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4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drawings/drawing5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drawings/drawing6.xml" ContentType="application/vnd.openxmlformats-officedocument.drawing+xml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drawings/drawing7.xml" ContentType="application/vnd.openxmlformats-officedocument.drawing+xml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drawings/drawing8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drawings/drawing9.xml" ContentType="application/vnd.openxmlformats-officedocument.drawing+xml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drawings/drawing10.xml" ContentType="application/vnd.openxmlformats-officedocument.drawing+xml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drawings/drawing11.xml" ContentType="application/vnd.openxmlformats-officedocument.drawing+xml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桌面\"/>
    </mc:Choice>
  </mc:AlternateContent>
  <xr:revisionPtr revIDLastSave="0" documentId="13_ncr:1_{8F0EE3F2-C544-4819-87D1-67D38DD52DE4}" xr6:coauthVersionLast="47" xr6:coauthVersionMax="47" xr10:uidLastSave="{00000000-0000-0000-0000-000000000000}"/>
  <bookViews>
    <workbookView xWindow="-108" yWindow="-108" windowWidth="23256" windowHeight="12576" activeTab="2" xr2:uid="{3A35D7F1-BC39-48A7-9B5B-EB4C76F2AB1F}"/>
  </bookViews>
  <sheets>
    <sheet name="基础数据" sheetId="7" r:id="rId1"/>
    <sheet name="八季度玩法——资质市场要求" sheetId="1" r:id="rId2"/>
    <sheet name="Sheet1" sheetId="32" r:id="rId3"/>
    <sheet name="是否降价——第三轮积分赛2Q产品评价以及处理" sheetId="8" r:id="rId4"/>
    <sheet name="最佳配置" sheetId="31" r:id="rId5"/>
    <sheet name="广告累计效应系数计算" sheetId="18" r:id="rId6"/>
    <sheet name="广告是否投放过高——第三轮积分赛四季度广告复盘" sheetId="21" r:id="rId7"/>
    <sheet name="销售人员数量确定" sheetId="28" r:id="rId8"/>
    <sheet name="1Q产品评价处理" sheetId="26" r:id="rId9"/>
    <sheet name="2Q产品评价处理" sheetId="22" r:id="rId10"/>
    <sheet name="3Q产品评价处理" sheetId="23" r:id="rId11"/>
    <sheet name="4Q产品评价处理" sheetId="2" r:id="rId12"/>
    <sheet name="订单汇总处理" sheetId="4" r:id="rId13"/>
    <sheet name="草稿1——广告效应" sheetId="19" r:id="rId14"/>
    <sheet name="草稿2——产品投放" sheetId="20" r:id="rId15"/>
    <sheet name="草稿3——试运营2Q产品评价" sheetId="15" r:id="rId16"/>
    <sheet name="草稿4——产品配置" sheetId="30" r:id="rId17"/>
  </sheets>
  <definedNames>
    <definedName name="_xlnm._FilterDatabase" localSheetId="8" hidden="1">'1Q产品评价处理'!$B$11:$K$119</definedName>
    <definedName name="_xlnm._FilterDatabase" localSheetId="9" hidden="1">'2Q产品评价处理'!$B$11:$K$524</definedName>
    <definedName name="_xlnm._FilterDatabase" localSheetId="10" hidden="1">'3Q产品评价处理'!$B$11:$K$862</definedName>
    <definedName name="_xlnm._FilterDatabase" localSheetId="11" hidden="1">'4Q产品评价处理'!$B$11:$K$1018</definedName>
    <definedName name="_xlnm._FilterDatabase" localSheetId="15" hidden="1">草稿3——试运营2Q产品评价!$B$11:$L$238</definedName>
    <definedName name="_xlnm._FilterDatabase" localSheetId="12" hidden="1">订单汇总处理!$B$6:$N$2424</definedName>
    <definedName name="_xlnm._FilterDatabase" localSheetId="6" hidden="1">广告是否投放过高——第三轮积分赛四季度广告复盘!$A$1:$AF$173</definedName>
    <definedName name="_xlnm._FilterDatabase" localSheetId="3" hidden="1">是否降价——第三轮积分赛2Q产品评价以及处理!$A$1:$V$497</definedName>
    <definedName name="_xlnm._FilterDatabase" localSheetId="7" hidden="1">销售人员数量确定!$A$3:$M$2460</definedName>
    <definedName name="_xlnm._FilterDatabase" localSheetId="4" hidden="1">最佳配置!$A$7:$Y$511</definedName>
    <definedName name="第二季度" localSheetId="7">销售人员数量确定!$A$87</definedName>
    <definedName name="第三季度" localSheetId="7">销售人员数量确定!$A$601</definedName>
    <definedName name="第三季度">销售人员数量确定!$A$601</definedName>
    <definedName name="第四季度" localSheetId="7">销售人员数量确定!$A$1453</definedName>
    <definedName name="第一季度" localSheetId="7">销售人员数量确定!$A$2</definedName>
    <definedName name="回到顶部" localSheetId="7">销售人员数量确定!$B$1:$M$1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2" i="21" l="1"/>
  <c r="AA42" i="21"/>
  <c r="AA2" i="21"/>
  <c r="K25" i="7"/>
  <c r="K26" i="7"/>
  <c r="Q44" i="31"/>
  <c r="Q45" i="31"/>
  <c r="Q243" i="31"/>
  <c r="Q8" i="31"/>
  <c r="Q9" i="31"/>
  <c r="Q39" i="31"/>
  <c r="Q98" i="31"/>
  <c r="Q15" i="31"/>
  <c r="Q28" i="31"/>
  <c r="Q56" i="31"/>
  <c r="Q118" i="31"/>
  <c r="Q80" i="31"/>
  <c r="Q81" i="31"/>
  <c r="Q470" i="31"/>
  <c r="Q492" i="31"/>
  <c r="Q102" i="31"/>
  <c r="Q159" i="31"/>
  <c r="Q268" i="31"/>
  <c r="Q355" i="31"/>
  <c r="Q131" i="31"/>
  <c r="Q194" i="31"/>
  <c r="Q301" i="31"/>
  <c r="Q377" i="31"/>
  <c r="Q426" i="31"/>
  <c r="Q459" i="31"/>
  <c r="Q488" i="31"/>
  <c r="Q498" i="31"/>
  <c r="Q181" i="31"/>
  <c r="Q244" i="31"/>
  <c r="Q337" i="31"/>
  <c r="Q408" i="31"/>
  <c r="Q208" i="31"/>
  <c r="Q275" i="31"/>
  <c r="Q362" i="31"/>
  <c r="Q418" i="31"/>
  <c r="Q10" i="31"/>
  <c r="Q20" i="31"/>
  <c r="Q87" i="31"/>
  <c r="Q146" i="31"/>
  <c r="Q11" i="31"/>
  <c r="Q22" i="31"/>
  <c r="Q32" i="31"/>
  <c r="Q70" i="31"/>
  <c r="Q17" i="31"/>
  <c r="Q26" i="31"/>
  <c r="Q41" i="31"/>
  <c r="Q84" i="31"/>
  <c r="Q176" i="31"/>
  <c r="Q238" i="31"/>
  <c r="Q329" i="31"/>
  <c r="Q401" i="31"/>
  <c r="Q62" i="31"/>
  <c r="Q100" i="31"/>
  <c r="Q163" i="31"/>
  <c r="Q240" i="31"/>
  <c r="Q79" i="31"/>
  <c r="Q120" i="31"/>
  <c r="Q191" i="31"/>
  <c r="Q261" i="31"/>
  <c r="Q255" i="31"/>
  <c r="Q313" i="31"/>
  <c r="Q384" i="31"/>
  <c r="Q431" i="31"/>
  <c r="Q110" i="31"/>
  <c r="Q147" i="31"/>
  <c r="Q221" i="31"/>
  <c r="Q295" i="31"/>
  <c r="Q129" i="31"/>
  <c r="Q170" i="31"/>
  <c r="Q248" i="31"/>
  <c r="Q314" i="31"/>
  <c r="Q13" i="31"/>
  <c r="Q21" i="31"/>
  <c r="Q92" i="31"/>
  <c r="Q152" i="31"/>
  <c r="Q14" i="31"/>
  <c r="Q23" i="31"/>
  <c r="Q34" i="31"/>
  <c r="Q73" i="31"/>
  <c r="Q18" i="31"/>
  <c r="Q29" i="31"/>
  <c r="Q42" i="31"/>
  <c r="Q90" i="31"/>
  <c r="Q185" i="31"/>
  <c r="Q249" i="31"/>
  <c r="Q334" i="31"/>
  <c r="Q406" i="31"/>
  <c r="Q68" i="31"/>
  <c r="Q105" i="31"/>
  <c r="Q171" i="31"/>
  <c r="Q247" i="31"/>
  <c r="Q88" i="31"/>
  <c r="Q124" i="31"/>
  <c r="Q196" i="31"/>
  <c r="Q267" i="31"/>
  <c r="Q262" i="31"/>
  <c r="Q317" i="31"/>
  <c r="Q389" i="31"/>
  <c r="Q435" i="31"/>
  <c r="Q114" i="31"/>
  <c r="Q153" i="31"/>
  <c r="Q226" i="31"/>
  <c r="Q300" i="31"/>
  <c r="Q136" i="31"/>
  <c r="Q180" i="31"/>
  <c r="Q253" i="31"/>
  <c r="Q316" i="31"/>
  <c r="Q148" i="31"/>
  <c r="Q211" i="31"/>
  <c r="Q311" i="31"/>
  <c r="Q381" i="31"/>
  <c r="Q51" i="31"/>
  <c r="Q86" i="31"/>
  <c r="Q145" i="31"/>
  <c r="Q219" i="31"/>
  <c r="Q67" i="31"/>
  <c r="Q104" i="31"/>
  <c r="Q169" i="31"/>
  <c r="Q245" i="31"/>
  <c r="Q466" i="31"/>
  <c r="Q483" i="31"/>
  <c r="Q496" i="31"/>
  <c r="Q503" i="31"/>
  <c r="Q276" i="31"/>
  <c r="Q327" i="31"/>
  <c r="Q400" i="31"/>
  <c r="Q440" i="31"/>
  <c r="Q305" i="31"/>
  <c r="Q352" i="31"/>
  <c r="Q413" i="31"/>
  <c r="Q447" i="31"/>
  <c r="Q485" i="31"/>
  <c r="Q493" i="31"/>
  <c r="Q501" i="31"/>
  <c r="Q507" i="31"/>
  <c r="Q340" i="31"/>
  <c r="Q382" i="31"/>
  <c r="Q430" i="31"/>
  <c r="Q462" i="31"/>
  <c r="Q366" i="31"/>
  <c r="Q405" i="31"/>
  <c r="Q441" i="31"/>
  <c r="Q468" i="31"/>
  <c r="Q167" i="31"/>
  <c r="Q234" i="31"/>
  <c r="Q325" i="31"/>
  <c r="Q396" i="31"/>
  <c r="Q60" i="31"/>
  <c r="Q97" i="31"/>
  <c r="Q161" i="31"/>
  <c r="Q236" i="31"/>
  <c r="Q77" i="31"/>
  <c r="Q117" i="31"/>
  <c r="Q188" i="31"/>
  <c r="Q259" i="31"/>
  <c r="Q474" i="31"/>
  <c r="Q486" i="31"/>
  <c r="Q497" i="31"/>
  <c r="Q504" i="31"/>
  <c r="Q297" i="31"/>
  <c r="Q345" i="31"/>
  <c r="Q411" i="31"/>
  <c r="Q443" i="31"/>
  <c r="Q321" i="31"/>
  <c r="Q367" i="31"/>
  <c r="Q421" i="31"/>
  <c r="Q451" i="31"/>
  <c r="Q489" i="31"/>
  <c r="Q494" i="31"/>
  <c r="Q502" i="31"/>
  <c r="Q508" i="31"/>
  <c r="Q357" i="31"/>
  <c r="Q397" i="31"/>
  <c r="Q438" i="31"/>
  <c r="Q465" i="31"/>
  <c r="Q376" i="31"/>
  <c r="Q412" i="31"/>
  <c r="Q446" i="31"/>
  <c r="Q471" i="31"/>
  <c r="Q25" i="31"/>
  <c r="Q31" i="31"/>
  <c r="Q64" i="31"/>
  <c r="Q111" i="31"/>
  <c r="Q16" i="31"/>
  <c r="Q24" i="31"/>
  <c r="Q30" i="31"/>
  <c r="Q53" i="31"/>
  <c r="Q19" i="31"/>
  <c r="Q27" i="31"/>
  <c r="Q35" i="31"/>
  <c r="Q66" i="31"/>
  <c r="Q115" i="31"/>
  <c r="Q150" i="31"/>
  <c r="Q224" i="31"/>
  <c r="Q296" i="31"/>
  <c r="Q49" i="31"/>
  <c r="Q75" i="31"/>
  <c r="Q122" i="31"/>
  <c r="Q174" i="31"/>
  <c r="Q61" i="31"/>
  <c r="Q91" i="31"/>
  <c r="Q137" i="31"/>
  <c r="Q193" i="31"/>
  <c r="Q162" i="31"/>
  <c r="Q205" i="31"/>
  <c r="Q280" i="31"/>
  <c r="Q336" i="31"/>
  <c r="Q82" i="31"/>
  <c r="Q112" i="31"/>
  <c r="Q160" i="31"/>
  <c r="Q214" i="31"/>
  <c r="Q96" i="31"/>
  <c r="Q126" i="31"/>
  <c r="Q182" i="31"/>
  <c r="Q232" i="31"/>
  <c r="Q94" i="31"/>
  <c r="Q133" i="31"/>
  <c r="Q202" i="31"/>
  <c r="Q272" i="31"/>
  <c r="Q36" i="31"/>
  <c r="Q59" i="31"/>
  <c r="Q106" i="31"/>
  <c r="Q154" i="31"/>
  <c r="Q48" i="31"/>
  <c r="Q74" i="31"/>
  <c r="Q121" i="31"/>
  <c r="Q173" i="31"/>
  <c r="Q333" i="31"/>
  <c r="Q372" i="31"/>
  <c r="Q425" i="31"/>
  <c r="Q456" i="31"/>
  <c r="Q177" i="31"/>
  <c r="Q218" i="31"/>
  <c r="Q289" i="31"/>
  <c r="Q344" i="31"/>
  <c r="Q199" i="31"/>
  <c r="Q241" i="31"/>
  <c r="Q308" i="31"/>
  <c r="Q361" i="31"/>
  <c r="Q385" i="31"/>
  <c r="Q416" i="31"/>
  <c r="Q448" i="31"/>
  <c r="Q472" i="31"/>
  <c r="Q229" i="31"/>
  <c r="Q273" i="31"/>
  <c r="Q332" i="31"/>
  <c r="Q380" i="31"/>
  <c r="Q254" i="31"/>
  <c r="Q293" i="31"/>
  <c r="Q348" i="31"/>
  <c r="Q395" i="31"/>
  <c r="Q107" i="31"/>
  <c r="Q143" i="31"/>
  <c r="Q215" i="31"/>
  <c r="Q286" i="31"/>
  <c r="Q43" i="31"/>
  <c r="Q69" i="31"/>
  <c r="Q116" i="31"/>
  <c r="Q164" i="31"/>
  <c r="Q55" i="31"/>
  <c r="Q83" i="31"/>
  <c r="Q132" i="31"/>
  <c r="Q186" i="31"/>
  <c r="Q349" i="31"/>
  <c r="Q388" i="31"/>
  <c r="Q433" i="31"/>
  <c r="Q461" i="31"/>
  <c r="Q192" i="31"/>
  <c r="Q233" i="31"/>
  <c r="Q302" i="31"/>
  <c r="Q354" i="31"/>
  <c r="Q210" i="31"/>
  <c r="Q257" i="31"/>
  <c r="Q319" i="31"/>
  <c r="Q369" i="31"/>
  <c r="Q399" i="31"/>
  <c r="Q424" i="31"/>
  <c r="Q454" i="31"/>
  <c r="Q477" i="31"/>
  <c r="Q246" i="31"/>
  <c r="Q287" i="31"/>
  <c r="Q343" i="31"/>
  <c r="Q390" i="31"/>
  <c r="Q265" i="31"/>
  <c r="Q306" i="31"/>
  <c r="Q360" i="31"/>
  <c r="Q404" i="31"/>
  <c r="Q101" i="31"/>
  <c r="Q138" i="31"/>
  <c r="Q204" i="31"/>
  <c r="Q277" i="31"/>
  <c r="Q38" i="31"/>
  <c r="Q63" i="31"/>
  <c r="Q109" i="31"/>
  <c r="Q158" i="31"/>
  <c r="Q52" i="31"/>
  <c r="Q76" i="31"/>
  <c r="Q125" i="31"/>
  <c r="Q179" i="31"/>
  <c r="Q338" i="31"/>
  <c r="Q379" i="31"/>
  <c r="Q428" i="31"/>
  <c r="Q458" i="31"/>
  <c r="Q184" i="31"/>
  <c r="Q222" i="31"/>
  <c r="Q294" i="31"/>
  <c r="Q347" i="31"/>
  <c r="Q203" i="31"/>
  <c r="Q251" i="31"/>
  <c r="Q312" i="31"/>
  <c r="Q364" i="31"/>
  <c r="Q391" i="31"/>
  <c r="Q417" i="31"/>
  <c r="Q450" i="31"/>
  <c r="Q475" i="31"/>
  <c r="Q235" i="31"/>
  <c r="Q279" i="31"/>
  <c r="Q335" i="31"/>
  <c r="Q383" i="31"/>
  <c r="Q258" i="31"/>
  <c r="Q299" i="31"/>
  <c r="Q351" i="31"/>
  <c r="Q398" i="31"/>
  <c r="Q113" i="31"/>
  <c r="Q149" i="31"/>
  <c r="Q220" i="31"/>
  <c r="Q290" i="31"/>
  <c r="Q47" i="31"/>
  <c r="Q72" i="31"/>
  <c r="Q119" i="31"/>
  <c r="Q168" i="31"/>
  <c r="Q58" i="31"/>
  <c r="Q89" i="31"/>
  <c r="Q135" i="31"/>
  <c r="Q190" i="31"/>
  <c r="Q353" i="31"/>
  <c r="Q393" i="31"/>
  <c r="Q436" i="31"/>
  <c r="Q464" i="31"/>
  <c r="Q197" i="31"/>
  <c r="Q239" i="31"/>
  <c r="Q307" i="31"/>
  <c r="Q359" i="31"/>
  <c r="Q216" i="31"/>
  <c r="Q260" i="31"/>
  <c r="Q322" i="31"/>
  <c r="Q370" i="31"/>
  <c r="Q403" i="31"/>
  <c r="Q427" i="31"/>
  <c r="Q457" i="31"/>
  <c r="Q478" i="31"/>
  <c r="Q252" i="31"/>
  <c r="Q291" i="31"/>
  <c r="Q346" i="31"/>
  <c r="Q394" i="31"/>
  <c r="Q271" i="31"/>
  <c r="Q310" i="31"/>
  <c r="Q363" i="31"/>
  <c r="Q407" i="31"/>
  <c r="Q330" i="31"/>
  <c r="Q371" i="31"/>
  <c r="Q423" i="31"/>
  <c r="Q452" i="31"/>
  <c r="Q172" i="31"/>
  <c r="Q213" i="31"/>
  <c r="Q285" i="31"/>
  <c r="Q342" i="31"/>
  <c r="Q195" i="31"/>
  <c r="Q237" i="31"/>
  <c r="Q304" i="31"/>
  <c r="Q358" i="31"/>
  <c r="Q495" i="31"/>
  <c r="Q499" i="31"/>
  <c r="Q506" i="31"/>
  <c r="Q510" i="31"/>
  <c r="Q410" i="31"/>
  <c r="Q432" i="31"/>
  <c r="Q460" i="31"/>
  <c r="Q479" i="31"/>
  <c r="Q420" i="31"/>
  <c r="Q442" i="31"/>
  <c r="Q467" i="31"/>
  <c r="Q481" i="31"/>
  <c r="Q500" i="31"/>
  <c r="Q505" i="31"/>
  <c r="Q509" i="31"/>
  <c r="Q511" i="31"/>
  <c r="Q437" i="31"/>
  <c r="Q453" i="31"/>
  <c r="Q476" i="31"/>
  <c r="Q487" i="31"/>
  <c r="Q445" i="31"/>
  <c r="Q463" i="31"/>
  <c r="Q480" i="31"/>
  <c r="Q490" i="31"/>
  <c r="Q71" i="31"/>
  <c r="Q99" i="31"/>
  <c r="Q144" i="31"/>
  <c r="Q200" i="31"/>
  <c r="Q33" i="31"/>
  <c r="Q50" i="31"/>
  <c r="Q85" i="31"/>
  <c r="Q123" i="31"/>
  <c r="Q40" i="31"/>
  <c r="Q57" i="31"/>
  <c r="Q95" i="31"/>
  <c r="Q134" i="31"/>
  <c r="Q231" i="31"/>
  <c r="Q274" i="31"/>
  <c r="Q331" i="31"/>
  <c r="Q378" i="31"/>
  <c r="Q128" i="31"/>
  <c r="Q157" i="31"/>
  <c r="Q212" i="31"/>
  <c r="Q266" i="31"/>
  <c r="Q142" i="31"/>
  <c r="Q178" i="31"/>
  <c r="Q230" i="31"/>
  <c r="Q283" i="31"/>
  <c r="Q284" i="31"/>
  <c r="Q320" i="31"/>
  <c r="Q368" i="31"/>
  <c r="Q409" i="31"/>
  <c r="Q165" i="31"/>
  <c r="Q201" i="31"/>
  <c r="Q256" i="31"/>
  <c r="Q303" i="31"/>
  <c r="Q187" i="31"/>
  <c r="Q217" i="31"/>
  <c r="Q270" i="31"/>
  <c r="Q318" i="31"/>
  <c r="Q78" i="31"/>
  <c r="Q108" i="31"/>
  <c r="Q156" i="31"/>
  <c r="Q207" i="31"/>
  <c r="Q37" i="31"/>
  <c r="Q54" i="31"/>
  <c r="Q93" i="31"/>
  <c r="Q130" i="31"/>
  <c r="Q46" i="31"/>
  <c r="Q65" i="31"/>
  <c r="Q103" i="31"/>
  <c r="Q141" i="31"/>
  <c r="Q250" i="31"/>
  <c r="Q288" i="31"/>
  <c r="Q341" i="31"/>
  <c r="Q387" i="31"/>
  <c r="Q139" i="31"/>
  <c r="Q166" i="31"/>
  <c r="Q223" i="31"/>
  <c r="Q278" i="31"/>
  <c r="Q151" i="31"/>
  <c r="Q189" i="31"/>
  <c r="Q242" i="31"/>
  <c r="Q292" i="31"/>
  <c r="Q298" i="31"/>
  <c r="Q328" i="31"/>
  <c r="Q375" i="31"/>
  <c r="Q415" i="31"/>
  <c r="Q183" i="31"/>
  <c r="Q209" i="31"/>
  <c r="Q264" i="31"/>
  <c r="Q315" i="31"/>
  <c r="Q198" i="31"/>
  <c r="Q227" i="31"/>
  <c r="Q282" i="31"/>
  <c r="Q324" i="31"/>
  <c r="Q228" i="31"/>
  <c r="Q269" i="31"/>
  <c r="Q326" i="31"/>
  <c r="Q373" i="31"/>
  <c r="Q127" i="31"/>
  <c r="Q155" i="31"/>
  <c r="Q206" i="31"/>
  <c r="Q263" i="31"/>
  <c r="Q140" i="31"/>
  <c r="Q175" i="31"/>
  <c r="Q225" i="31"/>
  <c r="Q281" i="31"/>
  <c r="Q434" i="31"/>
  <c r="Q449" i="31"/>
  <c r="Q473" i="31"/>
  <c r="Q484" i="31"/>
  <c r="Q309" i="31"/>
  <c r="Q339" i="31"/>
  <c r="Q386" i="31"/>
  <c r="Q419" i="31"/>
  <c r="Q323" i="31"/>
  <c r="Q356" i="31"/>
  <c r="Q402" i="31"/>
  <c r="Q429" i="31"/>
  <c r="Q455" i="31"/>
  <c r="Q469" i="31"/>
  <c r="Q482" i="31"/>
  <c r="Q491" i="31"/>
  <c r="Q350" i="31"/>
  <c r="Q374" i="31"/>
  <c r="Q414" i="31"/>
  <c r="Q439" i="31"/>
  <c r="Q365" i="31"/>
  <c r="Q392" i="31"/>
  <c r="Q422" i="31"/>
  <c r="Q444" i="31"/>
  <c r="Q12" i="31"/>
  <c r="E16" i="7"/>
  <c r="E13" i="7"/>
  <c r="E10" i="7"/>
  <c r="E11" i="7"/>
  <c r="E12" i="7"/>
  <c r="E14" i="7"/>
  <c r="E15" i="7"/>
  <c r="E17" i="7"/>
  <c r="E18" i="7"/>
  <c r="E19" i="7"/>
  <c r="E20" i="7"/>
  <c r="E21" i="7"/>
  <c r="E22" i="7"/>
  <c r="E9" i="7"/>
  <c r="U44" i="31"/>
  <c r="U45" i="31"/>
  <c r="U243" i="31"/>
  <c r="U8" i="31"/>
  <c r="U9" i="31"/>
  <c r="U39" i="31"/>
  <c r="U98" i="31"/>
  <c r="U15" i="31"/>
  <c r="U28" i="31"/>
  <c r="U56" i="31"/>
  <c r="U118" i="31"/>
  <c r="U80" i="31"/>
  <c r="U81" i="31"/>
  <c r="U470" i="31"/>
  <c r="U492" i="31"/>
  <c r="U102" i="31"/>
  <c r="U159" i="31"/>
  <c r="U268" i="31"/>
  <c r="U355" i="31"/>
  <c r="U131" i="31"/>
  <c r="U194" i="31"/>
  <c r="U301" i="31"/>
  <c r="U377" i="31"/>
  <c r="U426" i="31"/>
  <c r="U459" i="31"/>
  <c r="U488" i="31"/>
  <c r="U498" i="31"/>
  <c r="U181" i="31"/>
  <c r="U244" i="31"/>
  <c r="U337" i="31"/>
  <c r="U408" i="31"/>
  <c r="U208" i="31"/>
  <c r="U275" i="31"/>
  <c r="U362" i="31"/>
  <c r="U418" i="31"/>
  <c r="U10" i="31"/>
  <c r="U20" i="31"/>
  <c r="U87" i="31"/>
  <c r="U146" i="31"/>
  <c r="U11" i="31"/>
  <c r="U22" i="31"/>
  <c r="U32" i="31"/>
  <c r="U70" i="31"/>
  <c r="U17" i="31"/>
  <c r="U26" i="31"/>
  <c r="U41" i="31"/>
  <c r="U84" i="31"/>
  <c r="U176" i="31"/>
  <c r="U238" i="31"/>
  <c r="U329" i="31"/>
  <c r="U401" i="31"/>
  <c r="U62" i="31"/>
  <c r="U100" i="31"/>
  <c r="U163" i="31"/>
  <c r="U240" i="31"/>
  <c r="U79" i="31"/>
  <c r="U120" i="31"/>
  <c r="U191" i="31"/>
  <c r="U261" i="31"/>
  <c r="U255" i="31"/>
  <c r="U313" i="31"/>
  <c r="U384" i="31"/>
  <c r="U431" i="31"/>
  <c r="U110" i="31"/>
  <c r="U147" i="31"/>
  <c r="U221" i="31"/>
  <c r="U295" i="31"/>
  <c r="U129" i="31"/>
  <c r="U170" i="31"/>
  <c r="U248" i="31"/>
  <c r="U314" i="31"/>
  <c r="U13" i="31"/>
  <c r="U21" i="31"/>
  <c r="U92" i="31"/>
  <c r="U152" i="31"/>
  <c r="U14" i="31"/>
  <c r="U23" i="31"/>
  <c r="U34" i="31"/>
  <c r="U73" i="31"/>
  <c r="U18" i="31"/>
  <c r="U29" i="31"/>
  <c r="U42" i="31"/>
  <c r="U90" i="31"/>
  <c r="U185" i="31"/>
  <c r="U249" i="31"/>
  <c r="U334" i="31"/>
  <c r="U406" i="31"/>
  <c r="U68" i="31"/>
  <c r="U105" i="31"/>
  <c r="U171" i="31"/>
  <c r="U247" i="31"/>
  <c r="U88" i="31"/>
  <c r="U124" i="31"/>
  <c r="U196" i="31"/>
  <c r="U267" i="31"/>
  <c r="U262" i="31"/>
  <c r="U317" i="31"/>
  <c r="U389" i="31"/>
  <c r="U435" i="31"/>
  <c r="U114" i="31"/>
  <c r="U153" i="31"/>
  <c r="U226" i="31"/>
  <c r="U300" i="31"/>
  <c r="U136" i="31"/>
  <c r="U180" i="31"/>
  <c r="U253" i="31"/>
  <c r="U316" i="31"/>
  <c r="U148" i="31"/>
  <c r="U211" i="31"/>
  <c r="U311" i="31"/>
  <c r="U381" i="31"/>
  <c r="U51" i="31"/>
  <c r="U86" i="31"/>
  <c r="U145" i="31"/>
  <c r="U219" i="31"/>
  <c r="U67" i="31"/>
  <c r="U104" i="31"/>
  <c r="U169" i="31"/>
  <c r="U245" i="31"/>
  <c r="U466" i="31"/>
  <c r="U483" i="31"/>
  <c r="U496" i="31"/>
  <c r="U503" i="31"/>
  <c r="U276" i="31"/>
  <c r="U327" i="31"/>
  <c r="U400" i="31"/>
  <c r="U440" i="31"/>
  <c r="U305" i="31"/>
  <c r="U352" i="31"/>
  <c r="U413" i="31"/>
  <c r="U447" i="31"/>
  <c r="U485" i="31"/>
  <c r="U493" i="31"/>
  <c r="U501" i="31"/>
  <c r="U507" i="31"/>
  <c r="U340" i="31"/>
  <c r="U382" i="31"/>
  <c r="U430" i="31"/>
  <c r="U462" i="31"/>
  <c r="U366" i="31"/>
  <c r="U405" i="31"/>
  <c r="U441" i="31"/>
  <c r="U468" i="31"/>
  <c r="U167" i="31"/>
  <c r="U234" i="31"/>
  <c r="U325" i="31"/>
  <c r="U396" i="31"/>
  <c r="U60" i="31"/>
  <c r="U97" i="31"/>
  <c r="U161" i="31"/>
  <c r="U236" i="31"/>
  <c r="U77" i="31"/>
  <c r="U117" i="31"/>
  <c r="U188" i="31"/>
  <c r="U259" i="31"/>
  <c r="U474" i="31"/>
  <c r="U486" i="31"/>
  <c r="U497" i="31"/>
  <c r="U504" i="31"/>
  <c r="U297" i="31"/>
  <c r="U345" i="31"/>
  <c r="U411" i="31"/>
  <c r="U443" i="31"/>
  <c r="U321" i="31"/>
  <c r="U367" i="31"/>
  <c r="U421" i="31"/>
  <c r="U451" i="31"/>
  <c r="U489" i="31"/>
  <c r="U494" i="31"/>
  <c r="U502" i="31"/>
  <c r="U508" i="31"/>
  <c r="U357" i="31"/>
  <c r="U397" i="31"/>
  <c r="U438" i="31"/>
  <c r="U465" i="31"/>
  <c r="U376" i="31"/>
  <c r="U412" i="31"/>
  <c r="U446" i="31"/>
  <c r="U471" i="31"/>
  <c r="U25" i="31"/>
  <c r="U31" i="31"/>
  <c r="U64" i="31"/>
  <c r="U111" i="31"/>
  <c r="U16" i="31"/>
  <c r="U24" i="31"/>
  <c r="U30" i="31"/>
  <c r="U53" i="31"/>
  <c r="U19" i="31"/>
  <c r="U27" i="31"/>
  <c r="U35" i="31"/>
  <c r="U66" i="31"/>
  <c r="U115" i="31"/>
  <c r="U150" i="31"/>
  <c r="U224" i="31"/>
  <c r="U296" i="31"/>
  <c r="U49" i="31"/>
  <c r="U75" i="31"/>
  <c r="U122" i="31"/>
  <c r="U174" i="31"/>
  <c r="U61" i="31"/>
  <c r="U91" i="31"/>
  <c r="U137" i="31"/>
  <c r="U193" i="31"/>
  <c r="U162" i="31"/>
  <c r="U205" i="31"/>
  <c r="U280" i="31"/>
  <c r="U336" i="31"/>
  <c r="U82" i="31"/>
  <c r="U112" i="31"/>
  <c r="U160" i="31"/>
  <c r="U214" i="31"/>
  <c r="U96" i="31"/>
  <c r="U126" i="31"/>
  <c r="U182" i="31"/>
  <c r="U232" i="31"/>
  <c r="U94" i="31"/>
  <c r="U133" i="31"/>
  <c r="U202" i="31"/>
  <c r="U272" i="31"/>
  <c r="U36" i="31"/>
  <c r="U59" i="31"/>
  <c r="U106" i="31"/>
  <c r="U154" i="31"/>
  <c r="U48" i="31"/>
  <c r="U74" i="31"/>
  <c r="U121" i="31"/>
  <c r="U173" i="31"/>
  <c r="U333" i="31"/>
  <c r="U372" i="31"/>
  <c r="U425" i="31"/>
  <c r="U456" i="31"/>
  <c r="U177" i="31"/>
  <c r="U218" i="31"/>
  <c r="U289" i="31"/>
  <c r="U344" i="31"/>
  <c r="U199" i="31"/>
  <c r="U241" i="31"/>
  <c r="U308" i="31"/>
  <c r="U361" i="31"/>
  <c r="U385" i="31"/>
  <c r="U416" i="31"/>
  <c r="U448" i="31"/>
  <c r="U472" i="31"/>
  <c r="U229" i="31"/>
  <c r="U273" i="31"/>
  <c r="U332" i="31"/>
  <c r="U380" i="31"/>
  <c r="U254" i="31"/>
  <c r="U293" i="31"/>
  <c r="U348" i="31"/>
  <c r="U395" i="31"/>
  <c r="U107" i="31"/>
  <c r="U143" i="31"/>
  <c r="U215" i="31"/>
  <c r="U286" i="31"/>
  <c r="U43" i="31"/>
  <c r="U69" i="31"/>
  <c r="U116" i="31"/>
  <c r="U164" i="31"/>
  <c r="U55" i="31"/>
  <c r="U83" i="31"/>
  <c r="U132" i="31"/>
  <c r="U186" i="31"/>
  <c r="U349" i="31"/>
  <c r="U388" i="31"/>
  <c r="U433" i="31"/>
  <c r="U461" i="31"/>
  <c r="U192" i="31"/>
  <c r="U233" i="31"/>
  <c r="U302" i="31"/>
  <c r="U354" i="31"/>
  <c r="U210" i="31"/>
  <c r="U257" i="31"/>
  <c r="U319" i="31"/>
  <c r="U369" i="31"/>
  <c r="U399" i="31"/>
  <c r="U424" i="31"/>
  <c r="U454" i="31"/>
  <c r="U477" i="31"/>
  <c r="U246" i="31"/>
  <c r="U287" i="31"/>
  <c r="U343" i="31"/>
  <c r="U390" i="31"/>
  <c r="U265" i="31"/>
  <c r="U306" i="31"/>
  <c r="U360" i="31"/>
  <c r="U404" i="31"/>
  <c r="U101" i="31"/>
  <c r="U138" i="31"/>
  <c r="U204" i="31"/>
  <c r="U277" i="31"/>
  <c r="U38" i="31"/>
  <c r="U63" i="31"/>
  <c r="U109" i="31"/>
  <c r="U158" i="31"/>
  <c r="U52" i="31"/>
  <c r="U76" i="31"/>
  <c r="U125" i="31"/>
  <c r="U179" i="31"/>
  <c r="U338" i="31"/>
  <c r="U379" i="31"/>
  <c r="U428" i="31"/>
  <c r="U458" i="31"/>
  <c r="U184" i="31"/>
  <c r="U222" i="31"/>
  <c r="U294" i="31"/>
  <c r="U347" i="31"/>
  <c r="U203" i="31"/>
  <c r="U251" i="31"/>
  <c r="U312" i="31"/>
  <c r="U364" i="31"/>
  <c r="U391" i="31"/>
  <c r="U417" i="31"/>
  <c r="U450" i="31"/>
  <c r="U475" i="31"/>
  <c r="U235" i="31"/>
  <c r="U279" i="31"/>
  <c r="U335" i="31"/>
  <c r="U383" i="31"/>
  <c r="U258" i="31"/>
  <c r="U299" i="31"/>
  <c r="U351" i="31"/>
  <c r="U398" i="31"/>
  <c r="U113" i="31"/>
  <c r="U149" i="31"/>
  <c r="U220" i="31"/>
  <c r="U290" i="31"/>
  <c r="U47" i="31"/>
  <c r="U72" i="31"/>
  <c r="U119" i="31"/>
  <c r="U168" i="31"/>
  <c r="U58" i="31"/>
  <c r="U89" i="31"/>
  <c r="U135" i="31"/>
  <c r="U190" i="31"/>
  <c r="U353" i="31"/>
  <c r="U393" i="31"/>
  <c r="U436" i="31"/>
  <c r="U464" i="31"/>
  <c r="U197" i="31"/>
  <c r="U239" i="31"/>
  <c r="U307" i="31"/>
  <c r="U359" i="31"/>
  <c r="U216" i="31"/>
  <c r="U260" i="31"/>
  <c r="U322" i="31"/>
  <c r="U370" i="31"/>
  <c r="U403" i="31"/>
  <c r="U427" i="31"/>
  <c r="U457" i="31"/>
  <c r="U478" i="31"/>
  <c r="U252" i="31"/>
  <c r="U291" i="31"/>
  <c r="U346" i="31"/>
  <c r="U394" i="31"/>
  <c r="U271" i="31"/>
  <c r="U310" i="31"/>
  <c r="U363" i="31"/>
  <c r="U407" i="31"/>
  <c r="U330" i="31"/>
  <c r="U371" i="31"/>
  <c r="U423" i="31"/>
  <c r="U452" i="31"/>
  <c r="U172" i="31"/>
  <c r="U213" i="31"/>
  <c r="U285" i="31"/>
  <c r="U342" i="31"/>
  <c r="U195" i="31"/>
  <c r="U237" i="31"/>
  <c r="U304" i="31"/>
  <c r="U358" i="31"/>
  <c r="U495" i="31"/>
  <c r="U499" i="31"/>
  <c r="U506" i="31"/>
  <c r="U510" i="31"/>
  <c r="U410" i="31"/>
  <c r="U432" i="31"/>
  <c r="U460" i="31"/>
  <c r="U479" i="31"/>
  <c r="U420" i="31"/>
  <c r="U442" i="31"/>
  <c r="U467" i="31"/>
  <c r="U481" i="31"/>
  <c r="U500" i="31"/>
  <c r="U505" i="31"/>
  <c r="U509" i="31"/>
  <c r="U511" i="31"/>
  <c r="U437" i="31"/>
  <c r="U453" i="31"/>
  <c r="U476" i="31"/>
  <c r="U487" i="31"/>
  <c r="U445" i="31"/>
  <c r="U463" i="31"/>
  <c r="U480" i="31"/>
  <c r="U490" i="31"/>
  <c r="U71" i="31"/>
  <c r="U99" i="31"/>
  <c r="U144" i="31"/>
  <c r="U200" i="31"/>
  <c r="U33" i="31"/>
  <c r="U50" i="31"/>
  <c r="U85" i="31"/>
  <c r="U123" i="31"/>
  <c r="U40" i="31"/>
  <c r="U57" i="31"/>
  <c r="U95" i="31"/>
  <c r="U134" i="31"/>
  <c r="U231" i="31"/>
  <c r="U274" i="31"/>
  <c r="U331" i="31"/>
  <c r="U378" i="31"/>
  <c r="U128" i="31"/>
  <c r="U157" i="31"/>
  <c r="U212" i="31"/>
  <c r="U266" i="31"/>
  <c r="U142" i="31"/>
  <c r="U178" i="31"/>
  <c r="U230" i="31"/>
  <c r="U283" i="31"/>
  <c r="U284" i="31"/>
  <c r="U320" i="31"/>
  <c r="U368" i="31"/>
  <c r="U409" i="31"/>
  <c r="U165" i="31"/>
  <c r="U201" i="31"/>
  <c r="U256" i="31"/>
  <c r="U303" i="31"/>
  <c r="U187" i="31"/>
  <c r="U217" i="31"/>
  <c r="U270" i="31"/>
  <c r="U318" i="31"/>
  <c r="U78" i="31"/>
  <c r="U108" i="31"/>
  <c r="U156" i="31"/>
  <c r="U207" i="31"/>
  <c r="U37" i="31"/>
  <c r="U54" i="31"/>
  <c r="U93" i="31"/>
  <c r="U130" i="31"/>
  <c r="U46" i="31"/>
  <c r="U65" i="31"/>
  <c r="U103" i="31"/>
  <c r="U141" i="31"/>
  <c r="U250" i="31"/>
  <c r="U288" i="31"/>
  <c r="U341" i="31"/>
  <c r="U387" i="31"/>
  <c r="U139" i="31"/>
  <c r="U166" i="31"/>
  <c r="U223" i="31"/>
  <c r="U278" i="31"/>
  <c r="U151" i="31"/>
  <c r="U189" i="31"/>
  <c r="U242" i="31"/>
  <c r="U292" i="31"/>
  <c r="U298" i="31"/>
  <c r="U328" i="31"/>
  <c r="U375" i="31"/>
  <c r="U415" i="31"/>
  <c r="U183" i="31"/>
  <c r="U209" i="31"/>
  <c r="U264" i="31"/>
  <c r="U315" i="31"/>
  <c r="U198" i="31"/>
  <c r="U227" i="31"/>
  <c r="U282" i="31"/>
  <c r="U324" i="31"/>
  <c r="U228" i="31"/>
  <c r="U269" i="31"/>
  <c r="U326" i="31"/>
  <c r="U373" i="31"/>
  <c r="U127" i="31"/>
  <c r="U155" i="31"/>
  <c r="U206" i="31"/>
  <c r="U263" i="31"/>
  <c r="U140" i="31"/>
  <c r="U175" i="31"/>
  <c r="U225" i="31"/>
  <c r="U281" i="31"/>
  <c r="U434" i="31"/>
  <c r="U449" i="31"/>
  <c r="U473" i="31"/>
  <c r="U484" i="31"/>
  <c r="U309" i="31"/>
  <c r="U339" i="31"/>
  <c r="U386" i="31"/>
  <c r="U419" i="31"/>
  <c r="U323" i="31"/>
  <c r="U356" i="31"/>
  <c r="U402" i="31"/>
  <c r="U429" i="31"/>
  <c r="U455" i="31"/>
  <c r="U469" i="31"/>
  <c r="U482" i="31"/>
  <c r="U491" i="31"/>
  <c r="U350" i="31"/>
  <c r="U374" i="31"/>
  <c r="U414" i="31"/>
  <c r="U439" i="31"/>
  <c r="U365" i="31"/>
  <c r="U392" i="31"/>
  <c r="U422" i="31"/>
  <c r="U444" i="31"/>
  <c r="U12" i="31"/>
  <c r="T44" i="31"/>
  <c r="T45" i="31"/>
  <c r="T243" i="31"/>
  <c r="T8" i="31"/>
  <c r="T9" i="31"/>
  <c r="T39" i="31"/>
  <c r="T98" i="31"/>
  <c r="T15" i="31"/>
  <c r="T28" i="31"/>
  <c r="T56" i="31"/>
  <c r="T118" i="31"/>
  <c r="T80" i="31"/>
  <c r="T81" i="31"/>
  <c r="T470" i="31"/>
  <c r="T492" i="31"/>
  <c r="T102" i="31"/>
  <c r="T159" i="31"/>
  <c r="T268" i="31"/>
  <c r="T355" i="31"/>
  <c r="T131" i="31"/>
  <c r="T194" i="31"/>
  <c r="T301" i="31"/>
  <c r="T377" i="31"/>
  <c r="T426" i="31"/>
  <c r="T459" i="31"/>
  <c r="T488" i="31"/>
  <c r="T498" i="31"/>
  <c r="T181" i="31"/>
  <c r="T244" i="31"/>
  <c r="T337" i="31"/>
  <c r="T408" i="31"/>
  <c r="T208" i="31"/>
  <c r="T275" i="31"/>
  <c r="T362" i="31"/>
  <c r="T418" i="31"/>
  <c r="T10" i="31"/>
  <c r="T20" i="31"/>
  <c r="T87" i="31"/>
  <c r="T146" i="31"/>
  <c r="T11" i="31"/>
  <c r="T22" i="31"/>
  <c r="T32" i="31"/>
  <c r="T70" i="31"/>
  <c r="T17" i="31"/>
  <c r="T26" i="31"/>
  <c r="T41" i="31"/>
  <c r="T84" i="31"/>
  <c r="T176" i="31"/>
  <c r="T238" i="31"/>
  <c r="T329" i="31"/>
  <c r="T401" i="31"/>
  <c r="T62" i="31"/>
  <c r="T100" i="31"/>
  <c r="T163" i="31"/>
  <c r="T240" i="31"/>
  <c r="T79" i="31"/>
  <c r="T120" i="31"/>
  <c r="T191" i="31"/>
  <c r="T261" i="31"/>
  <c r="T255" i="31"/>
  <c r="T313" i="31"/>
  <c r="T384" i="31"/>
  <c r="T431" i="31"/>
  <c r="T110" i="31"/>
  <c r="T147" i="31"/>
  <c r="T221" i="31"/>
  <c r="T295" i="31"/>
  <c r="T129" i="31"/>
  <c r="T170" i="31"/>
  <c r="T248" i="31"/>
  <c r="T314" i="31"/>
  <c r="T13" i="31"/>
  <c r="T21" i="31"/>
  <c r="T92" i="31"/>
  <c r="T152" i="31"/>
  <c r="T14" i="31"/>
  <c r="T23" i="31"/>
  <c r="T34" i="31"/>
  <c r="T73" i="31"/>
  <c r="T18" i="31"/>
  <c r="T29" i="31"/>
  <c r="T42" i="31"/>
  <c r="T90" i="31"/>
  <c r="T185" i="31"/>
  <c r="T249" i="31"/>
  <c r="T334" i="31"/>
  <c r="T406" i="31"/>
  <c r="T68" i="31"/>
  <c r="T105" i="31"/>
  <c r="T171" i="31"/>
  <c r="T247" i="31"/>
  <c r="T88" i="31"/>
  <c r="T124" i="31"/>
  <c r="T196" i="31"/>
  <c r="T267" i="31"/>
  <c r="T262" i="31"/>
  <c r="T317" i="31"/>
  <c r="T389" i="31"/>
  <c r="T435" i="31"/>
  <c r="T114" i="31"/>
  <c r="T153" i="31"/>
  <c r="T226" i="31"/>
  <c r="T300" i="31"/>
  <c r="T136" i="31"/>
  <c r="T180" i="31"/>
  <c r="T253" i="31"/>
  <c r="T316" i="31"/>
  <c r="T148" i="31"/>
  <c r="T211" i="31"/>
  <c r="T311" i="31"/>
  <c r="T381" i="31"/>
  <c r="T51" i="31"/>
  <c r="T86" i="31"/>
  <c r="T145" i="31"/>
  <c r="T219" i="31"/>
  <c r="T67" i="31"/>
  <c r="T104" i="31"/>
  <c r="T169" i="31"/>
  <c r="T245" i="31"/>
  <c r="T466" i="31"/>
  <c r="T483" i="31"/>
  <c r="T496" i="31"/>
  <c r="T503" i="31"/>
  <c r="T276" i="31"/>
  <c r="T327" i="31"/>
  <c r="T400" i="31"/>
  <c r="T440" i="31"/>
  <c r="T305" i="31"/>
  <c r="T352" i="31"/>
  <c r="T413" i="31"/>
  <c r="T447" i="31"/>
  <c r="T485" i="31"/>
  <c r="T493" i="31"/>
  <c r="T501" i="31"/>
  <c r="T507" i="31"/>
  <c r="T340" i="31"/>
  <c r="T382" i="31"/>
  <c r="T430" i="31"/>
  <c r="T462" i="31"/>
  <c r="T366" i="31"/>
  <c r="T405" i="31"/>
  <c r="T441" i="31"/>
  <c r="T468" i="31"/>
  <c r="T167" i="31"/>
  <c r="T234" i="31"/>
  <c r="T325" i="31"/>
  <c r="T396" i="31"/>
  <c r="T60" i="31"/>
  <c r="T97" i="31"/>
  <c r="T161" i="31"/>
  <c r="T236" i="31"/>
  <c r="T77" i="31"/>
  <c r="T117" i="31"/>
  <c r="T188" i="31"/>
  <c r="T259" i="31"/>
  <c r="T474" i="31"/>
  <c r="T486" i="31"/>
  <c r="T497" i="31"/>
  <c r="T504" i="31"/>
  <c r="T297" i="31"/>
  <c r="T345" i="31"/>
  <c r="T411" i="31"/>
  <c r="T443" i="31"/>
  <c r="T321" i="31"/>
  <c r="T367" i="31"/>
  <c r="T421" i="31"/>
  <c r="T451" i="31"/>
  <c r="T489" i="31"/>
  <c r="T494" i="31"/>
  <c r="T502" i="31"/>
  <c r="T508" i="31"/>
  <c r="T357" i="31"/>
  <c r="T397" i="31"/>
  <c r="T438" i="31"/>
  <c r="T465" i="31"/>
  <c r="T376" i="31"/>
  <c r="T412" i="31"/>
  <c r="T446" i="31"/>
  <c r="T471" i="31"/>
  <c r="T25" i="31"/>
  <c r="T31" i="31"/>
  <c r="T64" i="31"/>
  <c r="T111" i="31"/>
  <c r="T16" i="31"/>
  <c r="T24" i="31"/>
  <c r="T30" i="31"/>
  <c r="T53" i="31"/>
  <c r="T19" i="31"/>
  <c r="T27" i="31"/>
  <c r="T35" i="31"/>
  <c r="T66" i="31"/>
  <c r="T115" i="31"/>
  <c r="T150" i="31"/>
  <c r="T224" i="31"/>
  <c r="T296" i="31"/>
  <c r="T49" i="31"/>
  <c r="T75" i="31"/>
  <c r="T122" i="31"/>
  <c r="T174" i="31"/>
  <c r="T61" i="31"/>
  <c r="T91" i="31"/>
  <c r="T137" i="31"/>
  <c r="T193" i="31"/>
  <c r="T162" i="31"/>
  <c r="T205" i="31"/>
  <c r="T280" i="31"/>
  <c r="T336" i="31"/>
  <c r="T82" i="31"/>
  <c r="T112" i="31"/>
  <c r="T160" i="31"/>
  <c r="T214" i="31"/>
  <c r="T96" i="31"/>
  <c r="T126" i="31"/>
  <c r="T182" i="31"/>
  <c r="T232" i="31"/>
  <c r="T94" i="31"/>
  <c r="T133" i="31"/>
  <c r="T202" i="31"/>
  <c r="T272" i="31"/>
  <c r="T36" i="31"/>
  <c r="T59" i="31"/>
  <c r="T106" i="31"/>
  <c r="T154" i="31"/>
  <c r="T48" i="31"/>
  <c r="T74" i="31"/>
  <c r="T121" i="31"/>
  <c r="T173" i="31"/>
  <c r="T333" i="31"/>
  <c r="T372" i="31"/>
  <c r="T425" i="31"/>
  <c r="T456" i="31"/>
  <c r="T177" i="31"/>
  <c r="T218" i="31"/>
  <c r="T289" i="31"/>
  <c r="T344" i="31"/>
  <c r="T199" i="31"/>
  <c r="T241" i="31"/>
  <c r="T308" i="31"/>
  <c r="T361" i="31"/>
  <c r="T385" i="31"/>
  <c r="T416" i="31"/>
  <c r="T448" i="31"/>
  <c r="T472" i="31"/>
  <c r="T229" i="31"/>
  <c r="T273" i="31"/>
  <c r="T332" i="31"/>
  <c r="T380" i="31"/>
  <c r="T254" i="31"/>
  <c r="T293" i="31"/>
  <c r="T348" i="31"/>
  <c r="T395" i="31"/>
  <c r="T107" i="31"/>
  <c r="T143" i="31"/>
  <c r="T215" i="31"/>
  <c r="T286" i="31"/>
  <c r="T43" i="31"/>
  <c r="T69" i="31"/>
  <c r="T116" i="31"/>
  <c r="T164" i="31"/>
  <c r="T55" i="31"/>
  <c r="T83" i="31"/>
  <c r="T132" i="31"/>
  <c r="T186" i="31"/>
  <c r="T349" i="31"/>
  <c r="T388" i="31"/>
  <c r="T433" i="31"/>
  <c r="T461" i="31"/>
  <c r="T192" i="31"/>
  <c r="T233" i="31"/>
  <c r="T302" i="31"/>
  <c r="T354" i="31"/>
  <c r="T210" i="31"/>
  <c r="T257" i="31"/>
  <c r="T319" i="31"/>
  <c r="T369" i="31"/>
  <c r="T399" i="31"/>
  <c r="T424" i="31"/>
  <c r="T454" i="31"/>
  <c r="T477" i="31"/>
  <c r="T246" i="31"/>
  <c r="T287" i="31"/>
  <c r="T343" i="31"/>
  <c r="T390" i="31"/>
  <c r="T265" i="31"/>
  <c r="T306" i="31"/>
  <c r="T360" i="31"/>
  <c r="T404" i="31"/>
  <c r="T101" i="31"/>
  <c r="T138" i="31"/>
  <c r="T204" i="31"/>
  <c r="T277" i="31"/>
  <c r="T38" i="31"/>
  <c r="T63" i="31"/>
  <c r="T109" i="31"/>
  <c r="T158" i="31"/>
  <c r="T52" i="31"/>
  <c r="T76" i="31"/>
  <c r="T125" i="31"/>
  <c r="T179" i="31"/>
  <c r="T338" i="31"/>
  <c r="T379" i="31"/>
  <c r="T428" i="31"/>
  <c r="T458" i="31"/>
  <c r="T184" i="31"/>
  <c r="T222" i="31"/>
  <c r="T294" i="31"/>
  <c r="T347" i="31"/>
  <c r="T203" i="31"/>
  <c r="T251" i="31"/>
  <c r="T312" i="31"/>
  <c r="T364" i="31"/>
  <c r="T391" i="31"/>
  <c r="T417" i="31"/>
  <c r="T450" i="31"/>
  <c r="T475" i="31"/>
  <c r="T235" i="31"/>
  <c r="T279" i="31"/>
  <c r="T335" i="31"/>
  <c r="T383" i="31"/>
  <c r="T258" i="31"/>
  <c r="T299" i="31"/>
  <c r="T351" i="31"/>
  <c r="T398" i="31"/>
  <c r="T113" i="31"/>
  <c r="T149" i="31"/>
  <c r="T220" i="31"/>
  <c r="T290" i="31"/>
  <c r="T47" i="31"/>
  <c r="T72" i="31"/>
  <c r="T119" i="31"/>
  <c r="T168" i="31"/>
  <c r="T58" i="31"/>
  <c r="T89" i="31"/>
  <c r="T135" i="31"/>
  <c r="T190" i="31"/>
  <c r="T353" i="31"/>
  <c r="T393" i="31"/>
  <c r="T436" i="31"/>
  <c r="T464" i="31"/>
  <c r="T197" i="31"/>
  <c r="T239" i="31"/>
  <c r="T307" i="31"/>
  <c r="T359" i="31"/>
  <c r="T216" i="31"/>
  <c r="T260" i="31"/>
  <c r="T322" i="31"/>
  <c r="T370" i="31"/>
  <c r="T403" i="31"/>
  <c r="T427" i="31"/>
  <c r="T457" i="31"/>
  <c r="T478" i="31"/>
  <c r="T252" i="31"/>
  <c r="T291" i="31"/>
  <c r="T346" i="31"/>
  <c r="T394" i="31"/>
  <c r="T271" i="31"/>
  <c r="T310" i="31"/>
  <c r="T363" i="31"/>
  <c r="T407" i="31"/>
  <c r="T330" i="31"/>
  <c r="T371" i="31"/>
  <c r="T423" i="31"/>
  <c r="T452" i="31"/>
  <c r="T172" i="31"/>
  <c r="T213" i="31"/>
  <c r="T285" i="31"/>
  <c r="T342" i="31"/>
  <c r="T195" i="31"/>
  <c r="T237" i="31"/>
  <c r="T304" i="31"/>
  <c r="T358" i="31"/>
  <c r="T495" i="31"/>
  <c r="T499" i="31"/>
  <c r="T506" i="31"/>
  <c r="T510" i="31"/>
  <c r="T410" i="31"/>
  <c r="T432" i="31"/>
  <c r="T460" i="31"/>
  <c r="T479" i="31"/>
  <c r="T420" i="31"/>
  <c r="T442" i="31"/>
  <c r="T467" i="31"/>
  <c r="T481" i="31"/>
  <c r="T500" i="31"/>
  <c r="T505" i="31"/>
  <c r="T509" i="31"/>
  <c r="T511" i="31"/>
  <c r="T437" i="31"/>
  <c r="T453" i="31"/>
  <c r="T476" i="31"/>
  <c r="T487" i="31"/>
  <c r="T445" i="31"/>
  <c r="T463" i="31"/>
  <c r="T480" i="31"/>
  <c r="T490" i="31"/>
  <c r="T71" i="31"/>
  <c r="T99" i="31"/>
  <c r="T144" i="31"/>
  <c r="T200" i="31"/>
  <c r="T33" i="31"/>
  <c r="T50" i="31"/>
  <c r="T85" i="31"/>
  <c r="T123" i="31"/>
  <c r="T40" i="31"/>
  <c r="T57" i="31"/>
  <c r="T95" i="31"/>
  <c r="T134" i="31"/>
  <c r="T231" i="31"/>
  <c r="T274" i="31"/>
  <c r="T331" i="31"/>
  <c r="T378" i="31"/>
  <c r="T128" i="31"/>
  <c r="T157" i="31"/>
  <c r="T212" i="31"/>
  <c r="T266" i="31"/>
  <c r="T142" i="31"/>
  <c r="T178" i="31"/>
  <c r="T230" i="31"/>
  <c r="T283" i="31"/>
  <c r="T284" i="31"/>
  <c r="T320" i="31"/>
  <c r="T368" i="31"/>
  <c r="T409" i="31"/>
  <c r="T165" i="31"/>
  <c r="T201" i="31"/>
  <c r="T256" i="31"/>
  <c r="T303" i="31"/>
  <c r="T187" i="31"/>
  <c r="T217" i="31"/>
  <c r="T270" i="31"/>
  <c r="T318" i="31"/>
  <c r="T78" i="31"/>
  <c r="T108" i="31"/>
  <c r="T156" i="31"/>
  <c r="T207" i="31"/>
  <c r="T37" i="31"/>
  <c r="T54" i="31"/>
  <c r="T93" i="31"/>
  <c r="T130" i="31"/>
  <c r="T46" i="31"/>
  <c r="T65" i="31"/>
  <c r="T103" i="31"/>
  <c r="T141" i="31"/>
  <c r="T250" i="31"/>
  <c r="T288" i="31"/>
  <c r="T341" i="31"/>
  <c r="T387" i="31"/>
  <c r="T139" i="31"/>
  <c r="T166" i="31"/>
  <c r="T223" i="31"/>
  <c r="T278" i="31"/>
  <c r="T151" i="31"/>
  <c r="T189" i="31"/>
  <c r="T242" i="31"/>
  <c r="T292" i="31"/>
  <c r="T298" i="31"/>
  <c r="T328" i="31"/>
  <c r="T375" i="31"/>
  <c r="T415" i="31"/>
  <c r="T183" i="31"/>
  <c r="T209" i="31"/>
  <c r="T264" i="31"/>
  <c r="T315" i="31"/>
  <c r="T198" i="31"/>
  <c r="T227" i="31"/>
  <c r="T282" i="31"/>
  <c r="T324" i="31"/>
  <c r="T228" i="31"/>
  <c r="T269" i="31"/>
  <c r="T326" i="31"/>
  <c r="T373" i="31"/>
  <c r="T127" i="31"/>
  <c r="T155" i="31"/>
  <c r="T206" i="31"/>
  <c r="T263" i="31"/>
  <c r="T140" i="31"/>
  <c r="T175" i="31"/>
  <c r="T225" i="31"/>
  <c r="T281" i="31"/>
  <c r="T434" i="31"/>
  <c r="T449" i="31"/>
  <c r="T473" i="31"/>
  <c r="T484" i="31"/>
  <c r="T309" i="31"/>
  <c r="T339" i="31"/>
  <c r="T386" i="31"/>
  <c r="T419" i="31"/>
  <c r="T323" i="31"/>
  <c r="T356" i="31"/>
  <c r="T402" i="31"/>
  <c r="T429" i="31"/>
  <c r="T455" i="31"/>
  <c r="T469" i="31"/>
  <c r="T482" i="31"/>
  <c r="T491" i="31"/>
  <c r="T350" i="31"/>
  <c r="T374" i="31"/>
  <c r="T414" i="31"/>
  <c r="T439" i="31"/>
  <c r="T365" i="31"/>
  <c r="T392" i="31"/>
  <c r="T422" i="31"/>
  <c r="T444" i="31"/>
  <c r="T12" i="31"/>
  <c r="S44" i="31"/>
  <c r="S45" i="31"/>
  <c r="S243" i="31"/>
  <c r="S8" i="31"/>
  <c r="S9" i="31"/>
  <c r="S39" i="31"/>
  <c r="S98" i="31"/>
  <c r="S15" i="31"/>
  <c r="S28" i="31"/>
  <c r="S56" i="31"/>
  <c r="S118" i="31"/>
  <c r="S80" i="31"/>
  <c r="S81" i="31"/>
  <c r="S470" i="31"/>
  <c r="S492" i="31"/>
  <c r="S102" i="31"/>
  <c r="S159" i="31"/>
  <c r="S268" i="31"/>
  <c r="S355" i="31"/>
  <c r="S131" i="31"/>
  <c r="S194" i="31"/>
  <c r="S301" i="31"/>
  <c r="S377" i="31"/>
  <c r="S426" i="31"/>
  <c r="S459" i="31"/>
  <c r="S488" i="31"/>
  <c r="S498" i="31"/>
  <c r="S181" i="31"/>
  <c r="S244" i="31"/>
  <c r="S337" i="31"/>
  <c r="S408" i="31"/>
  <c r="S208" i="31"/>
  <c r="S275" i="31"/>
  <c r="S362" i="31"/>
  <c r="S418" i="31"/>
  <c r="S10" i="31"/>
  <c r="S20" i="31"/>
  <c r="S87" i="31"/>
  <c r="S146" i="31"/>
  <c r="S11" i="31"/>
  <c r="S22" i="31"/>
  <c r="S32" i="31"/>
  <c r="S70" i="31"/>
  <c r="S17" i="31"/>
  <c r="S26" i="31"/>
  <c r="S41" i="31"/>
  <c r="S84" i="31"/>
  <c r="S176" i="31"/>
  <c r="S238" i="31"/>
  <c r="S329" i="31"/>
  <c r="S401" i="31"/>
  <c r="S62" i="31"/>
  <c r="S100" i="31"/>
  <c r="S163" i="31"/>
  <c r="S240" i="31"/>
  <c r="S79" i="31"/>
  <c r="S120" i="31"/>
  <c r="S191" i="31"/>
  <c r="S261" i="31"/>
  <c r="S255" i="31"/>
  <c r="S313" i="31"/>
  <c r="S384" i="31"/>
  <c r="S431" i="31"/>
  <c r="S110" i="31"/>
  <c r="S147" i="31"/>
  <c r="S221" i="31"/>
  <c r="S295" i="31"/>
  <c r="S129" i="31"/>
  <c r="S170" i="31"/>
  <c r="S248" i="31"/>
  <c r="S314" i="31"/>
  <c r="S13" i="31"/>
  <c r="S21" i="31"/>
  <c r="S92" i="31"/>
  <c r="S152" i="31"/>
  <c r="S14" i="31"/>
  <c r="S23" i="31"/>
  <c r="S34" i="31"/>
  <c r="S73" i="31"/>
  <c r="S18" i="31"/>
  <c r="S29" i="31"/>
  <c r="S42" i="31"/>
  <c r="S90" i="31"/>
  <c r="S185" i="31"/>
  <c r="S249" i="31"/>
  <c r="S334" i="31"/>
  <c r="S406" i="31"/>
  <c r="S68" i="31"/>
  <c r="S105" i="31"/>
  <c r="S171" i="31"/>
  <c r="S247" i="31"/>
  <c r="S88" i="31"/>
  <c r="S124" i="31"/>
  <c r="S196" i="31"/>
  <c r="S267" i="31"/>
  <c r="S262" i="31"/>
  <c r="S317" i="31"/>
  <c r="S389" i="31"/>
  <c r="S435" i="31"/>
  <c r="S114" i="31"/>
  <c r="S153" i="31"/>
  <c r="S226" i="31"/>
  <c r="S300" i="31"/>
  <c r="S136" i="31"/>
  <c r="S180" i="31"/>
  <c r="S253" i="31"/>
  <c r="S316" i="31"/>
  <c r="S148" i="31"/>
  <c r="S211" i="31"/>
  <c r="S311" i="31"/>
  <c r="S381" i="31"/>
  <c r="S51" i="31"/>
  <c r="S86" i="31"/>
  <c r="S145" i="31"/>
  <c r="S219" i="31"/>
  <c r="S67" i="31"/>
  <c r="S104" i="31"/>
  <c r="S169" i="31"/>
  <c r="S245" i="31"/>
  <c r="S466" i="31"/>
  <c r="S483" i="31"/>
  <c r="S496" i="31"/>
  <c r="S503" i="31"/>
  <c r="S276" i="31"/>
  <c r="S327" i="31"/>
  <c r="S400" i="31"/>
  <c r="S440" i="31"/>
  <c r="S305" i="31"/>
  <c r="S352" i="31"/>
  <c r="S413" i="31"/>
  <c r="S447" i="31"/>
  <c r="S485" i="31"/>
  <c r="S493" i="31"/>
  <c r="S501" i="31"/>
  <c r="S507" i="31"/>
  <c r="S340" i="31"/>
  <c r="S382" i="31"/>
  <c r="S430" i="31"/>
  <c r="S462" i="31"/>
  <c r="S366" i="31"/>
  <c r="S405" i="31"/>
  <c r="S441" i="31"/>
  <c r="S468" i="31"/>
  <c r="S167" i="31"/>
  <c r="S234" i="31"/>
  <c r="S325" i="31"/>
  <c r="S396" i="31"/>
  <c r="S60" i="31"/>
  <c r="S97" i="31"/>
  <c r="S161" i="31"/>
  <c r="S236" i="31"/>
  <c r="S77" i="31"/>
  <c r="S117" i="31"/>
  <c r="S188" i="31"/>
  <c r="S259" i="31"/>
  <c r="S474" i="31"/>
  <c r="S486" i="31"/>
  <c r="S497" i="31"/>
  <c r="S504" i="31"/>
  <c r="S297" i="31"/>
  <c r="S345" i="31"/>
  <c r="S411" i="31"/>
  <c r="S443" i="31"/>
  <c r="S321" i="31"/>
  <c r="S367" i="31"/>
  <c r="S421" i="31"/>
  <c r="S451" i="31"/>
  <c r="S489" i="31"/>
  <c r="S494" i="31"/>
  <c r="S502" i="31"/>
  <c r="S508" i="31"/>
  <c r="S357" i="31"/>
  <c r="S397" i="31"/>
  <c r="S438" i="31"/>
  <c r="S465" i="31"/>
  <c r="S376" i="31"/>
  <c r="S412" i="31"/>
  <c r="S446" i="31"/>
  <c r="S471" i="31"/>
  <c r="S25" i="31"/>
  <c r="S31" i="31"/>
  <c r="S64" i="31"/>
  <c r="S111" i="31"/>
  <c r="S16" i="31"/>
  <c r="S24" i="31"/>
  <c r="S30" i="31"/>
  <c r="S53" i="31"/>
  <c r="S19" i="31"/>
  <c r="S27" i="31"/>
  <c r="S35" i="31"/>
  <c r="S66" i="31"/>
  <c r="S115" i="31"/>
  <c r="S150" i="31"/>
  <c r="S224" i="31"/>
  <c r="S296" i="31"/>
  <c r="S49" i="31"/>
  <c r="S75" i="31"/>
  <c r="S122" i="31"/>
  <c r="S174" i="31"/>
  <c r="S61" i="31"/>
  <c r="S91" i="31"/>
  <c r="S137" i="31"/>
  <c r="S193" i="31"/>
  <c r="S162" i="31"/>
  <c r="S205" i="31"/>
  <c r="S280" i="31"/>
  <c r="S336" i="31"/>
  <c r="S82" i="31"/>
  <c r="S112" i="31"/>
  <c r="S160" i="31"/>
  <c r="S214" i="31"/>
  <c r="S96" i="31"/>
  <c r="S126" i="31"/>
  <c r="S182" i="31"/>
  <c r="S232" i="31"/>
  <c r="S94" i="31"/>
  <c r="S133" i="31"/>
  <c r="S202" i="31"/>
  <c r="S272" i="31"/>
  <c r="S36" i="31"/>
  <c r="S59" i="31"/>
  <c r="S106" i="31"/>
  <c r="S154" i="31"/>
  <c r="S48" i="31"/>
  <c r="S74" i="31"/>
  <c r="S121" i="31"/>
  <c r="S173" i="31"/>
  <c r="S333" i="31"/>
  <c r="S372" i="31"/>
  <c r="S425" i="31"/>
  <c r="S456" i="31"/>
  <c r="S177" i="31"/>
  <c r="S218" i="31"/>
  <c r="S289" i="31"/>
  <c r="S344" i="31"/>
  <c r="S199" i="31"/>
  <c r="S241" i="31"/>
  <c r="S308" i="31"/>
  <c r="S361" i="31"/>
  <c r="S385" i="31"/>
  <c r="S416" i="31"/>
  <c r="S448" i="31"/>
  <c r="S472" i="31"/>
  <c r="S229" i="31"/>
  <c r="S273" i="31"/>
  <c r="S332" i="31"/>
  <c r="S380" i="31"/>
  <c r="S254" i="31"/>
  <c r="S293" i="31"/>
  <c r="S348" i="31"/>
  <c r="S395" i="31"/>
  <c r="S107" i="31"/>
  <c r="S143" i="31"/>
  <c r="S215" i="31"/>
  <c r="S286" i="31"/>
  <c r="S43" i="31"/>
  <c r="S69" i="31"/>
  <c r="S116" i="31"/>
  <c r="S164" i="31"/>
  <c r="S55" i="31"/>
  <c r="S83" i="31"/>
  <c r="S132" i="31"/>
  <c r="S186" i="31"/>
  <c r="S349" i="31"/>
  <c r="S388" i="31"/>
  <c r="S433" i="31"/>
  <c r="S461" i="31"/>
  <c r="S192" i="31"/>
  <c r="S233" i="31"/>
  <c r="S302" i="31"/>
  <c r="S354" i="31"/>
  <c r="S210" i="31"/>
  <c r="S257" i="31"/>
  <c r="S319" i="31"/>
  <c r="S369" i="31"/>
  <c r="S399" i="31"/>
  <c r="S424" i="31"/>
  <c r="S454" i="31"/>
  <c r="S477" i="31"/>
  <c r="S246" i="31"/>
  <c r="S287" i="31"/>
  <c r="S343" i="31"/>
  <c r="S390" i="31"/>
  <c r="S265" i="31"/>
  <c r="S306" i="31"/>
  <c r="S360" i="31"/>
  <c r="S404" i="31"/>
  <c r="S101" i="31"/>
  <c r="S138" i="31"/>
  <c r="S204" i="31"/>
  <c r="S277" i="31"/>
  <c r="S38" i="31"/>
  <c r="S63" i="31"/>
  <c r="S109" i="31"/>
  <c r="S158" i="31"/>
  <c r="S52" i="31"/>
  <c r="S76" i="31"/>
  <c r="S125" i="31"/>
  <c r="S179" i="31"/>
  <c r="S338" i="31"/>
  <c r="S379" i="31"/>
  <c r="S428" i="31"/>
  <c r="S458" i="31"/>
  <c r="S184" i="31"/>
  <c r="S222" i="31"/>
  <c r="S294" i="31"/>
  <c r="S347" i="31"/>
  <c r="S203" i="31"/>
  <c r="S251" i="31"/>
  <c r="S312" i="31"/>
  <c r="S364" i="31"/>
  <c r="S391" i="31"/>
  <c r="S417" i="31"/>
  <c r="S450" i="31"/>
  <c r="S475" i="31"/>
  <c r="S235" i="31"/>
  <c r="S279" i="31"/>
  <c r="S335" i="31"/>
  <c r="S383" i="31"/>
  <c r="S258" i="31"/>
  <c r="S299" i="31"/>
  <c r="S351" i="31"/>
  <c r="S398" i="31"/>
  <c r="S113" i="31"/>
  <c r="S149" i="31"/>
  <c r="S220" i="31"/>
  <c r="S290" i="31"/>
  <c r="S47" i="31"/>
  <c r="S72" i="31"/>
  <c r="S119" i="31"/>
  <c r="S168" i="31"/>
  <c r="S58" i="31"/>
  <c r="S89" i="31"/>
  <c r="S135" i="31"/>
  <c r="S190" i="31"/>
  <c r="S353" i="31"/>
  <c r="S393" i="31"/>
  <c r="S436" i="31"/>
  <c r="S464" i="31"/>
  <c r="S197" i="31"/>
  <c r="S239" i="31"/>
  <c r="S307" i="31"/>
  <c r="S359" i="31"/>
  <c r="S216" i="31"/>
  <c r="S260" i="31"/>
  <c r="S322" i="31"/>
  <c r="S370" i="31"/>
  <c r="S403" i="31"/>
  <c r="S427" i="31"/>
  <c r="S457" i="31"/>
  <c r="S478" i="31"/>
  <c r="S252" i="31"/>
  <c r="S291" i="31"/>
  <c r="S346" i="31"/>
  <c r="S394" i="31"/>
  <c r="S271" i="31"/>
  <c r="S310" i="31"/>
  <c r="S363" i="31"/>
  <c r="S407" i="31"/>
  <c r="S330" i="31"/>
  <c r="S371" i="31"/>
  <c r="S423" i="31"/>
  <c r="S452" i="31"/>
  <c r="S172" i="31"/>
  <c r="S213" i="31"/>
  <c r="S285" i="31"/>
  <c r="S342" i="31"/>
  <c r="S195" i="31"/>
  <c r="S237" i="31"/>
  <c r="S304" i="31"/>
  <c r="S358" i="31"/>
  <c r="S495" i="31"/>
  <c r="S499" i="31"/>
  <c r="S506" i="31"/>
  <c r="S510" i="31"/>
  <c r="S410" i="31"/>
  <c r="S432" i="31"/>
  <c r="S460" i="31"/>
  <c r="S479" i="31"/>
  <c r="S420" i="31"/>
  <c r="S442" i="31"/>
  <c r="S467" i="31"/>
  <c r="S481" i="31"/>
  <c r="S500" i="31"/>
  <c r="S505" i="31"/>
  <c r="S509" i="31"/>
  <c r="S511" i="31"/>
  <c r="S437" i="31"/>
  <c r="S453" i="31"/>
  <c r="S476" i="31"/>
  <c r="S487" i="31"/>
  <c r="S445" i="31"/>
  <c r="S463" i="31"/>
  <c r="S480" i="31"/>
  <c r="S490" i="31"/>
  <c r="S71" i="31"/>
  <c r="S99" i="31"/>
  <c r="S144" i="31"/>
  <c r="S200" i="31"/>
  <c r="S33" i="31"/>
  <c r="S50" i="31"/>
  <c r="S85" i="31"/>
  <c r="S123" i="31"/>
  <c r="S40" i="31"/>
  <c r="S57" i="31"/>
  <c r="S95" i="31"/>
  <c r="S134" i="31"/>
  <c r="S231" i="31"/>
  <c r="S274" i="31"/>
  <c r="S331" i="31"/>
  <c r="S378" i="31"/>
  <c r="S128" i="31"/>
  <c r="S157" i="31"/>
  <c r="S212" i="31"/>
  <c r="S266" i="31"/>
  <c r="S142" i="31"/>
  <c r="S178" i="31"/>
  <c r="S230" i="31"/>
  <c r="S283" i="31"/>
  <c r="S284" i="31"/>
  <c r="S320" i="31"/>
  <c r="S368" i="31"/>
  <c r="S409" i="31"/>
  <c r="S165" i="31"/>
  <c r="S201" i="31"/>
  <c r="S256" i="31"/>
  <c r="S303" i="31"/>
  <c r="S187" i="31"/>
  <c r="S217" i="31"/>
  <c r="S270" i="31"/>
  <c r="S318" i="31"/>
  <c r="S78" i="31"/>
  <c r="S108" i="31"/>
  <c r="S156" i="31"/>
  <c r="S207" i="31"/>
  <c r="S37" i="31"/>
  <c r="S54" i="31"/>
  <c r="S93" i="31"/>
  <c r="S130" i="31"/>
  <c r="S46" i="31"/>
  <c r="S65" i="31"/>
  <c r="S103" i="31"/>
  <c r="S141" i="31"/>
  <c r="S250" i="31"/>
  <c r="S288" i="31"/>
  <c r="S341" i="31"/>
  <c r="S387" i="31"/>
  <c r="S139" i="31"/>
  <c r="S166" i="31"/>
  <c r="S223" i="31"/>
  <c r="S278" i="31"/>
  <c r="S151" i="31"/>
  <c r="S189" i="31"/>
  <c r="S242" i="31"/>
  <c r="S292" i="31"/>
  <c r="S298" i="31"/>
  <c r="S328" i="31"/>
  <c r="S375" i="31"/>
  <c r="S415" i="31"/>
  <c r="S183" i="31"/>
  <c r="S209" i="31"/>
  <c r="S264" i="31"/>
  <c r="S315" i="31"/>
  <c r="S198" i="31"/>
  <c r="S227" i="31"/>
  <c r="S282" i="31"/>
  <c r="S324" i="31"/>
  <c r="S228" i="31"/>
  <c r="S269" i="31"/>
  <c r="S326" i="31"/>
  <c r="S373" i="31"/>
  <c r="S127" i="31"/>
  <c r="S155" i="31"/>
  <c r="S206" i="31"/>
  <c r="S263" i="31"/>
  <c r="S140" i="31"/>
  <c r="S175" i="31"/>
  <c r="S225" i="31"/>
  <c r="S281" i="31"/>
  <c r="S434" i="31"/>
  <c r="S449" i="31"/>
  <c r="S473" i="31"/>
  <c r="S484" i="31"/>
  <c r="S309" i="31"/>
  <c r="S339" i="31"/>
  <c r="S386" i="31"/>
  <c r="S419" i="31"/>
  <c r="S323" i="31"/>
  <c r="S356" i="31"/>
  <c r="S402" i="31"/>
  <c r="S429" i="31"/>
  <c r="S455" i="31"/>
  <c r="S469" i="31"/>
  <c r="S482" i="31"/>
  <c r="S491" i="31"/>
  <c r="S350" i="31"/>
  <c r="S374" i="31"/>
  <c r="S414" i="31"/>
  <c r="S439" i="31"/>
  <c r="S365" i="31"/>
  <c r="S392" i="31"/>
  <c r="S422" i="31"/>
  <c r="S444" i="31"/>
  <c r="S12" i="31"/>
  <c r="R44" i="31"/>
  <c r="R45" i="31"/>
  <c r="R243" i="31"/>
  <c r="R8" i="31"/>
  <c r="R9" i="31"/>
  <c r="R39" i="31"/>
  <c r="R98" i="31"/>
  <c r="R15" i="31"/>
  <c r="R28" i="31"/>
  <c r="R56" i="31"/>
  <c r="R118" i="31"/>
  <c r="R80" i="31"/>
  <c r="R81" i="31"/>
  <c r="R470" i="31"/>
  <c r="R492" i="31"/>
  <c r="R102" i="31"/>
  <c r="R159" i="31"/>
  <c r="R268" i="31"/>
  <c r="R355" i="31"/>
  <c r="R131" i="31"/>
  <c r="R194" i="31"/>
  <c r="R301" i="31"/>
  <c r="R377" i="31"/>
  <c r="R426" i="31"/>
  <c r="R459" i="31"/>
  <c r="R488" i="31"/>
  <c r="R498" i="31"/>
  <c r="R181" i="31"/>
  <c r="R244" i="31"/>
  <c r="R337" i="31"/>
  <c r="R408" i="31"/>
  <c r="R208" i="31"/>
  <c r="R275" i="31"/>
  <c r="R362" i="31"/>
  <c r="R418" i="31"/>
  <c r="R10" i="31"/>
  <c r="R20" i="31"/>
  <c r="R87" i="31"/>
  <c r="R146" i="31"/>
  <c r="R11" i="31"/>
  <c r="R22" i="31"/>
  <c r="R32" i="31"/>
  <c r="R70" i="31"/>
  <c r="R17" i="31"/>
  <c r="R26" i="31"/>
  <c r="R41" i="31"/>
  <c r="R84" i="31"/>
  <c r="R176" i="31"/>
  <c r="R238" i="31"/>
  <c r="R329" i="31"/>
  <c r="R401" i="31"/>
  <c r="R62" i="31"/>
  <c r="R100" i="31"/>
  <c r="R163" i="31"/>
  <c r="R240" i="31"/>
  <c r="R79" i="31"/>
  <c r="R120" i="31"/>
  <c r="R191" i="31"/>
  <c r="R261" i="31"/>
  <c r="R255" i="31"/>
  <c r="R313" i="31"/>
  <c r="R384" i="31"/>
  <c r="R431" i="31"/>
  <c r="R110" i="31"/>
  <c r="R147" i="31"/>
  <c r="R221" i="31"/>
  <c r="R295" i="31"/>
  <c r="R129" i="31"/>
  <c r="R170" i="31"/>
  <c r="R248" i="31"/>
  <c r="R314" i="31"/>
  <c r="R13" i="31"/>
  <c r="R21" i="31"/>
  <c r="R92" i="31"/>
  <c r="R152" i="31"/>
  <c r="R14" i="31"/>
  <c r="R23" i="31"/>
  <c r="R34" i="31"/>
  <c r="R73" i="31"/>
  <c r="R18" i="31"/>
  <c r="R29" i="31"/>
  <c r="R42" i="31"/>
  <c r="R90" i="31"/>
  <c r="R185" i="31"/>
  <c r="R249" i="31"/>
  <c r="R334" i="31"/>
  <c r="R406" i="31"/>
  <c r="R68" i="31"/>
  <c r="R105" i="31"/>
  <c r="R171" i="31"/>
  <c r="R247" i="31"/>
  <c r="R88" i="31"/>
  <c r="R124" i="31"/>
  <c r="R196" i="31"/>
  <c r="R267" i="31"/>
  <c r="R262" i="31"/>
  <c r="R317" i="31"/>
  <c r="R389" i="31"/>
  <c r="R435" i="31"/>
  <c r="R114" i="31"/>
  <c r="R153" i="31"/>
  <c r="R226" i="31"/>
  <c r="R300" i="31"/>
  <c r="R136" i="31"/>
  <c r="R180" i="31"/>
  <c r="R253" i="31"/>
  <c r="R316" i="31"/>
  <c r="R148" i="31"/>
  <c r="R211" i="31"/>
  <c r="R311" i="31"/>
  <c r="R381" i="31"/>
  <c r="R51" i="31"/>
  <c r="R86" i="31"/>
  <c r="R145" i="31"/>
  <c r="R219" i="31"/>
  <c r="R67" i="31"/>
  <c r="R104" i="31"/>
  <c r="R169" i="31"/>
  <c r="R245" i="31"/>
  <c r="R466" i="31"/>
  <c r="R483" i="31"/>
  <c r="R496" i="31"/>
  <c r="R503" i="31"/>
  <c r="R276" i="31"/>
  <c r="R327" i="31"/>
  <c r="R400" i="31"/>
  <c r="R440" i="31"/>
  <c r="R305" i="31"/>
  <c r="R352" i="31"/>
  <c r="R413" i="31"/>
  <c r="R447" i="31"/>
  <c r="R485" i="31"/>
  <c r="R493" i="31"/>
  <c r="R501" i="31"/>
  <c r="R507" i="31"/>
  <c r="R340" i="31"/>
  <c r="R382" i="31"/>
  <c r="R430" i="31"/>
  <c r="R462" i="31"/>
  <c r="R366" i="31"/>
  <c r="R405" i="31"/>
  <c r="R441" i="31"/>
  <c r="R468" i="31"/>
  <c r="R167" i="31"/>
  <c r="R234" i="31"/>
  <c r="R325" i="31"/>
  <c r="R396" i="31"/>
  <c r="R60" i="31"/>
  <c r="R97" i="31"/>
  <c r="R161" i="31"/>
  <c r="R236" i="31"/>
  <c r="R77" i="31"/>
  <c r="R117" i="31"/>
  <c r="R188" i="31"/>
  <c r="R259" i="31"/>
  <c r="R474" i="31"/>
  <c r="R486" i="31"/>
  <c r="R497" i="31"/>
  <c r="R504" i="31"/>
  <c r="R297" i="31"/>
  <c r="R345" i="31"/>
  <c r="R411" i="31"/>
  <c r="R443" i="31"/>
  <c r="R321" i="31"/>
  <c r="R367" i="31"/>
  <c r="R421" i="31"/>
  <c r="R451" i="31"/>
  <c r="R489" i="31"/>
  <c r="R494" i="31"/>
  <c r="R502" i="31"/>
  <c r="R508" i="31"/>
  <c r="R357" i="31"/>
  <c r="R397" i="31"/>
  <c r="R438" i="31"/>
  <c r="R465" i="31"/>
  <c r="R376" i="31"/>
  <c r="R412" i="31"/>
  <c r="R446" i="31"/>
  <c r="R471" i="31"/>
  <c r="R25" i="31"/>
  <c r="R31" i="31"/>
  <c r="R64" i="31"/>
  <c r="R111" i="31"/>
  <c r="R16" i="31"/>
  <c r="R24" i="31"/>
  <c r="R30" i="31"/>
  <c r="R53" i="31"/>
  <c r="R19" i="31"/>
  <c r="R27" i="31"/>
  <c r="R35" i="31"/>
  <c r="R66" i="31"/>
  <c r="R115" i="31"/>
  <c r="R150" i="31"/>
  <c r="R224" i="31"/>
  <c r="R296" i="31"/>
  <c r="R49" i="31"/>
  <c r="R75" i="31"/>
  <c r="R122" i="31"/>
  <c r="R174" i="31"/>
  <c r="R61" i="31"/>
  <c r="R91" i="31"/>
  <c r="R137" i="31"/>
  <c r="R193" i="31"/>
  <c r="R162" i="31"/>
  <c r="R205" i="31"/>
  <c r="R280" i="31"/>
  <c r="R336" i="31"/>
  <c r="R82" i="31"/>
  <c r="R112" i="31"/>
  <c r="R160" i="31"/>
  <c r="R214" i="31"/>
  <c r="R96" i="31"/>
  <c r="R126" i="31"/>
  <c r="R182" i="31"/>
  <c r="R232" i="31"/>
  <c r="R94" i="31"/>
  <c r="R133" i="31"/>
  <c r="R202" i="31"/>
  <c r="R272" i="31"/>
  <c r="R36" i="31"/>
  <c r="R59" i="31"/>
  <c r="R106" i="31"/>
  <c r="R154" i="31"/>
  <c r="R48" i="31"/>
  <c r="R74" i="31"/>
  <c r="R121" i="31"/>
  <c r="R173" i="31"/>
  <c r="R333" i="31"/>
  <c r="R372" i="31"/>
  <c r="R425" i="31"/>
  <c r="R456" i="31"/>
  <c r="R177" i="31"/>
  <c r="R218" i="31"/>
  <c r="R289" i="31"/>
  <c r="R344" i="31"/>
  <c r="R199" i="31"/>
  <c r="R241" i="31"/>
  <c r="R308" i="31"/>
  <c r="R361" i="31"/>
  <c r="R385" i="31"/>
  <c r="R416" i="31"/>
  <c r="R448" i="31"/>
  <c r="R472" i="31"/>
  <c r="R229" i="31"/>
  <c r="R273" i="31"/>
  <c r="R332" i="31"/>
  <c r="R380" i="31"/>
  <c r="R254" i="31"/>
  <c r="R293" i="31"/>
  <c r="R348" i="31"/>
  <c r="R395" i="31"/>
  <c r="R107" i="31"/>
  <c r="R143" i="31"/>
  <c r="R215" i="31"/>
  <c r="R286" i="31"/>
  <c r="R43" i="31"/>
  <c r="R69" i="31"/>
  <c r="R116" i="31"/>
  <c r="R164" i="31"/>
  <c r="R55" i="31"/>
  <c r="R83" i="31"/>
  <c r="R132" i="31"/>
  <c r="R186" i="31"/>
  <c r="R349" i="31"/>
  <c r="R388" i="31"/>
  <c r="R433" i="31"/>
  <c r="R461" i="31"/>
  <c r="R192" i="31"/>
  <c r="R233" i="31"/>
  <c r="R302" i="31"/>
  <c r="R354" i="31"/>
  <c r="R210" i="31"/>
  <c r="R257" i="31"/>
  <c r="R319" i="31"/>
  <c r="R369" i="31"/>
  <c r="R399" i="31"/>
  <c r="R424" i="31"/>
  <c r="R454" i="31"/>
  <c r="R477" i="31"/>
  <c r="R246" i="31"/>
  <c r="R287" i="31"/>
  <c r="R343" i="31"/>
  <c r="R390" i="31"/>
  <c r="R265" i="31"/>
  <c r="R306" i="31"/>
  <c r="R360" i="31"/>
  <c r="R404" i="31"/>
  <c r="R101" i="31"/>
  <c r="R138" i="31"/>
  <c r="R204" i="31"/>
  <c r="R277" i="31"/>
  <c r="R38" i="31"/>
  <c r="R63" i="31"/>
  <c r="R109" i="31"/>
  <c r="R158" i="31"/>
  <c r="R52" i="31"/>
  <c r="R76" i="31"/>
  <c r="R125" i="31"/>
  <c r="R179" i="31"/>
  <c r="R338" i="31"/>
  <c r="R379" i="31"/>
  <c r="R428" i="31"/>
  <c r="R458" i="31"/>
  <c r="R184" i="31"/>
  <c r="R222" i="31"/>
  <c r="R294" i="31"/>
  <c r="R347" i="31"/>
  <c r="R203" i="31"/>
  <c r="R251" i="31"/>
  <c r="R312" i="31"/>
  <c r="R364" i="31"/>
  <c r="R391" i="31"/>
  <c r="R417" i="31"/>
  <c r="R450" i="31"/>
  <c r="R475" i="31"/>
  <c r="R235" i="31"/>
  <c r="R279" i="31"/>
  <c r="R335" i="31"/>
  <c r="R383" i="31"/>
  <c r="R258" i="31"/>
  <c r="R299" i="31"/>
  <c r="R351" i="31"/>
  <c r="R398" i="31"/>
  <c r="R113" i="31"/>
  <c r="R149" i="31"/>
  <c r="R220" i="31"/>
  <c r="R290" i="31"/>
  <c r="R47" i="31"/>
  <c r="R72" i="31"/>
  <c r="R119" i="31"/>
  <c r="R168" i="31"/>
  <c r="R58" i="31"/>
  <c r="R89" i="31"/>
  <c r="R135" i="31"/>
  <c r="R190" i="31"/>
  <c r="R353" i="31"/>
  <c r="R393" i="31"/>
  <c r="R436" i="31"/>
  <c r="R464" i="31"/>
  <c r="R197" i="31"/>
  <c r="R239" i="31"/>
  <c r="R307" i="31"/>
  <c r="R359" i="31"/>
  <c r="R216" i="31"/>
  <c r="R260" i="31"/>
  <c r="R322" i="31"/>
  <c r="R370" i="31"/>
  <c r="R403" i="31"/>
  <c r="R427" i="31"/>
  <c r="R457" i="31"/>
  <c r="R478" i="31"/>
  <c r="R252" i="31"/>
  <c r="R291" i="31"/>
  <c r="R346" i="31"/>
  <c r="R394" i="31"/>
  <c r="R271" i="31"/>
  <c r="R310" i="31"/>
  <c r="R363" i="31"/>
  <c r="R407" i="31"/>
  <c r="R330" i="31"/>
  <c r="R371" i="31"/>
  <c r="R423" i="31"/>
  <c r="R452" i="31"/>
  <c r="R172" i="31"/>
  <c r="R213" i="31"/>
  <c r="R285" i="31"/>
  <c r="R342" i="31"/>
  <c r="R195" i="31"/>
  <c r="R237" i="31"/>
  <c r="R304" i="31"/>
  <c r="R358" i="31"/>
  <c r="R495" i="31"/>
  <c r="R499" i="31"/>
  <c r="R506" i="31"/>
  <c r="R510" i="31"/>
  <c r="R410" i="31"/>
  <c r="R432" i="31"/>
  <c r="R460" i="31"/>
  <c r="R479" i="31"/>
  <c r="R420" i="31"/>
  <c r="R442" i="31"/>
  <c r="R467" i="31"/>
  <c r="R481" i="31"/>
  <c r="R500" i="31"/>
  <c r="R505" i="31"/>
  <c r="R509" i="31"/>
  <c r="R511" i="31"/>
  <c r="R437" i="31"/>
  <c r="R453" i="31"/>
  <c r="R476" i="31"/>
  <c r="R487" i="31"/>
  <c r="R445" i="31"/>
  <c r="R463" i="31"/>
  <c r="R480" i="31"/>
  <c r="R490" i="31"/>
  <c r="R71" i="31"/>
  <c r="R99" i="31"/>
  <c r="R144" i="31"/>
  <c r="R200" i="31"/>
  <c r="R33" i="31"/>
  <c r="R50" i="31"/>
  <c r="R85" i="31"/>
  <c r="R123" i="31"/>
  <c r="R40" i="31"/>
  <c r="R57" i="31"/>
  <c r="R95" i="31"/>
  <c r="R134" i="31"/>
  <c r="R231" i="31"/>
  <c r="R274" i="31"/>
  <c r="R331" i="31"/>
  <c r="R378" i="31"/>
  <c r="R128" i="31"/>
  <c r="R157" i="31"/>
  <c r="R212" i="31"/>
  <c r="R266" i="31"/>
  <c r="R142" i="31"/>
  <c r="R178" i="31"/>
  <c r="R230" i="31"/>
  <c r="R283" i="31"/>
  <c r="R284" i="31"/>
  <c r="R320" i="31"/>
  <c r="R368" i="31"/>
  <c r="R409" i="31"/>
  <c r="R165" i="31"/>
  <c r="R201" i="31"/>
  <c r="R256" i="31"/>
  <c r="R303" i="31"/>
  <c r="R187" i="31"/>
  <c r="R217" i="31"/>
  <c r="R270" i="31"/>
  <c r="R318" i="31"/>
  <c r="R78" i="31"/>
  <c r="R108" i="31"/>
  <c r="R156" i="31"/>
  <c r="R207" i="31"/>
  <c r="R37" i="31"/>
  <c r="R54" i="31"/>
  <c r="R93" i="31"/>
  <c r="R130" i="31"/>
  <c r="R46" i="31"/>
  <c r="R65" i="31"/>
  <c r="R103" i="31"/>
  <c r="R141" i="31"/>
  <c r="R250" i="31"/>
  <c r="R288" i="31"/>
  <c r="R341" i="31"/>
  <c r="R387" i="31"/>
  <c r="R139" i="31"/>
  <c r="R166" i="31"/>
  <c r="R223" i="31"/>
  <c r="R278" i="31"/>
  <c r="R151" i="31"/>
  <c r="R189" i="31"/>
  <c r="R242" i="31"/>
  <c r="R292" i="31"/>
  <c r="R298" i="31"/>
  <c r="R328" i="31"/>
  <c r="R375" i="31"/>
  <c r="R415" i="31"/>
  <c r="R183" i="31"/>
  <c r="R209" i="31"/>
  <c r="R264" i="31"/>
  <c r="R315" i="31"/>
  <c r="R198" i="31"/>
  <c r="R227" i="31"/>
  <c r="R282" i="31"/>
  <c r="R324" i="31"/>
  <c r="R228" i="31"/>
  <c r="R269" i="31"/>
  <c r="R326" i="31"/>
  <c r="R373" i="31"/>
  <c r="R127" i="31"/>
  <c r="R155" i="31"/>
  <c r="R206" i="31"/>
  <c r="R263" i="31"/>
  <c r="R140" i="31"/>
  <c r="R175" i="31"/>
  <c r="R225" i="31"/>
  <c r="R281" i="31"/>
  <c r="R434" i="31"/>
  <c r="R449" i="31"/>
  <c r="R473" i="31"/>
  <c r="R484" i="31"/>
  <c r="R309" i="31"/>
  <c r="R339" i="31"/>
  <c r="R386" i="31"/>
  <c r="R419" i="31"/>
  <c r="R323" i="31"/>
  <c r="R356" i="31"/>
  <c r="R402" i="31"/>
  <c r="R429" i="31"/>
  <c r="R455" i="31"/>
  <c r="R469" i="31"/>
  <c r="R482" i="31"/>
  <c r="R491" i="31"/>
  <c r="R350" i="31"/>
  <c r="R374" i="31"/>
  <c r="R414" i="31"/>
  <c r="R439" i="31"/>
  <c r="R365" i="31"/>
  <c r="R392" i="31"/>
  <c r="R422" i="31"/>
  <c r="R444" i="31"/>
  <c r="R12" i="31"/>
  <c r="A44" i="31"/>
  <c r="A45" i="31"/>
  <c r="A243" i="31"/>
  <c r="A8" i="31"/>
  <c r="A9" i="31"/>
  <c r="A39" i="31"/>
  <c r="A98" i="31"/>
  <c r="A15" i="31"/>
  <c r="A28" i="31"/>
  <c r="A56" i="31"/>
  <c r="A118" i="31"/>
  <c r="A80" i="31"/>
  <c r="A81" i="31"/>
  <c r="A470" i="31"/>
  <c r="A492" i="31"/>
  <c r="A102" i="31"/>
  <c r="A159" i="31"/>
  <c r="A268" i="31"/>
  <c r="A355" i="31"/>
  <c r="A131" i="31"/>
  <c r="A194" i="31"/>
  <c r="A301" i="31"/>
  <c r="A377" i="31"/>
  <c r="A426" i="31"/>
  <c r="A459" i="31"/>
  <c r="A488" i="31"/>
  <c r="A498" i="31"/>
  <c r="A181" i="31"/>
  <c r="A244" i="31"/>
  <c r="A337" i="31"/>
  <c r="A408" i="31"/>
  <c r="A208" i="31"/>
  <c r="A275" i="31"/>
  <c r="A362" i="31"/>
  <c r="A418" i="31"/>
  <c r="A10" i="31"/>
  <c r="A20" i="31"/>
  <c r="A87" i="31"/>
  <c r="A146" i="31"/>
  <c r="A11" i="31"/>
  <c r="A22" i="31"/>
  <c r="A32" i="31"/>
  <c r="A70" i="31"/>
  <c r="A17" i="31"/>
  <c r="A26" i="31"/>
  <c r="A41" i="31"/>
  <c r="A84" i="31"/>
  <c r="A176" i="31"/>
  <c r="A238" i="31"/>
  <c r="A329" i="31"/>
  <c r="A401" i="31"/>
  <c r="A62" i="31"/>
  <c r="A100" i="31"/>
  <c r="A163" i="31"/>
  <c r="A240" i="31"/>
  <c r="A79" i="31"/>
  <c r="A120" i="31"/>
  <c r="A191" i="31"/>
  <c r="A261" i="31"/>
  <c r="A255" i="31"/>
  <c r="A313" i="31"/>
  <c r="A384" i="31"/>
  <c r="A431" i="31"/>
  <c r="A110" i="31"/>
  <c r="A147" i="31"/>
  <c r="A221" i="31"/>
  <c r="A295" i="31"/>
  <c r="A129" i="31"/>
  <c r="A170" i="31"/>
  <c r="A248" i="31"/>
  <c r="A314" i="31"/>
  <c r="A13" i="31"/>
  <c r="A21" i="31"/>
  <c r="A92" i="31"/>
  <c r="A152" i="31"/>
  <c r="A14" i="31"/>
  <c r="A23" i="31"/>
  <c r="A34" i="31"/>
  <c r="A73" i="31"/>
  <c r="A18" i="31"/>
  <c r="A29" i="31"/>
  <c r="A42" i="31"/>
  <c r="A90" i="31"/>
  <c r="A185" i="31"/>
  <c r="A249" i="31"/>
  <c r="A334" i="31"/>
  <c r="A406" i="31"/>
  <c r="A68" i="31"/>
  <c r="A105" i="31"/>
  <c r="A171" i="31"/>
  <c r="A247" i="31"/>
  <c r="A88" i="31"/>
  <c r="A124" i="31"/>
  <c r="A196" i="31"/>
  <c r="A267" i="31"/>
  <c r="A262" i="31"/>
  <c r="A317" i="31"/>
  <c r="A389" i="31"/>
  <c r="A435" i="31"/>
  <c r="A114" i="31"/>
  <c r="A153" i="31"/>
  <c r="A226" i="31"/>
  <c r="A300" i="31"/>
  <c r="A136" i="31"/>
  <c r="A180" i="31"/>
  <c r="A253" i="31"/>
  <c r="A316" i="31"/>
  <c r="A148" i="31"/>
  <c r="A211" i="31"/>
  <c r="A311" i="31"/>
  <c r="A381" i="31"/>
  <c r="A51" i="31"/>
  <c r="A86" i="31"/>
  <c r="A145" i="31"/>
  <c r="A219" i="31"/>
  <c r="A67" i="31"/>
  <c r="A104" i="31"/>
  <c r="A169" i="31"/>
  <c r="A245" i="31"/>
  <c r="A466" i="31"/>
  <c r="A483" i="31"/>
  <c r="A496" i="31"/>
  <c r="A503" i="31"/>
  <c r="A276" i="31"/>
  <c r="A327" i="31"/>
  <c r="A400" i="31"/>
  <c r="A440" i="31"/>
  <c r="A305" i="31"/>
  <c r="A352" i="31"/>
  <c r="A413" i="31"/>
  <c r="A447" i="31"/>
  <c r="A485" i="31"/>
  <c r="A493" i="31"/>
  <c r="A501" i="31"/>
  <c r="A507" i="31"/>
  <c r="A340" i="31"/>
  <c r="A382" i="31"/>
  <c r="A430" i="31"/>
  <c r="A462" i="31"/>
  <c r="A366" i="31"/>
  <c r="A405" i="31"/>
  <c r="A441" i="31"/>
  <c r="A468" i="31"/>
  <c r="A167" i="31"/>
  <c r="A234" i="31"/>
  <c r="A325" i="31"/>
  <c r="A396" i="31"/>
  <c r="A60" i="31"/>
  <c r="A97" i="31"/>
  <c r="A161" i="31"/>
  <c r="A236" i="31"/>
  <c r="A77" i="31"/>
  <c r="A117" i="31"/>
  <c r="A188" i="31"/>
  <c r="A259" i="31"/>
  <c r="A474" i="31"/>
  <c r="A486" i="31"/>
  <c r="A497" i="31"/>
  <c r="A504" i="31"/>
  <c r="A297" i="31"/>
  <c r="A345" i="31"/>
  <c r="A411" i="31"/>
  <c r="A443" i="31"/>
  <c r="A321" i="31"/>
  <c r="A367" i="31"/>
  <c r="A421" i="31"/>
  <c r="A451" i="31"/>
  <c r="A489" i="31"/>
  <c r="A494" i="31"/>
  <c r="A502" i="31"/>
  <c r="A508" i="31"/>
  <c r="A357" i="31"/>
  <c r="A397" i="31"/>
  <c r="A438" i="31"/>
  <c r="A465" i="31"/>
  <c r="A376" i="31"/>
  <c r="A412" i="31"/>
  <c r="A446" i="31"/>
  <c r="A471" i="31"/>
  <c r="A25" i="31"/>
  <c r="A31" i="31"/>
  <c r="A64" i="31"/>
  <c r="A111" i="31"/>
  <c r="A16" i="31"/>
  <c r="A24" i="31"/>
  <c r="A30" i="31"/>
  <c r="A53" i="31"/>
  <c r="A19" i="31"/>
  <c r="A27" i="31"/>
  <c r="A35" i="31"/>
  <c r="A66" i="31"/>
  <c r="A115" i="31"/>
  <c r="A150" i="31"/>
  <c r="A224" i="31"/>
  <c r="A296" i="31"/>
  <c r="A49" i="31"/>
  <c r="A75" i="31"/>
  <c r="A122" i="31"/>
  <c r="A174" i="31"/>
  <c r="A61" i="31"/>
  <c r="A91" i="31"/>
  <c r="A137" i="31"/>
  <c r="A193" i="31"/>
  <c r="A162" i="31"/>
  <c r="A205" i="31"/>
  <c r="A280" i="31"/>
  <c r="A336" i="31"/>
  <c r="A82" i="31"/>
  <c r="A112" i="31"/>
  <c r="A160" i="31"/>
  <c r="A214" i="31"/>
  <c r="A96" i="31"/>
  <c r="A126" i="31"/>
  <c r="A182" i="31"/>
  <c r="A232" i="31"/>
  <c r="A94" i="31"/>
  <c r="A133" i="31"/>
  <c r="A202" i="31"/>
  <c r="A272" i="31"/>
  <c r="A36" i="31"/>
  <c r="A59" i="31"/>
  <c r="A106" i="31"/>
  <c r="A154" i="31"/>
  <c r="A48" i="31"/>
  <c r="A74" i="31"/>
  <c r="A121" i="31"/>
  <c r="A173" i="31"/>
  <c r="A333" i="31"/>
  <c r="A372" i="31"/>
  <c r="A425" i="31"/>
  <c r="A456" i="31"/>
  <c r="A177" i="31"/>
  <c r="A218" i="31"/>
  <c r="A289" i="31"/>
  <c r="A344" i="31"/>
  <c r="A199" i="31"/>
  <c r="A241" i="31"/>
  <c r="A308" i="31"/>
  <c r="A361" i="31"/>
  <c r="A385" i="31"/>
  <c r="A416" i="31"/>
  <c r="A448" i="31"/>
  <c r="A472" i="31"/>
  <c r="A229" i="31"/>
  <c r="A273" i="31"/>
  <c r="A332" i="31"/>
  <c r="A380" i="31"/>
  <c r="A254" i="31"/>
  <c r="A293" i="31"/>
  <c r="A348" i="31"/>
  <c r="A395" i="31"/>
  <c r="A107" i="31"/>
  <c r="A143" i="31"/>
  <c r="A215" i="31"/>
  <c r="A286" i="31"/>
  <c r="A43" i="31"/>
  <c r="A69" i="31"/>
  <c r="A116" i="31"/>
  <c r="A164" i="31"/>
  <c r="A55" i="31"/>
  <c r="A83" i="31"/>
  <c r="A132" i="31"/>
  <c r="A186" i="31"/>
  <c r="A349" i="31"/>
  <c r="A388" i="31"/>
  <c r="A433" i="31"/>
  <c r="A461" i="31"/>
  <c r="A192" i="31"/>
  <c r="A233" i="31"/>
  <c r="A302" i="31"/>
  <c r="A354" i="31"/>
  <c r="A210" i="31"/>
  <c r="A257" i="31"/>
  <c r="A319" i="31"/>
  <c r="A369" i="31"/>
  <c r="A399" i="31"/>
  <c r="A424" i="31"/>
  <c r="A454" i="31"/>
  <c r="A477" i="31"/>
  <c r="A246" i="31"/>
  <c r="A287" i="31"/>
  <c r="A343" i="31"/>
  <c r="A390" i="31"/>
  <c r="A265" i="31"/>
  <c r="A306" i="31"/>
  <c r="A360" i="31"/>
  <c r="A404" i="31"/>
  <c r="A101" i="31"/>
  <c r="A138" i="31"/>
  <c r="A204" i="31"/>
  <c r="A277" i="31"/>
  <c r="A38" i="31"/>
  <c r="A63" i="31"/>
  <c r="A109" i="31"/>
  <c r="A158" i="31"/>
  <c r="A52" i="31"/>
  <c r="A76" i="31"/>
  <c r="A125" i="31"/>
  <c r="A179" i="31"/>
  <c r="A338" i="31"/>
  <c r="A379" i="31"/>
  <c r="A428" i="31"/>
  <c r="A458" i="31"/>
  <c r="A184" i="31"/>
  <c r="A222" i="31"/>
  <c r="A294" i="31"/>
  <c r="A347" i="31"/>
  <c r="A203" i="31"/>
  <c r="A251" i="31"/>
  <c r="A312" i="31"/>
  <c r="A364" i="31"/>
  <c r="A391" i="31"/>
  <c r="A417" i="31"/>
  <c r="A450" i="31"/>
  <c r="A475" i="31"/>
  <c r="A235" i="31"/>
  <c r="A279" i="31"/>
  <c r="A335" i="31"/>
  <c r="A383" i="31"/>
  <c r="A258" i="31"/>
  <c r="A299" i="31"/>
  <c r="A351" i="31"/>
  <c r="A398" i="31"/>
  <c r="A113" i="31"/>
  <c r="A149" i="31"/>
  <c r="A220" i="31"/>
  <c r="A290" i="31"/>
  <c r="A47" i="31"/>
  <c r="A72" i="31"/>
  <c r="A119" i="31"/>
  <c r="A168" i="31"/>
  <c r="A58" i="31"/>
  <c r="A89" i="31"/>
  <c r="A135" i="31"/>
  <c r="A190" i="31"/>
  <c r="A353" i="31"/>
  <c r="A393" i="31"/>
  <c r="A436" i="31"/>
  <c r="A464" i="31"/>
  <c r="A197" i="31"/>
  <c r="A239" i="31"/>
  <c r="A307" i="31"/>
  <c r="A359" i="31"/>
  <c r="A216" i="31"/>
  <c r="A260" i="31"/>
  <c r="A322" i="31"/>
  <c r="A370" i="31"/>
  <c r="A403" i="31"/>
  <c r="A427" i="31"/>
  <c r="A457" i="31"/>
  <c r="A478" i="31"/>
  <c r="A252" i="31"/>
  <c r="A291" i="31"/>
  <c r="A346" i="31"/>
  <c r="A394" i="31"/>
  <c r="A271" i="31"/>
  <c r="A310" i="31"/>
  <c r="A363" i="31"/>
  <c r="A407" i="31"/>
  <c r="A330" i="31"/>
  <c r="A371" i="31"/>
  <c r="A423" i="31"/>
  <c r="A452" i="31"/>
  <c r="A172" i="31"/>
  <c r="A213" i="31"/>
  <c r="A285" i="31"/>
  <c r="A342" i="31"/>
  <c r="A195" i="31"/>
  <c r="A237" i="31"/>
  <c r="A304" i="31"/>
  <c r="A358" i="31"/>
  <c r="A495" i="31"/>
  <c r="A499" i="31"/>
  <c r="A506" i="31"/>
  <c r="A510" i="31"/>
  <c r="A410" i="31"/>
  <c r="A432" i="31"/>
  <c r="A460" i="31"/>
  <c r="A479" i="31"/>
  <c r="A420" i="31"/>
  <c r="A442" i="31"/>
  <c r="A467" i="31"/>
  <c r="A481" i="31"/>
  <c r="A500" i="31"/>
  <c r="A505" i="31"/>
  <c r="A509" i="31"/>
  <c r="A511" i="31"/>
  <c r="A437" i="31"/>
  <c r="A453" i="31"/>
  <c r="A476" i="31"/>
  <c r="A487" i="31"/>
  <c r="A445" i="31"/>
  <c r="A463" i="31"/>
  <c r="A480" i="31"/>
  <c r="A490" i="31"/>
  <c r="A71" i="31"/>
  <c r="A99" i="31"/>
  <c r="A144" i="31"/>
  <c r="A200" i="31"/>
  <c r="A33" i="31"/>
  <c r="A50" i="31"/>
  <c r="A85" i="31"/>
  <c r="A123" i="31"/>
  <c r="A40" i="31"/>
  <c r="A57" i="31"/>
  <c r="A95" i="31"/>
  <c r="A134" i="31"/>
  <c r="A231" i="31"/>
  <c r="A274" i="31"/>
  <c r="A331" i="31"/>
  <c r="A378" i="31"/>
  <c r="A128" i="31"/>
  <c r="A157" i="31"/>
  <c r="A212" i="31"/>
  <c r="A266" i="31"/>
  <c r="A142" i="31"/>
  <c r="A178" i="31"/>
  <c r="A230" i="31"/>
  <c r="A283" i="31"/>
  <c r="A284" i="31"/>
  <c r="A320" i="31"/>
  <c r="A368" i="31"/>
  <c r="A409" i="31"/>
  <c r="A165" i="31"/>
  <c r="A201" i="31"/>
  <c r="A256" i="31"/>
  <c r="A303" i="31"/>
  <c r="A187" i="31"/>
  <c r="A217" i="31"/>
  <c r="A270" i="31"/>
  <c r="A318" i="31"/>
  <c r="A78" i="31"/>
  <c r="A108" i="31"/>
  <c r="A156" i="31"/>
  <c r="A207" i="31"/>
  <c r="A37" i="31"/>
  <c r="A54" i="31"/>
  <c r="A93" i="31"/>
  <c r="A130" i="31"/>
  <c r="A46" i="31"/>
  <c r="A65" i="31"/>
  <c r="A103" i="31"/>
  <c r="A141" i="31"/>
  <c r="A250" i="31"/>
  <c r="A288" i="31"/>
  <c r="A341" i="31"/>
  <c r="A387" i="31"/>
  <c r="A139" i="31"/>
  <c r="A166" i="31"/>
  <c r="A223" i="31"/>
  <c r="A278" i="31"/>
  <c r="A151" i="31"/>
  <c r="A189" i="31"/>
  <c r="A242" i="31"/>
  <c r="A292" i="31"/>
  <c r="A298" i="31"/>
  <c r="A328" i="31"/>
  <c r="A375" i="31"/>
  <c r="A415" i="31"/>
  <c r="A183" i="31"/>
  <c r="A209" i="31"/>
  <c r="A264" i="31"/>
  <c r="A315" i="31"/>
  <c r="A198" i="31"/>
  <c r="A227" i="31"/>
  <c r="A282" i="31"/>
  <c r="A324" i="31"/>
  <c r="A228" i="31"/>
  <c r="A269" i="31"/>
  <c r="A326" i="31"/>
  <c r="A373" i="31"/>
  <c r="A127" i="31"/>
  <c r="A155" i="31"/>
  <c r="A206" i="31"/>
  <c r="A263" i="31"/>
  <c r="A140" i="31"/>
  <c r="A175" i="31"/>
  <c r="A225" i="31"/>
  <c r="A281" i="31"/>
  <c r="A434" i="31"/>
  <c r="A449" i="31"/>
  <c r="A473" i="31"/>
  <c r="A484" i="31"/>
  <c r="A309" i="31"/>
  <c r="A339" i="31"/>
  <c r="A386" i="31"/>
  <c r="A419" i="31"/>
  <c r="A323" i="31"/>
  <c r="A356" i="31"/>
  <c r="A402" i="31"/>
  <c r="A429" i="31"/>
  <c r="A455" i="31"/>
  <c r="A469" i="31"/>
  <c r="A482" i="31"/>
  <c r="A491" i="31"/>
  <c r="A350" i="31"/>
  <c r="A374" i="31"/>
  <c r="A414" i="31"/>
  <c r="A439" i="31"/>
  <c r="A365" i="31"/>
  <c r="A392" i="31"/>
  <c r="A422" i="31"/>
  <c r="A444" i="31"/>
  <c r="A12" i="31"/>
  <c r="B71" i="31"/>
  <c r="B99" i="31"/>
  <c r="B144" i="31"/>
  <c r="B200" i="31"/>
  <c r="B33" i="31"/>
  <c r="B50" i="31"/>
  <c r="B85" i="31"/>
  <c r="B123" i="31"/>
  <c r="B40" i="31"/>
  <c r="B57" i="31"/>
  <c r="B95" i="31"/>
  <c r="B134" i="31"/>
  <c r="B231" i="31"/>
  <c r="B274" i="31"/>
  <c r="B331" i="31"/>
  <c r="B378" i="31"/>
  <c r="B128" i="31"/>
  <c r="B157" i="31"/>
  <c r="B212" i="31"/>
  <c r="B266" i="31"/>
  <c r="B142" i="31"/>
  <c r="B178" i="31"/>
  <c r="B230" i="31"/>
  <c r="B283" i="31"/>
  <c r="B284" i="31"/>
  <c r="B320" i="31"/>
  <c r="B368" i="31"/>
  <c r="B409" i="31"/>
  <c r="B165" i="31"/>
  <c r="B201" i="31"/>
  <c r="B256" i="31"/>
  <c r="B303" i="31"/>
  <c r="B187" i="31"/>
  <c r="B217" i="31"/>
  <c r="B270" i="31"/>
  <c r="B318" i="31"/>
  <c r="B78" i="31"/>
  <c r="B108" i="31"/>
  <c r="B156" i="31"/>
  <c r="B207" i="31"/>
  <c r="B37" i="31"/>
  <c r="B54" i="31"/>
  <c r="B93" i="31"/>
  <c r="B130" i="31"/>
  <c r="B46" i="31"/>
  <c r="B65" i="31"/>
  <c r="B103" i="31"/>
  <c r="B141" i="31"/>
  <c r="B250" i="31"/>
  <c r="B288" i="31"/>
  <c r="B341" i="31"/>
  <c r="B387" i="31"/>
  <c r="B139" i="31"/>
  <c r="B166" i="31"/>
  <c r="B223" i="31"/>
  <c r="B278" i="31"/>
  <c r="B151" i="31"/>
  <c r="B189" i="31"/>
  <c r="B242" i="31"/>
  <c r="B292" i="31"/>
  <c r="B298" i="31"/>
  <c r="B328" i="31"/>
  <c r="B375" i="31"/>
  <c r="B415" i="31"/>
  <c r="B183" i="31"/>
  <c r="B209" i="31"/>
  <c r="B264" i="31"/>
  <c r="B315" i="31"/>
  <c r="B198" i="31"/>
  <c r="B227" i="31"/>
  <c r="B282" i="31"/>
  <c r="B324" i="31"/>
  <c r="B228" i="31"/>
  <c r="B269" i="31"/>
  <c r="B326" i="31"/>
  <c r="B373" i="31"/>
  <c r="B127" i="31"/>
  <c r="B155" i="31"/>
  <c r="B206" i="31"/>
  <c r="B263" i="31"/>
  <c r="B140" i="31"/>
  <c r="B175" i="31"/>
  <c r="B225" i="31"/>
  <c r="B281" i="31"/>
  <c r="B434" i="31"/>
  <c r="B449" i="31"/>
  <c r="B473" i="31"/>
  <c r="B484" i="31"/>
  <c r="B309" i="31"/>
  <c r="B339" i="31"/>
  <c r="B386" i="31"/>
  <c r="B419" i="31"/>
  <c r="B323" i="31"/>
  <c r="B356" i="31"/>
  <c r="B402" i="31"/>
  <c r="B429" i="31"/>
  <c r="B455" i="31"/>
  <c r="B469" i="31"/>
  <c r="B482" i="31"/>
  <c r="B491" i="31"/>
  <c r="B350" i="31"/>
  <c r="B374" i="31"/>
  <c r="B414" i="31"/>
  <c r="B439" i="31"/>
  <c r="B365" i="31"/>
  <c r="B392" i="31"/>
  <c r="B422" i="31"/>
  <c r="B444" i="31"/>
  <c r="B101" i="31"/>
  <c r="B138" i="31"/>
  <c r="B204" i="31"/>
  <c r="B277" i="31"/>
  <c r="B38" i="31"/>
  <c r="B63" i="31"/>
  <c r="B109" i="31"/>
  <c r="B158" i="31"/>
  <c r="B52" i="31"/>
  <c r="B76" i="31"/>
  <c r="B125" i="31"/>
  <c r="B179" i="31"/>
  <c r="B338" i="31"/>
  <c r="B379" i="31"/>
  <c r="B428" i="31"/>
  <c r="B458" i="31"/>
  <c r="B184" i="31"/>
  <c r="B222" i="31"/>
  <c r="B294" i="31"/>
  <c r="B347" i="31"/>
  <c r="B203" i="31"/>
  <c r="B251" i="31"/>
  <c r="B312" i="31"/>
  <c r="B364" i="31"/>
  <c r="B391" i="31"/>
  <c r="B417" i="31"/>
  <c r="B450" i="31"/>
  <c r="B475" i="31"/>
  <c r="B235" i="31"/>
  <c r="B279" i="31"/>
  <c r="B335" i="31"/>
  <c r="B383" i="31"/>
  <c r="B258" i="31"/>
  <c r="B299" i="31"/>
  <c r="B351" i="31"/>
  <c r="B398" i="31"/>
  <c r="B113" i="31"/>
  <c r="B149" i="31"/>
  <c r="B220" i="31"/>
  <c r="B290" i="31"/>
  <c r="B47" i="31"/>
  <c r="B72" i="31"/>
  <c r="B119" i="31"/>
  <c r="B168" i="31"/>
  <c r="B58" i="31"/>
  <c r="B89" i="31"/>
  <c r="B135" i="31"/>
  <c r="B190" i="31"/>
  <c r="B353" i="31"/>
  <c r="B393" i="31"/>
  <c r="B436" i="31"/>
  <c r="B464" i="31"/>
  <c r="B197" i="31"/>
  <c r="B239" i="31"/>
  <c r="B307" i="31"/>
  <c r="B359" i="31"/>
  <c r="B216" i="31"/>
  <c r="B260" i="31"/>
  <c r="B322" i="31"/>
  <c r="B370" i="31"/>
  <c r="B403" i="31"/>
  <c r="B427" i="31"/>
  <c r="B457" i="31"/>
  <c r="B478" i="31"/>
  <c r="B252" i="31"/>
  <c r="B291" i="31"/>
  <c r="B346" i="31"/>
  <c r="B394" i="31"/>
  <c r="B271" i="31"/>
  <c r="B310" i="31"/>
  <c r="B363" i="31"/>
  <c r="B407" i="31"/>
  <c r="B330" i="31"/>
  <c r="B371" i="31"/>
  <c r="B423" i="31"/>
  <c r="B452" i="31"/>
  <c r="B172" i="31"/>
  <c r="B213" i="31"/>
  <c r="B285" i="31"/>
  <c r="B342" i="31"/>
  <c r="B195" i="31"/>
  <c r="B237" i="31"/>
  <c r="B304" i="31"/>
  <c r="B358" i="31"/>
  <c r="B495" i="31"/>
  <c r="B499" i="31"/>
  <c r="B506" i="31"/>
  <c r="B510" i="31"/>
  <c r="B410" i="31"/>
  <c r="B432" i="31"/>
  <c r="B460" i="31"/>
  <c r="B479" i="31"/>
  <c r="B420" i="31"/>
  <c r="B442" i="31"/>
  <c r="B467" i="31"/>
  <c r="B481" i="31"/>
  <c r="B500" i="31"/>
  <c r="B505" i="31"/>
  <c r="B509" i="31"/>
  <c r="B511" i="31"/>
  <c r="B437" i="31"/>
  <c r="B453" i="31"/>
  <c r="B476" i="31"/>
  <c r="B487" i="31"/>
  <c r="B445" i="31"/>
  <c r="B463" i="31"/>
  <c r="B480" i="31"/>
  <c r="B490" i="31"/>
  <c r="B148" i="31"/>
  <c r="B211" i="31"/>
  <c r="B311" i="31"/>
  <c r="B381" i="31"/>
  <c r="B51" i="31"/>
  <c r="B86" i="31"/>
  <c r="B145" i="31"/>
  <c r="B219" i="31"/>
  <c r="B67" i="31"/>
  <c r="B104" i="31"/>
  <c r="B169" i="31"/>
  <c r="B245" i="31"/>
  <c r="B466" i="31"/>
  <c r="B483" i="31"/>
  <c r="B496" i="31"/>
  <c r="B503" i="31"/>
  <c r="B276" i="31"/>
  <c r="B327" i="31"/>
  <c r="B400" i="31"/>
  <c r="B440" i="31"/>
  <c r="B305" i="31"/>
  <c r="B352" i="31"/>
  <c r="B413" i="31"/>
  <c r="B447" i="31"/>
  <c r="B485" i="31"/>
  <c r="B493" i="31"/>
  <c r="B501" i="31"/>
  <c r="B507" i="31"/>
  <c r="B340" i="31"/>
  <c r="B382" i="31"/>
  <c r="B430" i="31"/>
  <c r="B462" i="31"/>
  <c r="B366" i="31"/>
  <c r="B405" i="31"/>
  <c r="B441" i="31"/>
  <c r="B468" i="31"/>
  <c r="B167" i="31"/>
  <c r="B234" i="31"/>
  <c r="B325" i="31"/>
  <c r="B396" i="31"/>
  <c r="B60" i="31"/>
  <c r="B97" i="31"/>
  <c r="B161" i="31"/>
  <c r="B236" i="31"/>
  <c r="B77" i="31"/>
  <c r="B117" i="31"/>
  <c r="B188" i="31"/>
  <c r="B259" i="31"/>
  <c r="B474" i="31"/>
  <c r="B486" i="31"/>
  <c r="B497" i="31"/>
  <c r="B504" i="31"/>
  <c r="B297" i="31"/>
  <c r="B345" i="31"/>
  <c r="B411" i="31"/>
  <c r="B443" i="31"/>
  <c r="B321" i="31"/>
  <c r="B367" i="31"/>
  <c r="B421" i="31"/>
  <c r="B451" i="31"/>
  <c r="B489" i="31"/>
  <c r="B494" i="31"/>
  <c r="B502" i="31"/>
  <c r="B508" i="31"/>
  <c r="B357" i="31"/>
  <c r="B397" i="31"/>
  <c r="B438" i="31"/>
  <c r="B465" i="31"/>
  <c r="B376" i="31"/>
  <c r="B412" i="31"/>
  <c r="B446" i="31"/>
  <c r="B471" i="31"/>
  <c r="B25" i="31"/>
  <c r="B31" i="31"/>
  <c r="B64" i="31"/>
  <c r="B111" i="31"/>
  <c r="B16" i="31"/>
  <c r="B24" i="31"/>
  <c r="B30" i="31"/>
  <c r="B53" i="31"/>
  <c r="B19" i="31"/>
  <c r="B27" i="31"/>
  <c r="B35" i="31"/>
  <c r="B66" i="31"/>
  <c r="B115" i="31"/>
  <c r="B150" i="31"/>
  <c r="B224" i="31"/>
  <c r="B296" i="31"/>
  <c r="B49" i="31"/>
  <c r="B75" i="31"/>
  <c r="B122" i="31"/>
  <c r="B174" i="31"/>
  <c r="B61" i="31"/>
  <c r="B91" i="31"/>
  <c r="B137" i="31"/>
  <c r="B193" i="31"/>
  <c r="B162" i="31"/>
  <c r="B205" i="31"/>
  <c r="B280" i="31"/>
  <c r="B336" i="31"/>
  <c r="B82" i="31"/>
  <c r="B112" i="31"/>
  <c r="B160" i="31"/>
  <c r="B214" i="31"/>
  <c r="B96" i="31"/>
  <c r="B126" i="31"/>
  <c r="B182" i="31"/>
  <c r="B232" i="31"/>
  <c r="B94" i="31"/>
  <c r="B133" i="31"/>
  <c r="B202" i="31"/>
  <c r="B272" i="31"/>
  <c r="B36" i="31"/>
  <c r="B59" i="31"/>
  <c r="B106" i="31"/>
  <c r="B154" i="31"/>
  <c r="B48" i="31"/>
  <c r="B74" i="31"/>
  <c r="B121" i="31"/>
  <c r="B173" i="31"/>
  <c r="B333" i="31"/>
  <c r="B372" i="31"/>
  <c r="B425" i="31"/>
  <c r="B456" i="31"/>
  <c r="B177" i="31"/>
  <c r="B218" i="31"/>
  <c r="B289" i="31"/>
  <c r="B344" i="31"/>
  <c r="B199" i="31"/>
  <c r="B241" i="31"/>
  <c r="B308" i="31"/>
  <c r="B361" i="31"/>
  <c r="B385" i="31"/>
  <c r="B416" i="31"/>
  <c r="B448" i="31"/>
  <c r="B472" i="31"/>
  <c r="B229" i="31"/>
  <c r="B273" i="31"/>
  <c r="B332" i="31"/>
  <c r="B380" i="31"/>
  <c r="B254" i="31"/>
  <c r="B293" i="31"/>
  <c r="B348" i="31"/>
  <c r="B395" i="31"/>
  <c r="B107" i="31"/>
  <c r="B143" i="31"/>
  <c r="B215" i="31"/>
  <c r="B286" i="31"/>
  <c r="B43" i="31"/>
  <c r="B69" i="31"/>
  <c r="B116" i="31"/>
  <c r="B164" i="31"/>
  <c r="B55" i="31"/>
  <c r="B83" i="31"/>
  <c r="B132" i="31"/>
  <c r="B186" i="31"/>
  <c r="B349" i="31"/>
  <c r="B388" i="31"/>
  <c r="B433" i="31"/>
  <c r="B461" i="31"/>
  <c r="B192" i="31"/>
  <c r="B233" i="31"/>
  <c r="B302" i="31"/>
  <c r="B354" i="31"/>
  <c r="B210" i="31"/>
  <c r="B257" i="31"/>
  <c r="B319" i="31"/>
  <c r="B369" i="31"/>
  <c r="B399" i="31"/>
  <c r="B424" i="31"/>
  <c r="B454" i="31"/>
  <c r="B477" i="31"/>
  <c r="B246" i="31"/>
  <c r="B287" i="31"/>
  <c r="B343" i="31"/>
  <c r="B390" i="31"/>
  <c r="B265" i="31"/>
  <c r="B306" i="31"/>
  <c r="B360" i="31"/>
  <c r="B404" i="31"/>
  <c r="B10" i="31"/>
  <c r="B20" i="31"/>
  <c r="B87" i="31"/>
  <c r="B146" i="31"/>
  <c r="B11" i="31"/>
  <c r="B22" i="31"/>
  <c r="B32" i="31"/>
  <c r="B70" i="31"/>
  <c r="B17" i="31"/>
  <c r="B26" i="31"/>
  <c r="B41" i="31"/>
  <c r="B84" i="31"/>
  <c r="B176" i="31"/>
  <c r="B238" i="31"/>
  <c r="B329" i="31"/>
  <c r="B401" i="31"/>
  <c r="B62" i="31"/>
  <c r="B100" i="31"/>
  <c r="B163" i="31"/>
  <c r="B240" i="31"/>
  <c r="B79" i="31"/>
  <c r="B120" i="31"/>
  <c r="B191" i="31"/>
  <c r="B261" i="31"/>
  <c r="B255" i="31"/>
  <c r="B313" i="31"/>
  <c r="B384" i="31"/>
  <c r="B431" i="31"/>
  <c r="B110" i="31"/>
  <c r="B147" i="31"/>
  <c r="B221" i="31"/>
  <c r="B295" i="31"/>
  <c r="B129" i="31"/>
  <c r="B170" i="31"/>
  <c r="B248" i="31"/>
  <c r="B314" i="31"/>
  <c r="B13" i="31"/>
  <c r="B21" i="31"/>
  <c r="B92" i="31"/>
  <c r="B152" i="31"/>
  <c r="B14" i="31"/>
  <c r="B23" i="31"/>
  <c r="B34" i="31"/>
  <c r="B73" i="31"/>
  <c r="B18" i="31"/>
  <c r="B29" i="31"/>
  <c r="B42" i="31"/>
  <c r="B90" i="31"/>
  <c r="B185" i="31"/>
  <c r="B249" i="31"/>
  <c r="B334" i="31"/>
  <c r="B406" i="31"/>
  <c r="B68" i="31"/>
  <c r="B105" i="31"/>
  <c r="B171" i="31"/>
  <c r="B247" i="31"/>
  <c r="B88" i="31"/>
  <c r="B124" i="31"/>
  <c r="B196" i="31"/>
  <c r="B267" i="31"/>
  <c r="B262" i="31"/>
  <c r="B317" i="31"/>
  <c r="B389" i="31"/>
  <c r="B435" i="31"/>
  <c r="B114" i="31"/>
  <c r="B153" i="31"/>
  <c r="B226" i="31"/>
  <c r="B300" i="31"/>
  <c r="B136" i="31"/>
  <c r="B180" i="31"/>
  <c r="B253" i="31"/>
  <c r="B316" i="31"/>
  <c r="B44" i="31"/>
  <c r="B45" i="31"/>
  <c r="B243" i="31"/>
  <c r="B8" i="31"/>
  <c r="B9" i="31"/>
  <c r="B39" i="31"/>
  <c r="B98" i="31"/>
  <c r="B15" i="31"/>
  <c r="B28" i="31"/>
  <c r="B56" i="31"/>
  <c r="B118" i="31"/>
  <c r="B80" i="31"/>
  <c r="B81" i="31"/>
  <c r="B470" i="31"/>
  <c r="B492" i="31"/>
  <c r="B102" i="31"/>
  <c r="B159" i="31"/>
  <c r="B268" i="31"/>
  <c r="B355" i="31"/>
  <c r="B131" i="31"/>
  <c r="B194" i="31"/>
  <c r="B301" i="31"/>
  <c r="B377" i="31"/>
  <c r="B426" i="31"/>
  <c r="B459" i="31"/>
  <c r="B488" i="31"/>
  <c r="B498" i="31"/>
  <c r="B181" i="31"/>
  <c r="B244" i="31"/>
  <c r="B337" i="31"/>
  <c r="B408" i="31"/>
  <c r="B208" i="31"/>
  <c r="B275" i="31"/>
  <c r="B362" i="31"/>
  <c r="B418" i="31"/>
  <c r="B12" i="31"/>
  <c r="V414" i="31" l="1"/>
  <c r="V282" i="31"/>
  <c r="V156" i="31"/>
  <c r="V85" i="31"/>
  <c r="V304" i="31"/>
  <c r="V436" i="31"/>
  <c r="V294" i="31"/>
  <c r="V319" i="31"/>
  <c r="V448" i="31"/>
  <c r="V160" i="31"/>
  <c r="V446" i="31"/>
  <c r="V325" i="31"/>
  <c r="V145" i="31"/>
  <c r="W375" i="31"/>
  <c r="W304" i="31"/>
  <c r="W68" i="31"/>
  <c r="W11" i="31"/>
  <c r="W406" i="31"/>
  <c r="V374" i="31"/>
  <c r="V227" i="31"/>
  <c r="V108" i="31"/>
  <c r="V50" i="31"/>
  <c r="V237" i="31"/>
  <c r="V393" i="31"/>
  <c r="V222" i="31"/>
  <c r="V257" i="31"/>
  <c r="V416" i="31"/>
  <c r="V112" i="31"/>
  <c r="V412" i="31"/>
  <c r="V234" i="31"/>
  <c r="W98" i="31"/>
  <c r="W189" i="31"/>
  <c r="W427" i="31"/>
  <c r="X306" i="31"/>
  <c r="V211" i="31"/>
  <c r="W37" i="31"/>
  <c r="W403" i="31"/>
  <c r="W265" i="31"/>
  <c r="W485" i="31"/>
  <c r="V10" i="31"/>
  <c r="W8" i="31"/>
  <c r="X246" i="31"/>
  <c r="W489" i="31"/>
  <c r="W306" i="31"/>
  <c r="V124" i="31"/>
  <c r="V23" i="31"/>
  <c r="V20" i="31"/>
  <c r="V81" i="31"/>
  <c r="V255" i="31"/>
  <c r="W495" i="31"/>
  <c r="W25" i="31"/>
  <c r="W62" i="31"/>
  <c r="W414" i="31"/>
  <c r="V402" i="31"/>
  <c r="V473" i="31"/>
  <c r="V375" i="31"/>
  <c r="V223" i="31"/>
  <c r="W156" i="31"/>
  <c r="V256" i="31"/>
  <c r="V230" i="31"/>
  <c r="V480" i="31"/>
  <c r="V509" i="31"/>
  <c r="V423" i="31"/>
  <c r="V346" i="31"/>
  <c r="W119" i="31"/>
  <c r="V351" i="31"/>
  <c r="V125" i="31"/>
  <c r="V204" i="31"/>
  <c r="W433" i="31"/>
  <c r="V116" i="31"/>
  <c r="W448" i="31"/>
  <c r="V289" i="31"/>
  <c r="V121" i="31"/>
  <c r="V137" i="31"/>
  <c r="V224" i="31"/>
  <c r="V502" i="31"/>
  <c r="V411" i="31"/>
  <c r="V430" i="31"/>
  <c r="V413" i="31"/>
  <c r="V389" i="31"/>
  <c r="V42" i="31"/>
  <c r="V268" i="31"/>
  <c r="V356" i="31"/>
  <c r="V449" i="31"/>
  <c r="V328" i="31"/>
  <c r="V166" i="31"/>
  <c r="V201" i="31"/>
  <c r="V178" i="31"/>
  <c r="V463" i="31"/>
  <c r="V505" i="31"/>
  <c r="V371" i="31"/>
  <c r="V291" i="31"/>
  <c r="V72" i="31"/>
  <c r="V299" i="31"/>
  <c r="V76" i="31"/>
  <c r="V138" i="31"/>
  <c r="V388" i="31"/>
  <c r="V69" i="31"/>
  <c r="V218" i="31"/>
  <c r="V74" i="31"/>
  <c r="V91" i="31"/>
  <c r="V150" i="31"/>
  <c r="V494" i="31"/>
  <c r="V345" i="31"/>
  <c r="V382" i="31"/>
  <c r="V352" i="31"/>
  <c r="X292" i="31"/>
  <c r="W146" i="31"/>
  <c r="Y12" i="31"/>
  <c r="W12" i="31"/>
  <c r="X12" i="31"/>
  <c r="V12" i="31"/>
  <c r="Y350" i="31"/>
  <c r="W350" i="31"/>
  <c r="X350" i="31"/>
  <c r="V350" i="31"/>
  <c r="W323" i="31"/>
  <c r="X323" i="31"/>
  <c r="V323" i="31"/>
  <c r="Y434" i="31"/>
  <c r="X434" i="31"/>
  <c r="W434" i="31"/>
  <c r="V434" i="31"/>
  <c r="Y127" i="31"/>
  <c r="W127" i="31"/>
  <c r="X127" i="31"/>
  <c r="V127" i="31"/>
  <c r="Y198" i="31"/>
  <c r="W198" i="31"/>
  <c r="X198" i="31"/>
  <c r="V198" i="31"/>
  <c r="Y298" i="31"/>
  <c r="X298" i="31"/>
  <c r="W298" i="31"/>
  <c r="V298" i="31"/>
  <c r="W139" i="31"/>
  <c r="X139" i="31"/>
  <c r="Y139" i="31"/>
  <c r="V139" i="31"/>
  <c r="X46" i="31"/>
  <c r="W46" i="31"/>
  <c r="Y46" i="31"/>
  <c r="V46" i="31"/>
  <c r="Y78" i="31"/>
  <c r="W78" i="31"/>
  <c r="X78" i="31"/>
  <c r="V78" i="31"/>
  <c r="Y165" i="31"/>
  <c r="W165" i="31"/>
  <c r="X165" i="31"/>
  <c r="V165" i="31"/>
  <c r="Y142" i="31"/>
  <c r="X142" i="31"/>
  <c r="W142" i="31"/>
  <c r="V142" i="31"/>
  <c r="Y231" i="31"/>
  <c r="W231" i="31"/>
  <c r="X231" i="31"/>
  <c r="V231" i="31"/>
  <c r="Y33" i="31"/>
  <c r="W33" i="31"/>
  <c r="X33" i="31"/>
  <c r="V33" i="31"/>
  <c r="Y445" i="31"/>
  <c r="X445" i="31"/>
  <c r="W445" i="31"/>
  <c r="V445" i="31"/>
  <c r="Y500" i="31"/>
  <c r="W500" i="31"/>
  <c r="X500" i="31"/>
  <c r="V500" i="31"/>
  <c r="Y410" i="31"/>
  <c r="X410" i="31"/>
  <c r="W410" i="31"/>
  <c r="V410" i="31"/>
  <c r="Y195" i="31"/>
  <c r="W195" i="31"/>
  <c r="X195" i="31"/>
  <c r="V195" i="31"/>
  <c r="W330" i="31"/>
  <c r="X330" i="31"/>
  <c r="Y330" i="31"/>
  <c r="V330" i="31"/>
  <c r="Y252" i="31"/>
  <c r="X252" i="31"/>
  <c r="W252" i="31"/>
  <c r="V252" i="31"/>
  <c r="Y216" i="31"/>
  <c r="W216" i="31"/>
  <c r="V216" i="31"/>
  <c r="Y353" i="31"/>
  <c r="W353" i="31"/>
  <c r="X353" i="31"/>
  <c r="V353" i="31"/>
  <c r="Y47" i="31"/>
  <c r="X47" i="31"/>
  <c r="W47" i="31"/>
  <c r="V47" i="31"/>
  <c r="W258" i="31"/>
  <c r="X258" i="31"/>
  <c r="Y258" i="31"/>
  <c r="V258" i="31"/>
  <c r="X391" i="31"/>
  <c r="W391" i="31"/>
  <c r="Y391" i="31"/>
  <c r="V391" i="31"/>
  <c r="Y184" i="31"/>
  <c r="W184" i="31"/>
  <c r="X184" i="31"/>
  <c r="V184" i="31"/>
  <c r="W52" i="31"/>
  <c r="X52" i="31"/>
  <c r="Y52" i="31"/>
  <c r="V52" i="31"/>
  <c r="Y101" i="31"/>
  <c r="X101" i="31"/>
  <c r="W101" i="31"/>
  <c r="V101" i="31"/>
  <c r="Y246" i="31"/>
  <c r="W246" i="31"/>
  <c r="V246" i="31"/>
  <c r="Y210" i="31"/>
  <c r="W210" i="31"/>
  <c r="X210" i="31"/>
  <c r="V210" i="31"/>
  <c r="Y349" i="31"/>
  <c r="X349" i="31"/>
  <c r="W349" i="31"/>
  <c r="V349" i="31"/>
  <c r="W43" i="31"/>
  <c r="Y43" i="31"/>
  <c r="X43" i="31"/>
  <c r="V43" i="31"/>
  <c r="Y254" i="31"/>
  <c r="X254" i="31"/>
  <c r="W254" i="31"/>
  <c r="V254" i="31"/>
  <c r="Y385" i="31"/>
  <c r="W385" i="31"/>
  <c r="X385" i="31"/>
  <c r="V385" i="31"/>
  <c r="Y177" i="31"/>
  <c r="W177" i="31"/>
  <c r="V177" i="31"/>
  <c r="Y48" i="31"/>
  <c r="X48" i="31"/>
  <c r="W48" i="31"/>
  <c r="V48" i="31"/>
  <c r="Y94" i="31"/>
  <c r="X94" i="31"/>
  <c r="V94" i="31"/>
  <c r="Y82" i="31"/>
  <c r="X82" i="31"/>
  <c r="W82" i="31"/>
  <c r="V82" i="31"/>
  <c r="Y61" i="31"/>
  <c r="X61" i="31"/>
  <c r="W61" i="31"/>
  <c r="V61" i="31"/>
  <c r="Y115" i="31"/>
  <c r="W115" i="31"/>
  <c r="X115" i="31"/>
  <c r="V115" i="31"/>
  <c r="X16" i="31"/>
  <c r="Y16" i="31"/>
  <c r="W16" i="31"/>
  <c r="V16" i="31"/>
  <c r="Y376" i="31"/>
  <c r="W376" i="31"/>
  <c r="X376" i="31"/>
  <c r="V376" i="31"/>
  <c r="X489" i="31"/>
  <c r="Y489" i="31"/>
  <c r="V489" i="31"/>
  <c r="X297" i="31"/>
  <c r="Y297" i="31"/>
  <c r="W297" i="31"/>
  <c r="V297" i="31"/>
  <c r="Y77" i="31"/>
  <c r="X77" i="31"/>
  <c r="W77" i="31"/>
  <c r="V77" i="31"/>
  <c r="Y167" i="31"/>
  <c r="X167" i="31"/>
  <c r="W167" i="31"/>
  <c r="V167" i="31"/>
  <c r="Y340" i="31"/>
  <c r="X340" i="31"/>
  <c r="W340" i="31"/>
  <c r="V340" i="31"/>
  <c r="W305" i="31"/>
  <c r="Y305" i="31"/>
  <c r="X305" i="31"/>
  <c r="V305" i="31"/>
  <c r="X466" i="31"/>
  <c r="Y466" i="31"/>
  <c r="W466" i="31"/>
  <c r="V466" i="31"/>
  <c r="Y51" i="31"/>
  <c r="V51" i="31"/>
  <c r="W51" i="31"/>
  <c r="X51" i="31"/>
  <c r="X136" i="31"/>
  <c r="V136" i="31"/>
  <c r="Y136" i="31"/>
  <c r="W136" i="31"/>
  <c r="X262" i="31"/>
  <c r="Y262" i="31"/>
  <c r="V262" i="31"/>
  <c r="W262" i="31"/>
  <c r="Y491" i="31"/>
  <c r="W491" i="31"/>
  <c r="X491" i="31"/>
  <c r="V491" i="31"/>
  <c r="Y281" i="31"/>
  <c r="X281" i="31"/>
  <c r="W281" i="31"/>
  <c r="V281" i="31"/>
  <c r="Y315" i="31"/>
  <c r="W315" i="31"/>
  <c r="X315" i="31"/>
  <c r="V315" i="31"/>
  <c r="Y387" i="31"/>
  <c r="W387" i="31"/>
  <c r="V387" i="31"/>
  <c r="X387" i="31"/>
  <c r="Y318" i="31"/>
  <c r="W318" i="31"/>
  <c r="X318" i="31"/>
  <c r="V318" i="31"/>
  <c r="Y266" i="31"/>
  <c r="X266" i="31"/>
  <c r="W266" i="31"/>
  <c r="V266" i="31"/>
  <c r="Y487" i="31"/>
  <c r="W487" i="31"/>
  <c r="V487" i="31"/>
  <c r="Y510" i="31"/>
  <c r="X510" i="31"/>
  <c r="W510" i="31"/>
  <c r="V510" i="31"/>
  <c r="Y407" i="31"/>
  <c r="W407" i="31"/>
  <c r="X407" i="31"/>
  <c r="V407" i="31"/>
  <c r="Y359" i="31"/>
  <c r="W359" i="31"/>
  <c r="X359" i="31"/>
  <c r="V359" i="31"/>
  <c r="Y290" i="31"/>
  <c r="W290" i="31"/>
  <c r="V290" i="31"/>
  <c r="X290" i="31"/>
  <c r="Y364" i="31"/>
  <c r="X364" i="31"/>
  <c r="W364" i="31"/>
  <c r="V364" i="31"/>
  <c r="Y158" i="31"/>
  <c r="W158" i="31"/>
  <c r="X158" i="31"/>
  <c r="V158" i="31"/>
  <c r="Y477" i="31"/>
  <c r="W477" i="31"/>
  <c r="X477" i="31"/>
  <c r="V477" i="31"/>
  <c r="Y186" i="31"/>
  <c r="W186" i="31"/>
  <c r="X186" i="31"/>
  <c r="V186" i="31"/>
  <c r="Y380" i="31"/>
  <c r="X380" i="31"/>
  <c r="W380" i="31"/>
  <c r="V380" i="31"/>
  <c r="Y456" i="31"/>
  <c r="W456" i="31"/>
  <c r="X456" i="31"/>
  <c r="V456" i="31"/>
  <c r="Y232" i="31"/>
  <c r="X232" i="31"/>
  <c r="V232" i="31"/>
  <c r="Y174" i="31"/>
  <c r="X174" i="31"/>
  <c r="W174" i="31"/>
  <c r="V174" i="31"/>
  <c r="Y111" i="31"/>
  <c r="X111" i="31"/>
  <c r="W111" i="31"/>
  <c r="V111" i="31"/>
  <c r="Y451" i="31"/>
  <c r="X451" i="31"/>
  <c r="V451" i="31"/>
  <c r="W451" i="31"/>
  <c r="Y236" i="31"/>
  <c r="X236" i="31"/>
  <c r="W236" i="31"/>
  <c r="V236" i="31"/>
  <c r="Y507" i="31"/>
  <c r="X507" i="31"/>
  <c r="V507" i="31"/>
  <c r="Y245" i="31"/>
  <c r="X245" i="31"/>
  <c r="W245" i="31"/>
  <c r="V245" i="31"/>
  <c r="Y300" i="31"/>
  <c r="X300" i="31"/>
  <c r="V300" i="31"/>
  <c r="W300" i="31"/>
  <c r="Y422" i="31"/>
  <c r="X422" i="31"/>
  <c r="W422" i="31"/>
  <c r="V422" i="31"/>
  <c r="Y482" i="31"/>
  <c r="X482" i="31"/>
  <c r="W482" i="31"/>
  <c r="V482" i="31"/>
  <c r="X386" i="31"/>
  <c r="W386" i="31"/>
  <c r="V386" i="31"/>
  <c r="X225" i="31"/>
  <c r="W225" i="31"/>
  <c r="Y225" i="31"/>
  <c r="V225" i="31"/>
  <c r="Y326" i="31"/>
  <c r="X326" i="31"/>
  <c r="W326" i="31"/>
  <c r="V326" i="31"/>
  <c r="Y264" i="31"/>
  <c r="X264" i="31"/>
  <c r="W264" i="31"/>
  <c r="V264" i="31"/>
  <c r="Y242" i="31"/>
  <c r="X242" i="31"/>
  <c r="W242" i="31"/>
  <c r="V242" i="31"/>
  <c r="Y341" i="31"/>
  <c r="X341" i="31"/>
  <c r="W341" i="31"/>
  <c r="V341" i="31"/>
  <c r="Y93" i="31"/>
  <c r="X93" i="31"/>
  <c r="W93" i="31"/>
  <c r="V93" i="31"/>
  <c r="Y270" i="31"/>
  <c r="X270" i="31"/>
  <c r="W270" i="31"/>
  <c r="V270" i="31"/>
  <c r="Y368" i="31"/>
  <c r="X368" i="31"/>
  <c r="W368" i="31"/>
  <c r="V368" i="31"/>
  <c r="Y212" i="31"/>
  <c r="X212" i="31"/>
  <c r="W212" i="31"/>
  <c r="V212" i="31"/>
  <c r="Y95" i="31"/>
  <c r="X95" i="31"/>
  <c r="W95" i="31"/>
  <c r="V95" i="31"/>
  <c r="Y144" i="31"/>
  <c r="X144" i="31"/>
  <c r="W144" i="31"/>
  <c r="V144" i="31"/>
  <c r="Y476" i="31"/>
  <c r="X476" i="31"/>
  <c r="W476" i="31"/>
  <c r="V476" i="31"/>
  <c r="Y467" i="31"/>
  <c r="X467" i="31"/>
  <c r="W467" i="31"/>
  <c r="V467" i="31"/>
  <c r="Y506" i="31"/>
  <c r="X506" i="31"/>
  <c r="W506" i="31"/>
  <c r="V506" i="31"/>
  <c r="Y285" i="31"/>
  <c r="X285" i="31"/>
  <c r="W285" i="31"/>
  <c r="V285" i="31"/>
  <c r="Y363" i="31"/>
  <c r="X363" i="31"/>
  <c r="W363" i="31"/>
  <c r="V363" i="31"/>
  <c r="Y457" i="31"/>
  <c r="X457" i="31"/>
  <c r="W457" i="31"/>
  <c r="V457" i="31"/>
  <c r="Y307" i="31"/>
  <c r="X307" i="31"/>
  <c r="W307" i="31"/>
  <c r="V307" i="31"/>
  <c r="Y135" i="31"/>
  <c r="X135" i="31"/>
  <c r="W135" i="31"/>
  <c r="V135" i="31"/>
  <c r="Y220" i="31"/>
  <c r="X220" i="31"/>
  <c r="W220" i="31"/>
  <c r="V220" i="31"/>
  <c r="Y335" i="31"/>
  <c r="X335" i="31"/>
  <c r="W335" i="31"/>
  <c r="V335" i="31"/>
  <c r="Y312" i="31"/>
  <c r="X312" i="31"/>
  <c r="W312" i="31"/>
  <c r="V312" i="31"/>
  <c r="Y428" i="31"/>
  <c r="X428" i="31"/>
  <c r="W428" i="31"/>
  <c r="V428" i="31"/>
  <c r="Y109" i="31"/>
  <c r="X109" i="31"/>
  <c r="W109" i="31"/>
  <c r="V109" i="31"/>
  <c r="Y360" i="31"/>
  <c r="X360" i="31"/>
  <c r="W360" i="31"/>
  <c r="V360" i="31"/>
  <c r="Y454" i="31"/>
  <c r="X454" i="31"/>
  <c r="W454" i="31"/>
  <c r="V454" i="31"/>
  <c r="Y302" i="31"/>
  <c r="X302" i="31"/>
  <c r="W302" i="31"/>
  <c r="V302" i="31"/>
  <c r="Y132" i="31"/>
  <c r="X132" i="31"/>
  <c r="W132" i="31"/>
  <c r="V132" i="31"/>
  <c r="Y215" i="31"/>
  <c r="X215" i="31"/>
  <c r="W215" i="31"/>
  <c r="V215" i="31"/>
  <c r="Y332" i="31"/>
  <c r="X332" i="31"/>
  <c r="W332" i="31"/>
  <c r="V332" i="31"/>
  <c r="Y308" i="31"/>
  <c r="X308" i="31"/>
  <c r="W308" i="31"/>
  <c r="V308" i="31"/>
  <c r="Y425" i="31"/>
  <c r="X425" i="31"/>
  <c r="W425" i="31"/>
  <c r="V425" i="31"/>
  <c r="Y106" i="31"/>
  <c r="X106" i="31"/>
  <c r="W106" i="31"/>
  <c r="V106" i="31"/>
  <c r="Y182" i="31"/>
  <c r="X182" i="31"/>
  <c r="W182" i="31"/>
  <c r="V182" i="31"/>
  <c r="Y280" i="31"/>
  <c r="X280" i="31"/>
  <c r="W280" i="31"/>
  <c r="V280" i="31"/>
  <c r="Y122" i="31"/>
  <c r="X122" i="31"/>
  <c r="W122" i="31"/>
  <c r="V122" i="31"/>
  <c r="Y35" i="31"/>
  <c r="X35" i="31"/>
  <c r="W35" i="31"/>
  <c r="V35" i="31"/>
  <c r="Y64" i="31"/>
  <c r="X64" i="31"/>
  <c r="W64" i="31"/>
  <c r="V64" i="31"/>
  <c r="Y438" i="31"/>
  <c r="X438" i="31"/>
  <c r="W438" i="31"/>
  <c r="V438" i="31"/>
  <c r="Y421" i="31"/>
  <c r="X421" i="31"/>
  <c r="W421" i="31"/>
  <c r="V421" i="31"/>
  <c r="Y497" i="31"/>
  <c r="W497" i="31"/>
  <c r="V497" i="31"/>
  <c r="Y161" i="31"/>
  <c r="W161" i="31"/>
  <c r="X161" i="31"/>
  <c r="V161" i="31"/>
  <c r="Y441" i="31"/>
  <c r="X441" i="31"/>
  <c r="W441" i="31"/>
  <c r="V441" i="31"/>
  <c r="Y501" i="31"/>
  <c r="W501" i="31"/>
  <c r="X501" i="31"/>
  <c r="V501" i="31"/>
  <c r="Y400" i="31"/>
  <c r="X400" i="31"/>
  <c r="W400" i="31"/>
  <c r="V400" i="31"/>
  <c r="Y169" i="31"/>
  <c r="X169" i="31"/>
  <c r="W169" i="31"/>
  <c r="V169" i="31"/>
  <c r="Y311" i="31"/>
  <c r="X311" i="31"/>
  <c r="W311" i="31"/>
  <c r="V311" i="31"/>
  <c r="Y226" i="31"/>
  <c r="X226" i="31"/>
  <c r="W226" i="31"/>
  <c r="V226" i="31"/>
  <c r="Y196" i="31"/>
  <c r="W196" i="31"/>
  <c r="V196" i="31"/>
  <c r="X196" i="31"/>
  <c r="V119" i="31"/>
  <c r="V433" i="31"/>
  <c r="W507" i="31"/>
  <c r="X177" i="31"/>
  <c r="Y444" i="31"/>
  <c r="W444" i="31"/>
  <c r="X444" i="31"/>
  <c r="V444" i="31"/>
  <c r="Y419" i="31"/>
  <c r="W419" i="31"/>
  <c r="X419" i="31"/>
  <c r="V419" i="31"/>
  <c r="Y373" i="31"/>
  <c r="W373" i="31"/>
  <c r="X373" i="31"/>
  <c r="V373" i="31"/>
  <c r="Y292" i="31"/>
  <c r="W292" i="31"/>
  <c r="V292" i="31"/>
  <c r="Y130" i="31"/>
  <c r="X130" i="31"/>
  <c r="W130" i="31"/>
  <c r="V130" i="31"/>
  <c r="Y409" i="31"/>
  <c r="W409" i="31"/>
  <c r="X409" i="31"/>
  <c r="V409" i="31"/>
  <c r="Y134" i="31"/>
  <c r="W134" i="31"/>
  <c r="X134" i="31"/>
  <c r="V134" i="31"/>
  <c r="Y200" i="31"/>
  <c r="W200" i="31"/>
  <c r="X200" i="31"/>
  <c r="V200" i="31"/>
  <c r="Y481" i="31"/>
  <c r="W481" i="31"/>
  <c r="X481" i="31"/>
  <c r="V481" i="31"/>
  <c r="Y342" i="31"/>
  <c r="W342" i="31"/>
  <c r="X342" i="31"/>
  <c r="V342" i="31"/>
  <c r="Y478" i="31"/>
  <c r="X478" i="31"/>
  <c r="W478" i="31"/>
  <c r="V478" i="31"/>
  <c r="Y190" i="31"/>
  <c r="W190" i="31"/>
  <c r="X190" i="31"/>
  <c r="V190" i="31"/>
  <c r="Y383" i="31"/>
  <c r="W383" i="31"/>
  <c r="X383" i="31"/>
  <c r="V383" i="31"/>
  <c r="Y458" i="31"/>
  <c r="W458" i="31"/>
  <c r="X458" i="31"/>
  <c r="V458" i="31"/>
  <c r="Y404" i="31"/>
  <c r="X404" i="31"/>
  <c r="W404" i="31"/>
  <c r="V404" i="31"/>
  <c r="Y354" i="31"/>
  <c r="W354" i="31"/>
  <c r="X354" i="31"/>
  <c r="V354" i="31"/>
  <c r="Y286" i="31"/>
  <c r="W286" i="31"/>
  <c r="X286" i="31"/>
  <c r="V286" i="31"/>
  <c r="Y361" i="31"/>
  <c r="W361" i="31"/>
  <c r="X361" i="31"/>
  <c r="V361" i="31"/>
  <c r="Y154" i="31"/>
  <c r="X154" i="31"/>
  <c r="W154" i="31"/>
  <c r="V154" i="31"/>
  <c r="Y336" i="31"/>
  <c r="X336" i="31"/>
  <c r="W336" i="31"/>
  <c r="V336" i="31"/>
  <c r="Y66" i="31"/>
  <c r="W66" i="31"/>
  <c r="X66" i="31"/>
  <c r="V66" i="31"/>
  <c r="Y465" i="31"/>
  <c r="W465" i="31"/>
  <c r="V465" i="31"/>
  <c r="Y504" i="31"/>
  <c r="X504" i="31"/>
  <c r="W504" i="31"/>
  <c r="V504" i="31"/>
  <c r="Y468" i="31"/>
  <c r="X468" i="31"/>
  <c r="W468" i="31"/>
  <c r="V468" i="31"/>
  <c r="Y440" i="31"/>
  <c r="X440" i="31"/>
  <c r="W440" i="31"/>
  <c r="V440" i="31"/>
  <c r="Y381" i="31"/>
  <c r="X381" i="31"/>
  <c r="V381" i="31"/>
  <c r="W381" i="31"/>
  <c r="Y267" i="31"/>
  <c r="X267" i="31"/>
  <c r="V267" i="31"/>
  <c r="W267" i="31"/>
  <c r="Y392" i="31"/>
  <c r="X392" i="31"/>
  <c r="W392" i="31"/>
  <c r="V392" i="31"/>
  <c r="Y469" i="31"/>
  <c r="X469" i="31"/>
  <c r="V469" i="31"/>
  <c r="W469" i="31"/>
  <c r="Y339" i="31"/>
  <c r="X339" i="31"/>
  <c r="W339" i="31"/>
  <c r="V339" i="31"/>
  <c r="Y175" i="31"/>
  <c r="X175" i="31"/>
  <c r="V175" i="31"/>
  <c r="Y269" i="31"/>
  <c r="X269" i="31"/>
  <c r="V269" i="31"/>
  <c r="W269" i="31"/>
  <c r="Y209" i="31"/>
  <c r="X209" i="31"/>
  <c r="W209" i="31"/>
  <c r="V209" i="31"/>
  <c r="Y189" i="31"/>
  <c r="V189" i="31"/>
  <c r="Y288" i="31"/>
  <c r="X288" i="31"/>
  <c r="V288" i="31"/>
  <c r="W288" i="31"/>
  <c r="Y54" i="31"/>
  <c r="X54" i="31"/>
  <c r="W54" i="31"/>
  <c r="V54" i="31"/>
  <c r="Y217" i="31"/>
  <c r="X217" i="31"/>
  <c r="V217" i="31"/>
  <c r="W217" i="31"/>
  <c r="Y320" i="31"/>
  <c r="X320" i="31"/>
  <c r="W320" i="31"/>
  <c r="V320" i="31"/>
  <c r="Y157" i="31"/>
  <c r="X157" i="31"/>
  <c r="V157" i="31"/>
  <c r="Y57" i="31"/>
  <c r="V57" i="31"/>
  <c r="W57" i="31"/>
  <c r="Y99" i="31"/>
  <c r="X99" i="31"/>
  <c r="W99" i="31"/>
  <c r="V99" i="31"/>
  <c r="Y453" i="31"/>
  <c r="V453" i="31"/>
  <c r="X453" i="31"/>
  <c r="Y442" i="31"/>
  <c r="X442" i="31"/>
  <c r="V442" i="31"/>
  <c r="W442" i="31"/>
  <c r="Y499" i="31"/>
  <c r="X499" i="31"/>
  <c r="W499" i="31"/>
  <c r="V499" i="31"/>
  <c r="Y213" i="31"/>
  <c r="X213" i="31"/>
  <c r="V213" i="31"/>
  <c r="W213" i="31"/>
  <c r="Y310" i="31"/>
  <c r="X310" i="31"/>
  <c r="W310" i="31"/>
  <c r="V310" i="31"/>
  <c r="Y427" i="31"/>
  <c r="X427" i="31"/>
  <c r="V427" i="31"/>
  <c r="Y239" i="31"/>
  <c r="V239" i="31"/>
  <c r="W239" i="31"/>
  <c r="Y89" i="31"/>
  <c r="X89" i="31"/>
  <c r="W89" i="31"/>
  <c r="V89" i="31"/>
  <c r="Y149" i="31"/>
  <c r="V149" i="31"/>
  <c r="X149" i="31"/>
  <c r="Y279" i="31"/>
  <c r="X279" i="31"/>
  <c r="V279" i="31"/>
  <c r="W279" i="31"/>
  <c r="Y251" i="31"/>
  <c r="X251" i="31"/>
  <c r="W251" i="31"/>
  <c r="V251" i="31"/>
  <c r="Y379" i="31"/>
  <c r="X379" i="31"/>
  <c r="V379" i="31"/>
  <c r="W379" i="31"/>
  <c r="Y63" i="31"/>
  <c r="X63" i="31"/>
  <c r="W63" i="31"/>
  <c r="V63" i="31"/>
  <c r="Y306" i="31"/>
  <c r="V306" i="31"/>
  <c r="Y424" i="31"/>
  <c r="V424" i="31"/>
  <c r="W424" i="31"/>
  <c r="X424" i="31"/>
  <c r="Y233" i="31"/>
  <c r="X233" i="31"/>
  <c r="W233" i="31"/>
  <c r="V233" i="31"/>
  <c r="Y83" i="31"/>
  <c r="V83" i="31"/>
  <c r="X83" i="31"/>
  <c r="Y143" i="31"/>
  <c r="X143" i="31"/>
  <c r="V143" i="31"/>
  <c r="W143" i="31"/>
  <c r="Y273" i="31"/>
  <c r="X273" i="31"/>
  <c r="W273" i="31"/>
  <c r="V273" i="31"/>
  <c r="Y241" i="31"/>
  <c r="X241" i="31"/>
  <c r="V241" i="31"/>
  <c r="W241" i="31"/>
  <c r="Y372" i="31"/>
  <c r="X372" i="31"/>
  <c r="W372" i="31"/>
  <c r="V372" i="31"/>
  <c r="Y59" i="31"/>
  <c r="W59" i="31"/>
  <c r="V59" i="31"/>
  <c r="Y126" i="31"/>
  <c r="W126" i="31"/>
  <c r="V126" i="31"/>
  <c r="X126" i="31"/>
  <c r="Y205" i="31"/>
  <c r="X205" i="31"/>
  <c r="W205" i="31"/>
  <c r="V205" i="31"/>
  <c r="Y75" i="31"/>
  <c r="W75" i="31"/>
  <c r="X75" i="31"/>
  <c r="V75" i="31"/>
  <c r="Y27" i="31"/>
  <c r="W27" i="31"/>
  <c r="X27" i="31"/>
  <c r="V27" i="31"/>
  <c r="Y31" i="31"/>
  <c r="X31" i="31"/>
  <c r="W31" i="31"/>
  <c r="V31" i="31"/>
  <c r="Y397" i="31"/>
  <c r="X397" i="31"/>
  <c r="W397" i="31"/>
  <c r="V397" i="31"/>
  <c r="Y367" i="31"/>
  <c r="X367" i="31"/>
  <c r="W367" i="31"/>
  <c r="V367" i="31"/>
  <c r="Y486" i="31"/>
  <c r="X486" i="31"/>
  <c r="W486" i="31"/>
  <c r="V486" i="31"/>
  <c r="Y97" i="31"/>
  <c r="X97" i="31"/>
  <c r="W97" i="31"/>
  <c r="V97" i="31"/>
  <c r="Y405" i="31"/>
  <c r="X405" i="31"/>
  <c r="W405" i="31"/>
  <c r="V405" i="31"/>
  <c r="Y493" i="31"/>
  <c r="X493" i="31"/>
  <c r="W493" i="31"/>
  <c r="V493" i="31"/>
  <c r="Y327" i="31"/>
  <c r="X327" i="31"/>
  <c r="W327" i="31"/>
  <c r="V327" i="31"/>
  <c r="Y104" i="31"/>
  <c r="X104" i="31"/>
  <c r="W104" i="31"/>
  <c r="V104" i="31"/>
  <c r="Y211" i="31"/>
  <c r="X211" i="31"/>
  <c r="W211" i="31"/>
  <c r="Y153" i="31"/>
  <c r="X153" i="31"/>
  <c r="W153" i="31"/>
  <c r="V153" i="31"/>
  <c r="V170" i="31"/>
  <c r="V100" i="31"/>
  <c r="V244" i="31"/>
  <c r="V9" i="31"/>
  <c r="W83" i="31"/>
  <c r="X189" i="31"/>
  <c r="X59" i="31"/>
  <c r="Y365" i="31"/>
  <c r="X365" i="31"/>
  <c r="V365" i="31"/>
  <c r="Y455" i="31"/>
  <c r="X455" i="31"/>
  <c r="V455" i="31"/>
  <c r="W455" i="31"/>
  <c r="Y309" i="31"/>
  <c r="X309" i="31"/>
  <c r="W309" i="31"/>
  <c r="V309" i="31"/>
  <c r="Y140" i="31"/>
  <c r="X140" i="31"/>
  <c r="V140" i="31"/>
  <c r="Y228" i="31"/>
  <c r="X228" i="31"/>
  <c r="V228" i="31"/>
  <c r="W228" i="31"/>
  <c r="Y183" i="31"/>
  <c r="X183" i="31"/>
  <c r="W183" i="31"/>
  <c r="V183" i="31"/>
  <c r="Y151" i="31"/>
  <c r="X151" i="31"/>
  <c r="V151" i="31"/>
  <c r="W151" i="31"/>
  <c r="Y250" i="31"/>
  <c r="X250" i="31"/>
  <c r="V250" i="31"/>
  <c r="W250" i="31"/>
  <c r="Y37" i="31"/>
  <c r="X37" i="31"/>
  <c r="V37" i="31"/>
  <c r="Y187" i="31"/>
  <c r="X187" i="31"/>
  <c r="V187" i="31"/>
  <c r="W187" i="31"/>
  <c r="Y284" i="31"/>
  <c r="X284" i="31"/>
  <c r="W284" i="31"/>
  <c r="V284" i="31"/>
  <c r="Y128" i="31"/>
  <c r="X128" i="31"/>
  <c r="V128" i="31"/>
  <c r="Y40" i="31"/>
  <c r="X40" i="31"/>
  <c r="V40" i="31"/>
  <c r="W40" i="31"/>
  <c r="Y71" i="31"/>
  <c r="X71" i="31"/>
  <c r="W71" i="31"/>
  <c r="V71" i="31"/>
  <c r="Y437" i="31"/>
  <c r="X437" i="31"/>
  <c r="V437" i="31"/>
  <c r="W437" i="31"/>
  <c r="Y420" i="31"/>
  <c r="X420" i="31"/>
  <c r="V420" i="31"/>
  <c r="W420" i="31"/>
  <c r="Y495" i="31"/>
  <c r="X495" i="31"/>
  <c r="V495" i="31"/>
  <c r="Y172" i="31"/>
  <c r="X172" i="31"/>
  <c r="V172" i="31"/>
  <c r="W172" i="31"/>
  <c r="Y271" i="31"/>
  <c r="X271" i="31"/>
  <c r="W271" i="31"/>
  <c r="V271" i="31"/>
  <c r="Y403" i="31"/>
  <c r="X403" i="31"/>
  <c r="V403" i="31"/>
  <c r="Y197" i="31"/>
  <c r="X197" i="31"/>
  <c r="V197" i="31"/>
  <c r="W197" i="31"/>
  <c r="Y58" i="31"/>
  <c r="X58" i="31"/>
  <c r="W58" i="31"/>
  <c r="V58" i="31"/>
  <c r="Y113" i="31"/>
  <c r="X113" i="31"/>
  <c r="V113" i="31"/>
  <c r="W113" i="31"/>
  <c r="Y235" i="31"/>
  <c r="X235" i="31"/>
  <c r="V235" i="31"/>
  <c r="W235" i="31"/>
  <c r="Y203" i="31"/>
  <c r="X203" i="31"/>
  <c r="V203" i="31"/>
  <c r="Y338" i="31"/>
  <c r="X338" i="31"/>
  <c r="V338" i="31"/>
  <c r="W338" i="31"/>
  <c r="Y38" i="31"/>
  <c r="X38" i="31"/>
  <c r="W38" i="31"/>
  <c r="V38" i="31"/>
  <c r="Y265" i="31"/>
  <c r="X265" i="31"/>
  <c r="V265" i="31"/>
  <c r="Y399" i="31"/>
  <c r="X399" i="31"/>
  <c r="V399" i="31"/>
  <c r="W399" i="31"/>
  <c r="Y192" i="31"/>
  <c r="X192" i="31"/>
  <c r="W192" i="31"/>
  <c r="V192" i="31"/>
  <c r="Y55" i="31"/>
  <c r="X55" i="31"/>
  <c r="V55" i="31"/>
  <c r="W55" i="31"/>
  <c r="Y107" i="31"/>
  <c r="X107" i="31"/>
  <c r="V107" i="31"/>
  <c r="W107" i="31"/>
  <c r="Y229" i="31"/>
  <c r="X229" i="31"/>
  <c r="V229" i="31"/>
  <c r="Y199" i="31"/>
  <c r="X199" i="31"/>
  <c r="V199" i="31"/>
  <c r="W199" i="31"/>
  <c r="Y333" i="31"/>
  <c r="X333" i="31"/>
  <c r="W333" i="31"/>
  <c r="V333" i="31"/>
  <c r="Y36" i="31"/>
  <c r="X36" i="31"/>
  <c r="W36" i="31"/>
  <c r="V36" i="31"/>
  <c r="Y96" i="31"/>
  <c r="X96" i="31"/>
  <c r="V96" i="31"/>
  <c r="W96" i="31"/>
  <c r="Y162" i="31"/>
  <c r="X162" i="31"/>
  <c r="W162" i="31"/>
  <c r="V162" i="31"/>
  <c r="Y49" i="31"/>
  <c r="X49" i="31"/>
  <c r="V49" i="31"/>
  <c r="W49" i="31"/>
  <c r="Y19" i="31"/>
  <c r="X19" i="31"/>
  <c r="W19" i="31"/>
  <c r="V19" i="31"/>
  <c r="Y25" i="31"/>
  <c r="X25" i="31"/>
  <c r="V25" i="31"/>
  <c r="Y357" i="31"/>
  <c r="X357" i="31"/>
  <c r="W357" i="31"/>
  <c r="V357" i="31"/>
  <c r="Y321" i="31"/>
  <c r="X321" i="31"/>
  <c r="V321" i="31"/>
  <c r="W321" i="31"/>
  <c r="Y474" i="31"/>
  <c r="X474" i="31"/>
  <c r="W474" i="31"/>
  <c r="V474" i="31"/>
  <c r="Y60" i="31"/>
  <c r="X60" i="31"/>
  <c r="W60" i="31"/>
  <c r="V60" i="31"/>
  <c r="Y366" i="31"/>
  <c r="X366" i="31"/>
  <c r="W366" i="31"/>
  <c r="V366" i="31"/>
  <c r="Y485" i="31"/>
  <c r="X485" i="31"/>
  <c r="V485" i="31"/>
  <c r="Y276" i="31"/>
  <c r="X276" i="31"/>
  <c r="W276" i="31"/>
  <c r="V276" i="31"/>
  <c r="Y67" i="31"/>
  <c r="X67" i="31"/>
  <c r="V67" i="31"/>
  <c r="W67" i="31"/>
  <c r="Y148" i="31"/>
  <c r="X148" i="31"/>
  <c r="W148" i="31"/>
  <c r="V148" i="31"/>
  <c r="Y114" i="31"/>
  <c r="X114" i="31"/>
  <c r="W114" i="31"/>
  <c r="V114" i="31"/>
  <c r="V88" i="31"/>
  <c r="W185" i="31"/>
  <c r="V14" i="31"/>
  <c r="W129" i="31"/>
  <c r="V62" i="31"/>
  <c r="W10" i="31"/>
  <c r="V181" i="31"/>
  <c r="V80" i="31"/>
  <c r="V8" i="31"/>
  <c r="W365" i="31"/>
  <c r="W157" i="31"/>
  <c r="W229" i="31"/>
  <c r="X57" i="31"/>
  <c r="X465" i="31"/>
  <c r="Y439" i="31"/>
  <c r="X439" i="31"/>
  <c r="W439" i="31"/>
  <c r="V439" i="31"/>
  <c r="Y429" i="31"/>
  <c r="X429" i="31"/>
  <c r="W429" i="31"/>
  <c r="V429" i="31"/>
  <c r="Y484" i="31"/>
  <c r="X484" i="31"/>
  <c r="W484" i="31"/>
  <c r="V484" i="31"/>
  <c r="Y263" i="31"/>
  <c r="X263" i="31"/>
  <c r="W263" i="31"/>
  <c r="V263" i="31"/>
  <c r="Y324" i="31"/>
  <c r="X324" i="31"/>
  <c r="W324" i="31"/>
  <c r="V324" i="31"/>
  <c r="Y415" i="31"/>
  <c r="X415" i="31"/>
  <c r="W415" i="31"/>
  <c r="V415" i="31"/>
  <c r="Y278" i="31"/>
  <c r="X278" i="31"/>
  <c r="W278" i="31"/>
  <c r="V278" i="31"/>
  <c r="Y141" i="31"/>
  <c r="X141" i="31"/>
  <c r="W141" i="31"/>
  <c r="V141" i="31"/>
  <c r="Y207" i="31"/>
  <c r="X207" i="31"/>
  <c r="W207" i="31"/>
  <c r="V207" i="31"/>
  <c r="Y303" i="31"/>
  <c r="X303" i="31"/>
  <c r="W303" i="31"/>
  <c r="V303" i="31"/>
  <c r="Y283" i="31"/>
  <c r="X283" i="31"/>
  <c r="W283" i="31"/>
  <c r="V283" i="31"/>
  <c r="Y378" i="31"/>
  <c r="X378" i="31"/>
  <c r="W378" i="31"/>
  <c r="V378" i="31"/>
  <c r="Y123" i="31"/>
  <c r="X123" i="31"/>
  <c r="W123" i="31"/>
  <c r="V123" i="31"/>
  <c r="Y490" i="31"/>
  <c r="X490" i="31"/>
  <c r="W490" i="31"/>
  <c r="V490" i="31"/>
  <c r="Y511" i="31"/>
  <c r="X511" i="31"/>
  <c r="W511" i="31"/>
  <c r="V511" i="31"/>
  <c r="Y479" i="31"/>
  <c r="X479" i="31"/>
  <c r="W479" i="31"/>
  <c r="V479" i="31"/>
  <c r="Y358" i="31"/>
  <c r="X358" i="31"/>
  <c r="W358" i="31"/>
  <c r="V358" i="31"/>
  <c r="Y452" i="31"/>
  <c r="X452" i="31"/>
  <c r="W452" i="31"/>
  <c r="V452" i="31"/>
  <c r="Y394" i="31"/>
  <c r="X394" i="31"/>
  <c r="W394" i="31"/>
  <c r="V394" i="31"/>
  <c r="Y370" i="31"/>
  <c r="X370" i="31"/>
  <c r="W370" i="31"/>
  <c r="V370" i="31"/>
  <c r="Y464" i="31"/>
  <c r="X464" i="31"/>
  <c r="W464" i="31"/>
  <c r="V464" i="31"/>
  <c r="Y168" i="31"/>
  <c r="X168" i="31"/>
  <c r="W168" i="31"/>
  <c r="V168" i="31"/>
  <c r="Y398" i="31"/>
  <c r="X398" i="31"/>
  <c r="W398" i="31"/>
  <c r="V398" i="31"/>
  <c r="Y475" i="31"/>
  <c r="X475" i="31"/>
  <c r="W475" i="31"/>
  <c r="V475" i="31"/>
  <c r="Y347" i="31"/>
  <c r="X347" i="31"/>
  <c r="W347" i="31"/>
  <c r="V347" i="31"/>
  <c r="Y179" i="31"/>
  <c r="X179" i="31"/>
  <c r="W179" i="31"/>
  <c r="V179" i="31"/>
  <c r="Y277" i="31"/>
  <c r="X277" i="31"/>
  <c r="W277" i="31"/>
  <c r="V277" i="31"/>
  <c r="Y390" i="31"/>
  <c r="X390" i="31"/>
  <c r="W390" i="31"/>
  <c r="V390" i="31"/>
  <c r="Y369" i="31"/>
  <c r="X369" i="31"/>
  <c r="W369" i="31"/>
  <c r="V369" i="31"/>
  <c r="Y461" i="31"/>
  <c r="X461" i="31"/>
  <c r="W461" i="31"/>
  <c r="V461" i="31"/>
  <c r="Y164" i="31"/>
  <c r="X164" i="31"/>
  <c r="W164" i="31"/>
  <c r="V164" i="31"/>
  <c r="Y395" i="31"/>
  <c r="X395" i="31"/>
  <c r="W395" i="31"/>
  <c r="V395" i="31"/>
  <c r="Y472" i="31"/>
  <c r="X472" i="31"/>
  <c r="W472" i="31"/>
  <c r="V472" i="31"/>
  <c r="Y344" i="31"/>
  <c r="X344" i="31"/>
  <c r="W344" i="31"/>
  <c r="V344" i="31"/>
  <c r="Y173" i="31"/>
  <c r="X173" i="31"/>
  <c r="W173" i="31"/>
  <c r="V173" i="31"/>
  <c r="Y272" i="31"/>
  <c r="X272" i="31"/>
  <c r="W272" i="31"/>
  <c r="V272" i="31"/>
  <c r="Y214" i="31"/>
  <c r="X214" i="31"/>
  <c r="W214" i="31"/>
  <c r="V214" i="31"/>
  <c r="Y193" i="31"/>
  <c r="X193" i="31"/>
  <c r="W193" i="31"/>
  <c r="V193" i="31"/>
  <c r="Y296" i="31"/>
  <c r="X296" i="31"/>
  <c r="W296" i="31"/>
  <c r="V296" i="31"/>
  <c r="Y53" i="31"/>
  <c r="X53" i="31"/>
  <c r="W53" i="31"/>
  <c r="V53" i="31"/>
  <c r="Y471" i="31"/>
  <c r="X471" i="31"/>
  <c r="W471" i="31"/>
  <c r="V471" i="31"/>
  <c r="Y508" i="31"/>
  <c r="W508" i="31"/>
  <c r="X508" i="31"/>
  <c r="V508" i="31"/>
  <c r="Y443" i="31"/>
  <c r="X443" i="31"/>
  <c r="W443" i="31"/>
  <c r="V443" i="31"/>
  <c r="Y259" i="31"/>
  <c r="W259" i="31"/>
  <c r="X259" i="31"/>
  <c r="V259" i="31"/>
  <c r="Y396" i="31"/>
  <c r="W396" i="31"/>
  <c r="X396" i="31"/>
  <c r="V396" i="31"/>
  <c r="Y462" i="31"/>
  <c r="X462" i="31"/>
  <c r="W462" i="31"/>
  <c r="V462" i="31"/>
  <c r="Y447" i="31"/>
  <c r="W447" i="31"/>
  <c r="X447" i="31"/>
  <c r="V447" i="31"/>
  <c r="Y503" i="31"/>
  <c r="X503" i="31"/>
  <c r="W503" i="31"/>
  <c r="V503" i="31"/>
  <c r="Y219" i="31"/>
  <c r="W219" i="31"/>
  <c r="V219" i="31"/>
  <c r="X219" i="31"/>
  <c r="Y316" i="31"/>
  <c r="W316" i="31"/>
  <c r="X316" i="31"/>
  <c r="V316" i="31"/>
  <c r="Y435" i="31"/>
  <c r="X435" i="31"/>
  <c r="W435" i="31"/>
  <c r="V435" i="31"/>
  <c r="Y247" i="31"/>
  <c r="W247" i="31"/>
  <c r="X247" i="31"/>
  <c r="V247" i="31"/>
  <c r="W128" i="31"/>
  <c r="W149" i="31"/>
  <c r="X487" i="31"/>
  <c r="X497" i="31"/>
  <c r="Y414" i="31"/>
  <c r="X414" i="31"/>
  <c r="Y402" i="31"/>
  <c r="X402" i="31"/>
  <c r="W402" i="31"/>
  <c r="Y473" i="31"/>
  <c r="X473" i="31"/>
  <c r="W473" i="31"/>
  <c r="Y206" i="31"/>
  <c r="X206" i="31"/>
  <c r="W206" i="31"/>
  <c r="Y282" i="31"/>
  <c r="X282" i="31"/>
  <c r="W282" i="31"/>
  <c r="Y375" i="31"/>
  <c r="X375" i="31"/>
  <c r="Y223" i="31"/>
  <c r="X223" i="31"/>
  <c r="W223" i="31"/>
  <c r="Y103" i="31"/>
  <c r="X103" i="31"/>
  <c r="W103" i="31"/>
  <c r="Y156" i="31"/>
  <c r="X156" i="31"/>
  <c r="Y256" i="31"/>
  <c r="X256" i="31"/>
  <c r="W256" i="31"/>
  <c r="Y230" i="31"/>
  <c r="X230" i="31"/>
  <c r="W230" i="31"/>
  <c r="Y331" i="31"/>
  <c r="X331" i="31"/>
  <c r="W331" i="31"/>
  <c r="Y85" i="31"/>
  <c r="X85" i="31"/>
  <c r="W85" i="31"/>
  <c r="Y480" i="31"/>
  <c r="X480" i="31"/>
  <c r="Y509" i="31"/>
  <c r="X509" i="31"/>
  <c r="W509" i="31"/>
  <c r="Y460" i="31"/>
  <c r="X460" i="31"/>
  <c r="W460" i="31"/>
  <c r="Y304" i="31"/>
  <c r="X304" i="31"/>
  <c r="Y423" i="31"/>
  <c r="X423" i="31"/>
  <c r="W423" i="31"/>
  <c r="Y346" i="31"/>
  <c r="X346" i="31"/>
  <c r="W346" i="31"/>
  <c r="Y322" i="31"/>
  <c r="X322" i="31"/>
  <c r="W322" i="31"/>
  <c r="Y436" i="31"/>
  <c r="X436" i="31"/>
  <c r="W436" i="31"/>
  <c r="Y119" i="31"/>
  <c r="X119" i="31"/>
  <c r="Y351" i="31"/>
  <c r="X351" i="31"/>
  <c r="W351" i="31"/>
  <c r="Y450" i="31"/>
  <c r="X450" i="31"/>
  <c r="W450" i="31"/>
  <c r="Y294" i="31"/>
  <c r="X294" i="31"/>
  <c r="Y125" i="31"/>
  <c r="X125" i="31"/>
  <c r="W125" i="31"/>
  <c r="Y204" i="31"/>
  <c r="X204" i="31"/>
  <c r="W204" i="31"/>
  <c r="Y343" i="31"/>
  <c r="X343" i="31"/>
  <c r="W343" i="31"/>
  <c r="Y319" i="31"/>
  <c r="X319" i="31"/>
  <c r="W319" i="31"/>
  <c r="Y433" i="31"/>
  <c r="X433" i="31"/>
  <c r="Y116" i="31"/>
  <c r="X116" i="31"/>
  <c r="W116" i="31"/>
  <c r="Y348" i="31"/>
  <c r="X348" i="31"/>
  <c r="W348" i="31"/>
  <c r="Y448" i="31"/>
  <c r="X448" i="31"/>
  <c r="Y289" i="31"/>
  <c r="X289" i="31"/>
  <c r="W289" i="31"/>
  <c r="Y121" i="31"/>
  <c r="X121" i="31"/>
  <c r="W121" i="31"/>
  <c r="Y202" i="31"/>
  <c r="X202" i="31"/>
  <c r="W202" i="31"/>
  <c r="Y160" i="31"/>
  <c r="X160" i="31"/>
  <c r="W160" i="31"/>
  <c r="Y137" i="31"/>
  <c r="X137" i="31"/>
  <c r="W137" i="31"/>
  <c r="Y224" i="31"/>
  <c r="X224" i="31"/>
  <c r="W224" i="31"/>
  <c r="Y30" i="31"/>
  <c r="X30" i="31"/>
  <c r="W30" i="31"/>
  <c r="Y446" i="31"/>
  <c r="X446" i="31"/>
  <c r="W446" i="31"/>
  <c r="Y502" i="31"/>
  <c r="X502" i="31"/>
  <c r="W502" i="31"/>
  <c r="Y411" i="31"/>
  <c r="X411" i="31"/>
  <c r="W411" i="31"/>
  <c r="Y188" i="31"/>
  <c r="X188" i="31"/>
  <c r="W188" i="31"/>
  <c r="Y325" i="31"/>
  <c r="X325" i="31"/>
  <c r="W325" i="31"/>
  <c r="Y430" i="31"/>
  <c r="X430" i="31"/>
  <c r="W430" i="31"/>
  <c r="Y413" i="31"/>
  <c r="X413" i="31"/>
  <c r="W413" i="31"/>
  <c r="Y496" i="31"/>
  <c r="X496" i="31"/>
  <c r="W496" i="31"/>
  <c r="Y145" i="31"/>
  <c r="X145" i="31"/>
  <c r="W145" i="31"/>
  <c r="Y253" i="31"/>
  <c r="X253" i="31"/>
  <c r="W253" i="31"/>
  <c r="V253" i="31"/>
  <c r="Y389" i="31"/>
  <c r="X389" i="31"/>
  <c r="W389" i="31"/>
  <c r="Y171" i="31"/>
  <c r="X171" i="31"/>
  <c r="W171" i="31"/>
  <c r="V171" i="31"/>
  <c r="Y42" i="31"/>
  <c r="X42" i="31"/>
  <c r="W42" i="31"/>
  <c r="Y92" i="31"/>
  <c r="X92" i="31"/>
  <c r="W92" i="31"/>
  <c r="V92" i="31"/>
  <c r="Y221" i="31"/>
  <c r="X221" i="31"/>
  <c r="W221" i="31"/>
  <c r="V221" i="31"/>
  <c r="Y191" i="31"/>
  <c r="X191" i="31"/>
  <c r="W191" i="31"/>
  <c r="Y329" i="31"/>
  <c r="X329" i="31"/>
  <c r="W329" i="31"/>
  <c r="V329" i="31"/>
  <c r="Y32" i="31"/>
  <c r="X32" i="31"/>
  <c r="W32" i="31"/>
  <c r="V32" i="31"/>
  <c r="Y362" i="31"/>
  <c r="X362" i="31"/>
  <c r="W362" i="31"/>
  <c r="V362" i="31"/>
  <c r="Y488" i="31"/>
  <c r="X488" i="31"/>
  <c r="W488" i="31"/>
  <c r="V488" i="31"/>
  <c r="Y268" i="31"/>
  <c r="X268" i="31"/>
  <c r="W268" i="31"/>
  <c r="Y56" i="31"/>
  <c r="X56" i="31"/>
  <c r="W56" i="31"/>
  <c r="V56" i="31"/>
  <c r="Y45" i="31"/>
  <c r="X45" i="31"/>
  <c r="W45" i="31"/>
  <c r="V45" i="31"/>
  <c r="V206" i="31"/>
  <c r="V103" i="31"/>
  <c r="V331" i="31"/>
  <c r="V460" i="31"/>
  <c r="V322" i="31"/>
  <c r="V450" i="31"/>
  <c r="V343" i="31"/>
  <c r="V348" i="31"/>
  <c r="V202" i="31"/>
  <c r="V30" i="31"/>
  <c r="V188" i="31"/>
  <c r="V496" i="31"/>
  <c r="W175" i="31"/>
  <c r="W480" i="31"/>
  <c r="W203" i="31"/>
  <c r="W94" i="31"/>
  <c r="X216" i="31"/>
  <c r="Y323" i="31"/>
  <c r="Y374" i="31"/>
  <c r="X374" i="31"/>
  <c r="W374" i="31"/>
  <c r="Y356" i="31"/>
  <c r="X356" i="31"/>
  <c r="W356" i="31"/>
  <c r="Y449" i="31"/>
  <c r="X449" i="31"/>
  <c r="W449" i="31"/>
  <c r="Y155" i="31"/>
  <c r="X155" i="31"/>
  <c r="W155" i="31"/>
  <c r="Y227" i="31"/>
  <c r="X227" i="31"/>
  <c r="W227" i="31"/>
  <c r="Y328" i="31"/>
  <c r="X328" i="31"/>
  <c r="W328" i="31"/>
  <c r="Y166" i="31"/>
  <c r="X166" i="31"/>
  <c r="W166" i="31"/>
  <c r="Y65" i="31"/>
  <c r="X65" i="31"/>
  <c r="W65" i="31"/>
  <c r="Y108" i="31"/>
  <c r="X108" i="31"/>
  <c r="W108" i="31"/>
  <c r="Y201" i="31"/>
  <c r="X201" i="31"/>
  <c r="W201" i="31"/>
  <c r="Y178" i="31"/>
  <c r="X178" i="31"/>
  <c r="W178" i="31"/>
  <c r="Y274" i="31"/>
  <c r="X274" i="31"/>
  <c r="W274" i="31"/>
  <c r="Y50" i="31"/>
  <c r="X50" i="31"/>
  <c r="W50" i="31"/>
  <c r="Y463" i="31"/>
  <c r="X463" i="31"/>
  <c r="W463" i="31"/>
  <c r="Y505" i="31"/>
  <c r="X505" i="31"/>
  <c r="W505" i="31"/>
  <c r="Y432" i="31"/>
  <c r="X432" i="31"/>
  <c r="W432" i="31"/>
  <c r="Y237" i="31"/>
  <c r="X237" i="31"/>
  <c r="W237" i="31"/>
  <c r="Y371" i="31"/>
  <c r="X371" i="31"/>
  <c r="W371" i="31"/>
  <c r="Y291" i="31"/>
  <c r="X291" i="31"/>
  <c r="W291" i="31"/>
  <c r="Y260" i="31"/>
  <c r="X260" i="31"/>
  <c r="W260" i="31"/>
  <c r="Y393" i="31"/>
  <c r="X393" i="31"/>
  <c r="W393" i="31"/>
  <c r="Y72" i="31"/>
  <c r="X72" i="31"/>
  <c r="W72" i="31"/>
  <c r="Y299" i="31"/>
  <c r="X299" i="31"/>
  <c r="W299" i="31"/>
  <c r="Y417" i="31"/>
  <c r="X417" i="31"/>
  <c r="W417" i="31"/>
  <c r="Y222" i="31"/>
  <c r="X222" i="31"/>
  <c r="W222" i="31"/>
  <c r="Y76" i="31"/>
  <c r="X76" i="31"/>
  <c r="W76" i="31"/>
  <c r="Y138" i="31"/>
  <c r="X138" i="31"/>
  <c r="W138" i="31"/>
  <c r="Y287" i="31"/>
  <c r="X287" i="31"/>
  <c r="W287" i="31"/>
  <c r="Y257" i="31"/>
  <c r="X257" i="31"/>
  <c r="W257" i="31"/>
  <c r="Y388" i="31"/>
  <c r="X388" i="31"/>
  <c r="W388" i="31"/>
  <c r="Y69" i="31"/>
  <c r="X69" i="31"/>
  <c r="W69" i="31"/>
  <c r="Y293" i="31"/>
  <c r="X293" i="31"/>
  <c r="W293" i="31"/>
  <c r="Y416" i="31"/>
  <c r="X416" i="31"/>
  <c r="W416" i="31"/>
  <c r="Y218" i="31"/>
  <c r="X218" i="31"/>
  <c r="W218" i="31"/>
  <c r="Y74" i="31"/>
  <c r="X74" i="31"/>
  <c r="W74" i="31"/>
  <c r="Y133" i="31"/>
  <c r="X133" i="31"/>
  <c r="W133" i="31"/>
  <c r="Y112" i="31"/>
  <c r="X112" i="31"/>
  <c r="W112" i="31"/>
  <c r="Y91" i="31"/>
  <c r="X91" i="31"/>
  <c r="W91" i="31"/>
  <c r="Y150" i="31"/>
  <c r="X150" i="31"/>
  <c r="W150" i="31"/>
  <c r="Y24" i="31"/>
  <c r="X24" i="31"/>
  <c r="W24" i="31"/>
  <c r="Y412" i="31"/>
  <c r="X412" i="31"/>
  <c r="W412" i="31"/>
  <c r="Y494" i="31"/>
  <c r="X494" i="31"/>
  <c r="W494" i="31"/>
  <c r="Y345" i="31"/>
  <c r="X345" i="31"/>
  <c r="W345" i="31"/>
  <c r="Y117" i="31"/>
  <c r="X117" i="31"/>
  <c r="W117" i="31"/>
  <c r="Y234" i="31"/>
  <c r="X234" i="31"/>
  <c r="W234" i="31"/>
  <c r="Y382" i="31"/>
  <c r="X382" i="31"/>
  <c r="W382" i="31"/>
  <c r="Y352" i="31"/>
  <c r="X352" i="31"/>
  <c r="W352" i="31"/>
  <c r="Y483" i="31"/>
  <c r="X483" i="31"/>
  <c r="W483" i="31"/>
  <c r="Y86" i="31"/>
  <c r="X86" i="31"/>
  <c r="W86" i="31"/>
  <c r="V86" i="31"/>
  <c r="Y180" i="31"/>
  <c r="X180" i="31"/>
  <c r="W180" i="31"/>
  <c r="V180" i="31"/>
  <c r="Y317" i="31"/>
  <c r="X317" i="31"/>
  <c r="W317" i="31"/>
  <c r="V317" i="31"/>
  <c r="Y105" i="31"/>
  <c r="X105" i="31"/>
  <c r="W105" i="31"/>
  <c r="V105" i="31"/>
  <c r="Y29" i="31"/>
  <c r="X29" i="31"/>
  <c r="W29" i="31"/>
  <c r="V29" i="31"/>
  <c r="Y21" i="31"/>
  <c r="X21" i="31"/>
  <c r="W21" i="31"/>
  <c r="V21" i="31"/>
  <c r="Y147" i="31"/>
  <c r="X147" i="31"/>
  <c r="W147" i="31"/>
  <c r="V147" i="31"/>
  <c r="Y120" i="31"/>
  <c r="X120" i="31"/>
  <c r="W120" i="31"/>
  <c r="V120" i="31"/>
  <c r="Y238" i="31"/>
  <c r="X238" i="31"/>
  <c r="W238" i="31"/>
  <c r="V238" i="31"/>
  <c r="Y22" i="31"/>
  <c r="X22" i="31"/>
  <c r="W22" i="31"/>
  <c r="V22" i="31"/>
  <c r="Y275" i="31"/>
  <c r="X275" i="31"/>
  <c r="W275" i="31"/>
  <c r="V275" i="31"/>
  <c r="Y459" i="31"/>
  <c r="X459" i="31"/>
  <c r="W459" i="31"/>
  <c r="V459" i="31"/>
  <c r="Y159" i="31"/>
  <c r="X159" i="31"/>
  <c r="W159" i="31"/>
  <c r="V159" i="31"/>
  <c r="Y28" i="31"/>
  <c r="X28" i="31"/>
  <c r="W28" i="31"/>
  <c r="V28" i="31"/>
  <c r="Y44" i="31"/>
  <c r="X44" i="31"/>
  <c r="W44" i="31"/>
  <c r="V44" i="31"/>
  <c r="V155" i="31"/>
  <c r="V65" i="31"/>
  <c r="V274" i="31"/>
  <c r="V432" i="31"/>
  <c r="V260" i="31"/>
  <c r="V417" i="31"/>
  <c r="V287" i="31"/>
  <c r="V293" i="31"/>
  <c r="V133" i="31"/>
  <c r="V24" i="31"/>
  <c r="V117" i="31"/>
  <c r="V483" i="31"/>
  <c r="V191" i="31"/>
  <c r="W140" i="31"/>
  <c r="W453" i="31"/>
  <c r="W294" i="31"/>
  <c r="W232" i="31"/>
  <c r="X239" i="31"/>
  <c r="Y386" i="31"/>
  <c r="Y68" i="31"/>
  <c r="X68" i="31"/>
  <c r="V68" i="31"/>
  <c r="Y18" i="31"/>
  <c r="X18" i="31"/>
  <c r="V18" i="31"/>
  <c r="W18" i="31"/>
  <c r="Y13" i="31"/>
  <c r="X13" i="31"/>
  <c r="V13" i="31"/>
  <c r="Y110" i="31"/>
  <c r="V110" i="31"/>
  <c r="W110" i="31"/>
  <c r="X79" i="31"/>
  <c r="Y79" i="31"/>
  <c r="V79" i="31"/>
  <c r="Y176" i="31"/>
  <c r="V176" i="31"/>
  <c r="W176" i="31"/>
  <c r="X176" i="31"/>
  <c r="X11" i="31"/>
  <c r="Y11" i="31"/>
  <c r="V11" i="31"/>
  <c r="Y208" i="31"/>
  <c r="X208" i="31"/>
  <c r="V208" i="31"/>
  <c r="W208" i="31"/>
  <c r="X426" i="31"/>
  <c r="Y426" i="31"/>
  <c r="V426" i="31"/>
  <c r="Y102" i="31"/>
  <c r="X102" i="31"/>
  <c r="V102" i="31"/>
  <c r="W102" i="31"/>
  <c r="Y15" i="31"/>
  <c r="X15" i="31"/>
  <c r="V15" i="31"/>
  <c r="Y406" i="31"/>
  <c r="X406" i="31"/>
  <c r="V406" i="31"/>
  <c r="Y73" i="31"/>
  <c r="X73" i="31"/>
  <c r="V73" i="31"/>
  <c r="W73" i="31"/>
  <c r="Y314" i="31"/>
  <c r="X314" i="31"/>
  <c r="V314" i="31"/>
  <c r="Y431" i="31"/>
  <c r="X431" i="31"/>
  <c r="V431" i="31"/>
  <c r="W431" i="31"/>
  <c r="Y240" i="31"/>
  <c r="X240" i="31"/>
  <c r="V240" i="31"/>
  <c r="Y84" i="31"/>
  <c r="X84" i="31"/>
  <c r="V84" i="31"/>
  <c r="W84" i="31"/>
  <c r="Y146" i="31"/>
  <c r="X146" i="31"/>
  <c r="V146" i="31"/>
  <c r="Y408" i="31"/>
  <c r="X408" i="31"/>
  <c r="V408" i="31"/>
  <c r="W408" i="31"/>
  <c r="Y377" i="31"/>
  <c r="X377" i="31"/>
  <c r="V377" i="31"/>
  <c r="Y492" i="31"/>
  <c r="X492" i="31"/>
  <c r="V492" i="31"/>
  <c r="W492" i="31"/>
  <c r="Y98" i="31"/>
  <c r="X98" i="31"/>
  <c r="V98" i="31"/>
  <c r="W13" i="31"/>
  <c r="Y334" i="31"/>
  <c r="W334" i="31"/>
  <c r="V334" i="31"/>
  <c r="X334" i="31"/>
  <c r="Y34" i="31"/>
  <c r="X34" i="31"/>
  <c r="W34" i="31"/>
  <c r="V34" i="31"/>
  <c r="Y248" i="31"/>
  <c r="W248" i="31"/>
  <c r="V248" i="31"/>
  <c r="Y384" i="31"/>
  <c r="X384" i="31"/>
  <c r="W384" i="31"/>
  <c r="V384" i="31"/>
  <c r="Y163" i="31"/>
  <c r="X163" i="31"/>
  <c r="W163" i="31"/>
  <c r="V163" i="31"/>
  <c r="Y41" i="31"/>
  <c r="W41" i="31"/>
  <c r="V41" i="31"/>
  <c r="Y87" i="31"/>
  <c r="W87" i="31"/>
  <c r="V87" i="31"/>
  <c r="X87" i="31"/>
  <c r="Y337" i="31"/>
  <c r="X337" i="31"/>
  <c r="W337" i="31"/>
  <c r="V337" i="31"/>
  <c r="Y301" i="31"/>
  <c r="X301" i="31"/>
  <c r="W301" i="31"/>
  <c r="V301" i="31"/>
  <c r="Y470" i="31"/>
  <c r="W470" i="31"/>
  <c r="V470" i="31"/>
  <c r="X470" i="31"/>
  <c r="Y39" i="31"/>
  <c r="W39" i="31"/>
  <c r="X39" i="31"/>
  <c r="V39" i="31"/>
  <c r="W314" i="31"/>
  <c r="W426" i="31"/>
  <c r="Y124" i="31"/>
  <c r="X124" i="31"/>
  <c r="W124" i="31"/>
  <c r="Y249" i="31"/>
  <c r="X249" i="31"/>
  <c r="W249" i="31"/>
  <c r="Y23" i="31"/>
  <c r="X23" i="31"/>
  <c r="W23" i="31"/>
  <c r="Y170" i="31"/>
  <c r="X170" i="31"/>
  <c r="W170" i="31"/>
  <c r="Y313" i="31"/>
  <c r="X313" i="31"/>
  <c r="W313" i="31"/>
  <c r="Y100" i="31"/>
  <c r="X100" i="31"/>
  <c r="W100" i="31"/>
  <c r="Y26" i="31"/>
  <c r="X26" i="31"/>
  <c r="W26" i="31"/>
  <c r="Y20" i="31"/>
  <c r="X20" i="31"/>
  <c r="W20" i="31"/>
  <c r="Y244" i="31"/>
  <c r="X244" i="31"/>
  <c r="W244" i="31"/>
  <c r="Y194" i="31"/>
  <c r="X194" i="31"/>
  <c r="W194" i="31"/>
  <c r="Y81" i="31"/>
  <c r="X81" i="31"/>
  <c r="W81" i="31"/>
  <c r="Y9" i="31"/>
  <c r="X9" i="31"/>
  <c r="W9" i="31"/>
  <c r="V249" i="31"/>
  <c r="V129" i="31"/>
  <c r="V26" i="31"/>
  <c r="W377" i="31"/>
  <c r="X248" i="31"/>
  <c r="Y88" i="31"/>
  <c r="X88" i="31"/>
  <c r="W88" i="31"/>
  <c r="Y185" i="31"/>
  <c r="X185" i="31"/>
  <c r="Y14" i="31"/>
  <c r="X14" i="31"/>
  <c r="W14" i="31"/>
  <c r="Y129" i="31"/>
  <c r="X129" i="31"/>
  <c r="Y255" i="31"/>
  <c r="X255" i="31"/>
  <c r="W255" i="31"/>
  <c r="Y62" i="31"/>
  <c r="X62" i="31"/>
  <c r="Y17" i="31"/>
  <c r="X17" i="31"/>
  <c r="W17" i="31"/>
  <c r="Y10" i="31"/>
  <c r="X10" i="31"/>
  <c r="Y181" i="31"/>
  <c r="X181" i="31"/>
  <c r="W181" i="31"/>
  <c r="Y131" i="31"/>
  <c r="X131" i="31"/>
  <c r="Y80" i="31"/>
  <c r="X80" i="31"/>
  <c r="W80" i="31"/>
  <c r="Y8" i="31"/>
  <c r="X8" i="31"/>
  <c r="V185" i="31"/>
  <c r="V17" i="31"/>
  <c r="V194" i="31"/>
  <c r="W79" i="31"/>
  <c r="W131" i="31"/>
  <c r="X110" i="31"/>
  <c r="Y90" i="31"/>
  <c r="W90" i="31"/>
  <c r="X90" i="31"/>
  <c r="Y152" i="31"/>
  <c r="X152" i="31"/>
  <c r="W152" i="31"/>
  <c r="V152" i="31"/>
  <c r="Y295" i="31"/>
  <c r="W295" i="31"/>
  <c r="X295" i="31"/>
  <c r="V295" i="31"/>
  <c r="Y261" i="31"/>
  <c r="X261" i="31"/>
  <c r="W261" i="31"/>
  <c r="V261" i="31"/>
  <c r="Y401" i="31"/>
  <c r="X401" i="31"/>
  <c r="W401" i="31"/>
  <c r="V401" i="31"/>
  <c r="Y70" i="31"/>
  <c r="X70" i="31"/>
  <c r="W70" i="31"/>
  <c r="V70" i="31"/>
  <c r="Y418" i="31"/>
  <c r="X418" i="31"/>
  <c r="W418" i="31"/>
  <c r="V418" i="31"/>
  <c r="Y498" i="31"/>
  <c r="X498" i="31"/>
  <c r="W498" i="31"/>
  <c r="V498" i="31"/>
  <c r="Y355" i="31"/>
  <c r="X355" i="31"/>
  <c r="W355" i="31"/>
  <c r="V355" i="31"/>
  <c r="Y118" i="31"/>
  <c r="X118" i="31"/>
  <c r="W118" i="31"/>
  <c r="V118" i="31"/>
  <c r="Y243" i="31"/>
  <c r="X243" i="31"/>
  <c r="W243" i="31"/>
  <c r="V243" i="31"/>
  <c r="V90" i="31"/>
  <c r="V313" i="31"/>
  <c r="V131" i="31"/>
  <c r="W240" i="31"/>
  <c r="W15" i="31"/>
  <c r="X41" i="31"/>
  <c r="A6" i="28" l="1"/>
  <c r="A7" i="28"/>
  <c r="A8" i="28"/>
  <c r="A9" i="28"/>
  <c r="A10" i="28"/>
  <c r="A11" i="28"/>
  <c r="A12" i="28"/>
  <c r="A13" i="28"/>
  <c r="A14" i="28"/>
  <c r="A15" i="28"/>
  <c r="A16" i="28"/>
  <c r="A17" i="28"/>
  <c r="A18" i="28"/>
  <c r="A19" i="28"/>
  <c r="A20" i="28"/>
  <c r="A21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A36" i="28"/>
  <c r="A37" i="28"/>
  <c r="A38" i="28"/>
  <c r="A39" i="28"/>
  <c r="A40" i="28"/>
  <c r="A41" i="28"/>
  <c r="A42" i="28"/>
  <c r="A43" i="28"/>
  <c r="A44" i="28"/>
  <c r="A45" i="28"/>
  <c r="A46" i="28"/>
  <c r="A47" i="28"/>
  <c r="A48" i="28"/>
  <c r="A49" i="28"/>
  <c r="A50" i="28"/>
  <c r="A51" i="28"/>
  <c r="A52" i="28"/>
  <c r="A53" i="28"/>
  <c r="A54" i="28"/>
  <c r="A55" i="28"/>
  <c r="A56" i="28"/>
  <c r="A57" i="28"/>
  <c r="A58" i="28"/>
  <c r="A59" i="28"/>
  <c r="A60" i="28"/>
  <c r="A61" i="28"/>
  <c r="A62" i="28"/>
  <c r="A63" i="28"/>
  <c r="A64" i="28"/>
  <c r="A65" i="28"/>
  <c r="A66" i="28"/>
  <c r="A67" i="28"/>
  <c r="A68" i="28"/>
  <c r="A69" i="28"/>
  <c r="A70" i="28"/>
  <c r="A71" i="28"/>
  <c r="A72" i="28"/>
  <c r="A73" i="28"/>
  <c r="A74" i="28"/>
  <c r="A75" i="28"/>
  <c r="A76" i="28"/>
  <c r="A77" i="28"/>
  <c r="A78" i="28"/>
  <c r="A79" i="28"/>
  <c r="A80" i="28"/>
  <c r="A81" i="28"/>
  <c r="A82" i="28"/>
  <c r="A83" i="28"/>
  <c r="A84" i="28"/>
  <c r="A85" i="28"/>
  <c r="A86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250" i="28"/>
  <c r="A251" i="28"/>
  <c r="A252" i="28"/>
  <c r="A253" i="28"/>
  <c r="A254" i="28"/>
  <c r="A255" i="28"/>
  <c r="A256" i="28"/>
  <c r="A257" i="28"/>
  <c r="A258" i="28"/>
  <c r="A259" i="28"/>
  <c r="A260" i="28"/>
  <c r="A261" i="28"/>
  <c r="A262" i="28"/>
  <c r="A263" i="28"/>
  <c r="A264" i="28"/>
  <c r="A265" i="28"/>
  <c r="A266" i="28"/>
  <c r="A267" i="28"/>
  <c r="A268" i="28"/>
  <c r="A269" i="28"/>
  <c r="A270" i="28"/>
  <c r="A271" i="28"/>
  <c r="A272" i="28"/>
  <c r="A273" i="28"/>
  <c r="A274" i="28"/>
  <c r="A275" i="28"/>
  <c r="A276" i="28"/>
  <c r="A277" i="28"/>
  <c r="A278" i="28"/>
  <c r="A279" i="28"/>
  <c r="A280" i="28"/>
  <c r="A281" i="28"/>
  <c r="A282" i="28"/>
  <c r="A283" i="28"/>
  <c r="A284" i="28"/>
  <c r="A285" i="28"/>
  <c r="A286" i="28"/>
  <c r="A287" i="28"/>
  <c r="A288" i="28"/>
  <c r="A289" i="28"/>
  <c r="A290" i="28"/>
  <c r="A291" i="28"/>
  <c r="A292" i="28"/>
  <c r="A293" i="28"/>
  <c r="A294" i="28"/>
  <c r="A295" i="28"/>
  <c r="A296" i="28"/>
  <c r="A297" i="28"/>
  <c r="A298" i="28"/>
  <c r="A299" i="28"/>
  <c r="A300" i="28"/>
  <c r="A301" i="28"/>
  <c r="A302" i="28"/>
  <c r="A303" i="28"/>
  <c r="A304" i="28"/>
  <c r="A305" i="28"/>
  <c r="A306" i="28"/>
  <c r="A307" i="28"/>
  <c r="A308" i="28"/>
  <c r="A309" i="28"/>
  <c r="A310" i="28"/>
  <c r="A311" i="28"/>
  <c r="A312" i="28"/>
  <c r="A313" i="28"/>
  <c r="A314" i="28"/>
  <c r="A315" i="28"/>
  <c r="A316" i="28"/>
  <c r="A317" i="28"/>
  <c r="A318" i="28"/>
  <c r="A319" i="28"/>
  <c r="A320" i="28"/>
  <c r="A321" i="28"/>
  <c r="A322" i="28"/>
  <c r="A323" i="28"/>
  <c r="A324" i="28"/>
  <c r="A325" i="28"/>
  <c r="A326" i="28"/>
  <c r="A327" i="28"/>
  <c r="A328" i="28"/>
  <c r="A329" i="28"/>
  <c r="A330" i="28"/>
  <c r="A331" i="28"/>
  <c r="A332" i="28"/>
  <c r="A333" i="28"/>
  <c r="A334" i="28"/>
  <c r="A335" i="28"/>
  <c r="A336" i="28"/>
  <c r="A337" i="28"/>
  <c r="A338" i="28"/>
  <c r="A339" i="28"/>
  <c r="A340" i="28"/>
  <c r="A341" i="28"/>
  <c r="A342" i="28"/>
  <c r="A343" i="28"/>
  <c r="A344" i="28"/>
  <c r="A345" i="28"/>
  <c r="A346" i="28"/>
  <c r="A347" i="28"/>
  <c r="A348" i="28"/>
  <c r="A349" i="28"/>
  <c r="A350" i="28"/>
  <c r="A351" i="28"/>
  <c r="A352" i="28"/>
  <c r="A353" i="28"/>
  <c r="A354" i="28"/>
  <c r="A355" i="28"/>
  <c r="A356" i="28"/>
  <c r="A357" i="28"/>
  <c r="A358" i="28"/>
  <c r="A359" i="28"/>
  <c r="A360" i="28"/>
  <c r="A361" i="28"/>
  <c r="A362" i="28"/>
  <c r="A363" i="28"/>
  <c r="A364" i="28"/>
  <c r="A365" i="28"/>
  <c r="A366" i="28"/>
  <c r="A367" i="28"/>
  <c r="A368" i="28"/>
  <c r="A369" i="28"/>
  <c r="A370" i="28"/>
  <c r="A371" i="28"/>
  <c r="A372" i="28"/>
  <c r="A373" i="28"/>
  <c r="A374" i="28"/>
  <c r="A375" i="28"/>
  <c r="A376" i="28"/>
  <c r="A377" i="28"/>
  <c r="A378" i="28"/>
  <c r="A379" i="28"/>
  <c r="A380" i="28"/>
  <c r="A381" i="28"/>
  <c r="A382" i="28"/>
  <c r="A383" i="28"/>
  <c r="A384" i="28"/>
  <c r="A385" i="28"/>
  <c r="A386" i="28"/>
  <c r="A387" i="28"/>
  <c r="A388" i="28"/>
  <c r="A389" i="28"/>
  <c r="A390" i="28"/>
  <c r="A391" i="28"/>
  <c r="A392" i="28"/>
  <c r="A393" i="28"/>
  <c r="A394" i="28"/>
  <c r="A395" i="28"/>
  <c r="A396" i="28"/>
  <c r="A397" i="28"/>
  <c r="A398" i="28"/>
  <c r="A399" i="28"/>
  <c r="A400" i="28"/>
  <c r="A401" i="28"/>
  <c r="A402" i="28"/>
  <c r="A403" i="28"/>
  <c r="A404" i="28"/>
  <c r="A405" i="28"/>
  <c r="A406" i="28"/>
  <c r="A407" i="28"/>
  <c r="A408" i="28"/>
  <c r="A409" i="28"/>
  <c r="A410" i="28"/>
  <c r="A411" i="28"/>
  <c r="A412" i="28"/>
  <c r="A413" i="28"/>
  <c r="A414" i="28"/>
  <c r="A415" i="28"/>
  <c r="A416" i="28"/>
  <c r="A417" i="28"/>
  <c r="A418" i="28"/>
  <c r="A419" i="28"/>
  <c r="A420" i="28"/>
  <c r="A421" i="28"/>
  <c r="A422" i="28"/>
  <c r="A423" i="28"/>
  <c r="A424" i="28"/>
  <c r="A425" i="28"/>
  <c r="A426" i="28"/>
  <c r="A427" i="28"/>
  <c r="A428" i="28"/>
  <c r="A429" i="28"/>
  <c r="A430" i="28"/>
  <c r="A431" i="28"/>
  <c r="A432" i="28"/>
  <c r="A433" i="28"/>
  <c r="A434" i="28"/>
  <c r="A435" i="28"/>
  <c r="A436" i="28"/>
  <c r="A437" i="28"/>
  <c r="A438" i="28"/>
  <c r="A439" i="28"/>
  <c r="A440" i="28"/>
  <c r="A441" i="28"/>
  <c r="A442" i="28"/>
  <c r="A443" i="28"/>
  <c r="A444" i="28"/>
  <c r="A445" i="28"/>
  <c r="A446" i="28"/>
  <c r="A447" i="28"/>
  <c r="A448" i="28"/>
  <c r="A449" i="28"/>
  <c r="A450" i="28"/>
  <c r="A451" i="28"/>
  <c r="A452" i="28"/>
  <c r="A453" i="28"/>
  <c r="A454" i="28"/>
  <c r="A455" i="28"/>
  <c r="A456" i="28"/>
  <c r="A457" i="28"/>
  <c r="A458" i="28"/>
  <c r="A459" i="28"/>
  <c r="A460" i="28"/>
  <c r="A461" i="28"/>
  <c r="A462" i="28"/>
  <c r="A463" i="28"/>
  <c r="A464" i="28"/>
  <c r="A465" i="28"/>
  <c r="A466" i="28"/>
  <c r="A467" i="28"/>
  <c r="A468" i="28"/>
  <c r="A469" i="28"/>
  <c r="A470" i="28"/>
  <c r="A471" i="28"/>
  <c r="A472" i="28"/>
  <c r="A473" i="28"/>
  <c r="A474" i="28"/>
  <c r="A475" i="28"/>
  <c r="A476" i="28"/>
  <c r="A477" i="28"/>
  <c r="A478" i="28"/>
  <c r="A479" i="28"/>
  <c r="A480" i="28"/>
  <c r="A481" i="28"/>
  <c r="A482" i="28"/>
  <c r="A483" i="28"/>
  <c r="A484" i="28"/>
  <c r="A485" i="28"/>
  <c r="A486" i="28"/>
  <c r="A487" i="28"/>
  <c r="A488" i="28"/>
  <c r="A489" i="28"/>
  <c r="A490" i="28"/>
  <c r="A491" i="28"/>
  <c r="A492" i="28"/>
  <c r="A493" i="28"/>
  <c r="A494" i="28"/>
  <c r="A495" i="28"/>
  <c r="A496" i="28"/>
  <c r="A497" i="28"/>
  <c r="A498" i="28"/>
  <c r="A499" i="28"/>
  <c r="A500" i="28"/>
  <c r="A501" i="28"/>
  <c r="A502" i="28"/>
  <c r="A503" i="28"/>
  <c r="A504" i="28"/>
  <c r="A505" i="28"/>
  <c r="A506" i="28"/>
  <c r="A507" i="28"/>
  <c r="A508" i="28"/>
  <c r="A509" i="28"/>
  <c r="A510" i="28"/>
  <c r="A511" i="28"/>
  <c r="A512" i="28"/>
  <c r="A513" i="28"/>
  <c r="A514" i="28"/>
  <c r="A515" i="28"/>
  <c r="A516" i="28"/>
  <c r="A517" i="28"/>
  <c r="A518" i="28"/>
  <c r="A519" i="28"/>
  <c r="A520" i="28"/>
  <c r="A521" i="28"/>
  <c r="A522" i="28"/>
  <c r="A523" i="28"/>
  <c r="A524" i="28"/>
  <c r="A525" i="28"/>
  <c r="A526" i="28"/>
  <c r="A527" i="28"/>
  <c r="A528" i="28"/>
  <c r="A529" i="28"/>
  <c r="A530" i="28"/>
  <c r="A531" i="28"/>
  <c r="A532" i="28"/>
  <c r="A533" i="28"/>
  <c r="A534" i="28"/>
  <c r="A535" i="28"/>
  <c r="A536" i="28"/>
  <c r="A537" i="28"/>
  <c r="A538" i="28"/>
  <c r="A539" i="28"/>
  <c r="A540" i="28"/>
  <c r="A541" i="28"/>
  <c r="A542" i="28"/>
  <c r="A543" i="28"/>
  <c r="A544" i="28"/>
  <c r="A545" i="28"/>
  <c r="A546" i="28"/>
  <c r="A547" i="28"/>
  <c r="A548" i="28"/>
  <c r="A549" i="28"/>
  <c r="A550" i="28"/>
  <c r="A551" i="28"/>
  <c r="A552" i="28"/>
  <c r="A553" i="28"/>
  <c r="A554" i="28"/>
  <c r="A555" i="28"/>
  <c r="A556" i="28"/>
  <c r="A557" i="28"/>
  <c r="A558" i="28"/>
  <c r="A559" i="28"/>
  <c r="A560" i="28"/>
  <c r="A561" i="28"/>
  <c r="A562" i="28"/>
  <c r="A563" i="28"/>
  <c r="A564" i="28"/>
  <c r="A565" i="28"/>
  <c r="A566" i="28"/>
  <c r="A567" i="28"/>
  <c r="A568" i="28"/>
  <c r="A569" i="28"/>
  <c r="A570" i="28"/>
  <c r="A571" i="28"/>
  <c r="A572" i="28"/>
  <c r="A573" i="28"/>
  <c r="A574" i="28"/>
  <c r="A575" i="28"/>
  <c r="A576" i="28"/>
  <c r="A577" i="28"/>
  <c r="A578" i="28"/>
  <c r="A579" i="28"/>
  <c r="A580" i="28"/>
  <c r="A581" i="28"/>
  <c r="A582" i="28"/>
  <c r="A583" i="28"/>
  <c r="A584" i="28"/>
  <c r="A585" i="28"/>
  <c r="A586" i="28"/>
  <c r="A587" i="28"/>
  <c r="A588" i="28"/>
  <c r="A589" i="28"/>
  <c r="A590" i="28"/>
  <c r="A591" i="28"/>
  <c r="A592" i="28"/>
  <c r="A593" i="28"/>
  <c r="A594" i="28"/>
  <c r="A595" i="28"/>
  <c r="A596" i="28"/>
  <c r="A597" i="28"/>
  <c r="A598" i="28"/>
  <c r="A599" i="28"/>
  <c r="A600" i="28"/>
  <c r="A603" i="28"/>
  <c r="A604" i="28"/>
  <c r="A605" i="28"/>
  <c r="A606" i="28"/>
  <c r="A607" i="28"/>
  <c r="A608" i="28"/>
  <c r="A609" i="28"/>
  <c r="A610" i="28"/>
  <c r="A611" i="28"/>
  <c r="A612" i="28"/>
  <c r="A613" i="28"/>
  <c r="A614" i="28"/>
  <c r="A615" i="28"/>
  <c r="A616" i="28"/>
  <c r="A617" i="28"/>
  <c r="A618" i="28"/>
  <c r="A619" i="28"/>
  <c r="A620" i="28"/>
  <c r="A621" i="28"/>
  <c r="A622" i="28"/>
  <c r="A623" i="28"/>
  <c r="A624" i="28"/>
  <c r="A625" i="28"/>
  <c r="A626" i="28"/>
  <c r="A627" i="28"/>
  <c r="A628" i="28"/>
  <c r="A629" i="28"/>
  <c r="A630" i="28"/>
  <c r="A631" i="28"/>
  <c r="A632" i="28"/>
  <c r="A633" i="28"/>
  <c r="A634" i="28"/>
  <c r="A635" i="28"/>
  <c r="A636" i="28"/>
  <c r="A637" i="28"/>
  <c r="A638" i="28"/>
  <c r="A639" i="28"/>
  <c r="A640" i="28"/>
  <c r="A641" i="28"/>
  <c r="A642" i="28"/>
  <c r="A643" i="28"/>
  <c r="A644" i="28"/>
  <c r="A645" i="28"/>
  <c r="A646" i="28"/>
  <c r="A647" i="28"/>
  <c r="A648" i="28"/>
  <c r="A649" i="28"/>
  <c r="A650" i="28"/>
  <c r="A651" i="28"/>
  <c r="A652" i="28"/>
  <c r="A653" i="28"/>
  <c r="A654" i="28"/>
  <c r="A655" i="28"/>
  <c r="A656" i="28"/>
  <c r="A657" i="28"/>
  <c r="A658" i="28"/>
  <c r="A659" i="28"/>
  <c r="A660" i="28"/>
  <c r="A661" i="28"/>
  <c r="A662" i="28"/>
  <c r="A663" i="28"/>
  <c r="A664" i="28"/>
  <c r="A665" i="28"/>
  <c r="A666" i="28"/>
  <c r="A667" i="28"/>
  <c r="A668" i="28"/>
  <c r="A669" i="28"/>
  <c r="A670" i="28"/>
  <c r="A671" i="28"/>
  <c r="A672" i="28"/>
  <c r="A673" i="28"/>
  <c r="A674" i="28"/>
  <c r="A675" i="28"/>
  <c r="A676" i="28"/>
  <c r="A677" i="28"/>
  <c r="A678" i="28"/>
  <c r="A679" i="28"/>
  <c r="A680" i="28"/>
  <c r="A681" i="28"/>
  <c r="A682" i="28"/>
  <c r="A683" i="28"/>
  <c r="A684" i="28"/>
  <c r="A685" i="28"/>
  <c r="A686" i="28"/>
  <c r="A687" i="28"/>
  <c r="A688" i="28"/>
  <c r="A689" i="28"/>
  <c r="A690" i="28"/>
  <c r="A691" i="28"/>
  <c r="A692" i="28"/>
  <c r="A693" i="28"/>
  <c r="A694" i="28"/>
  <c r="A695" i="28"/>
  <c r="A696" i="28"/>
  <c r="A697" i="28"/>
  <c r="A698" i="28"/>
  <c r="A699" i="28"/>
  <c r="A700" i="28"/>
  <c r="A701" i="28"/>
  <c r="A702" i="28"/>
  <c r="A703" i="28"/>
  <c r="A704" i="28"/>
  <c r="A705" i="28"/>
  <c r="A706" i="28"/>
  <c r="A707" i="28"/>
  <c r="A708" i="28"/>
  <c r="A709" i="28"/>
  <c r="A710" i="28"/>
  <c r="A711" i="28"/>
  <c r="A712" i="28"/>
  <c r="A713" i="28"/>
  <c r="A714" i="28"/>
  <c r="A715" i="28"/>
  <c r="A716" i="28"/>
  <c r="A717" i="28"/>
  <c r="A718" i="28"/>
  <c r="A719" i="28"/>
  <c r="A720" i="28"/>
  <c r="A721" i="28"/>
  <c r="A722" i="28"/>
  <c r="A723" i="28"/>
  <c r="A724" i="28"/>
  <c r="A725" i="28"/>
  <c r="A726" i="28"/>
  <c r="A727" i="28"/>
  <c r="A728" i="28"/>
  <c r="A729" i="28"/>
  <c r="A730" i="28"/>
  <c r="A731" i="28"/>
  <c r="A732" i="28"/>
  <c r="A733" i="28"/>
  <c r="A734" i="28"/>
  <c r="A735" i="28"/>
  <c r="A736" i="28"/>
  <c r="A737" i="28"/>
  <c r="A738" i="28"/>
  <c r="A739" i="28"/>
  <c r="A740" i="28"/>
  <c r="A741" i="28"/>
  <c r="A742" i="28"/>
  <c r="A743" i="28"/>
  <c r="A744" i="28"/>
  <c r="A745" i="28"/>
  <c r="A746" i="28"/>
  <c r="A747" i="28"/>
  <c r="A748" i="28"/>
  <c r="A749" i="28"/>
  <c r="A750" i="28"/>
  <c r="A751" i="28"/>
  <c r="A752" i="28"/>
  <c r="A753" i="28"/>
  <c r="A754" i="28"/>
  <c r="A755" i="28"/>
  <c r="A756" i="28"/>
  <c r="A757" i="28"/>
  <c r="A758" i="28"/>
  <c r="A759" i="28"/>
  <c r="A760" i="28"/>
  <c r="A761" i="28"/>
  <c r="A762" i="28"/>
  <c r="A763" i="28"/>
  <c r="A764" i="28"/>
  <c r="A765" i="28"/>
  <c r="A766" i="28"/>
  <c r="A767" i="28"/>
  <c r="A768" i="28"/>
  <c r="A769" i="28"/>
  <c r="A770" i="28"/>
  <c r="A771" i="28"/>
  <c r="A772" i="28"/>
  <c r="A773" i="28"/>
  <c r="A774" i="28"/>
  <c r="A775" i="28"/>
  <c r="A776" i="28"/>
  <c r="A777" i="28"/>
  <c r="A778" i="28"/>
  <c r="A779" i="28"/>
  <c r="A780" i="28"/>
  <c r="A781" i="28"/>
  <c r="A782" i="28"/>
  <c r="A783" i="28"/>
  <c r="A784" i="28"/>
  <c r="A785" i="28"/>
  <c r="A786" i="28"/>
  <c r="A787" i="28"/>
  <c r="A788" i="28"/>
  <c r="A789" i="28"/>
  <c r="A790" i="28"/>
  <c r="A791" i="28"/>
  <c r="A792" i="28"/>
  <c r="A793" i="28"/>
  <c r="A794" i="28"/>
  <c r="A795" i="28"/>
  <c r="A796" i="28"/>
  <c r="A797" i="28"/>
  <c r="A798" i="28"/>
  <c r="A799" i="28"/>
  <c r="A800" i="28"/>
  <c r="A801" i="28"/>
  <c r="A802" i="28"/>
  <c r="A803" i="28"/>
  <c r="A804" i="28"/>
  <c r="A805" i="28"/>
  <c r="A806" i="28"/>
  <c r="A807" i="28"/>
  <c r="A808" i="28"/>
  <c r="A809" i="28"/>
  <c r="A810" i="28"/>
  <c r="A811" i="28"/>
  <c r="A812" i="28"/>
  <c r="A813" i="28"/>
  <c r="A814" i="28"/>
  <c r="A815" i="28"/>
  <c r="A816" i="28"/>
  <c r="A817" i="28"/>
  <c r="A818" i="28"/>
  <c r="A819" i="28"/>
  <c r="A820" i="28"/>
  <c r="A821" i="28"/>
  <c r="A822" i="28"/>
  <c r="A823" i="28"/>
  <c r="A824" i="28"/>
  <c r="A825" i="28"/>
  <c r="A826" i="28"/>
  <c r="A827" i="28"/>
  <c r="A828" i="28"/>
  <c r="A829" i="28"/>
  <c r="A830" i="28"/>
  <c r="A831" i="28"/>
  <c r="A832" i="28"/>
  <c r="A833" i="28"/>
  <c r="A834" i="28"/>
  <c r="A835" i="28"/>
  <c r="A836" i="28"/>
  <c r="A837" i="28"/>
  <c r="A838" i="28"/>
  <c r="A839" i="28"/>
  <c r="A840" i="28"/>
  <c r="A841" i="28"/>
  <c r="A842" i="28"/>
  <c r="A843" i="28"/>
  <c r="A844" i="28"/>
  <c r="A845" i="28"/>
  <c r="A846" i="28"/>
  <c r="A847" i="28"/>
  <c r="A848" i="28"/>
  <c r="A849" i="28"/>
  <c r="A850" i="28"/>
  <c r="A851" i="28"/>
  <c r="A852" i="28"/>
  <c r="A853" i="28"/>
  <c r="A854" i="28"/>
  <c r="A855" i="28"/>
  <c r="A856" i="28"/>
  <c r="A857" i="28"/>
  <c r="A858" i="28"/>
  <c r="A859" i="28"/>
  <c r="A860" i="28"/>
  <c r="A861" i="28"/>
  <c r="A862" i="28"/>
  <c r="A863" i="28"/>
  <c r="A864" i="28"/>
  <c r="A865" i="28"/>
  <c r="A866" i="28"/>
  <c r="A867" i="28"/>
  <c r="A868" i="28"/>
  <c r="A869" i="28"/>
  <c r="A870" i="28"/>
  <c r="A871" i="28"/>
  <c r="A872" i="28"/>
  <c r="A873" i="28"/>
  <c r="A874" i="28"/>
  <c r="A875" i="28"/>
  <c r="A876" i="28"/>
  <c r="A877" i="28"/>
  <c r="A878" i="28"/>
  <c r="A879" i="28"/>
  <c r="A880" i="28"/>
  <c r="A881" i="28"/>
  <c r="A882" i="28"/>
  <c r="A883" i="28"/>
  <c r="A884" i="28"/>
  <c r="A885" i="28"/>
  <c r="A886" i="28"/>
  <c r="A887" i="28"/>
  <c r="A888" i="28"/>
  <c r="A889" i="28"/>
  <c r="A890" i="28"/>
  <c r="A891" i="28"/>
  <c r="A892" i="28"/>
  <c r="A893" i="28"/>
  <c r="A894" i="28"/>
  <c r="A895" i="28"/>
  <c r="A896" i="28"/>
  <c r="A897" i="28"/>
  <c r="A898" i="28"/>
  <c r="A899" i="28"/>
  <c r="A900" i="28"/>
  <c r="A901" i="28"/>
  <c r="A902" i="28"/>
  <c r="A903" i="28"/>
  <c r="A904" i="28"/>
  <c r="A905" i="28"/>
  <c r="A906" i="28"/>
  <c r="A907" i="28"/>
  <c r="A908" i="28"/>
  <c r="A909" i="28"/>
  <c r="A910" i="28"/>
  <c r="A911" i="28"/>
  <c r="A912" i="28"/>
  <c r="A913" i="28"/>
  <c r="A914" i="28"/>
  <c r="A915" i="28"/>
  <c r="A916" i="28"/>
  <c r="A917" i="28"/>
  <c r="A918" i="28"/>
  <c r="A919" i="28"/>
  <c r="A920" i="28"/>
  <c r="A921" i="28"/>
  <c r="A922" i="28"/>
  <c r="A923" i="28"/>
  <c r="A924" i="28"/>
  <c r="A925" i="28"/>
  <c r="A926" i="28"/>
  <c r="A927" i="28"/>
  <c r="A928" i="28"/>
  <c r="A929" i="28"/>
  <c r="A930" i="28"/>
  <c r="A931" i="28"/>
  <c r="A932" i="28"/>
  <c r="A933" i="28"/>
  <c r="A934" i="28"/>
  <c r="A935" i="28"/>
  <c r="A936" i="28"/>
  <c r="A937" i="28"/>
  <c r="A938" i="28"/>
  <c r="A939" i="28"/>
  <c r="A940" i="28"/>
  <c r="A941" i="28"/>
  <c r="A942" i="28"/>
  <c r="A943" i="28"/>
  <c r="A944" i="28"/>
  <c r="A945" i="28"/>
  <c r="A946" i="28"/>
  <c r="A947" i="28"/>
  <c r="A948" i="28"/>
  <c r="A949" i="28"/>
  <c r="A950" i="28"/>
  <c r="A951" i="28"/>
  <c r="A952" i="28"/>
  <c r="A953" i="28"/>
  <c r="A954" i="28"/>
  <c r="A955" i="28"/>
  <c r="A956" i="28"/>
  <c r="A957" i="28"/>
  <c r="A958" i="28"/>
  <c r="A959" i="28"/>
  <c r="A960" i="28"/>
  <c r="A961" i="28"/>
  <c r="A962" i="28"/>
  <c r="A963" i="28"/>
  <c r="A964" i="28"/>
  <c r="A965" i="28"/>
  <c r="A966" i="28"/>
  <c r="A967" i="28"/>
  <c r="A968" i="28"/>
  <c r="A969" i="28"/>
  <c r="A970" i="28"/>
  <c r="A971" i="28"/>
  <c r="A972" i="28"/>
  <c r="A973" i="28"/>
  <c r="A974" i="28"/>
  <c r="A975" i="28"/>
  <c r="A976" i="28"/>
  <c r="A977" i="28"/>
  <c r="A978" i="28"/>
  <c r="A979" i="28"/>
  <c r="A980" i="28"/>
  <c r="A981" i="28"/>
  <c r="A982" i="28"/>
  <c r="A983" i="28"/>
  <c r="A984" i="28"/>
  <c r="A985" i="28"/>
  <c r="A986" i="28"/>
  <c r="A987" i="28"/>
  <c r="A988" i="28"/>
  <c r="A989" i="28"/>
  <c r="A990" i="28"/>
  <c r="A991" i="28"/>
  <c r="A992" i="28"/>
  <c r="A993" i="28"/>
  <c r="A994" i="28"/>
  <c r="A995" i="28"/>
  <c r="A996" i="28"/>
  <c r="A997" i="28"/>
  <c r="A998" i="28"/>
  <c r="A999" i="28"/>
  <c r="A1000" i="28"/>
  <c r="A1001" i="28"/>
  <c r="A1002" i="28"/>
  <c r="A1003" i="28"/>
  <c r="A1004" i="28"/>
  <c r="A1005" i="28"/>
  <c r="A1006" i="28"/>
  <c r="A1007" i="28"/>
  <c r="A1008" i="28"/>
  <c r="A1009" i="28"/>
  <c r="A1010" i="28"/>
  <c r="A1011" i="28"/>
  <c r="A1012" i="28"/>
  <c r="A1013" i="28"/>
  <c r="A1014" i="28"/>
  <c r="A1015" i="28"/>
  <c r="A1016" i="28"/>
  <c r="A1017" i="28"/>
  <c r="A1018" i="28"/>
  <c r="A1019" i="28"/>
  <c r="A1020" i="28"/>
  <c r="A1021" i="28"/>
  <c r="A1022" i="28"/>
  <c r="A1023" i="28"/>
  <c r="A1024" i="28"/>
  <c r="A1025" i="28"/>
  <c r="A1026" i="28"/>
  <c r="A1027" i="28"/>
  <c r="A1028" i="28"/>
  <c r="A1029" i="28"/>
  <c r="A1030" i="28"/>
  <c r="A1031" i="28"/>
  <c r="A1032" i="28"/>
  <c r="A1033" i="28"/>
  <c r="A1034" i="28"/>
  <c r="A1035" i="28"/>
  <c r="A1036" i="28"/>
  <c r="A1037" i="28"/>
  <c r="A1038" i="28"/>
  <c r="A1039" i="28"/>
  <c r="A1040" i="28"/>
  <c r="A1041" i="28"/>
  <c r="A1042" i="28"/>
  <c r="A1043" i="28"/>
  <c r="A1044" i="28"/>
  <c r="A1045" i="28"/>
  <c r="A1046" i="28"/>
  <c r="A1047" i="28"/>
  <c r="A1048" i="28"/>
  <c r="A1049" i="28"/>
  <c r="A1050" i="28"/>
  <c r="A1051" i="28"/>
  <c r="A1052" i="28"/>
  <c r="A1053" i="28"/>
  <c r="A1054" i="28"/>
  <c r="A1055" i="28"/>
  <c r="A1056" i="28"/>
  <c r="A1057" i="28"/>
  <c r="A1058" i="28"/>
  <c r="A1059" i="28"/>
  <c r="A1060" i="28"/>
  <c r="A1061" i="28"/>
  <c r="A1062" i="28"/>
  <c r="A1063" i="28"/>
  <c r="A1064" i="28"/>
  <c r="A1065" i="28"/>
  <c r="A1066" i="28"/>
  <c r="A1067" i="28"/>
  <c r="A1068" i="28"/>
  <c r="A1069" i="28"/>
  <c r="A1070" i="28"/>
  <c r="A1071" i="28"/>
  <c r="A1072" i="28"/>
  <c r="A1073" i="28"/>
  <c r="A1074" i="28"/>
  <c r="A1075" i="28"/>
  <c r="A1076" i="28"/>
  <c r="A1077" i="28"/>
  <c r="A1078" i="28"/>
  <c r="A1079" i="28"/>
  <c r="A1080" i="28"/>
  <c r="A1081" i="28"/>
  <c r="A1082" i="28"/>
  <c r="A1083" i="28"/>
  <c r="A1084" i="28"/>
  <c r="A1085" i="28"/>
  <c r="A1086" i="28"/>
  <c r="A1087" i="28"/>
  <c r="A1088" i="28"/>
  <c r="A1089" i="28"/>
  <c r="A1090" i="28"/>
  <c r="A1091" i="28"/>
  <c r="A1092" i="28"/>
  <c r="A1093" i="28"/>
  <c r="A1094" i="28"/>
  <c r="A1095" i="28"/>
  <c r="A1096" i="28"/>
  <c r="A1097" i="28"/>
  <c r="A1098" i="28"/>
  <c r="A1099" i="28"/>
  <c r="A1100" i="28"/>
  <c r="A1101" i="28"/>
  <c r="A1102" i="28"/>
  <c r="A1103" i="28"/>
  <c r="A1104" i="28"/>
  <c r="A1105" i="28"/>
  <c r="A1106" i="28"/>
  <c r="A1107" i="28"/>
  <c r="A1108" i="28"/>
  <c r="A1109" i="28"/>
  <c r="A1110" i="28"/>
  <c r="A1111" i="28"/>
  <c r="A1112" i="28"/>
  <c r="A1113" i="28"/>
  <c r="A1114" i="28"/>
  <c r="A1115" i="28"/>
  <c r="A1116" i="28"/>
  <c r="A1117" i="28"/>
  <c r="A1118" i="28"/>
  <c r="A1119" i="28"/>
  <c r="A1120" i="28"/>
  <c r="A1121" i="28"/>
  <c r="A1122" i="28"/>
  <c r="A1123" i="28"/>
  <c r="A1124" i="28"/>
  <c r="A1125" i="28"/>
  <c r="A1126" i="28"/>
  <c r="A1127" i="28"/>
  <c r="A1128" i="28"/>
  <c r="A1129" i="28"/>
  <c r="A1130" i="28"/>
  <c r="A1131" i="28"/>
  <c r="A1132" i="28"/>
  <c r="A1133" i="28"/>
  <c r="A1134" i="28"/>
  <c r="A1135" i="28"/>
  <c r="A1136" i="28"/>
  <c r="A1137" i="28"/>
  <c r="A1138" i="28"/>
  <c r="A1139" i="28"/>
  <c r="A1140" i="28"/>
  <c r="A1141" i="28"/>
  <c r="A1142" i="28"/>
  <c r="A1143" i="28"/>
  <c r="A1144" i="28"/>
  <c r="A1145" i="28"/>
  <c r="A1146" i="28"/>
  <c r="A1147" i="28"/>
  <c r="A1148" i="28"/>
  <c r="A1149" i="28"/>
  <c r="A1150" i="28"/>
  <c r="A1151" i="28"/>
  <c r="A1152" i="28"/>
  <c r="A1153" i="28"/>
  <c r="A1154" i="28"/>
  <c r="A1155" i="28"/>
  <c r="A1156" i="28"/>
  <c r="A1157" i="28"/>
  <c r="A1158" i="28"/>
  <c r="A1159" i="28"/>
  <c r="A1160" i="28"/>
  <c r="A1161" i="28"/>
  <c r="A1162" i="28"/>
  <c r="A1163" i="28"/>
  <c r="A1164" i="28"/>
  <c r="A1165" i="28"/>
  <c r="A1166" i="28"/>
  <c r="A1167" i="28"/>
  <c r="A1168" i="28"/>
  <c r="A1169" i="28"/>
  <c r="A1170" i="28"/>
  <c r="A1171" i="28"/>
  <c r="A1172" i="28"/>
  <c r="A1173" i="28"/>
  <c r="A1174" i="28"/>
  <c r="A1175" i="28"/>
  <c r="A1176" i="28"/>
  <c r="A1177" i="28"/>
  <c r="A1178" i="28"/>
  <c r="A1179" i="28"/>
  <c r="A1180" i="28"/>
  <c r="A1181" i="28"/>
  <c r="A1182" i="28"/>
  <c r="A1183" i="28"/>
  <c r="A1184" i="28"/>
  <c r="A1185" i="28"/>
  <c r="A1186" i="28"/>
  <c r="A1187" i="28"/>
  <c r="A1188" i="28"/>
  <c r="A1189" i="28"/>
  <c r="A1190" i="28"/>
  <c r="A1191" i="28"/>
  <c r="A1192" i="28"/>
  <c r="A1193" i="28"/>
  <c r="A1194" i="28"/>
  <c r="A1195" i="28"/>
  <c r="A1196" i="28"/>
  <c r="A1197" i="28"/>
  <c r="A1198" i="28"/>
  <c r="A1199" i="28"/>
  <c r="A1200" i="28"/>
  <c r="A1201" i="28"/>
  <c r="A1202" i="28"/>
  <c r="A1203" i="28"/>
  <c r="A1204" i="28"/>
  <c r="A1205" i="28"/>
  <c r="A1206" i="28"/>
  <c r="A1207" i="28"/>
  <c r="A1208" i="28"/>
  <c r="A1209" i="28"/>
  <c r="A1210" i="28"/>
  <c r="A1211" i="28"/>
  <c r="A1212" i="28"/>
  <c r="A1213" i="28"/>
  <c r="A1214" i="28"/>
  <c r="A1215" i="28"/>
  <c r="A1216" i="28"/>
  <c r="A1217" i="28"/>
  <c r="A1218" i="28"/>
  <c r="A1219" i="28"/>
  <c r="A1220" i="28"/>
  <c r="A1221" i="28"/>
  <c r="A1222" i="28"/>
  <c r="A1223" i="28"/>
  <c r="A1224" i="28"/>
  <c r="A1225" i="28"/>
  <c r="A1226" i="28"/>
  <c r="A1227" i="28"/>
  <c r="A1228" i="28"/>
  <c r="A1229" i="28"/>
  <c r="A1230" i="28"/>
  <c r="A1231" i="28"/>
  <c r="A1232" i="28"/>
  <c r="A1233" i="28"/>
  <c r="A1234" i="28"/>
  <c r="A1235" i="28"/>
  <c r="A1236" i="28"/>
  <c r="A1237" i="28"/>
  <c r="A1238" i="28"/>
  <c r="A1239" i="28"/>
  <c r="A1240" i="28"/>
  <c r="A1241" i="28"/>
  <c r="A1242" i="28"/>
  <c r="A1243" i="28"/>
  <c r="A1244" i="28"/>
  <c r="A1245" i="28"/>
  <c r="A1246" i="28"/>
  <c r="A1247" i="28"/>
  <c r="A1248" i="28"/>
  <c r="A1249" i="28"/>
  <c r="A1250" i="28"/>
  <c r="A1251" i="28"/>
  <c r="A1252" i="28"/>
  <c r="A1253" i="28"/>
  <c r="A1254" i="28"/>
  <c r="A1255" i="28"/>
  <c r="A1256" i="28"/>
  <c r="A1257" i="28"/>
  <c r="A1258" i="28"/>
  <c r="A1259" i="28"/>
  <c r="A1260" i="28"/>
  <c r="A1261" i="28"/>
  <c r="A1262" i="28"/>
  <c r="A1263" i="28"/>
  <c r="A1264" i="28"/>
  <c r="A1265" i="28"/>
  <c r="A1266" i="28"/>
  <c r="A1267" i="28"/>
  <c r="A1268" i="28"/>
  <c r="A1269" i="28"/>
  <c r="A1270" i="28"/>
  <c r="A1271" i="28"/>
  <c r="A1272" i="28"/>
  <c r="A1273" i="28"/>
  <c r="A1274" i="28"/>
  <c r="A1275" i="28"/>
  <c r="A1276" i="28"/>
  <c r="A1277" i="28"/>
  <c r="A1278" i="28"/>
  <c r="A1279" i="28"/>
  <c r="A1280" i="28"/>
  <c r="A1281" i="28"/>
  <c r="A1282" i="28"/>
  <c r="A1283" i="28"/>
  <c r="A1284" i="28"/>
  <c r="A1285" i="28"/>
  <c r="A1286" i="28"/>
  <c r="A1287" i="28"/>
  <c r="A1288" i="28"/>
  <c r="A1289" i="28"/>
  <c r="A1290" i="28"/>
  <c r="A1291" i="28"/>
  <c r="A1292" i="28"/>
  <c r="A1293" i="28"/>
  <c r="A1294" i="28"/>
  <c r="A1295" i="28"/>
  <c r="A1296" i="28"/>
  <c r="A1297" i="28"/>
  <c r="A1298" i="28"/>
  <c r="A1299" i="28"/>
  <c r="A1300" i="28"/>
  <c r="A1301" i="28"/>
  <c r="A1302" i="28"/>
  <c r="A1303" i="28"/>
  <c r="A1304" i="28"/>
  <c r="A1305" i="28"/>
  <c r="A1306" i="28"/>
  <c r="A1307" i="28"/>
  <c r="A1308" i="28"/>
  <c r="A1309" i="28"/>
  <c r="A1310" i="28"/>
  <c r="A1311" i="28"/>
  <c r="A1312" i="28"/>
  <c r="A1313" i="28"/>
  <c r="A1314" i="28"/>
  <c r="A1315" i="28"/>
  <c r="A1316" i="28"/>
  <c r="A1317" i="28"/>
  <c r="A1318" i="28"/>
  <c r="A1319" i="28"/>
  <c r="A1320" i="28"/>
  <c r="A1321" i="28"/>
  <c r="A1322" i="28"/>
  <c r="A1323" i="28"/>
  <c r="A1324" i="28"/>
  <c r="A1325" i="28"/>
  <c r="A1326" i="28"/>
  <c r="A1327" i="28"/>
  <c r="A1328" i="28"/>
  <c r="A1329" i="28"/>
  <c r="A1330" i="28"/>
  <c r="A1331" i="28"/>
  <c r="A1332" i="28"/>
  <c r="A1333" i="28"/>
  <c r="A1334" i="28"/>
  <c r="A1335" i="28"/>
  <c r="A1336" i="28"/>
  <c r="A1337" i="28"/>
  <c r="A1338" i="28"/>
  <c r="A1339" i="28"/>
  <c r="A1340" i="28"/>
  <c r="A1341" i="28"/>
  <c r="A1342" i="28"/>
  <c r="A1343" i="28"/>
  <c r="A1344" i="28"/>
  <c r="A1345" i="28"/>
  <c r="A1346" i="28"/>
  <c r="A1347" i="28"/>
  <c r="A1348" i="28"/>
  <c r="A1349" i="28"/>
  <c r="A1350" i="28"/>
  <c r="A1351" i="28"/>
  <c r="A1352" i="28"/>
  <c r="A1353" i="28"/>
  <c r="A1354" i="28"/>
  <c r="A1355" i="28"/>
  <c r="A1356" i="28"/>
  <c r="A1357" i="28"/>
  <c r="A1358" i="28"/>
  <c r="A1359" i="28"/>
  <c r="A1360" i="28"/>
  <c r="A1361" i="28"/>
  <c r="A1362" i="28"/>
  <c r="A1363" i="28"/>
  <c r="A1364" i="28"/>
  <c r="A1365" i="28"/>
  <c r="A1366" i="28"/>
  <c r="A1367" i="28"/>
  <c r="A1368" i="28"/>
  <c r="A1369" i="28"/>
  <c r="A1370" i="28"/>
  <c r="A1371" i="28"/>
  <c r="A1372" i="28"/>
  <c r="A1373" i="28"/>
  <c r="A1374" i="28"/>
  <c r="A1375" i="28"/>
  <c r="A1376" i="28"/>
  <c r="A1377" i="28"/>
  <c r="A1378" i="28"/>
  <c r="A1379" i="28"/>
  <c r="A1380" i="28"/>
  <c r="A1381" i="28"/>
  <c r="A1382" i="28"/>
  <c r="A1383" i="28"/>
  <c r="A1384" i="28"/>
  <c r="A1385" i="28"/>
  <c r="A1386" i="28"/>
  <c r="A1387" i="28"/>
  <c r="A1388" i="28"/>
  <c r="A1389" i="28"/>
  <c r="A1390" i="28"/>
  <c r="A1391" i="28"/>
  <c r="A1392" i="28"/>
  <c r="A1393" i="28"/>
  <c r="A1394" i="28"/>
  <c r="A1395" i="28"/>
  <c r="A1396" i="28"/>
  <c r="A1397" i="28"/>
  <c r="A1398" i="28"/>
  <c r="A1399" i="28"/>
  <c r="A1400" i="28"/>
  <c r="A1401" i="28"/>
  <c r="A1402" i="28"/>
  <c r="A1403" i="28"/>
  <c r="A1404" i="28"/>
  <c r="A1405" i="28"/>
  <c r="A1406" i="28"/>
  <c r="A1407" i="28"/>
  <c r="A1408" i="28"/>
  <c r="A1409" i="28"/>
  <c r="A1410" i="28"/>
  <c r="A1411" i="28"/>
  <c r="A1412" i="28"/>
  <c r="A1413" i="28"/>
  <c r="A1414" i="28"/>
  <c r="A1415" i="28"/>
  <c r="A1416" i="28"/>
  <c r="A1417" i="28"/>
  <c r="A1418" i="28"/>
  <c r="A1419" i="28"/>
  <c r="A1420" i="28"/>
  <c r="A1421" i="28"/>
  <c r="A1422" i="28"/>
  <c r="A1423" i="28"/>
  <c r="A1424" i="28"/>
  <c r="A1425" i="28"/>
  <c r="A1426" i="28"/>
  <c r="A1427" i="28"/>
  <c r="A1428" i="28"/>
  <c r="A1429" i="28"/>
  <c r="A1430" i="28"/>
  <c r="A1431" i="28"/>
  <c r="A1432" i="28"/>
  <c r="A1433" i="28"/>
  <c r="A1434" i="28"/>
  <c r="A1435" i="28"/>
  <c r="A1436" i="28"/>
  <c r="A1437" i="28"/>
  <c r="A1438" i="28"/>
  <c r="A1439" i="28"/>
  <c r="A1440" i="28"/>
  <c r="A1441" i="28"/>
  <c r="A1442" i="28"/>
  <c r="A1443" i="28"/>
  <c r="A1444" i="28"/>
  <c r="A1445" i="28"/>
  <c r="A1446" i="28"/>
  <c r="A1447" i="28"/>
  <c r="A1448" i="28"/>
  <c r="A1449" i="28"/>
  <c r="A1450" i="28"/>
  <c r="A1451" i="28"/>
  <c r="A1452" i="28"/>
  <c r="A1455" i="28"/>
  <c r="A1456" i="28"/>
  <c r="A1457" i="28"/>
  <c r="A1458" i="28"/>
  <c r="A1459" i="28"/>
  <c r="A1460" i="28"/>
  <c r="A1461" i="28"/>
  <c r="A1462" i="28"/>
  <c r="A1463" i="28"/>
  <c r="A1464" i="28"/>
  <c r="A1465" i="28"/>
  <c r="A1466" i="28"/>
  <c r="A1467" i="28"/>
  <c r="A1468" i="28"/>
  <c r="A1469" i="28"/>
  <c r="A1470" i="28"/>
  <c r="A1471" i="28"/>
  <c r="A1472" i="28"/>
  <c r="A1473" i="28"/>
  <c r="A1474" i="28"/>
  <c r="A1475" i="28"/>
  <c r="A1476" i="28"/>
  <c r="A1477" i="28"/>
  <c r="A1478" i="28"/>
  <c r="A1479" i="28"/>
  <c r="A1480" i="28"/>
  <c r="A1481" i="28"/>
  <c r="A1482" i="28"/>
  <c r="A1483" i="28"/>
  <c r="A1484" i="28"/>
  <c r="A1485" i="28"/>
  <c r="A1486" i="28"/>
  <c r="A1487" i="28"/>
  <c r="A1488" i="28"/>
  <c r="A1489" i="28"/>
  <c r="A1490" i="28"/>
  <c r="A1491" i="28"/>
  <c r="A1492" i="28"/>
  <c r="A1493" i="28"/>
  <c r="A1494" i="28"/>
  <c r="A1495" i="28"/>
  <c r="A1496" i="28"/>
  <c r="A1497" i="28"/>
  <c r="A1498" i="28"/>
  <c r="A1499" i="28"/>
  <c r="A1500" i="28"/>
  <c r="A1501" i="28"/>
  <c r="A1502" i="28"/>
  <c r="A1503" i="28"/>
  <c r="A1504" i="28"/>
  <c r="A1505" i="28"/>
  <c r="A1506" i="28"/>
  <c r="A1507" i="28"/>
  <c r="A1508" i="28"/>
  <c r="A1509" i="28"/>
  <c r="A1510" i="28"/>
  <c r="A1511" i="28"/>
  <c r="A1512" i="28"/>
  <c r="A1513" i="28"/>
  <c r="A1514" i="28"/>
  <c r="A1515" i="28"/>
  <c r="A1516" i="28"/>
  <c r="A1517" i="28"/>
  <c r="A1518" i="28"/>
  <c r="A1519" i="28"/>
  <c r="A1520" i="28"/>
  <c r="A1521" i="28"/>
  <c r="A1522" i="28"/>
  <c r="A1523" i="28"/>
  <c r="A1524" i="28"/>
  <c r="A1525" i="28"/>
  <c r="A1526" i="28"/>
  <c r="A1527" i="28"/>
  <c r="A1528" i="28"/>
  <c r="A1529" i="28"/>
  <c r="A1530" i="28"/>
  <c r="A1531" i="28"/>
  <c r="A1532" i="28"/>
  <c r="A1533" i="28"/>
  <c r="A1534" i="28"/>
  <c r="A1535" i="28"/>
  <c r="A1536" i="28"/>
  <c r="A1537" i="28"/>
  <c r="A1538" i="28"/>
  <c r="A1539" i="28"/>
  <c r="A1540" i="28"/>
  <c r="A1541" i="28"/>
  <c r="A1542" i="28"/>
  <c r="A1543" i="28"/>
  <c r="A1544" i="28"/>
  <c r="A1545" i="28"/>
  <c r="A1546" i="28"/>
  <c r="A1547" i="28"/>
  <c r="A1548" i="28"/>
  <c r="A1549" i="28"/>
  <c r="A1550" i="28"/>
  <c r="A1551" i="28"/>
  <c r="A1552" i="28"/>
  <c r="A1553" i="28"/>
  <c r="A1554" i="28"/>
  <c r="A1555" i="28"/>
  <c r="A1556" i="28"/>
  <c r="A1557" i="28"/>
  <c r="A1558" i="28"/>
  <c r="A1559" i="28"/>
  <c r="A1560" i="28"/>
  <c r="A1561" i="28"/>
  <c r="A1562" i="28"/>
  <c r="A1563" i="28"/>
  <c r="A1564" i="28"/>
  <c r="A1565" i="28"/>
  <c r="A1566" i="28"/>
  <c r="A1567" i="28"/>
  <c r="A1568" i="28"/>
  <c r="A1569" i="28"/>
  <c r="A1570" i="28"/>
  <c r="A1571" i="28"/>
  <c r="A1572" i="28"/>
  <c r="A1573" i="28"/>
  <c r="A1574" i="28"/>
  <c r="A1575" i="28"/>
  <c r="A1576" i="28"/>
  <c r="A1577" i="28"/>
  <c r="A1578" i="28"/>
  <c r="A1579" i="28"/>
  <c r="A1580" i="28"/>
  <c r="A1581" i="28"/>
  <c r="A1582" i="28"/>
  <c r="A1583" i="28"/>
  <c r="A1584" i="28"/>
  <c r="A1585" i="28"/>
  <c r="A1586" i="28"/>
  <c r="A1587" i="28"/>
  <c r="A1588" i="28"/>
  <c r="A1589" i="28"/>
  <c r="A1590" i="28"/>
  <c r="A1591" i="28"/>
  <c r="A1592" i="28"/>
  <c r="A1593" i="28"/>
  <c r="A1594" i="28"/>
  <c r="A1595" i="28"/>
  <c r="A1596" i="28"/>
  <c r="A1597" i="28"/>
  <c r="A1598" i="28"/>
  <c r="A1599" i="28"/>
  <c r="A1600" i="28"/>
  <c r="A1601" i="28"/>
  <c r="A1602" i="28"/>
  <c r="A1603" i="28"/>
  <c r="A1604" i="28"/>
  <c r="A1605" i="28"/>
  <c r="A1606" i="28"/>
  <c r="A1607" i="28"/>
  <c r="A1608" i="28"/>
  <c r="A1609" i="28"/>
  <c r="A1610" i="28"/>
  <c r="A1611" i="28"/>
  <c r="A1612" i="28"/>
  <c r="A1613" i="28"/>
  <c r="A1614" i="28"/>
  <c r="A1615" i="28"/>
  <c r="A1616" i="28"/>
  <c r="A1617" i="28"/>
  <c r="A1618" i="28"/>
  <c r="A1619" i="28"/>
  <c r="A1620" i="28"/>
  <c r="A1621" i="28"/>
  <c r="A1622" i="28"/>
  <c r="A1623" i="28"/>
  <c r="A1624" i="28"/>
  <c r="A1625" i="28"/>
  <c r="A1626" i="28"/>
  <c r="A1627" i="28"/>
  <c r="A1628" i="28"/>
  <c r="A1629" i="28"/>
  <c r="A1630" i="28"/>
  <c r="A1631" i="28"/>
  <c r="A1632" i="28"/>
  <c r="A1633" i="28"/>
  <c r="A1634" i="28"/>
  <c r="A1635" i="28"/>
  <c r="A1636" i="28"/>
  <c r="A1637" i="28"/>
  <c r="A1638" i="28"/>
  <c r="A1639" i="28"/>
  <c r="A1640" i="28"/>
  <c r="A1641" i="28"/>
  <c r="A1642" i="28"/>
  <c r="A1643" i="28"/>
  <c r="A1644" i="28"/>
  <c r="A1645" i="28"/>
  <c r="A1646" i="28"/>
  <c r="A1647" i="28"/>
  <c r="A1648" i="28"/>
  <c r="A1649" i="28"/>
  <c r="A1650" i="28"/>
  <c r="A1651" i="28"/>
  <c r="A1652" i="28"/>
  <c r="A1653" i="28"/>
  <c r="A1654" i="28"/>
  <c r="A1655" i="28"/>
  <c r="A1656" i="28"/>
  <c r="A1657" i="28"/>
  <c r="A1658" i="28"/>
  <c r="A1659" i="28"/>
  <c r="A1660" i="28"/>
  <c r="A1661" i="28"/>
  <c r="A1662" i="28"/>
  <c r="A1663" i="28"/>
  <c r="A1664" i="28"/>
  <c r="A1665" i="28"/>
  <c r="A1666" i="28"/>
  <c r="A1667" i="28"/>
  <c r="A1668" i="28"/>
  <c r="A1669" i="28"/>
  <c r="A1670" i="28"/>
  <c r="A1671" i="28"/>
  <c r="A1672" i="28"/>
  <c r="A1673" i="28"/>
  <c r="A1674" i="28"/>
  <c r="A1675" i="28"/>
  <c r="A1676" i="28"/>
  <c r="A1677" i="28"/>
  <c r="A1678" i="28"/>
  <c r="A1679" i="28"/>
  <c r="A1680" i="28"/>
  <c r="A1681" i="28"/>
  <c r="A1682" i="28"/>
  <c r="A1683" i="28"/>
  <c r="A1684" i="28"/>
  <c r="A1685" i="28"/>
  <c r="A1686" i="28"/>
  <c r="A1687" i="28"/>
  <c r="A1688" i="28"/>
  <c r="A1689" i="28"/>
  <c r="A1690" i="28"/>
  <c r="A1691" i="28"/>
  <c r="A1692" i="28"/>
  <c r="A1693" i="28"/>
  <c r="A1694" i="28"/>
  <c r="A1695" i="28"/>
  <c r="A1696" i="28"/>
  <c r="A1697" i="28"/>
  <c r="A1698" i="28"/>
  <c r="A1699" i="28"/>
  <c r="A1700" i="28"/>
  <c r="A1701" i="28"/>
  <c r="A1702" i="28"/>
  <c r="A1703" i="28"/>
  <c r="A1704" i="28"/>
  <c r="A1705" i="28"/>
  <c r="A1706" i="28"/>
  <c r="A1707" i="28"/>
  <c r="A1708" i="28"/>
  <c r="A1709" i="28"/>
  <c r="A1710" i="28"/>
  <c r="A1711" i="28"/>
  <c r="A1712" i="28"/>
  <c r="A1713" i="28"/>
  <c r="A1714" i="28"/>
  <c r="A1715" i="28"/>
  <c r="A1716" i="28"/>
  <c r="A1717" i="28"/>
  <c r="A1718" i="28"/>
  <c r="A1719" i="28"/>
  <c r="A1720" i="28"/>
  <c r="A1721" i="28"/>
  <c r="A1722" i="28"/>
  <c r="A1723" i="28"/>
  <c r="A1724" i="28"/>
  <c r="A1725" i="28"/>
  <c r="A1726" i="28"/>
  <c r="A1727" i="28"/>
  <c r="A1728" i="28"/>
  <c r="A1729" i="28"/>
  <c r="A1730" i="28"/>
  <c r="A1731" i="28"/>
  <c r="A1732" i="28"/>
  <c r="A1733" i="28"/>
  <c r="A1734" i="28"/>
  <c r="A1735" i="28"/>
  <c r="A1736" i="28"/>
  <c r="A1737" i="28"/>
  <c r="A1738" i="28"/>
  <c r="A1739" i="28"/>
  <c r="A1740" i="28"/>
  <c r="A1741" i="28"/>
  <c r="A1742" i="28"/>
  <c r="A1743" i="28"/>
  <c r="A1744" i="28"/>
  <c r="A1745" i="28"/>
  <c r="A1746" i="28"/>
  <c r="A1747" i="28"/>
  <c r="A1748" i="28"/>
  <c r="A1749" i="28"/>
  <c r="A1750" i="28"/>
  <c r="A1751" i="28"/>
  <c r="A1752" i="28"/>
  <c r="A1753" i="28"/>
  <c r="A1754" i="28"/>
  <c r="A1755" i="28"/>
  <c r="A1756" i="28"/>
  <c r="A1757" i="28"/>
  <c r="A1758" i="28"/>
  <c r="A1759" i="28"/>
  <c r="A1760" i="28"/>
  <c r="A1761" i="28"/>
  <c r="A1762" i="28"/>
  <c r="A1763" i="28"/>
  <c r="A1764" i="28"/>
  <c r="A1765" i="28"/>
  <c r="A1766" i="28"/>
  <c r="A1767" i="28"/>
  <c r="A1768" i="28"/>
  <c r="A1769" i="28"/>
  <c r="A1770" i="28"/>
  <c r="A1771" i="28"/>
  <c r="A1772" i="28"/>
  <c r="A1773" i="28"/>
  <c r="A1774" i="28"/>
  <c r="A1775" i="28"/>
  <c r="A1776" i="28"/>
  <c r="A1777" i="28"/>
  <c r="A1778" i="28"/>
  <c r="A1779" i="28"/>
  <c r="A1780" i="28"/>
  <c r="A1781" i="28"/>
  <c r="A1782" i="28"/>
  <c r="A1783" i="28"/>
  <c r="A1784" i="28"/>
  <c r="A1785" i="28"/>
  <c r="A1786" i="28"/>
  <c r="A1787" i="28"/>
  <c r="A1788" i="28"/>
  <c r="A1789" i="28"/>
  <c r="A1790" i="28"/>
  <c r="A1791" i="28"/>
  <c r="A1792" i="28"/>
  <c r="A1793" i="28"/>
  <c r="A1794" i="28"/>
  <c r="A1795" i="28"/>
  <c r="A1796" i="28"/>
  <c r="A1797" i="28"/>
  <c r="A1798" i="28"/>
  <c r="A1799" i="28"/>
  <c r="A1800" i="28"/>
  <c r="A1801" i="28"/>
  <c r="A1802" i="28"/>
  <c r="A1803" i="28"/>
  <c r="A1804" i="28"/>
  <c r="A1805" i="28"/>
  <c r="A1806" i="28"/>
  <c r="A1807" i="28"/>
  <c r="A1808" i="28"/>
  <c r="A1809" i="28"/>
  <c r="A1810" i="28"/>
  <c r="A1811" i="28"/>
  <c r="A1812" i="28"/>
  <c r="A1813" i="28"/>
  <c r="A1814" i="28"/>
  <c r="A1815" i="28"/>
  <c r="A1816" i="28"/>
  <c r="A1817" i="28"/>
  <c r="A1818" i="28"/>
  <c r="A1819" i="28"/>
  <c r="A1820" i="28"/>
  <c r="A1821" i="28"/>
  <c r="A1822" i="28"/>
  <c r="A1823" i="28"/>
  <c r="A1824" i="28"/>
  <c r="A1825" i="28"/>
  <c r="A1826" i="28"/>
  <c r="A1827" i="28"/>
  <c r="A1828" i="28"/>
  <c r="A1829" i="28"/>
  <c r="A1830" i="28"/>
  <c r="A1831" i="28"/>
  <c r="A1832" i="28"/>
  <c r="A1833" i="28"/>
  <c r="A1834" i="28"/>
  <c r="A1835" i="28"/>
  <c r="A1836" i="28"/>
  <c r="A1837" i="28"/>
  <c r="A1838" i="28"/>
  <c r="A1839" i="28"/>
  <c r="A1840" i="28"/>
  <c r="A1841" i="28"/>
  <c r="A1842" i="28"/>
  <c r="A1843" i="28"/>
  <c r="A1844" i="28"/>
  <c r="A1845" i="28"/>
  <c r="A1846" i="28"/>
  <c r="A1847" i="28"/>
  <c r="A1848" i="28"/>
  <c r="A1849" i="28"/>
  <c r="A1850" i="28"/>
  <c r="A1851" i="28"/>
  <c r="A1852" i="28"/>
  <c r="A1853" i="28"/>
  <c r="A1854" i="28"/>
  <c r="A1855" i="28"/>
  <c r="A1856" i="28"/>
  <c r="A1857" i="28"/>
  <c r="A1858" i="28"/>
  <c r="A1859" i="28"/>
  <c r="A1860" i="28"/>
  <c r="A1861" i="28"/>
  <c r="A1862" i="28"/>
  <c r="A1863" i="28"/>
  <c r="A1864" i="28"/>
  <c r="A1865" i="28"/>
  <c r="A1866" i="28"/>
  <c r="A1867" i="28"/>
  <c r="A1868" i="28"/>
  <c r="A1869" i="28"/>
  <c r="A1870" i="28"/>
  <c r="A1871" i="28"/>
  <c r="A1872" i="28"/>
  <c r="A1873" i="28"/>
  <c r="A1874" i="28"/>
  <c r="A1875" i="28"/>
  <c r="A1876" i="28"/>
  <c r="A1877" i="28"/>
  <c r="A1878" i="28"/>
  <c r="A1879" i="28"/>
  <c r="A1880" i="28"/>
  <c r="A1881" i="28"/>
  <c r="A1882" i="28"/>
  <c r="A1883" i="28"/>
  <c r="A1884" i="28"/>
  <c r="A1885" i="28"/>
  <c r="A1886" i="28"/>
  <c r="A1887" i="28"/>
  <c r="A1888" i="28"/>
  <c r="A1889" i="28"/>
  <c r="A1890" i="28"/>
  <c r="A1891" i="28"/>
  <c r="A1892" i="28"/>
  <c r="A1893" i="28"/>
  <c r="A1894" i="28"/>
  <c r="A1895" i="28"/>
  <c r="A1896" i="28"/>
  <c r="A1897" i="28"/>
  <c r="A1898" i="28"/>
  <c r="A1899" i="28"/>
  <c r="A1900" i="28"/>
  <c r="A1901" i="28"/>
  <c r="A1902" i="28"/>
  <c r="A1903" i="28"/>
  <c r="A1904" i="28"/>
  <c r="A1905" i="28"/>
  <c r="A1906" i="28"/>
  <c r="A1907" i="28"/>
  <c r="A1908" i="28"/>
  <c r="A1909" i="28"/>
  <c r="A1910" i="28"/>
  <c r="A1911" i="28"/>
  <c r="A1912" i="28"/>
  <c r="A1913" i="28"/>
  <c r="A1914" i="28"/>
  <c r="A1915" i="28"/>
  <c r="A1916" i="28"/>
  <c r="A1917" i="28"/>
  <c r="A1918" i="28"/>
  <c r="A1919" i="28"/>
  <c r="A1920" i="28"/>
  <c r="A1921" i="28"/>
  <c r="A1922" i="28"/>
  <c r="A1923" i="28"/>
  <c r="A1924" i="28"/>
  <c r="A1925" i="28"/>
  <c r="A1926" i="28"/>
  <c r="A1927" i="28"/>
  <c r="A1928" i="28"/>
  <c r="A1929" i="28"/>
  <c r="A1930" i="28"/>
  <c r="A1931" i="28"/>
  <c r="A1932" i="28"/>
  <c r="A1933" i="28"/>
  <c r="A1934" i="28"/>
  <c r="A1935" i="28"/>
  <c r="A1936" i="28"/>
  <c r="A1937" i="28"/>
  <c r="A1938" i="28"/>
  <c r="A1939" i="28"/>
  <c r="A1940" i="28"/>
  <c r="A1941" i="28"/>
  <c r="A1942" i="28"/>
  <c r="A1943" i="28"/>
  <c r="A1944" i="28"/>
  <c r="A1945" i="28"/>
  <c r="A1946" i="28"/>
  <c r="A1947" i="28"/>
  <c r="A1948" i="28"/>
  <c r="A1949" i="28"/>
  <c r="A1950" i="28"/>
  <c r="A1951" i="28"/>
  <c r="A1952" i="28"/>
  <c r="A1953" i="28"/>
  <c r="A1954" i="28"/>
  <c r="A1955" i="28"/>
  <c r="A1956" i="28"/>
  <c r="A1957" i="28"/>
  <c r="A1958" i="28"/>
  <c r="A1959" i="28"/>
  <c r="A1960" i="28"/>
  <c r="A1961" i="28"/>
  <c r="A1962" i="28"/>
  <c r="A1963" i="28"/>
  <c r="A1964" i="28"/>
  <c r="A1965" i="28"/>
  <c r="A1966" i="28"/>
  <c r="A1967" i="28"/>
  <c r="A1968" i="28"/>
  <c r="A1969" i="28"/>
  <c r="A1970" i="28"/>
  <c r="A1971" i="28"/>
  <c r="A1972" i="28"/>
  <c r="A1973" i="28"/>
  <c r="A1974" i="28"/>
  <c r="A1975" i="28"/>
  <c r="A1976" i="28"/>
  <c r="A1977" i="28"/>
  <c r="A1978" i="28"/>
  <c r="A1979" i="28"/>
  <c r="A1980" i="28"/>
  <c r="A1981" i="28"/>
  <c r="A1982" i="28"/>
  <c r="A1983" i="28"/>
  <c r="A1984" i="28"/>
  <c r="A1985" i="28"/>
  <c r="A1986" i="28"/>
  <c r="A1987" i="28"/>
  <c r="A1988" i="28"/>
  <c r="A1989" i="28"/>
  <c r="A1990" i="28"/>
  <c r="A1991" i="28"/>
  <c r="A1992" i="28"/>
  <c r="A1993" i="28"/>
  <c r="A1994" i="28"/>
  <c r="A1995" i="28"/>
  <c r="A1996" i="28"/>
  <c r="A1997" i="28"/>
  <c r="A1998" i="28"/>
  <c r="A1999" i="28"/>
  <c r="A2000" i="28"/>
  <c r="A2001" i="28"/>
  <c r="A2002" i="28"/>
  <c r="A2003" i="28"/>
  <c r="A2004" i="28"/>
  <c r="A2005" i="28"/>
  <c r="A2006" i="28"/>
  <c r="A2007" i="28"/>
  <c r="A2008" i="28"/>
  <c r="A2009" i="28"/>
  <c r="A2010" i="28"/>
  <c r="A2011" i="28"/>
  <c r="A2012" i="28"/>
  <c r="A2013" i="28"/>
  <c r="A2014" i="28"/>
  <c r="A2015" i="28"/>
  <c r="A2016" i="28"/>
  <c r="A2017" i="28"/>
  <c r="A2018" i="28"/>
  <c r="A2019" i="28"/>
  <c r="A2020" i="28"/>
  <c r="A2021" i="28"/>
  <c r="A2022" i="28"/>
  <c r="A2023" i="28"/>
  <c r="A2024" i="28"/>
  <c r="A2025" i="28"/>
  <c r="A2026" i="28"/>
  <c r="A2027" i="28"/>
  <c r="A2028" i="28"/>
  <c r="A2029" i="28"/>
  <c r="A2030" i="28"/>
  <c r="A2031" i="28"/>
  <c r="A2032" i="28"/>
  <c r="A2033" i="28"/>
  <c r="A2034" i="28"/>
  <c r="A2035" i="28"/>
  <c r="A2036" i="28"/>
  <c r="A2037" i="28"/>
  <c r="A2038" i="28"/>
  <c r="A2039" i="28"/>
  <c r="A2040" i="28"/>
  <c r="A2041" i="28"/>
  <c r="A2042" i="28"/>
  <c r="A2043" i="28"/>
  <c r="A2044" i="28"/>
  <c r="A2045" i="28"/>
  <c r="A2046" i="28"/>
  <c r="A2047" i="28"/>
  <c r="A2048" i="28"/>
  <c r="A2049" i="28"/>
  <c r="A2050" i="28"/>
  <c r="A2051" i="28"/>
  <c r="A2052" i="28"/>
  <c r="A2053" i="28"/>
  <c r="A2054" i="28"/>
  <c r="A2055" i="28"/>
  <c r="A2056" i="28"/>
  <c r="A2057" i="28"/>
  <c r="A2058" i="28"/>
  <c r="A2059" i="28"/>
  <c r="A2060" i="28"/>
  <c r="A2061" i="28"/>
  <c r="A2062" i="28"/>
  <c r="A2063" i="28"/>
  <c r="A2064" i="28"/>
  <c r="A2065" i="28"/>
  <c r="A2066" i="28"/>
  <c r="A2067" i="28"/>
  <c r="A2068" i="28"/>
  <c r="A2069" i="28"/>
  <c r="A2070" i="28"/>
  <c r="A2071" i="28"/>
  <c r="A2072" i="28"/>
  <c r="A2073" i="28"/>
  <c r="A2074" i="28"/>
  <c r="A2075" i="28"/>
  <c r="A2076" i="28"/>
  <c r="A2077" i="28"/>
  <c r="A2078" i="28"/>
  <c r="A2079" i="28"/>
  <c r="A2080" i="28"/>
  <c r="A2081" i="28"/>
  <c r="A2082" i="28"/>
  <c r="A2083" i="28"/>
  <c r="A2084" i="28"/>
  <c r="A2085" i="28"/>
  <c r="A2086" i="28"/>
  <c r="A2087" i="28"/>
  <c r="A2088" i="28"/>
  <c r="A2089" i="28"/>
  <c r="A2090" i="28"/>
  <c r="A2091" i="28"/>
  <c r="A2092" i="28"/>
  <c r="A2093" i="28"/>
  <c r="A2094" i="28"/>
  <c r="A2095" i="28"/>
  <c r="A2096" i="28"/>
  <c r="A2097" i="28"/>
  <c r="A2098" i="28"/>
  <c r="A2099" i="28"/>
  <c r="A2100" i="28"/>
  <c r="A2101" i="28"/>
  <c r="A2102" i="28"/>
  <c r="A2103" i="28"/>
  <c r="A2104" i="28"/>
  <c r="A2105" i="28"/>
  <c r="A2106" i="28"/>
  <c r="A2107" i="28"/>
  <c r="A2108" i="28"/>
  <c r="A2109" i="28"/>
  <c r="A2110" i="28"/>
  <c r="A2111" i="28"/>
  <c r="A2112" i="28"/>
  <c r="A2113" i="28"/>
  <c r="A2114" i="28"/>
  <c r="A2115" i="28"/>
  <c r="A2116" i="28"/>
  <c r="A2117" i="28"/>
  <c r="A2118" i="28"/>
  <c r="A2119" i="28"/>
  <c r="A2120" i="28"/>
  <c r="A2121" i="28"/>
  <c r="A2122" i="28"/>
  <c r="A2123" i="28"/>
  <c r="A2124" i="28"/>
  <c r="A2125" i="28"/>
  <c r="A2126" i="28"/>
  <c r="A2127" i="28"/>
  <c r="A2128" i="28"/>
  <c r="A2129" i="28"/>
  <c r="A2130" i="28"/>
  <c r="A2131" i="28"/>
  <c r="A2132" i="28"/>
  <c r="A2133" i="28"/>
  <c r="A2134" i="28"/>
  <c r="A2135" i="28"/>
  <c r="A2136" i="28"/>
  <c r="A2137" i="28"/>
  <c r="A2138" i="28"/>
  <c r="A2139" i="28"/>
  <c r="A2140" i="28"/>
  <c r="A2141" i="28"/>
  <c r="A2142" i="28"/>
  <c r="A2143" i="28"/>
  <c r="A2144" i="28"/>
  <c r="A2145" i="28"/>
  <c r="A2146" i="28"/>
  <c r="A2147" i="28"/>
  <c r="A2148" i="28"/>
  <c r="A2149" i="28"/>
  <c r="A2150" i="28"/>
  <c r="A2151" i="28"/>
  <c r="A2152" i="28"/>
  <c r="A2153" i="28"/>
  <c r="A2154" i="28"/>
  <c r="A2155" i="28"/>
  <c r="A2156" i="28"/>
  <c r="A2157" i="28"/>
  <c r="A2158" i="28"/>
  <c r="A2159" i="28"/>
  <c r="A2160" i="28"/>
  <c r="A2161" i="28"/>
  <c r="A2162" i="28"/>
  <c r="A2163" i="28"/>
  <c r="A2164" i="28"/>
  <c r="A2165" i="28"/>
  <c r="A2166" i="28"/>
  <c r="A2167" i="28"/>
  <c r="A2168" i="28"/>
  <c r="A2169" i="28"/>
  <c r="A2170" i="28"/>
  <c r="A2171" i="28"/>
  <c r="A2172" i="28"/>
  <c r="A2173" i="28"/>
  <c r="A2174" i="28"/>
  <c r="A2175" i="28"/>
  <c r="A2176" i="28"/>
  <c r="A2177" i="28"/>
  <c r="A2178" i="28"/>
  <c r="A2179" i="28"/>
  <c r="A2180" i="28"/>
  <c r="A2181" i="28"/>
  <c r="A2182" i="28"/>
  <c r="A2183" i="28"/>
  <c r="A2184" i="28"/>
  <c r="A2185" i="28"/>
  <c r="A2186" i="28"/>
  <c r="A2187" i="28"/>
  <c r="A2188" i="28"/>
  <c r="A2189" i="28"/>
  <c r="A2190" i="28"/>
  <c r="A2191" i="28"/>
  <c r="A2192" i="28"/>
  <c r="A2193" i="28"/>
  <c r="A2194" i="28"/>
  <c r="A2195" i="28"/>
  <c r="A2196" i="28"/>
  <c r="A2197" i="28"/>
  <c r="A2198" i="28"/>
  <c r="A2199" i="28"/>
  <c r="A2200" i="28"/>
  <c r="A2201" i="28"/>
  <c r="A2202" i="28"/>
  <c r="A2203" i="28"/>
  <c r="A2204" i="28"/>
  <c r="A2205" i="28"/>
  <c r="A2206" i="28"/>
  <c r="A2207" i="28"/>
  <c r="A2208" i="28"/>
  <c r="A2209" i="28"/>
  <c r="A2210" i="28"/>
  <c r="A2211" i="28"/>
  <c r="A2212" i="28"/>
  <c r="A2213" i="28"/>
  <c r="A2214" i="28"/>
  <c r="A2215" i="28"/>
  <c r="A2216" i="28"/>
  <c r="A2217" i="28"/>
  <c r="A2218" i="28"/>
  <c r="A2219" i="28"/>
  <c r="A2220" i="28"/>
  <c r="A2221" i="28"/>
  <c r="A2222" i="28"/>
  <c r="A2223" i="28"/>
  <c r="A2224" i="28"/>
  <c r="A2225" i="28"/>
  <c r="A2226" i="28"/>
  <c r="A2227" i="28"/>
  <c r="A2228" i="28"/>
  <c r="A2229" i="28"/>
  <c r="A2230" i="28"/>
  <c r="A2231" i="28"/>
  <c r="A2232" i="28"/>
  <c r="A2233" i="28"/>
  <c r="A2234" i="28"/>
  <c r="A2235" i="28"/>
  <c r="A2236" i="28"/>
  <c r="A2237" i="28"/>
  <c r="A2238" i="28"/>
  <c r="A2239" i="28"/>
  <c r="A2240" i="28"/>
  <c r="A2241" i="28"/>
  <c r="A2242" i="28"/>
  <c r="A2243" i="28"/>
  <c r="A2244" i="28"/>
  <c r="A2245" i="28"/>
  <c r="A2246" i="28"/>
  <c r="A2247" i="28"/>
  <c r="A2248" i="28"/>
  <c r="A2249" i="28"/>
  <c r="A2250" i="28"/>
  <c r="A2251" i="28"/>
  <c r="A2252" i="28"/>
  <c r="A2253" i="28"/>
  <c r="A2254" i="28"/>
  <c r="A2255" i="28"/>
  <c r="A2256" i="28"/>
  <c r="A2257" i="28"/>
  <c r="A2258" i="28"/>
  <c r="A2259" i="28"/>
  <c r="A2260" i="28"/>
  <c r="A2261" i="28"/>
  <c r="A2262" i="28"/>
  <c r="A2263" i="28"/>
  <c r="A2264" i="28"/>
  <c r="A2265" i="28"/>
  <c r="A2266" i="28"/>
  <c r="A2267" i="28"/>
  <c r="A2268" i="28"/>
  <c r="A2269" i="28"/>
  <c r="A2270" i="28"/>
  <c r="A2271" i="28"/>
  <c r="A2272" i="28"/>
  <c r="A2273" i="28"/>
  <c r="A2274" i="28"/>
  <c r="A2275" i="28"/>
  <c r="A2276" i="28"/>
  <c r="A2277" i="28"/>
  <c r="A2278" i="28"/>
  <c r="A2279" i="28"/>
  <c r="A2280" i="28"/>
  <c r="A2281" i="28"/>
  <c r="A2282" i="28"/>
  <c r="A2283" i="28"/>
  <c r="A2284" i="28"/>
  <c r="A2285" i="28"/>
  <c r="A2286" i="28"/>
  <c r="A2287" i="28"/>
  <c r="A2288" i="28"/>
  <c r="A2289" i="28"/>
  <c r="A2290" i="28"/>
  <c r="A2291" i="28"/>
  <c r="A2292" i="28"/>
  <c r="A2293" i="28"/>
  <c r="A2294" i="28"/>
  <c r="A2295" i="28"/>
  <c r="A2296" i="28"/>
  <c r="A2297" i="28"/>
  <c r="A2298" i="28"/>
  <c r="A2299" i="28"/>
  <c r="A2300" i="28"/>
  <c r="A2301" i="28"/>
  <c r="A2302" i="28"/>
  <c r="A2303" i="28"/>
  <c r="A2304" i="28"/>
  <c r="A2305" i="28"/>
  <c r="A2306" i="28"/>
  <c r="A2307" i="28"/>
  <c r="A2308" i="28"/>
  <c r="A2309" i="28"/>
  <c r="A2310" i="28"/>
  <c r="A2311" i="28"/>
  <c r="A2312" i="28"/>
  <c r="A2313" i="28"/>
  <c r="A2314" i="28"/>
  <c r="A2315" i="28"/>
  <c r="A2316" i="28"/>
  <c r="A2317" i="28"/>
  <c r="A2318" i="28"/>
  <c r="A2319" i="28"/>
  <c r="A2320" i="28"/>
  <c r="A2321" i="28"/>
  <c r="A2322" i="28"/>
  <c r="A2323" i="28"/>
  <c r="A2324" i="28"/>
  <c r="A2325" i="28"/>
  <c r="A2326" i="28"/>
  <c r="A2327" i="28"/>
  <c r="A2328" i="28"/>
  <c r="A2329" i="28"/>
  <c r="A2330" i="28"/>
  <c r="A2331" i="28"/>
  <c r="A2332" i="28"/>
  <c r="A2333" i="28"/>
  <c r="A2334" i="28"/>
  <c r="A2335" i="28"/>
  <c r="A2336" i="28"/>
  <c r="A2337" i="28"/>
  <c r="A2338" i="28"/>
  <c r="A2339" i="28"/>
  <c r="A2340" i="28"/>
  <c r="A2341" i="28"/>
  <c r="A2342" i="28"/>
  <c r="A2343" i="28"/>
  <c r="A2344" i="28"/>
  <c r="A2345" i="28"/>
  <c r="A2346" i="28"/>
  <c r="A2347" i="28"/>
  <c r="A2348" i="28"/>
  <c r="A2349" i="28"/>
  <c r="A2350" i="28"/>
  <c r="A2351" i="28"/>
  <c r="A2352" i="28"/>
  <c r="A2353" i="28"/>
  <c r="A2354" i="28"/>
  <c r="A2355" i="28"/>
  <c r="A2356" i="28"/>
  <c r="A2357" i="28"/>
  <c r="A2358" i="28"/>
  <c r="A2359" i="28"/>
  <c r="A2360" i="28"/>
  <c r="A2361" i="28"/>
  <c r="A2362" i="28"/>
  <c r="A2363" i="28"/>
  <c r="A2364" i="28"/>
  <c r="A2365" i="28"/>
  <c r="A2366" i="28"/>
  <c r="A2367" i="28"/>
  <c r="A2368" i="28"/>
  <c r="A2369" i="28"/>
  <c r="A2370" i="28"/>
  <c r="A2371" i="28"/>
  <c r="A2372" i="28"/>
  <c r="A2373" i="28"/>
  <c r="A2374" i="28"/>
  <c r="A2375" i="28"/>
  <c r="A2376" i="28"/>
  <c r="A2377" i="28"/>
  <c r="A2378" i="28"/>
  <c r="A2379" i="28"/>
  <c r="A2380" i="28"/>
  <c r="A2381" i="28"/>
  <c r="A2382" i="28"/>
  <c r="A2383" i="28"/>
  <c r="A2384" i="28"/>
  <c r="A2385" i="28"/>
  <c r="A2386" i="28"/>
  <c r="A2387" i="28"/>
  <c r="A2388" i="28"/>
  <c r="A2389" i="28"/>
  <c r="A2390" i="28"/>
  <c r="A2391" i="28"/>
  <c r="A2392" i="28"/>
  <c r="A2393" i="28"/>
  <c r="A2394" i="28"/>
  <c r="A2395" i="28"/>
  <c r="A2396" i="28"/>
  <c r="A2397" i="28"/>
  <c r="A2398" i="28"/>
  <c r="A2399" i="28"/>
  <c r="A2400" i="28"/>
  <c r="A2401" i="28"/>
  <c r="A2402" i="28"/>
  <c r="A2403" i="28"/>
  <c r="A2404" i="28"/>
  <c r="A2405" i="28"/>
  <c r="A2406" i="28"/>
  <c r="A2407" i="28"/>
  <c r="A2408" i="28"/>
  <c r="A2409" i="28"/>
  <c r="A2410" i="28"/>
  <c r="A2411" i="28"/>
  <c r="A2412" i="28"/>
  <c r="A2413" i="28"/>
  <c r="A2414" i="28"/>
  <c r="A2415" i="28"/>
  <c r="A2416" i="28"/>
  <c r="A2417" i="28"/>
  <c r="A2418" i="28"/>
  <c r="A2419" i="28"/>
  <c r="A2420" i="28"/>
  <c r="A2421" i="28"/>
  <c r="A2422" i="28"/>
  <c r="A2423" i="28"/>
  <c r="A2424" i="28"/>
  <c r="A2425" i="28"/>
  <c r="A2426" i="28"/>
  <c r="A2427" i="28"/>
  <c r="A2428" i="28"/>
  <c r="A2429" i="28"/>
  <c r="A2430" i="28"/>
  <c r="A2431" i="28"/>
  <c r="A2432" i="28"/>
  <c r="A2433" i="28"/>
  <c r="A2434" i="28"/>
  <c r="A2435" i="28"/>
  <c r="A2436" i="28"/>
  <c r="A2437" i="28"/>
  <c r="A2438" i="28"/>
  <c r="A2439" i="28"/>
  <c r="A2440" i="28"/>
  <c r="A2441" i="28"/>
  <c r="A2442" i="28"/>
  <c r="A2443" i="28"/>
  <c r="A2444" i="28"/>
  <c r="A2445" i="28"/>
  <c r="A2446" i="28"/>
  <c r="A2447" i="28"/>
  <c r="A2448" i="28"/>
  <c r="A2449" i="28"/>
  <c r="A2450" i="28"/>
  <c r="A2451" i="28"/>
  <c r="A2452" i="28"/>
  <c r="A2453" i="28"/>
  <c r="A2454" i="28"/>
  <c r="A2455" i="28"/>
  <c r="A2456" i="28"/>
  <c r="A2457" i="28"/>
  <c r="A2458" i="28"/>
  <c r="A2459" i="28"/>
  <c r="A2460" i="28"/>
  <c r="A5" i="28"/>
  <c r="L1456" i="28"/>
  <c r="M1456" i="28" s="1"/>
  <c r="L1457" i="28"/>
  <c r="M1457" i="28" s="1"/>
  <c r="L1458" i="28"/>
  <c r="M1458" i="28" s="1"/>
  <c r="L1459" i="28"/>
  <c r="M1459" i="28" s="1"/>
  <c r="L1460" i="28"/>
  <c r="M1460" i="28" s="1"/>
  <c r="L1461" i="28"/>
  <c r="M1461" i="28" s="1"/>
  <c r="L1462" i="28"/>
  <c r="M1462" i="28" s="1"/>
  <c r="L1463" i="28"/>
  <c r="M1463" i="28" s="1"/>
  <c r="L1464" i="28"/>
  <c r="M1464" i="28" s="1"/>
  <c r="L1465" i="28"/>
  <c r="M1465" i="28" s="1"/>
  <c r="L1466" i="28"/>
  <c r="M1466" i="28" s="1"/>
  <c r="L1467" i="28"/>
  <c r="M1467" i="28" s="1"/>
  <c r="L1468" i="28"/>
  <c r="M1468" i="28" s="1"/>
  <c r="L1469" i="28"/>
  <c r="M1469" i="28" s="1"/>
  <c r="L1470" i="28"/>
  <c r="M1470" i="28" s="1"/>
  <c r="L1471" i="28"/>
  <c r="M1471" i="28" s="1"/>
  <c r="L1472" i="28"/>
  <c r="M1472" i="28" s="1"/>
  <c r="L1473" i="28"/>
  <c r="M1473" i="28" s="1"/>
  <c r="L1474" i="28"/>
  <c r="M1474" i="28" s="1"/>
  <c r="L1475" i="28"/>
  <c r="M1475" i="28" s="1"/>
  <c r="L1476" i="28"/>
  <c r="M1476" i="28" s="1"/>
  <c r="L1477" i="28"/>
  <c r="M1477" i="28" s="1"/>
  <c r="L1478" i="28"/>
  <c r="M1478" i="28" s="1"/>
  <c r="L1479" i="28"/>
  <c r="M1479" i="28" s="1"/>
  <c r="L1480" i="28"/>
  <c r="M1480" i="28" s="1"/>
  <c r="L1481" i="28"/>
  <c r="M1481" i="28" s="1"/>
  <c r="L1482" i="28"/>
  <c r="M1482" i="28" s="1"/>
  <c r="L1483" i="28"/>
  <c r="M1483" i="28" s="1"/>
  <c r="L1484" i="28"/>
  <c r="M1484" i="28" s="1"/>
  <c r="L1485" i="28"/>
  <c r="M1485" i="28" s="1"/>
  <c r="L1486" i="28"/>
  <c r="M1486" i="28" s="1"/>
  <c r="L1487" i="28"/>
  <c r="M1487" i="28" s="1"/>
  <c r="L1488" i="28"/>
  <c r="M1488" i="28" s="1"/>
  <c r="L1489" i="28"/>
  <c r="M1489" i="28" s="1"/>
  <c r="L1490" i="28"/>
  <c r="M1490" i="28" s="1"/>
  <c r="L1491" i="28"/>
  <c r="M1491" i="28" s="1"/>
  <c r="L1492" i="28"/>
  <c r="M1492" i="28" s="1"/>
  <c r="L1493" i="28"/>
  <c r="M1493" i="28" s="1"/>
  <c r="L1494" i="28"/>
  <c r="M1494" i="28" s="1"/>
  <c r="L1495" i="28"/>
  <c r="M1495" i="28" s="1"/>
  <c r="L1496" i="28"/>
  <c r="M1496" i="28" s="1"/>
  <c r="L1497" i="28"/>
  <c r="M1497" i="28" s="1"/>
  <c r="L1498" i="28"/>
  <c r="M1498" i="28" s="1"/>
  <c r="L1499" i="28"/>
  <c r="M1499" i="28" s="1"/>
  <c r="L1500" i="28"/>
  <c r="M1500" i="28" s="1"/>
  <c r="L1501" i="28"/>
  <c r="M1501" i="28" s="1"/>
  <c r="L1502" i="28"/>
  <c r="M1502" i="28" s="1"/>
  <c r="L1503" i="28"/>
  <c r="M1503" i="28" s="1"/>
  <c r="L1504" i="28"/>
  <c r="M1504" i="28" s="1"/>
  <c r="L1505" i="28"/>
  <c r="M1505" i="28" s="1"/>
  <c r="L1506" i="28"/>
  <c r="M1506" i="28" s="1"/>
  <c r="L1507" i="28"/>
  <c r="M1507" i="28" s="1"/>
  <c r="L1508" i="28"/>
  <c r="M1508" i="28" s="1"/>
  <c r="L1509" i="28"/>
  <c r="M1509" i="28" s="1"/>
  <c r="L1510" i="28"/>
  <c r="M1510" i="28" s="1"/>
  <c r="L1511" i="28"/>
  <c r="M1511" i="28" s="1"/>
  <c r="L1512" i="28"/>
  <c r="M1512" i="28" s="1"/>
  <c r="L1513" i="28"/>
  <c r="M1513" i="28" s="1"/>
  <c r="L1514" i="28"/>
  <c r="M1514" i="28" s="1"/>
  <c r="L1515" i="28"/>
  <c r="M1515" i="28" s="1"/>
  <c r="L1516" i="28"/>
  <c r="M1516" i="28" s="1"/>
  <c r="L1517" i="28"/>
  <c r="M1517" i="28" s="1"/>
  <c r="L1518" i="28"/>
  <c r="M1518" i="28" s="1"/>
  <c r="L1519" i="28"/>
  <c r="M1519" i="28" s="1"/>
  <c r="L1520" i="28"/>
  <c r="M1520" i="28" s="1"/>
  <c r="L1521" i="28"/>
  <c r="M1521" i="28" s="1"/>
  <c r="L1522" i="28"/>
  <c r="M1522" i="28" s="1"/>
  <c r="L1523" i="28"/>
  <c r="M1523" i="28" s="1"/>
  <c r="L1524" i="28"/>
  <c r="M1524" i="28" s="1"/>
  <c r="L1525" i="28"/>
  <c r="M1525" i="28" s="1"/>
  <c r="L1526" i="28"/>
  <c r="M1526" i="28" s="1"/>
  <c r="L1527" i="28"/>
  <c r="M1527" i="28" s="1"/>
  <c r="L1528" i="28"/>
  <c r="M1528" i="28" s="1"/>
  <c r="L1529" i="28"/>
  <c r="M1529" i="28" s="1"/>
  <c r="L1530" i="28"/>
  <c r="M1530" i="28" s="1"/>
  <c r="L1531" i="28"/>
  <c r="M1531" i="28" s="1"/>
  <c r="L1532" i="28"/>
  <c r="M1532" i="28" s="1"/>
  <c r="L1533" i="28"/>
  <c r="M1533" i="28" s="1"/>
  <c r="L1534" i="28"/>
  <c r="M1534" i="28" s="1"/>
  <c r="L1535" i="28"/>
  <c r="M1535" i="28" s="1"/>
  <c r="L1536" i="28"/>
  <c r="M1536" i="28" s="1"/>
  <c r="L1537" i="28"/>
  <c r="M1537" i="28" s="1"/>
  <c r="L1538" i="28"/>
  <c r="M1538" i="28" s="1"/>
  <c r="L1539" i="28"/>
  <c r="M1539" i="28" s="1"/>
  <c r="L1540" i="28"/>
  <c r="M1540" i="28" s="1"/>
  <c r="L1541" i="28"/>
  <c r="M1541" i="28" s="1"/>
  <c r="L1542" i="28"/>
  <c r="M1542" i="28" s="1"/>
  <c r="L1543" i="28"/>
  <c r="M1543" i="28" s="1"/>
  <c r="L1544" i="28"/>
  <c r="M1544" i="28" s="1"/>
  <c r="L1545" i="28"/>
  <c r="M1545" i="28" s="1"/>
  <c r="L1546" i="28"/>
  <c r="M1546" i="28" s="1"/>
  <c r="L1547" i="28"/>
  <c r="M1547" i="28" s="1"/>
  <c r="L1548" i="28"/>
  <c r="M1548" i="28" s="1"/>
  <c r="L1549" i="28"/>
  <c r="M1549" i="28" s="1"/>
  <c r="L1550" i="28"/>
  <c r="M1550" i="28" s="1"/>
  <c r="L1551" i="28"/>
  <c r="M1551" i="28" s="1"/>
  <c r="L1552" i="28"/>
  <c r="M1552" i="28" s="1"/>
  <c r="L1553" i="28"/>
  <c r="M1553" i="28" s="1"/>
  <c r="L1554" i="28"/>
  <c r="M1554" i="28" s="1"/>
  <c r="L1555" i="28"/>
  <c r="M1555" i="28" s="1"/>
  <c r="L1556" i="28"/>
  <c r="M1556" i="28" s="1"/>
  <c r="L1557" i="28"/>
  <c r="M1557" i="28" s="1"/>
  <c r="L1558" i="28"/>
  <c r="M1558" i="28" s="1"/>
  <c r="L1559" i="28"/>
  <c r="M1559" i="28" s="1"/>
  <c r="L1560" i="28"/>
  <c r="M1560" i="28" s="1"/>
  <c r="L1561" i="28"/>
  <c r="M1561" i="28" s="1"/>
  <c r="L1562" i="28"/>
  <c r="M1562" i="28" s="1"/>
  <c r="L1563" i="28"/>
  <c r="M1563" i="28" s="1"/>
  <c r="L1564" i="28"/>
  <c r="M1564" i="28" s="1"/>
  <c r="L1565" i="28"/>
  <c r="M1565" i="28" s="1"/>
  <c r="L1566" i="28"/>
  <c r="M1566" i="28" s="1"/>
  <c r="L1567" i="28"/>
  <c r="M1567" i="28" s="1"/>
  <c r="L1568" i="28"/>
  <c r="M1568" i="28" s="1"/>
  <c r="L1569" i="28"/>
  <c r="M1569" i="28" s="1"/>
  <c r="L1570" i="28"/>
  <c r="M1570" i="28" s="1"/>
  <c r="L1571" i="28"/>
  <c r="M1571" i="28" s="1"/>
  <c r="L1572" i="28"/>
  <c r="M1572" i="28" s="1"/>
  <c r="L1573" i="28"/>
  <c r="M1573" i="28" s="1"/>
  <c r="L1574" i="28"/>
  <c r="M1574" i="28" s="1"/>
  <c r="L1575" i="28"/>
  <c r="M1575" i="28" s="1"/>
  <c r="L1576" i="28"/>
  <c r="M1576" i="28" s="1"/>
  <c r="L1577" i="28"/>
  <c r="M1577" i="28" s="1"/>
  <c r="L1578" i="28"/>
  <c r="M1578" i="28" s="1"/>
  <c r="L1579" i="28"/>
  <c r="M1579" i="28" s="1"/>
  <c r="L1580" i="28"/>
  <c r="M1580" i="28" s="1"/>
  <c r="L1581" i="28"/>
  <c r="M1581" i="28" s="1"/>
  <c r="L1582" i="28"/>
  <c r="M1582" i="28" s="1"/>
  <c r="L1583" i="28"/>
  <c r="M1583" i="28" s="1"/>
  <c r="L1584" i="28"/>
  <c r="M1584" i="28" s="1"/>
  <c r="L1585" i="28"/>
  <c r="M1585" i="28" s="1"/>
  <c r="L1586" i="28"/>
  <c r="M1586" i="28" s="1"/>
  <c r="L1587" i="28"/>
  <c r="M1587" i="28" s="1"/>
  <c r="L1588" i="28"/>
  <c r="M1588" i="28" s="1"/>
  <c r="L1589" i="28"/>
  <c r="M1589" i="28" s="1"/>
  <c r="L1590" i="28"/>
  <c r="M1590" i="28" s="1"/>
  <c r="L1591" i="28"/>
  <c r="M1591" i="28" s="1"/>
  <c r="L1592" i="28"/>
  <c r="M1592" i="28" s="1"/>
  <c r="L1593" i="28"/>
  <c r="M1593" i="28" s="1"/>
  <c r="L1594" i="28"/>
  <c r="M1594" i="28" s="1"/>
  <c r="L1595" i="28"/>
  <c r="M1595" i="28" s="1"/>
  <c r="L1596" i="28"/>
  <c r="M1596" i="28" s="1"/>
  <c r="L1597" i="28"/>
  <c r="M1597" i="28" s="1"/>
  <c r="L1598" i="28"/>
  <c r="M1598" i="28" s="1"/>
  <c r="L1599" i="28"/>
  <c r="M1599" i="28" s="1"/>
  <c r="L1600" i="28"/>
  <c r="M1600" i="28" s="1"/>
  <c r="L1601" i="28"/>
  <c r="M1601" i="28" s="1"/>
  <c r="L1602" i="28"/>
  <c r="M1602" i="28" s="1"/>
  <c r="L1603" i="28"/>
  <c r="M1603" i="28" s="1"/>
  <c r="L1604" i="28"/>
  <c r="M1604" i="28" s="1"/>
  <c r="L1605" i="28"/>
  <c r="M1605" i="28" s="1"/>
  <c r="L1606" i="28"/>
  <c r="M1606" i="28" s="1"/>
  <c r="L1607" i="28"/>
  <c r="M1607" i="28" s="1"/>
  <c r="L1608" i="28"/>
  <c r="M1608" i="28" s="1"/>
  <c r="L1609" i="28"/>
  <c r="M1609" i="28" s="1"/>
  <c r="L1610" i="28"/>
  <c r="M1610" i="28" s="1"/>
  <c r="L1611" i="28"/>
  <c r="M1611" i="28" s="1"/>
  <c r="L1612" i="28"/>
  <c r="M1612" i="28" s="1"/>
  <c r="L1613" i="28"/>
  <c r="M1613" i="28" s="1"/>
  <c r="L1614" i="28"/>
  <c r="M1614" i="28" s="1"/>
  <c r="L1615" i="28"/>
  <c r="M1615" i="28" s="1"/>
  <c r="L1616" i="28"/>
  <c r="M1616" i="28" s="1"/>
  <c r="L1617" i="28"/>
  <c r="M1617" i="28" s="1"/>
  <c r="L1618" i="28"/>
  <c r="M1618" i="28" s="1"/>
  <c r="L1619" i="28"/>
  <c r="M1619" i="28" s="1"/>
  <c r="L1620" i="28"/>
  <c r="M1620" i="28" s="1"/>
  <c r="L1621" i="28"/>
  <c r="M1621" i="28" s="1"/>
  <c r="L1622" i="28"/>
  <c r="M1622" i="28" s="1"/>
  <c r="L1623" i="28"/>
  <c r="M1623" i="28" s="1"/>
  <c r="L1624" i="28"/>
  <c r="M1624" i="28" s="1"/>
  <c r="L1625" i="28"/>
  <c r="M1625" i="28" s="1"/>
  <c r="L1626" i="28"/>
  <c r="M1626" i="28" s="1"/>
  <c r="L1627" i="28"/>
  <c r="M1627" i="28" s="1"/>
  <c r="L1628" i="28"/>
  <c r="M1628" i="28" s="1"/>
  <c r="L1629" i="28"/>
  <c r="M1629" i="28" s="1"/>
  <c r="L1630" i="28"/>
  <c r="M1630" i="28" s="1"/>
  <c r="L1631" i="28"/>
  <c r="M1631" i="28" s="1"/>
  <c r="L1632" i="28"/>
  <c r="M1632" i="28" s="1"/>
  <c r="L1633" i="28"/>
  <c r="M1633" i="28" s="1"/>
  <c r="L1634" i="28"/>
  <c r="M1634" i="28" s="1"/>
  <c r="L1635" i="28"/>
  <c r="M1635" i="28" s="1"/>
  <c r="L1636" i="28"/>
  <c r="M1636" i="28" s="1"/>
  <c r="L1637" i="28"/>
  <c r="M1637" i="28" s="1"/>
  <c r="L1638" i="28"/>
  <c r="M1638" i="28" s="1"/>
  <c r="L1639" i="28"/>
  <c r="M1639" i="28" s="1"/>
  <c r="L1640" i="28"/>
  <c r="M1640" i="28" s="1"/>
  <c r="L1641" i="28"/>
  <c r="M1641" i="28" s="1"/>
  <c r="L1642" i="28"/>
  <c r="M1642" i="28" s="1"/>
  <c r="L1643" i="28"/>
  <c r="M1643" i="28" s="1"/>
  <c r="L1644" i="28"/>
  <c r="M1644" i="28" s="1"/>
  <c r="L1645" i="28"/>
  <c r="M1645" i="28" s="1"/>
  <c r="L1646" i="28"/>
  <c r="M1646" i="28" s="1"/>
  <c r="L1647" i="28"/>
  <c r="M1647" i="28" s="1"/>
  <c r="L1648" i="28"/>
  <c r="M1648" i="28" s="1"/>
  <c r="L1649" i="28"/>
  <c r="M1649" i="28" s="1"/>
  <c r="L1650" i="28"/>
  <c r="M1650" i="28" s="1"/>
  <c r="L1651" i="28"/>
  <c r="M1651" i="28" s="1"/>
  <c r="L1652" i="28"/>
  <c r="M1652" i="28" s="1"/>
  <c r="L1653" i="28"/>
  <c r="M1653" i="28" s="1"/>
  <c r="L1654" i="28"/>
  <c r="M1654" i="28" s="1"/>
  <c r="L1655" i="28"/>
  <c r="M1655" i="28" s="1"/>
  <c r="L1656" i="28"/>
  <c r="M1656" i="28" s="1"/>
  <c r="L1657" i="28"/>
  <c r="M1657" i="28" s="1"/>
  <c r="L1658" i="28"/>
  <c r="M1658" i="28" s="1"/>
  <c r="L1659" i="28"/>
  <c r="M1659" i="28" s="1"/>
  <c r="L1660" i="28"/>
  <c r="M1660" i="28" s="1"/>
  <c r="L1661" i="28"/>
  <c r="M1661" i="28" s="1"/>
  <c r="L1662" i="28"/>
  <c r="M1662" i="28" s="1"/>
  <c r="L1663" i="28"/>
  <c r="M1663" i="28" s="1"/>
  <c r="L1664" i="28"/>
  <c r="M1664" i="28" s="1"/>
  <c r="L1665" i="28"/>
  <c r="M1665" i="28" s="1"/>
  <c r="L1666" i="28"/>
  <c r="M1666" i="28" s="1"/>
  <c r="L1667" i="28"/>
  <c r="M1667" i="28" s="1"/>
  <c r="L1668" i="28"/>
  <c r="M1668" i="28" s="1"/>
  <c r="L1669" i="28"/>
  <c r="M1669" i="28" s="1"/>
  <c r="L1670" i="28"/>
  <c r="M1670" i="28" s="1"/>
  <c r="L1671" i="28"/>
  <c r="M1671" i="28" s="1"/>
  <c r="L1672" i="28"/>
  <c r="M1672" i="28" s="1"/>
  <c r="L1673" i="28"/>
  <c r="M1673" i="28" s="1"/>
  <c r="L1674" i="28"/>
  <c r="M1674" i="28" s="1"/>
  <c r="L1675" i="28"/>
  <c r="M1675" i="28" s="1"/>
  <c r="L1676" i="28"/>
  <c r="M1676" i="28" s="1"/>
  <c r="L1677" i="28"/>
  <c r="M1677" i="28" s="1"/>
  <c r="L1678" i="28"/>
  <c r="M1678" i="28" s="1"/>
  <c r="L1679" i="28"/>
  <c r="M1679" i="28" s="1"/>
  <c r="L1680" i="28"/>
  <c r="M1680" i="28" s="1"/>
  <c r="L1681" i="28"/>
  <c r="M1681" i="28" s="1"/>
  <c r="L1682" i="28"/>
  <c r="M1682" i="28" s="1"/>
  <c r="L1683" i="28"/>
  <c r="M1683" i="28" s="1"/>
  <c r="L1684" i="28"/>
  <c r="M1684" i="28" s="1"/>
  <c r="L1685" i="28"/>
  <c r="M1685" i="28" s="1"/>
  <c r="L1686" i="28"/>
  <c r="M1686" i="28" s="1"/>
  <c r="L1687" i="28"/>
  <c r="M1687" i="28" s="1"/>
  <c r="L1688" i="28"/>
  <c r="M1688" i="28" s="1"/>
  <c r="L1689" i="28"/>
  <c r="M1689" i="28" s="1"/>
  <c r="L1690" i="28"/>
  <c r="M1690" i="28" s="1"/>
  <c r="L1691" i="28"/>
  <c r="M1691" i="28" s="1"/>
  <c r="L1692" i="28"/>
  <c r="M1692" i="28" s="1"/>
  <c r="L1693" i="28"/>
  <c r="M1693" i="28" s="1"/>
  <c r="L1694" i="28"/>
  <c r="M1694" i="28" s="1"/>
  <c r="L1695" i="28"/>
  <c r="M1695" i="28" s="1"/>
  <c r="L1696" i="28"/>
  <c r="M1696" i="28" s="1"/>
  <c r="L1697" i="28"/>
  <c r="M1697" i="28" s="1"/>
  <c r="L1698" i="28"/>
  <c r="M1698" i="28" s="1"/>
  <c r="L1699" i="28"/>
  <c r="M1699" i="28" s="1"/>
  <c r="L1700" i="28"/>
  <c r="M1700" i="28" s="1"/>
  <c r="L1701" i="28"/>
  <c r="M1701" i="28" s="1"/>
  <c r="L1702" i="28"/>
  <c r="M1702" i="28" s="1"/>
  <c r="L1703" i="28"/>
  <c r="M1703" i="28" s="1"/>
  <c r="L1704" i="28"/>
  <c r="M1704" i="28" s="1"/>
  <c r="L1705" i="28"/>
  <c r="M1705" i="28" s="1"/>
  <c r="L1706" i="28"/>
  <c r="M1706" i="28" s="1"/>
  <c r="L1707" i="28"/>
  <c r="M1707" i="28" s="1"/>
  <c r="L1708" i="28"/>
  <c r="M1708" i="28" s="1"/>
  <c r="L1709" i="28"/>
  <c r="M1709" i="28" s="1"/>
  <c r="L1710" i="28"/>
  <c r="M1710" i="28" s="1"/>
  <c r="L1711" i="28"/>
  <c r="M1711" i="28" s="1"/>
  <c r="L1712" i="28"/>
  <c r="M1712" i="28" s="1"/>
  <c r="L1713" i="28"/>
  <c r="M1713" i="28" s="1"/>
  <c r="L1714" i="28"/>
  <c r="M1714" i="28" s="1"/>
  <c r="L1715" i="28"/>
  <c r="M1715" i="28" s="1"/>
  <c r="L1716" i="28"/>
  <c r="M1716" i="28" s="1"/>
  <c r="L1717" i="28"/>
  <c r="M1717" i="28" s="1"/>
  <c r="L1718" i="28"/>
  <c r="M1718" i="28" s="1"/>
  <c r="L1719" i="28"/>
  <c r="M1719" i="28" s="1"/>
  <c r="L1720" i="28"/>
  <c r="M1720" i="28" s="1"/>
  <c r="L1721" i="28"/>
  <c r="M1721" i="28" s="1"/>
  <c r="L1722" i="28"/>
  <c r="M1722" i="28" s="1"/>
  <c r="L1723" i="28"/>
  <c r="M1723" i="28" s="1"/>
  <c r="L1724" i="28"/>
  <c r="M1724" i="28" s="1"/>
  <c r="L1725" i="28"/>
  <c r="M1725" i="28" s="1"/>
  <c r="L1726" i="28"/>
  <c r="M1726" i="28" s="1"/>
  <c r="L1727" i="28"/>
  <c r="M1727" i="28" s="1"/>
  <c r="L1728" i="28"/>
  <c r="M1728" i="28" s="1"/>
  <c r="L1729" i="28"/>
  <c r="M1729" i="28" s="1"/>
  <c r="L1730" i="28"/>
  <c r="M1730" i="28" s="1"/>
  <c r="L1731" i="28"/>
  <c r="M1731" i="28" s="1"/>
  <c r="L1732" i="28"/>
  <c r="M1732" i="28" s="1"/>
  <c r="L1733" i="28"/>
  <c r="M1733" i="28" s="1"/>
  <c r="L1734" i="28"/>
  <c r="M1734" i="28" s="1"/>
  <c r="L1735" i="28"/>
  <c r="M1735" i="28" s="1"/>
  <c r="L1736" i="28"/>
  <c r="M1736" i="28" s="1"/>
  <c r="L1737" i="28"/>
  <c r="M1737" i="28" s="1"/>
  <c r="L1738" i="28"/>
  <c r="M1738" i="28" s="1"/>
  <c r="L1739" i="28"/>
  <c r="M1739" i="28" s="1"/>
  <c r="L1740" i="28"/>
  <c r="M1740" i="28" s="1"/>
  <c r="L1741" i="28"/>
  <c r="M1741" i="28" s="1"/>
  <c r="L1742" i="28"/>
  <c r="M1742" i="28" s="1"/>
  <c r="L1743" i="28"/>
  <c r="M1743" i="28" s="1"/>
  <c r="L1744" i="28"/>
  <c r="M1744" i="28" s="1"/>
  <c r="L1745" i="28"/>
  <c r="M1745" i="28" s="1"/>
  <c r="L1746" i="28"/>
  <c r="M1746" i="28" s="1"/>
  <c r="L1747" i="28"/>
  <c r="M1747" i="28" s="1"/>
  <c r="L1748" i="28"/>
  <c r="M1748" i="28" s="1"/>
  <c r="L1749" i="28"/>
  <c r="M1749" i="28" s="1"/>
  <c r="L1750" i="28"/>
  <c r="M1750" i="28" s="1"/>
  <c r="L1751" i="28"/>
  <c r="M1751" i="28" s="1"/>
  <c r="L1752" i="28"/>
  <c r="M1752" i="28" s="1"/>
  <c r="L1753" i="28"/>
  <c r="M1753" i="28" s="1"/>
  <c r="L1754" i="28"/>
  <c r="M1754" i="28" s="1"/>
  <c r="L1755" i="28"/>
  <c r="M1755" i="28" s="1"/>
  <c r="L1756" i="28"/>
  <c r="M1756" i="28" s="1"/>
  <c r="L1757" i="28"/>
  <c r="M1757" i="28" s="1"/>
  <c r="L1758" i="28"/>
  <c r="M1758" i="28" s="1"/>
  <c r="L1759" i="28"/>
  <c r="M1759" i="28" s="1"/>
  <c r="L1760" i="28"/>
  <c r="M1760" i="28" s="1"/>
  <c r="L1761" i="28"/>
  <c r="M1761" i="28" s="1"/>
  <c r="L1762" i="28"/>
  <c r="M1762" i="28" s="1"/>
  <c r="L1763" i="28"/>
  <c r="M1763" i="28" s="1"/>
  <c r="L1764" i="28"/>
  <c r="M1764" i="28" s="1"/>
  <c r="L1765" i="28"/>
  <c r="M1765" i="28" s="1"/>
  <c r="L1766" i="28"/>
  <c r="M1766" i="28" s="1"/>
  <c r="L1767" i="28"/>
  <c r="M1767" i="28" s="1"/>
  <c r="L1768" i="28"/>
  <c r="M1768" i="28" s="1"/>
  <c r="L1769" i="28"/>
  <c r="M1769" i="28" s="1"/>
  <c r="L1770" i="28"/>
  <c r="M1770" i="28" s="1"/>
  <c r="L1771" i="28"/>
  <c r="M1771" i="28" s="1"/>
  <c r="L1772" i="28"/>
  <c r="M1772" i="28" s="1"/>
  <c r="L1773" i="28"/>
  <c r="M1773" i="28" s="1"/>
  <c r="L1774" i="28"/>
  <c r="M1774" i="28" s="1"/>
  <c r="L1775" i="28"/>
  <c r="M1775" i="28" s="1"/>
  <c r="L1776" i="28"/>
  <c r="M1776" i="28" s="1"/>
  <c r="L1777" i="28"/>
  <c r="M1777" i="28" s="1"/>
  <c r="L1778" i="28"/>
  <c r="M1778" i="28" s="1"/>
  <c r="L1779" i="28"/>
  <c r="M1779" i="28" s="1"/>
  <c r="L1780" i="28"/>
  <c r="M1780" i="28" s="1"/>
  <c r="L1781" i="28"/>
  <c r="M1781" i="28" s="1"/>
  <c r="L1782" i="28"/>
  <c r="M1782" i="28" s="1"/>
  <c r="L1783" i="28"/>
  <c r="M1783" i="28" s="1"/>
  <c r="L1784" i="28"/>
  <c r="M1784" i="28" s="1"/>
  <c r="L1785" i="28"/>
  <c r="M1785" i="28" s="1"/>
  <c r="L1786" i="28"/>
  <c r="M1786" i="28" s="1"/>
  <c r="L1787" i="28"/>
  <c r="M1787" i="28" s="1"/>
  <c r="L1788" i="28"/>
  <c r="M1788" i="28" s="1"/>
  <c r="L1789" i="28"/>
  <c r="M1789" i="28" s="1"/>
  <c r="L1790" i="28"/>
  <c r="M1790" i="28" s="1"/>
  <c r="L1791" i="28"/>
  <c r="M1791" i="28" s="1"/>
  <c r="L1792" i="28"/>
  <c r="M1792" i="28" s="1"/>
  <c r="L1793" i="28"/>
  <c r="M1793" i="28" s="1"/>
  <c r="L1794" i="28"/>
  <c r="M1794" i="28" s="1"/>
  <c r="L1795" i="28"/>
  <c r="M1795" i="28" s="1"/>
  <c r="L1796" i="28"/>
  <c r="M1796" i="28" s="1"/>
  <c r="L1797" i="28"/>
  <c r="M1797" i="28" s="1"/>
  <c r="L1798" i="28"/>
  <c r="M1798" i="28" s="1"/>
  <c r="L1799" i="28"/>
  <c r="M1799" i="28" s="1"/>
  <c r="L1800" i="28"/>
  <c r="M1800" i="28" s="1"/>
  <c r="L1801" i="28"/>
  <c r="M1801" i="28" s="1"/>
  <c r="L1802" i="28"/>
  <c r="M1802" i="28" s="1"/>
  <c r="L1803" i="28"/>
  <c r="M1803" i="28" s="1"/>
  <c r="L1804" i="28"/>
  <c r="M1804" i="28" s="1"/>
  <c r="L1805" i="28"/>
  <c r="M1805" i="28" s="1"/>
  <c r="L1806" i="28"/>
  <c r="M1806" i="28" s="1"/>
  <c r="L1807" i="28"/>
  <c r="M1807" i="28" s="1"/>
  <c r="L1808" i="28"/>
  <c r="M1808" i="28" s="1"/>
  <c r="L1809" i="28"/>
  <c r="M1809" i="28" s="1"/>
  <c r="L1810" i="28"/>
  <c r="M1810" i="28" s="1"/>
  <c r="L1811" i="28"/>
  <c r="M1811" i="28" s="1"/>
  <c r="L1812" i="28"/>
  <c r="M1812" i="28" s="1"/>
  <c r="L1813" i="28"/>
  <c r="M1813" i="28" s="1"/>
  <c r="L1814" i="28"/>
  <c r="M1814" i="28" s="1"/>
  <c r="L1815" i="28"/>
  <c r="M1815" i="28" s="1"/>
  <c r="L1816" i="28"/>
  <c r="M1816" i="28" s="1"/>
  <c r="L1817" i="28"/>
  <c r="M1817" i="28" s="1"/>
  <c r="L1818" i="28"/>
  <c r="M1818" i="28" s="1"/>
  <c r="L1819" i="28"/>
  <c r="M1819" i="28" s="1"/>
  <c r="L1820" i="28"/>
  <c r="M1820" i="28" s="1"/>
  <c r="L1821" i="28"/>
  <c r="M1821" i="28" s="1"/>
  <c r="L1822" i="28"/>
  <c r="M1822" i="28" s="1"/>
  <c r="L1823" i="28"/>
  <c r="M1823" i="28" s="1"/>
  <c r="L1824" i="28"/>
  <c r="M1824" i="28" s="1"/>
  <c r="L1825" i="28"/>
  <c r="M1825" i="28" s="1"/>
  <c r="L1826" i="28"/>
  <c r="M1826" i="28" s="1"/>
  <c r="L1827" i="28"/>
  <c r="M1827" i="28" s="1"/>
  <c r="L1828" i="28"/>
  <c r="M1828" i="28" s="1"/>
  <c r="L1829" i="28"/>
  <c r="M1829" i="28" s="1"/>
  <c r="L1830" i="28"/>
  <c r="M1830" i="28" s="1"/>
  <c r="L1831" i="28"/>
  <c r="M1831" i="28" s="1"/>
  <c r="L1832" i="28"/>
  <c r="M1832" i="28" s="1"/>
  <c r="L1833" i="28"/>
  <c r="M1833" i="28" s="1"/>
  <c r="L1834" i="28"/>
  <c r="M1834" i="28" s="1"/>
  <c r="L1835" i="28"/>
  <c r="M1835" i="28" s="1"/>
  <c r="L1836" i="28"/>
  <c r="M1836" i="28" s="1"/>
  <c r="L1837" i="28"/>
  <c r="M1837" i="28" s="1"/>
  <c r="L1838" i="28"/>
  <c r="M1838" i="28" s="1"/>
  <c r="L1839" i="28"/>
  <c r="M1839" i="28" s="1"/>
  <c r="L1840" i="28"/>
  <c r="M1840" i="28" s="1"/>
  <c r="L1841" i="28"/>
  <c r="M1841" i="28" s="1"/>
  <c r="L1842" i="28"/>
  <c r="M1842" i="28" s="1"/>
  <c r="L1843" i="28"/>
  <c r="M1843" i="28" s="1"/>
  <c r="L1844" i="28"/>
  <c r="M1844" i="28" s="1"/>
  <c r="L1845" i="28"/>
  <c r="M1845" i="28" s="1"/>
  <c r="L1846" i="28"/>
  <c r="M1846" i="28" s="1"/>
  <c r="L1847" i="28"/>
  <c r="M1847" i="28" s="1"/>
  <c r="L1848" i="28"/>
  <c r="M1848" i="28" s="1"/>
  <c r="L1849" i="28"/>
  <c r="M1849" i="28" s="1"/>
  <c r="L1850" i="28"/>
  <c r="M1850" i="28" s="1"/>
  <c r="L1851" i="28"/>
  <c r="M1851" i="28" s="1"/>
  <c r="L1852" i="28"/>
  <c r="M1852" i="28" s="1"/>
  <c r="L1853" i="28"/>
  <c r="M1853" i="28" s="1"/>
  <c r="L1854" i="28"/>
  <c r="M1854" i="28" s="1"/>
  <c r="L1855" i="28"/>
  <c r="M1855" i="28" s="1"/>
  <c r="L1856" i="28"/>
  <c r="M1856" i="28" s="1"/>
  <c r="L1857" i="28"/>
  <c r="M1857" i="28" s="1"/>
  <c r="L1858" i="28"/>
  <c r="M1858" i="28" s="1"/>
  <c r="L1859" i="28"/>
  <c r="M1859" i="28" s="1"/>
  <c r="L1860" i="28"/>
  <c r="M1860" i="28" s="1"/>
  <c r="L1861" i="28"/>
  <c r="M1861" i="28" s="1"/>
  <c r="L1862" i="28"/>
  <c r="M1862" i="28" s="1"/>
  <c r="L1863" i="28"/>
  <c r="M1863" i="28" s="1"/>
  <c r="L1864" i="28"/>
  <c r="M1864" i="28" s="1"/>
  <c r="L1865" i="28"/>
  <c r="M1865" i="28" s="1"/>
  <c r="L1866" i="28"/>
  <c r="M1866" i="28" s="1"/>
  <c r="L1867" i="28"/>
  <c r="M1867" i="28" s="1"/>
  <c r="L1868" i="28"/>
  <c r="M1868" i="28" s="1"/>
  <c r="L1869" i="28"/>
  <c r="M1869" i="28" s="1"/>
  <c r="L1870" i="28"/>
  <c r="M1870" i="28" s="1"/>
  <c r="L1871" i="28"/>
  <c r="M1871" i="28" s="1"/>
  <c r="L1872" i="28"/>
  <c r="M1872" i="28" s="1"/>
  <c r="L1873" i="28"/>
  <c r="M1873" i="28" s="1"/>
  <c r="L1874" i="28"/>
  <c r="M1874" i="28" s="1"/>
  <c r="L1875" i="28"/>
  <c r="M1875" i="28" s="1"/>
  <c r="L1876" i="28"/>
  <c r="M1876" i="28" s="1"/>
  <c r="L1877" i="28"/>
  <c r="M1877" i="28" s="1"/>
  <c r="L1878" i="28"/>
  <c r="M1878" i="28" s="1"/>
  <c r="L1879" i="28"/>
  <c r="M1879" i="28" s="1"/>
  <c r="L1880" i="28"/>
  <c r="M1880" i="28" s="1"/>
  <c r="L1881" i="28"/>
  <c r="M1881" i="28" s="1"/>
  <c r="L1882" i="28"/>
  <c r="M1882" i="28" s="1"/>
  <c r="L1883" i="28"/>
  <c r="M1883" i="28" s="1"/>
  <c r="L1884" i="28"/>
  <c r="M1884" i="28" s="1"/>
  <c r="L1885" i="28"/>
  <c r="M1885" i="28" s="1"/>
  <c r="L1886" i="28"/>
  <c r="M1886" i="28" s="1"/>
  <c r="L1887" i="28"/>
  <c r="M1887" i="28" s="1"/>
  <c r="L1888" i="28"/>
  <c r="M1888" i="28" s="1"/>
  <c r="L1889" i="28"/>
  <c r="M1889" i="28" s="1"/>
  <c r="L1890" i="28"/>
  <c r="M1890" i="28" s="1"/>
  <c r="L1891" i="28"/>
  <c r="M1891" i="28" s="1"/>
  <c r="L1892" i="28"/>
  <c r="M1892" i="28" s="1"/>
  <c r="L1893" i="28"/>
  <c r="M1893" i="28" s="1"/>
  <c r="L1894" i="28"/>
  <c r="M1894" i="28" s="1"/>
  <c r="L1895" i="28"/>
  <c r="M1895" i="28" s="1"/>
  <c r="L1896" i="28"/>
  <c r="M1896" i="28" s="1"/>
  <c r="L1897" i="28"/>
  <c r="M1897" i="28" s="1"/>
  <c r="L1898" i="28"/>
  <c r="M1898" i="28" s="1"/>
  <c r="L1899" i="28"/>
  <c r="M1899" i="28" s="1"/>
  <c r="L1900" i="28"/>
  <c r="M1900" i="28" s="1"/>
  <c r="L1901" i="28"/>
  <c r="M1901" i="28" s="1"/>
  <c r="L1902" i="28"/>
  <c r="M1902" i="28" s="1"/>
  <c r="L1903" i="28"/>
  <c r="M1903" i="28" s="1"/>
  <c r="L1904" i="28"/>
  <c r="M1904" i="28" s="1"/>
  <c r="L1905" i="28"/>
  <c r="M1905" i="28" s="1"/>
  <c r="L1906" i="28"/>
  <c r="M1906" i="28" s="1"/>
  <c r="L1907" i="28"/>
  <c r="M1907" i="28" s="1"/>
  <c r="L1908" i="28"/>
  <c r="M1908" i="28" s="1"/>
  <c r="L1909" i="28"/>
  <c r="M1909" i="28" s="1"/>
  <c r="L1910" i="28"/>
  <c r="M1910" i="28" s="1"/>
  <c r="L1911" i="28"/>
  <c r="M1911" i="28" s="1"/>
  <c r="L1912" i="28"/>
  <c r="M1912" i="28" s="1"/>
  <c r="L1913" i="28"/>
  <c r="M1913" i="28" s="1"/>
  <c r="L1914" i="28"/>
  <c r="M1914" i="28" s="1"/>
  <c r="L1915" i="28"/>
  <c r="M1915" i="28" s="1"/>
  <c r="L1916" i="28"/>
  <c r="M1916" i="28" s="1"/>
  <c r="L1917" i="28"/>
  <c r="M1917" i="28" s="1"/>
  <c r="L1918" i="28"/>
  <c r="M1918" i="28" s="1"/>
  <c r="L1919" i="28"/>
  <c r="M1919" i="28" s="1"/>
  <c r="L1920" i="28"/>
  <c r="M1920" i="28" s="1"/>
  <c r="L1921" i="28"/>
  <c r="M1921" i="28" s="1"/>
  <c r="L1922" i="28"/>
  <c r="M1922" i="28" s="1"/>
  <c r="L1923" i="28"/>
  <c r="M1923" i="28" s="1"/>
  <c r="L1924" i="28"/>
  <c r="M1924" i="28" s="1"/>
  <c r="L1925" i="28"/>
  <c r="M1925" i="28" s="1"/>
  <c r="L1926" i="28"/>
  <c r="M1926" i="28" s="1"/>
  <c r="L1927" i="28"/>
  <c r="M1927" i="28" s="1"/>
  <c r="L1928" i="28"/>
  <c r="M1928" i="28" s="1"/>
  <c r="L1929" i="28"/>
  <c r="M1929" i="28" s="1"/>
  <c r="L1930" i="28"/>
  <c r="M1930" i="28" s="1"/>
  <c r="L1931" i="28"/>
  <c r="M1931" i="28" s="1"/>
  <c r="L1932" i="28"/>
  <c r="M1932" i="28" s="1"/>
  <c r="L1933" i="28"/>
  <c r="M1933" i="28" s="1"/>
  <c r="L1934" i="28"/>
  <c r="M1934" i="28" s="1"/>
  <c r="L1935" i="28"/>
  <c r="M1935" i="28" s="1"/>
  <c r="L1936" i="28"/>
  <c r="M1936" i="28" s="1"/>
  <c r="L1937" i="28"/>
  <c r="M1937" i="28" s="1"/>
  <c r="L1938" i="28"/>
  <c r="M1938" i="28" s="1"/>
  <c r="L1939" i="28"/>
  <c r="M1939" i="28" s="1"/>
  <c r="L1940" i="28"/>
  <c r="M1940" i="28" s="1"/>
  <c r="L1941" i="28"/>
  <c r="M1941" i="28" s="1"/>
  <c r="L1942" i="28"/>
  <c r="M1942" i="28" s="1"/>
  <c r="L1943" i="28"/>
  <c r="M1943" i="28" s="1"/>
  <c r="L1944" i="28"/>
  <c r="M1944" i="28" s="1"/>
  <c r="L1945" i="28"/>
  <c r="M1945" i="28" s="1"/>
  <c r="L1946" i="28"/>
  <c r="M1946" i="28" s="1"/>
  <c r="L1947" i="28"/>
  <c r="M1947" i="28" s="1"/>
  <c r="L1948" i="28"/>
  <c r="M1948" i="28" s="1"/>
  <c r="L1949" i="28"/>
  <c r="M1949" i="28" s="1"/>
  <c r="L1950" i="28"/>
  <c r="M1950" i="28" s="1"/>
  <c r="L1951" i="28"/>
  <c r="M1951" i="28" s="1"/>
  <c r="L1952" i="28"/>
  <c r="M1952" i="28" s="1"/>
  <c r="L1953" i="28"/>
  <c r="M1953" i="28" s="1"/>
  <c r="L1954" i="28"/>
  <c r="M1954" i="28" s="1"/>
  <c r="L1955" i="28"/>
  <c r="M1955" i="28" s="1"/>
  <c r="L1956" i="28"/>
  <c r="M1956" i="28" s="1"/>
  <c r="L1957" i="28"/>
  <c r="M1957" i="28" s="1"/>
  <c r="L1958" i="28"/>
  <c r="M1958" i="28" s="1"/>
  <c r="L1959" i="28"/>
  <c r="M1959" i="28" s="1"/>
  <c r="L1960" i="28"/>
  <c r="M1960" i="28" s="1"/>
  <c r="L1961" i="28"/>
  <c r="M1961" i="28" s="1"/>
  <c r="L1962" i="28"/>
  <c r="M1962" i="28" s="1"/>
  <c r="L1963" i="28"/>
  <c r="M1963" i="28" s="1"/>
  <c r="L1964" i="28"/>
  <c r="M1964" i="28" s="1"/>
  <c r="L1965" i="28"/>
  <c r="M1965" i="28" s="1"/>
  <c r="L1966" i="28"/>
  <c r="M1966" i="28" s="1"/>
  <c r="L1967" i="28"/>
  <c r="M1967" i="28" s="1"/>
  <c r="L1968" i="28"/>
  <c r="M1968" i="28" s="1"/>
  <c r="L1969" i="28"/>
  <c r="M1969" i="28" s="1"/>
  <c r="L1970" i="28"/>
  <c r="M1970" i="28" s="1"/>
  <c r="L1971" i="28"/>
  <c r="M1971" i="28" s="1"/>
  <c r="L1972" i="28"/>
  <c r="M1972" i="28" s="1"/>
  <c r="L1973" i="28"/>
  <c r="M1973" i="28" s="1"/>
  <c r="L1974" i="28"/>
  <c r="M1974" i="28" s="1"/>
  <c r="L1975" i="28"/>
  <c r="M1975" i="28" s="1"/>
  <c r="L1976" i="28"/>
  <c r="M1976" i="28" s="1"/>
  <c r="L1977" i="28"/>
  <c r="M1977" i="28" s="1"/>
  <c r="L1978" i="28"/>
  <c r="M1978" i="28" s="1"/>
  <c r="L1979" i="28"/>
  <c r="M1979" i="28" s="1"/>
  <c r="L1980" i="28"/>
  <c r="M1980" i="28" s="1"/>
  <c r="L1981" i="28"/>
  <c r="M1981" i="28" s="1"/>
  <c r="L1982" i="28"/>
  <c r="M1982" i="28" s="1"/>
  <c r="L1983" i="28"/>
  <c r="M1983" i="28" s="1"/>
  <c r="L1984" i="28"/>
  <c r="M1984" i="28" s="1"/>
  <c r="L1985" i="28"/>
  <c r="M1985" i="28" s="1"/>
  <c r="L1986" i="28"/>
  <c r="M1986" i="28" s="1"/>
  <c r="L1987" i="28"/>
  <c r="M1987" i="28" s="1"/>
  <c r="L1988" i="28"/>
  <c r="M1988" i="28" s="1"/>
  <c r="L1989" i="28"/>
  <c r="M1989" i="28" s="1"/>
  <c r="L1990" i="28"/>
  <c r="M1990" i="28" s="1"/>
  <c r="L1991" i="28"/>
  <c r="M1991" i="28" s="1"/>
  <c r="L1992" i="28"/>
  <c r="M1992" i="28" s="1"/>
  <c r="L1993" i="28"/>
  <c r="M1993" i="28" s="1"/>
  <c r="L1994" i="28"/>
  <c r="M1994" i="28" s="1"/>
  <c r="L1995" i="28"/>
  <c r="M1995" i="28" s="1"/>
  <c r="L1996" i="28"/>
  <c r="M1996" i="28" s="1"/>
  <c r="L1997" i="28"/>
  <c r="M1997" i="28" s="1"/>
  <c r="L1998" i="28"/>
  <c r="M1998" i="28" s="1"/>
  <c r="L1999" i="28"/>
  <c r="M1999" i="28" s="1"/>
  <c r="L2000" i="28"/>
  <c r="M2000" i="28" s="1"/>
  <c r="L2001" i="28"/>
  <c r="M2001" i="28" s="1"/>
  <c r="L2002" i="28"/>
  <c r="M2002" i="28" s="1"/>
  <c r="L2003" i="28"/>
  <c r="M2003" i="28" s="1"/>
  <c r="L2004" i="28"/>
  <c r="M2004" i="28" s="1"/>
  <c r="L2005" i="28"/>
  <c r="M2005" i="28" s="1"/>
  <c r="L2006" i="28"/>
  <c r="M2006" i="28" s="1"/>
  <c r="L2007" i="28"/>
  <c r="M2007" i="28" s="1"/>
  <c r="L2008" i="28"/>
  <c r="M2008" i="28" s="1"/>
  <c r="L2009" i="28"/>
  <c r="M2009" i="28" s="1"/>
  <c r="L2010" i="28"/>
  <c r="M2010" i="28" s="1"/>
  <c r="L2011" i="28"/>
  <c r="M2011" i="28" s="1"/>
  <c r="L2012" i="28"/>
  <c r="M2012" i="28" s="1"/>
  <c r="L2013" i="28"/>
  <c r="M2013" i="28" s="1"/>
  <c r="L2014" i="28"/>
  <c r="M2014" i="28" s="1"/>
  <c r="L2015" i="28"/>
  <c r="M2015" i="28" s="1"/>
  <c r="L2016" i="28"/>
  <c r="M2016" i="28" s="1"/>
  <c r="L2017" i="28"/>
  <c r="M2017" i="28" s="1"/>
  <c r="L2018" i="28"/>
  <c r="M2018" i="28" s="1"/>
  <c r="L2019" i="28"/>
  <c r="M2019" i="28" s="1"/>
  <c r="L2020" i="28"/>
  <c r="M2020" i="28" s="1"/>
  <c r="L2021" i="28"/>
  <c r="M2021" i="28" s="1"/>
  <c r="L2022" i="28"/>
  <c r="M2022" i="28" s="1"/>
  <c r="L2023" i="28"/>
  <c r="M2023" i="28" s="1"/>
  <c r="L2024" i="28"/>
  <c r="M2024" i="28" s="1"/>
  <c r="L2025" i="28"/>
  <c r="M2025" i="28" s="1"/>
  <c r="L2026" i="28"/>
  <c r="M2026" i="28" s="1"/>
  <c r="L2027" i="28"/>
  <c r="M2027" i="28" s="1"/>
  <c r="L2028" i="28"/>
  <c r="M2028" i="28" s="1"/>
  <c r="L2029" i="28"/>
  <c r="M2029" i="28" s="1"/>
  <c r="L2030" i="28"/>
  <c r="M2030" i="28" s="1"/>
  <c r="L2031" i="28"/>
  <c r="M2031" i="28" s="1"/>
  <c r="L2032" i="28"/>
  <c r="M2032" i="28" s="1"/>
  <c r="L2033" i="28"/>
  <c r="M2033" i="28" s="1"/>
  <c r="L2034" i="28"/>
  <c r="M2034" i="28" s="1"/>
  <c r="L2035" i="28"/>
  <c r="M2035" i="28" s="1"/>
  <c r="L2036" i="28"/>
  <c r="M2036" i="28" s="1"/>
  <c r="L2037" i="28"/>
  <c r="M2037" i="28" s="1"/>
  <c r="L2038" i="28"/>
  <c r="M2038" i="28" s="1"/>
  <c r="L2039" i="28"/>
  <c r="M2039" i="28" s="1"/>
  <c r="L2040" i="28"/>
  <c r="M2040" i="28" s="1"/>
  <c r="L2041" i="28"/>
  <c r="M2041" i="28" s="1"/>
  <c r="L2042" i="28"/>
  <c r="M2042" i="28" s="1"/>
  <c r="L2043" i="28"/>
  <c r="M2043" i="28" s="1"/>
  <c r="L2044" i="28"/>
  <c r="M2044" i="28" s="1"/>
  <c r="L2045" i="28"/>
  <c r="M2045" i="28" s="1"/>
  <c r="L2046" i="28"/>
  <c r="M2046" i="28" s="1"/>
  <c r="L2047" i="28"/>
  <c r="M2047" i="28" s="1"/>
  <c r="L2048" i="28"/>
  <c r="M2048" i="28" s="1"/>
  <c r="L2049" i="28"/>
  <c r="M2049" i="28" s="1"/>
  <c r="L2050" i="28"/>
  <c r="M2050" i="28" s="1"/>
  <c r="L2051" i="28"/>
  <c r="M2051" i="28" s="1"/>
  <c r="L2052" i="28"/>
  <c r="M2052" i="28" s="1"/>
  <c r="L2053" i="28"/>
  <c r="M2053" i="28" s="1"/>
  <c r="L2054" i="28"/>
  <c r="M2054" i="28" s="1"/>
  <c r="L2055" i="28"/>
  <c r="M2055" i="28" s="1"/>
  <c r="L2056" i="28"/>
  <c r="M2056" i="28" s="1"/>
  <c r="L2057" i="28"/>
  <c r="M2057" i="28" s="1"/>
  <c r="L2058" i="28"/>
  <c r="M2058" i="28" s="1"/>
  <c r="L2059" i="28"/>
  <c r="M2059" i="28" s="1"/>
  <c r="L2060" i="28"/>
  <c r="M2060" i="28" s="1"/>
  <c r="L2061" i="28"/>
  <c r="M2061" i="28" s="1"/>
  <c r="L2062" i="28"/>
  <c r="M2062" i="28" s="1"/>
  <c r="L2063" i="28"/>
  <c r="M2063" i="28" s="1"/>
  <c r="L2064" i="28"/>
  <c r="M2064" i="28" s="1"/>
  <c r="L2065" i="28"/>
  <c r="M2065" i="28" s="1"/>
  <c r="L2066" i="28"/>
  <c r="M2066" i="28" s="1"/>
  <c r="L2067" i="28"/>
  <c r="M2067" i="28" s="1"/>
  <c r="L2068" i="28"/>
  <c r="M2068" i="28" s="1"/>
  <c r="L2069" i="28"/>
  <c r="M2069" i="28" s="1"/>
  <c r="L2070" i="28"/>
  <c r="M2070" i="28" s="1"/>
  <c r="L2071" i="28"/>
  <c r="M2071" i="28" s="1"/>
  <c r="L2072" i="28"/>
  <c r="M2072" i="28" s="1"/>
  <c r="L2073" i="28"/>
  <c r="M2073" i="28" s="1"/>
  <c r="L2074" i="28"/>
  <c r="M2074" i="28" s="1"/>
  <c r="L2075" i="28"/>
  <c r="M2075" i="28" s="1"/>
  <c r="L2076" i="28"/>
  <c r="M2076" i="28" s="1"/>
  <c r="L2077" i="28"/>
  <c r="M2077" i="28" s="1"/>
  <c r="L2078" i="28"/>
  <c r="M2078" i="28" s="1"/>
  <c r="L2079" i="28"/>
  <c r="M2079" i="28" s="1"/>
  <c r="L2080" i="28"/>
  <c r="M2080" i="28" s="1"/>
  <c r="L2081" i="28"/>
  <c r="M2081" i="28" s="1"/>
  <c r="L2082" i="28"/>
  <c r="M2082" i="28" s="1"/>
  <c r="L2083" i="28"/>
  <c r="M2083" i="28" s="1"/>
  <c r="L2084" i="28"/>
  <c r="M2084" i="28" s="1"/>
  <c r="L2085" i="28"/>
  <c r="M2085" i="28" s="1"/>
  <c r="L2086" i="28"/>
  <c r="M2086" i="28" s="1"/>
  <c r="L2087" i="28"/>
  <c r="M2087" i="28" s="1"/>
  <c r="L2088" i="28"/>
  <c r="M2088" i="28" s="1"/>
  <c r="L2089" i="28"/>
  <c r="M2089" i="28" s="1"/>
  <c r="L2090" i="28"/>
  <c r="M2090" i="28" s="1"/>
  <c r="L2091" i="28"/>
  <c r="M2091" i="28" s="1"/>
  <c r="L2092" i="28"/>
  <c r="M2092" i="28" s="1"/>
  <c r="L2093" i="28"/>
  <c r="M2093" i="28" s="1"/>
  <c r="L2094" i="28"/>
  <c r="M2094" i="28" s="1"/>
  <c r="L2095" i="28"/>
  <c r="M2095" i="28" s="1"/>
  <c r="L2096" i="28"/>
  <c r="M2096" i="28" s="1"/>
  <c r="L2097" i="28"/>
  <c r="M2097" i="28" s="1"/>
  <c r="L2098" i="28"/>
  <c r="M2098" i="28" s="1"/>
  <c r="L2099" i="28"/>
  <c r="M2099" i="28" s="1"/>
  <c r="L2100" i="28"/>
  <c r="M2100" i="28" s="1"/>
  <c r="L2101" i="28"/>
  <c r="M2101" i="28" s="1"/>
  <c r="L2102" i="28"/>
  <c r="M2102" i="28" s="1"/>
  <c r="L2103" i="28"/>
  <c r="M2103" i="28" s="1"/>
  <c r="L2104" i="28"/>
  <c r="M2104" i="28" s="1"/>
  <c r="L2105" i="28"/>
  <c r="M2105" i="28" s="1"/>
  <c r="L2106" i="28"/>
  <c r="M2106" i="28" s="1"/>
  <c r="L2107" i="28"/>
  <c r="M2107" i="28" s="1"/>
  <c r="L2108" i="28"/>
  <c r="M2108" i="28" s="1"/>
  <c r="L2109" i="28"/>
  <c r="M2109" i="28" s="1"/>
  <c r="L2110" i="28"/>
  <c r="M2110" i="28" s="1"/>
  <c r="L2111" i="28"/>
  <c r="M2111" i="28" s="1"/>
  <c r="L2112" i="28"/>
  <c r="M2112" i="28" s="1"/>
  <c r="L2113" i="28"/>
  <c r="M2113" i="28" s="1"/>
  <c r="L2114" i="28"/>
  <c r="M2114" i="28" s="1"/>
  <c r="L2115" i="28"/>
  <c r="M2115" i="28" s="1"/>
  <c r="L2116" i="28"/>
  <c r="M2116" i="28" s="1"/>
  <c r="L2117" i="28"/>
  <c r="M2117" i="28" s="1"/>
  <c r="L2118" i="28"/>
  <c r="M2118" i="28" s="1"/>
  <c r="L2119" i="28"/>
  <c r="M2119" i="28" s="1"/>
  <c r="L2120" i="28"/>
  <c r="M2120" i="28" s="1"/>
  <c r="L2121" i="28"/>
  <c r="M2121" i="28" s="1"/>
  <c r="L2122" i="28"/>
  <c r="M2122" i="28" s="1"/>
  <c r="L2123" i="28"/>
  <c r="M2123" i="28" s="1"/>
  <c r="L2124" i="28"/>
  <c r="M2124" i="28" s="1"/>
  <c r="L2125" i="28"/>
  <c r="M2125" i="28" s="1"/>
  <c r="L2126" i="28"/>
  <c r="M2126" i="28" s="1"/>
  <c r="L2127" i="28"/>
  <c r="M2127" i="28" s="1"/>
  <c r="L2128" i="28"/>
  <c r="M2128" i="28" s="1"/>
  <c r="L2129" i="28"/>
  <c r="M2129" i="28" s="1"/>
  <c r="L2130" i="28"/>
  <c r="M2130" i="28" s="1"/>
  <c r="L2131" i="28"/>
  <c r="M2131" i="28" s="1"/>
  <c r="L2132" i="28"/>
  <c r="M2132" i="28" s="1"/>
  <c r="L2133" i="28"/>
  <c r="M2133" i="28" s="1"/>
  <c r="L2134" i="28"/>
  <c r="M2134" i="28" s="1"/>
  <c r="L2135" i="28"/>
  <c r="M2135" i="28" s="1"/>
  <c r="L2136" i="28"/>
  <c r="M2136" i="28" s="1"/>
  <c r="L2137" i="28"/>
  <c r="M2137" i="28" s="1"/>
  <c r="L2138" i="28"/>
  <c r="M2138" i="28" s="1"/>
  <c r="L2139" i="28"/>
  <c r="M2139" i="28" s="1"/>
  <c r="L2140" i="28"/>
  <c r="M2140" i="28" s="1"/>
  <c r="L2141" i="28"/>
  <c r="M2141" i="28" s="1"/>
  <c r="L2142" i="28"/>
  <c r="M2142" i="28" s="1"/>
  <c r="L2143" i="28"/>
  <c r="M2143" i="28" s="1"/>
  <c r="L2144" i="28"/>
  <c r="M2144" i="28" s="1"/>
  <c r="L2145" i="28"/>
  <c r="M2145" i="28" s="1"/>
  <c r="L2146" i="28"/>
  <c r="M2146" i="28" s="1"/>
  <c r="L2147" i="28"/>
  <c r="M2147" i="28" s="1"/>
  <c r="L2148" i="28"/>
  <c r="M2148" i="28" s="1"/>
  <c r="L2149" i="28"/>
  <c r="M2149" i="28" s="1"/>
  <c r="L2150" i="28"/>
  <c r="M2150" i="28" s="1"/>
  <c r="L2151" i="28"/>
  <c r="M2151" i="28" s="1"/>
  <c r="L2152" i="28"/>
  <c r="M2152" i="28" s="1"/>
  <c r="L2153" i="28"/>
  <c r="M2153" i="28" s="1"/>
  <c r="L2154" i="28"/>
  <c r="M2154" i="28" s="1"/>
  <c r="L2155" i="28"/>
  <c r="M2155" i="28" s="1"/>
  <c r="L2156" i="28"/>
  <c r="M2156" i="28" s="1"/>
  <c r="L2157" i="28"/>
  <c r="M2157" i="28" s="1"/>
  <c r="L2158" i="28"/>
  <c r="M2158" i="28" s="1"/>
  <c r="L2159" i="28"/>
  <c r="M2159" i="28" s="1"/>
  <c r="L2160" i="28"/>
  <c r="M2160" i="28" s="1"/>
  <c r="L2161" i="28"/>
  <c r="M2161" i="28" s="1"/>
  <c r="L2162" i="28"/>
  <c r="M2162" i="28" s="1"/>
  <c r="L2163" i="28"/>
  <c r="M2163" i="28" s="1"/>
  <c r="L2164" i="28"/>
  <c r="M2164" i="28" s="1"/>
  <c r="L2165" i="28"/>
  <c r="M2165" i="28" s="1"/>
  <c r="L2166" i="28"/>
  <c r="M2166" i="28" s="1"/>
  <c r="L2167" i="28"/>
  <c r="M2167" i="28" s="1"/>
  <c r="L2168" i="28"/>
  <c r="M2168" i="28" s="1"/>
  <c r="L2169" i="28"/>
  <c r="M2169" i="28" s="1"/>
  <c r="L2170" i="28"/>
  <c r="M2170" i="28" s="1"/>
  <c r="L2171" i="28"/>
  <c r="M2171" i="28" s="1"/>
  <c r="L2172" i="28"/>
  <c r="M2172" i="28" s="1"/>
  <c r="L2173" i="28"/>
  <c r="M2173" i="28" s="1"/>
  <c r="L2174" i="28"/>
  <c r="M2174" i="28" s="1"/>
  <c r="L2175" i="28"/>
  <c r="M2175" i="28" s="1"/>
  <c r="L2176" i="28"/>
  <c r="M2176" i="28" s="1"/>
  <c r="L2177" i="28"/>
  <c r="M2177" i="28" s="1"/>
  <c r="L2178" i="28"/>
  <c r="M2178" i="28" s="1"/>
  <c r="L2179" i="28"/>
  <c r="M2179" i="28" s="1"/>
  <c r="L2180" i="28"/>
  <c r="M2180" i="28" s="1"/>
  <c r="L2181" i="28"/>
  <c r="M2181" i="28" s="1"/>
  <c r="L2182" i="28"/>
  <c r="M2182" i="28" s="1"/>
  <c r="L2183" i="28"/>
  <c r="M2183" i="28" s="1"/>
  <c r="L2184" i="28"/>
  <c r="M2184" i="28" s="1"/>
  <c r="L2185" i="28"/>
  <c r="M2185" i="28" s="1"/>
  <c r="L2186" i="28"/>
  <c r="M2186" i="28" s="1"/>
  <c r="L2187" i="28"/>
  <c r="M2187" i="28" s="1"/>
  <c r="L2188" i="28"/>
  <c r="M2188" i="28" s="1"/>
  <c r="L2189" i="28"/>
  <c r="M2189" i="28" s="1"/>
  <c r="L2190" i="28"/>
  <c r="M2190" i="28" s="1"/>
  <c r="L2191" i="28"/>
  <c r="M2191" i="28" s="1"/>
  <c r="L2192" i="28"/>
  <c r="M2192" i="28" s="1"/>
  <c r="L2193" i="28"/>
  <c r="M2193" i="28" s="1"/>
  <c r="L2194" i="28"/>
  <c r="M2194" i="28" s="1"/>
  <c r="L2195" i="28"/>
  <c r="M2195" i="28" s="1"/>
  <c r="L2196" i="28"/>
  <c r="M2196" i="28" s="1"/>
  <c r="L2197" i="28"/>
  <c r="M2197" i="28" s="1"/>
  <c r="L2198" i="28"/>
  <c r="M2198" i="28" s="1"/>
  <c r="L2199" i="28"/>
  <c r="M2199" i="28" s="1"/>
  <c r="L2200" i="28"/>
  <c r="M2200" i="28" s="1"/>
  <c r="L2201" i="28"/>
  <c r="M2201" i="28" s="1"/>
  <c r="L2202" i="28"/>
  <c r="M2202" i="28" s="1"/>
  <c r="L2203" i="28"/>
  <c r="M2203" i="28" s="1"/>
  <c r="L2204" i="28"/>
  <c r="M2204" i="28" s="1"/>
  <c r="L2205" i="28"/>
  <c r="M2205" i="28" s="1"/>
  <c r="L2206" i="28"/>
  <c r="M2206" i="28" s="1"/>
  <c r="L2207" i="28"/>
  <c r="M2207" i="28" s="1"/>
  <c r="L2208" i="28"/>
  <c r="M2208" i="28" s="1"/>
  <c r="L2209" i="28"/>
  <c r="M2209" i="28" s="1"/>
  <c r="L2210" i="28"/>
  <c r="M2210" i="28" s="1"/>
  <c r="L2211" i="28"/>
  <c r="M2211" i="28" s="1"/>
  <c r="L2212" i="28"/>
  <c r="M2212" i="28" s="1"/>
  <c r="L2213" i="28"/>
  <c r="M2213" i="28" s="1"/>
  <c r="L2214" i="28"/>
  <c r="M2214" i="28" s="1"/>
  <c r="L2215" i="28"/>
  <c r="M2215" i="28" s="1"/>
  <c r="L2216" i="28"/>
  <c r="M2216" i="28" s="1"/>
  <c r="L2217" i="28"/>
  <c r="M2217" i="28" s="1"/>
  <c r="L2218" i="28"/>
  <c r="M2218" i="28" s="1"/>
  <c r="L2219" i="28"/>
  <c r="M2219" i="28" s="1"/>
  <c r="L2220" i="28"/>
  <c r="M2220" i="28" s="1"/>
  <c r="L2221" i="28"/>
  <c r="M2221" i="28" s="1"/>
  <c r="L2222" i="28"/>
  <c r="M2222" i="28" s="1"/>
  <c r="L2223" i="28"/>
  <c r="M2223" i="28" s="1"/>
  <c r="L2224" i="28"/>
  <c r="M2224" i="28" s="1"/>
  <c r="L2225" i="28"/>
  <c r="M2225" i="28" s="1"/>
  <c r="L2226" i="28"/>
  <c r="M2226" i="28" s="1"/>
  <c r="L2227" i="28"/>
  <c r="M2227" i="28" s="1"/>
  <c r="L2228" i="28"/>
  <c r="M2228" i="28" s="1"/>
  <c r="L2229" i="28"/>
  <c r="M2229" i="28" s="1"/>
  <c r="L2230" i="28"/>
  <c r="M2230" i="28" s="1"/>
  <c r="L2231" i="28"/>
  <c r="M2231" i="28" s="1"/>
  <c r="L2232" i="28"/>
  <c r="M2232" i="28" s="1"/>
  <c r="L2233" i="28"/>
  <c r="M2233" i="28" s="1"/>
  <c r="L2234" i="28"/>
  <c r="M2234" i="28" s="1"/>
  <c r="L2235" i="28"/>
  <c r="M2235" i="28" s="1"/>
  <c r="L2236" i="28"/>
  <c r="M2236" i="28" s="1"/>
  <c r="L2237" i="28"/>
  <c r="M2237" i="28" s="1"/>
  <c r="L2238" i="28"/>
  <c r="M2238" i="28" s="1"/>
  <c r="L2239" i="28"/>
  <c r="M2239" i="28" s="1"/>
  <c r="L2240" i="28"/>
  <c r="M2240" i="28" s="1"/>
  <c r="L2241" i="28"/>
  <c r="M2241" i="28" s="1"/>
  <c r="L2242" i="28"/>
  <c r="M2242" i="28" s="1"/>
  <c r="L2243" i="28"/>
  <c r="M2243" i="28" s="1"/>
  <c r="L2244" i="28"/>
  <c r="M2244" i="28" s="1"/>
  <c r="L2245" i="28"/>
  <c r="M2245" i="28" s="1"/>
  <c r="L2246" i="28"/>
  <c r="M2246" i="28" s="1"/>
  <c r="L2247" i="28"/>
  <c r="M2247" i="28" s="1"/>
  <c r="L2248" i="28"/>
  <c r="M2248" i="28" s="1"/>
  <c r="L2249" i="28"/>
  <c r="M2249" i="28" s="1"/>
  <c r="L2250" i="28"/>
  <c r="M2250" i="28" s="1"/>
  <c r="L2251" i="28"/>
  <c r="M2251" i="28" s="1"/>
  <c r="L2252" i="28"/>
  <c r="M2252" i="28" s="1"/>
  <c r="L2253" i="28"/>
  <c r="M2253" i="28" s="1"/>
  <c r="L2254" i="28"/>
  <c r="M2254" i="28" s="1"/>
  <c r="L2255" i="28"/>
  <c r="M2255" i="28" s="1"/>
  <c r="L2256" i="28"/>
  <c r="M2256" i="28" s="1"/>
  <c r="L2257" i="28"/>
  <c r="M2257" i="28" s="1"/>
  <c r="L2258" i="28"/>
  <c r="M2258" i="28" s="1"/>
  <c r="L2259" i="28"/>
  <c r="M2259" i="28" s="1"/>
  <c r="L2260" i="28"/>
  <c r="M2260" i="28" s="1"/>
  <c r="L2261" i="28"/>
  <c r="M2261" i="28" s="1"/>
  <c r="L2262" i="28"/>
  <c r="M2262" i="28" s="1"/>
  <c r="L2263" i="28"/>
  <c r="M2263" i="28" s="1"/>
  <c r="L2264" i="28"/>
  <c r="M2264" i="28" s="1"/>
  <c r="L2265" i="28"/>
  <c r="M2265" i="28" s="1"/>
  <c r="L2266" i="28"/>
  <c r="M2266" i="28" s="1"/>
  <c r="L2267" i="28"/>
  <c r="M2267" i="28" s="1"/>
  <c r="L2268" i="28"/>
  <c r="M2268" i="28" s="1"/>
  <c r="L2269" i="28"/>
  <c r="M2269" i="28" s="1"/>
  <c r="L2270" i="28"/>
  <c r="M2270" i="28" s="1"/>
  <c r="L2271" i="28"/>
  <c r="M2271" i="28" s="1"/>
  <c r="L2272" i="28"/>
  <c r="M2272" i="28" s="1"/>
  <c r="L2273" i="28"/>
  <c r="M2273" i="28" s="1"/>
  <c r="L2274" i="28"/>
  <c r="M2274" i="28" s="1"/>
  <c r="L2275" i="28"/>
  <c r="M2275" i="28" s="1"/>
  <c r="L2276" i="28"/>
  <c r="M2276" i="28" s="1"/>
  <c r="L2277" i="28"/>
  <c r="M2277" i="28" s="1"/>
  <c r="L2278" i="28"/>
  <c r="M2278" i="28" s="1"/>
  <c r="L2279" i="28"/>
  <c r="M2279" i="28" s="1"/>
  <c r="L2280" i="28"/>
  <c r="M2280" i="28" s="1"/>
  <c r="L2281" i="28"/>
  <c r="M2281" i="28" s="1"/>
  <c r="L2282" i="28"/>
  <c r="M2282" i="28" s="1"/>
  <c r="L2283" i="28"/>
  <c r="M2283" i="28" s="1"/>
  <c r="L2284" i="28"/>
  <c r="M2284" i="28" s="1"/>
  <c r="L2285" i="28"/>
  <c r="M2285" i="28" s="1"/>
  <c r="L2286" i="28"/>
  <c r="M2286" i="28" s="1"/>
  <c r="L2287" i="28"/>
  <c r="M2287" i="28" s="1"/>
  <c r="L2288" i="28"/>
  <c r="M2288" i="28" s="1"/>
  <c r="L2289" i="28"/>
  <c r="M2289" i="28" s="1"/>
  <c r="L2290" i="28"/>
  <c r="M2290" i="28" s="1"/>
  <c r="L2291" i="28"/>
  <c r="M2291" i="28" s="1"/>
  <c r="L2292" i="28"/>
  <c r="M2292" i="28" s="1"/>
  <c r="L2293" i="28"/>
  <c r="M2293" i="28" s="1"/>
  <c r="L2294" i="28"/>
  <c r="M2294" i="28" s="1"/>
  <c r="L2295" i="28"/>
  <c r="M2295" i="28" s="1"/>
  <c r="L2296" i="28"/>
  <c r="M2296" i="28" s="1"/>
  <c r="L2297" i="28"/>
  <c r="M2297" i="28" s="1"/>
  <c r="L2298" i="28"/>
  <c r="M2298" i="28" s="1"/>
  <c r="L2299" i="28"/>
  <c r="M2299" i="28" s="1"/>
  <c r="L2300" i="28"/>
  <c r="M2300" i="28" s="1"/>
  <c r="L2301" i="28"/>
  <c r="M2301" i="28" s="1"/>
  <c r="L2302" i="28"/>
  <c r="M2302" i="28" s="1"/>
  <c r="L2303" i="28"/>
  <c r="M2303" i="28" s="1"/>
  <c r="L2304" i="28"/>
  <c r="M2304" i="28" s="1"/>
  <c r="L2305" i="28"/>
  <c r="M2305" i="28" s="1"/>
  <c r="L2306" i="28"/>
  <c r="M2306" i="28" s="1"/>
  <c r="L2307" i="28"/>
  <c r="M2307" i="28" s="1"/>
  <c r="L2308" i="28"/>
  <c r="M2308" i="28" s="1"/>
  <c r="L2309" i="28"/>
  <c r="M2309" i="28" s="1"/>
  <c r="L2310" i="28"/>
  <c r="M2310" i="28" s="1"/>
  <c r="L2311" i="28"/>
  <c r="M2311" i="28" s="1"/>
  <c r="L2312" i="28"/>
  <c r="M2312" i="28" s="1"/>
  <c r="L2313" i="28"/>
  <c r="M2313" i="28" s="1"/>
  <c r="L2314" i="28"/>
  <c r="M2314" i="28" s="1"/>
  <c r="L2315" i="28"/>
  <c r="M2315" i="28" s="1"/>
  <c r="L2316" i="28"/>
  <c r="M2316" i="28" s="1"/>
  <c r="L2317" i="28"/>
  <c r="M2317" i="28" s="1"/>
  <c r="L2318" i="28"/>
  <c r="M2318" i="28" s="1"/>
  <c r="L2319" i="28"/>
  <c r="M2319" i="28" s="1"/>
  <c r="L2320" i="28"/>
  <c r="M2320" i="28" s="1"/>
  <c r="L2321" i="28"/>
  <c r="M2321" i="28" s="1"/>
  <c r="L2322" i="28"/>
  <c r="M2322" i="28" s="1"/>
  <c r="L2323" i="28"/>
  <c r="M2323" i="28" s="1"/>
  <c r="L2324" i="28"/>
  <c r="M2324" i="28" s="1"/>
  <c r="L2325" i="28"/>
  <c r="M2325" i="28" s="1"/>
  <c r="L2326" i="28"/>
  <c r="M2326" i="28" s="1"/>
  <c r="L2327" i="28"/>
  <c r="M2327" i="28" s="1"/>
  <c r="L2328" i="28"/>
  <c r="M2328" i="28" s="1"/>
  <c r="L2329" i="28"/>
  <c r="M2329" i="28" s="1"/>
  <c r="L2330" i="28"/>
  <c r="M2330" i="28" s="1"/>
  <c r="L2331" i="28"/>
  <c r="M2331" i="28" s="1"/>
  <c r="L2332" i="28"/>
  <c r="M2332" i="28" s="1"/>
  <c r="L2333" i="28"/>
  <c r="M2333" i="28" s="1"/>
  <c r="L2334" i="28"/>
  <c r="M2334" i="28" s="1"/>
  <c r="L2335" i="28"/>
  <c r="M2335" i="28" s="1"/>
  <c r="L2336" i="28"/>
  <c r="M2336" i="28" s="1"/>
  <c r="L2337" i="28"/>
  <c r="M2337" i="28" s="1"/>
  <c r="L2338" i="28"/>
  <c r="M2338" i="28" s="1"/>
  <c r="L2339" i="28"/>
  <c r="M2339" i="28" s="1"/>
  <c r="L2340" i="28"/>
  <c r="M2340" i="28" s="1"/>
  <c r="L2341" i="28"/>
  <c r="M2341" i="28" s="1"/>
  <c r="L2342" i="28"/>
  <c r="M2342" i="28" s="1"/>
  <c r="L2343" i="28"/>
  <c r="M2343" i="28" s="1"/>
  <c r="L2344" i="28"/>
  <c r="M2344" i="28" s="1"/>
  <c r="L2345" i="28"/>
  <c r="M2345" i="28" s="1"/>
  <c r="L2346" i="28"/>
  <c r="M2346" i="28" s="1"/>
  <c r="L2347" i="28"/>
  <c r="M2347" i="28" s="1"/>
  <c r="L2348" i="28"/>
  <c r="M2348" i="28" s="1"/>
  <c r="L2349" i="28"/>
  <c r="M2349" i="28" s="1"/>
  <c r="L2350" i="28"/>
  <c r="M2350" i="28" s="1"/>
  <c r="L2351" i="28"/>
  <c r="M2351" i="28" s="1"/>
  <c r="L2352" i="28"/>
  <c r="M2352" i="28" s="1"/>
  <c r="L2353" i="28"/>
  <c r="M2353" i="28" s="1"/>
  <c r="L2354" i="28"/>
  <c r="M2354" i="28" s="1"/>
  <c r="L2355" i="28"/>
  <c r="M2355" i="28" s="1"/>
  <c r="L2356" i="28"/>
  <c r="M2356" i="28" s="1"/>
  <c r="L2357" i="28"/>
  <c r="M2357" i="28" s="1"/>
  <c r="L2358" i="28"/>
  <c r="M2358" i="28" s="1"/>
  <c r="L2359" i="28"/>
  <c r="M2359" i="28" s="1"/>
  <c r="L2360" i="28"/>
  <c r="M2360" i="28" s="1"/>
  <c r="L2361" i="28"/>
  <c r="M2361" i="28" s="1"/>
  <c r="L2362" i="28"/>
  <c r="M2362" i="28" s="1"/>
  <c r="L2363" i="28"/>
  <c r="M2363" i="28" s="1"/>
  <c r="L2364" i="28"/>
  <c r="M2364" i="28" s="1"/>
  <c r="L2365" i="28"/>
  <c r="M2365" i="28" s="1"/>
  <c r="L2366" i="28"/>
  <c r="M2366" i="28" s="1"/>
  <c r="L2367" i="28"/>
  <c r="M2367" i="28" s="1"/>
  <c r="L2368" i="28"/>
  <c r="M2368" i="28" s="1"/>
  <c r="L2369" i="28"/>
  <c r="M2369" i="28" s="1"/>
  <c r="L2370" i="28"/>
  <c r="M2370" i="28" s="1"/>
  <c r="L2371" i="28"/>
  <c r="M2371" i="28" s="1"/>
  <c r="L2372" i="28"/>
  <c r="M2372" i="28" s="1"/>
  <c r="L2373" i="28"/>
  <c r="M2373" i="28" s="1"/>
  <c r="L2374" i="28"/>
  <c r="M2374" i="28" s="1"/>
  <c r="L2375" i="28"/>
  <c r="M2375" i="28" s="1"/>
  <c r="L2376" i="28"/>
  <c r="M2376" i="28" s="1"/>
  <c r="L2377" i="28"/>
  <c r="M2377" i="28" s="1"/>
  <c r="L2378" i="28"/>
  <c r="M2378" i="28" s="1"/>
  <c r="L2379" i="28"/>
  <c r="M2379" i="28" s="1"/>
  <c r="L2380" i="28"/>
  <c r="M2380" i="28" s="1"/>
  <c r="L2381" i="28"/>
  <c r="M2381" i="28" s="1"/>
  <c r="L2382" i="28"/>
  <c r="M2382" i="28" s="1"/>
  <c r="L2383" i="28"/>
  <c r="M2383" i="28" s="1"/>
  <c r="L2384" i="28"/>
  <c r="M2384" i="28" s="1"/>
  <c r="L2385" i="28"/>
  <c r="M2385" i="28" s="1"/>
  <c r="L2386" i="28"/>
  <c r="M2386" i="28" s="1"/>
  <c r="L2387" i="28"/>
  <c r="M2387" i="28" s="1"/>
  <c r="L2388" i="28"/>
  <c r="M2388" i="28" s="1"/>
  <c r="L2389" i="28"/>
  <c r="M2389" i="28" s="1"/>
  <c r="L2390" i="28"/>
  <c r="M2390" i="28" s="1"/>
  <c r="L2391" i="28"/>
  <c r="M2391" i="28" s="1"/>
  <c r="L2392" i="28"/>
  <c r="M2392" i="28" s="1"/>
  <c r="L2393" i="28"/>
  <c r="M2393" i="28" s="1"/>
  <c r="L2394" i="28"/>
  <c r="M2394" i="28" s="1"/>
  <c r="L2395" i="28"/>
  <c r="M2395" i="28" s="1"/>
  <c r="L2396" i="28"/>
  <c r="M2396" i="28" s="1"/>
  <c r="L2397" i="28"/>
  <c r="M2397" i="28" s="1"/>
  <c r="L2398" i="28"/>
  <c r="M2398" i="28" s="1"/>
  <c r="L2399" i="28"/>
  <c r="M2399" i="28" s="1"/>
  <c r="L2400" i="28"/>
  <c r="M2400" i="28" s="1"/>
  <c r="L2401" i="28"/>
  <c r="M2401" i="28" s="1"/>
  <c r="L2402" i="28"/>
  <c r="M2402" i="28" s="1"/>
  <c r="L2403" i="28"/>
  <c r="M2403" i="28" s="1"/>
  <c r="L2404" i="28"/>
  <c r="M2404" i="28" s="1"/>
  <c r="L2405" i="28"/>
  <c r="M2405" i="28" s="1"/>
  <c r="L2406" i="28"/>
  <c r="M2406" i="28" s="1"/>
  <c r="L2407" i="28"/>
  <c r="M2407" i="28" s="1"/>
  <c r="L2408" i="28"/>
  <c r="M2408" i="28" s="1"/>
  <c r="L2409" i="28"/>
  <c r="M2409" i="28" s="1"/>
  <c r="L2410" i="28"/>
  <c r="M2410" i="28" s="1"/>
  <c r="L2411" i="28"/>
  <c r="M2411" i="28" s="1"/>
  <c r="L2412" i="28"/>
  <c r="M2412" i="28" s="1"/>
  <c r="L2413" i="28"/>
  <c r="M2413" i="28" s="1"/>
  <c r="L2414" i="28"/>
  <c r="M2414" i="28" s="1"/>
  <c r="L2415" i="28"/>
  <c r="M2415" i="28" s="1"/>
  <c r="L2416" i="28"/>
  <c r="M2416" i="28" s="1"/>
  <c r="L2417" i="28"/>
  <c r="M2417" i="28" s="1"/>
  <c r="L2418" i="28"/>
  <c r="M2418" i="28" s="1"/>
  <c r="L2419" i="28"/>
  <c r="M2419" i="28" s="1"/>
  <c r="L2420" i="28"/>
  <c r="M2420" i="28" s="1"/>
  <c r="L2421" i="28"/>
  <c r="M2421" i="28" s="1"/>
  <c r="L2422" i="28"/>
  <c r="M2422" i="28" s="1"/>
  <c r="L2423" i="28"/>
  <c r="M2423" i="28" s="1"/>
  <c r="L2424" i="28"/>
  <c r="M2424" i="28" s="1"/>
  <c r="L2425" i="28"/>
  <c r="M2425" i="28" s="1"/>
  <c r="L2426" i="28"/>
  <c r="M2426" i="28" s="1"/>
  <c r="L2427" i="28"/>
  <c r="M2427" i="28" s="1"/>
  <c r="L2428" i="28"/>
  <c r="M2428" i="28" s="1"/>
  <c r="L2429" i="28"/>
  <c r="M2429" i="28" s="1"/>
  <c r="L2430" i="28"/>
  <c r="M2430" i="28" s="1"/>
  <c r="L2431" i="28"/>
  <c r="M2431" i="28" s="1"/>
  <c r="L2432" i="28"/>
  <c r="M2432" i="28" s="1"/>
  <c r="L2433" i="28"/>
  <c r="M2433" i="28" s="1"/>
  <c r="L2434" i="28"/>
  <c r="M2434" i="28" s="1"/>
  <c r="L2435" i="28"/>
  <c r="M2435" i="28" s="1"/>
  <c r="L2436" i="28"/>
  <c r="M2436" i="28" s="1"/>
  <c r="L2437" i="28"/>
  <c r="M2437" i="28" s="1"/>
  <c r="L2438" i="28"/>
  <c r="M2438" i="28" s="1"/>
  <c r="L2439" i="28"/>
  <c r="M2439" i="28" s="1"/>
  <c r="L2440" i="28"/>
  <c r="M2440" i="28" s="1"/>
  <c r="L2441" i="28"/>
  <c r="M2441" i="28" s="1"/>
  <c r="L2442" i="28"/>
  <c r="M2442" i="28" s="1"/>
  <c r="L2443" i="28"/>
  <c r="M2443" i="28" s="1"/>
  <c r="L2444" i="28"/>
  <c r="M2444" i="28" s="1"/>
  <c r="L2445" i="28"/>
  <c r="M2445" i="28" s="1"/>
  <c r="L2446" i="28"/>
  <c r="M2446" i="28" s="1"/>
  <c r="L2447" i="28"/>
  <c r="M2447" i="28" s="1"/>
  <c r="L2448" i="28"/>
  <c r="M2448" i="28" s="1"/>
  <c r="L2449" i="28"/>
  <c r="M2449" i="28" s="1"/>
  <c r="L2450" i="28"/>
  <c r="M2450" i="28" s="1"/>
  <c r="L2451" i="28"/>
  <c r="M2451" i="28" s="1"/>
  <c r="L2452" i="28"/>
  <c r="M2452" i="28" s="1"/>
  <c r="L2453" i="28"/>
  <c r="M2453" i="28" s="1"/>
  <c r="L2454" i="28"/>
  <c r="M2454" i="28" s="1"/>
  <c r="L2455" i="28"/>
  <c r="M2455" i="28" s="1"/>
  <c r="L2456" i="28"/>
  <c r="M2456" i="28" s="1"/>
  <c r="L2457" i="28"/>
  <c r="M2457" i="28" s="1"/>
  <c r="L2458" i="28"/>
  <c r="M2458" i="28" s="1"/>
  <c r="L2459" i="28"/>
  <c r="M2459" i="28" s="1"/>
  <c r="L2460" i="28"/>
  <c r="M2460" i="28" s="1"/>
  <c r="L1455" i="28"/>
  <c r="M1455" i="28" s="1"/>
  <c r="L604" i="28"/>
  <c r="M604" i="28" s="1"/>
  <c r="L605" i="28"/>
  <c r="M605" i="28" s="1"/>
  <c r="L606" i="28"/>
  <c r="M606" i="28" s="1"/>
  <c r="L607" i="28"/>
  <c r="M607" i="28" s="1"/>
  <c r="L608" i="28"/>
  <c r="M608" i="28" s="1"/>
  <c r="L609" i="28"/>
  <c r="M609" i="28" s="1"/>
  <c r="L610" i="28"/>
  <c r="M610" i="28" s="1"/>
  <c r="L611" i="28"/>
  <c r="M611" i="28" s="1"/>
  <c r="L612" i="28"/>
  <c r="M612" i="28" s="1"/>
  <c r="L613" i="28"/>
  <c r="M613" i="28" s="1"/>
  <c r="L614" i="28"/>
  <c r="M614" i="28" s="1"/>
  <c r="L615" i="28"/>
  <c r="M615" i="28" s="1"/>
  <c r="L616" i="28"/>
  <c r="M616" i="28" s="1"/>
  <c r="L617" i="28"/>
  <c r="M617" i="28" s="1"/>
  <c r="L618" i="28"/>
  <c r="M618" i="28" s="1"/>
  <c r="L619" i="28"/>
  <c r="M619" i="28" s="1"/>
  <c r="L620" i="28"/>
  <c r="M620" i="28" s="1"/>
  <c r="L621" i="28"/>
  <c r="M621" i="28" s="1"/>
  <c r="L622" i="28"/>
  <c r="M622" i="28" s="1"/>
  <c r="L623" i="28"/>
  <c r="M623" i="28" s="1"/>
  <c r="L624" i="28"/>
  <c r="M624" i="28" s="1"/>
  <c r="L625" i="28"/>
  <c r="M625" i="28" s="1"/>
  <c r="L626" i="28"/>
  <c r="M626" i="28" s="1"/>
  <c r="L627" i="28"/>
  <c r="M627" i="28" s="1"/>
  <c r="L628" i="28"/>
  <c r="M628" i="28" s="1"/>
  <c r="L629" i="28"/>
  <c r="M629" i="28" s="1"/>
  <c r="L630" i="28"/>
  <c r="M630" i="28" s="1"/>
  <c r="L631" i="28"/>
  <c r="M631" i="28" s="1"/>
  <c r="L632" i="28"/>
  <c r="M632" i="28" s="1"/>
  <c r="L633" i="28"/>
  <c r="M633" i="28" s="1"/>
  <c r="L634" i="28"/>
  <c r="M634" i="28" s="1"/>
  <c r="L635" i="28"/>
  <c r="M635" i="28" s="1"/>
  <c r="L636" i="28"/>
  <c r="M636" i="28" s="1"/>
  <c r="L637" i="28"/>
  <c r="M637" i="28" s="1"/>
  <c r="L638" i="28"/>
  <c r="M638" i="28" s="1"/>
  <c r="L639" i="28"/>
  <c r="M639" i="28" s="1"/>
  <c r="L640" i="28"/>
  <c r="M640" i="28" s="1"/>
  <c r="L641" i="28"/>
  <c r="M641" i="28" s="1"/>
  <c r="L642" i="28"/>
  <c r="M642" i="28" s="1"/>
  <c r="L643" i="28"/>
  <c r="M643" i="28" s="1"/>
  <c r="L644" i="28"/>
  <c r="M644" i="28" s="1"/>
  <c r="L645" i="28"/>
  <c r="M645" i="28" s="1"/>
  <c r="L646" i="28"/>
  <c r="M646" i="28" s="1"/>
  <c r="L647" i="28"/>
  <c r="M647" i="28" s="1"/>
  <c r="L648" i="28"/>
  <c r="M648" i="28" s="1"/>
  <c r="L649" i="28"/>
  <c r="M649" i="28" s="1"/>
  <c r="L650" i="28"/>
  <c r="M650" i="28" s="1"/>
  <c r="L651" i="28"/>
  <c r="M651" i="28" s="1"/>
  <c r="L652" i="28"/>
  <c r="M652" i="28" s="1"/>
  <c r="L653" i="28"/>
  <c r="M653" i="28" s="1"/>
  <c r="L654" i="28"/>
  <c r="M654" i="28" s="1"/>
  <c r="L655" i="28"/>
  <c r="M655" i="28" s="1"/>
  <c r="L656" i="28"/>
  <c r="M656" i="28" s="1"/>
  <c r="L657" i="28"/>
  <c r="M657" i="28" s="1"/>
  <c r="L658" i="28"/>
  <c r="M658" i="28" s="1"/>
  <c r="L659" i="28"/>
  <c r="M659" i="28" s="1"/>
  <c r="L660" i="28"/>
  <c r="M660" i="28" s="1"/>
  <c r="L661" i="28"/>
  <c r="M661" i="28" s="1"/>
  <c r="L662" i="28"/>
  <c r="M662" i="28" s="1"/>
  <c r="L663" i="28"/>
  <c r="M663" i="28" s="1"/>
  <c r="L664" i="28"/>
  <c r="M664" i="28" s="1"/>
  <c r="L665" i="28"/>
  <c r="M665" i="28" s="1"/>
  <c r="L666" i="28"/>
  <c r="M666" i="28" s="1"/>
  <c r="L667" i="28"/>
  <c r="M667" i="28" s="1"/>
  <c r="L668" i="28"/>
  <c r="M668" i="28" s="1"/>
  <c r="L669" i="28"/>
  <c r="M669" i="28" s="1"/>
  <c r="L670" i="28"/>
  <c r="M670" i="28" s="1"/>
  <c r="L671" i="28"/>
  <c r="M671" i="28" s="1"/>
  <c r="L672" i="28"/>
  <c r="M672" i="28" s="1"/>
  <c r="L673" i="28"/>
  <c r="M673" i="28" s="1"/>
  <c r="L674" i="28"/>
  <c r="M674" i="28" s="1"/>
  <c r="L675" i="28"/>
  <c r="M675" i="28" s="1"/>
  <c r="L676" i="28"/>
  <c r="M676" i="28" s="1"/>
  <c r="L677" i="28"/>
  <c r="M677" i="28" s="1"/>
  <c r="L678" i="28"/>
  <c r="M678" i="28" s="1"/>
  <c r="L679" i="28"/>
  <c r="M679" i="28" s="1"/>
  <c r="L680" i="28"/>
  <c r="M680" i="28" s="1"/>
  <c r="L681" i="28"/>
  <c r="M681" i="28" s="1"/>
  <c r="L682" i="28"/>
  <c r="M682" i="28" s="1"/>
  <c r="L683" i="28"/>
  <c r="M683" i="28" s="1"/>
  <c r="L684" i="28"/>
  <c r="M684" i="28" s="1"/>
  <c r="L685" i="28"/>
  <c r="M685" i="28" s="1"/>
  <c r="L686" i="28"/>
  <c r="M686" i="28" s="1"/>
  <c r="L687" i="28"/>
  <c r="M687" i="28" s="1"/>
  <c r="L688" i="28"/>
  <c r="M688" i="28" s="1"/>
  <c r="L689" i="28"/>
  <c r="M689" i="28" s="1"/>
  <c r="L690" i="28"/>
  <c r="M690" i="28" s="1"/>
  <c r="L691" i="28"/>
  <c r="M691" i="28" s="1"/>
  <c r="L692" i="28"/>
  <c r="M692" i="28" s="1"/>
  <c r="L693" i="28"/>
  <c r="M693" i="28" s="1"/>
  <c r="L694" i="28"/>
  <c r="M694" i="28" s="1"/>
  <c r="L695" i="28"/>
  <c r="M695" i="28" s="1"/>
  <c r="L696" i="28"/>
  <c r="M696" i="28" s="1"/>
  <c r="L697" i="28"/>
  <c r="M697" i="28" s="1"/>
  <c r="L698" i="28"/>
  <c r="M698" i="28" s="1"/>
  <c r="L699" i="28"/>
  <c r="M699" i="28" s="1"/>
  <c r="L700" i="28"/>
  <c r="M700" i="28" s="1"/>
  <c r="L701" i="28"/>
  <c r="M701" i="28" s="1"/>
  <c r="L702" i="28"/>
  <c r="M702" i="28" s="1"/>
  <c r="L703" i="28"/>
  <c r="M703" i="28" s="1"/>
  <c r="L704" i="28"/>
  <c r="M704" i="28" s="1"/>
  <c r="L705" i="28"/>
  <c r="M705" i="28" s="1"/>
  <c r="L706" i="28"/>
  <c r="M706" i="28" s="1"/>
  <c r="L707" i="28"/>
  <c r="M707" i="28" s="1"/>
  <c r="L708" i="28"/>
  <c r="M708" i="28" s="1"/>
  <c r="L709" i="28"/>
  <c r="M709" i="28" s="1"/>
  <c r="L710" i="28"/>
  <c r="M710" i="28" s="1"/>
  <c r="L711" i="28"/>
  <c r="M711" i="28" s="1"/>
  <c r="L712" i="28"/>
  <c r="M712" i="28" s="1"/>
  <c r="L713" i="28"/>
  <c r="M713" i="28" s="1"/>
  <c r="L714" i="28"/>
  <c r="M714" i="28" s="1"/>
  <c r="L715" i="28"/>
  <c r="M715" i="28" s="1"/>
  <c r="L716" i="28"/>
  <c r="M716" i="28" s="1"/>
  <c r="L717" i="28"/>
  <c r="M717" i="28" s="1"/>
  <c r="L718" i="28"/>
  <c r="M718" i="28" s="1"/>
  <c r="L719" i="28"/>
  <c r="M719" i="28" s="1"/>
  <c r="L720" i="28"/>
  <c r="M720" i="28" s="1"/>
  <c r="L721" i="28"/>
  <c r="M721" i="28" s="1"/>
  <c r="L722" i="28"/>
  <c r="M722" i="28" s="1"/>
  <c r="L723" i="28"/>
  <c r="M723" i="28" s="1"/>
  <c r="L724" i="28"/>
  <c r="M724" i="28" s="1"/>
  <c r="L725" i="28"/>
  <c r="M725" i="28" s="1"/>
  <c r="L726" i="28"/>
  <c r="M726" i="28" s="1"/>
  <c r="L727" i="28"/>
  <c r="M727" i="28" s="1"/>
  <c r="L728" i="28"/>
  <c r="M728" i="28" s="1"/>
  <c r="L729" i="28"/>
  <c r="M729" i="28" s="1"/>
  <c r="L730" i="28"/>
  <c r="M730" i="28" s="1"/>
  <c r="L731" i="28"/>
  <c r="M731" i="28" s="1"/>
  <c r="L732" i="28"/>
  <c r="M732" i="28" s="1"/>
  <c r="L733" i="28"/>
  <c r="M733" i="28" s="1"/>
  <c r="L734" i="28"/>
  <c r="M734" i="28" s="1"/>
  <c r="L735" i="28"/>
  <c r="M735" i="28" s="1"/>
  <c r="L736" i="28"/>
  <c r="M736" i="28" s="1"/>
  <c r="L737" i="28"/>
  <c r="M737" i="28" s="1"/>
  <c r="L738" i="28"/>
  <c r="M738" i="28" s="1"/>
  <c r="L739" i="28"/>
  <c r="M739" i="28" s="1"/>
  <c r="L740" i="28"/>
  <c r="M740" i="28" s="1"/>
  <c r="L741" i="28"/>
  <c r="M741" i="28" s="1"/>
  <c r="L742" i="28"/>
  <c r="M742" i="28" s="1"/>
  <c r="L743" i="28"/>
  <c r="M743" i="28" s="1"/>
  <c r="L744" i="28"/>
  <c r="M744" i="28" s="1"/>
  <c r="L745" i="28"/>
  <c r="M745" i="28" s="1"/>
  <c r="L746" i="28"/>
  <c r="M746" i="28" s="1"/>
  <c r="L747" i="28"/>
  <c r="M747" i="28" s="1"/>
  <c r="L748" i="28"/>
  <c r="M748" i="28" s="1"/>
  <c r="L749" i="28"/>
  <c r="M749" i="28" s="1"/>
  <c r="L750" i="28"/>
  <c r="M750" i="28" s="1"/>
  <c r="L751" i="28"/>
  <c r="M751" i="28" s="1"/>
  <c r="L752" i="28"/>
  <c r="M752" i="28" s="1"/>
  <c r="L753" i="28"/>
  <c r="M753" i="28" s="1"/>
  <c r="L754" i="28"/>
  <c r="M754" i="28" s="1"/>
  <c r="L755" i="28"/>
  <c r="M755" i="28" s="1"/>
  <c r="L756" i="28"/>
  <c r="M756" i="28" s="1"/>
  <c r="L757" i="28"/>
  <c r="M757" i="28" s="1"/>
  <c r="L758" i="28"/>
  <c r="M758" i="28" s="1"/>
  <c r="L759" i="28"/>
  <c r="M759" i="28" s="1"/>
  <c r="L760" i="28"/>
  <c r="M760" i="28" s="1"/>
  <c r="L761" i="28"/>
  <c r="M761" i="28" s="1"/>
  <c r="L762" i="28"/>
  <c r="M762" i="28" s="1"/>
  <c r="L763" i="28"/>
  <c r="M763" i="28" s="1"/>
  <c r="L764" i="28"/>
  <c r="M764" i="28" s="1"/>
  <c r="L765" i="28"/>
  <c r="M765" i="28" s="1"/>
  <c r="L766" i="28"/>
  <c r="M766" i="28" s="1"/>
  <c r="L767" i="28"/>
  <c r="M767" i="28" s="1"/>
  <c r="L768" i="28"/>
  <c r="M768" i="28" s="1"/>
  <c r="L769" i="28"/>
  <c r="M769" i="28" s="1"/>
  <c r="L770" i="28"/>
  <c r="M770" i="28" s="1"/>
  <c r="L771" i="28"/>
  <c r="M771" i="28" s="1"/>
  <c r="L772" i="28"/>
  <c r="M772" i="28" s="1"/>
  <c r="L773" i="28"/>
  <c r="M773" i="28" s="1"/>
  <c r="L774" i="28"/>
  <c r="M774" i="28" s="1"/>
  <c r="L775" i="28"/>
  <c r="M775" i="28" s="1"/>
  <c r="L776" i="28"/>
  <c r="M776" i="28" s="1"/>
  <c r="L777" i="28"/>
  <c r="M777" i="28" s="1"/>
  <c r="L778" i="28"/>
  <c r="M778" i="28" s="1"/>
  <c r="L779" i="28"/>
  <c r="M779" i="28" s="1"/>
  <c r="L780" i="28"/>
  <c r="M780" i="28" s="1"/>
  <c r="L781" i="28"/>
  <c r="M781" i="28" s="1"/>
  <c r="L782" i="28"/>
  <c r="M782" i="28" s="1"/>
  <c r="L783" i="28"/>
  <c r="M783" i="28" s="1"/>
  <c r="L784" i="28"/>
  <c r="M784" i="28" s="1"/>
  <c r="L785" i="28"/>
  <c r="M785" i="28" s="1"/>
  <c r="L786" i="28"/>
  <c r="M786" i="28" s="1"/>
  <c r="L787" i="28"/>
  <c r="M787" i="28" s="1"/>
  <c r="L788" i="28"/>
  <c r="M788" i="28" s="1"/>
  <c r="L789" i="28"/>
  <c r="M789" i="28" s="1"/>
  <c r="L790" i="28"/>
  <c r="M790" i="28" s="1"/>
  <c r="L791" i="28"/>
  <c r="M791" i="28" s="1"/>
  <c r="L792" i="28"/>
  <c r="M792" i="28" s="1"/>
  <c r="L793" i="28"/>
  <c r="M793" i="28" s="1"/>
  <c r="L794" i="28"/>
  <c r="M794" i="28" s="1"/>
  <c r="L795" i="28"/>
  <c r="M795" i="28" s="1"/>
  <c r="L796" i="28"/>
  <c r="M796" i="28" s="1"/>
  <c r="L797" i="28"/>
  <c r="M797" i="28" s="1"/>
  <c r="L798" i="28"/>
  <c r="M798" i="28" s="1"/>
  <c r="L799" i="28"/>
  <c r="M799" i="28" s="1"/>
  <c r="L800" i="28"/>
  <c r="M800" i="28" s="1"/>
  <c r="L801" i="28"/>
  <c r="M801" i="28" s="1"/>
  <c r="L802" i="28"/>
  <c r="M802" i="28" s="1"/>
  <c r="L803" i="28"/>
  <c r="M803" i="28" s="1"/>
  <c r="L804" i="28"/>
  <c r="M804" i="28" s="1"/>
  <c r="L805" i="28"/>
  <c r="M805" i="28" s="1"/>
  <c r="L806" i="28"/>
  <c r="M806" i="28" s="1"/>
  <c r="L807" i="28"/>
  <c r="M807" i="28" s="1"/>
  <c r="L808" i="28"/>
  <c r="M808" i="28" s="1"/>
  <c r="L809" i="28"/>
  <c r="M809" i="28" s="1"/>
  <c r="L810" i="28"/>
  <c r="M810" i="28" s="1"/>
  <c r="L811" i="28"/>
  <c r="M811" i="28" s="1"/>
  <c r="L812" i="28"/>
  <c r="M812" i="28" s="1"/>
  <c r="L813" i="28"/>
  <c r="M813" i="28" s="1"/>
  <c r="L814" i="28"/>
  <c r="M814" i="28" s="1"/>
  <c r="L815" i="28"/>
  <c r="M815" i="28" s="1"/>
  <c r="L816" i="28"/>
  <c r="M816" i="28" s="1"/>
  <c r="L817" i="28"/>
  <c r="M817" i="28" s="1"/>
  <c r="L818" i="28"/>
  <c r="M818" i="28" s="1"/>
  <c r="L819" i="28"/>
  <c r="M819" i="28" s="1"/>
  <c r="L820" i="28"/>
  <c r="M820" i="28" s="1"/>
  <c r="L821" i="28"/>
  <c r="M821" i="28" s="1"/>
  <c r="L822" i="28"/>
  <c r="M822" i="28" s="1"/>
  <c r="L823" i="28"/>
  <c r="M823" i="28" s="1"/>
  <c r="L824" i="28"/>
  <c r="M824" i="28" s="1"/>
  <c r="L825" i="28"/>
  <c r="M825" i="28" s="1"/>
  <c r="L826" i="28"/>
  <c r="M826" i="28" s="1"/>
  <c r="L827" i="28"/>
  <c r="M827" i="28" s="1"/>
  <c r="L828" i="28"/>
  <c r="M828" i="28" s="1"/>
  <c r="L829" i="28"/>
  <c r="M829" i="28" s="1"/>
  <c r="L830" i="28"/>
  <c r="M830" i="28" s="1"/>
  <c r="L831" i="28"/>
  <c r="M831" i="28" s="1"/>
  <c r="L832" i="28"/>
  <c r="M832" i="28" s="1"/>
  <c r="L833" i="28"/>
  <c r="M833" i="28" s="1"/>
  <c r="L834" i="28"/>
  <c r="M834" i="28" s="1"/>
  <c r="L835" i="28"/>
  <c r="M835" i="28" s="1"/>
  <c r="L836" i="28"/>
  <c r="M836" i="28" s="1"/>
  <c r="L837" i="28"/>
  <c r="M837" i="28" s="1"/>
  <c r="L838" i="28"/>
  <c r="M838" i="28" s="1"/>
  <c r="L839" i="28"/>
  <c r="M839" i="28" s="1"/>
  <c r="L840" i="28"/>
  <c r="M840" i="28" s="1"/>
  <c r="L841" i="28"/>
  <c r="M841" i="28" s="1"/>
  <c r="L842" i="28"/>
  <c r="M842" i="28" s="1"/>
  <c r="L843" i="28"/>
  <c r="M843" i="28" s="1"/>
  <c r="L844" i="28"/>
  <c r="M844" i="28" s="1"/>
  <c r="L845" i="28"/>
  <c r="M845" i="28" s="1"/>
  <c r="L846" i="28"/>
  <c r="M846" i="28" s="1"/>
  <c r="L847" i="28"/>
  <c r="M847" i="28" s="1"/>
  <c r="L848" i="28"/>
  <c r="M848" i="28" s="1"/>
  <c r="L849" i="28"/>
  <c r="M849" i="28" s="1"/>
  <c r="L850" i="28"/>
  <c r="M850" i="28" s="1"/>
  <c r="L851" i="28"/>
  <c r="M851" i="28" s="1"/>
  <c r="L852" i="28"/>
  <c r="M852" i="28" s="1"/>
  <c r="L853" i="28"/>
  <c r="M853" i="28" s="1"/>
  <c r="L854" i="28"/>
  <c r="M854" i="28" s="1"/>
  <c r="L855" i="28"/>
  <c r="M855" i="28" s="1"/>
  <c r="L856" i="28"/>
  <c r="M856" i="28" s="1"/>
  <c r="L857" i="28"/>
  <c r="M857" i="28" s="1"/>
  <c r="L858" i="28"/>
  <c r="M858" i="28" s="1"/>
  <c r="L859" i="28"/>
  <c r="M859" i="28" s="1"/>
  <c r="L860" i="28"/>
  <c r="M860" i="28" s="1"/>
  <c r="L861" i="28"/>
  <c r="M861" i="28" s="1"/>
  <c r="L862" i="28"/>
  <c r="M862" i="28" s="1"/>
  <c r="L863" i="28"/>
  <c r="M863" i="28" s="1"/>
  <c r="L864" i="28"/>
  <c r="M864" i="28" s="1"/>
  <c r="L865" i="28"/>
  <c r="M865" i="28" s="1"/>
  <c r="L866" i="28"/>
  <c r="M866" i="28" s="1"/>
  <c r="L867" i="28"/>
  <c r="M867" i="28" s="1"/>
  <c r="L868" i="28"/>
  <c r="M868" i="28" s="1"/>
  <c r="L869" i="28"/>
  <c r="M869" i="28" s="1"/>
  <c r="L870" i="28"/>
  <c r="M870" i="28" s="1"/>
  <c r="L871" i="28"/>
  <c r="M871" i="28" s="1"/>
  <c r="L872" i="28"/>
  <c r="M872" i="28" s="1"/>
  <c r="L873" i="28"/>
  <c r="M873" i="28" s="1"/>
  <c r="L874" i="28"/>
  <c r="M874" i="28" s="1"/>
  <c r="L875" i="28"/>
  <c r="M875" i="28" s="1"/>
  <c r="L876" i="28"/>
  <c r="M876" i="28" s="1"/>
  <c r="L877" i="28"/>
  <c r="M877" i="28" s="1"/>
  <c r="L878" i="28"/>
  <c r="M878" i="28" s="1"/>
  <c r="L879" i="28"/>
  <c r="M879" i="28" s="1"/>
  <c r="L880" i="28"/>
  <c r="M880" i="28" s="1"/>
  <c r="L881" i="28"/>
  <c r="M881" i="28" s="1"/>
  <c r="L882" i="28"/>
  <c r="M882" i="28" s="1"/>
  <c r="L883" i="28"/>
  <c r="M883" i="28" s="1"/>
  <c r="L884" i="28"/>
  <c r="M884" i="28" s="1"/>
  <c r="L885" i="28"/>
  <c r="M885" i="28" s="1"/>
  <c r="L886" i="28"/>
  <c r="M886" i="28" s="1"/>
  <c r="L887" i="28"/>
  <c r="M887" i="28" s="1"/>
  <c r="L888" i="28"/>
  <c r="M888" i="28" s="1"/>
  <c r="L889" i="28"/>
  <c r="M889" i="28" s="1"/>
  <c r="L890" i="28"/>
  <c r="M890" i="28" s="1"/>
  <c r="L891" i="28"/>
  <c r="M891" i="28" s="1"/>
  <c r="L892" i="28"/>
  <c r="M892" i="28" s="1"/>
  <c r="L893" i="28"/>
  <c r="M893" i="28" s="1"/>
  <c r="L894" i="28"/>
  <c r="M894" i="28" s="1"/>
  <c r="L895" i="28"/>
  <c r="M895" i="28" s="1"/>
  <c r="L896" i="28"/>
  <c r="M896" i="28" s="1"/>
  <c r="L897" i="28"/>
  <c r="M897" i="28" s="1"/>
  <c r="L898" i="28"/>
  <c r="M898" i="28" s="1"/>
  <c r="L899" i="28"/>
  <c r="M899" i="28" s="1"/>
  <c r="L900" i="28"/>
  <c r="M900" i="28" s="1"/>
  <c r="L901" i="28"/>
  <c r="M901" i="28" s="1"/>
  <c r="L902" i="28"/>
  <c r="M902" i="28" s="1"/>
  <c r="L903" i="28"/>
  <c r="M903" i="28" s="1"/>
  <c r="L904" i="28"/>
  <c r="M904" i="28" s="1"/>
  <c r="L905" i="28"/>
  <c r="M905" i="28" s="1"/>
  <c r="L906" i="28"/>
  <c r="M906" i="28" s="1"/>
  <c r="L907" i="28"/>
  <c r="M907" i="28" s="1"/>
  <c r="L908" i="28"/>
  <c r="M908" i="28" s="1"/>
  <c r="L909" i="28"/>
  <c r="M909" i="28" s="1"/>
  <c r="L910" i="28"/>
  <c r="M910" i="28" s="1"/>
  <c r="L911" i="28"/>
  <c r="M911" i="28" s="1"/>
  <c r="L912" i="28"/>
  <c r="M912" i="28" s="1"/>
  <c r="L913" i="28"/>
  <c r="M913" i="28" s="1"/>
  <c r="L914" i="28"/>
  <c r="M914" i="28" s="1"/>
  <c r="L915" i="28"/>
  <c r="M915" i="28" s="1"/>
  <c r="L916" i="28"/>
  <c r="M916" i="28" s="1"/>
  <c r="L917" i="28"/>
  <c r="M917" i="28" s="1"/>
  <c r="L918" i="28"/>
  <c r="M918" i="28" s="1"/>
  <c r="L919" i="28"/>
  <c r="M919" i="28" s="1"/>
  <c r="L920" i="28"/>
  <c r="M920" i="28" s="1"/>
  <c r="L921" i="28"/>
  <c r="M921" i="28" s="1"/>
  <c r="L922" i="28"/>
  <c r="M922" i="28" s="1"/>
  <c r="L923" i="28"/>
  <c r="M923" i="28" s="1"/>
  <c r="L924" i="28"/>
  <c r="M924" i="28" s="1"/>
  <c r="L925" i="28"/>
  <c r="M925" i="28" s="1"/>
  <c r="L926" i="28"/>
  <c r="M926" i="28" s="1"/>
  <c r="L927" i="28"/>
  <c r="M927" i="28" s="1"/>
  <c r="L928" i="28"/>
  <c r="M928" i="28" s="1"/>
  <c r="L929" i="28"/>
  <c r="M929" i="28" s="1"/>
  <c r="L930" i="28"/>
  <c r="M930" i="28" s="1"/>
  <c r="L931" i="28"/>
  <c r="M931" i="28" s="1"/>
  <c r="L932" i="28"/>
  <c r="M932" i="28" s="1"/>
  <c r="L933" i="28"/>
  <c r="M933" i="28" s="1"/>
  <c r="L934" i="28"/>
  <c r="M934" i="28" s="1"/>
  <c r="L935" i="28"/>
  <c r="M935" i="28" s="1"/>
  <c r="L936" i="28"/>
  <c r="M936" i="28" s="1"/>
  <c r="L937" i="28"/>
  <c r="M937" i="28" s="1"/>
  <c r="L938" i="28"/>
  <c r="M938" i="28" s="1"/>
  <c r="L939" i="28"/>
  <c r="M939" i="28" s="1"/>
  <c r="L940" i="28"/>
  <c r="M940" i="28" s="1"/>
  <c r="L941" i="28"/>
  <c r="M941" i="28" s="1"/>
  <c r="L942" i="28"/>
  <c r="M942" i="28" s="1"/>
  <c r="L943" i="28"/>
  <c r="M943" i="28" s="1"/>
  <c r="L944" i="28"/>
  <c r="M944" i="28" s="1"/>
  <c r="L945" i="28"/>
  <c r="M945" i="28" s="1"/>
  <c r="L946" i="28"/>
  <c r="M946" i="28" s="1"/>
  <c r="L947" i="28"/>
  <c r="M947" i="28" s="1"/>
  <c r="L948" i="28"/>
  <c r="M948" i="28" s="1"/>
  <c r="L949" i="28"/>
  <c r="M949" i="28" s="1"/>
  <c r="L950" i="28"/>
  <c r="M950" i="28" s="1"/>
  <c r="L951" i="28"/>
  <c r="M951" i="28" s="1"/>
  <c r="L952" i="28"/>
  <c r="M952" i="28" s="1"/>
  <c r="L953" i="28"/>
  <c r="M953" i="28" s="1"/>
  <c r="L954" i="28"/>
  <c r="M954" i="28" s="1"/>
  <c r="L955" i="28"/>
  <c r="M955" i="28" s="1"/>
  <c r="L956" i="28"/>
  <c r="M956" i="28" s="1"/>
  <c r="L957" i="28"/>
  <c r="M957" i="28" s="1"/>
  <c r="L958" i="28"/>
  <c r="M958" i="28" s="1"/>
  <c r="L959" i="28"/>
  <c r="M959" i="28" s="1"/>
  <c r="L960" i="28"/>
  <c r="M960" i="28" s="1"/>
  <c r="L961" i="28"/>
  <c r="M961" i="28" s="1"/>
  <c r="L962" i="28"/>
  <c r="M962" i="28" s="1"/>
  <c r="L963" i="28"/>
  <c r="M963" i="28" s="1"/>
  <c r="L964" i="28"/>
  <c r="M964" i="28" s="1"/>
  <c r="L965" i="28"/>
  <c r="M965" i="28" s="1"/>
  <c r="L966" i="28"/>
  <c r="M966" i="28" s="1"/>
  <c r="L967" i="28"/>
  <c r="M967" i="28" s="1"/>
  <c r="L968" i="28"/>
  <c r="M968" i="28" s="1"/>
  <c r="L969" i="28"/>
  <c r="M969" i="28" s="1"/>
  <c r="L970" i="28"/>
  <c r="M970" i="28" s="1"/>
  <c r="L971" i="28"/>
  <c r="M971" i="28" s="1"/>
  <c r="L972" i="28"/>
  <c r="M972" i="28" s="1"/>
  <c r="L973" i="28"/>
  <c r="M973" i="28" s="1"/>
  <c r="L974" i="28"/>
  <c r="M974" i="28" s="1"/>
  <c r="L975" i="28"/>
  <c r="M975" i="28" s="1"/>
  <c r="L976" i="28"/>
  <c r="M976" i="28" s="1"/>
  <c r="L977" i="28"/>
  <c r="M977" i="28" s="1"/>
  <c r="L978" i="28"/>
  <c r="M978" i="28" s="1"/>
  <c r="L979" i="28"/>
  <c r="M979" i="28" s="1"/>
  <c r="L980" i="28"/>
  <c r="M980" i="28" s="1"/>
  <c r="L981" i="28"/>
  <c r="M981" i="28" s="1"/>
  <c r="L982" i="28"/>
  <c r="M982" i="28" s="1"/>
  <c r="L983" i="28"/>
  <c r="M983" i="28" s="1"/>
  <c r="L984" i="28"/>
  <c r="M984" i="28" s="1"/>
  <c r="L985" i="28"/>
  <c r="M985" i="28" s="1"/>
  <c r="L986" i="28"/>
  <c r="M986" i="28" s="1"/>
  <c r="L987" i="28"/>
  <c r="M987" i="28" s="1"/>
  <c r="L988" i="28"/>
  <c r="M988" i="28" s="1"/>
  <c r="L989" i="28"/>
  <c r="M989" i="28" s="1"/>
  <c r="L990" i="28"/>
  <c r="M990" i="28" s="1"/>
  <c r="L991" i="28"/>
  <c r="M991" i="28" s="1"/>
  <c r="L992" i="28"/>
  <c r="M992" i="28" s="1"/>
  <c r="L993" i="28"/>
  <c r="M993" i="28" s="1"/>
  <c r="L994" i="28"/>
  <c r="M994" i="28" s="1"/>
  <c r="L995" i="28"/>
  <c r="M995" i="28" s="1"/>
  <c r="L996" i="28"/>
  <c r="M996" i="28" s="1"/>
  <c r="L997" i="28"/>
  <c r="M997" i="28" s="1"/>
  <c r="L998" i="28"/>
  <c r="M998" i="28" s="1"/>
  <c r="L999" i="28"/>
  <c r="M999" i="28" s="1"/>
  <c r="L1000" i="28"/>
  <c r="M1000" i="28" s="1"/>
  <c r="L1001" i="28"/>
  <c r="M1001" i="28" s="1"/>
  <c r="L1002" i="28"/>
  <c r="M1002" i="28" s="1"/>
  <c r="L1003" i="28"/>
  <c r="M1003" i="28" s="1"/>
  <c r="L1004" i="28"/>
  <c r="M1004" i="28" s="1"/>
  <c r="L1005" i="28"/>
  <c r="M1005" i="28" s="1"/>
  <c r="L1006" i="28"/>
  <c r="M1006" i="28" s="1"/>
  <c r="L1007" i="28"/>
  <c r="M1007" i="28" s="1"/>
  <c r="L1008" i="28"/>
  <c r="M1008" i="28" s="1"/>
  <c r="L1009" i="28"/>
  <c r="M1009" i="28" s="1"/>
  <c r="L1010" i="28"/>
  <c r="M1010" i="28" s="1"/>
  <c r="L1011" i="28"/>
  <c r="M1011" i="28" s="1"/>
  <c r="L1012" i="28"/>
  <c r="M1012" i="28" s="1"/>
  <c r="L1013" i="28"/>
  <c r="M1013" i="28" s="1"/>
  <c r="L1014" i="28"/>
  <c r="M1014" i="28" s="1"/>
  <c r="L1015" i="28"/>
  <c r="M1015" i="28" s="1"/>
  <c r="L1016" i="28"/>
  <c r="M1016" i="28" s="1"/>
  <c r="L1017" i="28"/>
  <c r="M1017" i="28" s="1"/>
  <c r="L1018" i="28"/>
  <c r="M1018" i="28" s="1"/>
  <c r="L1019" i="28"/>
  <c r="M1019" i="28" s="1"/>
  <c r="L1020" i="28"/>
  <c r="M1020" i="28" s="1"/>
  <c r="L1021" i="28"/>
  <c r="M1021" i="28" s="1"/>
  <c r="L1022" i="28"/>
  <c r="M1022" i="28" s="1"/>
  <c r="L1023" i="28"/>
  <c r="M1023" i="28" s="1"/>
  <c r="L1024" i="28"/>
  <c r="M1024" i="28" s="1"/>
  <c r="L1025" i="28"/>
  <c r="M1025" i="28" s="1"/>
  <c r="L1026" i="28"/>
  <c r="M1026" i="28" s="1"/>
  <c r="L1027" i="28"/>
  <c r="M1027" i="28" s="1"/>
  <c r="L1028" i="28"/>
  <c r="M1028" i="28" s="1"/>
  <c r="L1029" i="28"/>
  <c r="M1029" i="28" s="1"/>
  <c r="L1030" i="28"/>
  <c r="M1030" i="28" s="1"/>
  <c r="L1031" i="28"/>
  <c r="M1031" i="28" s="1"/>
  <c r="L1032" i="28"/>
  <c r="M1032" i="28" s="1"/>
  <c r="L1033" i="28"/>
  <c r="M1033" i="28" s="1"/>
  <c r="L1034" i="28"/>
  <c r="M1034" i="28" s="1"/>
  <c r="L1035" i="28"/>
  <c r="M1035" i="28" s="1"/>
  <c r="L1036" i="28"/>
  <c r="M1036" i="28" s="1"/>
  <c r="L1037" i="28"/>
  <c r="M1037" i="28" s="1"/>
  <c r="L1038" i="28"/>
  <c r="M1038" i="28" s="1"/>
  <c r="L1039" i="28"/>
  <c r="M1039" i="28" s="1"/>
  <c r="L1040" i="28"/>
  <c r="M1040" i="28" s="1"/>
  <c r="L1041" i="28"/>
  <c r="M1041" i="28" s="1"/>
  <c r="L1042" i="28"/>
  <c r="M1042" i="28" s="1"/>
  <c r="L1043" i="28"/>
  <c r="M1043" i="28" s="1"/>
  <c r="L1044" i="28"/>
  <c r="M1044" i="28" s="1"/>
  <c r="L1045" i="28"/>
  <c r="M1045" i="28" s="1"/>
  <c r="L1046" i="28"/>
  <c r="M1046" i="28" s="1"/>
  <c r="L1047" i="28"/>
  <c r="M1047" i="28" s="1"/>
  <c r="L1048" i="28"/>
  <c r="M1048" i="28" s="1"/>
  <c r="L1049" i="28"/>
  <c r="M1049" i="28" s="1"/>
  <c r="L1050" i="28"/>
  <c r="M1050" i="28" s="1"/>
  <c r="L1051" i="28"/>
  <c r="M1051" i="28" s="1"/>
  <c r="L1052" i="28"/>
  <c r="M1052" i="28" s="1"/>
  <c r="L1053" i="28"/>
  <c r="M1053" i="28" s="1"/>
  <c r="L1054" i="28"/>
  <c r="M1054" i="28" s="1"/>
  <c r="L1055" i="28"/>
  <c r="M1055" i="28" s="1"/>
  <c r="L1056" i="28"/>
  <c r="M1056" i="28" s="1"/>
  <c r="L1057" i="28"/>
  <c r="M1057" i="28" s="1"/>
  <c r="L1058" i="28"/>
  <c r="M1058" i="28" s="1"/>
  <c r="L1059" i="28"/>
  <c r="M1059" i="28" s="1"/>
  <c r="L1060" i="28"/>
  <c r="M1060" i="28" s="1"/>
  <c r="L1061" i="28"/>
  <c r="M1061" i="28" s="1"/>
  <c r="L1062" i="28"/>
  <c r="M1062" i="28" s="1"/>
  <c r="L1063" i="28"/>
  <c r="M1063" i="28" s="1"/>
  <c r="L1064" i="28"/>
  <c r="M1064" i="28" s="1"/>
  <c r="L1065" i="28"/>
  <c r="M1065" i="28" s="1"/>
  <c r="L1066" i="28"/>
  <c r="M1066" i="28" s="1"/>
  <c r="L1067" i="28"/>
  <c r="M1067" i="28" s="1"/>
  <c r="L1068" i="28"/>
  <c r="M1068" i="28" s="1"/>
  <c r="L1069" i="28"/>
  <c r="M1069" i="28" s="1"/>
  <c r="L1070" i="28"/>
  <c r="M1070" i="28" s="1"/>
  <c r="L1071" i="28"/>
  <c r="M1071" i="28" s="1"/>
  <c r="L1072" i="28"/>
  <c r="M1072" i="28" s="1"/>
  <c r="L1073" i="28"/>
  <c r="M1073" i="28" s="1"/>
  <c r="L1074" i="28"/>
  <c r="M1074" i="28" s="1"/>
  <c r="L1075" i="28"/>
  <c r="M1075" i="28" s="1"/>
  <c r="L1076" i="28"/>
  <c r="M1076" i="28" s="1"/>
  <c r="L1077" i="28"/>
  <c r="M1077" i="28" s="1"/>
  <c r="L1078" i="28"/>
  <c r="M1078" i="28" s="1"/>
  <c r="L1079" i="28"/>
  <c r="M1079" i="28" s="1"/>
  <c r="L1080" i="28"/>
  <c r="M1080" i="28" s="1"/>
  <c r="L1081" i="28"/>
  <c r="M1081" i="28" s="1"/>
  <c r="L1082" i="28"/>
  <c r="M1082" i="28" s="1"/>
  <c r="L1083" i="28"/>
  <c r="M1083" i="28" s="1"/>
  <c r="L1084" i="28"/>
  <c r="M1084" i="28" s="1"/>
  <c r="L1085" i="28"/>
  <c r="M1085" i="28" s="1"/>
  <c r="L1086" i="28"/>
  <c r="M1086" i="28" s="1"/>
  <c r="L1087" i="28"/>
  <c r="M1087" i="28" s="1"/>
  <c r="L1088" i="28"/>
  <c r="M1088" i="28" s="1"/>
  <c r="L1089" i="28"/>
  <c r="M1089" i="28" s="1"/>
  <c r="L1090" i="28"/>
  <c r="M1090" i="28" s="1"/>
  <c r="L1091" i="28"/>
  <c r="M1091" i="28" s="1"/>
  <c r="L1092" i="28"/>
  <c r="M1092" i="28" s="1"/>
  <c r="L1093" i="28"/>
  <c r="M1093" i="28" s="1"/>
  <c r="L1094" i="28"/>
  <c r="M1094" i="28" s="1"/>
  <c r="L1095" i="28"/>
  <c r="M1095" i="28" s="1"/>
  <c r="L1096" i="28"/>
  <c r="M1096" i="28" s="1"/>
  <c r="L1097" i="28"/>
  <c r="M1097" i="28" s="1"/>
  <c r="L1098" i="28"/>
  <c r="M1098" i="28" s="1"/>
  <c r="L1099" i="28"/>
  <c r="M1099" i="28" s="1"/>
  <c r="L1100" i="28"/>
  <c r="M1100" i="28" s="1"/>
  <c r="L1101" i="28"/>
  <c r="M1101" i="28" s="1"/>
  <c r="L1102" i="28"/>
  <c r="M1102" i="28" s="1"/>
  <c r="L1103" i="28"/>
  <c r="M1103" i="28" s="1"/>
  <c r="L1104" i="28"/>
  <c r="M1104" i="28" s="1"/>
  <c r="L1105" i="28"/>
  <c r="M1105" i="28" s="1"/>
  <c r="L1106" i="28"/>
  <c r="M1106" i="28" s="1"/>
  <c r="L1107" i="28"/>
  <c r="M1107" i="28" s="1"/>
  <c r="L1108" i="28"/>
  <c r="M1108" i="28" s="1"/>
  <c r="L1109" i="28"/>
  <c r="M1109" i="28" s="1"/>
  <c r="L1110" i="28"/>
  <c r="M1110" i="28" s="1"/>
  <c r="L1111" i="28"/>
  <c r="M1111" i="28" s="1"/>
  <c r="L1112" i="28"/>
  <c r="M1112" i="28" s="1"/>
  <c r="L1113" i="28"/>
  <c r="M1113" i="28" s="1"/>
  <c r="L1114" i="28"/>
  <c r="M1114" i="28" s="1"/>
  <c r="L1115" i="28"/>
  <c r="M1115" i="28" s="1"/>
  <c r="L1116" i="28"/>
  <c r="M1116" i="28" s="1"/>
  <c r="L1117" i="28"/>
  <c r="M1117" i="28" s="1"/>
  <c r="L1118" i="28"/>
  <c r="M1118" i="28" s="1"/>
  <c r="L1119" i="28"/>
  <c r="M1119" i="28" s="1"/>
  <c r="L1120" i="28"/>
  <c r="M1120" i="28" s="1"/>
  <c r="L1121" i="28"/>
  <c r="M1121" i="28" s="1"/>
  <c r="L1122" i="28"/>
  <c r="M1122" i="28" s="1"/>
  <c r="L1123" i="28"/>
  <c r="M1123" i="28" s="1"/>
  <c r="L1124" i="28"/>
  <c r="M1124" i="28" s="1"/>
  <c r="L1125" i="28"/>
  <c r="M1125" i="28" s="1"/>
  <c r="L1126" i="28"/>
  <c r="M1126" i="28" s="1"/>
  <c r="L1127" i="28"/>
  <c r="M1127" i="28" s="1"/>
  <c r="L1128" i="28"/>
  <c r="M1128" i="28" s="1"/>
  <c r="L1129" i="28"/>
  <c r="M1129" i="28" s="1"/>
  <c r="L1130" i="28"/>
  <c r="M1130" i="28" s="1"/>
  <c r="L1131" i="28"/>
  <c r="M1131" i="28" s="1"/>
  <c r="L1132" i="28"/>
  <c r="M1132" i="28" s="1"/>
  <c r="L1133" i="28"/>
  <c r="M1133" i="28" s="1"/>
  <c r="L1134" i="28"/>
  <c r="M1134" i="28" s="1"/>
  <c r="L1135" i="28"/>
  <c r="M1135" i="28" s="1"/>
  <c r="L1136" i="28"/>
  <c r="M1136" i="28" s="1"/>
  <c r="L1137" i="28"/>
  <c r="M1137" i="28" s="1"/>
  <c r="L1138" i="28"/>
  <c r="M1138" i="28" s="1"/>
  <c r="L1139" i="28"/>
  <c r="M1139" i="28" s="1"/>
  <c r="L1140" i="28"/>
  <c r="M1140" i="28" s="1"/>
  <c r="L1141" i="28"/>
  <c r="M1141" i="28" s="1"/>
  <c r="L1142" i="28"/>
  <c r="M1142" i="28" s="1"/>
  <c r="L1143" i="28"/>
  <c r="M1143" i="28" s="1"/>
  <c r="L1144" i="28"/>
  <c r="M1144" i="28" s="1"/>
  <c r="L1145" i="28"/>
  <c r="M1145" i="28" s="1"/>
  <c r="L1146" i="28"/>
  <c r="M1146" i="28" s="1"/>
  <c r="L1147" i="28"/>
  <c r="M1147" i="28" s="1"/>
  <c r="L1148" i="28"/>
  <c r="M1148" i="28" s="1"/>
  <c r="L1149" i="28"/>
  <c r="M1149" i="28" s="1"/>
  <c r="L1150" i="28"/>
  <c r="M1150" i="28" s="1"/>
  <c r="L1151" i="28"/>
  <c r="M1151" i="28" s="1"/>
  <c r="L1152" i="28"/>
  <c r="M1152" i="28" s="1"/>
  <c r="L1153" i="28"/>
  <c r="M1153" i="28" s="1"/>
  <c r="L1154" i="28"/>
  <c r="M1154" i="28" s="1"/>
  <c r="L1155" i="28"/>
  <c r="M1155" i="28" s="1"/>
  <c r="L1156" i="28"/>
  <c r="M1156" i="28" s="1"/>
  <c r="L1157" i="28"/>
  <c r="M1157" i="28" s="1"/>
  <c r="L1158" i="28"/>
  <c r="M1158" i="28" s="1"/>
  <c r="L1159" i="28"/>
  <c r="M1159" i="28" s="1"/>
  <c r="L1160" i="28"/>
  <c r="M1160" i="28" s="1"/>
  <c r="L1161" i="28"/>
  <c r="M1161" i="28" s="1"/>
  <c r="L1162" i="28"/>
  <c r="M1162" i="28" s="1"/>
  <c r="L1163" i="28"/>
  <c r="M1163" i="28" s="1"/>
  <c r="L1164" i="28"/>
  <c r="M1164" i="28" s="1"/>
  <c r="L1165" i="28"/>
  <c r="M1165" i="28" s="1"/>
  <c r="L1166" i="28"/>
  <c r="M1166" i="28" s="1"/>
  <c r="L1167" i="28"/>
  <c r="M1167" i="28" s="1"/>
  <c r="L1168" i="28"/>
  <c r="M1168" i="28" s="1"/>
  <c r="L1169" i="28"/>
  <c r="M1169" i="28" s="1"/>
  <c r="L1170" i="28"/>
  <c r="M1170" i="28" s="1"/>
  <c r="L1171" i="28"/>
  <c r="M1171" i="28" s="1"/>
  <c r="L1172" i="28"/>
  <c r="M1172" i="28" s="1"/>
  <c r="L1173" i="28"/>
  <c r="M1173" i="28" s="1"/>
  <c r="L1174" i="28"/>
  <c r="M1174" i="28" s="1"/>
  <c r="L1175" i="28"/>
  <c r="M1175" i="28" s="1"/>
  <c r="L1176" i="28"/>
  <c r="M1176" i="28" s="1"/>
  <c r="L1177" i="28"/>
  <c r="M1177" i="28" s="1"/>
  <c r="L1178" i="28"/>
  <c r="M1178" i="28" s="1"/>
  <c r="L1179" i="28"/>
  <c r="M1179" i="28" s="1"/>
  <c r="L1180" i="28"/>
  <c r="M1180" i="28" s="1"/>
  <c r="L1181" i="28"/>
  <c r="M1181" i="28" s="1"/>
  <c r="L1182" i="28"/>
  <c r="M1182" i="28" s="1"/>
  <c r="L1183" i="28"/>
  <c r="M1183" i="28" s="1"/>
  <c r="L1184" i="28"/>
  <c r="M1184" i="28" s="1"/>
  <c r="L1185" i="28"/>
  <c r="M1185" i="28" s="1"/>
  <c r="L1186" i="28"/>
  <c r="M1186" i="28" s="1"/>
  <c r="L1187" i="28"/>
  <c r="M1187" i="28" s="1"/>
  <c r="L1188" i="28"/>
  <c r="M1188" i="28" s="1"/>
  <c r="L1189" i="28"/>
  <c r="M1189" i="28" s="1"/>
  <c r="L1190" i="28"/>
  <c r="M1190" i="28" s="1"/>
  <c r="L1191" i="28"/>
  <c r="M1191" i="28" s="1"/>
  <c r="L1192" i="28"/>
  <c r="M1192" i="28" s="1"/>
  <c r="L1193" i="28"/>
  <c r="M1193" i="28" s="1"/>
  <c r="L1194" i="28"/>
  <c r="M1194" i="28" s="1"/>
  <c r="L1195" i="28"/>
  <c r="M1195" i="28" s="1"/>
  <c r="L1196" i="28"/>
  <c r="M1196" i="28" s="1"/>
  <c r="L1197" i="28"/>
  <c r="M1197" i="28" s="1"/>
  <c r="L1198" i="28"/>
  <c r="M1198" i="28" s="1"/>
  <c r="L1199" i="28"/>
  <c r="M1199" i="28" s="1"/>
  <c r="L1200" i="28"/>
  <c r="M1200" i="28" s="1"/>
  <c r="L1201" i="28"/>
  <c r="M1201" i="28" s="1"/>
  <c r="L1202" i="28"/>
  <c r="M1202" i="28" s="1"/>
  <c r="L1203" i="28"/>
  <c r="M1203" i="28" s="1"/>
  <c r="L1204" i="28"/>
  <c r="M1204" i="28" s="1"/>
  <c r="L1205" i="28"/>
  <c r="M1205" i="28" s="1"/>
  <c r="L1206" i="28"/>
  <c r="M1206" i="28" s="1"/>
  <c r="L1207" i="28"/>
  <c r="M1207" i="28" s="1"/>
  <c r="L1208" i="28"/>
  <c r="M1208" i="28" s="1"/>
  <c r="L1209" i="28"/>
  <c r="M1209" i="28" s="1"/>
  <c r="L1210" i="28"/>
  <c r="M1210" i="28" s="1"/>
  <c r="L1211" i="28"/>
  <c r="M1211" i="28" s="1"/>
  <c r="L1212" i="28"/>
  <c r="M1212" i="28" s="1"/>
  <c r="L1213" i="28"/>
  <c r="M1213" i="28" s="1"/>
  <c r="L1214" i="28"/>
  <c r="M1214" i="28" s="1"/>
  <c r="L1215" i="28"/>
  <c r="M1215" i="28" s="1"/>
  <c r="L1216" i="28"/>
  <c r="M1216" i="28" s="1"/>
  <c r="L1217" i="28"/>
  <c r="M1217" i="28" s="1"/>
  <c r="L1218" i="28"/>
  <c r="M1218" i="28" s="1"/>
  <c r="L1219" i="28"/>
  <c r="M1219" i="28" s="1"/>
  <c r="L1220" i="28"/>
  <c r="M1220" i="28" s="1"/>
  <c r="L1221" i="28"/>
  <c r="M1221" i="28" s="1"/>
  <c r="L1222" i="28"/>
  <c r="M1222" i="28" s="1"/>
  <c r="L1223" i="28"/>
  <c r="M1223" i="28" s="1"/>
  <c r="L1224" i="28"/>
  <c r="M1224" i="28" s="1"/>
  <c r="L1225" i="28"/>
  <c r="M1225" i="28" s="1"/>
  <c r="L1226" i="28"/>
  <c r="M1226" i="28" s="1"/>
  <c r="L1227" i="28"/>
  <c r="M1227" i="28" s="1"/>
  <c r="L1228" i="28"/>
  <c r="M1228" i="28" s="1"/>
  <c r="L1229" i="28"/>
  <c r="M1229" i="28" s="1"/>
  <c r="L1230" i="28"/>
  <c r="M1230" i="28" s="1"/>
  <c r="L1231" i="28"/>
  <c r="M1231" i="28" s="1"/>
  <c r="L1232" i="28"/>
  <c r="M1232" i="28" s="1"/>
  <c r="L1233" i="28"/>
  <c r="M1233" i="28" s="1"/>
  <c r="L1234" i="28"/>
  <c r="M1234" i="28" s="1"/>
  <c r="L1235" i="28"/>
  <c r="M1235" i="28" s="1"/>
  <c r="L1236" i="28"/>
  <c r="M1236" i="28" s="1"/>
  <c r="L1237" i="28"/>
  <c r="M1237" i="28" s="1"/>
  <c r="L1238" i="28"/>
  <c r="M1238" i="28" s="1"/>
  <c r="L1239" i="28"/>
  <c r="M1239" i="28" s="1"/>
  <c r="L1240" i="28"/>
  <c r="M1240" i="28" s="1"/>
  <c r="L1241" i="28"/>
  <c r="M1241" i="28" s="1"/>
  <c r="L1242" i="28"/>
  <c r="M1242" i="28" s="1"/>
  <c r="L1243" i="28"/>
  <c r="M1243" i="28" s="1"/>
  <c r="L1244" i="28"/>
  <c r="M1244" i="28" s="1"/>
  <c r="L1245" i="28"/>
  <c r="M1245" i="28" s="1"/>
  <c r="L1246" i="28"/>
  <c r="M1246" i="28" s="1"/>
  <c r="L1247" i="28"/>
  <c r="M1247" i="28" s="1"/>
  <c r="L1248" i="28"/>
  <c r="M1248" i="28" s="1"/>
  <c r="L1249" i="28"/>
  <c r="M1249" i="28" s="1"/>
  <c r="L1250" i="28"/>
  <c r="M1250" i="28" s="1"/>
  <c r="L1251" i="28"/>
  <c r="M1251" i="28" s="1"/>
  <c r="L1252" i="28"/>
  <c r="M1252" i="28" s="1"/>
  <c r="L1253" i="28"/>
  <c r="M1253" i="28" s="1"/>
  <c r="L1254" i="28"/>
  <c r="M1254" i="28" s="1"/>
  <c r="L1255" i="28"/>
  <c r="M1255" i="28" s="1"/>
  <c r="L1256" i="28"/>
  <c r="M1256" i="28" s="1"/>
  <c r="L1257" i="28"/>
  <c r="M1257" i="28" s="1"/>
  <c r="L1258" i="28"/>
  <c r="M1258" i="28" s="1"/>
  <c r="L1259" i="28"/>
  <c r="M1259" i="28" s="1"/>
  <c r="L1260" i="28"/>
  <c r="M1260" i="28" s="1"/>
  <c r="L1261" i="28"/>
  <c r="M1261" i="28" s="1"/>
  <c r="L1262" i="28"/>
  <c r="M1262" i="28" s="1"/>
  <c r="L1263" i="28"/>
  <c r="M1263" i="28" s="1"/>
  <c r="L1264" i="28"/>
  <c r="M1264" i="28" s="1"/>
  <c r="L1265" i="28"/>
  <c r="M1265" i="28" s="1"/>
  <c r="L1266" i="28"/>
  <c r="M1266" i="28" s="1"/>
  <c r="L1267" i="28"/>
  <c r="M1267" i="28" s="1"/>
  <c r="L1268" i="28"/>
  <c r="M1268" i="28" s="1"/>
  <c r="L1269" i="28"/>
  <c r="M1269" i="28" s="1"/>
  <c r="L1270" i="28"/>
  <c r="M1270" i="28" s="1"/>
  <c r="L1271" i="28"/>
  <c r="M1271" i="28" s="1"/>
  <c r="L1272" i="28"/>
  <c r="M1272" i="28" s="1"/>
  <c r="L1273" i="28"/>
  <c r="M1273" i="28" s="1"/>
  <c r="L1274" i="28"/>
  <c r="M1274" i="28" s="1"/>
  <c r="L1275" i="28"/>
  <c r="M1275" i="28" s="1"/>
  <c r="L1276" i="28"/>
  <c r="M1276" i="28" s="1"/>
  <c r="L1277" i="28"/>
  <c r="M1277" i="28" s="1"/>
  <c r="L1278" i="28"/>
  <c r="M1278" i="28" s="1"/>
  <c r="L1279" i="28"/>
  <c r="M1279" i="28" s="1"/>
  <c r="L1280" i="28"/>
  <c r="M1280" i="28" s="1"/>
  <c r="L1281" i="28"/>
  <c r="M1281" i="28" s="1"/>
  <c r="L1282" i="28"/>
  <c r="M1282" i="28" s="1"/>
  <c r="L1283" i="28"/>
  <c r="M1283" i="28" s="1"/>
  <c r="L1284" i="28"/>
  <c r="M1284" i="28" s="1"/>
  <c r="L1285" i="28"/>
  <c r="M1285" i="28" s="1"/>
  <c r="L1286" i="28"/>
  <c r="M1286" i="28" s="1"/>
  <c r="L1287" i="28"/>
  <c r="M1287" i="28" s="1"/>
  <c r="L1288" i="28"/>
  <c r="M1288" i="28" s="1"/>
  <c r="L1289" i="28"/>
  <c r="M1289" i="28" s="1"/>
  <c r="L1290" i="28"/>
  <c r="M1290" i="28" s="1"/>
  <c r="L1291" i="28"/>
  <c r="M1291" i="28" s="1"/>
  <c r="L1292" i="28"/>
  <c r="M1292" i="28" s="1"/>
  <c r="L1293" i="28"/>
  <c r="M1293" i="28" s="1"/>
  <c r="L1294" i="28"/>
  <c r="M1294" i="28" s="1"/>
  <c r="L1295" i="28"/>
  <c r="M1295" i="28" s="1"/>
  <c r="L1296" i="28"/>
  <c r="M1296" i="28" s="1"/>
  <c r="L1297" i="28"/>
  <c r="M1297" i="28" s="1"/>
  <c r="L1298" i="28"/>
  <c r="M1298" i="28" s="1"/>
  <c r="L1299" i="28"/>
  <c r="M1299" i="28" s="1"/>
  <c r="L1300" i="28"/>
  <c r="M1300" i="28" s="1"/>
  <c r="L1301" i="28"/>
  <c r="M1301" i="28" s="1"/>
  <c r="L1302" i="28"/>
  <c r="M1302" i="28" s="1"/>
  <c r="L1303" i="28"/>
  <c r="M1303" i="28" s="1"/>
  <c r="L1304" i="28"/>
  <c r="M1304" i="28" s="1"/>
  <c r="L1305" i="28"/>
  <c r="M1305" i="28" s="1"/>
  <c r="L1306" i="28"/>
  <c r="M1306" i="28" s="1"/>
  <c r="L1307" i="28"/>
  <c r="M1307" i="28" s="1"/>
  <c r="L1308" i="28"/>
  <c r="M1308" i="28" s="1"/>
  <c r="L1309" i="28"/>
  <c r="M1309" i="28" s="1"/>
  <c r="L1310" i="28"/>
  <c r="M1310" i="28" s="1"/>
  <c r="L1311" i="28"/>
  <c r="M1311" i="28" s="1"/>
  <c r="L1312" i="28"/>
  <c r="M1312" i="28" s="1"/>
  <c r="L1313" i="28"/>
  <c r="M1313" i="28" s="1"/>
  <c r="L1314" i="28"/>
  <c r="M1314" i="28" s="1"/>
  <c r="L1315" i="28"/>
  <c r="M1315" i="28" s="1"/>
  <c r="L1316" i="28"/>
  <c r="M1316" i="28" s="1"/>
  <c r="L1317" i="28"/>
  <c r="M1317" i="28" s="1"/>
  <c r="L1318" i="28"/>
  <c r="M1318" i="28" s="1"/>
  <c r="L1319" i="28"/>
  <c r="M1319" i="28" s="1"/>
  <c r="L1320" i="28"/>
  <c r="M1320" i="28" s="1"/>
  <c r="L1321" i="28"/>
  <c r="M1321" i="28" s="1"/>
  <c r="L1322" i="28"/>
  <c r="M1322" i="28" s="1"/>
  <c r="L1323" i="28"/>
  <c r="M1323" i="28" s="1"/>
  <c r="L1324" i="28"/>
  <c r="M1324" i="28" s="1"/>
  <c r="L1325" i="28"/>
  <c r="M1325" i="28" s="1"/>
  <c r="L1326" i="28"/>
  <c r="M1326" i="28" s="1"/>
  <c r="L1327" i="28"/>
  <c r="M1327" i="28" s="1"/>
  <c r="L1328" i="28"/>
  <c r="M1328" i="28" s="1"/>
  <c r="L1329" i="28"/>
  <c r="M1329" i="28" s="1"/>
  <c r="L1330" i="28"/>
  <c r="M1330" i="28" s="1"/>
  <c r="L1331" i="28"/>
  <c r="M1331" i="28" s="1"/>
  <c r="L1332" i="28"/>
  <c r="M1332" i="28" s="1"/>
  <c r="L1333" i="28"/>
  <c r="M1333" i="28" s="1"/>
  <c r="L1334" i="28"/>
  <c r="M1334" i="28" s="1"/>
  <c r="L1335" i="28"/>
  <c r="M1335" i="28" s="1"/>
  <c r="L1336" i="28"/>
  <c r="M1336" i="28" s="1"/>
  <c r="L1337" i="28"/>
  <c r="M1337" i="28" s="1"/>
  <c r="L1338" i="28"/>
  <c r="M1338" i="28" s="1"/>
  <c r="L1339" i="28"/>
  <c r="M1339" i="28" s="1"/>
  <c r="L1340" i="28"/>
  <c r="M1340" i="28" s="1"/>
  <c r="L1341" i="28"/>
  <c r="M1341" i="28" s="1"/>
  <c r="L1342" i="28"/>
  <c r="M1342" i="28" s="1"/>
  <c r="L1343" i="28"/>
  <c r="M1343" i="28" s="1"/>
  <c r="L1344" i="28"/>
  <c r="M1344" i="28" s="1"/>
  <c r="L1345" i="28"/>
  <c r="M1345" i="28" s="1"/>
  <c r="L1346" i="28"/>
  <c r="M1346" i="28" s="1"/>
  <c r="L1347" i="28"/>
  <c r="M1347" i="28" s="1"/>
  <c r="L1348" i="28"/>
  <c r="M1348" i="28" s="1"/>
  <c r="L1349" i="28"/>
  <c r="M1349" i="28" s="1"/>
  <c r="L1350" i="28"/>
  <c r="M1350" i="28" s="1"/>
  <c r="L1351" i="28"/>
  <c r="M1351" i="28" s="1"/>
  <c r="L1352" i="28"/>
  <c r="M1352" i="28" s="1"/>
  <c r="L1353" i="28"/>
  <c r="M1353" i="28" s="1"/>
  <c r="L1354" i="28"/>
  <c r="M1354" i="28" s="1"/>
  <c r="L1355" i="28"/>
  <c r="M1355" i="28" s="1"/>
  <c r="L1356" i="28"/>
  <c r="M1356" i="28" s="1"/>
  <c r="L1357" i="28"/>
  <c r="M1357" i="28" s="1"/>
  <c r="L1358" i="28"/>
  <c r="M1358" i="28" s="1"/>
  <c r="L1359" i="28"/>
  <c r="M1359" i="28" s="1"/>
  <c r="L1360" i="28"/>
  <c r="M1360" i="28" s="1"/>
  <c r="L1361" i="28"/>
  <c r="M1361" i="28" s="1"/>
  <c r="L1362" i="28"/>
  <c r="M1362" i="28" s="1"/>
  <c r="L1363" i="28"/>
  <c r="M1363" i="28" s="1"/>
  <c r="L1364" i="28"/>
  <c r="M1364" i="28" s="1"/>
  <c r="L1365" i="28"/>
  <c r="M1365" i="28" s="1"/>
  <c r="L1366" i="28"/>
  <c r="M1366" i="28" s="1"/>
  <c r="L1367" i="28"/>
  <c r="M1367" i="28" s="1"/>
  <c r="L1368" i="28"/>
  <c r="M1368" i="28" s="1"/>
  <c r="L1369" i="28"/>
  <c r="M1369" i="28" s="1"/>
  <c r="L1370" i="28"/>
  <c r="M1370" i="28" s="1"/>
  <c r="L1371" i="28"/>
  <c r="M1371" i="28" s="1"/>
  <c r="L1372" i="28"/>
  <c r="M1372" i="28" s="1"/>
  <c r="L1373" i="28"/>
  <c r="M1373" i="28" s="1"/>
  <c r="L1374" i="28"/>
  <c r="M1374" i="28" s="1"/>
  <c r="L1375" i="28"/>
  <c r="M1375" i="28" s="1"/>
  <c r="L1376" i="28"/>
  <c r="M1376" i="28" s="1"/>
  <c r="L1377" i="28"/>
  <c r="M1377" i="28" s="1"/>
  <c r="L1378" i="28"/>
  <c r="M1378" i="28" s="1"/>
  <c r="L1379" i="28"/>
  <c r="M1379" i="28" s="1"/>
  <c r="L1380" i="28"/>
  <c r="M1380" i="28" s="1"/>
  <c r="L1381" i="28"/>
  <c r="M1381" i="28" s="1"/>
  <c r="L1382" i="28"/>
  <c r="M1382" i="28" s="1"/>
  <c r="L1383" i="28"/>
  <c r="M1383" i="28" s="1"/>
  <c r="L1384" i="28"/>
  <c r="M1384" i="28" s="1"/>
  <c r="L1385" i="28"/>
  <c r="M1385" i="28" s="1"/>
  <c r="L1386" i="28"/>
  <c r="M1386" i="28" s="1"/>
  <c r="L1387" i="28"/>
  <c r="M1387" i="28" s="1"/>
  <c r="L1388" i="28"/>
  <c r="M1388" i="28" s="1"/>
  <c r="L1389" i="28"/>
  <c r="M1389" i="28" s="1"/>
  <c r="L1390" i="28"/>
  <c r="M1390" i="28" s="1"/>
  <c r="L1391" i="28"/>
  <c r="M1391" i="28" s="1"/>
  <c r="L1392" i="28"/>
  <c r="M1392" i="28" s="1"/>
  <c r="L1393" i="28"/>
  <c r="M1393" i="28" s="1"/>
  <c r="L1394" i="28"/>
  <c r="M1394" i="28" s="1"/>
  <c r="L1395" i="28"/>
  <c r="M1395" i="28" s="1"/>
  <c r="L1396" i="28"/>
  <c r="M1396" i="28" s="1"/>
  <c r="L1397" i="28"/>
  <c r="M1397" i="28" s="1"/>
  <c r="L1398" i="28"/>
  <c r="M1398" i="28" s="1"/>
  <c r="L1399" i="28"/>
  <c r="M1399" i="28" s="1"/>
  <c r="L1400" i="28"/>
  <c r="M1400" i="28" s="1"/>
  <c r="L1401" i="28"/>
  <c r="M1401" i="28" s="1"/>
  <c r="L1402" i="28"/>
  <c r="M1402" i="28" s="1"/>
  <c r="L1403" i="28"/>
  <c r="M1403" i="28" s="1"/>
  <c r="L1404" i="28"/>
  <c r="M1404" i="28" s="1"/>
  <c r="L1405" i="28"/>
  <c r="M1405" i="28" s="1"/>
  <c r="L1406" i="28"/>
  <c r="M1406" i="28" s="1"/>
  <c r="L1407" i="28"/>
  <c r="M1407" i="28" s="1"/>
  <c r="L1408" i="28"/>
  <c r="M1408" i="28" s="1"/>
  <c r="L1409" i="28"/>
  <c r="M1409" i="28" s="1"/>
  <c r="L1410" i="28"/>
  <c r="M1410" i="28" s="1"/>
  <c r="L1411" i="28"/>
  <c r="M1411" i="28" s="1"/>
  <c r="L1412" i="28"/>
  <c r="M1412" i="28" s="1"/>
  <c r="L1413" i="28"/>
  <c r="M1413" i="28" s="1"/>
  <c r="L1414" i="28"/>
  <c r="M1414" i="28" s="1"/>
  <c r="L1415" i="28"/>
  <c r="M1415" i="28" s="1"/>
  <c r="L1416" i="28"/>
  <c r="M1416" i="28" s="1"/>
  <c r="L1417" i="28"/>
  <c r="M1417" i="28" s="1"/>
  <c r="L1418" i="28"/>
  <c r="M1418" i="28" s="1"/>
  <c r="L1419" i="28"/>
  <c r="M1419" i="28" s="1"/>
  <c r="L1420" i="28"/>
  <c r="M1420" i="28" s="1"/>
  <c r="L1421" i="28"/>
  <c r="M1421" i="28" s="1"/>
  <c r="L1422" i="28"/>
  <c r="M1422" i="28" s="1"/>
  <c r="L1423" i="28"/>
  <c r="M1423" i="28" s="1"/>
  <c r="L1424" i="28"/>
  <c r="M1424" i="28" s="1"/>
  <c r="L1425" i="28"/>
  <c r="M1425" i="28" s="1"/>
  <c r="L1426" i="28"/>
  <c r="M1426" i="28" s="1"/>
  <c r="L1427" i="28"/>
  <c r="M1427" i="28" s="1"/>
  <c r="L1428" i="28"/>
  <c r="M1428" i="28" s="1"/>
  <c r="L1429" i="28"/>
  <c r="M1429" i="28" s="1"/>
  <c r="L1430" i="28"/>
  <c r="M1430" i="28" s="1"/>
  <c r="L1431" i="28"/>
  <c r="M1431" i="28" s="1"/>
  <c r="L1432" i="28"/>
  <c r="M1432" i="28" s="1"/>
  <c r="L1433" i="28"/>
  <c r="M1433" i="28" s="1"/>
  <c r="L1434" i="28"/>
  <c r="M1434" i="28" s="1"/>
  <c r="L1435" i="28"/>
  <c r="M1435" i="28" s="1"/>
  <c r="L1436" i="28"/>
  <c r="M1436" i="28" s="1"/>
  <c r="L1437" i="28"/>
  <c r="M1437" i="28" s="1"/>
  <c r="L1438" i="28"/>
  <c r="M1438" i="28" s="1"/>
  <c r="L1439" i="28"/>
  <c r="M1439" i="28" s="1"/>
  <c r="L1440" i="28"/>
  <c r="M1440" i="28" s="1"/>
  <c r="L1441" i="28"/>
  <c r="M1441" i="28" s="1"/>
  <c r="L1442" i="28"/>
  <c r="M1442" i="28" s="1"/>
  <c r="L1443" i="28"/>
  <c r="M1443" i="28" s="1"/>
  <c r="L1444" i="28"/>
  <c r="M1444" i="28" s="1"/>
  <c r="L1445" i="28"/>
  <c r="M1445" i="28" s="1"/>
  <c r="L1446" i="28"/>
  <c r="M1446" i="28" s="1"/>
  <c r="L1447" i="28"/>
  <c r="M1447" i="28" s="1"/>
  <c r="L1448" i="28"/>
  <c r="M1448" i="28" s="1"/>
  <c r="L1449" i="28"/>
  <c r="M1449" i="28" s="1"/>
  <c r="L1450" i="28"/>
  <c r="M1450" i="28" s="1"/>
  <c r="L1451" i="28"/>
  <c r="M1451" i="28" s="1"/>
  <c r="L1452" i="28"/>
  <c r="M1452" i="28" s="1"/>
  <c r="L603" i="28"/>
  <c r="M603" i="28" s="1"/>
  <c r="L254" i="28"/>
  <c r="M254" i="28" s="1"/>
  <c r="L255" i="28"/>
  <c r="M255" i="28" s="1"/>
  <c r="L256" i="28"/>
  <c r="M256" i="28" s="1"/>
  <c r="L257" i="28"/>
  <c r="M257" i="28" s="1"/>
  <c r="L258" i="28"/>
  <c r="M258" i="28" s="1"/>
  <c r="L259" i="28"/>
  <c r="M259" i="28" s="1"/>
  <c r="L260" i="28"/>
  <c r="M260" i="28" s="1"/>
  <c r="L261" i="28"/>
  <c r="M261" i="28" s="1"/>
  <c r="L262" i="28"/>
  <c r="M262" i="28" s="1"/>
  <c r="L263" i="28"/>
  <c r="M263" i="28" s="1"/>
  <c r="L264" i="28"/>
  <c r="M264" i="28" s="1"/>
  <c r="L265" i="28"/>
  <c r="M265" i="28" s="1"/>
  <c r="L266" i="28"/>
  <c r="M266" i="28" s="1"/>
  <c r="L267" i="28"/>
  <c r="M267" i="28" s="1"/>
  <c r="L268" i="28"/>
  <c r="M268" i="28" s="1"/>
  <c r="L269" i="28"/>
  <c r="M269" i="28" s="1"/>
  <c r="L270" i="28"/>
  <c r="M270" i="28" s="1"/>
  <c r="L271" i="28"/>
  <c r="M271" i="28" s="1"/>
  <c r="L272" i="28"/>
  <c r="M272" i="28" s="1"/>
  <c r="L273" i="28"/>
  <c r="M273" i="28" s="1"/>
  <c r="L274" i="28"/>
  <c r="M274" i="28" s="1"/>
  <c r="L275" i="28"/>
  <c r="M275" i="28" s="1"/>
  <c r="L276" i="28"/>
  <c r="M276" i="28" s="1"/>
  <c r="L277" i="28"/>
  <c r="M277" i="28" s="1"/>
  <c r="L278" i="28"/>
  <c r="M278" i="28" s="1"/>
  <c r="L279" i="28"/>
  <c r="M279" i="28" s="1"/>
  <c r="L280" i="28"/>
  <c r="M280" i="28" s="1"/>
  <c r="L281" i="28"/>
  <c r="M281" i="28" s="1"/>
  <c r="L282" i="28"/>
  <c r="M282" i="28" s="1"/>
  <c r="L283" i="28"/>
  <c r="M283" i="28" s="1"/>
  <c r="L284" i="28"/>
  <c r="M284" i="28" s="1"/>
  <c r="L285" i="28"/>
  <c r="M285" i="28" s="1"/>
  <c r="L286" i="28"/>
  <c r="M286" i="28" s="1"/>
  <c r="L287" i="28"/>
  <c r="M287" i="28" s="1"/>
  <c r="L288" i="28"/>
  <c r="M288" i="28" s="1"/>
  <c r="L289" i="28"/>
  <c r="M289" i="28" s="1"/>
  <c r="L290" i="28"/>
  <c r="M290" i="28" s="1"/>
  <c r="L291" i="28"/>
  <c r="M291" i="28" s="1"/>
  <c r="L292" i="28"/>
  <c r="M292" i="28" s="1"/>
  <c r="L293" i="28"/>
  <c r="M293" i="28" s="1"/>
  <c r="L294" i="28"/>
  <c r="M294" i="28" s="1"/>
  <c r="L295" i="28"/>
  <c r="M295" i="28" s="1"/>
  <c r="L296" i="28"/>
  <c r="M296" i="28" s="1"/>
  <c r="L297" i="28"/>
  <c r="M297" i="28" s="1"/>
  <c r="L298" i="28"/>
  <c r="M298" i="28" s="1"/>
  <c r="L299" i="28"/>
  <c r="M299" i="28" s="1"/>
  <c r="L300" i="28"/>
  <c r="M300" i="28" s="1"/>
  <c r="L301" i="28"/>
  <c r="M301" i="28" s="1"/>
  <c r="L302" i="28"/>
  <c r="M302" i="28" s="1"/>
  <c r="L303" i="28"/>
  <c r="M303" i="28" s="1"/>
  <c r="L304" i="28"/>
  <c r="M304" i="28" s="1"/>
  <c r="L305" i="28"/>
  <c r="M305" i="28" s="1"/>
  <c r="L306" i="28"/>
  <c r="M306" i="28" s="1"/>
  <c r="L307" i="28"/>
  <c r="M307" i="28" s="1"/>
  <c r="L308" i="28"/>
  <c r="M308" i="28" s="1"/>
  <c r="L309" i="28"/>
  <c r="M309" i="28" s="1"/>
  <c r="L310" i="28"/>
  <c r="M310" i="28" s="1"/>
  <c r="L311" i="28"/>
  <c r="M311" i="28" s="1"/>
  <c r="L312" i="28"/>
  <c r="M312" i="28" s="1"/>
  <c r="L313" i="28"/>
  <c r="M313" i="28" s="1"/>
  <c r="L314" i="28"/>
  <c r="M314" i="28" s="1"/>
  <c r="L315" i="28"/>
  <c r="M315" i="28" s="1"/>
  <c r="L316" i="28"/>
  <c r="M316" i="28" s="1"/>
  <c r="L317" i="28"/>
  <c r="M317" i="28" s="1"/>
  <c r="L318" i="28"/>
  <c r="M318" i="28" s="1"/>
  <c r="L319" i="28"/>
  <c r="M319" i="28" s="1"/>
  <c r="L320" i="28"/>
  <c r="M320" i="28" s="1"/>
  <c r="L321" i="28"/>
  <c r="M321" i="28" s="1"/>
  <c r="L322" i="28"/>
  <c r="M322" i="28" s="1"/>
  <c r="L323" i="28"/>
  <c r="M323" i="28" s="1"/>
  <c r="L324" i="28"/>
  <c r="M324" i="28" s="1"/>
  <c r="L325" i="28"/>
  <c r="M325" i="28" s="1"/>
  <c r="L326" i="28"/>
  <c r="M326" i="28" s="1"/>
  <c r="L327" i="28"/>
  <c r="M327" i="28" s="1"/>
  <c r="L328" i="28"/>
  <c r="M328" i="28" s="1"/>
  <c r="L329" i="28"/>
  <c r="M329" i="28" s="1"/>
  <c r="L330" i="28"/>
  <c r="M330" i="28" s="1"/>
  <c r="L331" i="28"/>
  <c r="M331" i="28" s="1"/>
  <c r="L332" i="28"/>
  <c r="M332" i="28" s="1"/>
  <c r="L333" i="28"/>
  <c r="M333" i="28" s="1"/>
  <c r="L334" i="28"/>
  <c r="M334" i="28" s="1"/>
  <c r="L335" i="28"/>
  <c r="M335" i="28" s="1"/>
  <c r="L336" i="28"/>
  <c r="M336" i="28" s="1"/>
  <c r="L337" i="28"/>
  <c r="M337" i="28" s="1"/>
  <c r="L338" i="28"/>
  <c r="M338" i="28" s="1"/>
  <c r="L339" i="28"/>
  <c r="M339" i="28" s="1"/>
  <c r="L340" i="28"/>
  <c r="M340" i="28" s="1"/>
  <c r="L341" i="28"/>
  <c r="M341" i="28" s="1"/>
  <c r="L342" i="28"/>
  <c r="M342" i="28" s="1"/>
  <c r="L343" i="28"/>
  <c r="M343" i="28" s="1"/>
  <c r="L344" i="28"/>
  <c r="M344" i="28" s="1"/>
  <c r="L345" i="28"/>
  <c r="M345" i="28" s="1"/>
  <c r="L346" i="28"/>
  <c r="M346" i="28" s="1"/>
  <c r="L347" i="28"/>
  <c r="M347" i="28" s="1"/>
  <c r="L348" i="28"/>
  <c r="M348" i="28" s="1"/>
  <c r="L349" i="28"/>
  <c r="M349" i="28" s="1"/>
  <c r="L350" i="28"/>
  <c r="M350" i="28" s="1"/>
  <c r="L351" i="28"/>
  <c r="M351" i="28" s="1"/>
  <c r="L352" i="28"/>
  <c r="M352" i="28" s="1"/>
  <c r="L353" i="28"/>
  <c r="M353" i="28" s="1"/>
  <c r="L354" i="28"/>
  <c r="M354" i="28" s="1"/>
  <c r="L355" i="28"/>
  <c r="M355" i="28" s="1"/>
  <c r="L356" i="28"/>
  <c r="M356" i="28" s="1"/>
  <c r="L357" i="28"/>
  <c r="M357" i="28" s="1"/>
  <c r="L358" i="28"/>
  <c r="M358" i="28" s="1"/>
  <c r="L359" i="28"/>
  <c r="M359" i="28" s="1"/>
  <c r="L360" i="28"/>
  <c r="M360" i="28" s="1"/>
  <c r="L361" i="28"/>
  <c r="M361" i="28" s="1"/>
  <c r="L362" i="28"/>
  <c r="M362" i="28" s="1"/>
  <c r="L363" i="28"/>
  <c r="M363" i="28" s="1"/>
  <c r="L364" i="28"/>
  <c r="M364" i="28" s="1"/>
  <c r="L365" i="28"/>
  <c r="M365" i="28" s="1"/>
  <c r="L366" i="28"/>
  <c r="M366" i="28" s="1"/>
  <c r="L367" i="28"/>
  <c r="M367" i="28" s="1"/>
  <c r="L368" i="28"/>
  <c r="M368" i="28" s="1"/>
  <c r="L369" i="28"/>
  <c r="M369" i="28" s="1"/>
  <c r="L370" i="28"/>
  <c r="M370" i="28" s="1"/>
  <c r="L371" i="28"/>
  <c r="M371" i="28" s="1"/>
  <c r="L372" i="28"/>
  <c r="M372" i="28" s="1"/>
  <c r="L373" i="28"/>
  <c r="M373" i="28" s="1"/>
  <c r="L374" i="28"/>
  <c r="M374" i="28" s="1"/>
  <c r="L375" i="28"/>
  <c r="M375" i="28" s="1"/>
  <c r="L376" i="28"/>
  <c r="M376" i="28" s="1"/>
  <c r="L377" i="28"/>
  <c r="M377" i="28" s="1"/>
  <c r="L378" i="28"/>
  <c r="M378" i="28" s="1"/>
  <c r="L379" i="28"/>
  <c r="M379" i="28" s="1"/>
  <c r="L380" i="28"/>
  <c r="M380" i="28" s="1"/>
  <c r="L381" i="28"/>
  <c r="M381" i="28" s="1"/>
  <c r="L382" i="28"/>
  <c r="M382" i="28" s="1"/>
  <c r="L383" i="28"/>
  <c r="M383" i="28" s="1"/>
  <c r="L384" i="28"/>
  <c r="M384" i="28" s="1"/>
  <c r="L385" i="28"/>
  <c r="M385" i="28" s="1"/>
  <c r="L386" i="28"/>
  <c r="M386" i="28" s="1"/>
  <c r="L387" i="28"/>
  <c r="M387" i="28" s="1"/>
  <c r="L388" i="28"/>
  <c r="M388" i="28" s="1"/>
  <c r="L389" i="28"/>
  <c r="M389" i="28" s="1"/>
  <c r="L390" i="28"/>
  <c r="M390" i="28" s="1"/>
  <c r="L391" i="28"/>
  <c r="M391" i="28" s="1"/>
  <c r="L392" i="28"/>
  <c r="M392" i="28" s="1"/>
  <c r="L393" i="28"/>
  <c r="M393" i="28" s="1"/>
  <c r="L394" i="28"/>
  <c r="M394" i="28" s="1"/>
  <c r="L395" i="28"/>
  <c r="M395" i="28" s="1"/>
  <c r="L396" i="28"/>
  <c r="M396" i="28" s="1"/>
  <c r="L397" i="28"/>
  <c r="M397" i="28" s="1"/>
  <c r="L398" i="28"/>
  <c r="M398" i="28" s="1"/>
  <c r="L399" i="28"/>
  <c r="M399" i="28" s="1"/>
  <c r="L400" i="28"/>
  <c r="M400" i="28" s="1"/>
  <c r="L401" i="28"/>
  <c r="M401" i="28" s="1"/>
  <c r="L402" i="28"/>
  <c r="M402" i="28" s="1"/>
  <c r="L403" i="28"/>
  <c r="M403" i="28" s="1"/>
  <c r="L404" i="28"/>
  <c r="M404" i="28" s="1"/>
  <c r="L405" i="28"/>
  <c r="M405" i="28" s="1"/>
  <c r="L406" i="28"/>
  <c r="M406" i="28" s="1"/>
  <c r="L407" i="28"/>
  <c r="M407" i="28" s="1"/>
  <c r="L408" i="28"/>
  <c r="M408" i="28" s="1"/>
  <c r="L409" i="28"/>
  <c r="M409" i="28" s="1"/>
  <c r="L410" i="28"/>
  <c r="M410" i="28" s="1"/>
  <c r="L411" i="28"/>
  <c r="M411" i="28" s="1"/>
  <c r="L412" i="28"/>
  <c r="M412" i="28" s="1"/>
  <c r="L413" i="28"/>
  <c r="M413" i="28" s="1"/>
  <c r="L414" i="28"/>
  <c r="M414" i="28" s="1"/>
  <c r="L415" i="28"/>
  <c r="M415" i="28" s="1"/>
  <c r="L416" i="28"/>
  <c r="M416" i="28" s="1"/>
  <c r="L417" i="28"/>
  <c r="M417" i="28" s="1"/>
  <c r="L418" i="28"/>
  <c r="M418" i="28" s="1"/>
  <c r="L419" i="28"/>
  <c r="M419" i="28" s="1"/>
  <c r="L420" i="28"/>
  <c r="M420" i="28" s="1"/>
  <c r="L421" i="28"/>
  <c r="M421" i="28" s="1"/>
  <c r="L422" i="28"/>
  <c r="M422" i="28" s="1"/>
  <c r="L423" i="28"/>
  <c r="M423" i="28" s="1"/>
  <c r="L424" i="28"/>
  <c r="M424" i="28" s="1"/>
  <c r="L425" i="28"/>
  <c r="M425" i="28" s="1"/>
  <c r="L426" i="28"/>
  <c r="M426" i="28" s="1"/>
  <c r="L427" i="28"/>
  <c r="M427" i="28" s="1"/>
  <c r="L428" i="28"/>
  <c r="M428" i="28" s="1"/>
  <c r="L429" i="28"/>
  <c r="M429" i="28" s="1"/>
  <c r="L430" i="28"/>
  <c r="M430" i="28" s="1"/>
  <c r="L431" i="28"/>
  <c r="M431" i="28" s="1"/>
  <c r="L432" i="28"/>
  <c r="M432" i="28" s="1"/>
  <c r="L433" i="28"/>
  <c r="M433" i="28" s="1"/>
  <c r="L434" i="28"/>
  <c r="M434" i="28" s="1"/>
  <c r="L435" i="28"/>
  <c r="M435" i="28" s="1"/>
  <c r="L436" i="28"/>
  <c r="M436" i="28" s="1"/>
  <c r="L437" i="28"/>
  <c r="M437" i="28" s="1"/>
  <c r="L438" i="28"/>
  <c r="M438" i="28" s="1"/>
  <c r="L439" i="28"/>
  <c r="M439" i="28" s="1"/>
  <c r="L440" i="28"/>
  <c r="M440" i="28" s="1"/>
  <c r="L441" i="28"/>
  <c r="M441" i="28" s="1"/>
  <c r="L442" i="28"/>
  <c r="M442" i="28" s="1"/>
  <c r="L443" i="28"/>
  <c r="M443" i="28" s="1"/>
  <c r="L444" i="28"/>
  <c r="M444" i="28" s="1"/>
  <c r="L445" i="28"/>
  <c r="M445" i="28" s="1"/>
  <c r="L446" i="28"/>
  <c r="M446" i="28" s="1"/>
  <c r="L447" i="28"/>
  <c r="M447" i="28" s="1"/>
  <c r="L448" i="28"/>
  <c r="M448" i="28" s="1"/>
  <c r="L449" i="28"/>
  <c r="M449" i="28" s="1"/>
  <c r="L450" i="28"/>
  <c r="M450" i="28" s="1"/>
  <c r="L451" i="28"/>
  <c r="M451" i="28" s="1"/>
  <c r="L452" i="28"/>
  <c r="M452" i="28" s="1"/>
  <c r="L453" i="28"/>
  <c r="M453" i="28" s="1"/>
  <c r="L454" i="28"/>
  <c r="M454" i="28" s="1"/>
  <c r="L455" i="28"/>
  <c r="M455" i="28" s="1"/>
  <c r="L456" i="28"/>
  <c r="M456" i="28" s="1"/>
  <c r="L457" i="28"/>
  <c r="M457" i="28" s="1"/>
  <c r="L458" i="28"/>
  <c r="M458" i="28" s="1"/>
  <c r="L459" i="28"/>
  <c r="M459" i="28" s="1"/>
  <c r="L460" i="28"/>
  <c r="M460" i="28" s="1"/>
  <c r="L461" i="28"/>
  <c r="M461" i="28" s="1"/>
  <c r="L462" i="28"/>
  <c r="M462" i="28" s="1"/>
  <c r="L463" i="28"/>
  <c r="M463" i="28" s="1"/>
  <c r="L464" i="28"/>
  <c r="M464" i="28" s="1"/>
  <c r="L465" i="28"/>
  <c r="M465" i="28" s="1"/>
  <c r="L466" i="28"/>
  <c r="M466" i="28" s="1"/>
  <c r="L467" i="28"/>
  <c r="M467" i="28" s="1"/>
  <c r="L468" i="28"/>
  <c r="M468" i="28" s="1"/>
  <c r="L469" i="28"/>
  <c r="M469" i="28" s="1"/>
  <c r="L470" i="28"/>
  <c r="M470" i="28" s="1"/>
  <c r="L471" i="28"/>
  <c r="M471" i="28" s="1"/>
  <c r="L472" i="28"/>
  <c r="M472" i="28" s="1"/>
  <c r="L473" i="28"/>
  <c r="M473" i="28" s="1"/>
  <c r="L474" i="28"/>
  <c r="M474" i="28" s="1"/>
  <c r="L475" i="28"/>
  <c r="M475" i="28" s="1"/>
  <c r="L476" i="28"/>
  <c r="M476" i="28" s="1"/>
  <c r="L477" i="28"/>
  <c r="M477" i="28" s="1"/>
  <c r="L478" i="28"/>
  <c r="M478" i="28" s="1"/>
  <c r="L479" i="28"/>
  <c r="M479" i="28" s="1"/>
  <c r="L480" i="28"/>
  <c r="M480" i="28" s="1"/>
  <c r="L481" i="28"/>
  <c r="M481" i="28" s="1"/>
  <c r="L482" i="28"/>
  <c r="M482" i="28" s="1"/>
  <c r="L483" i="28"/>
  <c r="M483" i="28" s="1"/>
  <c r="L484" i="28"/>
  <c r="M484" i="28" s="1"/>
  <c r="L485" i="28"/>
  <c r="M485" i="28" s="1"/>
  <c r="L486" i="28"/>
  <c r="M486" i="28" s="1"/>
  <c r="L487" i="28"/>
  <c r="M487" i="28" s="1"/>
  <c r="L488" i="28"/>
  <c r="M488" i="28" s="1"/>
  <c r="L489" i="28"/>
  <c r="M489" i="28" s="1"/>
  <c r="L490" i="28"/>
  <c r="M490" i="28" s="1"/>
  <c r="L491" i="28"/>
  <c r="M491" i="28" s="1"/>
  <c r="L492" i="28"/>
  <c r="M492" i="28" s="1"/>
  <c r="L493" i="28"/>
  <c r="M493" i="28" s="1"/>
  <c r="L494" i="28"/>
  <c r="M494" i="28" s="1"/>
  <c r="L495" i="28"/>
  <c r="M495" i="28" s="1"/>
  <c r="L496" i="28"/>
  <c r="M496" i="28" s="1"/>
  <c r="L497" i="28"/>
  <c r="M497" i="28" s="1"/>
  <c r="L498" i="28"/>
  <c r="M498" i="28" s="1"/>
  <c r="L499" i="28"/>
  <c r="M499" i="28" s="1"/>
  <c r="L500" i="28"/>
  <c r="M500" i="28" s="1"/>
  <c r="L501" i="28"/>
  <c r="M501" i="28" s="1"/>
  <c r="L502" i="28"/>
  <c r="M502" i="28" s="1"/>
  <c r="L503" i="28"/>
  <c r="M503" i="28" s="1"/>
  <c r="L504" i="28"/>
  <c r="M504" i="28" s="1"/>
  <c r="L505" i="28"/>
  <c r="M505" i="28" s="1"/>
  <c r="L506" i="28"/>
  <c r="M506" i="28" s="1"/>
  <c r="L507" i="28"/>
  <c r="M507" i="28" s="1"/>
  <c r="L508" i="28"/>
  <c r="M508" i="28" s="1"/>
  <c r="L509" i="28"/>
  <c r="M509" i="28" s="1"/>
  <c r="L510" i="28"/>
  <c r="M510" i="28" s="1"/>
  <c r="L511" i="28"/>
  <c r="M511" i="28" s="1"/>
  <c r="L512" i="28"/>
  <c r="M512" i="28" s="1"/>
  <c r="L513" i="28"/>
  <c r="M513" i="28" s="1"/>
  <c r="L514" i="28"/>
  <c r="M514" i="28" s="1"/>
  <c r="L515" i="28"/>
  <c r="M515" i="28" s="1"/>
  <c r="L516" i="28"/>
  <c r="M516" i="28" s="1"/>
  <c r="L517" i="28"/>
  <c r="M517" i="28" s="1"/>
  <c r="L518" i="28"/>
  <c r="M518" i="28" s="1"/>
  <c r="L519" i="28"/>
  <c r="M519" i="28" s="1"/>
  <c r="L520" i="28"/>
  <c r="M520" i="28" s="1"/>
  <c r="L521" i="28"/>
  <c r="M521" i="28" s="1"/>
  <c r="L522" i="28"/>
  <c r="M522" i="28" s="1"/>
  <c r="L523" i="28"/>
  <c r="M523" i="28" s="1"/>
  <c r="L524" i="28"/>
  <c r="M524" i="28" s="1"/>
  <c r="L525" i="28"/>
  <c r="M525" i="28" s="1"/>
  <c r="L526" i="28"/>
  <c r="M526" i="28" s="1"/>
  <c r="L527" i="28"/>
  <c r="M527" i="28" s="1"/>
  <c r="L528" i="28"/>
  <c r="M528" i="28" s="1"/>
  <c r="L529" i="28"/>
  <c r="M529" i="28" s="1"/>
  <c r="L530" i="28"/>
  <c r="M530" i="28" s="1"/>
  <c r="L531" i="28"/>
  <c r="M531" i="28" s="1"/>
  <c r="L532" i="28"/>
  <c r="M532" i="28" s="1"/>
  <c r="L533" i="28"/>
  <c r="M533" i="28" s="1"/>
  <c r="L534" i="28"/>
  <c r="M534" i="28" s="1"/>
  <c r="L535" i="28"/>
  <c r="M535" i="28" s="1"/>
  <c r="L536" i="28"/>
  <c r="M536" i="28" s="1"/>
  <c r="L537" i="28"/>
  <c r="M537" i="28" s="1"/>
  <c r="L538" i="28"/>
  <c r="M538" i="28" s="1"/>
  <c r="L539" i="28"/>
  <c r="M539" i="28" s="1"/>
  <c r="L540" i="28"/>
  <c r="M540" i="28" s="1"/>
  <c r="L541" i="28"/>
  <c r="M541" i="28" s="1"/>
  <c r="L542" i="28"/>
  <c r="M542" i="28" s="1"/>
  <c r="L543" i="28"/>
  <c r="M543" i="28" s="1"/>
  <c r="L544" i="28"/>
  <c r="M544" i="28" s="1"/>
  <c r="L545" i="28"/>
  <c r="M545" i="28" s="1"/>
  <c r="L546" i="28"/>
  <c r="M546" i="28" s="1"/>
  <c r="L547" i="28"/>
  <c r="M547" i="28" s="1"/>
  <c r="L548" i="28"/>
  <c r="M548" i="28" s="1"/>
  <c r="L549" i="28"/>
  <c r="M549" i="28" s="1"/>
  <c r="L550" i="28"/>
  <c r="M550" i="28" s="1"/>
  <c r="L551" i="28"/>
  <c r="M551" i="28" s="1"/>
  <c r="L552" i="28"/>
  <c r="M552" i="28" s="1"/>
  <c r="L553" i="28"/>
  <c r="M553" i="28" s="1"/>
  <c r="L554" i="28"/>
  <c r="M554" i="28" s="1"/>
  <c r="L555" i="28"/>
  <c r="M555" i="28" s="1"/>
  <c r="L556" i="28"/>
  <c r="M556" i="28" s="1"/>
  <c r="L557" i="28"/>
  <c r="M557" i="28" s="1"/>
  <c r="L558" i="28"/>
  <c r="M558" i="28" s="1"/>
  <c r="L559" i="28"/>
  <c r="M559" i="28" s="1"/>
  <c r="L560" i="28"/>
  <c r="M560" i="28" s="1"/>
  <c r="L561" i="28"/>
  <c r="M561" i="28" s="1"/>
  <c r="L562" i="28"/>
  <c r="M562" i="28" s="1"/>
  <c r="L563" i="28"/>
  <c r="M563" i="28" s="1"/>
  <c r="L564" i="28"/>
  <c r="M564" i="28" s="1"/>
  <c r="L565" i="28"/>
  <c r="M565" i="28" s="1"/>
  <c r="L566" i="28"/>
  <c r="M566" i="28" s="1"/>
  <c r="L567" i="28"/>
  <c r="M567" i="28" s="1"/>
  <c r="L568" i="28"/>
  <c r="M568" i="28" s="1"/>
  <c r="L569" i="28"/>
  <c r="M569" i="28" s="1"/>
  <c r="L570" i="28"/>
  <c r="M570" i="28" s="1"/>
  <c r="L571" i="28"/>
  <c r="M571" i="28" s="1"/>
  <c r="L572" i="28"/>
  <c r="M572" i="28" s="1"/>
  <c r="L573" i="28"/>
  <c r="M573" i="28" s="1"/>
  <c r="L574" i="28"/>
  <c r="M574" i="28" s="1"/>
  <c r="L575" i="28"/>
  <c r="M575" i="28" s="1"/>
  <c r="L576" i="28"/>
  <c r="M576" i="28" s="1"/>
  <c r="L577" i="28"/>
  <c r="M577" i="28" s="1"/>
  <c r="L578" i="28"/>
  <c r="M578" i="28" s="1"/>
  <c r="L579" i="28"/>
  <c r="M579" i="28" s="1"/>
  <c r="L580" i="28"/>
  <c r="M580" i="28" s="1"/>
  <c r="L581" i="28"/>
  <c r="M581" i="28" s="1"/>
  <c r="L582" i="28"/>
  <c r="M582" i="28" s="1"/>
  <c r="L583" i="28"/>
  <c r="M583" i="28" s="1"/>
  <c r="L584" i="28"/>
  <c r="M584" i="28" s="1"/>
  <c r="L585" i="28"/>
  <c r="M585" i="28" s="1"/>
  <c r="L586" i="28"/>
  <c r="M586" i="28" s="1"/>
  <c r="L587" i="28"/>
  <c r="M587" i="28" s="1"/>
  <c r="L588" i="28"/>
  <c r="M588" i="28" s="1"/>
  <c r="L589" i="28"/>
  <c r="M589" i="28" s="1"/>
  <c r="L590" i="28"/>
  <c r="M590" i="28" s="1"/>
  <c r="L591" i="28"/>
  <c r="M591" i="28" s="1"/>
  <c r="L592" i="28"/>
  <c r="M592" i="28" s="1"/>
  <c r="L593" i="28"/>
  <c r="M593" i="28" s="1"/>
  <c r="L594" i="28"/>
  <c r="M594" i="28" s="1"/>
  <c r="L595" i="28"/>
  <c r="M595" i="28" s="1"/>
  <c r="L596" i="28"/>
  <c r="M596" i="28" s="1"/>
  <c r="L597" i="28"/>
  <c r="M597" i="28" s="1"/>
  <c r="L598" i="28"/>
  <c r="M598" i="28" s="1"/>
  <c r="L599" i="28"/>
  <c r="M599" i="28" s="1"/>
  <c r="L600" i="28"/>
  <c r="M600" i="28" s="1"/>
  <c r="L90" i="28"/>
  <c r="M90" i="28" s="1"/>
  <c r="L91" i="28"/>
  <c r="M91" i="28" s="1"/>
  <c r="L92" i="28"/>
  <c r="M92" i="28" s="1"/>
  <c r="L93" i="28"/>
  <c r="M93" i="28" s="1"/>
  <c r="L94" i="28"/>
  <c r="M94" i="28" s="1"/>
  <c r="L95" i="28"/>
  <c r="M95" i="28" s="1"/>
  <c r="L96" i="28"/>
  <c r="M96" i="28" s="1"/>
  <c r="L97" i="28"/>
  <c r="M97" i="28" s="1"/>
  <c r="L98" i="28"/>
  <c r="M98" i="28" s="1"/>
  <c r="L99" i="28"/>
  <c r="M99" i="28" s="1"/>
  <c r="L100" i="28"/>
  <c r="M100" i="28" s="1"/>
  <c r="L101" i="28"/>
  <c r="M101" i="28" s="1"/>
  <c r="L102" i="28"/>
  <c r="M102" i="28" s="1"/>
  <c r="L103" i="28"/>
  <c r="M103" i="28" s="1"/>
  <c r="L104" i="28"/>
  <c r="M104" i="28" s="1"/>
  <c r="L105" i="28"/>
  <c r="M105" i="28" s="1"/>
  <c r="L106" i="28"/>
  <c r="M106" i="28" s="1"/>
  <c r="L107" i="28"/>
  <c r="M107" i="28" s="1"/>
  <c r="L108" i="28"/>
  <c r="M108" i="28" s="1"/>
  <c r="L109" i="28"/>
  <c r="M109" i="28" s="1"/>
  <c r="L110" i="28"/>
  <c r="M110" i="28" s="1"/>
  <c r="L111" i="28"/>
  <c r="M111" i="28" s="1"/>
  <c r="L112" i="28"/>
  <c r="M112" i="28" s="1"/>
  <c r="L113" i="28"/>
  <c r="M113" i="28" s="1"/>
  <c r="L114" i="28"/>
  <c r="M114" i="28" s="1"/>
  <c r="L115" i="28"/>
  <c r="M115" i="28" s="1"/>
  <c r="L116" i="28"/>
  <c r="M116" i="28" s="1"/>
  <c r="L117" i="28"/>
  <c r="M117" i="28" s="1"/>
  <c r="L118" i="28"/>
  <c r="M118" i="28" s="1"/>
  <c r="L119" i="28"/>
  <c r="M119" i="28" s="1"/>
  <c r="L120" i="28"/>
  <c r="M120" i="28" s="1"/>
  <c r="L121" i="28"/>
  <c r="M121" i="28" s="1"/>
  <c r="L122" i="28"/>
  <c r="M122" i="28" s="1"/>
  <c r="L123" i="28"/>
  <c r="M123" i="28" s="1"/>
  <c r="L124" i="28"/>
  <c r="M124" i="28" s="1"/>
  <c r="L125" i="28"/>
  <c r="M125" i="28" s="1"/>
  <c r="L126" i="28"/>
  <c r="M126" i="28" s="1"/>
  <c r="L127" i="28"/>
  <c r="M127" i="28" s="1"/>
  <c r="L128" i="28"/>
  <c r="M128" i="28" s="1"/>
  <c r="L129" i="28"/>
  <c r="M129" i="28" s="1"/>
  <c r="L130" i="28"/>
  <c r="M130" i="28" s="1"/>
  <c r="L131" i="28"/>
  <c r="M131" i="28" s="1"/>
  <c r="L132" i="28"/>
  <c r="M132" i="28" s="1"/>
  <c r="L133" i="28"/>
  <c r="M133" i="28" s="1"/>
  <c r="L134" i="28"/>
  <c r="M134" i="28" s="1"/>
  <c r="L135" i="28"/>
  <c r="M135" i="28" s="1"/>
  <c r="L136" i="28"/>
  <c r="M136" i="28" s="1"/>
  <c r="L137" i="28"/>
  <c r="M137" i="28" s="1"/>
  <c r="L138" i="28"/>
  <c r="M138" i="28" s="1"/>
  <c r="L139" i="28"/>
  <c r="M139" i="28" s="1"/>
  <c r="L140" i="28"/>
  <c r="M140" i="28" s="1"/>
  <c r="L141" i="28"/>
  <c r="M141" i="28" s="1"/>
  <c r="L142" i="28"/>
  <c r="M142" i="28" s="1"/>
  <c r="L143" i="28"/>
  <c r="M143" i="28" s="1"/>
  <c r="L144" i="28"/>
  <c r="M144" i="28" s="1"/>
  <c r="L145" i="28"/>
  <c r="M145" i="28" s="1"/>
  <c r="L146" i="28"/>
  <c r="M146" i="28" s="1"/>
  <c r="L147" i="28"/>
  <c r="M147" i="28" s="1"/>
  <c r="L148" i="28"/>
  <c r="M148" i="28" s="1"/>
  <c r="L149" i="28"/>
  <c r="M149" i="28" s="1"/>
  <c r="L150" i="28"/>
  <c r="M150" i="28" s="1"/>
  <c r="L151" i="28"/>
  <c r="M151" i="28" s="1"/>
  <c r="L152" i="28"/>
  <c r="M152" i="28" s="1"/>
  <c r="L153" i="28"/>
  <c r="M153" i="28" s="1"/>
  <c r="L154" i="28"/>
  <c r="M154" i="28" s="1"/>
  <c r="L155" i="28"/>
  <c r="M155" i="28" s="1"/>
  <c r="L156" i="28"/>
  <c r="M156" i="28" s="1"/>
  <c r="L157" i="28"/>
  <c r="M157" i="28" s="1"/>
  <c r="L158" i="28"/>
  <c r="M158" i="28" s="1"/>
  <c r="L159" i="28"/>
  <c r="M159" i="28" s="1"/>
  <c r="L160" i="28"/>
  <c r="M160" i="28" s="1"/>
  <c r="L161" i="28"/>
  <c r="M161" i="28" s="1"/>
  <c r="L162" i="28"/>
  <c r="M162" i="28" s="1"/>
  <c r="L163" i="28"/>
  <c r="M163" i="28" s="1"/>
  <c r="L164" i="28"/>
  <c r="M164" i="28" s="1"/>
  <c r="L165" i="28"/>
  <c r="M165" i="28" s="1"/>
  <c r="L166" i="28"/>
  <c r="M166" i="28" s="1"/>
  <c r="L167" i="28"/>
  <c r="M167" i="28" s="1"/>
  <c r="L168" i="28"/>
  <c r="M168" i="28" s="1"/>
  <c r="L169" i="28"/>
  <c r="M169" i="28" s="1"/>
  <c r="L170" i="28"/>
  <c r="M170" i="28" s="1"/>
  <c r="L171" i="28"/>
  <c r="M171" i="28" s="1"/>
  <c r="L172" i="28"/>
  <c r="M172" i="28" s="1"/>
  <c r="L173" i="28"/>
  <c r="M173" i="28" s="1"/>
  <c r="L174" i="28"/>
  <c r="M174" i="28" s="1"/>
  <c r="L175" i="28"/>
  <c r="M175" i="28" s="1"/>
  <c r="L176" i="28"/>
  <c r="M176" i="28" s="1"/>
  <c r="L177" i="28"/>
  <c r="M177" i="28" s="1"/>
  <c r="L178" i="28"/>
  <c r="M178" i="28" s="1"/>
  <c r="L179" i="28"/>
  <c r="M179" i="28" s="1"/>
  <c r="L180" i="28"/>
  <c r="M180" i="28" s="1"/>
  <c r="L181" i="28"/>
  <c r="M181" i="28" s="1"/>
  <c r="L182" i="28"/>
  <c r="M182" i="28" s="1"/>
  <c r="L183" i="28"/>
  <c r="M183" i="28" s="1"/>
  <c r="L184" i="28"/>
  <c r="M184" i="28" s="1"/>
  <c r="L185" i="28"/>
  <c r="M185" i="28" s="1"/>
  <c r="L186" i="28"/>
  <c r="M186" i="28" s="1"/>
  <c r="L187" i="28"/>
  <c r="M187" i="28" s="1"/>
  <c r="L188" i="28"/>
  <c r="M188" i="28" s="1"/>
  <c r="L189" i="28"/>
  <c r="M189" i="28" s="1"/>
  <c r="L190" i="28"/>
  <c r="M190" i="28" s="1"/>
  <c r="L191" i="28"/>
  <c r="M191" i="28" s="1"/>
  <c r="L192" i="28"/>
  <c r="M192" i="28" s="1"/>
  <c r="L193" i="28"/>
  <c r="M193" i="28" s="1"/>
  <c r="L194" i="28"/>
  <c r="M194" i="28" s="1"/>
  <c r="L195" i="28"/>
  <c r="M195" i="28" s="1"/>
  <c r="L196" i="28"/>
  <c r="M196" i="28" s="1"/>
  <c r="L197" i="28"/>
  <c r="M197" i="28" s="1"/>
  <c r="L198" i="28"/>
  <c r="M198" i="28" s="1"/>
  <c r="L199" i="28"/>
  <c r="M199" i="28" s="1"/>
  <c r="L200" i="28"/>
  <c r="M200" i="28" s="1"/>
  <c r="L201" i="28"/>
  <c r="M201" i="28" s="1"/>
  <c r="L202" i="28"/>
  <c r="M202" i="28" s="1"/>
  <c r="L203" i="28"/>
  <c r="M203" i="28" s="1"/>
  <c r="L204" i="28"/>
  <c r="M204" i="28" s="1"/>
  <c r="L205" i="28"/>
  <c r="M205" i="28" s="1"/>
  <c r="L206" i="28"/>
  <c r="M206" i="28" s="1"/>
  <c r="L207" i="28"/>
  <c r="M207" i="28" s="1"/>
  <c r="L208" i="28"/>
  <c r="M208" i="28" s="1"/>
  <c r="L209" i="28"/>
  <c r="M209" i="28" s="1"/>
  <c r="L210" i="28"/>
  <c r="M210" i="28" s="1"/>
  <c r="L211" i="28"/>
  <c r="M211" i="28" s="1"/>
  <c r="L212" i="28"/>
  <c r="M212" i="28" s="1"/>
  <c r="L213" i="28"/>
  <c r="M213" i="28" s="1"/>
  <c r="L214" i="28"/>
  <c r="M214" i="28" s="1"/>
  <c r="L215" i="28"/>
  <c r="M215" i="28" s="1"/>
  <c r="L216" i="28"/>
  <c r="M216" i="28" s="1"/>
  <c r="L217" i="28"/>
  <c r="M217" i="28" s="1"/>
  <c r="L218" i="28"/>
  <c r="M218" i="28" s="1"/>
  <c r="L219" i="28"/>
  <c r="M219" i="28" s="1"/>
  <c r="L220" i="28"/>
  <c r="M220" i="28" s="1"/>
  <c r="L221" i="28"/>
  <c r="M221" i="28" s="1"/>
  <c r="L222" i="28"/>
  <c r="M222" i="28" s="1"/>
  <c r="L223" i="28"/>
  <c r="M223" i="28" s="1"/>
  <c r="L224" i="28"/>
  <c r="M224" i="28" s="1"/>
  <c r="L225" i="28"/>
  <c r="M225" i="28" s="1"/>
  <c r="L226" i="28"/>
  <c r="M226" i="28" s="1"/>
  <c r="L227" i="28"/>
  <c r="M227" i="28" s="1"/>
  <c r="L228" i="28"/>
  <c r="M228" i="28" s="1"/>
  <c r="L229" i="28"/>
  <c r="M229" i="28" s="1"/>
  <c r="L230" i="28"/>
  <c r="M230" i="28" s="1"/>
  <c r="L231" i="28"/>
  <c r="M231" i="28" s="1"/>
  <c r="L232" i="28"/>
  <c r="M232" i="28" s="1"/>
  <c r="L233" i="28"/>
  <c r="M233" i="28" s="1"/>
  <c r="L234" i="28"/>
  <c r="M234" i="28" s="1"/>
  <c r="L235" i="28"/>
  <c r="M235" i="28" s="1"/>
  <c r="L236" i="28"/>
  <c r="M236" i="28" s="1"/>
  <c r="L237" i="28"/>
  <c r="M237" i="28" s="1"/>
  <c r="L238" i="28"/>
  <c r="M238" i="28" s="1"/>
  <c r="L239" i="28"/>
  <c r="M239" i="28" s="1"/>
  <c r="L240" i="28"/>
  <c r="M240" i="28" s="1"/>
  <c r="L241" i="28"/>
  <c r="M241" i="28" s="1"/>
  <c r="L242" i="28"/>
  <c r="M242" i="28" s="1"/>
  <c r="L243" i="28"/>
  <c r="M243" i="28" s="1"/>
  <c r="L244" i="28"/>
  <c r="M244" i="28" s="1"/>
  <c r="L245" i="28"/>
  <c r="M245" i="28" s="1"/>
  <c r="L246" i="28"/>
  <c r="M246" i="28" s="1"/>
  <c r="L247" i="28"/>
  <c r="M247" i="28" s="1"/>
  <c r="L248" i="28"/>
  <c r="M248" i="28" s="1"/>
  <c r="L249" i="28"/>
  <c r="M249" i="28" s="1"/>
  <c r="L250" i="28"/>
  <c r="M250" i="28" s="1"/>
  <c r="L251" i="28"/>
  <c r="M251" i="28" s="1"/>
  <c r="L252" i="28"/>
  <c r="M252" i="28" s="1"/>
  <c r="L253" i="28"/>
  <c r="M253" i="28" s="1"/>
  <c r="L89" i="28"/>
  <c r="M89" i="28" s="1"/>
  <c r="L5" i="28"/>
  <c r="M5" i="28" s="1"/>
  <c r="L6" i="28"/>
  <c r="M6" i="28" s="1"/>
  <c r="L7" i="28"/>
  <c r="M7" i="28" s="1"/>
  <c r="L8" i="28"/>
  <c r="M8" i="28" s="1"/>
  <c r="L9" i="28"/>
  <c r="M9" i="28" s="1"/>
  <c r="L10" i="28"/>
  <c r="M10" i="28" s="1"/>
  <c r="L11" i="28"/>
  <c r="M11" i="28" s="1"/>
  <c r="L12" i="28"/>
  <c r="M12" i="28" s="1"/>
  <c r="L13" i="28"/>
  <c r="M13" i="28" s="1"/>
  <c r="L14" i="28"/>
  <c r="M14" i="28" s="1"/>
  <c r="L15" i="28"/>
  <c r="M15" i="28" s="1"/>
  <c r="L16" i="28"/>
  <c r="L17" i="28"/>
  <c r="M17" i="28" s="1"/>
  <c r="L18" i="28"/>
  <c r="M18" i="28" s="1"/>
  <c r="L19" i="28"/>
  <c r="M19" i="28" s="1"/>
  <c r="L20" i="28"/>
  <c r="M20" i="28" s="1"/>
  <c r="L21" i="28"/>
  <c r="M21" i="28" s="1"/>
  <c r="L22" i="28"/>
  <c r="M22" i="28" s="1"/>
  <c r="L23" i="28"/>
  <c r="M23" i="28" s="1"/>
  <c r="L24" i="28"/>
  <c r="M24" i="28" s="1"/>
  <c r="L25" i="28"/>
  <c r="L26" i="28"/>
  <c r="M26" i="28" s="1"/>
  <c r="L27" i="28"/>
  <c r="M27" i="28" s="1"/>
  <c r="L28" i="28"/>
  <c r="L29" i="28"/>
  <c r="M29" i="28" s="1"/>
  <c r="L30" i="28"/>
  <c r="M30" i="28" s="1"/>
  <c r="L31" i="28"/>
  <c r="M31" i="28" s="1"/>
  <c r="L32" i="28"/>
  <c r="M32" i="28" s="1"/>
  <c r="L33" i="28"/>
  <c r="M33" i="28" s="1"/>
  <c r="L34" i="28"/>
  <c r="M34" i="28" s="1"/>
  <c r="L35" i="28"/>
  <c r="M35" i="28" s="1"/>
  <c r="L36" i="28"/>
  <c r="L37" i="28"/>
  <c r="M37" i="28" s="1"/>
  <c r="L38" i="28"/>
  <c r="M38" i="28" s="1"/>
  <c r="L39" i="28"/>
  <c r="M39" i="28" s="1"/>
  <c r="L40" i="28"/>
  <c r="M40" i="28" s="1"/>
  <c r="L41" i="28"/>
  <c r="M41" i="28" s="1"/>
  <c r="L42" i="28"/>
  <c r="M42" i="28" s="1"/>
  <c r="L43" i="28"/>
  <c r="M43" i="28" s="1"/>
  <c r="L44" i="28"/>
  <c r="M44" i="28" s="1"/>
  <c r="L45" i="28"/>
  <c r="M45" i="28" s="1"/>
  <c r="L46" i="28"/>
  <c r="M46" i="28" s="1"/>
  <c r="L47" i="28"/>
  <c r="M47" i="28" s="1"/>
  <c r="L48" i="28"/>
  <c r="M48" i="28" s="1"/>
  <c r="L49" i="28"/>
  <c r="M49" i="28" s="1"/>
  <c r="L50" i="28"/>
  <c r="M50" i="28" s="1"/>
  <c r="L51" i="28"/>
  <c r="M51" i="28" s="1"/>
  <c r="L52" i="28"/>
  <c r="M52" i="28" s="1"/>
  <c r="L53" i="28"/>
  <c r="M53" i="28" s="1"/>
  <c r="L54" i="28"/>
  <c r="M54" i="28" s="1"/>
  <c r="L55" i="28"/>
  <c r="M55" i="28" s="1"/>
  <c r="L56" i="28"/>
  <c r="M56" i="28" s="1"/>
  <c r="L57" i="28"/>
  <c r="M57" i="28" s="1"/>
  <c r="L58" i="28"/>
  <c r="M58" i="28" s="1"/>
  <c r="L59" i="28"/>
  <c r="M59" i="28" s="1"/>
  <c r="L60" i="28"/>
  <c r="M60" i="28" s="1"/>
  <c r="L61" i="28"/>
  <c r="M61" i="28" s="1"/>
  <c r="L62" i="28"/>
  <c r="M62" i="28" s="1"/>
  <c r="L63" i="28"/>
  <c r="M63" i="28" s="1"/>
  <c r="L64" i="28"/>
  <c r="M64" i="28" s="1"/>
  <c r="L65" i="28"/>
  <c r="M65" i="28" s="1"/>
  <c r="L66" i="28"/>
  <c r="M66" i="28" s="1"/>
  <c r="L67" i="28"/>
  <c r="M67" i="28" s="1"/>
  <c r="L68" i="28"/>
  <c r="M68" i="28" s="1"/>
  <c r="L69" i="28"/>
  <c r="M69" i="28" s="1"/>
  <c r="L70" i="28"/>
  <c r="M70" i="28" s="1"/>
  <c r="L71" i="28"/>
  <c r="M71" i="28" s="1"/>
  <c r="L72" i="28"/>
  <c r="M72" i="28" s="1"/>
  <c r="L73" i="28"/>
  <c r="M73" i="28" s="1"/>
  <c r="L74" i="28"/>
  <c r="M74" i="28" s="1"/>
  <c r="L75" i="28"/>
  <c r="M75" i="28" s="1"/>
  <c r="L76" i="28"/>
  <c r="L77" i="28"/>
  <c r="M77" i="28" s="1"/>
  <c r="L78" i="28"/>
  <c r="M78" i="28" s="1"/>
  <c r="L79" i="28"/>
  <c r="M79" i="28" s="1"/>
  <c r="L80" i="28"/>
  <c r="M80" i="28" s="1"/>
  <c r="L81" i="28"/>
  <c r="M81" i="28" s="1"/>
  <c r="L82" i="28"/>
  <c r="M82" i="28" s="1"/>
  <c r="L83" i="28"/>
  <c r="M83" i="28" s="1"/>
  <c r="L84" i="28"/>
  <c r="M84" i="28" s="1"/>
  <c r="L85" i="28"/>
  <c r="M85" i="28" s="1"/>
  <c r="L86" i="28"/>
  <c r="M86" i="28" s="1"/>
  <c r="L4" i="28"/>
  <c r="M4" i="28" s="1"/>
  <c r="M16" i="28"/>
  <c r="M25" i="28"/>
  <c r="M28" i="28"/>
  <c r="M36" i="28"/>
  <c r="M76" i="28"/>
  <c r="G96" i="21"/>
  <c r="AA3" i="21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13" i="26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2" i="21"/>
  <c r="D12" i="18"/>
  <c r="D13" i="18"/>
  <c r="D14" i="18"/>
  <c r="D15" i="18"/>
  <c r="D16" i="18"/>
  <c r="D17" i="18"/>
  <c r="D18" i="18"/>
  <c r="D19" i="18"/>
  <c r="E13" i="18"/>
  <c r="E14" i="18"/>
  <c r="E15" i="18"/>
  <c r="E16" i="18"/>
  <c r="E17" i="18"/>
  <c r="E18" i="18"/>
  <c r="E19" i="18"/>
  <c r="E12" i="18"/>
  <c r="AA4" i="21"/>
  <c r="AA5" i="21"/>
  <c r="AA6" i="21"/>
  <c r="AA7" i="21"/>
  <c r="AA8" i="21"/>
  <c r="AA9" i="21"/>
  <c r="AA10" i="21"/>
  <c r="AA11" i="21"/>
  <c r="AA12" i="21"/>
  <c r="AA13" i="21"/>
  <c r="AA14" i="21"/>
  <c r="AA15" i="21"/>
  <c r="AA16" i="21"/>
  <c r="AA17" i="21"/>
  <c r="AA18" i="21"/>
  <c r="AA19" i="21"/>
  <c r="AA20" i="21"/>
  <c r="AA21" i="21"/>
  <c r="AA22" i="21"/>
  <c r="AA23" i="21"/>
  <c r="AA24" i="21"/>
  <c r="AA25" i="21"/>
  <c r="AA26" i="21"/>
  <c r="AA27" i="21"/>
  <c r="AA28" i="21"/>
  <c r="AA29" i="21"/>
  <c r="AA30" i="21"/>
  <c r="AA31" i="21"/>
  <c r="AA32" i="21"/>
  <c r="AA33" i="21"/>
  <c r="AA34" i="21"/>
  <c r="AA35" i="21"/>
  <c r="AA36" i="21"/>
  <c r="AA37" i="21"/>
  <c r="AA38" i="21"/>
  <c r="AA39" i="21"/>
  <c r="AA40" i="21"/>
  <c r="AA41" i="21"/>
  <c r="AA43" i="21"/>
  <c r="AA44" i="21"/>
  <c r="AA45" i="21"/>
  <c r="AA46" i="21"/>
  <c r="AA47" i="21"/>
  <c r="AA48" i="21"/>
  <c r="AA49" i="21"/>
  <c r="AA50" i="21"/>
  <c r="AA51" i="21"/>
  <c r="AA52" i="21"/>
  <c r="AA53" i="21"/>
  <c r="AA54" i="21"/>
  <c r="AA55" i="21"/>
  <c r="AA56" i="21"/>
  <c r="AA57" i="21"/>
  <c r="AA58" i="21"/>
  <c r="AA59" i="21"/>
  <c r="AA60" i="21"/>
  <c r="AA61" i="21"/>
  <c r="AA62" i="21"/>
  <c r="AA63" i="21"/>
  <c r="AA64" i="21"/>
  <c r="AA65" i="21"/>
  <c r="AA66" i="21"/>
  <c r="AA67" i="21"/>
  <c r="AA68" i="21"/>
  <c r="AA69" i="21"/>
  <c r="AA70" i="21"/>
  <c r="AA71" i="21"/>
  <c r="AA72" i="21"/>
  <c r="AA73" i="21"/>
  <c r="AA74" i="21"/>
  <c r="AA75" i="21"/>
  <c r="AA76" i="21"/>
  <c r="AA77" i="21"/>
  <c r="AA78" i="21"/>
  <c r="AA79" i="21"/>
  <c r="AA80" i="21"/>
  <c r="AA81" i="21"/>
  <c r="AA82" i="21"/>
  <c r="AA83" i="21"/>
  <c r="AA84" i="21"/>
  <c r="AA85" i="21"/>
  <c r="AA86" i="21"/>
  <c r="AA87" i="21"/>
  <c r="AA88" i="21"/>
  <c r="AA89" i="21"/>
  <c r="AA90" i="21"/>
  <c r="AA91" i="21"/>
  <c r="AA92" i="21"/>
  <c r="AA93" i="21"/>
  <c r="AA94" i="21"/>
  <c r="AA95" i="21"/>
  <c r="AA96" i="21"/>
  <c r="AA97" i="21"/>
  <c r="AA98" i="21"/>
  <c r="AA99" i="21"/>
  <c r="AA100" i="21"/>
  <c r="AA101" i="21"/>
  <c r="AA102" i="21"/>
  <c r="AA103" i="21"/>
  <c r="AA104" i="21"/>
  <c r="AA105" i="21"/>
  <c r="AA106" i="21"/>
  <c r="AA107" i="21"/>
  <c r="AA108" i="21"/>
  <c r="AA109" i="21"/>
  <c r="AA110" i="21"/>
  <c r="AA111" i="21"/>
  <c r="AA112" i="21"/>
  <c r="AA113" i="21"/>
  <c r="AA114" i="21"/>
  <c r="AA115" i="21"/>
  <c r="AA116" i="21"/>
  <c r="AA117" i="21"/>
  <c r="AA118" i="21"/>
  <c r="AA119" i="21"/>
  <c r="AA120" i="21"/>
  <c r="AA121" i="21"/>
  <c r="AA122" i="21"/>
  <c r="AA123" i="21"/>
  <c r="AA124" i="21"/>
  <c r="AA125" i="21"/>
  <c r="AA126" i="21"/>
  <c r="AA127" i="21"/>
  <c r="AA128" i="21"/>
  <c r="AA129" i="21"/>
  <c r="AA130" i="21"/>
  <c r="AA131" i="21"/>
  <c r="AA132" i="21"/>
  <c r="AA133" i="21"/>
  <c r="AA134" i="21"/>
  <c r="AA135" i="21"/>
  <c r="AA136" i="21"/>
  <c r="AA137" i="21"/>
  <c r="AA138" i="21"/>
  <c r="AA139" i="21"/>
  <c r="AA140" i="21"/>
  <c r="AA141" i="21"/>
  <c r="AA142" i="21"/>
  <c r="AA143" i="21"/>
  <c r="AA144" i="21"/>
  <c r="AA145" i="21"/>
  <c r="AA146" i="21"/>
  <c r="AA147" i="21"/>
  <c r="AA148" i="21"/>
  <c r="AA149" i="21"/>
  <c r="AA150" i="21"/>
  <c r="AA151" i="21"/>
  <c r="AA152" i="21"/>
  <c r="AA153" i="21"/>
  <c r="AA154" i="21"/>
  <c r="AA155" i="21"/>
  <c r="AA156" i="21"/>
  <c r="AA157" i="21"/>
  <c r="AA158" i="21"/>
  <c r="AA159" i="21"/>
  <c r="AA160" i="21"/>
  <c r="AA161" i="21"/>
  <c r="AA162" i="21"/>
  <c r="AA163" i="21"/>
  <c r="AA164" i="21"/>
  <c r="AA165" i="21"/>
  <c r="AA166" i="21"/>
  <c r="AA167" i="21"/>
  <c r="AA168" i="21"/>
  <c r="AA169" i="21"/>
  <c r="AA170" i="21"/>
  <c r="AA171" i="21"/>
  <c r="AA172" i="21"/>
  <c r="AA173" i="21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2" i="2"/>
  <c r="T3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2" i="21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727" i="23"/>
  <c r="A728" i="23"/>
  <c r="A729" i="23"/>
  <c r="A730" i="23"/>
  <c r="A731" i="23"/>
  <c r="A732" i="23"/>
  <c r="A733" i="23"/>
  <c r="A734" i="23"/>
  <c r="A735" i="23"/>
  <c r="A736" i="23"/>
  <c r="A737" i="23"/>
  <c r="A738" i="23"/>
  <c r="A739" i="23"/>
  <c r="A740" i="23"/>
  <c r="A741" i="23"/>
  <c r="A742" i="23"/>
  <c r="A743" i="23"/>
  <c r="A744" i="23"/>
  <c r="A745" i="23"/>
  <c r="A746" i="23"/>
  <c r="A747" i="23"/>
  <c r="A748" i="23"/>
  <c r="A749" i="23"/>
  <c r="A750" i="23"/>
  <c r="A751" i="23"/>
  <c r="A752" i="23"/>
  <c r="A753" i="23"/>
  <c r="A754" i="23"/>
  <c r="A755" i="23"/>
  <c r="A756" i="23"/>
  <c r="A757" i="23"/>
  <c r="A758" i="23"/>
  <c r="A759" i="23"/>
  <c r="A760" i="23"/>
  <c r="A761" i="23"/>
  <c r="A762" i="23"/>
  <c r="A763" i="23"/>
  <c r="A764" i="23"/>
  <c r="A765" i="23"/>
  <c r="A766" i="23"/>
  <c r="A767" i="23"/>
  <c r="A768" i="23"/>
  <c r="A769" i="23"/>
  <c r="A770" i="23"/>
  <c r="A771" i="23"/>
  <c r="A772" i="23"/>
  <c r="A773" i="23"/>
  <c r="A774" i="23"/>
  <c r="A775" i="23"/>
  <c r="A776" i="23"/>
  <c r="A777" i="23"/>
  <c r="A778" i="23"/>
  <c r="A779" i="23"/>
  <c r="A780" i="23"/>
  <c r="A781" i="23"/>
  <c r="A782" i="23"/>
  <c r="A783" i="23"/>
  <c r="A784" i="23"/>
  <c r="A785" i="23"/>
  <c r="A786" i="23"/>
  <c r="A787" i="23"/>
  <c r="A788" i="23"/>
  <c r="A789" i="23"/>
  <c r="A790" i="23"/>
  <c r="A791" i="23"/>
  <c r="A792" i="23"/>
  <c r="A793" i="23"/>
  <c r="A794" i="23"/>
  <c r="A795" i="23"/>
  <c r="A796" i="23"/>
  <c r="A797" i="23"/>
  <c r="A798" i="23"/>
  <c r="A799" i="23"/>
  <c r="A800" i="23"/>
  <c r="A801" i="23"/>
  <c r="A802" i="23"/>
  <c r="A803" i="23"/>
  <c r="A804" i="23"/>
  <c r="A805" i="23"/>
  <c r="A806" i="23"/>
  <c r="A807" i="23"/>
  <c r="A808" i="23"/>
  <c r="A809" i="23"/>
  <c r="A810" i="23"/>
  <c r="A811" i="23"/>
  <c r="A812" i="23"/>
  <c r="A813" i="23"/>
  <c r="A814" i="23"/>
  <c r="A815" i="23"/>
  <c r="A816" i="23"/>
  <c r="A817" i="23"/>
  <c r="A818" i="23"/>
  <c r="A819" i="23"/>
  <c r="A820" i="23"/>
  <c r="A821" i="23"/>
  <c r="A822" i="23"/>
  <c r="A823" i="23"/>
  <c r="A824" i="23"/>
  <c r="A825" i="23"/>
  <c r="A826" i="23"/>
  <c r="A827" i="23"/>
  <c r="A828" i="23"/>
  <c r="A829" i="23"/>
  <c r="A830" i="23"/>
  <c r="A831" i="23"/>
  <c r="A832" i="23"/>
  <c r="A833" i="23"/>
  <c r="A834" i="23"/>
  <c r="A835" i="23"/>
  <c r="A836" i="23"/>
  <c r="A837" i="23"/>
  <c r="A838" i="23"/>
  <c r="A839" i="23"/>
  <c r="A840" i="23"/>
  <c r="A841" i="23"/>
  <c r="A842" i="23"/>
  <c r="A843" i="23"/>
  <c r="A844" i="23"/>
  <c r="A845" i="23"/>
  <c r="A846" i="23"/>
  <c r="A847" i="23"/>
  <c r="A848" i="23"/>
  <c r="A849" i="23"/>
  <c r="A850" i="23"/>
  <c r="A851" i="23"/>
  <c r="A852" i="23"/>
  <c r="A853" i="23"/>
  <c r="A12" i="23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353" i="22"/>
  <c r="A354" i="22"/>
  <c r="A355" i="22"/>
  <c r="A356" i="22"/>
  <c r="A357" i="22"/>
  <c r="A358" i="22"/>
  <c r="A359" i="22"/>
  <c r="A360" i="22"/>
  <c r="A361" i="22"/>
  <c r="A362" i="22"/>
  <c r="A363" i="22"/>
  <c r="A364" i="22"/>
  <c r="A365" i="22"/>
  <c r="A366" i="22"/>
  <c r="A367" i="22"/>
  <c r="A368" i="22"/>
  <c r="A369" i="22"/>
  <c r="A370" i="22"/>
  <c r="A371" i="22"/>
  <c r="A372" i="22"/>
  <c r="A373" i="22"/>
  <c r="A374" i="22"/>
  <c r="A375" i="22"/>
  <c r="A376" i="22"/>
  <c r="A377" i="22"/>
  <c r="A378" i="22"/>
  <c r="A379" i="22"/>
  <c r="A380" i="22"/>
  <c r="A381" i="22"/>
  <c r="A382" i="22"/>
  <c r="A383" i="22"/>
  <c r="A384" i="22"/>
  <c r="A385" i="22"/>
  <c r="A386" i="22"/>
  <c r="A387" i="22"/>
  <c r="A388" i="22"/>
  <c r="A389" i="22"/>
  <c r="A390" i="22"/>
  <c r="A391" i="22"/>
  <c r="A392" i="22"/>
  <c r="A393" i="22"/>
  <c r="A394" i="22"/>
  <c r="A395" i="22"/>
  <c r="A396" i="22"/>
  <c r="A397" i="22"/>
  <c r="A398" i="22"/>
  <c r="A399" i="22"/>
  <c r="A400" i="22"/>
  <c r="A401" i="22"/>
  <c r="A402" i="22"/>
  <c r="A403" i="22"/>
  <c r="A404" i="22"/>
  <c r="A405" i="22"/>
  <c r="A406" i="22"/>
  <c r="A407" i="22"/>
  <c r="A408" i="22"/>
  <c r="A409" i="22"/>
  <c r="A410" i="22"/>
  <c r="A411" i="22"/>
  <c r="A412" i="22"/>
  <c r="A413" i="22"/>
  <c r="A414" i="22"/>
  <c r="A415" i="22"/>
  <c r="A416" i="22"/>
  <c r="A417" i="22"/>
  <c r="A418" i="22"/>
  <c r="A419" i="22"/>
  <c r="A420" i="22"/>
  <c r="A421" i="22"/>
  <c r="A422" i="22"/>
  <c r="A423" i="22"/>
  <c r="A424" i="22"/>
  <c r="A425" i="22"/>
  <c r="A426" i="22"/>
  <c r="A427" i="22"/>
  <c r="A428" i="22"/>
  <c r="A429" i="22"/>
  <c r="A430" i="22"/>
  <c r="A431" i="22"/>
  <c r="A432" i="22"/>
  <c r="A433" i="22"/>
  <c r="A434" i="22"/>
  <c r="A435" i="22"/>
  <c r="A436" i="22"/>
  <c r="A437" i="22"/>
  <c r="A438" i="22"/>
  <c r="A439" i="22"/>
  <c r="A440" i="22"/>
  <c r="A441" i="22"/>
  <c r="A442" i="22"/>
  <c r="A443" i="22"/>
  <c r="A444" i="22"/>
  <c r="A445" i="22"/>
  <c r="A446" i="22"/>
  <c r="A447" i="22"/>
  <c r="A448" i="22"/>
  <c r="A449" i="22"/>
  <c r="A450" i="22"/>
  <c r="A451" i="22"/>
  <c r="A452" i="22"/>
  <c r="A453" i="22"/>
  <c r="A454" i="22"/>
  <c r="A455" i="22"/>
  <c r="A456" i="22"/>
  <c r="A457" i="22"/>
  <c r="A458" i="22"/>
  <c r="A459" i="22"/>
  <c r="A460" i="22"/>
  <c r="A461" i="22"/>
  <c r="A462" i="22"/>
  <c r="A463" i="22"/>
  <c r="A464" i="22"/>
  <c r="A465" i="22"/>
  <c r="A466" i="22"/>
  <c r="A467" i="22"/>
  <c r="A468" i="22"/>
  <c r="A469" i="22"/>
  <c r="A470" i="22"/>
  <c r="A471" i="22"/>
  <c r="A472" i="22"/>
  <c r="A473" i="22"/>
  <c r="A474" i="22"/>
  <c r="A475" i="22"/>
  <c r="A476" i="22"/>
  <c r="A477" i="22"/>
  <c r="A478" i="22"/>
  <c r="A479" i="22"/>
  <c r="A480" i="22"/>
  <c r="A481" i="22"/>
  <c r="A482" i="22"/>
  <c r="A483" i="22"/>
  <c r="A484" i="22"/>
  <c r="A485" i="22"/>
  <c r="A486" i="22"/>
  <c r="A487" i="22"/>
  <c r="A488" i="22"/>
  <c r="A489" i="22"/>
  <c r="A490" i="22"/>
  <c r="A491" i="22"/>
  <c r="A492" i="22"/>
  <c r="A493" i="22"/>
  <c r="A494" i="22"/>
  <c r="A495" i="22"/>
  <c r="A496" i="22"/>
  <c r="A497" i="22"/>
  <c r="A498" i="22"/>
  <c r="A499" i="22"/>
  <c r="A500" i="22"/>
  <c r="A501" i="22"/>
  <c r="A502" i="22"/>
  <c r="A503" i="22"/>
  <c r="A504" i="22"/>
  <c r="A505" i="22"/>
  <c r="A506" i="22"/>
  <c r="A507" i="22"/>
  <c r="A12" i="22"/>
  <c r="G173" i="21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AF50" i="21" l="1"/>
  <c r="AF146" i="21"/>
  <c r="AF162" i="21"/>
  <c r="AF154" i="21"/>
  <c r="AF18" i="21"/>
  <c r="AF26" i="21"/>
  <c r="AF130" i="21"/>
  <c r="AF90" i="21"/>
  <c r="AF66" i="21"/>
  <c r="AF122" i="21"/>
  <c r="AF82" i="21"/>
  <c r="AF74" i="21"/>
  <c r="AF58" i="21"/>
  <c r="AF10" i="21"/>
  <c r="AF98" i="21"/>
  <c r="AF138" i="21"/>
  <c r="AF106" i="21"/>
  <c r="AF34" i="21"/>
  <c r="AF170" i="21"/>
  <c r="AF114" i="21"/>
  <c r="AF42" i="21"/>
  <c r="AF2" i="21"/>
  <c r="AF160" i="21"/>
  <c r="AF144" i="21"/>
  <c r="AF128" i="21"/>
  <c r="AF112" i="21"/>
  <c r="AF96" i="21"/>
  <c r="AF88" i="21"/>
  <c r="AF72" i="21"/>
  <c r="AF64" i="21"/>
  <c r="AF56" i="21"/>
  <c r="AF48" i="21"/>
  <c r="AF40" i="21"/>
  <c r="AF32" i="21"/>
  <c r="AF24" i="21"/>
  <c r="AF16" i="21"/>
  <c r="AF8" i="21"/>
  <c r="AF168" i="21"/>
  <c r="AF152" i="21"/>
  <c r="AF136" i="21"/>
  <c r="AF120" i="21"/>
  <c r="AF104" i="21"/>
  <c r="AF80" i="21"/>
  <c r="AF166" i="21"/>
  <c r="AF150" i="21"/>
  <c r="AF134" i="21"/>
  <c r="AF118" i="21"/>
  <c r="AF102" i="21"/>
  <c r="AF86" i="21"/>
  <c r="AF78" i="21"/>
  <c r="AF70" i="21"/>
  <c r="AF54" i="21"/>
  <c r="AF46" i="21"/>
  <c r="AF38" i="21"/>
  <c r="AF30" i="21"/>
  <c r="AF22" i="21"/>
  <c r="AF14" i="21"/>
  <c r="AF6" i="21"/>
  <c r="AF158" i="21"/>
  <c r="AF142" i="21"/>
  <c r="AF126" i="21"/>
  <c r="AF110" i="21"/>
  <c r="AF94" i="21"/>
  <c r="AF62" i="21"/>
  <c r="AF37" i="21"/>
  <c r="AF164" i="21"/>
  <c r="AF148" i="21"/>
  <c r="AF132" i="21"/>
  <c r="AF116" i="21"/>
  <c r="AF100" i="21"/>
  <c r="AF84" i="21"/>
  <c r="AF76" i="21"/>
  <c r="AF68" i="21"/>
  <c r="AF52" i="21"/>
  <c r="AF44" i="21"/>
  <c r="AF36" i="21"/>
  <c r="AF28" i="21"/>
  <c r="AF20" i="21"/>
  <c r="AF12" i="21"/>
  <c r="AF4" i="21"/>
  <c r="AF172" i="21"/>
  <c r="AF156" i="21"/>
  <c r="AF140" i="21"/>
  <c r="AF124" i="21"/>
  <c r="AF108" i="21"/>
  <c r="AF92" i="21"/>
  <c r="AF60" i="21"/>
  <c r="AF139" i="21"/>
  <c r="AF123" i="21"/>
  <c r="AF115" i="21"/>
  <c r="AF107" i="21"/>
  <c r="AF99" i="21"/>
  <c r="AF91" i="21"/>
  <c r="AF83" i="21"/>
  <c r="AF75" i="21"/>
  <c r="AF67" i="21"/>
  <c r="AF59" i="21"/>
  <c r="AF51" i="21"/>
  <c r="AF43" i="21"/>
  <c r="AF35" i="21"/>
  <c r="AF27" i="21"/>
  <c r="AF19" i="21"/>
  <c r="AF11" i="21"/>
  <c r="AF3" i="21"/>
  <c r="AF131" i="21"/>
  <c r="AF173" i="21"/>
  <c r="AF129" i="21"/>
  <c r="AF65" i="21"/>
  <c r="AF165" i="21"/>
  <c r="AF101" i="21"/>
  <c r="AF147" i="21"/>
  <c r="AF171" i="21"/>
  <c r="AF163" i="21"/>
  <c r="AF155" i="21"/>
  <c r="AF169" i="21"/>
  <c r="AF161" i="21"/>
  <c r="AF153" i="21"/>
  <c r="AF145" i="21"/>
  <c r="AF137" i="21"/>
  <c r="AF121" i="21"/>
  <c r="AF113" i="21"/>
  <c r="AF105" i="21"/>
  <c r="AF97" i="21"/>
  <c r="AF89" i="21"/>
  <c r="AF81" i="21"/>
  <c r="AF73" i="21"/>
  <c r="AF57" i="21"/>
  <c r="AF49" i="21"/>
  <c r="AF41" i="21"/>
  <c r="AF33" i="21"/>
  <c r="AF25" i="21"/>
  <c r="AF17" i="21"/>
  <c r="AF9" i="21"/>
  <c r="AF167" i="21"/>
  <c r="AF159" i="21"/>
  <c r="AF151" i="21"/>
  <c r="AF143" i="21"/>
  <c r="AF135" i="21"/>
  <c r="AF127" i="21"/>
  <c r="AF157" i="21"/>
  <c r="AF149" i="21"/>
  <c r="AF141" i="21"/>
  <c r="AF133" i="21"/>
  <c r="AF125" i="21"/>
  <c r="AF117" i="21"/>
  <c r="AF109" i="21"/>
  <c r="AF93" i="21"/>
  <c r="AF85" i="21"/>
  <c r="AF77" i="21"/>
  <c r="AF69" i="21"/>
  <c r="AF61" i="21"/>
  <c r="AF53" i="21"/>
  <c r="AF45" i="21"/>
  <c r="AF29" i="21"/>
  <c r="AF21" i="21"/>
  <c r="AF13" i="21"/>
  <c r="AF5" i="21"/>
  <c r="AF103" i="21"/>
  <c r="AF79" i="21"/>
  <c r="AF71" i="21"/>
  <c r="AF63" i="21"/>
  <c r="AF39" i="21"/>
  <c r="AF31" i="21"/>
  <c r="AF23" i="21"/>
  <c r="AF15" i="21"/>
  <c r="AF7" i="21"/>
  <c r="AF119" i="21"/>
  <c r="AF87" i="21"/>
  <c r="AF55" i="21"/>
  <c r="AF111" i="21"/>
  <c r="AF95" i="21"/>
  <c r="AF47" i="2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B54" i="21"/>
  <c r="AB55" i="21"/>
  <c r="AB56" i="21"/>
  <c r="AB57" i="21"/>
  <c r="AB58" i="21"/>
  <c r="AB59" i="21"/>
  <c r="AB60" i="21"/>
  <c r="AB61" i="21"/>
  <c r="AB62" i="21"/>
  <c r="AB63" i="21"/>
  <c r="AB64" i="21"/>
  <c r="AB65" i="21"/>
  <c r="AB66" i="21"/>
  <c r="AB67" i="21"/>
  <c r="AB68" i="2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137" i="21"/>
  <c r="AB138" i="2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AB157" i="21"/>
  <c r="AB158" i="21"/>
  <c r="AB159" i="21"/>
  <c r="AB160" i="21"/>
  <c r="AB161" i="21"/>
  <c r="AB162" i="21"/>
  <c r="AB163" i="21"/>
  <c r="AB164" i="21"/>
  <c r="AB165" i="21"/>
  <c r="AB166" i="21"/>
  <c r="AB167" i="21"/>
  <c r="AB168" i="21"/>
  <c r="AB169" i="21"/>
  <c r="AB170" i="21"/>
  <c r="AB171" i="21"/>
  <c r="AB172" i="21"/>
  <c r="AB173" i="21"/>
  <c r="AB2" i="21"/>
  <c r="U3" i="21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157" i="21"/>
  <c r="U158" i="21"/>
  <c r="U159" i="21"/>
  <c r="U160" i="21"/>
  <c r="U161" i="21"/>
  <c r="U162" i="21"/>
  <c r="U163" i="21"/>
  <c r="U164" i="21"/>
  <c r="U165" i="21"/>
  <c r="U166" i="21"/>
  <c r="U167" i="21"/>
  <c r="U168" i="21"/>
  <c r="U169" i="21"/>
  <c r="U170" i="21"/>
  <c r="U171" i="21"/>
  <c r="U172" i="21"/>
  <c r="U173" i="21"/>
  <c r="U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2" i="21"/>
  <c r="C3" i="21"/>
  <c r="L3" i="21" s="1"/>
  <c r="C4" i="21"/>
  <c r="L4" i="21" s="1"/>
  <c r="C5" i="21"/>
  <c r="L5" i="21" s="1"/>
  <c r="C6" i="21"/>
  <c r="L6" i="21" s="1"/>
  <c r="C7" i="21"/>
  <c r="L7" i="21" s="1"/>
  <c r="C8" i="21"/>
  <c r="L8" i="21" s="1"/>
  <c r="C9" i="21"/>
  <c r="L9" i="21" s="1"/>
  <c r="C10" i="21"/>
  <c r="L10" i="21" s="1"/>
  <c r="C11" i="21"/>
  <c r="L11" i="21" s="1"/>
  <c r="C12" i="21"/>
  <c r="L12" i="21" s="1"/>
  <c r="C13" i="21"/>
  <c r="L13" i="21" s="1"/>
  <c r="C14" i="21"/>
  <c r="L14" i="21" s="1"/>
  <c r="C15" i="21"/>
  <c r="L15" i="21" s="1"/>
  <c r="C16" i="21"/>
  <c r="L16" i="21" s="1"/>
  <c r="C17" i="21"/>
  <c r="L17" i="21" s="1"/>
  <c r="C18" i="21"/>
  <c r="L18" i="21" s="1"/>
  <c r="C19" i="21"/>
  <c r="L19" i="21" s="1"/>
  <c r="C20" i="21"/>
  <c r="L20" i="21" s="1"/>
  <c r="C21" i="21"/>
  <c r="L21" i="21" s="1"/>
  <c r="C22" i="21"/>
  <c r="L22" i="21" s="1"/>
  <c r="C23" i="21"/>
  <c r="L23" i="21" s="1"/>
  <c r="C24" i="21"/>
  <c r="L24" i="21" s="1"/>
  <c r="C25" i="21"/>
  <c r="L25" i="21" s="1"/>
  <c r="C26" i="21"/>
  <c r="L26" i="21" s="1"/>
  <c r="C27" i="21"/>
  <c r="L27" i="21" s="1"/>
  <c r="C28" i="21"/>
  <c r="L28" i="21" s="1"/>
  <c r="C29" i="21"/>
  <c r="L29" i="21" s="1"/>
  <c r="C30" i="21"/>
  <c r="L30" i="21" s="1"/>
  <c r="C31" i="21"/>
  <c r="L31" i="21" s="1"/>
  <c r="C32" i="21"/>
  <c r="L32" i="21" s="1"/>
  <c r="C33" i="21"/>
  <c r="L33" i="21" s="1"/>
  <c r="C34" i="21"/>
  <c r="L34" i="21" s="1"/>
  <c r="C35" i="21"/>
  <c r="L35" i="21" s="1"/>
  <c r="C36" i="21"/>
  <c r="L36" i="21" s="1"/>
  <c r="C37" i="21"/>
  <c r="L37" i="21" s="1"/>
  <c r="C38" i="21"/>
  <c r="L38" i="21" s="1"/>
  <c r="C39" i="21"/>
  <c r="L39" i="21" s="1"/>
  <c r="C40" i="21"/>
  <c r="L40" i="21" s="1"/>
  <c r="C41" i="21"/>
  <c r="L41" i="21" s="1"/>
  <c r="C42" i="21"/>
  <c r="L42" i="21" s="1"/>
  <c r="C43" i="21"/>
  <c r="L43" i="21" s="1"/>
  <c r="C44" i="21"/>
  <c r="L44" i="21" s="1"/>
  <c r="C45" i="21"/>
  <c r="L45" i="21" s="1"/>
  <c r="C46" i="21"/>
  <c r="L46" i="21" s="1"/>
  <c r="C47" i="21"/>
  <c r="L47" i="21" s="1"/>
  <c r="C48" i="21"/>
  <c r="L48" i="21" s="1"/>
  <c r="C49" i="21"/>
  <c r="L49" i="21" s="1"/>
  <c r="C50" i="21"/>
  <c r="L50" i="21" s="1"/>
  <c r="C51" i="21"/>
  <c r="L51" i="21" s="1"/>
  <c r="C52" i="21"/>
  <c r="L52" i="21" s="1"/>
  <c r="C53" i="21"/>
  <c r="L53" i="21" s="1"/>
  <c r="C54" i="21"/>
  <c r="L54" i="21" s="1"/>
  <c r="C55" i="21"/>
  <c r="L55" i="21" s="1"/>
  <c r="C56" i="21"/>
  <c r="L56" i="21" s="1"/>
  <c r="C57" i="21"/>
  <c r="L57" i="21" s="1"/>
  <c r="C58" i="21"/>
  <c r="L58" i="21" s="1"/>
  <c r="C59" i="21"/>
  <c r="L59" i="21" s="1"/>
  <c r="C60" i="21"/>
  <c r="L60" i="21" s="1"/>
  <c r="C61" i="21"/>
  <c r="L61" i="21" s="1"/>
  <c r="C62" i="21"/>
  <c r="L62" i="21" s="1"/>
  <c r="C63" i="21"/>
  <c r="L63" i="21" s="1"/>
  <c r="C64" i="21"/>
  <c r="L64" i="21" s="1"/>
  <c r="C65" i="21"/>
  <c r="L65" i="21" s="1"/>
  <c r="C66" i="21"/>
  <c r="L66" i="21" s="1"/>
  <c r="C67" i="21"/>
  <c r="L67" i="21" s="1"/>
  <c r="C68" i="21"/>
  <c r="L68" i="21" s="1"/>
  <c r="C69" i="21"/>
  <c r="L69" i="21" s="1"/>
  <c r="C70" i="21"/>
  <c r="L70" i="21" s="1"/>
  <c r="C71" i="21"/>
  <c r="L71" i="21" s="1"/>
  <c r="C72" i="21"/>
  <c r="L72" i="21" s="1"/>
  <c r="C73" i="21"/>
  <c r="L73" i="21" s="1"/>
  <c r="C74" i="21"/>
  <c r="L74" i="21" s="1"/>
  <c r="C75" i="21"/>
  <c r="L75" i="21" s="1"/>
  <c r="C76" i="21"/>
  <c r="L76" i="21" s="1"/>
  <c r="C77" i="21"/>
  <c r="L77" i="21" s="1"/>
  <c r="C78" i="21"/>
  <c r="L78" i="21" s="1"/>
  <c r="C79" i="21"/>
  <c r="L79" i="21" s="1"/>
  <c r="C80" i="21"/>
  <c r="L80" i="21" s="1"/>
  <c r="C81" i="21"/>
  <c r="L81" i="21" s="1"/>
  <c r="C82" i="21"/>
  <c r="L82" i="21" s="1"/>
  <c r="C83" i="21"/>
  <c r="L83" i="21" s="1"/>
  <c r="C84" i="21"/>
  <c r="L84" i="21" s="1"/>
  <c r="C85" i="21"/>
  <c r="L85" i="21" s="1"/>
  <c r="C86" i="21"/>
  <c r="L86" i="21" s="1"/>
  <c r="C87" i="21"/>
  <c r="L87" i="21" s="1"/>
  <c r="C88" i="21"/>
  <c r="L88" i="21" s="1"/>
  <c r="C89" i="21"/>
  <c r="L89" i="21" s="1"/>
  <c r="C90" i="21"/>
  <c r="L90" i="21" s="1"/>
  <c r="C91" i="21"/>
  <c r="L91" i="21" s="1"/>
  <c r="C92" i="21"/>
  <c r="L92" i="21" s="1"/>
  <c r="C93" i="21"/>
  <c r="L93" i="21" s="1"/>
  <c r="C94" i="21"/>
  <c r="L94" i="21" s="1"/>
  <c r="C95" i="21"/>
  <c r="L95" i="21" s="1"/>
  <c r="C96" i="21"/>
  <c r="L96" i="21" s="1"/>
  <c r="C97" i="21"/>
  <c r="L97" i="21" s="1"/>
  <c r="C98" i="21"/>
  <c r="L98" i="21" s="1"/>
  <c r="C99" i="21"/>
  <c r="L99" i="21" s="1"/>
  <c r="C100" i="21"/>
  <c r="L100" i="21" s="1"/>
  <c r="C101" i="21"/>
  <c r="L101" i="21" s="1"/>
  <c r="C102" i="21"/>
  <c r="L102" i="21" s="1"/>
  <c r="C103" i="21"/>
  <c r="L103" i="21" s="1"/>
  <c r="C104" i="21"/>
  <c r="L104" i="21" s="1"/>
  <c r="C105" i="21"/>
  <c r="L105" i="21" s="1"/>
  <c r="C106" i="21"/>
  <c r="L106" i="21" s="1"/>
  <c r="C107" i="21"/>
  <c r="L107" i="21" s="1"/>
  <c r="C108" i="21"/>
  <c r="L108" i="21" s="1"/>
  <c r="C109" i="21"/>
  <c r="L109" i="21" s="1"/>
  <c r="C110" i="21"/>
  <c r="L110" i="21" s="1"/>
  <c r="C111" i="21"/>
  <c r="L111" i="21" s="1"/>
  <c r="C112" i="21"/>
  <c r="L112" i="21" s="1"/>
  <c r="C113" i="21"/>
  <c r="L113" i="21" s="1"/>
  <c r="C114" i="21"/>
  <c r="L114" i="21" s="1"/>
  <c r="C115" i="21"/>
  <c r="L115" i="21" s="1"/>
  <c r="C116" i="21"/>
  <c r="L116" i="21" s="1"/>
  <c r="C117" i="21"/>
  <c r="L117" i="21" s="1"/>
  <c r="C118" i="21"/>
  <c r="L118" i="21" s="1"/>
  <c r="C119" i="21"/>
  <c r="L119" i="21" s="1"/>
  <c r="C120" i="21"/>
  <c r="L120" i="21" s="1"/>
  <c r="C121" i="21"/>
  <c r="L121" i="21" s="1"/>
  <c r="C122" i="21"/>
  <c r="L122" i="21" s="1"/>
  <c r="C123" i="21"/>
  <c r="L123" i="21" s="1"/>
  <c r="C124" i="21"/>
  <c r="L124" i="21" s="1"/>
  <c r="C125" i="21"/>
  <c r="L125" i="21" s="1"/>
  <c r="C126" i="21"/>
  <c r="L126" i="21" s="1"/>
  <c r="C127" i="21"/>
  <c r="L127" i="21" s="1"/>
  <c r="C128" i="21"/>
  <c r="L128" i="21" s="1"/>
  <c r="C129" i="21"/>
  <c r="L129" i="21" s="1"/>
  <c r="C130" i="21"/>
  <c r="L130" i="21" s="1"/>
  <c r="C131" i="21"/>
  <c r="L131" i="21" s="1"/>
  <c r="C132" i="21"/>
  <c r="L132" i="21" s="1"/>
  <c r="C133" i="21"/>
  <c r="L133" i="21" s="1"/>
  <c r="C134" i="21"/>
  <c r="L134" i="21" s="1"/>
  <c r="C135" i="21"/>
  <c r="L135" i="21" s="1"/>
  <c r="C136" i="21"/>
  <c r="L136" i="21" s="1"/>
  <c r="C137" i="21"/>
  <c r="L137" i="21" s="1"/>
  <c r="C138" i="21"/>
  <c r="L138" i="21" s="1"/>
  <c r="C139" i="21"/>
  <c r="L139" i="21" s="1"/>
  <c r="C140" i="21"/>
  <c r="L140" i="21" s="1"/>
  <c r="C141" i="21"/>
  <c r="L141" i="21" s="1"/>
  <c r="C142" i="21"/>
  <c r="L142" i="21" s="1"/>
  <c r="C143" i="21"/>
  <c r="L143" i="21" s="1"/>
  <c r="C144" i="21"/>
  <c r="L144" i="21" s="1"/>
  <c r="C145" i="21"/>
  <c r="L145" i="21" s="1"/>
  <c r="C146" i="21"/>
  <c r="L146" i="21" s="1"/>
  <c r="C147" i="21"/>
  <c r="L147" i="21" s="1"/>
  <c r="C148" i="21"/>
  <c r="L148" i="21" s="1"/>
  <c r="C149" i="21"/>
  <c r="L149" i="21" s="1"/>
  <c r="C150" i="21"/>
  <c r="L150" i="21" s="1"/>
  <c r="C151" i="21"/>
  <c r="L151" i="21" s="1"/>
  <c r="C152" i="21"/>
  <c r="L152" i="21" s="1"/>
  <c r="C153" i="21"/>
  <c r="L153" i="21" s="1"/>
  <c r="C154" i="21"/>
  <c r="L154" i="21" s="1"/>
  <c r="C155" i="21"/>
  <c r="L155" i="21" s="1"/>
  <c r="C156" i="21"/>
  <c r="L156" i="21" s="1"/>
  <c r="C157" i="21"/>
  <c r="L157" i="21" s="1"/>
  <c r="C158" i="21"/>
  <c r="L158" i="21" s="1"/>
  <c r="C159" i="21"/>
  <c r="L159" i="21" s="1"/>
  <c r="C160" i="21"/>
  <c r="L160" i="21" s="1"/>
  <c r="C161" i="21"/>
  <c r="L161" i="21" s="1"/>
  <c r="C162" i="21"/>
  <c r="L162" i="21" s="1"/>
  <c r="C163" i="21"/>
  <c r="L163" i="21" s="1"/>
  <c r="C164" i="21"/>
  <c r="L164" i="21" s="1"/>
  <c r="C165" i="21"/>
  <c r="L165" i="21" s="1"/>
  <c r="C166" i="21"/>
  <c r="L166" i="21" s="1"/>
  <c r="C167" i="21"/>
  <c r="L167" i="21" s="1"/>
  <c r="C168" i="21"/>
  <c r="L168" i="21" s="1"/>
  <c r="C169" i="21"/>
  <c r="L169" i="21" s="1"/>
  <c r="C170" i="21"/>
  <c r="L170" i="21" s="1"/>
  <c r="C171" i="21"/>
  <c r="L171" i="21" s="1"/>
  <c r="C172" i="21"/>
  <c r="L172" i="21" s="1"/>
  <c r="C173" i="21"/>
  <c r="L173" i="21" s="1"/>
  <c r="C2" i="21"/>
  <c r="L2" i="21" s="1"/>
  <c r="F3" i="18"/>
  <c r="G3" i="18" s="1"/>
  <c r="L3" i="18" s="1"/>
  <c r="J3" i="18" s="1"/>
  <c r="K3" i="18" s="1"/>
  <c r="F4" i="18"/>
  <c r="G4" i="18" s="1"/>
  <c r="F5" i="18"/>
  <c r="G5" i="18" s="1"/>
  <c r="L5" i="18" s="1"/>
  <c r="J5" i="18" s="1"/>
  <c r="K5" i="18" s="1"/>
  <c r="F6" i="18"/>
  <c r="G6" i="18" s="1"/>
  <c r="L6" i="18" s="1"/>
  <c r="J6" i="18" s="1"/>
  <c r="K6" i="18" s="1"/>
  <c r="F7" i="18"/>
  <c r="G7" i="18" s="1"/>
  <c r="L7" i="18" s="1"/>
  <c r="J7" i="18" s="1"/>
  <c r="K7" i="18" s="1"/>
  <c r="F8" i="18"/>
  <c r="G8" i="18" s="1"/>
  <c r="L8" i="18" s="1"/>
  <c r="J8" i="18" s="1"/>
  <c r="K8" i="18" s="1"/>
  <c r="F9" i="18"/>
  <c r="G9" i="18" s="1"/>
  <c r="L9" i="18" s="1"/>
  <c r="J9" i="18" s="1"/>
  <c r="K9" i="18" s="1"/>
  <c r="F2" i="18"/>
  <c r="G2" i="18" s="1"/>
  <c r="L2" i="18" s="1"/>
  <c r="J2" i="18" s="1"/>
  <c r="K2" i="18" s="1"/>
  <c r="F23" i="21" l="1"/>
  <c r="F127" i="21"/>
  <c r="F119" i="21"/>
  <c r="F118" i="21"/>
  <c r="F68" i="21"/>
  <c r="F146" i="21"/>
  <c r="F18" i="21"/>
  <c r="Z170" i="21"/>
  <c r="F170" i="21"/>
  <c r="Z169" i="21"/>
  <c r="F169" i="21"/>
  <c r="Z145" i="21"/>
  <c r="F145" i="21"/>
  <c r="Z121" i="21"/>
  <c r="F121" i="21"/>
  <c r="Z97" i="21"/>
  <c r="F97" i="21"/>
  <c r="Z73" i="21"/>
  <c r="F73" i="21"/>
  <c r="Z49" i="21"/>
  <c r="F49" i="21"/>
  <c r="Z17" i="21"/>
  <c r="F17" i="21"/>
  <c r="Z168" i="21"/>
  <c r="F168" i="21"/>
  <c r="Z160" i="21"/>
  <c r="F160" i="21"/>
  <c r="Z152" i="21"/>
  <c r="F152" i="21"/>
  <c r="Z144" i="21"/>
  <c r="F144" i="21"/>
  <c r="Z136" i="21"/>
  <c r="F136" i="21"/>
  <c r="Z128" i="21"/>
  <c r="F128" i="21"/>
  <c r="Z120" i="21"/>
  <c r="F120" i="21"/>
  <c r="Z112" i="21"/>
  <c r="F112" i="21"/>
  <c r="Z104" i="21"/>
  <c r="F104" i="21"/>
  <c r="Z96" i="21"/>
  <c r="F96" i="21"/>
  <c r="Z88" i="21"/>
  <c r="F88" i="21"/>
  <c r="Z80" i="21"/>
  <c r="F80" i="21"/>
  <c r="Z72" i="21"/>
  <c r="F72" i="21"/>
  <c r="Z64" i="21"/>
  <c r="F64" i="21"/>
  <c r="Z56" i="21"/>
  <c r="F56" i="21"/>
  <c r="Z48" i="21"/>
  <c r="F48" i="21"/>
  <c r="Z40" i="21"/>
  <c r="F40" i="21"/>
  <c r="Z32" i="21"/>
  <c r="F32" i="21"/>
  <c r="Z24" i="21"/>
  <c r="F24" i="21"/>
  <c r="Z16" i="21"/>
  <c r="F16" i="21"/>
  <c r="Z8" i="21"/>
  <c r="F8" i="21"/>
  <c r="Z154" i="21"/>
  <c r="F154" i="21"/>
  <c r="Z153" i="21"/>
  <c r="F153" i="21"/>
  <c r="Z129" i="21"/>
  <c r="F129" i="21"/>
  <c r="Z105" i="21"/>
  <c r="F105" i="21"/>
  <c r="Z81" i="21"/>
  <c r="F81" i="21"/>
  <c r="Z57" i="21"/>
  <c r="F57" i="21"/>
  <c r="Z33" i="21"/>
  <c r="F33" i="21"/>
  <c r="Z9" i="21"/>
  <c r="F9" i="21"/>
  <c r="Z167" i="21"/>
  <c r="F167" i="21"/>
  <c r="Z135" i="21"/>
  <c r="F135" i="21"/>
  <c r="Z15" i="21"/>
  <c r="F15" i="21"/>
  <c r="Z7" i="21"/>
  <c r="F7" i="21"/>
  <c r="Z162" i="21"/>
  <c r="F162" i="21"/>
  <c r="Z161" i="21"/>
  <c r="F161" i="21"/>
  <c r="Z137" i="21"/>
  <c r="F137" i="21"/>
  <c r="Z113" i="21"/>
  <c r="F113" i="21"/>
  <c r="Z89" i="21"/>
  <c r="F89" i="21"/>
  <c r="Z65" i="21"/>
  <c r="F65" i="21"/>
  <c r="Z41" i="21"/>
  <c r="F41" i="21"/>
  <c r="Z25" i="21"/>
  <c r="F25" i="21"/>
  <c r="Z151" i="21"/>
  <c r="F151" i="21"/>
  <c r="Z110" i="21"/>
  <c r="F110" i="21"/>
  <c r="Z102" i="21"/>
  <c r="F102" i="21"/>
  <c r="Z94" i="21"/>
  <c r="F94" i="21"/>
  <c r="Z86" i="21"/>
  <c r="F86" i="21"/>
  <c r="Z78" i="21"/>
  <c r="F78" i="21"/>
  <c r="Z70" i="21"/>
  <c r="F70" i="21"/>
  <c r="Z62" i="21"/>
  <c r="F62" i="21"/>
  <c r="Z54" i="21"/>
  <c r="F54" i="21"/>
  <c r="Z46" i="21"/>
  <c r="F46" i="21"/>
  <c r="Z38" i="21"/>
  <c r="F38" i="21"/>
  <c r="Z30" i="21"/>
  <c r="F30" i="21"/>
  <c r="Z22" i="21"/>
  <c r="F22" i="21"/>
  <c r="Z14" i="21"/>
  <c r="F14" i="21"/>
  <c r="Z6" i="21"/>
  <c r="F6" i="21"/>
  <c r="Z95" i="21"/>
  <c r="F95" i="21"/>
  <c r="Z79" i="21"/>
  <c r="F79" i="21"/>
  <c r="Z71" i="21"/>
  <c r="F71" i="21"/>
  <c r="Z63" i="21"/>
  <c r="F63" i="21"/>
  <c r="Z55" i="21"/>
  <c r="F55" i="21"/>
  <c r="Z47" i="21"/>
  <c r="F47" i="21"/>
  <c r="Z39" i="21"/>
  <c r="F39" i="21"/>
  <c r="Z31" i="21"/>
  <c r="F31" i="21"/>
  <c r="Z2" i="21"/>
  <c r="F2" i="21"/>
  <c r="Z166" i="21"/>
  <c r="F166" i="21"/>
  <c r="Z158" i="21"/>
  <c r="F158" i="21"/>
  <c r="Z150" i="21"/>
  <c r="F150" i="21"/>
  <c r="Z142" i="21"/>
  <c r="F142" i="21"/>
  <c r="Z134" i="21"/>
  <c r="F134" i="21"/>
  <c r="Z126" i="21"/>
  <c r="F126" i="21"/>
  <c r="Z173" i="21"/>
  <c r="F173" i="21"/>
  <c r="Z165" i="21"/>
  <c r="F165" i="21"/>
  <c r="Z157" i="21"/>
  <c r="F157" i="21"/>
  <c r="Z149" i="21"/>
  <c r="F149" i="21"/>
  <c r="Z141" i="21"/>
  <c r="F141" i="21"/>
  <c r="Z133" i="21"/>
  <c r="F133" i="21"/>
  <c r="Z125" i="21"/>
  <c r="F125" i="21"/>
  <c r="Z117" i="21"/>
  <c r="F117" i="21"/>
  <c r="Z109" i="21"/>
  <c r="F109" i="21"/>
  <c r="Z101" i="21"/>
  <c r="F101" i="21"/>
  <c r="Z93" i="21"/>
  <c r="F93" i="21"/>
  <c r="Z85" i="21"/>
  <c r="F85" i="21"/>
  <c r="Z77" i="21"/>
  <c r="F77" i="21"/>
  <c r="Z69" i="21"/>
  <c r="F69" i="21"/>
  <c r="Z61" i="21"/>
  <c r="F61" i="21"/>
  <c r="Z53" i="21"/>
  <c r="F53" i="21"/>
  <c r="Z45" i="21"/>
  <c r="F45" i="21"/>
  <c r="Z37" i="21"/>
  <c r="F37" i="21"/>
  <c r="Z29" i="21"/>
  <c r="F29" i="21"/>
  <c r="Z21" i="21"/>
  <c r="F21" i="21"/>
  <c r="Z13" i="21"/>
  <c r="F13" i="21"/>
  <c r="Z5" i="21"/>
  <c r="F5" i="21"/>
  <c r="Z159" i="21"/>
  <c r="F159" i="21"/>
  <c r="Z143" i="21"/>
  <c r="F143" i="21"/>
  <c r="Z60" i="21"/>
  <c r="F60" i="21"/>
  <c r="Z52" i="21"/>
  <c r="F52" i="21"/>
  <c r="Z44" i="21"/>
  <c r="F44" i="21"/>
  <c r="Z36" i="21"/>
  <c r="F36" i="21"/>
  <c r="Z28" i="21"/>
  <c r="F28" i="21"/>
  <c r="Z20" i="21"/>
  <c r="F20" i="21"/>
  <c r="Z12" i="21"/>
  <c r="F12" i="21"/>
  <c r="Z4" i="21"/>
  <c r="F4" i="21"/>
  <c r="Z111" i="21"/>
  <c r="F111" i="21"/>
  <c r="Z103" i="21"/>
  <c r="F103" i="21"/>
  <c r="Z87" i="21"/>
  <c r="F87" i="21"/>
  <c r="Z172" i="21"/>
  <c r="F172" i="21"/>
  <c r="Z164" i="21"/>
  <c r="F164" i="21"/>
  <c r="Z156" i="21"/>
  <c r="F156" i="21"/>
  <c r="Z148" i="21"/>
  <c r="F148" i="21"/>
  <c r="Z140" i="21"/>
  <c r="F140" i="21"/>
  <c r="Z132" i="21"/>
  <c r="F132" i="21"/>
  <c r="Z124" i="21"/>
  <c r="F124" i="21"/>
  <c r="Z116" i="21"/>
  <c r="F116" i="21"/>
  <c r="Z108" i="21"/>
  <c r="F108" i="21"/>
  <c r="Z100" i="21"/>
  <c r="F100" i="21"/>
  <c r="Z92" i="21"/>
  <c r="F92" i="21"/>
  <c r="Z84" i="21"/>
  <c r="F84" i="21"/>
  <c r="Z76" i="21"/>
  <c r="F76" i="21"/>
  <c r="Z171" i="21"/>
  <c r="F171" i="21"/>
  <c r="Z163" i="21"/>
  <c r="F163" i="21"/>
  <c r="Z155" i="21"/>
  <c r="F155" i="21"/>
  <c r="Z147" i="21"/>
  <c r="F147" i="21"/>
  <c r="Z139" i="21"/>
  <c r="F139" i="21"/>
  <c r="Z131" i="21"/>
  <c r="F131" i="21"/>
  <c r="Z123" i="21"/>
  <c r="F123" i="21"/>
  <c r="Z115" i="21"/>
  <c r="F115" i="21"/>
  <c r="Z107" i="21"/>
  <c r="F107" i="21"/>
  <c r="Z99" i="21"/>
  <c r="F99" i="21"/>
  <c r="Z91" i="21"/>
  <c r="F91" i="21"/>
  <c r="Z83" i="21"/>
  <c r="F83" i="21"/>
  <c r="Z75" i="21"/>
  <c r="F75" i="21"/>
  <c r="Z67" i="21"/>
  <c r="F67" i="21"/>
  <c r="Z59" i="21"/>
  <c r="F59" i="21"/>
  <c r="Z51" i="21"/>
  <c r="F51" i="21"/>
  <c r="Z43" i="21"/>
  <c r="F43" i="21"/>
  <c r="Z35" i="21"/>
  <c r="F35" i="21"/>
  <c r="Z27" i="21"/>
  <c r="F27" i="21"/>
  <c r="Z19" i="21"/>
  <c r="F19" i="21"/>
  <c r="Z11" i="21"/>
  <c r="F11" i="21"/>
  <c r="Z3" i="21"/>
  <c r="F3" i="21"/>
  <c r="Z138" i="21"/>
  <c r="F138" i="21"/>
  <c r="Z130" i="21"/>
  <c r="F130" i="21"/>
  <c r="Z122" i="21"/>
  <c r="F122" i="21"/>
  <c r="Z114" i="21"/>
  <c r="F114" i="21"/>
  <c r="Z106" i="21"/>
  <c r="F106" i="21"/>
  <c r="Z98" i="21"/>
  <c r="F98" i="21"/>
  <c r="Z90" i="21"/>
  <c r="F90" i="21"/>
  <c r="Z82" i="21"/>
  <c r="F82" i="21"/>
  <c r="Z74" i="21"/>
  <c r="F74" i="21"/>
  <c r="Z66" i="21"/>
  <c r="F66" i="21"/>
  <c r="Z58" i="21"/>
  <c r="F58" i="21"/>
  <c r="Z50" i="21"/>
  <c r="F50" i="21"/>
  <c r="Z42" i="21"/>
  <c r="F42" i="21"/>
  <c r="Z34" i="21"/>
  <c r="F34" i="21"/>
  <c r="Z26" i="21"/>
  <c r="F26" i="21"/>
  <c r="Z10" i="21"/>
  <c r="F10" i="21"/>
  <c r="S68" i="21"/>
  <c r="Z68" i="21"/>
  <c r="S18" i="21"/>
  <c r="Z18" i="21"/>
  <c r="S146" i="21"/>
  <c r="Z146" i="21"/>
  <c r="S118" i="21"/>
  <c r="Z118" i="21"/>
  <c r="S127" i="21"/>
  <c r="Z127" i="21"/>
  <c r="S119" i="21"/>
  <c r="Z119" i="21"/>
  <c r="S23" i="21"/>
  <c r="Z23" i="21"/>
  <c r="S167" i="21"/>
  <c r="S110" i="21"/>
  <c r="S102" i="21"/>
  <c r="S94" i="21"/>
  <c r="S86" i="21"/>
  <c r="S78" i="21"/>
  <c r="S70" i="21"/>
  <c r="S62" i="21"/>
  <c r="S54" i="21"/>
  <c r="S46" i="21"/>
  <c r="S38" i="21"/>
  <c r="S30" i="21"/>
  <c r="S22" i="21"/>
  <c r="S14" i="21"/>
  <c r="S6" i="21"/>
  <c r="S159" i="21"/>
  <c r="S60" i="21"/>
  <c r="S52" i="21"/>
  <c r="S44" i="21"/>
  <c r="S36" i="21"/>
  <c r="S28" i="21"/>
  <c r="S20" i="21"/>
  <c r="S12" i="21"/>
  <c r="S4" i="21"/>
  <c r="S103" i="21"/>
  <c r="S87" i="21"/>
  <c r="S63" i="21"/>
  <c r="S39" i="21"/>
  <c r="S2" i="21"/>
  <c r="S158" i="21"/>
  <c r="S150" i="21"/>
  <c r="S134" i="21"/>
  <c r="S173" i="21"/>
  <c r="S157" i="21"/>
  <c r="S133" i="21"/>
  <c r="S117" i="21"/>
  <c r="S101" i="21"/>
  <c r="S85" i="21"/>
  <c r="S61" i="21"/>
  <c r="S45" i="21"/>
  <c r="S29" i="21"/>
  <c r="S13" i="21"/>
  <c r="S172" i="21"/>
  <c r="S156" i="21"/>
  <c r="S148" i="21"/>
  <c r="S140" i="21"/>
  <c r="S132" i="21"/>
  <c r="S124" i="21"/>
  <c r="S116" i="21"/>
  <c r="S108" i="21"/>
  <c r="S100" i="21"/>
  <c r="S92" i="21"/>
  <c r="S84" i="21"/>
  <c r="S76" i="21"/>
  <c r="S171" i="21"/>
  <c r="S163" i="21"/>
  <c r="S155" i="21"/>
  <c r="S147" i="21"/>
  <c r="S139" i="21"/>
  <c r="S131" i="21"/>
  <c r="S123" i="21"/>
  <c r="S115" i="21"/>
  <c r="S107" i="21"/>
  <c r="S99" i="21"/>
  <c r="S91" i="21"/>
  <c r="S83" i="21"/>
  <c r="S75" i="21"/>
  <c r="S67" i="21"/>
  <c r="S59" i="21"/>
  <c r="S51" i="21"/>
  <c r="S43" i="21"/>
  <c r="S35" i="21"/>
  <c r="S27" i="21"/>
  <c r="S19" i="21"/>
  <c r="S11" i="21"/>
  <c r="S3" i="21"/>
  <c r="S151" i="21"/>
  <c r="S135" i="21"/>
  <c r="S10" i="21"/>
  <c r="S111" i="21"/>
  <c r="S95" i="21"/>
  <c r="S79" i="21"/>
  <c r="S71" i="21"/>
  <c r="S55" i="21"/>
  <c r="S47" i="21"/>
  <c r="S31" i="21"/>
  <c r="S166" i="21"/>
  <c r="S142" i="21"/>
  <c r="S126" i="21"/>
  <c r="S165" i="21"/>
  <c r="S149" i="21"/>
  <c r="S141" i="21"/>
  <c r="S125" i="21"/>
  <c r="S109" i="21"/>
  <c r="S93" i="21"/>
  <c r="S77" i="21"/>
  <c r="S69" i="21"/>
  <c r="S53" i="21"/>
  <c r="S37" i="21"/>
  <c r="S21" i="21"/>
  <c r="S5" i="21"/>
  <c r="S164" i="21"/>
  <c r="S170" i="21"/>
  <c r="S162" i="21"/>
  <c r="S154" i="21"/>
  <c r="S138" i="21"/>
  <c r="S122" i="21"/>
  <c r="S106" i="21"/>
  <c r="S90" i="21"/>
  <c r="S74" i="21"/>
  <c r="S50" i="21"/>
  <c r="S34" i="21"/>
  <c r="S169" i="21"/>
  <c r="S161" i="21"/>
  <c r="S153" i="21"/>
  <c r="S145" i="21"/>
  <c r="S137" i="21"/>
  <c r="S129" i="21"/>
  <c r="S121" i="21"/>
  <c r="S113" i="21"/>
  <c r="S105" i="21"/>
  <c r="S97" i="21"/>
  <c r="S89" i="21"/>
  <c r="S81" i="21"/>
  <c r="S73" i="21"/>
  <c r="S65" i="21"/>
  <c r="S57" i="21"/>
  <c r="S49" i="21"/>
  <c r="S41" i="21"/>
  <c r="S33" i="21"/>
  <c r="S25" i="21"/>
  <c r="S17" i="21"/>
  <c r="S9" i="21"/>
  <c r="S130" i="21"/>
  <c r="S114" i="21"/>
  <c r="S98" i="21"/>
  <c r="S82" i="21"/>
  <c r="S66" i="21"/>
  <c r="S58" i="21"/>
  <c r="S42" i="21"/>
  <c r="S26" i="21"/>
  <c r="S168" i="21"/>
  <c r="S160" i="21"/>
  <c r="S152" i="21"/>
  <c r="S144" i="21"/>
  <c r="S136" i="21"/>
  <c r="S128" i="21"/>
  <c r="S120" i="21"/>
  <c r="S112" i="21"/>
  <c r="S104" i="21"/>
  <c r="S96" i="21"/>
  <c r="S88" i="21"/>
  <c r="S80" i="21"/>
  <c r="S72" i="21"/>
  <c r="S64" i="21"/>
  <c r="S56" i="21"/>
  <c r="S48" i="21"/>
  <c r="S40" i="21"/>
  <c r="S32" i="21"/>
  <c r="S24" i="21"/>
  <c r="S16" i="21"/>
  <c r="S8" i="21"/>
  <c r="S143" i="21"/>
  <c r="S15" i="21"/>
  <c r="S7" i="21"/>
  <c r="B167" i="21"/>
  <c r="B143" i="21"/>
  <c r="B135" i="21"/>
  <c r="B111" i="21"/>
  <c r="B95" i="21"/>
  <c r="B2" i="21"/>
  <c r="B166" i="21"/>
  <c r="B158" i="21"/>
  <c r="B150" i="21"/>
  <c r="B142" i="21"/>
  <c r="B134" i="21"/>
  <c r="B126" i="21"/>
  <c r="B110" i="21"/>
  <c r="B102" i="21"/>
  <c r="B94" i="21"/>
  <c r="B86" i="21"/>
  <c r="B78" i="21"/>
  <c r="B70" i="21"/>
  <c r="B62" i="21"/>
  <c r="B54" i="21"/>
  <c r="B46" i="21"/>
  <c r="B38" i="21"/>
  <c r="B30" i="21"/>
  <c r="B22" i="21"/>
  <c r="B14" i="21"/>
  <c r="B6" i="21"/>
  <c r="B52" i="21"/>
  <c r="B28" i="21"/>
  <c r="B4" i="21"/>
  <c r="B171" i="21"/>
  <c r="B163" i="21"/>
  <c r="B155" i="21"/>
  <c r="B147" i="21"/>
  <c r="B139" i="21"/>
  <c r="B131" i="21"/>
  <c r="B123" i="21"/>
  <c r="B115" i="21"/>
  <c r="B107" i="21"/>
  <c r="B99" i="21"/>
  <c r="B91" i="21"/>
  <c r="B83" i="21"/>
  <c r="B75" i="21"/>
  <c r="B67" i="21"/>
  <c r="B59" i="21"/>
  <c r="B51" i="21"/>
  <c r="B43" i="21"/>
  <c r="B35" i="21"/>
  <c r="B27" i="21"/>
  <c r="B19" i="21"/>
  <c r="B18" i="21" s="1"/>
  <c r="B11" i="21"/>
  <c r="B3" i="21"/>
  <c r="B165" i="21"/>
  <c r="B141" i="21"/>
  <c r="B117" i="21"/>
  <c r="B93" i="21"/>
  <c r="B69" i="21"/>
  <c r="B68" i="21" s="1"/>
  <c r="B45" i="21"/>
  <c r="B21" i="21"/>
  <c r="B164" i="21"/>
  <c r="B140" i="21"/>
  <c r="B124" i="21"/>
  <c r="B108" i="21"/>
  <c r="B92" i="21"/>
  <c r="B76" i="21"/>
  <c r="B44" i="21"/>
  <c r="B12" i="21"/>
  <c r="B10" i="21"/>
  <c r="B159" i="21"/>
  <c r="B157" i="21"/>
  <c r="B133" i="21"/>
  <c r="B101" i="21"/>
  <c r="B77" i="21"/>
  <c r="B53" i="21"/>
  <c r="B29" i="21"/>
  <c r="B13" i="21"/>
  <c r="B172" i="21"/>
  <c r="B156" i="21"/>
  <c r="B148" i="21"/>
  <c r="B132" i="21"/>
  <c r="B116" i="21"/>
  <c r="B100" i="21"/>
  <c r="B84" i="21"/>
  <c r="B60" i="21"/>
  <c r="B36" i="21"/>
  <c r="B20" i="21"/>
  <c r="B170" i="21"/>
  <c r="B162" i="21"/>
  <c r="B154" i="21"/>
  <c r="B138" i="21"/>
  <c r="B122" i="21"/>
  <c r="B106" i="21"/>
  <c r="B90" i="21"/>
  <c r="B74" i="21"/>
  <c r="B58" i="21"/>
  <c r="B42" i="21"/>
  <c r="B34" i="21"/>
  <c r="B169" i="21"/>
  <c r="B161" i="21"/>
  <c r="B153" i="21"/>
  <c r="B145" i="21"/>
  <c r="B137" i="21"/>
  <c r="B129" i="21"/>
  <c r="B121" i="21"/>
  <c r="B113" i="21"/>
  <c r="B105" i="21"/>
  <c r="B97" i="21"/>
  <c r="B89" i="21"/>
  <c r="B81" i="21"/>
  <c r="B73" i="21"/>
  <c r="B65" i="21"/>
  <c r="B57" i="21"/>
  <c r="B49" i="21"/>
  <c r="B41" i="21"/>
  <c r="B33" i="21"/>
  <c r="B25" i="21"/>
  <c r="B17" i="21"/>
  <c r="B9" i="21"/>
  <c r="B173" i="21"/>
  <c r="B149" i="21"/>
  <c r="B125" i="21"/>
  <c r="B109" i="21"/>
  <c r="B85" i="21"/>
  <c r="B61" i="21"/>
  <c r="B37" i="21"/>
  <c r="B5" i="21"/>
  <c r="B130" i="21"/>
  <c r="B114" i="21"/>
  <c r="B98" i="21"/>
  <c r="B82" i="21"/>
  <c r="B66" i="21"/>
  <c r="B50" i="21"/>
  <c r="B26" i="21"/>
  <c r="B168" i="21"/>
  <c r="B160" i="21"/>
  <c r="B152" i="21"/>
  <c r="B144" i="21"/>
  <c r="B136" i="21"/>
  <c r="B128" i="21"/>
  <c r="B127" i="21" s="1"/>
  <c r="B120" i="21"/>
  <c r="B119" i="21" s="1"/>
  <c r="B112" i="21"/>
  <c r="B104" i="21"/>
  <c r="B96" i="21"/>
  <c r="B88" i="21"/>
  <c r="B80" i="21"/>
  <c r="B72" i="21"/>
  <c r="B64" i="21"/>
  <c r="B56" i="21"/>
  <c r="B48" i="21"/>
  <c r="B40" i="21"/>
  <c r="B32" i="21"/>
  <c r="B24" i="21"/>
  <c r="B23" i="21" s="1"/>
  <c r="B16" i="21"/>
  <c r="B8" i="21"/>
  <c r="B151" i="21"/>
  <c r="B103" i="21"/>
  <c r="B87" i="21"/>
  <c r="B79" i="21"/>
  <c r="B71" i="21"/>
  <c r="B63" i="21"/>
  <c r="B55" i="21"/>
  <c r="B47" i="21"/>
  <c r="B39" i="21"/>
  <c r="B31" i="21"/>
  <c r="B15" i="21"/>
  <c r="B7" i="21"/>
  <c r="B146" i="21"/>
  <c r="L4" i="18"/>
  <c r="J4" i="18" s="1"/>
  <c r="K4" i="18" s="1"/>
  <c r="B118" i="21" l="1"/>
  <c r="AC118" i="21" s="1"/>
  <c r="AD118" i="21" s="1"/>
  <c r="AE118" i="21" s="1"/>
  <c r="AC163" i="21" l="1"/>
  <c r="AD163" i="21" s="1"/>
  <c r="AE163" i="21" s="1"/>
  <c r="AC130" i="21"/>
  <c r="AD130" i="21" s="1"/>
  <c r="AE130" i="21" s="1"/>
  <c r="AC114" i="21"/>
  <c r="AD114" i="21" s="1"/>
  <c r="AE114" i="21" s="1"/>
  <c r="AC108" i="21"/>
  <c r="AD108" i="21" s="1"/>
  <c r="AE108" i="21" s="1"/>
  <c r="AC40" i="21"/>
  <c r="AD40" i="21" s="1"/>
  <c r="AE40" i="21" s="1"/>
  <c r="AC85" i="21"/>
  <c r="AD85" i="21" s="1"/>
  <c r="AE85" i="21" s="1"/>
  <c r="AC74" i="21"/>
  <c r="AD74" i="21" s="1"/>
  <c r="AE74" i="21" s="1"/>
  <c r="AC59" i="21"/>
  <c r="AD59" i="21" s="1"/>
  <c r="AE59" i="21" s="1"/>
  <c r="AC92" i="21"/>
  <c r="AD92" i="21" s="1"/>
  <c r="AE92" i="21" s="1"/>
  <c r="AC152" i="21"/>
  <c r="AD152" i="21" s="1"/>
  <c r="AE152" i="21" s="1"/>
  <c r="AC172" i="21"/>
  <c r="AD172" i="21" s="1"/>
  <c r="AE172" i="21" s="1"/>
  <c r="AC80" i="21"/>
  <c r="AD80" i="21" s="1"/>
  <c r="AE80" i="21" s="1"/>
  <c r="AC68" i="21"/>
  <c r="AD68" i="21" s="1"/>
  <c r="AE68" i="21" s="1"/>
  <c r="AC102" i="21"/>
  <c r="AD102" i="21" s="1"/>
  <c r="AE102" i="21" s="1"/>
  <c r="AC120" i="21"/>
  <c r="AD120" i="21" s="1"/>
  <c r="AE120" i="21" s="1"/>
  <c r="AC133" i="21"/>
  <c r="AD133" i="21" s="1"/>
  <c r="AE133" i="21" s="1"/>
  <c r="AC106" i="21"/>
  <c r="AD106" i="21" s="1"/>
  <c r="AE106" i="21" s="1"/>
  <c r="AC135" i="21"/>
  <c r="AD135" i="21" s="1"/>
  <c r="AE135" i="21" s="1"/>
  <c r="AC170" i="21"/>
  <c r="AD170" i="21" s="1"/>
  <c r="AE170" i="21" s="1"/>
  <c r="AC104" i="21"/>
  <c r="AD104" i="21" s="1"/>
  <c r="AE104" i="21" s="1"/>
  <c r="AC116" i="21"/>
  <c r="AD116" i="21" s="1"/>
  <c r="AE116" i="21" s="1"/>
  <c r="AC91" i="21"/>
  <c r="AD91" i="21" s="1"/>
  <c r="AE91" i="21" s="1"/>
  <c r="AC171" i="21"/>
  <c r="AD171" i="21" s="1"/>
  <c r="AE171" i="21" s="1"/>
  <c r="V2" i="21"/>
  <c r="W2" i="21" s="1"/>
  <c r="X2" i="21" s="1"/>
  <c r="AC7" i="21"/>
  <c r="AD7" i="21" s="1"/>
  <c r="AE7" i="21" s="1"/>
  <c r="AC42" i="21"/>
  <c r="AD42" i="21" s="1"/>
  <c r="AE42" i="21" s="1"/>
  <c r="AC55" i="21"/>
  <c r="AD55" i="21" s="1"/>
  <c r="AE55" i="21" s="1"/>
  <c r="AC150" i="21"/>
  <c r="AD150" i="21" s="1"/>
  <c r="AE150" i="21" s="1"/>
  <c r="AC154" i="21"/>
  <c r="AD154" i="21" s="1"/>
  <c r="AE154" i="21" s="1"/>
  <c r="AC88" i="21"/>
  <c r="AD88" i="21" s="1"/>
  <c r="AE88" i="21" s="1"/>
  <c r="AC141" i="21"/>
  <c r="AD141" i="21" s="1"/>
  <c r="AE141" i="21" s="1"/>
  <c r="AC89" i="21"/>
  <c r="AD89" i="21" s="1"/>
  <c r="AE89" i="21" s="1"/>
  <c r="AC18" i="21"/>
  <c r="AD18" i="21" s="1"/>
  <c r="AE18" i="21" s="1"/>
  <c r="AC66" i="21"/>
  <c r="AD66" i="21" s="1"/>
  <c r="AE66" i="21" s="1"/>
  <c r="AC95" i="21"/>
  <c r="AD95" i="21" s="1"/>
  <c r="AE95" i="21" s="1"/>
  <c r="AC166" i="21"/>
  <c r="AD166" i="21" s="1"/>
  <c r="AE166" i="21" s="1"/>
  <c r="AC136" i="21"/>
  <c r="AD136" i="21" s="1"/>
  <c r="AE136" i="21" s="1"/>
  <c r="AC61" i="21"/>
  <c r="AD61" i="21" s="1"/>
  <c r="AE61" i="21" s="1"/>
  <c r="AC50" i="21"/>
  <c r="AD50" i="21" s="1"/>
  <c r="AE50" i="21" s="1"/>
  <c r="AC35" i="21"/>
  <c r="AD35" i="21" s="1"/>
  <c r="AE35" i="21" s="1"/>
  <c r="AC126" i="21"/>
  <c r="AD126" i="21" s="1"/>
  <c r="AE126" i="21" s="1"/>
  <c r="AC121" i="21"/>
  <c r="AD121" i="21" s="1"/>
  <c r="AE121" i="21" s="1"/>
  <c r="AC45" i="21"/>
  <c r="AD45" i="21" s="1"/>
  <c r="AE45" i="21" s="1"/>
  <c r="AC34" i="21"/>
  <c r="AD34" i="21" s="1"/>
  <c r="AE34" i="21" s="1"/>
  <c r="AC47" i="21"/>
  <c r="AD47" i="21" s="1"/>
  <c r="AE47" i="21" s="1"/>
  <c r="AC26" i="21"/>
  <c r="AD26" i="21" s="1"/>
  <c r="AE26" i="21" s="1"/>
  <c r="AC119" i="21"/>
  <c r="AD119" i="21" s="1"/>
  <c r="AE119" i="21" s="1"/>
  <c r="AC105" i="21"/>
  <c r="AD105" i="21" s="1"/>
  <c r="AE105" i="21" s="1"/>
  <c r="AC67" i="21"/>
  <c r="AD67" i="21" s="1"/>
  <c r="AE67" i="21" s="1"/>
  <c r="AC134" i="21"/>
  <c r="AD134" i="21" s="1"/>
  <c r="AE134" i="21" s="1"/>
  <c r="AC63" i="21"/>
  <c r="AD63" i="21" s="1"/>
  <c r="AE63" i="21" s="1"/>
  <c r="AC162" i="21"/>
  <c r="AD162" i="21" s="1"/>
  <c r="AE162" i="21" s="1"/>
  <c r="AC79" i="21"/>
  <c r="AD79" i="21" s="1"/>
  <c r="AE79" i="21" s="1"/>
  <c r="AC25" i="21"/>
  <c r="AD25" i="21" s="1"/>
  <c r="AE25" i="21" s="1"/>
  <c r="AC77" i="21"/>
  <c r="AD77" i="21" s="1"/>
  <c r="AE77" i="21" s="1"/>
  <c r="AC70" i="21"/>
  <c r="AD70" i="21" s="1"/>
  <c r="AE70" i="21" s="1"/>
  <c r="AC6" i="21"/>
  <c r="AD6" i="21" s="1"/>
  <c r="AE6" i="21" s="1"/>
  <c r="AC122" i="21"/>
  <c r="AD122" i="21" s="1"/>
  <c r="AE122" i="21" s="1"/>
  <c r="AC71" i="21"/>
  <c r="AD71" i="21" s="1"/>
  <c r="AE71" i="21" s="1"/>
  <c r="AC2" i="21"/>
  <c r="AD2" i="21" s="1"/>
  <c r="AE2" i="21" s="1"/>
  <c r="AC137" i="21"/>
  <c r="AD137" i="21" s="1"/>
  <c r="AE137" i="21" s="1"/>
  <c r="AC143" i="21"/>
  <c r="AD143" i="21" s="1"/>
  <c r="AE143" i="21" s="1"/>
  <c r="AC132" i="21"/>
  <c r="AD132" i="21" s="1"/>
  <c r="AE132" i="21" s="1"/>
  <c r="AC57" i="21"/>
  <c r="AD57" i="21" s="1"/>
  <c r="AE57" i="21" s="1"/>
  <c r="AC62" i="21"/>
  <c r="AD62" i="21" s="1"/>
  <c r="AE62" i="21" s="1"/>
  <c r="AC113" i="21"/>
  <c r="AD113" i="21" s="1"/>
  <c r="AE113" i="21" s="1"/>
  <c r="AC99" i="21"/>
  <c r="AD99" i="21" s="1"/>
  <c r="AE99" i="21" s="1"/>
  <c r="AC41" i="21"/>
  <c r="AD41" i="21" s="1"/>
  <c r="AE41" i="21" s="1"/>
  <c r="AC101" i="21"/>
  <c r="AD101" i="21" s="1"/>
  <c r="AE101" i="21" s="1"/>
  <c r="AC129" i="21"/>
  <c r="AD129" i="21" s="1"/>
  <c r="AE129" i="21" s="1"/>
  <c r="AC15" i="21"/>
  <c r="AD15" i="21" s="1"/>
  <c r="AE15" i="21" s="1"/>
  <c r="AC84" i="21"/>
  <c r="AD84" i="21" s="1"/>
  <c r="AE84" i="21" s="1"/>
  <c r="AC109" i="21"/>
  <c r="AD109" i="21" s="1"/>
  <c r="AE109" i="21" s="1"/>
  <c r="AC93" i="21"/>
  <c r="AD93" i="21" s="1"/>
  <c r="AE93" i="21" s="1"/>
  <c r="AC20" i="21"/>
  <c r="AD20" i="21" s="1"/>
  <c r="AE20" i="21" s="1"/>
  <c r="AC10" i="21"/>
  <c r="AD10" i="21" s="1"/>
  <c r="AE10" i="21" s="1"/>
  <c r="AC27" i="21"/>
  <c r="AD27" i="21" s="1"/>
  <c r="AE27" i="21" s="1"/>
  <c r="AC149" i="21"/>
  <c r="AD149" i="21" s="1"/>
  <c r="AE149" i="21" s="1"/>
  <c r="AC144" i="21"/>
  <c r="AD144" i="21" s="1"/>
  <c r="AE144" i="21" s="1"/>
  <c r="AC13" i="21"/>
  <c r="AD13" i="21" s="1"/>
  <c r="AE13" i="21" s="1"/>
  <c r="AC81" i="21"/>
  <c r="AD81" i="21" s="1"/>
  <c r="AE81" i="21" s="1"/>
  <c r="AC69" i="21"/>
  <c r="AD69" i="21" s="1"/>
  <c r="AE69" i="21" s="1"/>
  <c r="AC58" i="21"/>
  <c r="AD58" i="21" s="1"/>
  <c r="AE58" i="21" s="1"/>
  <c r="AC4" i="21"/>
  <c r="AD4" i="21" s="1"/>
  <c r="AE4" i="21" s="1"/>
  <c r="AC148" i="21"/>
  <c r="AD148" i="21" s="1"/>
  <c r="AE148" i="21" s="1"/>
  <c r="AC65" i="21"/>
  <c r="AD65" i="21" s="1"/>
  <c r="AE65" i="21" s="1"/>
  <c r="AC128" i="21"/>
  <c r="AD128" i="21" s="1"/>
  <c r="AE128" i="21" s="1"/>
  <c r="AC94" i="21"/>
  <c r="AD94" i="21" s="1"/>
  <c r="AE94" i="21" s="1"/>
  <c r="AC38" i="21"/>
  <c r="AD38" i="21" s="1"/>
  <c r="AE38" i="21" s="1"/>
  <c r="AC76" i="21"/>
  <c r="AD76" i="21" s="1"/>
  <c r="AE76" i="21" s="1"/>
  <c r="AC49" i="21"/>
  <c r="AD49" i="21" s="1"/>
  <c r="AE49" i="21" s="1"/>
  <c r="AC31" i="21"/>
  <c r="AD31" i="21" s="1"/>
  <c r="AE31" i="21" s="1"/>
  <c r="AC48" i="21"/>
  <c r="AD48" i="21" s="1"/>
  <c r="AE48" i="21" s="1"/>
  <c r="AC37" i="21"/>
  <c r="AD37" i="21" s="1"/>
  <c r="AE37" i="21" s="1"/>
  <c r="AC169" i="21"/>
  <c r="AD169" i="21" s="1"/>
  <c r="AE169" i="21" s="1"/>
  <c r="AC151" i="21"/>
  <c r="AD151" i="21" s="1"/>
  <c r="AE151" i="21" s="1"/>
  <c r="AC21" i="21"/>
  <c r="AD21" i="21" s="1"/>
  <c r="AE21" i="21" s="1"/>
  <c r="AC157" i="21"/>
  <c r="AD157" i="21" s="1"/>
  <c r="AE157" i="21" s="1"/>
  <c r="AC111" i="21"/>
  <c r="AD111" i="21" s="1"/>
  <c r="AE111" i="21" s="1"/>
  <c r="AC82" i="21"/>
  <c r="AD82" i="21" s="1"/>
  <c r="AE82" i="21" s="1"/>
  <c r="AC29" i="21"/>
  <c r="AD29" i="21" s="1"/>
  <c r="AE29" i="21" s="1"/>
  <c r="AC165" i="21"/>
  <c r="AD165" i="21" s="1"/>
  <c r="AE165" i="21" s="1"/>
  <c r="AC97" i="21"/>
  <c r="AD97" i="21" s="1"/>
  <c r="AE97" i="21" s="1"/>
  <c r="AC107" i="21"/>
  <c r="AD107" i="21" s="1"/>
  <c r="AE107" i="21" s="1"/>
  <c r="AC100" i="21"/>
  <c r="AD100" i="21" s="1"/>
  <c r="AE100" i="21" s="1"/>
  <c r="AC32" i="21"/>
  <c r="AD32" i="21" s="1"/>
  <c r="AE32" i="21" s="1"/>
  <c r="AC117" i="21"/>
  <c r="AD117" i="21" s="1"/>
  <c r="AE117" i="21" s="1"/>
  <c r="AC17" i="21"/>
  <c r="AD17" i="21" s="1"/>
  <c r="AE17" i="21" s="1"/>
  <c r="AC5" i="21"/>
  <c r="AD5" i="21" s="1"/>
  <c r="AE5" i="21" s="1"/>
  <c r="AC161" i="21"/>
  <c r="AD161" i="21" s="1"/>
  <c r="AE161" i="21" s="1"/>
  <c r="AC103" i="21"/>
  <c r="AD103" i="21" s="1"/>
  <c r="AE103" i="21" s="1"/>
  <c r="AC158" i="21"/>
  <c r="AD158" i="21" s="1"/>
  <c r="AE158" i="21" s="1"/>
  <c r="AC110" i="21"/>
  <c r="AD110" i="21" s="1"/>
  <c r="AE110" i="21" s="1"/>
  <c r="AC19" i="21"/>
  <c r="AD19" i="21" s="1"/>
  <c r="AE19" i="21" s="1"/>
  <c r="AC140" i="21"/>
  <c r="AD140" i="21" s="1"/>
  <c r="AE140" i="21" s="1"/>
  <c r="AC64" i="21"/>
  <c r="AD64" i="21" s="1"/>
  <c r="AE64" i="21" s="1"/>
  <c r="AC54" i="21"/>
  <c r="AD54" i="21" s="1"/>
  <c r="AE54" i="21" s="1"/>
  <c r="AC153" i="21"/>
  <c r="AD153" i="21" s="1"/>
  <c r="AE153" i="21" s="1"/>
  <c r="AC159" i="21"/>
  <c r="AD159" i="21" s="1"/>
  <c r="AE159" i="21" s="1"/>
  <c r="AC96" i="21"/>
  <c r="AD96" i="21" s="1"/>
  <c r="AE96" i="21" s="1"/>
  <c r="AC22" i="21"/>
  <c r="AD22" i="21" s="1"/>
  <c r="AE22" i="21" s="1"/>
  <c r="AC123" i="21"/>
  <c r="AD123" i="21" s="1"/>
  <c r="AE123" i="21" s="1"/>
  <c r="AC11" i="21"/>
  <c r="AD11" i="21" s="1"/>
  <c r="AE11" i="21" s="1"/>
  <c r="AC145" i="21"/>
  <c r="AD145" i="21" s="1"/>
  <c r="AE145" i="21" s="1"/>
  <c r="AC16" i="21"/>
  <c r="AD16" i="21" s="1"/>
  <c r="AE16" i="21" s="1"/>
  <c r="AC98" i="21"/>
  <c r="AD98" i="21" s="1"/>
  <c r="AE98" i="21" s="1"/>
  <c r="AC36" i="21"/>
  <c r="AD36" i="21" s="1"/>
  <c r="AE36" i="21" s="1"/>
  <c r="AC33" i="21"/>
  <c r="AD33" i="21" s="1"/>
  <c r="AE33" i="21" s="1"/>
  <c r="AC146" i="21"/>
  <c r="AD146" i="21" s="1"/>
  <c r="AE146" i="21" s="1"/>
  <c r="AC155" i="21"/>
  <c r="AD155" i="21" s="1"/>
  <c r="AE155" i="21" s="1"/>
  <c r="AC168" i="21"/>
  <c r="AD168" i="21" s="1"/>
  <c r="AE168" i="21" s="1"/>
  <c r="AC12" i="21"/>
  <c r="AD12" i="21" s="1"/>
  <c r="AE12" i="21" s="1"/>
  <c r="AC127" i="21"/>
  <c r="AD127" i="21" s="1"/>
  <c r="AE127" i="21" s="1"/>
  <c r="AC164" i="21"/>
  <c r="AD164" i="21" s="1"/>
  <c r="AE164" i="21" s="1"/>
  <c r="AC73" i="21"/>
  <c r="AD73" i="21" s="1"/>
  <c r="AE73" i="21" s="1"/>
  <c r="AC131" i="21"/>
  <c r="AD131" i="21" s="1"/>
  <c r="AE131" i="21" s="1"/>
  <c r="AC156" i="21"/>
  <c r="AD156" i="21" s="1"/>
  <c r="AE156" i="21" s="1"/>
  <c r="AC72" i="21"/>
  <c r="AD72" i="21" s="1"/>
  <c r="AE72" i="21" s="1"/>
  <c r="AC23" i="21"/>
  <c r="AD23" i="21" s="1"/>
  <c r="AE23" i="21" s="1"/>
  <c r="AC44" i="21"/>
  <c r="AD44" i="21" s="1"/>
  <c r="AE44" i="21" s="1"/>
  <c r="AC142" i="21"/>
  <c r="AD142" i="21" s="1"/>
  <c r="AE142" i="21" s="1"/>
  <c r="AC124" i="21"/>
  <c r="AD124" i="21" s="1"/>
  <c r="AE124" i="21" s="1"/>
  <c r="AC56" i="21"/>
  <c r="AD56" i="21" s="1"/>
  <c r="AE56" i="21" s="1"/>
  <c r="AC43" i="21"/>
  <c r="AD43" i="21" s="1"/>
  <c r="AE43" i="21" s="1"/>
  <c r="AC39" i="21"/>
  <c r="AD39" i="21" s="1"/>
  <c r="AE39" i="21" s="1"/>
  <c r="AC52" i="21"/>
  <c r="AD52" i="21" s="1"/>
  <c r="AE52" i="21" s="1"/>
  <c r="AC167" i="21"/>
  <c r="AD167" i="21" s="1"/>
  <c r="AE167" i="21" s="1"/>
  <c r="AC51" i="21"/>
  <c r="AD51" i="21" s="1"/>
  <c r="AE51" i="21" s="1"/>
  <c r="AC147" i="21"/>
  <c r="AD147" i="21" s="1"/>
  <c r="AE147" i="21" s="1"/>
  <c r="AC53" i="21"/>
  <c r="AD53" i="21" s="1"/>
  <c r="AE53" i="21" s="1"/>
  <c r="AC90" i="21"/>
  <c r="AD90" i="21" s="1"/>
  <c r="AE90" i="21" s="1"/>
  <c r="AC173" i="21"/>
  <c r="AD173" i="21" s="1"/>
  <c r="AE173" i="21" s="1"/>
  <c r="AC160" i="21"/>
  <c r="AD160" i="21" s="1"/>
  <c r="AE160" i="21" s="1"/>
  <c r="AC86" i="21"/>
  <c r="AD86" i="21" s="1"/>
  <c r="AE86" i="21" s="1"/>
  <c r="AC138" i="21"/>
  <c r="AD138" i="21" s="1"/>
  <c r="AE138" i="21" s="1"/>
  <c r="AC87" i="21"/>
  <c r="AD87" i="21" s="1"/>
  <c r="AE87" i="21" s="1"/>
  <c r="AC125" i="21"/>
  <c r="AD125" i="21" s="1"/>
  <c r="AE125" i="21" s="1"/>
  <c r="AC24" i="21"/>
  <c r="AD24" i="21" s="1"/>
  <c r="AE24" i="21" s="1"/>
  <c r="AC139" i="21"/>
  <c r="AD139" i="21" s="1"/>
  <c r="AE139" i="21" s="1"/>
  <c r="AC9" i="21"/>
  <c r="AD9" i="21" s="1"/>
  <c r="AE9" i="21" s="1"/>
  <c r="AC3" i="21"/>
  <c r="AD3" i="21" s="1"/>
  <c r="AE3" i="21" s="1"/>
  <c r="AC60" i="21"/>
  <c r="AD60" i="21" s="1"/>
  <c r="AE60" i="21" s="1"/>
  <c r="AC8" i="21"/>
  <c r="AD8" i="21" s="1"/>
  <c r="AE8" i="21" s="1"/>
  <c r="AC30" i="21"/>
  <c r="AD30" i="21" s="1"/>
  <c r="AE30" i="21" s="1"/>
  <c r="AC112" i="21"/>
  <c r="AD112" i="21" s="1"/>
  <c r="AE112" i="21" s="1"/>
  <c r="AC28" i="21"/>
  <c r="AD28" i="21" s="1"/>
  <c r="AE28" i="21" s="1"/>
  <c r="AC78" i="21"/>
  <c r="AD78" i="21" s="1"/>
  <c r="AE78" i="21" s="1"/>
  <c r="AC83" i="21"/>
  <c r="AD83" i="21" s="1"/>
  <c r="AE83" i="21" s="1"/>
  <c r="AC75" i="21"/>
  <c r="AD75" i="21" s="1"/>
  <c r="AE75" i="21" s="1"/>
  <c r="AC14" i="21"/>
  <c r="AD14" i="21" s="1"/>
  <c r="AE14" i="21" s="1"/>
  <c r="AC115" i="21"/>
  <c r="AD115" i="21" s="1"/>
  <c r="AE115" i="21" s="1"/>
  <c r="AC46" i="21"/>
  <c r="AD46" i="21" s="1"/>
  <c r="AE46" i="21" s="1"/>
  <c r="O118" i="21"/>
  <c r="P118" i="21" s="1"/>
  <c r="Q118" i="21" s="1"/>
  <c r="V118" i="21"/>
  <c r="W118" i="21" s="1"/>
  <c r="X118" i="21" s="1"/>
  <c r="V55" i="21"/>
  <c r="W55" i="21" s="1"/>
  <c r="X55" i="21" s="1"/>
  <c r="V67" i="21"/>
  <c r="W67" i="21" s="1"/>
  <c r="X67" i="21" s="1"/>
  <c r="V127" i="21"/>
  <c r="W127" i="21" s="1"/>
  <c r="X127" i="21" s="1"/>
  <c r="V93" i="21"/>
  <c r="W93" i="21" s="1"/>
  <c r="X93" i="21" s="1"/>
  <c r="V68" i="21"/>
  <c r="W68" i="21" s="1"/>
  <c r="X68" i="21" s="1"/>
  <c r="V86" i="21"/>
  <c r="W86" i="21" s="1"/>
  <c r="X86" i="21" s="1"/>
  <c r="V78" i="21"/>
  <c r="W78" i="21" s="1"/>
  <c r="X78" i="21" s="1"/>
  <c r="V95" i="21"/>
  <c r="W95" i="21" s="1"/>
  <c r="X95" i="21" s="1"/>
  <c r="V4" i="21"/>
  <c r="W4" i="21" s="1"/>
  <c r="X4" i="21" s="1"/>
  <c r="V124" i="21"/>
  <c r="W124" i="21" s="1"/>
  <c r="X124" i="21" s="1"/>
  <c r="V25" i="21"/>
  <c r="W25" i="21" s="1"/>
  <c r="X25" i="21" s="1"/>
  <c r="V54" i="21"/>
  <c r="W54" i="21" s="1"/>
  <c r="X54" i="21" s="1"/>
  <c r="V35" i="21"/>
  <c r="W35" i="21" s="1"/>
  <c r="X35" i="21" s="1"/>
  <c r="V149" i="21"/>
  <c r="W149" i="21" s="1"/>
  <c r="X149" i="21" s="1"/>
  <c r="V79" i="21"/>
  <c r="W79" i="21" s="1"/>
  <c r="X79" i="21" s="1"/>
  <c r="V73" i="21"/>
  <c r="W73" i="21" s="1"/>
  <c r="X73" i="21" s="1"/>
  <c r="V30" i="21"/>
  <c r="W30" i="21" s="1"/>
  <c r="X30" i="21" s="1"/>
  <c r="V83" i="21"/>
  <c r="W83" i="21" s="1"/>
  <c r="X83" i="21" s="1"/>
  <c r="V80" i="21"/>
  <c r="W80" i="21" s="1"/>
  <c r="X80" i="21" s="1"/>
  <c r="V45" i="21"/>
  <c r="W45" i="21" s="1"/>
  <c r="X45" i="21" s="1"/>
  <c r="V158" i="21"/>
  <c r="W158" i="21" s="1"/>
  <c r="X158" i="21" s="1"/>
  <c r="V57" i="21"/>
  <c r="W57" i="21" s="1"/>
  <c r="X57" i="21" s="1"/>
  <c r="V102" i="21"/>
  <c r="W102" i="21" s="1"/>
  <c r="X102" i="21" s="1"/>
  <c r="V165" i="21"/>
  <c r="W165" i="21" s="1"/>
  <c r="X165" i="21" s="1"/>
  <c r="V3" i="21"/>
  <c r="W3" i="21" s="1"/>
  <c r="X3" i="21" s="1"/>
  <c r="V64" i="21"/>
  <c r="W64" i="21" s="1"/>
  <c r="X64" i="21" s="1"/>
  <c r="V29" i="21"/>
  <c r="W29" i="21" s="1"/>
  <c r="X29" i="21" s="1"/>
  <c r="V163" i="21"/>
  <c r="W163" i="21" s="1"/>
  <c r="X163" i="21" s="1"/>
  <c r="V152" i="21"/>
  <c r="W152" i="21" s="1"/>
  <c r="X152" i="21" s="1"/>
  <c r="V97" i="21"/>
  <c r="W97" i="21" s="1"/>
  <c r="X97" i="21" s="1"/>
  <c r="V31" i="21"/>
  <c r="W31" i="21" s="1"/>
  <c r="X31" i="21" s="1"/>
  <c r="V107" i="21"/>
  <c r="W107" i="21" s="1"/>
  <c r="X107" i="21" s="1"/>
  <c r="V91" i="21"/>
  <c r="W91" i="21" s="1"/>
  <c r="X91" i="21" s="1"/>
  <c r="V90" i="21"/>
  <c r="W90" i="21" s="1"/>
  <c r="X90" i="21" s="1"/>
  <c r="V133" i="21"/>
  <c r="W133" i="21" s="1"/>
  <c r="X133" i="21" s="1"/>
  <c r="V10" i="21"/>
  <c r="W10" i="21" s="1"/>
  <c r="X10" i="21" s="1"/>
  <c r="V148" i="21"/>
  <c r="W148" i="21" s="1"/>
  <c r="X148" i="21" s="1"/>
  <c r="V134" i="21"/>
  <c r="W134" i="21" s="1"/>
  <c r="X134" i="21" s="1"/>
  <c r="V9" i="21"/>
  <c r="W9" i="21" s="1"/>
  <c r="X9" i="21" s="1"/>
  <c r="V38" i="21"/>
  <c r="W38" i="21" s="1"/>
  <c r="X38" i="21" s="1"/>
  <c r="V19" i="21"/>
  <c r="W19" i="21" s="1"/>
  <c r="X19" i="21" s="1"/>
  <c r="V16" i="21"/>
  <c r="W16" i="21" s="1"/>
  <c r="X16" i="21" s="1"/>
  <c r="V172" i="21"/>
  <c r="W172" i="21" s="1"/>
  <c r="X172" i="21" s="1"/>
  <c r="V58" i="21"/>
  <c r="W58" i="21" s="1"/>
  <c r="X58" i="21" s="1"/>
  <c r="V14" i="21"/>
  <c r="W14" i="21" s="1"/>
  <c r="X14" i="21" s="1"/>
  <c r="V144" i="21"/>
  <c r="W144" i="21" s="1"/>
  <c r="X144" i="21" s="1"/>
  <c r="V101" i="21"/>
  <c r="W101" i="21" s="1"/>
  <c r="X101" i="21" s="1"/>
  <c r="V119" i="21"/>
  <c r="W119" i="21" s="1"/>
  <c r="X119" i="21" s="1"/>
  <c r="V150" i="21"/>
  <c r="W150" i="21" s="1"/>
  <c r="X150" i="21" s="1"/>
  <c r="V156" i="21"/>
  <c r="W156" i="21" s="1"/>
  <c r="X156" i="21" s="1"/>
  <c r="V142" i="21"/>
  <c r="W142" i="21" s="1"/>
  <c r="X142" i="21" s="1"/>
  <c r="V103" i="21"/>
  <c r="W103" i="21" s="1"/>
  <c r="X103" i="21" s="1"/>
  <c r="V33" i="21"/>
  <c r="W33" i="21" s="1"/>
  <c r="X33" i="21" s="1"/>
  <c r="V110" i="21"/>
  <c r="W110" i="21" s="1"/>
  <c r="X110" i="21" s="1"/>
  <c r="V43" i="21"/>
  <c r="W43" i="21" s="1"/>
  <c r="X43" i="21" s="1"/>
  <c r="V104" i="21"/>
  <c r="W104" i="21" s="1"/>
  <c r="X104" i="21" s="1"/>
  <c r="V69" i="21"/>
  <c r="W69" i="21" s="1"/>
  <c r="X69" i="21" s="1"/>
  <c r="V32" i="21"/>
  <c r="W32" i="21" s="1"/>
  <c r="X32" i="21" s="1"/>
  <c r="V115" i="21"/>
  <c r="W115" i="21" s="1"/>
  <c r="X115" i="21" s="1"/>
  <c r="V62" i="21"/>
  <c r="W62" i="21" s="1"/>
  <c r="X62" i="21" s="1"/>
  <c r="V121" i="21"/>
  <c r="W121" i="21" s="1"/>
  <c r="X121" i="21" s="1"/>
  <c r="V117" i="21"/>
  <c r="W117" i="21" s="1"/>
  <c r="X117" i="21" s="1"/>
  <c r="V146" i="21"/>
  <c r="W146" i="21" s="1"/>
  <c r="X146" i="21" s="1"/>
  <c r="V145" i="21"/>
  <c r="W145" i="21" s="1"/>
  <c r="X145" i="21" s="1"/>
  <c r="V108" i="21"/>
  <c r="W108" i="21" s="1"/>
  <c r="X108" i="21" s="1"/>
  <c r="V72" i="21"/>
  <c r="W72" i="21" s="1"/>
  <c r="X72" i="21" s="1"/>
  <c r="V37" i="21"/>
  <c r="W37" i="21" s="1"/>
  <c r="X37" i="21" s="1"/>
  <c r="V94" i="21"/>
  <c r="W94" i="21" s="1"/>
  <c r="X94" i="21" s="1"/>
  <c r="V168" i="21"/>
  <c r="W168" i="21" s="1"/>
  <c r="X168" i="21" s="1"/>
  <c r="V92" i="21"/>
  <c r="W92" i="21" s="1"/>
  <c r="X92" i="21" s="1"/>
  <c r="V105" i="21"/>
  <c r="W105" i="21" s="1"/>
  <c r="X105" i="21" s="1"/>
  <c r="V39" i="21"/>
  <c r="W39" i="21" s="1"/>
  <c r="X39" i="21" s="1"/>
  <c r="V122" i="21"/>
  <c r="W122" i="21" s="1"/>
  <c r="X122" i="21" s="1"/>
  <c r="V141" i="21"/>
  <c r="W141" i="21" s="1"/>
  <c r="X141" i="21" s="1"/>
  <c r="V26" i="21"/>
  <c r="W26" i="21" s="1"/>
  <c r="X26" i="21" s="1"/>
  <c r="V21" i="21"/>
  <c r="W21" i="21" s="1"/>
  <c r="X21" i="21" s="1"/>
  <c r="V40" i="21"/>
  <c r="W40" i="21" s="1"/>
  <c r="X40" i="21" s="1"/>
  <c r="V5" i="21"/>
  <c r="W5" i="21" s="1"/>
  <c r="X5" i="21" s="1"/>
  <c r="V159" i="21"/>
  <c r="W159" i="21" s="1"/>
  <c r="X159" i="21" s="1"/>
  <c r="V82" i="21"/>
  <c r="W82" i="21" s="1"/>
  <c r="X82" i="21" s="1"/>
  <c r="V128" i="21"/>
  <c r="W128" i="21" s="1"/>
  <c r="X128" i="21" s="1"/>
  <c r="V88" i="21"/>
  <c r="W88" i="21" s="1"/>
  <c r="X88" i="21" s="1"/>
  <c r="V53" i="21"/>
  <c r="W53" i="21" s="1"/>
  <c r="X53" i="21" s="1"/>
  <c r="V66" i="21"/>
  <c r="W66" i="21" s="1"/>
  <c r="X66" i="21" s="1"/>
  <c r="V143" i="21"/>
  <c r="W143" i="21" s="1"/>
  <c r="X143" i="21" s="1"/>
  <c r="V36" i="21"/>
  <c r="W36" i="21" s="1"/>
  <c r="X36" i="21" s="1"/>
  <c r="V8" i="21"/>
  <c r="W8" i="21" s="1"/>
  <c r="X8" i="21" s="1"/>
  <c r="V164" i="21"/>
  <c r="W164" i="21" s="1"/>
  <c r="X164" i="21" s="1"/>
  <c r="V50" i="21"/>
  <c r="W50" i="21" s="1"/>
  <c r="X50" i="21" s="1"/>
  <c r="V111" i="21"/>
  <c r="W111" i="21" s="1"/>
  <c r="X111" i="21" s="1"/>
  <c r="V20" i="21"/>
  <c r="W20" i="21" s="1"/>
  <c r="X20" i="21" s="1"/>
  <c r="V41" i="21"/>
  <c r="W41" i="21" s="1"/>
  <c r="X41" i="21" s="1"/>
  <c r="V85" i="21"/>
  <c r="W85" i="21" s="1"/>
  <c r="X85" i="21" s="1"/>
  <c r="V112" i="21"/>
  <c r="W112" i="21" s="1"/>
  <c r="X112" i="21" s="1"/>
  <c r="V77" i="21"/>
  <c r="W77" i="21" s="1"/>
  <c r="X77" i="21" s="1"/>
  <c r="V96" i="21"/>
  <c r="W96" i="21" s="1"/>
  <c r="X96" i="21" s="1"/>
  <c r="V51" i="21"/>
  <c r="W51" i="21" s="1"/>
  <c r="X51" i="21" s="1"/>
  <c r="V138" i="21"/>
  <c r="W138" i="21" s="1"/>
  <c r="X138" i="21" s="1"/>
  <c r="V132" i="21"/>
  <c r="W132" i="21" s="1"/>
  <c r="X132" i="21" s="1"/>
  <c r="V46" i="21"/>
  <c r="W46" i="21" s="1"/>
  <c r="X46" i="21" s="1"/>
  <c r="V130" i="21"/>
  <c r="W130" i="21" s="1"/>
  <c r="X130" i="21" s="1"/>
  <c r="V84" i="21"/>
  <c r="W84" i="21" s="1"/>
  <c r="X84" i="21" s="1"/>
  <c r="V24" i="21"/>
  <c r="W24" i="21" s="1"/>
  <c r="X24" i="21" s="1"/>
  <c r="V70" i="21"/>
  <c r="W70" i="21" s="1"/>
  <c r="X70" i="21" s="1"/>
  <c r="V161" i="21"/>
  <c r="W161" i="21" s="1"/>
  <c r="X161" i="21" s="1"/>
  <c r="V63" i="21"/>
  <c r="W63" i="21" s="1"/>
  <c r="X63" i="21" s="1"/>
  <c r="V139" i="21"/>
  <c r="W139" i="21" s="1"/>
  <c r="X139" i="21" s="1"/>
  <c r="V129" i="21"/>
  <c r="W129" i="21" s="1"/>
  <c r="X129" i="21" s="1"/>
  <c r="V100" i="21"/>
  <c r="W100" i="21" s="1"/>
  <c r="X100" i="21" s="1"/>
  <c r="V113" i="21"/>
  <c r="W113" i="21" s="1"/>
  <c r="X113" i="21" s="1"/>
  <c r="V47" i="21"/>
  <c r="W47" i="21" s="1"/>
  <c r="X47" i="21" s="1"/>
  <c r="V123" i="21"/>
  <c r="W123" i="21" s="1"/>
  <c r="X123" i="21" s="1"/>
  <c r="V162" i="21"/>
  <c r="W162" i="21" s="1"/>
  <c r="X162" i="21" s="1"/>
  <c r="V12" i="21"/>
  <c r="W12" i="21" s="1"/>
  <c r="X12" i="21" s="1"/>
  <c r="V48" i="21"/>
  <c r="W48" i="21" s="1"/>
  <c r="X48" i="21" s="1"/>
  <c r="V13" i="21"/>
  <c r="W13" i="21" s="1"/>
  <c r="X13" i="21" s="1"/>
  <c r="V114" i="21"/>
  <c r="W114" i="21" s="1"/>
  <c r="X114" i="21" s="1"/>
  <c r="V106" i="21"/>
  <c r="W106" i="21" s="1"/>
  <c r="X106" i="21" s="1"/>
  <c r="V167" i="21"/>
  <c r="W167" i="21" s="1"/>
  <c r="X167" i="21" s="1"/>
  <c r="V60" i="21"/>
  <c r="W60" i="21" s="1"/>
  <c r="X60" i="21" s="1"/>
  <c r="V61" i="21"/>
  <c r="W61" i="21" s="1"/>
  <c r="X61" i="21" s="1"/>
  <c r="V81" i="21"/>
  <c r="W81" i="21" s="1"/>
  <c r="X81" i="21" s="1"/>
  <c r="V34" i="21"/>
  <c r="W34" i="21" s="1"/>
  <c r="X34" i="21" s="1"/>
  <c r="V169" i="21"/>
  <c r="W169" i="21" s="1"/>
  <c r="X169" i="21" s="1"/>
  <c r="V116" i="21"/>
  <c r="W116" i="21" s="1"/>
  <c r="X116" i="21" s="1"/>
  <c r="V65" i="21"/>
  <c r="W65" i="21" s="1"/>
  <c r="X65" i="21" s="1"/>
  <c r="V22" i="21"/>
  <c r="W22" i="21" s="1"/>
  <c r="X22" i="21" s="1"/>
  <c r="V75" i="21"/>
  <c r="W75" i="21" s="1"/>
  <c r="X75" i="21" s="1"/>
  <c r="V135" i="21"/>
  <c r="W135" i="21" s="1"/>
  <c r="X135" i="21" s="1"/>
  <c r="V28" i="21"/>
  <c r="W28" i="21" s="1"/>
  <c r="X28" i="21" s="1"/>
  <c r="V49" i="21"/>
  <c r="W49" i="21" s="1"/>
  <c r="X49" i="21" s="1"/>
  <c r="V6" i="21"/>
  <c r="W6" i="21" s="1"/>
  <c r="X6" i="21" s="1"/>
  <c r="V59" i="21"/>
  <c r="W59" i="21" s="1"/>
  <c r="X59" i="21" s="1"/>
  <c r="V120" i="21"/>
  <c r="W120" i="21" s="1"/>
  <c r="X120" i="21" s="1"/>
  <c r="V23" i="21"/>
  <c r="W23" i="21" s="1"/>
  <c r="X23" i="21" s="1"/>
  <c r="V155" i="21"/>
  <c r="W155" i="21" s="1"/>
  <c r="X155" i="21" s="1"/>
  <c r="V140" i="21"/>
  <c r="W140" i="21" s="1"/>
  <c r="X140" i="21" s="1"/>
  <c r="V7" i="21"/>
  <c r="W7" i="21" s="1"/>
  <c r="X7" i="21" s="1"/>
  <c r="V170" i="21"/>
  <c r="W170" i="21" s="1"/>
  <c r="X170" i="21" s="1"/>
  <c r="V87" i="21"/>
  <c r="W87" i="21" s="1"/>
  <c r="X87" i="21" s="1"/>
  <c r="V126" i="21"/>
  <c r="W126" i="21" s="1"/>
  <c r="X126" i="21" s="1"/>
  <c r="V52" i="21"/>
  <c r="W52" i="21" s="1"/>
  <c r="X52" i="21" s="1"/>
  <c r="V17" i="21"/>
  <c r="W17" i="21" s="1"/>
  <c r="X17" i="21" s="1"/>
  <c r="V74" i="21"/>
  <c r="W74" i="21" s="1"/>
  <c r="X74" i="21" s="1"/>
  <c r="V151" i="21"/>
  <c r="W151" i="21" s="1"/>
  <c r="X151" i="21" s="1"/>
  <c r="V44" i="21"/>
  <c r="W44" i="21" s="1"/>
  <c r="X44" i="21" s="1"/>
  <c r="V166" i="21"/>
  <c r="W166" i="21" s="1"/>
  <c r="X166" i="21" s="1"/>
  <c r="V173" i="21"/>
  <c r="W173" i="21" s="1"/>
  <c r="X173" i="21" s="1"/>
  <c r="V11" i="21"/>
  <c r="W11" i="21" s="1"/>
  <c r="X11" i="21" s="1"/>
  <c r="V137" i="21"/>
  <c r="W137" i="21" s="1"/>
  <c r="X137" i="21" s="1"/>
  <c r="V131" i="21"/>
  <c r="W131" i="21" s="1"/>
  <c r="X131" i="21" s="1"/>
  <c r="V171" i="21"/>
  <c r="W171" i="21" s="1"/>
  <c r="X171" i="21" s="1"/>
  <c r="V157" i="21"/>
  <c r="W157" i="21" s="1"/>
  <c r="X157" i="21" s="1"/>
  <c r="V42" i="21"/>
  <c r="W42" i="21" s="1"/>
  <c r="X42" i="21" s="1"/>
  <c r="V56" i="21"/>
  <c r="W56" i="21" s="1"/>
  <c r="X56" i="21" s="1"/>
  <c r="V154" i="21"/>
  <c r="W154" i="21" s="1"/>
  <c r="X154" i="21" s="1"/>
  <c r="V136" i="21"/>
  <c r="W136" i="21" s="1"/>
  <c r="X136" i="21" s="1"/>
  <c r="V76" i="21"/>
  <c r="W76" i="21" s="1"/>
  <c r="X76" i="21" s="1"/>
  <c r="V125" i="21"/>
  <c r="W125" i="21" s="1"/>
  <c r="X125" i="21" s="1"/>
  <c r="V89" i="21"/>
  <c r="W89" i="21" s="1"/>
  <c r="X89" i="21" s="1"/>
  <c r="V15" i="21"/>
  <c r="W15" i="21" s="1"/>
  <c r="X15" i="21" s="1"/>
  <c r="V99" i="21"/>
  <c r="W99" i="21" s="1"/>
  <c r="X99" i="21" s="1"/>
  <c r="V27" i="21"/>
  <c r="W27" i="21" s="1"/>
  <c r="X27" i="21" s="1"/>
  <c r="V153" i="21"/>
  <c r="W153" i="21" s="1"/>
  <c r="X153" i="21" s="1"/>
  <c r="V98" i="21"/>
  <c r="W98" i="21" s="1"/>
  <c r="X98" i="21" s="1"/>
  <c r="V71" i="21"/>
  <c r="W71" i="21" s="1"/>
  <c r="X71" i="21" s="1"/>
  <c r="V147" i="21"/>
  <c r="W147" i="21" s="1"/>
  <c r="X147" i="21" s="1"/>
  <c r="V160" i="21"/>
  <c r="W160" i="21" s="1"/>
  <c r="X160" i="21" s="1"/>
  <c r="V109" i="21"/>
  <c r="W109" i="21" s="1"/>
  <c r="X109" i="21" s="1"/>
  <c r="V18" i="21"/>
  <c r="W18" i="21" s="1"/>
  <c r="X18" i="21" s="1"/>
  <c r="O36" i="21"/>
  <c r="P36" i="21" s="1"/>
  <c r="Q36" i="21" s="1"/>
  <c r="O33" i="21"/>
  <c r="P33" i="21" s="1"/>
  <c r="Q33" i="21" s="1"/>
  <c r="O66" i="21"/>
  <c r="P66" i="21" s="1"/>
  <c r="Q66" i="21" s="1"/>
  <c r="O92" i="21"/>
  <c r="P92" i="21" s="1"/>
  <c r="Q92" i="21" s="1"/>
  <c r="O89" i="21"/>
  <c r="P89" i="21" s="1"/>
  <c r="Q89" i="21" s="1"/>
  <c r="O30" i="21"/>
  <c r="P30" i="21" s="1"/>
  <c r="Q30" i="21" s="1"/>
  <c r="O20" i="21"/>
  <c r="P20" i="21" s="1"/>
  <c r="Q20" i="21" s="1"/>
  <c r="O17" i="21"/>
  <c r="P17" i="21" s="1"/>
  <c r="Q17" i="21" s="1"/>
  <c r="O155" i="21"/>
  <c r="P155" i="21" s="1"/>
  <c r="Q155" i="21" s="1"/>
  <c r="O19" i="21"/>
  <c r="P19" i="21" s="1"/>
  <c r="Q19" i="21" s="1"/>
  <c r="O170" i="21"/>
  <c r="P170" i="21" s="1"/>
  <c r="Q170" i="21" s="1"/>
  <c r="O154" i="21"/>
  <c r="P154" i="21" s="1"/>
  <c r="Q154" i="21" s="1"/>
  <c r="O151" i="21"/>
  <c r="P151" i="21" s="1"/>
  <c r="Q151" i="21" s="1"/>
  <c r="O125" i="21"/>
  <c r="P125" i="21" s="1"/>
  <c r="Q125" i="21" s="1"/>
  <c r="O82" i="21"/>
  <c r="P82" i="21" s="1"/>
  <c r="Q82" i="21" s="1"/>
  <c r="O7" i="21"/>
  <c r="P7" i="21" s="1"/>
  <c r="Q7" i="21" s="1"/>
  <c r="O83" i="21"/>
  <c r="P83" i="21" s="1"/>
  <c r="Q83" i="21" s="1"/>
  <c r="O13" i="21"/>
  <c r="P13" i="21" s="1"/>
  <c r="Q13" i="21" s="1"/>
  <c r="O74" i="21"/>
  <c r="P74" i="21" s="1"/>
  <c r="Q74" i="21" s="1"/>
  <c r="O63" i="21"/>
  <c r="P63" i="21" s="1"/>
  <c r="Q63" i="21" s="1"/>
  <c r="O171" i="21"/>
  <c r="P171" i="21" s="1"/>
  <c r="Q171" i="21" s="1"/>
  <c r="O85" i="21"/>
  <c r="P85" i="21" s="1"/>
  <c r="Q85" i="21" s="1"/>
  <c r="O139" i="21"/>
  <c r="P139" i="21" s="1"/>
  <c r="Q139" i="21" s="1"/>
  <c r="O136" i="21"/>
  <c r="P136" i="21" s="1"/>
  <c r="Q136" i="21" s="1"/>
  <c r="O49" i="21"/>
  <c r="P49" i="21" s="1"/>
  <c r="Q49" i="21" s="1"/>
  <c r="O28" i="21"/>
  <c r="P28" i="21" s="1"/>
  <c r="Q28" i="21" s="1"/>
  <c r="O25" i="21"/>
  <c r="P25" i="21" s="1"/>
  <c r="Q25" i="21" s="1"/>
  <c r="O22" i="21"/>
  <c r="P22" i="21" s="1"/>
  <c r="Q22" i="21" s="1"/>
  <c r="O123" i="21"/>
  <c r="P123" i="21" s="1"/>
  <c r="Q123" i="21" s="1"/>
  <c r="O120" i="21"/>
  <c r="P120" i="21" s="1"/>
  <c r="Q120" i="21" s="1"/>
  <c r="O27" i="21"/>
  <c r="P27" i="21" s="1"/>
  <c r="Q27" i="21" s="1"/>
  <c r="O58" i="21"/>
  <c r="P58" i="21" s="1"/>
  <c r="Q58" i="21" s="1"/>
  <c r="O117" i="21"/>
  <c r="P117" i="21" s="1"/>
  <c r="Q117" i="21" s="1"/>
  <c r="O90" i="21"/>
  <c r="P90" i="21" s="1"/>
  <c r="Q90" i="21" s="1"/>
  <c r="O79" i="21"/>
  <c r="P79" i="21" s="1"/>
  <c r="Q79" i="21" s="1"/>
  <c r="O150" i="21"/>
  <c r="P150" i="21" s="1"/>
  <c r="Q150" i="21" s="1"/>
  <c r="O18" i="21"/>
  <c r="P18" i="21" s="1"/>
  <c r="Q18" i="21" s="1"/>
  <c r="O109" i="21"/>
  <c r="P109" i="21" s="1"/>
  <c r="Q109" i="21" s="1"/>
  <c r="O122" i="21"/>
  <c r="P122" i="21" s="1"/>
  <c r="Q122" i="21" s="1"/>
  <c r="O6" i="21"/>
  <c r="P6" i="21" s="1"/>
  <c r="Q6" i="21" s="1"/>
  <c r="O10" i="21"/>
  <c r="P10" i="21" s="1"/>
  <c r="Q10" i="21" s="1"/>
  <c r="O142" i="21"/>
  <c r="P142" i="21" s="1"/>
  <c r="Q142" i="21" s="1"/>
  <c r="O93" i="21"/>
  <c r="P93" i="21" s="1"/>
  <c r="Q93" i="21" s="1"/>
  <c r="O75" i="21"/>
  <c r="P75" i="21" s="1"/>
  <c r="Q75" i="21" s="1"/>
  <c r="O72" i="21"/>
  <c r="P72" i="21" s="1"/>
  <c r="Q72" i="21" s="1"/>
  <c r="O55" i="21"/>
  <c r="P55" i="21" s="1"/>
  <c r="Q55" i="21" s="1"/>
  <c r="O131" i="21"/>
  <c r="P131" i="21" s="1"/>
  <c r="Q131" i="21" s="1"/>
  <c r="O128" i="21"/>
  <c r="P128" i="21" s="1"/>
  <c r="Q128" i="21" s="1"/>
  <c r="O172" i="21"/>
  <c r="P172" i="21" s="1"/>
  <c r="Q172" i="21" s="1"/>
  <c r="O59" i="21"/>
  <c r="P59" i="21" s="1"/>
  <c r="Q59" i="21" s="1"/>
  <c r="O56" i="21"/>
  <c r="P56" i="21" s="1"/>
  <c r="Q56" i="21" s="1"/>
  <c r="O2" i="21"/>
  <c r="P2" i="21" s="1"/>
  <c r="Q2" i="21" s="1"/>
  <c r="O105" i="21"/>
  <c r="P105" i="21" s="1"/>
  <c r="Q105" i="21" s="1"/>
  <c r="O94" i="21"/>
  <c r="P94" i="21" s="1"/>
  <c r="Q94" i="21" s="1"/>
  <c r="O26" i="21"/>
  <c r="P26" i="21" s="1"/>
  <c r="Q26" i="21" s="1"/>
  <c r="O15" i="21"/>
  <c r="P15" i="21" s="1"/>
  <c r="Q15" i="21" s="1"/>
  <c r="O29" i="21"/>
  <c r="P29" i="21" s="1"/>
  <c r="Q29" i="21" s="1"/>
  <c r="O129" i="21"/>
  <c r="P129" i="21" s="1"/>
  <c r="Q129" i="21" s="1"/>
  <c r="O52" i="21"/>
  <c r="P52" i="21" s="1"/>
  <c r="Q52" i="21" s="1"/>
  <c r="O169" i="21"/>
  <c r="P169" i="21" s="1"/>
  <c r="Q169" i="21" s="1"/>
  <c r="O124" i="21"/>
  <c r="P124" i="21" s="1"/>
  <c r="Q124" i="21" s="1"/>
  <c r="O121" i="21"/>
  <c r="P121" i="21" s="1"/>
  <c r="Q121" i="21" s="1"/>
  <c r="O70" i="21"/>
  <c r="P70" i="21" s="1"/>
  <c r="Q70" i="21" s="1"/>
  <c r="O37" i="21"/>
  <c r="P37" i="21" s="1"/>
  <c r="Q37" i="21" s="1"/>
  <c r="O149" i="21"/>
  <c r="P149" i="21" s="1"/>
  <c r="Q149" i="21" s="1"/>
  <c r="O11" i="21"/>
  <c r="P11" i="21" s="1"/>
  <c r="Q11" i="21" s="1"/>
  <c r="O8" i="21"/>
  <c r="P8" i="21" s="1"/>
  <c r="Q8" i="21" s="1"/>
  <c r="O53" i="21"/>
  <c r="P53" i="21" s="1"/>
  <c r="Q53" i="21" s="1"/>
  <c r="O67" i="21"/>
  <c r="P67" i="21" s="1"/>
  <c r="Q67" i="21" s="1"/>
  <c r="O64" i="21"/>
  <c r="P64" i="21" s="1"/>
  <c r="Q64" i="21" s="1"/>
  <c r="O69" i="21"/>
  <c r="P69" i="21" s="1"/>
  <c r="Q69" i="21" s="1"/>
  <c r="O162" i="21"/>
  <c r="P162" i="21" s="1"/>
  <c r="Q162" i="21" s="1"/>
  <c r="O159" i="21"/>
  <c r="P159" i="21" s="1"/>
  <c r="Q159" i="21" s="1"/>
  <c r="O152" i="21"/>
  <c r="P152" i="21" s="1"/>
  <c r="Q152" i="21" s="1"/>
  <c r="O144" i="21"/>
  <c r="P144" i="21" s="1"/>
  <c r="Q144" i="21" s="1"/>
  <c r="O140" i="21"/>
  <c r="P140" i="21" s="1"/>
  <c r="Q140" i="21" s="1"/>
  <c r="O137" i="21"/>
  <c r="P137" i="21" s="1"/>
  <c r="Q137" i="21" s="1"/>
  <c r="O86" i="21"/>
  <c r="P86" i="21" s="1"/>
  <c r="Q86" i="21" s="1"/>
  <c r="O46" i="21"/>
  <c r="P46" i="21" s="1"/>
  <c r="Q46" i="21" s="1"/>
  <c r="O65" i="21"/>
  <c r="P65" i="21" s="1"/>
  <c r="Q65" i="21" s="1"/>
  <c r="O130" i="21"/>
  <c r="P130" i="21" s="1"/>
  <c r="Q130" i="21" s="1"/>
  <c r="O41" i="21"/>
  <c r="P41" i="21" s="1"/>
  <c r="Q41" i="21" s="1"/>
  <c r="O60" i="21"/>
  <c r="P60" i="21" s="1"/>
  <c r="Q60" i="21" s="1"/>
  <c r="O57" i="21"/>
  <c r="P57" i="21" s="1"/>
  <c r="Q57" i="21" s="1"/>
  <c r="O23" i="21"/>
  <c r="P23" i="21" s="1"/>
  <c r="Q23" i="21" s="1"/>
  <c r="O21" i="21"/>
  <c r="P21" i="21" s="1"/>
  <c r="Q21" i="21" s="1"/>
  <c r="O114" i="21"/>
  <c r="P114" i="21" s="1"/>
  <c r="Q114" i="21" s="1"/>
  <c r="O103" i="21"/>
  <c r="P103" i="21" s="1"/>
  <c r="Q103" i="21" s="1"/>
  <c r="O101" i="21"/>
  <c r="P101" i="21" s="1"/>
  <c r="Q101" i="21" s="1"/>
  <c r="O3" i="21"/>
  <c r="P3" i="21" s="1"/>
  <c r="Q3" i="21" s="1"/>
  <c r="O167" i="21"/>
  <c r="P167" i="21" s="1"/>
  <c r="Q167" i="21" s="1"/>
  <c r="O165" i="21"/>
  <c r="P165" i="21" s="1"/>
  <c r="Q165" i="21" s="1"/>
  <c r="O98" i="21"/>
  <c r="P98" i="21" s="1"/>
  <c r="Q98" i="21" s="1"/>
  <c r="O87" i="21"/>
  <c r="P87" i="21" s="1"/>
  <c r="Q87" i="21" s="1"/>
  <c r="O24" i="21"/>
  <c r="P24" i="21" s="1"/>
  <c r="Q24" i="21" s="1"/>
  <c r="O80" i="21"/>
  <c r="P80" i="21" s="1"/>
  <c r="Q80" i="21" s="1"/>
  <c r="O76" i="21"/>
  <c r="P76" i="21" s="1"/>
  <c r="Q76" i="21" s="1"/>
  <c r="O73" i="21"/>
  <c r="P73" i="21" s="1"/>
  <c r="Q73" i="21" s="1"/>
  <c r="O14" i="21"/>
  <c r="P14" i="21" s="1"/>
  <c r="Q14" i="21" s="1"/>
  <c r="O132" i="21"/>
  <c r="P132" i="21" s="1"/>
  <c r="Q132" i="21" s="1"/>
  <c r="O168" i="21"/>
  <c r="P168" i="21" s="1"/>
  <c r="Q168" i="21" s="1"/>
  <c r="O113" i="21"/>
  <c r="P113" i="21" s="1"/>
  <c r="Q113" i="21" s="1"/>
  <c r="O16" i="21"/>
  <c r="P16" i="21" s="1"/>
  <c r="Q16" i="21" s="1"/>
  <c r="O163" i="21"/>
  <c r="P163" i="21" s="1"/>
  <c r="Q163" i="21" s="1"/>
  <c r="O160" i="21"/>
  <c r="P160" i="21" s="1"/>
  <c r="Q160" i="21" s="1"/>
  <c r="O116" i="21"/>
  <c r="P116" i="21" s="1"/>
  <c r="Q116" i="21" s="1"/>
  <c r="O47" i="21"/>
  <c r="P47" i="21" s="1"/>
  <c r="Q47" i="21" s="1"/>
  <c r="O45" i="21"/>
  <c r="P45" i="21" s="1"/>
  <c r="Q45" i="21" s="1"/>
  <c r="O50" i="21"/>
  <c r="P50" i="21" s="1"/>
  <c r="Q50" i="21" s="1"/>
  <c r="O39" i="21"/>
  <c r="P39" i="21" s="1"/>
  <c r="Q39" i="21" s="1"/>
  <c r="O166" i="21"/>
  <c r="P166" i="21" s="1"/>
  <c r="Q166" i="21" s="1"/>
  <c r="O106" i="21"/>
  <c r="P106" i="21" s="1"/>
  <c r="Q106" i="21" s="1"/>
  <c r="O95" i="21"/>
  <c r="P95" i="21" s="1"/>
  <c r="Q95" i="21" s="1"/>
  <c r="O143" i="21"/>
  <c r="P143" i="21" s="1"/>
  <c r="Q143" i="21" s="1"/>
  <c r="O34" i="21"/>
  <c r="P34" i="21" s="1"/>
  <c r="Q34" i="21" s="1"/>
  <c r="O102" i="21"/>
  <c r="P102" i="21" s="1"/>
  <c r="Q102" i="21" s="1"/>
  <c r="O134" i="21"/>
  <c r="P134" i="21" s="1"/>
  <c r="Q134" i="21" s="1"/>
  <c r="O111" i="21"/>
  <c r="P111" i="21" s="1"/>
  <c r="Q111" i="21" s="1"/>
  <c r="O12" i="21"/>
  <c r="P12" i="21" s="1"/>
  <c r="Q12" i="21" s="1"/>
  <c r="O9" i="21"/>
  <c r="P9" i="21" s="1"/>
  <c r="Q9" i="21" s="1"/>
  <c r="O71" i="21"/>
  <c r="P71" i="21" s="1"/>
  <c r="Q71" i="21" s="1"/>
  <c r="O4" i="21"/>
  <c r="P4" i="21" s="1"/>
  <c r="Q4" i="21" s="1"/>
  <c r="O104" i="21"/>
  <c r="P104" i="21" s="1"/>
  <c r="Q104" i="21" s="1"/>
  <c r="O88" i="21"/>
  <c r="P88" i="21" s="1"/>
  <c r="Q88" i="21" s="1"/>
  <c r="O126" i="21"/>
  <c r="P126" i="21" s="1"/>
  <c r="Q126" i="21" s="1"/>
  <c r="O99" i="21"/>
  <c r="P99" i="21" s="1"/>
  <c r="Q99" i="21" s="1"/>
  <c r="O96" i="21"/>
  <c r="P96" i="21" s="1"/>
  <c r="Q96" i="21" s="1"/>
  <c r="O68" i="21"/>
  <c r="P68" i="21" s="1"/>
  <c r="Q68" i="21" s="1"/>
  <c r="O141" i="21"/>
  <c r="P141" i="21" s="1"/>
  <c r="Q141" i="21" s="1"/>
  <c r="O164" i="21"/>
  <c r="P164" i="21" s="1"/>
  <c r="Q164" i="21" s="1"/>
  <c r="O161" i="21"/>
  <c r="P161" i="21" s="1"/>
  <c r="Q161" i="21" s="1"/>
  <c r="O38" i="21"/>
  <c r="P38" i="21" s="1"/>
  <c r="Q38" i="21" s="1"/>
  <c r="O5" i="21"/>
  <c r="P5" i="21" s="1"/>
  <c r="Q5" i="21" s="1"/>
  <c r="O42" i="21"/>
  <c r="P42" i="21" s="1"/>
  <c r="Q42" i="21" s="1"/>
  <c r="O31" i="21"/>
  <c r="P31" i="21" s="1"/>
  <c r="Q31" i="21" s="1"/>
  <c r="O148" i="21"/>
  <c r="P148" i="21" s="1"/>
  <c r="Q148" i="21" s="1"/>
  <c r="O145" i="21"/>
  <c r="P145" i="21" s="1"/>
  <c r="Q145" i="21" s="1"/>
  <c r="O158" i="21"/>
  <c r="P158" i="21" s="1"/>
  <c r="Q158" i="21" s="1"/>
  <c r="O108" i="21"/>
  <c r="P108" i="21" s="1"/>
  <c r="Q108" i="21" s="1"/>
  <c r="O54" i="21"/>
  <c r="P54" i="21" s="1"/>
  <c r="Q54" i="21" s="1"/>
  <c r="O115" i="21"/>
  <c r="P115" i="21" s="1"/>
  <c r="Q115" i="21" s="1"/>
  <c r="O112" i="21"/>
  <c r="P112" i="21" s="1"/>
  <c r="Q112" i="21" s="1"/>
  <c r="O78" i="21"/>
  <c r="P78" i="21" s="1"/>
  <c r="Q78" i="21" s="1"/>
  <c r="O107" i="21"/>
  <c r="P107" i="21" s="1"/>
  <c r="Q107" i="21" s="1"/>
  <c r="O40" i="21"/>
  <c r="P40" i="21" s="1"/>
  <c r="Q40" i="21" s="1"/>
  <c r="O62" i="21"/>
  <c r="P62" i="21" s="1"/>
  <c r="Q62" i="21" s="1"/>
  <c r="O77" i="21"/>
  <c r="P77" i="21" s="1"/>
  <c r="Q77" i="21" s="1"/>
  <c r="O35" i="21"/>
  <c r="P35" i="21" s="1"/>
  <c r="Q35" i="21" s="1"/>
  <c r="O32" i="21"/>
  <c r="P32" i="21" s="1"/>
  <c r="Q32" i="21" s="1"/>
  <c r="O146" i="21"/>
  <c r="P146" i="21" s="1"/>
  <c r="Q146" i="21" s="1"/>
  <c r="O100" i="21"/>
  <c r="P100" i="21" s="1"/>
  <c r="Q100" i="21" s="1"/>
  <c r="O97" i="21"/>
  <c r="P97" i="21" s="1"/>
  <c r="Q97" i="21" s="1"/>
  <c r="O91" i="21"/>
  <c r="P91" i="21" s="1"/>
  <c r="Q91" i="21" s="1"/>
  <c r="O156" i="21"/>
  <c r="P156" i="21" s="1"/>
  <c r="Q156" i="21" s="1"/>
  <c r="O153" i="21"/>
  <c r="P153" i="21" s="1"/>
  <c r="Q153" i="21" s="1"/>
  <c r="O110" i="21"/>
  <c r="P110" i="21" s="1"/>
  <c r="Q110" i="21" s="1"/>
  <c r="O84" i="21"/>
  <c r="P84" i="21" s="1"/>
  <c r="Q84" i="21" s="1"/>
  <c r="O81" i="21"/>
  <c r="P81" i="21" s="1"/>
  <c r="Q81" i="21" s="1"/>
  <c r="O133" i="21"/>
  <c r="P133" i="21" s="1"/>
  <c r="Q133" i="21" s="1"/>
  <c r="O147" i="21"/>
  <c r="P147" i="21" s="1"/>
  <c r="Q147" i="21" s="1"/>
  <c r="O173" i="21"/>
  <c r="P173" i="21" s="1"/>
  <c r="Q173" i="21" s="1"/>
  <c r="O51" i="21"/>
  <c r="P51" i="21" s="1"/>
  <c r="Q51" i="21" s="1"/>
  <c r="O48" i="21"/>
  <c r="P48" i="21" s="1"/>
  <c r="Q48" i="21" s="1"/>
  <c r="O61" i="21"/>
  <c r="P61" i="21" s="1"/>
  <c r="Q61" i="21" s="1"/>
  <c r="O43" i="21"/>
  <c r="P43" i="21" s="1"/>
  <c r="Q43" i="21" s="1"/>
  <c r="O135" i="21"/>
  <c r="P135" i="21" s="1"/>
  <c r="Q135" i="21" s="1"/>
  <c r="O44" i="21"/>
  <c r="P44" i="21" s="1"/>
  <c r="Q44" i="21" s="1"/>
  <c r="O157" i="21"/>
  <c r="P157" i="21" s="1"/>
  <c r="Q157" i="21" s="1"/>
  <c r="O138" i="21"/>
  <c r="P138" i="21" s="1"/>
  <c r="Q138" i="21" s="1"/>
  <c r="O127" i="21"/>
  <c r="P127" i="21" s="1"/>
  <c r="Q127" i="21" s="1"/>
  <c r="O119" i="21"/>
  <c r="P119" i="21" s="1"/>
  <c r="Q119" i="21" s="1"/>
  <c r="H160" i="21"/>
  <c r="I160" i="21" s="1"/>
  <c r="J160" i="21" s="1"/>
  <c r="H135" i="21"/>
  <c r="I135" i="21" s="1"/>
  <c r="J135" i="21" s="1"/>
  <c r="H130" i="21"/>
  <c r="I130" i="21" s="1"/>
  <c r="J130" i="21" s="1"/>
  <c r="H95" i="21"/>
  <c r="I95" i="21" s="1"/>
  <c r="J95" i="21" s="1"/>
  <c r="H132" i="21"/>
  <c r="I132" i="21" s="1"/>
  <c r="J132" i="21" s="1"/>
  <c r="H57" i="21"/>
  <c r="I57" i="21" s="1"/>
  <c r="J57" i="21" s="1"/>
  <c r="H78" i="21"/>
  <c r="I78" i="21" s="1"/>
  <c r="J78" i="21" s="1"/>
  <c r="H119" i="21"/>
  <c r="I119" i="21" s="1"/>
  <c r="J119" i="21" s="1"/>
  <c r="H63" i="21"/>
  <c r="I63" i="21" s="1"/>
  <c r="J63" i="21" s="1"/>
  <c r="H157" i="21"/>
  <c r="I157" i="21" s="1"/>
  <c r="J157" i="21" s="1"/>
  <c r="H82" i="21"/>
  <c r="I82" i="21" s="1"/>
  <c r="J82" i="21" s="1"/>
  <c r="H47" i="21"/>
  <c r="I47" i="21" s="1"/>
  <c r="J47" i="21" s="1"/>
  <c r="H172" i="21"/>
  <c r="I172" i="21" s="1"/>
  <c r="J172" i="21" s="1"/>
  <c r="H113" i="21"/>
  <c r="I113" i="21" s="1"/>
  <c r="J113" i="21" s="1"/>
  <c r="H141" i="21"/>
  <c r="I141" i="21" s="1"/>
  <c r="J141" i="21" s="1"/>
  <c r="H68" i="21"/>
  <c r="I68" i="21" s="1"/>
  <c r="J68" i="21" s="1"/>
  <c r="H105" i="21"/>
  <c r="I105" i="21" s="1"/>
  <c r="J105" i="21" s="1"/>
  <c r="H5" i="21"/>
  <c r="I5" i="21" s="1"/>
  <c r="J5" i="21" s="1"/>
  <c r="H89" i="21"/>
  <c r="I89" i="21" s="1"/>
  <c r="J89" i="21" s="1"/>
  <c r="H166" i="21"/>
  <c r="I166" i="21" s="1"/>
  <c r="J166" i="21" s="1"/>
  <c r="H163" i="21"/>
  <c r="I163" i="21" s="1"/>
  <c r="J163" i="21" s="1"/>
  <c r="H24" i="21"/>
  <c r="I24" i="21" s="1"/>
  <c r="J24" i="21" s="1"/>
  <c r="H30" i="21"/>
  <c r="I30" i="21" s="1"/>
  <c r="J30" i="21" s="1"/>
  <c r="H27" i="21"/>
  <c r="I27" i="21" s="1"/>
  <c r="J27" i="21" s="1"/>
  <c r="H26" i="21"/>
  <c r="I26" i="21" s="1"/>
  <c r="J26" i="21" s="1"/>
  <c r="H36" i="21"/>
  <c r="I36" i="21" s="1"/>
  <c r="J36" i="21" s="1"/>
  <c r="H35" i="21"/>
  <c r="I35" i="21" s="1"/>
  <c r="J35" i="21" s="1"/>
  <c r="H42" i="21"/>
  <c r="I42" i="21" s="1"/>
  <c r="J42" i="21" s="1"/>
  <c r="H169" i="21"/>
  <c r="I169" i="21" s="1"/>
  <c r="J169" i="21" s="1"/>
  <c r="H60" i="21"/>
  <c r="I60" i="21" s="1"/>
  <c r="J60" i="21" s="1"/>
  <c r="H97" i="21"/>
  <c r="I97" i="21" s="1"/>
  <c r="J97" i="21" s="1"/>
  <c r="H14" i="21"/>
  <c r="I14" i="21" s="1"/>
  <c r="J14" i="21" s="1"/>
  <c r="H90" i="21"/>
  <c r="I90" i="21" s="1"/>
  <c r="J90" i="21" s="1"/>
  <c r="H114" i="21"/>
  <c r="I114" i="21" s="1"/>
  <c r="J114" i="21" s="1"/>
  <c r="H93" i="21"/>
  <c r="I93" i="21" s="1"/>
  <c r="J93" i="21" s="1"/>
  <c r="H10" i="21"/>
  <c r="I10" i="21" s="1"/>
  <c r="J10" i="21" s="1"/>
  <c r="H129" i="21"/>
  <c r="I129" i="21" s="1"/>
  <c r="J129" i="21" s="1"/>
  <c r="H108" i="21"/>
  <c r="I108" i="21" s="1"/>
  <c r="J108" i="21" s="1"/>
  <c r="H7" i="21"/>
  <c r="I7" i="21" s="1"/>
  <c r="J7" i="21" s="1"/>
  <c r="H77" i="21"/>
  <c r="I77" i="21" s="1"/>
  <c r="J77" i="21" s="1"/>
  <c r="H66" i="21"/>
  <c r="I66" i="21" s="1"/>
  <c r="J66" i="21" s="1"/>
  <c r="H112" i="21"/>
  <c r="I112" i="21" s="1"/>
  <c r="J112" i="21" s="1"/>
  <c r="H156" i="21"/>
  <c r="I156" i="21" s="1"/>
  <c r="J156" i="21" s="1"/>
  <c r="H17" i="21"/>
  <c r="I17" i="21" s="1"/>
  <c r="J17" i="21" s="1"/>
  <c r="H102" i="21"/>
  <c r="I102" i="21" s="1"/>
  <c r="J102" i="21" s="1"/>
  <c r="H99" i="21"/>
  <c r="I99" i="21" s="1"/>
  <c r="J99" i="21" s="1"/>
  <c r="H167" i="21"/>
  <c r="I167" i="21" s="1"/>
  <c r="J167" i="21" s="1"/>
  <c r="H117" i="21"/>
  <c r="I117" i="21" s="1"/>
  <c r="J117" i="21" s="1"/>
  <c r="H128" i="21"/>
  <c r="I128" i="21" s="1"/>
  <c r="J128" i="21" s="1"/>
  <c r="H8" i="21"/>
  <c r="I8" i="21" s="1"/>
  <c r="J8" i="21" s="1"/>
  <c r="H41" i="21"/>
  <c r="I41" i="21" s="1"/>
  <c r="J41" i="21" s="1"/>
  <c r="H92" i="21"/>
  <c r="I92" i="21" s="1"/>
  <c r="J92" i="21" s="1"/>
  <c r="AG92" i="21" s="1"/>
  <c r="AI92" i="21" s="1"/>
  <c r="H86" i="21"/>
  <c r="I86" i="21" s="1"/>
  <c r="J86" i="21" s="1"/>
  <c r="H83" i="21"/>
  <c r="I83" i="21" s="1"/>
  <c r="J83" i="21" s="1"/>
  <c r="H71" i="21"/>
  <c r="I71" i="21" s="1"/>
  <c r="J71" i="21" s="1"/>
  <c r="H101" i="21"/>
  <c r="I101" i="21" s="1"/>
  <c r="J101" i="21" s="1"/>
  <c r="H49" i="21"/>
  <c r="I49" i="21" s="1"/>
  <c r="J49" i="21" s="1"/>
  <c r="H146" i="21"/>
  <c r="I146" i="21" s="1"/>
  <c r="J146" i="21" s="1"/>
  <c r="H116" i="21"/>
  <c r="I116" i="21" s="1"/>
  <c r="J116" i="21" s="1"/>
  <c r="H80" i="21"/>
  <c r="I80" i="21" s="1"/>
  <c r="J80" i="21" s="1"/>
  <c r="H126" i="21"/>
  <c r="I126" i="21" s="1"/>
  <c r="J126" i="21" s="1"/>
  <c r="H59" i="21"/>
  <c r="I59" i="21" s="1"/>
  <c r="J59" i="21" s="1"/>
  <c r="H153" i="21"/>
  <c r="I153" i="21" s="1"/>
  <c r="J153" i="21" s="1"/>
  <c r="H164" i="21"/>
  <c r="I164" i="21" s="1"/>
  <c r="J164" i="21" s="1"/>
  <c r="H25" i="21"/>
  <c r="I25" i="21" s="1"/>
  <c r="J25" i="21" s="1"/>
  <c r="H2" i="21"/>
  <c r="I2" i="21" s="1"/>
  <c r="J2" i="21" s="1"/>
  <c r="H20" i="21"/>
  <c r="I20" i="21" s="1"/>
  <c r="J20" i="21" s="1"/>
  <c r="H96" i="21"/>
  <c r="I96" i="21" s="1"/>
  <c r="J96" i="21" s="1"/>
  <c r="H125" i="21"/>
  <c r="I125" i="21" s="1"/>
  <c r="J125" i="21" s="1"/>
  <c r="H120" i="21"/>
  <c r="I120" i="21" s="1"/>
  <c r="J120" i="21" s="1"/>
  <c r="AG120" i="21" s="1"/>
  <c r="AI120" i="21" s="1"/>
  <c r="H88" i="21"/>
  <c r="I88" i="21" s="1"/>
  <c r="J88" i="21" s="1"/>
  <c r="H140" i="21"/>
  <c r="I140" i="21" s="1"/>
  <c r="J140" i="21" s="1"/>
  <c r="H58" i="21"/>
  <c r="I58" i="21" s="1"/>
  <c r="J58" i="21" s="1"/>
  <c r="H150" i="21"/>
  <c r="I150" i="21" s="1"/>
  <c r="J150" i="21" s="1"/>
  <c r="AG150" i="21" s="1"/>
  <c r="AI150" i="21" s="1"/>
  <c r="H29" i="21"/>
  <c r="I29" i="21" s="1"/>
  <c r="J29" i="21" s="1"/>
  <c r="H145" i="21"/>
  <c r="I145" i="21" s="1"/>
  <c r="J145" i="21" s="1"/>
  <c r="H53" i="21"/>
  <c r="I53" i="21" s="1"/>
  <c r="J53" i="21" s="1"/>
  <c r="H106" i="21"/>
  <c r="I106" i="21" s="1"/>
  <c r="J106" i="21" s="1"/>
  <c r="H16" i="21"/>
  <c r="I16" i="21" s="1"/>
  <c r="J16" i="21" s="1"/>
  <c r="H22" i="21"/>
  <c r="I22" i="21" s="1"/>
  <c r="J22" i="21" s="1"/>
  <c r="H19" i="21"/>
  <c r="I19" i="21" s="1"/>
  <c r="J19" i="21" s="1"/>
  <c r="H103" i="21"/>
  <c r="I103" i="21" s="1"/>
  <c r="J103" i="21" s="1"/>
  <c r="H37" i="21"/>
  <c r="I37" i="21" s="1"/>
  <c r="J37" i="21" s="1"/>
  <c r="H136" i="21"/>
  <c r="I136" i="21" s="1"/>
  <c r="J136" i="21" s="1"/>
  <c r="H18" i="21"/>
  <c r="I18" i="21" s="1"/>
  <c r="J18" i="21" s="1"/>
  <c r="H44" i="21"/>
  <c r="I44" i="21" s="1"/>
  <c r="J44" i="21" s="1"/>
  <c r="H161" i="21"/>
  <c r="I161" i="21" s="1"/>
  <c r="J161" i="21" s="1"/>
  <c r="H62" i="21"/>
  <c r="I62" i="21" s="1"/>
  <c r="J62" i="21" s="1"/>
  <c r="H74" i="21"/>
  <c r="I74" i="21" s="1"/>
  <c r="J74" i="21" s="1"/>
  <c r="H168" i="21"/>
  <c r="I168" i="21" s="1"/>
  <c r="J168" i="21" s="1"/>
  <c r="H100" i="21"/>
  <c r="I100" i="21" s="1"/>
  <c r="J100" i="21" s="1"/>
  <c r="H40" i="21"/>
  <c r="I40" i="21" s="1"/>
  <c r="J40" i="21" s="1"/>
  <c r="H110" i="21"/>
  <c r="I110" i="21" s="1"/>
  <c r="J110" i="21" s="1"/>
  <c r="H171" i="21"/>
  <c r="I171" i="21" s="1"/>
  <c r="J171" i="21" s="1"/>
  <c r="H137" i="21"/>
  <c r="I137" i="21" s="1"/>
  <c r="J137" i="21" s="1"/>
  <c r="H61" i="21"/>
  <c r="I61" i="21" s="1"/>
  <c r="J61" i="21" s="1"/>
  <c r="H123" i="21"/>
  <c r="I123" i="21" s="1"/>
  <c r="J123" i="21" s="1"/>
  <c r="H151" i="21"/>
  <c r="I151" i="21" s="1"/>
  <c r="J151" i="21" s="1"/>
  <c r="H76" i="21"/>
  <c r="I76" i="21" s="1"/>
  <c r="J76" i="21" s="1"/>
  <c r="H165" i="21"/>
  <c r="I165" i="21" s="1"/>
  <c r="J165" i="21" s="1"/>
  <c r="H104" i="21"/>
  <c r="I104" i="21" s="1"/>
  <c r="J104" i="21" s="1"/>
  <c r="H81" i="21"/>
  <c r="I81" i="21" s="1"/>
  <c r="J81" i="21" s="1"/>
  <c r="H111" i="21"/>
  <c r="I111" i="21" s="1"/>
  <c r="J111" i="21" s="1"/>
  <c r="H173" i="21"/>
  <c r="I173" i="21" s="1"/>
  <c r="J173" i="21" s="1"/>
  <c r="H75" i="21"/>
  <c r="I75" i="21" s="1"/>
  <c r="J75" i="21" s="1"/>
  <c r="H31" i="21"/>
  <c r="I31" i="21" s="1"/>
  <c r="J31" i="21" s="1"/>
  <c r="H124" i="21"/>
  <c r="I124" i="21" s="1"/>
  <c r="J124" i="21" s="1"/>
  <c r="H162" i="21"/>
  <c r="I162" i="21" s="1"/>
  <c r="J162" i="21" s="1"/>
  <c r="H134" i="21"/>
  <c r="I134" i="21" s="1"/>
  <c r="J134" i="21" s="1"/>
  <c r="H131" i="21"/>
  <c r="I131" i="21" s="1"/>
  <c r="J131" i="21" s="1"/>
  <c r="H15" i="21"/>
  <c r="I15" i="21" s="1"/>
  <c r="J15" i="21" s="1"/>
  <c r="H149" i="21"/>
  <c r="I149" i="21" s="1"/>
  <c r="J149" i="21" s="1"/>
  <c r="H138" i="21"/>
  <c r="I138" i="21" s="1"/>
  <c r="J138" i="21" s="1"/>
  <c r="H56" i="21"/>
  <c r="I56" i="21" s="1"/>
  <c r="J56" i="21" s="1"/>
  <c r="H28" i="21"/>
  <c r="I28" i="21" s="1"/>
  <c r="J28" i="21" s="1"/>
  <c r="H152" i="21"/>
  <c r="I152" i="21" s="1"/>
  <c r="J152" i="21" s="1"/>
  <c r="H46" i="21"/>
  <c r="I46" i="21" s="1"/>
  <c r="J46" i="21" s="1"/>
  <c r="H107" i="21"/>
  <c r="I107" i="21" s="1"/>
  <c r="J107" i="21" s="1"/>
  <c r="H144" i="21"/>
  <c r="I144" i="21" s="1"/>
  <c r="J144" i="21" s="1"/>
  <c r="H148" i="21"/>
  <c r="I148" i="21" s="1"/>
  <c r="J148" i="21" s="1"/>
  <c r="H50" i="21"/>
  <c r="I50" i="21" s="1"/>
  <c r="J50" i="21" s="1"/>
  <c r="H170" i="21"/>
  <c r="I170" i="21" s="1"/>
  <c r="J170" i="21" s="1"/>
  <c r="H4" i="21"/>
  <c r="I4" i="21" s="1"/>
  <c r="J4" i="21" s="1"/>
  <c r="H147" i="21"/>
  <c r="I147" i="21" s="1"/>
  <c r="J147" i="21" s="1"/>
  <c r="H87" i="21"/>
  <c r="I87" i="21" s="1"/>
  <c r="J87" i="21" s="1"/>
  <c r="H38" i="21"/>
  <c r="I38" i="21" s="1"/>
  <c r="J38" i="21" s="1"/>
  <c r="H11" i="21"/>
  <c r="I11" i="21" s="1"/>
  <c r="J11" i="21" s="1"/>
  <c r="H127" i="21"/>
  <c r="I127" i="21" s="1"/>
  <c r="J127" i="21" s="1"/>
  <c r="H109" i="21"/>
  <c r="I109" i="21" s="1"/>
  <c r="J109" i="21" s="1"/>
  <c r="H98" i="21"/>
  <c r="I98" i="21" s="1"/>
  <c r="J98" i="21" s="1"/>
  <c r="H121" i="21"/>
  <c r="I121" i="21" s="1"/>
  <c r="J121" i="21" s="1"/>
  <c r="H52" i="21"/>
  <c r="I52" i="21" s="1"/>
  <c r="J52" i="21" s="1"/>
  <c r="H55" i="21"/>
  <c r="I55" i="21" s="1"/>
  <c r="J55" i="21" s="1"/>
  <c r="AG55" i="21" s="1"/>
  <c r="AI55" i="21" s="1"/>
  <c r="H70" i="21"/>
  <c r="I70" i="21" s="1"/>
  <c r="J70" i="21" s="1"/>
  <c r="H67" i="21"/>
  <c r="I67" i="21" s="1"/>
  <c r="J67" i="21" s="1"/>
  <c r="H143" i="21"/>
  <c r="I143" i="21" s="1"/>
  <c r="J143" i="21" s="1"/>
  <c r="H85" i="21"/>
  <c r="I85" i="21" s="1"/>
  <c r="J85" i="21" s="1"/>
  <c r="H33" i="21"/>
  <c r="I33" i="21" s="1"/>
  <c r="J33" i="21" s="1"/>
  <c r="H118" i="21"/>
  <c r="I118" i="21" s="1"/>
  <c r="J118" i="21" s="1"/>
  <c r="H115" i="21"/>
  <c r="I115" i="21" s="1"/>
  <c r="J115" i="21" s="1"/>
  <c r="H122" i="21"/>
  <c r="I122" i="21" s="1"/>
  <c r="J122" i="21" s="1"/>
  <c r="H133" i="21"/>
  <c r="I133" i="21" s="1"/>
  <c r="J133" i="21" s="1"/>
  <c r="H43" i="21"/>
  <c r="I43" i="21" s="1"/>
  <c r="J43" i="21" s="1"/>
  <c r="H64" i="21"/>
  <c r="I64" i="21" s="1"/>
  <c r="J64" i="21" s="1"/>
  <c r="H84" i="21"/>
  <c r="I84" i="21" s="1"/>
  <c r="J84" i="21" s="1"/>
  <c r="H73" i="21"/>
  <c r="I73" i="21" s="1"/>
  <c r="J73" i="21" s="1"/>
  <c r="H158" i="21"/>
  <c r="I158" i="21" s="1"/>
  <c r="J158" i="21" s="1"/>
  <c r="H155" i="21"/>
  <c r="I155" i="21" s="1"/>
  <c r="J155" i="21" s="1"/>
  <c r="H65" i="21"/>
  <c r="I65" i="21" s="1"/>
  <c r="J65" i="21" s="1"/>
  <c r="AG65" i="21" s="1"/>
  <c r="AI65" i="21" s="1"/>
  <c r="H13" i="21"/>
  <c r="I13" i="21" s="1"/>
  <c r="J13" i="21" s="1"/>
  <c r="H32" i="21"/>
  <c r="I32" i="21" s="1"/>
  <c r="J32" i="21" s="1"/>
  <c r="H159" i="21"/>
  <c r="I159" i="21" s="1"/>
  <c r="J159" i="21" s="1"/>
  <c r="H45" i="21"/>
  <c r="I45" i="21" s="1"/>
  <c r="J45" i="21" s="1"/>
  <c r="H34" i="21"/>
  <c r="I34" i="21" s="1"/>
  <c r="J34" i="21" s="1"/>
  <c r="H142" i="21"/>
  <c r="I142" i="21" s="1"/>
  <c r="J142" i="21" s="1"/>
  <c r="H139" i="21"/>
  <c r="I139" i="21" s="1"/>
  <c r="J139" i="21" s="1"/>
  <c r="H72" i="21"/>
  <c r="I72" i="21" s="1"/>
  <c r="J72" i="21" s="1"/>
  <c r="H6" i="21"/>
  <c r="I6" i="21" s="1"/>
  <c r="J6" i="21" s="1"/>
  <c r="H3" i="21"/>
  <c r="I3" i="21" s="1"/>
  <c r="J3" i="21" s="1"/>
  <c r="H154" i="21"/>
  <c r="I154" i="21" s="1"/>
  <c r="J154" i="21" s="1"/>
  <c r="H21" i="21"/>
  <c r="I21" i="21" s="1"/>
  <c r="J21" i="21" s="1"/>
  <c r="H48" i="21"/>
  <c r="I48" i="21" s="1"/>
  <c r="J48" i="21" s="1"/>
  <c r="H54" i="21"/>
  <c r="I54" i="21" s="1"/>
  <c r="J54" i="21" s="1"/>
  <c r="H51" i="21"/>
  <c r="I51" i="21" s="1"/>
  <c r="J51" i="21" s="1"/>
  <c r="H39" i="21"/>
  <c r="I39" i="21" s="1"/>
  <c r="J39" i="21" s="1"/>
  <c r="H69" i="21"/>
  <c r="I69" i="21" s="1"/>
  <c r="J69" i="21" s="1"/>
  <c r="H23" i="21"/>
  <c r="I23" i="21" s="1"/>
  <c r="J23" i="21" s="1"/>
  <c r="H79" i="21"/>
  <c r="I79" i="21" s="1"/>
  <c r="J79" i="21" s="1"/>
  <c r="H12" i="21"/>
  <c r="I12" i="21" s="1"/>
  <c r="J12" i="21" s="1"/>
  <c r="H9" i="21"/>
  <c r="I9" i="21" s="1"/>
  <c r="J9" i="21" s="1"/>
  <c r="H94" i="21"/>
  <c r="I94" i="21" s="1"/>
  <c r="J94" i="21" s="1"/>
  <c r="H91" i="21"/>
  <c r="I91" i="21" s="1"/>
  <c r="J91" i="21" s="1"/>
  <c r="AG109" i="21" l="1"/>
  <c r="AI109" i="21" s="1"/>
  <c r="AG122" i="21"/>
  <c r="AI122" i="21" s="1"/>
  <c r="AG121" i="21"/>
  <c r="AI121" i="21" s="1"/>
  <c r="AG45" i="21"/>
  <c r="AI45" i="21" s="1"/>
  <c r="AG140" i="21"/>
  <c r="AI140" i="21" s="1"/>
  <c r="AG102" i="21"/>
  <c r="AI102" i="21" s="1"/>
  <c r="AG5" i="21"/>
  <c r="AI5" i="21" s="1"/>
  <c r="AG85" i="21"/>
  <c r="AI85" i="21" s="1"/>
  <c r="AG39" i="21"/>
  <c r="AI39" i="21" s="1"/>
  <c r="AG110" i="21"/>
  <c r="AI110" i="21" s="1"/>
  <c r="AG119" i="21"/>
  <c r="AI119" i="21" s="1"/>
  <c r="AG86" i="21"/>
  <c r="AI86" i="21" s="1"/>
  <c r="AG11" i="21"/>
  <c r="AI11" i="21" s="1"/>
  <c r="AG168" i="21"/>
  <c r="AI168" i="21" s="1"/>
  <c r="AG104" i="21"/>
  <c r="AI104" i="21" s="1"/>
  <c r="AG144" i="21"/>
  <c r="AI144" i="21" s="1"/>
  <c r="AG93" i="21"/>
  <c r="AI93" i="21" s="1"/>
  <c r="AG74" i="21"/>
  <c r="AI74" i="21" s="1"/>
  <c r="AG108" i="21"/>
  <c r="AI108" i="21" s="1"/>
  <c r="AG3" i="21"/>
  <c r="AI3" i="21" s="1"/>
  <c r="AG30" i="21"/>
  <c r="AI30" i="21" s="1"/>
  <c r="AG139" i="21"/>
  <c r="AI139" i="21" s="1"/>
  <c r="AG54" i="21"/>
  <c r="AI54" i="21" s="1"/>
  <c r="AG52" i="21"/>
  <c r="AI52" i="21" s="1"/>
  <c r="AG165" i="21"/>
  <c r="AI165" i="21" s="1"/>
  <c r="AG98" i="21"/>
  <c r="AI98" i="21" s="1"/>
  <c r="AG151" i="21"/>
  <c r="AI151" i="21" s="1"/>
  <c r="AG8" i="21"/>
  <c r="AI8" i="21" s="1"/>
  <c r="AG53" i="21"/>
  <c r="AI53" i="21" s="1"/>
  <c r="AG25" i="21"/>
  <c r="AI25" i="21" s="1"/>
  <c r="AG161" i="21"/>
  <c r="AI161" i="21" s="1"/>
  <c r="AG153" i="21"/>
  <c r="AI153" i="21" s="1"/>
  <c r="AG75" i="21"/>
  <c r="AI75" i="21" s="1"/>
  <c r="AG14" i="21"/>
  <c r="AI14" i="21" s="1"/>
  <c r="AG60" i="21"/>
  <c r="AI60" i="21" s="1"/>
  <c r="AG72" i="21"/>
  <c r="AI72" i="21" s="1"/>
  <c r="AG134" i="21"/>
  <c r="AI134" i="21" s="1"/>
  <c r="AG18" i="21"/>
  <c r="AI18" i="21" s="1"/>
  <c r="AG125" i="21"/>
  <c r="AI125" i="21" s="1"/>
  <c r="AG126" i="21"/>
  <c r="AI126" i="21" s="1"/>
  <c r="AG71" i="21"/>
  <c r="AI71" i="21" s="1"/>
  <c r="AG146" i="21"/>
  <c r="AI146" i="21" s="1"/>
  <c r="AG113" i="21"/>
  <c r="AI113" i="21" s="1"/>
  <c r="AG38" i="21"/>
  <c r="AI38" i="21" s="1"/>
  <c r="AG112" i="21"/>
  <c r="AI112" i="21" s="1"/>
  <c r="AG115" i="21"/>
  <c r="AI115" i="21" s="1"/>
  <c r="AG42" i="21"/>
  <c r="AI42" i="21" s="1"/>
  <c r="AG47" i="21"/>
  <c r="AI47" i="21" s="1"/>
  <c r="AG118" i="21"/>
  <c r="AI118" i="21" s="1"/>
  <c r="AG124" i="21"/>
  <c r="AI124" i="21" s="1"/>
  <c r="AG89" i="21"/>
  <c r="AI89" i="21" s="1"/>
  <c r="AG50" i="21"/>
  <c r="AI50" i="21" s="1"/>
  <c r="AG123" i="21"/>
  <c r="AI123" i="21" s="1"/>
  <c r="AG105" i="21"/>
  <c r="AI105" i="21" s="1"/>
  <c r="AG63" i="21"/>
  <c r="AI63" i="21" s="1"/>
  <c r="AG79" i="21"/>
  <c r="AI79" i="21" s="1"/>
  <c r="AG64" i="21"/>
  <c r="AI64" i="21" s="1"/>
  <c r="AG22" i="21"/>
  <c r="AI22" i="21" s="1"/>
  <c r="AG77" i="21"/>
  <c r="AI77" i="21" s="1"/>
  <c r="AG23" i="21"/>
  <c r="AI23" i="21" s="1"/>
  <c r="AG32" i="21"/>
  <c r="AI32" i="21" s="1"/>
  <c r="AG67" i="21"/>
  <c r="AI67" i="21" s="1"/>
  <c r="AG111" i="21"/>
  <c r="AI111" i="21" s="1"/>
  <c r="AG137" i="21"/>
  <c r="AI137" i="21" s="1"/>
  <c r="AG88" i="21"/>
  <c r="AI88" i="21" s="1"/>
  <c r="AG167" i="21"/>
  <c r="AI167" i="21" s="1"/>
  <c r="AG141" i="21"/>
  <c r="AI141" i="21" s="1"/>
  <c r="AG81" i="21"/>
  <c r="AI81" i="21" s="1"/>
  <c r="AG171" i="21"/>
  <c r="AI171" i="21" s="1"/>
  <c r="AG83" i="21"/>
  <c r="AI83" i="21" s="1"/>
  <c r="AG99" i="21"/>
  <c r="AI99" i="21" s="1"/>
  <c r="AG57" i="21"/>
  <c r="AI57" i="21" s="1"/>
  <c r="AG100" i="21"/>
  <c r="AI100" i="21" s="1"/>
  <c r="AG37" i="21"/>
  <c r="AI37" i="21" s="1"/>
  <c r="AG82" i="21"/>
  <c r="AI82" i="21" s="1"/>
  <c r="AG162" i="21"/>
  <c r="AI162" i="21" s="1"/>
  <c r="AG136" i="21"/>
  <c r="AI136" i="21" s="1"/>
  <c r="AG96" i="21"/>
  <c r="AI96" i="21" s="1"/>
  <c r="AG80" i="21"/>
  <c r="AI80" i="21" s="1"/>
  <c r="AG17" i="21"/>
  <c r="AI17" i="21" s="1"/>
  <c r="AG31" i="21"/>
  <c r="AI31" i="21" s="1"/>
  <c r="AG114" i="21"/>
  <c r="AI114" i="21" s="1"/>
  <c r="AG12" i="21"/>
  <c r="AI12" i="21" s="1"/>
  <c r="AG84" i="21"/>
  <c r="AI84" i="21" s="1"/>
  <c r="AG58" i="21"/>
  <c r="AI58" i="21" s="1"/>
  <c r="AG128" i="21"/>
  <c r="AI128" i="21" s="1"/>
  <c r="AG43" i="21"/>
  <c r="AI43" i="21" s="1"/>
  <c r="AG15" i="21"/>
  <c r="AI15" i="21" s="1"/>
  <c r="AG16" i="21"/>
  <c r="AI16" i="21" s="1"/>
  <c r="AG7" i="21"/>
  <c r="AI7" i="21" s="1"/>
  <c r="AG69" i="21"/>
  <c r="AI69" i="21" s="1"/>
  <c r="AG133" i="21"/>
  <c r="AI133" i="21" s="1"/>
  <c r="AG70" i="21"/>
  <c r="AI70" i="21" s="1"/>
  <c r="AG131" i="21"/>
  <c r="AI131" i="21" s="1"/>
  <c r="AG44" i="21"/>
  <c r="AI44" i="21" s="1"/>
  <c r="AG24" i="21"/>
  <c r="AI24" i="21" s="1"/>
  <c r="AG59" i="21"/>
  <c r="AI59" i="21" s="1"/>
  <c r="AG87" i="21"/>
  <c r="AI87" i="21" s="1"/>
  <c r="AG46" i="21"/>
  <c r="AI46" i="21" s="1"/>
  <c r="AG129" i="21"/>
  <c r="AI129" i="21" s="1"/>
  <c r="AG169" i="21"/>
  <c r="AI169" i="21" s="1"/>
  <c r="AG172" i="21"/>
  <c r="AI172" i="21" s="1"/>
  <c r="AG132" i="21"/>
  <c r="AI132" i="21" s="1"/>
  <c r="AG6" i="21"/>
  <c r="AI6" i="21" s="1"/>
  <c r="AG152" i="21"/>
  <c r="AI152" i="21" s="1"/>
  <c r="AG40" i="21"/>
  <c r="AI40" i="21" s="1"/>
  <c r="AG145" i="21"/>
  <c r="AI145" i="21" s="1"/>
  <c r="AG10" i="21"/>
  <c r="AI10" i="21" s="1"/>
  <c r="AG166" i="21"/>
  <c r="AI166" i="21" s="1"/>
  <c r="AG95" i="21"/>
  <c r="AI95" i="21" s="1"/>
  <c r="AG94" i="21"/>
  <c r="AI94" i="21" s="1"/>
  <c r="AG142" i="21"/>
  <c r="AI142" i="21" s="1"/>
  <c r="AG28" i="21"/>
  <c r="AI28" i="21" s="1"/>
  <c r="AG29" i="21"/>
  <c r="AI29" i="21" s="1"/>
  <c r="AG20" i="21"/>
  <c r="AI20" i="21" s="1"/>
  <c r="AG116" i="21"/>
  <c r="AI116" i="21" s="1"/>
  <c r="AG41" i="21"/>
  <c r="AI41" i="21" s="1"/>
  <c r="AG130" i="21"/>
  <c r="AI130" i="21" s="1"/>
  <c r="AG13" i="21"/>
  <c r="AI13" i="21" s="1"/>
  <c r="AG91" i="21"/>
  <c r="AI91" i="21" s="1"/>
  <c r="AG155" i="21"/>
  <c r="AI155" i="21" s="1"/>
  <c r="AG158" i="21"/>
  <c r="AI158" i="21" s="1"/>
  <c r="AG4" i="21"/>
  <c r="AI4" i="21" s="1"/>
  <c r="AG76" i="21"/>
  <c r="AI76" i="21" s="1"/>
  <c r="AG48" i="21"/>
  <c r="AI48" i="21" s="1"/>
  <c r="AG34" i="21"/>
  <c r="AI34" i="21" s="1"/>
  <c r="AG73" i="21"/>
  <c r="AI73" i="21" s="1"/>
  <c r="AG33" i="21"/>
  <c r="AI33" i="21" s="1"/>
  <c r="AG170" i="21"/>
  <c r="AI170" i="21" s="1"/>
  <c r="AG56" i="21"/>
  <c r="AI56" i="21" s="1"/>
  <c r="AG103" i="21"/>
  <c r="AI103" i="21" s="1"/>
  <c r="AG36" i="21"/>
  <c r="AI36" i="21" s="1"/>
  <c r="AG135" i="21"/>
  <c r="AI135" i="21" s="1"/>
  <c r="AG21" i="21"/>
  <c r="AI21" i="21" s="1"/>
  <c r="AG138" i="21"/>
  <c r="AI138" i="21" s="1"/>
  <c r="AG19" i="21"/>
  <c r="AI19" i="21" s="1"/>
  <c r="AG49" i="21"/>
  <c r="AI49" i="21" s="1"/>
  <c r="AG66" i="21"/>
  <c r="AI66" i="21" s="1"/>
  <c r="AG90" i="21"/>
  <c r="AI90" i="21" s="1"/>
  <c r="AG26" i="21"/>
  <c r="AI26" i="21" s="1"/>
  <c r="AG160" i="21"/>
  <c r="AI160" i="21" s="1"/>
  <c r="AG154" i="21"/>
  <c r="AI154" i="21" s="1"/>
  <c r="AG159" i="21"/>
  <c r="AI159" i="21" s="1"/>
  <c r="AG143" i="21"/>
  <c r="AI143" i="21" s="1"/>
  <c r="AG149" i="21"/>
  <c r="AI149" i="21" s="1"/>
  <c r="AG173" i="21"/>
  <c r="AI173" i="21" s="1"/>
  <c r="AG62" i="21"/>
  <c r="AI62" i="21" s="1"/>
  <c r="AG164" i="21"/>
  <c r="AI164" i="21" s="1"/>
  <c r="AG101" i="21"/>
  <c r="AI101" i="21" s="1"/>
  <c r="AG117" i="21"/>
  <c r="AI117" i="21" s="1"/>
  <c r="AG27" i="21"/>
  <c r="AI27" i="21" s="1"/>
  <c r="AG51" i="21"/>
  <c r="AI51" i="21" s="1"/>
  <c r="AG147" i="21"/>
  <c r="AI147" i="21" s="1"/>
  <c r="AG156" i="21"/>
  <c r="AI156" i="21" s="1"/>
  <c r="AG35" i="21"/>
  <c r="AI35" i="21" s="1"/>
  <c r="AG9" i="21"/>
  <c r="AI9" i="21" s="1"/>
  <c r="AG127" i="21"/>
  <c r="AI127" i="21" s="1"/>
  <c r="AG148" i="21"/>
  <c r="AI148" i="21" s="1"/>
  <c r="AG61" i="21"/>
  <c r="AI61" i="21" s="1"/>
  <c r="AG68" i="21"/>
  <c r="AI68" i="21" s="1"/>
  <c r="AG163" i="21"/>
  <c r="AI163" i="21" s="1"/>
  <c r="AG97" i="21"/>
  <c r="AI97" i="21" s="1"/>
  <c r="AG107" i="21"/>
  <c r="AI107" i="21" s="1"/>
  <c r="AG106" i="21"/>
  <c r="AI106" i="21" s="1"/>
  <c r="AG2" i="21"/>
  <c r="AI2" i="21" s="1"/>
  <c r="AG157" i="21"/>
  <c r="AI157" i="21" s="1"/>
  <c r="AG78" i="21"/>
  <c r="AI78" i="21" s="1"/>
  <c r="F76" i="15" l="1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75" i="15"/>
  <c r="N81" i="8"/>
  <c r="S14" i="8"/>
  <c r="L28" i="7"/>
  <c r="M28" i="7"/>
  <c r="N28" i="7"/>
  <c r="O28" i="7"/>
  <c r="P28" i="7"/>
  <c r="Q28" i="7"/>
  <c r="R28" i="7"/>
  <c r="K28" i="7"/>
  <c r="R27" i="7"/>
  <c r="L27" i="7"/>
  <c r="M27" i="7"/>
  <c r="N27" i="7"/>
  <c r="O27" i="7"/>
  <c r="P27" i="7"/>
  <c r="Q27" i="7"/>
  <c r="K27" i="7"/>
  <c r="L26" i="7" l="1"/>
  <c r="M26" i="7"/>
  <c r="N26" i="7"/>
  <c r="O26" i="7"/>
  <c r="P26" i="7"/>
  <c r="Q26" i="7"/>
  <c r="R26" i="7"/>
  <c r="L25" i="7"/>
  <c r="M25" i="7"/>
  <c r="N25" i="7"/>
  <c r="O25" i="7"/>
  <c r="P25" i="7"/>
  <c r="Q25" i="7"/>
  <c r="R25" i="7"/>
  <c r="L23" i="7"/>
  <c r="L29" i="7" s="1"/>
  <c r="M23" i="7"/>
  <c r="M29" i="7" s="1"/>
  <c r="N23" i="7"/>
  <c r="N29" i="7" s="1"/>
  <c r="O23" i="7"/>
  <c r="O29" i="7" s="1"/>
  <c r="P23" i="7"/>
  <c r="P29" i="7" s="1"/>
  <c r="Q23" i="7"/>
  <c r="Q29" i="7" s="1"/>
  <c r="R23" i="7"/>
  <c r="R29" i="7" s="1"/>
  <c r="K23" i="7"/>
  <c r="K29" i="7" s="1"/>
  <c r="P81" i="8" l="1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2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2" i="8"/>
  <c r="N497" i="8" l="1"/>
  <c r="O497" i="8" s="1"/>
  <c r="N496" i="8"/>
  <c r="O496" i="8" s="1"/>
  <c r="N495" i="8"/>
  <c r="O495" i="8" s="1"/>
  <c r="N494" i="8"/>
  <c r="O494" i="8" s="1"/>
  <c r="N493" i="8"/>
  <c r="O493" i="8" s="1"/>
  <c r="N492" i="8"/>
  <c r="O492" i="8" s="1"/>
  <c r="N491" i="8"/>
  <c r="O491" i="8" s="1"/>
  <c r="N490" i="8"/>
  <c r="O490" i="8" s="1"/>
  <c r="N489" i="8"/>
  <c r="O489" i="8" s="1"/>
  <c r="N488" i="8"/>
  <c r="O488" i="8" s="1"/>
  <c r="N487" i="8"/>
  <c r="O487" i="8" s="1"/>
  <c r="N486" i="8"/>
  <c r="O486" i="8" s="1"/>
  <c r="N485" i="8"/>
  <c r="N484" i="8"/>
  <c r="O484" i="8" s="1"/>
  <c r="N483" i="8"/>
  <c r="O483" i="8" s="1"/>
  <c r="N482" i="8"/>
  <c r="O482" i="8" s="1"/>
  <c r="N481" i="8"/>
  <c r="O481" i="8" s="1"/>
  <c r="N480" i="8"/>
  <c r="O480" i="8" s="1"/>
  <c r="N479" i="8"/>
  <c r="O479" i="8" s="1"/>
  <c r="N478" i="8"/>
  <c r="O478" i="8" s="1"/>
  <c r="N477" i="8"/>
  <c r="O477" i="8" s="1"/>
  <c r="N476" i="8"/>
  <c r="O476" i="8" s="1"/>
  <c r="N475" i="8"/>
  <c r="O475" i="8" s="1"/>
  <c r="N474" i="8"/>
  <c r="O474" i="8" s="1"/>
  <c r="N473" i="8"/>
  <c r="O473" i="8" s="1"/>
  <c r="N472" i="8"/>
  <c r="O472" i="8" s="1"/>
  <c r="N471" i="8"/>
  <c r="O471" i="8" s="1"/>
  <c r="N470" i="8"/>
  <c r="O470" i="8" s="1"/>
  <c r="N469" i="8"/>
  <c r="O469" i="8" s="1"/>
  <c r="N468" i="8"/>
  <c r="O468" i="8" s="1"/>
  <c r="N467" i="8"/>
  <c r="O467" i="8" s="1"/>
  <c r="N466" i="8"/>
  <c r="O466" i="8" s="1"/>
  <c r="N465" i="8"/>
  <c r="O465" i="8" s="1"/>
  <c r="N464" i="8"/>
  <c r="O464" i="8" s="1"/>
  <c r="N463" i="8"/>
  <c r="O463" i="8" s="1"/>
  <c r="N462" i="8"/>
  <c r="O462" i="8" s="1"/>
  <c r="N461" i="8"/>
  <c r="O461" i="8" s="1"/>
  <c r="N460" i="8"/>
  <c r="O460" i="8" s="1"/>
  <c r="N459" i="8"/>
  <c r="O459" i="8" s="1"/>
  <c r="N458" i="8"/>
  <c r="N457" i="8"/>
  <c r="O457" i="8" s="1"/>
  <c r="N456" i="8"/>
  <c r="O456" i="8" s="1"/>
  <c r="N455" i="8"/>
  <c r="O455" i="8" s="1"/>
  <c r="N454" i="8"/>
  <c r="O454" i="8" s="1"/>
  <c r="N453" i="8"/>
  <c r="N452" i="8"/>
  <c r="O452" i="8" s="1"/>
  <c r="N451" i="8"/>
  <c r="O451" i="8" s="1"/>
  <c r="N450" i="8"/>
  <c r="O450" i="8" s="1"/>
  <c r="N449" i="8"/>
  <c r="O449" i="8" s="1"/>
  <c r="N448" i="8"/>
  <c r="O448" i="8" s="1"/>
  <c r="N447" i="8"/>
  <c r="O447" i="8" s="1"/>
  <c r="N446" i="8"/>
  <c r="O446" i="8" s="1"/>
  <c r="N445" i="8"/>
  <c r="O445" i="8" s="1"/>
  <c r="N444" i="8"/>
  <c r="O444" i="8" s="1"/>
  <c r="N443" i="8"/>
  <c r="O443" i="8" s="1"/>
  <c r="N442" i="8"/>
  <c r="O442" i="8" s="1"/>
  <c r="N441" i="8"/>
  <c r="O441" i="8" s="1"/>
  <c r="N440" i="8"/>
  <c r="O440" i="8" s="1"/>
  <c r="N439" i="8"/>
  <c r="O439" i="8" s="1"/>
  <c r="N438" i="8"/>
  <c r="O438" i="8" s="1"/>
  <c r="N437" i="8"/>
  <c r="O437" i="8" s="1"/>
  <c r="N436" i="8"/>
  <c r="O436" i="8" s="1"/>
  <c r="N435" i="8"/>
  <c r="O435" i="8" s="1"/>
  <c r="N434" i="8"/>
  <c r="O434" i="8" s="1"/>
  <c r="N433" i="8"/>
  <c r="O433" i="8" s="1"/>
  <c r="N432" i="8"/>
  <c r="O432" i="8" s="1"/>
  <c r="N431" i="8"/>
  <c r="O431" i="8" s="1"/>
  <c r="N430" i="8"/>
  <c r="O430" i="8" s="1"/>
  <c r="N429" i="8"/>
  <c r="O429" i="8" s="1"/>
  <c r="N428" i="8"/>
  <c r="O428" i="8" s="1"/>
  <c r="N427" i="8"/>
  <c r="O427" i="8" s="1"/>
  <c r="N426" i="8"/>
  <c r="O426" i="8" s="1"/>
  <c r="N425" i="8"/>
  <c r="O425" i="8" s="1"/>
  <c r="N424" i="8"/>
  <c r="O424" i="8" s="1"/>
  <c r="N423" i="8"/>
  <c r="O423" i="8" s="1"/>
  <c r="N422" i="8"/>
  <c r="O422" i="8" s="1"/>
  <c r="N421" i="8"/>
  <c r="O421" i="8" s="1"/>
  <c r="N420" i="8"/>
  <c r="O420" i="8" s="1"/>
  <c r="N419" i="8"/>
  <c r="O419" i="8" s="1"/>
  <c r="N418" i="8"/>
  <c r="O418" i="8" s="1"/>
  <c r="N417" i="8"/>
  <c r="O417" i="8" s="1"/>
  <c r="N416" i="8"/>
  <c r="O416" i="8" s="1"/>
  <c r="N415" i="8"/>
  <c r="O415" i="8" s="1"/>
  <c r="N414" i="8"/>
  <c r="O414" i="8" s="1"/>
  <c r="N413" i="8"/>
  <c r="O413" i="8" s="1"/>
  <c r="N412" i="8"/>
  <c r="O412" i="8" s="1"/>
  <c r="N411" i="8"/>
  <c r="N410" i="8"/>
  <c r="O410" i="8" s="1"/>
  <c r="N409" i="8"/>
  <c r="O409" i="8" s="1"/>
  <c r="N408" i="8"/>
  <c r="O408" i="8" s="1"/>
  <c r="N407" i="8"/>
  <c r="O407" i="8" s="1"/>
  <c r="N406" i="8"/>
  <c r="O406" i="8" s="1"/>
  <c r="N405" i="8"/>
  <c r="O405" i="8" s="1"/>
  <c r="N404" i="8"/>
  <c r="O404" i="8" s="1"/>
  <c r="N403" i="8"/>
  <c r="O403" i="8" s="1"/>
  <c r="N402" i="8"/>
  <c r="O402" i="8" s="1"/>
  <c r="N401" i="8"/>
  <c r="O401" i="8" s="1"/>
  <c r="N400" i="8"/>
  <c r="O400" i="8" s="1"/>
  <c r="N399" i="8"/>
  <c r="O399" i="8" s="1"/>
  <c r="N398" i="8"/>
  <c r="O398" i="8" s="1"/>
  <c r="N397" i="8"/>
  <c r="O397" i="8" s="1"/>
  <c r="N396" i="8"/>
  <c r="O396" i="8" s="1"/>
  <c r="N395" i="8"/>
  <c r="O395" i="8" s="1"/>
  <c r="N394" i="8"/>
  <c r="O394" i="8" s="1"/>
  <c r="N393" i="8"/>
  <c r="O393" i="8" s="1"/>
  <c r="N392" i="8"/>
  <c r="O392" i="8" s="1"/>
  <c r="N391" i="8"/>
  <c r="O391" i="8" s="1"/>
  <c r="N390" i="8"/>
  <c r="N389" i="8"/>
  <c r="N388" i="8"/>
  <c r="O388" i="8" s="1"/>
  <c r="N387" i="8"/>
  <c r="O387" i="8" s="1"/>
  <c r="N386" i="8"/>
  <c r="O386" i="8" s="1"/>
  <c r="N385" i="8"/>
  <c r="O385" i="8" s="1"/>
  <c r="N384" i="8"/>
  <c r="O384" i="8" s="1"/>
  <c r="N383" i="8"/>
  <c r="O383" i="8" s="1"/>
  <c r="N382" i="8"/>
  <c r="O382" i="8" s="1"/>
  <c r="N381" i="8"/>
  <c r="O381" i="8" s="1"/>
  <c r="N380" i="8"/>
  <c r="O380" i="8" s="1"/>
  <c r="N379" i="8"/>
  <c r="O379" i="8" s="1"/>
  <c r="N378" i="8"/>
  <c r="O378" i="8" s="1"/>
  <c r="N377" i="8"/>
  <c r="O377" i="8" s="1"/>
  <c r="N376" i="8"/>
  <c r="O376" i="8" s="1"/>
  <c r="N375" i="8"/>
  <c r="O375" i="8" s="1"/>
  <c r="N374" i="8"/>
  <c r="O374" i="8" s="1"/>
  <c r="N373" i="8"/>
  <c r="O373" i="8" s="1"/>
  <c r="N372" i="8"/>
  <c r="O372" i="8" s="1"/>
  <c r="N371" i="8"/>
  <c r="O371" i="8" s="1"/>
  <c r="N370" i="8"/>
  <c r="O370" i="8" s="1"/>
  <c r="N369" i="8"/>
  <c r="O369" i="8" s="1"/>
  <c r="N368" i="8"/>
  <c r="O368" i="8" s="1"/>
  <c r="N367" i="8"/>
  <c r="O367" i="8" s="1"/>
  <c r="N366" i="8"/>
  <c r="O366" i="8" s="1"/>
  <c r="N365" i="8"/>
  <c r="O365" i="8" s="1"/>
  <c r="N364" i="8"/>
  <c r="N363" i="8"/>
  <c r="O363" i="8" s="1"/>
  <c r="N362" i="8"/>
  <c r="N361" i="8"/>
  <c r="O361" i="8" s="1"/>
  <c r="N360" i="8"/>
  <c r="O360" i="8" s="1"/>
  <c r="N359" i="8"/>
  <c r="O359" i="8" s="1"/>
  <c r="N358" i="8"/>
  <c r="O358" i="8" s="1"/>
  <c r="N357" i="8"/>
  <c r="O357" i="8" s="1"/>
  <c r="N356" i="8"/>
  <c r="O356" i="8" s="1"/>
  <c r="N355" i="8"/>
  <c r="O355" i="8" s="1"/>
  <c r="N354" i="8"/>
  <c r="O354" i="8" s="1"/>
  <c r="N353" i="8"/>
  <c r="O353" i="8" s="1"/>
  <c r="N352" i="8"/>
  <c r="O352" i="8" s="1"/>
  <c r="N351" i="8"/>
  <c r="O351" i="8" s="1"/>
  <c r="N350" i="8"/>
  <c r="O350" i="8" s="1"/>
  <c r="N349" i="8"/>
  <c r="O349" i="8" s="1"/>
  <c r="N348" i="8"/>
  <c r="O348" i="8" s="1"/>
  <c r="N347" i="8"/>
  <c r="O347" i="8" s="1"/>
  <c r="N346" i="8"/>
  <c r="O346" i="8" s="1"/>
  <c r="N345" i="8"/>
  <c r="O345" i="8" s="1"/>
  <c r="N344" i="8"/>
  <c r="O344" i="8" s="1"/>
  <c r="N343" i="8"/>
  <c r="N342" i="8"/>
  <c r="O342" i="8" s="1"/>
  <c r="N341" i="8"/>
  <c r="O341" i="8" s="1"/>
  <c r="N340" i="8"/>
  <c r="O340" i="8" s="1"/>
  <c r="N339" i="8"/>
  <c r="O339" i="8" s="1"/>
  <c r="N338" i="8"/>
  <c r="O338" i="8" s="1"/>
  <c r="N337" i="8"/>
  <c r="O337" i="8" s="1"/>
  <c r="N336" i="8"/>
  <c r="O336" i="8" s="1"/>
  <c r="N335" i="8"/>
  <c r="O335" i="8" s="1"/>
  <c r="N334" i="8"/>
  <c r="O334" i="8" s="1"/>
  <c r="N333" i="8"/>
  <c r="O333" i="8" s="1"/>
  <c r="N332" i="8"/>
  <c r="O332" i="8" s="1"/>
  <c r="N331" i="8"/>
  <c r="O331" i="8" s="1"/>
  <c r="N330" i="8"/>
  <c r="O330" i="8" s="1"/>
  <c r="N329" i="8"/>
  <c r="O329" i="8" s="1"/>
  <c r="N328" i="8"/>
  <c r="O328" i="8" s="1"/>
  <c r="N327" i="8"/>
  <c r="O327" i="8" s="1"/>
  <c r="N326" i="8"/>
  <c r="O326" i="8" s="1"/>
  <c r="N325" i="8"/>
  <c r="O325" i="8" s="1"/>
  <c r="N324" i="8"/>
  <c r="O324" i="8" s="1"/>
  <c r="N323" i="8"/>
  <c r="O323" i="8" s="1"/>
  <c r="N322" i="8"/>
  <c r="O322" i="8" s="1"/>
  <c r="N321" i="8"/>
  <c r="O321" i="8" s="1"/>
  <c r="N320" i="8"/>
  <c r="N319" i="8"/>
  <c r="O319" i="8" s="1"/>
  <c r="N318" i="8"/>
  <c r="O318" i="8" s="1"/>
  <c r="N317" i="8"/>
  <c r="O317" i="8" s="1"/>
  <c r="N316" i="8"/>
  <c r="O316" i="8" s="1"/>
  <c r="N315" i="8"/>
  <c r="O315" i="8" s="1"/>
  <c r="N314" i="8"/>
  <c r="O314" i="8" s="1"/>
  <c r="N313" i="8"/>
  <c r="O313" i="8" s="1"/>
  <c r="N312" i="8"/>
  <c r="O312" i="8" s="1"/>
  <c r="N311" i="8"/>
  <c r="O311" i="8" s="1"/>
  <c r="N310" i="8"/>
  <c r="O310" i="8" s="1"/>
  <c r="N309" i="8"/>
  <c r="O309" i="8" s="1"/>
  <c r="N308" i="8"/>
  <c r="O308" i="8" s="1"/>
  <c r="N307" i="8"/>
  <c r="O307" i="8" s="1"/>
  <c r="N306" i="8"/>
  <c r="O306" i="8" s="1"/>
  <c r="N305" i="8"/>
  <c r="O305" i="8" s="1"/>
  <c r="N304" i="8"/>
  <c r="O304" i="8" s="1"/>
  <c r="N303" i="8"/>
  <c r="O303" i="8" s="1"/>
  <c r="N302" i="8"/>
  <c r="O302" i="8" s="1"/>
  <c r="N301" i="8"/>
  <c r="O301" i="8" s="1"/>
  <c r="N300" i="8"/>
  <c r="O300" i="8" s="1"/>
  <c r="N299" i="8"/>
  <c r="O299" i="8" s="1"/>
  <c r="N298" i="8"/>
  <c r="O298" i="8" s="1"/>
  <c r="N297" i="8"/>
  <c r="O297" i="8" s="1"/>
  <c r="N296" i="8"/>
  <c r="O296" i="8" s="1"/>
  <c r="N295" i="8"/>
  <c r="O295" i="8" s="1"/>
  <c r="N294" i="8"/>
  <c r="O294" i="8" s="1"/>
  <c r="N293" i="8"/>
  <c r="N292" i="8"/>
  <c r="O292" i="8" s="1"/>
  <c r="N291" i="8"/>
  <c r="O291" i="8" s="1"/>
  <c r="N290" i="8"/>
  <c r="O290" i="8" s="1"/>
  <c r="N289" i="8"/>
  <c r="O289" i="8" s="1"/>
  <c r="N288" i="8"/>
  <c r="N287" i="8"/>
  <c r="O287" i="8" s="1"/>
  <c r="N286" i="8"/>
  <c r="O286" i="8" s="1"/>
  <c r="N285" i="8"/>
  <c r="O285" i="8" s="1"/>
  <c r="N284" i="8"/>
  <c r="O284" i="8" s="1"/>
  <c r="N283" i="8"/>
  <c r="O283" i="8" s="1"/>
  <c r="N282" i="8"/>
  <c r="O282" i="8" s="1"/>
  <c r="N281" i="8"/>
  <c r="O281" i="8" s="1"/>
  <c r="N280" i="8"/>
  <c r="O280" i="8" s="1"/>
  <c r="N279" i="8"/>
  <c r="O279" i="8" s="1"/>
  <c r="N278" i="8"/>
  <c r="O278" i="8" s="1"/>
  <c r="N277" i="8"/>
  <c r="O277" i="8" s="1"/>
  <c r="N276" i="8"/>
  <c r="O276" i="8" s="1"/>
  <c r="N275" i="8"/>
  <c r="O275" i="8" s="1"/>
  <c r="N274" i="8"/>
  <c r="O274" i="8" s="1"/>
  <c r="N273" i="8"/>
  <c r="O273" i="8" s="1"/>
  <c r="N272" i="8"/>
  <c r="O272" i="8" s="1"/>
  <c r="N271" i="8"/>
  <c r="O271" i="8" s="1"/>
  <c r="N270" i="8"/>
  <c r="O270" i="8" s="1"/>
  <c r="N269" i="8"/>
  <c r="O269" i="8" s="1"/>
  <c r="N268" i="8"/>
  <c r="O268" i="8" s="1"/>
  <c r="N267" i="8"/>
  <c r="O267" i="8" s="1"/>
  <c r="N266" i="8"/>
  <c r="O266" i="8" s="1"/>
  <c r="N265" i="8"/>
  <c r="O265" i="8" s="1"/>
  <c r="N264" i="8"/>
  <c r="O264" i="8" s="1"/>
  <c r="N263" i="8"/>
  <c r="O263" i="8" s="1"/>
  <c r="N262" i="8"/>
  <c r="O262" i="8" s="1"/>
  <c r="N261" i="8"/>
  <c r="O261" i="8" s="1"/>
  <c r="N260" i="8"/>
  <c r="O260" i="8" s="1"/>
  <c r="N259" i="8"/>
  <c r="O259" i="8" s="1"/>
  <c r="N258" i="8"/>
  <c r="O258" i="8" s="1"/>
  <c r="N257" i="8"/>
  <c r="O257" i="8" s="1"/>
  <c r="N256" i="8"/>
  <c r="O256" i="8" s="1"/>
  <c r="N255" i="8"/>
  <c r="O255" i="8" s="1"/>
  <c r="N254" i="8"/>
  <c r="O254" i="8" s="1"/>
  <c r="N253" i="8"/>
  <c r="O253" i="8" s="1"/>
  <c r="N252" i="8"/>
  <c r="O252" i="8" s="1"/>
  <c r="N251" i="8"/>
  <c r="O251" i="8" s="1"/>
  <c r="N250" i="8"/>
  <c r="O250" i="8" s="1"/>
  <c r="N249" i="8"/>
  <c r="O249" i="8" s="1"/>
  <c r="N248" i="8"/>
  <c r="O248" i="8" s="1"/>
  <c r="N247" i="8"/>
  <c r="O247" i="8" s="1"/>
  <c r="N246" i="8"/>
  <c r="N245" i="8"/>
  <c r="O245" i="8" s="1"/>
  <c r="N244" i="8"/>
  <c r="O244" i="8" s="1"/>
  <c r="N243" i="8"/>
  <c r="O243" i="8" s="1"/>
  <c r="N242" i="8"/>
  <c r="O242" i="8" s="1"/>
  <c r="N241" i="8"/>
  <c r="O241" i="8" s="1"/>
  <c r="N240" i="8"/>
  <c r="O240" i="8" s="1"/>
  <c r="N239" i="8"/>
  <c r="O239" i="8" s="1"/>
  <c r="N238" i="8"/>
  <c r="O238" i="8" s="1"/>
  <c r="N237" i="8"/>
  <c r="O237" i="8" s="1"/>
  <c r="N236" i="8"/>
  <c r="O236" i="8" s="1"/>
  <c r="N235" i="8"/>
  <c r="O235" i="8" s="1"/>
  <c r="N234" i="8"/>
  <c r="O234" i="8" s="1"/>
  <c r="N233" i="8"/>
  <c r="O233" i="8" s="1"/>
  <c r="N232" i="8"/>
  <c r="O232" i="8" s="1"/>
  <c r="N231" i="8"/>
  <c r="O231" i="8" s="1"/>
  <c r="N230" i="8"/>
  <c r="O230" i="8" s="1"/>
  <c r="N229" i="8"/>
  <c r="O229" i="8" s="1"/>
  <c r="N228" i="8"/>
  <c r="O228" i="8" s="1"/>
  <c r="N227" i="8"/>
  <c r="O227" i="8" s="1"/>
  <c r="N226" i="8"/>
  <c r="O226" i="8" s="1"/>
  <c r="N225" i="8"/>
  <c r="N224" i="8"/>
  <c r="N223" i="8"/>
  <c r="O223" i="8" s="1"/>
  <c r="N222" i="8"/>
  <c r="O222" i="8" s="1"/>
  <c r="N221" i="8"/>
  <c r="O221" i="8" s="1"/>
  <c r="N220" i="8"/>
  <c r="O220" i="8" s="1"/>
  <c r="N219" i="8"/>
  <c r="O219" i="8" s="1"/>
  <c r="N218" i="8"/>
  <c r="O218" i="8" s="1"/>
  <c r="N217" i="8"/>
  <c r="O217" i="8" s="1"/>
  <c r="N216" i="8"/>
  <c r="O216" i="8" s="1"/>
  <c r="N215" i="8"/>
  <c r="O215" i="8" s="1"/>
  <c r="N214" i="8"/>
  <c r="O214" i="8" s="1"/>
  <c r="N213" i="8"/>
  <c r="O213" i="8" s="1"/>
  <c r="N212" i="8"/>
  <c r="O212" i="8" s="1"/>
  <c r="N211" i="8"/>
  <c r="O211" i="8" s="1"/>
  <c r="N210" i="8"/>
  <c r="O210" i="8" s="1"/>
  <c r="N209" i="8"/>
  <c r="O209" i="8" s="1"/>
  <c r="N208" i="8"/>
  <c r="O208" i="8" s="1"/>
  <c r="N207" i="8"/>
  <c r="O207" i="8" s="1"/>
  <c r="N206" i="8"/>
  <c r="O206" i="8" s="1"/>
  <c r="N205" i="8"/>
  <c r="O205" i="8" s="1"/>
  <c r="N204" i="8"/>
  <c r="O204" i="8" s="1"/>
  <c r="N203" i="8"/>
  <c r="O203" i="8" s="1"/>
  <c r="N202" i="8"/>
  <c r="O202" i="8" s="1"/>
  <c r="N201" i="8"/>
  <c r="O201" i="8" s="1"/>
  <c r="N200" i="8"/>
  <c r="O200" i="8" s="1"/>
  <c r="N199" i="8"/>
  <c r="N198" i="8"/>
  <c r="O198" i="8" s="1"/>
  <c r="Q198" i="8" s="1"/>
  <c r="N197" i="8"/>
  <c r="N196" i="8"/>
  <c r="O196" i="8" s="1"/>
  <c r="N195" i="8"/>
  <c r="O195" i="8" s="1"/>
  <c r="N194" i="8"/>
  <c r="O194" i="8" s="1"/>
  <c r="N193" i="8"/>
  <c r="O193" i="8" s="1"/>
  <c r="N192" i="8"/>
  <c r="O192" i="8" s="1"/>
  <c r="N191" i="8"/>
  <c r="O191" i="8" s="1"/>
  <c r="N190" i="8"/>
  <c r="O190" i="8" s="1"/>
  <c r="N189" i="8"/>
  <c r="O189" i="8" s="1"/>
  <c r="N188" i="8"/>
  <c r="O188" i="8" s="1"/>
  <c r="N187" i="8"/>
  <c r="O187" i="8" s="1"/>
  <c r="N186" i="8"/>
  <c r="O186" i="8" s="1"/>
  <c r="N185" i="8"/>
  <c r="O185" i="8" s="1"/>
  <c r="N184" i="8"/>
  <c r="O184" i="8" s="1"/>
  <c r="N183" i="8"/>
  <c r="O183" i="8" s="1"/>
  <c r="N182" i="8"/>
  <c r="O182" i="8" s="1"/>
  <c r="N181" i="8"/>
  <c r="O181" i="8" s="1"/>
  <c r="N180" i="8"/>
  <c r="O180" i="8" s="1"/>
  <c r="N179" i="8"/>
  <c r="N178" i="8"/>
  <c r="O178" i="8" s="1"/>
  <c r="N177" i="8"/>
  <c r="O177" i="8" s="1"/>
  <c r="N176" i="8"/>
  <c r="O176" i="8" s="1"/>
  <c r="N175" i="8"/>
  <c r="O175" i="8" s="1"/>
  <c r="N174" i="8"/>
  <c r="O174" i="8" s="1"/>
  <c r="N173" i="8"/>
  <c r="O173" i="8" s="1"/>
  <c r="N172" i="8"/>
  <c r="O172" i="8" s="1"/>
  <c r="N171" i="8"/>
  <c r="O171" i="8" s="1"/>
  <c r="N170" i="8"/>
  <c r="O170" i="8" s="1"/>
  <c r="N169" i="8"/>
  <c r="O169" i="8" s="1"/>
  <c r="N168" i="8"/>
  <c r="O168" i="8" s="1"/>
  <c r="N167" i="8"/>
  <c r="O167" i="8" s="1"/>
  <c r="N166" i="8"/>
  <c r="O166" i="8" s="1"/>
  <c r="N165" i="8"/>
  <c r="O165" i="8" s="1"/>
  <c r="N164" i="8"/>
  <c r="O164" i="8" s="1"/>
  <c r="N163" i="8"/>
  <c r="O163" i="8" s="1"/>
  <c r="N162" i="8"/>
  <c r="O162" i="8" s="1"/>
  <c r="N161" i="8"/>
  <c r="O161" i="8" s="1"/>
  <c r="N160" i="8"/>
  <c r="O160" i="8" s="1"/>
  <c r="N159" i="8"/>
  <c r="O159" i="8" s="1"/>
  <c r="N158" i="8"/>
  <c r="O158" i="8" s="1"/>
  <c r="N157" i="8"/>
  <c r="O157" i="8" s="1"/>
  <c r="N156" i="8"/>
  <c r="N155" i="8"/>
  <c r="O155" i="8" s="1"/>
  <c r="N154" i="8"/>
  <c r="O154" i="8" s="1"/>
  <c r="N153" i="8"/>
  <c r="O153" i="8" s="1"/>
  <c r="N152" i="8"/>
  <c r="O152" i="8" s="1"/>
  <c r="N151" i="8"/>
  <c r="O151" i="8" s="1"/>
  <c r="N150" i="8"/>
  <c r="O150" i="8" s="1"/>
  <c r="N149" i="8"/>
  <c r="O149" i="8" s="1"/>
  <c r="N148" i="8"/>
  <c r="O148" i="8" s="1"/>
  <c r="N147" i="8"/>
  <c r="O147" i="8" s="1"/>
  <c r="N146" i="8"/>
  <c r="O146" i="8" s="1"/>
  <c r="N145" i="8"/>
  <c r="O145" i="8" s="1"/>
  <c r="N144" i="8"/>
  <c r="O144" i="8" s="1"/>
  <c r="N143" i="8"/>
  <c r="O143" i="8" s="1"/>
  <c r="N142" i="8"/>
  <c r="O142" i="8" s="1"/>
  <c r="N141" i="8"/>
  <c r="O141" i="8" s="1"/>
  <c r="N140" i="8"/>
  <c r="O140" i="8" s="1"/>
  <c r="N139" i="8"/>
  <c r="O139" i="8" s="1"/>
  <c r="N138" i="8"/>
  <c r="O138" i="8" s="1"/>
  <c r="N137" i="8"/>
  <c r="O137" i="8" s="1"/>
  <c r="N136" i="8"/>
  <c r="O136" i="8" s="1"/>
  <c r="N135" i="8"/>
  <c r="O135" i="8" s="1"/>
  <c r="N134" i="8"/>
  <c r="O134" i="8" s="1"/>
  <c r="N133" i="8"/>
  <c r="O133" i="8" s="1"/>
  <c r="N132" i="8"/>
  <c r="O132" i="8" s="1"/>
  <c r="N131" i="8"/>
  <c r="O131" i="8" s="1"/>
  <c r="N130" i="8"/>
  <c r="O130" i="8" s="1"/>
  <c r="N129" i="8"/>
  <c r="O129" i="8" s="1"/>
  <c r="N128" i="8"/>
  <c r="N127" i="8"/>
  <c r="O127" i="8" s="1"/>
  <c r="N126" i="8"/>
  <c r="O126" i="8" s="1"/>
  <c r="N125" i="8"/>
  <c r="O125" i="8" s="1"/>
  <c r="N124" i="8"/>
  <c r="O124" i="8" s="1"/>
  <c r="N123" i="8"/>
  <c r="O123" i="8" s="1"/>
  <c r="N122" i="8"/>
  <c r="N121" i="8"/>
  <c r="O121" i="8" s="1"/>
  <c r="N120" i="8"/>
  <c r="O120" i="8" s="1"/>
  <c r="N119" i="8"/>
  <c r="O119" i="8" s="1"/>
  <c r="N118" i="8"/>
  <c r="O118" i="8" s="1"/>
  <c r="N117" i="8"/>
  <c r="O117" i="8" s="1"/>
  <c r="N116" i="8"/>
  <c r="O116" i="8" s="1"/>
  <c r="N115" i="8"/>
  <c r="O115" i="8" s="1"/>
  <c r="N114" i="8"/>
  <c r="O114" i="8" s="1"/>
  <c r="N113" i="8"/>
  <c r="O113" i="8" s="1"/>
  <c r="N112" i="8"/>
  <c r="O112" i="8" s="1"/>
  <c r="N111" i="8"/>
  <c r="O111" i="8" s="1"/>
  <c r="N110" i="8"/>
  <c r="O110" i="8" s="1"/>
  <c r="N109" i="8"/>
  <c r="O109" i="8" s="1"/>
  <c r="N108" i="8"/>
  <c r="O108" i="8" s="1"/>
  <c r="N107" i="8"/>
  <c r="O107" i="8" s="1"/>
  <c r="N106" i="8"/>
  <c r="O106" i="8" s="1"/>
  <c r="N105" i="8"/>
  <c r="O105" i="8" s="1"/>
  <c r="N104" i="8"/>
  <c r="O104" i="8" s="1"/>
  <c r="N103" i="8"/>
  <c r="O103" i="8" s="1"/>
  <c r="N102" i="8"/>
  <c r="O102" i="8" s="1"/>
  <c r="N101" i="8"/>
  <c r="O101" i="8" s="1"/>
  <c r="N100" i="8"/>
  <c r="O100" i="8" s="1"/>
  <c r="N99" i="8"/>
  <c r="O99" i="8" s="1"/>
  <c r="N98" i="8"/>
  <c r="O98" i="8" s="1"/>
  <c r="N97" i="8"/>
  <c r="O97" i="8" s="1"/>
  <c r="N96" i="8"/>
  <c r="O96" i="8" s="1"/>
  <c r="N95" i="8"/>
  <c r="O95" i="8" s="1"/>
  <c r="N94" i="8"/>
  <c r="O94" i="8" s="1"/>
  <c r="N93" i="8"/>
  <c r="O93" i="8" s="1"/>
  <c r="N92" i="8"/>
  <c r="O92" i="8" s="1"/>
  <c r="N91" i="8"/>
  <c r="O91" i="8" s="1"/>
  <c r="N90" i="8"/>
  <c r="O90" i="8" s="1"/>
  <c r="N89" i="8"/>
  <c r="O89" i="8" s="1"/>
  <c r="N88" i="8"/>
  <c r="O88" i="8" s="1"/>
  <c r="N87" i="8"/>
  <c r="O87" i="8" s="1"/>
  <c r="N86" i="8"/>
  <c r="O86" i="8" s="1"/>
  <c r="N85" i="8"/>
  <c r="O85" i="8" s="1"/>
  <c r="N84" i="8"/>
  <c r="O84" i="8" s="1"/>
  <c r="N83" i="8"/>
  <c r="O83" i="8" s="1"/>
  <c r="N82" i="8"/>
  <c r="O82" i="8" s="1"/>
  <c r="O81" i="8"/>
  <c r="N80" i="8"/>
  <c r="O80" i="8" s="1"/>
  <c r="N79" i="8"/>
  <c r="O79" i="8" s="1"/>
  <c r="N78" i="8"/>
  <c r="O78" i="8" s="1"/>
  <c r="N77" i="8"/>
  <c r="O77" i="8" s="1"/>
  <c r="N76" i="8"/>
  <c r="O76" i="8" s="1"/>
  <c r="N75" i="8"/>
  <c r="O75" i="8" s="1"/>
  <c r="N74" i="8"/>
  <c r="O74" i="8" s="1"/>
  <c r="N73" i="8"/>
  <c r="O73" i="8" s="1"/>
  <c r="N72" i="8"/>
  <c r="O72" i="8" s="1"/>
  <c r="N71" i="8"/>
  <c r="O71" i="8" s="1"/>
  <c r="N70" i="8"/>
  <c r="O70" i="8" s="1"/>
  <c r="N69" i="8"/>
  <c r="O69" i="8" s="1"/>
  <c r="N68" i="8"/>
  <c r="O68" i="8" s="1"/>
  <c r="N67" i="8"/>
  <c r="O67" i="8" s="1"/>
  <c r="N66" i="8"/>
  <c r="O66" i="8" s="1"/>
  <c r="N65" i="8"/>
  <c r="O65" i="8" s="1"/>
  <c r="N64" i="8"/>
  <c r="O64" i="8" s="1"/>
  <c r="N63" i="8"/>
  <c r="O63" i="8" s="1"/>
  <c r="N62" i="8"/>
  <c r="O62" i="8" s="1"/>
  <c r="N61" i="8"/>
  <c r="O61" i="8" s="1"/>
  <c r="N60" i="8"/>
  <c r="N59" i="8"/>
  <c r="N58" i="8"/>
  <c r="O58" i="8" s="1"/>
  <c r="N57" i="8"/>
  <c r="O57" i="8" s="1"/>
  <c r="N56" i="8"/>
  <c r="O56" i="8" s="1"/>
  <c r="N55" i="8"/>
  <c r="O55" i="8" s="1"/>
  <c r="N54" i="8"/>
  <c r="O54" i="8" s="1"/>
  <c r="N53" i="8"/>
  <c r="O53" i="8" s="1"/>
  <c r="N52" i="8"/>
  <c r="O52" i="8" s="1"/>
  <c r="N51" i="8"/>
  <c r="O51" i="8" s="1"/>
  <c r="N50" i="8"/>
  <c r="O50" i="8" s="1"/>
  <c r="N49" i="8"/>
  <c r="O49" i="8" s="1"/>
  <c r="N48" i="8"/>
  <c r="O48" i="8" s="1"/>
  <c r="N47" i="8"/>
  <c r="O47" i="8" s="1"/>
  <c r="N46" i="8"/>
  <c r="O46" i="8" s="1"/>
  <c r="N45" i="8"/>
  <c r="O45" i="8" s="1"/>
  <c r="N44" i="8"/>
  <c r="O44" i="8" s="1"/>
  <c r="N43" i="8"/>
  <c r="O43" i="8" s="1"/>
  <c r="N42" i="8"/>
  <c r="O42" i="8" s="1"/>
  <c r="N41" i="8"/>
  <c r="O41" i="8" s="1"/>
  <c r="N40" i="8"/>
  <c r="O40" i="8" s="1"/>
  <c r="N39" i="8"/>
  <c r="O39" i="8" s="1"/>
  <c r="N38" i="8"/>
  <c r="O38" i="8" s="1"/>
  <c r="N37" i="8"/>
  <c r="O37" i="8" s="1"/>
  <c r="N36" i="8"/>
  <c r="O36" i="8" s="1"/>
  <c r="N35" i="8"/>
  <c r="O35" i="8" s="1"/>
  <c r="N34" i="8"/>
  <c r="N33" i="8"/>
  <c r="O33" i="8" s="1"/>
  <c r="N32" i="8"/>
  <c r="O32" i="8" s="1"/>
  <c r="Q32" i="8" s="1"/>
  <c r="N31" i="8"/>
  <c r="N30" i="8"/>
  <c r="O30" i="8" s="1"/>
  <c r="N29" i="8"/>
  <c r="O29" i="8" s="1"/>
  <c r="N28" i="8"/>
  <c r="O28" i="8" s="1"/>
  <c r="N27" i="8"/>
  <c r="O27" i="8" s="1"/>
  <c r="N26" i="8"/>
  <c r="O26" i="8" s="1"/>
  <c r="N25" i="8"/>
  <c r="O25" i="8" s="1"/>
  <c r="N24" i="8"/>
  <c r="O24" i="8" s="1"/>
  <c r="N23" i="8"/>
  <c r="O23" i="8" s="1"/>
  <c r="N22" i="8"/>
  <c r="O22" i="8" s="1"/>
  <c r="N21" i="8"/>
  <c r="O21" i="8" s="1"/>
  <c r="N20" i="8"/>
  <c r="O20" i="8" s="1"/>
  <c r="N19" i="8"/>
  <c r="O19" i="8" s="1"/>
  <c r="N18" i="8"/>
  <c r="O18" i="8" s="1"/>
  <c r="N17" i="8"/>
  <c r="O17" i="8" s="1"/>
  <c r="N16" i="8"/>
  <c r="O16" i="8" s="1"/>
  <c r="N15" i="8"/>
  <c r="O15" i="8" s="1"/>
  <c r="N14" i="8"/>
  <c r="N13" i="8"/>
  <c r="O13" i="8" s="1"/>
  <c r="N12" i="8"/>
  <c r="O12" i="8" s="1"/>
  <c r="N11" i="8"/>
  <c r="O11" i="8" s="1"/>
  <c r="N10" i="8"/>
  <c r="O10" i="8" s="1"/>
  <c r="N9" i="8"/>
  <c r="O9" i="8" s="1"/>
  <c r="N8" i="8"/>
  <c r="O8" i="8" s="1"/>
  <c r="N7" i="8"/>
  <c r="O7" i="8" s="1"/>
  <c r="N6" i="8"/>
  <c r="O6" i="8" s="1"/>
  <c r="N5" i="8"/>
  <c r="O5" i="8" s="1"/>
  <c r="N4" i="8"/>
  <c r="O4" i="8" s="1"/>
  <c r="N3" i="8"/>
  <c r="O3" i="8" s="1"/>
  <c r="N2" i="8"/>
  <c r="O2" i="8" s="1"/>
  <c r="H5" i="7"/>
  <c r="H4" i="7"/>
  <c r="H3" i="7"/>
  <c r="H2" i="7"/>
  <c r="O34" i="8" l="1"/>
  <c r="S34" i="8" s="1"/>
  <c r="P34" i="8"/>
  <c r="O122" i="8"/>
  <c r="Q122" i="8" s="1"/>
  <c r="P122" i="8"/>
  <c r="O458" i="8"/>
  <c r="Q458" i="8" s="1"/>
  <c r="P458" i="8"/>
  <c r="O59" i="8"/>
  <c r="Q59" i="8" s="1"/>
  <c r="P59" i="8"/>
  <c r="O179" i="8"/>
  <c r="Q179" i="8" s="1"/>
  <c r="P179" i="8"/>
  <c r="O411" i="8"/>
  <c r="Q411" i="8" s="1"/>
  <c r="P411" i="8"/>
  <c r="O60" i="8"/>
  <c r="Q60" i="8" s="1"/>
  <c r="P60" i="8"/>
  <c r="O156" i="8"/>
  <c r="Q156" i="8" s="1"/>
  <c r="P156" i="8"/>
  <c r="O364" i="8"/>
  <c r="Q364" i="8" s="1"/>
  <c r="P364" i="8"/>
  <c r="O293" i="8"/>
  <c r="Q293" i="8" s="1"/>
  <c r="P293" i="8"/>
  <c r="O389" i="8"/>
  <c r="Q389" i="8" s="1"/>
  <c r="P389" i="8"/>
  <c r="O453" i="8"/>
  <c r="Q453" i="8" s="1"/>
  <c r="P453" i="8"/>
  <c r="O485" i="8"/>
  <c r="Q485" i="8" s="1"/>
  <c r="P485" i="8"/>
  <c r="O246" i="8"/>
  <c r="Q246" i="8" s="1"/>
  <c r="P246" i="8"/>
  <c r="O390" i="8"/>
  <c r="Q390" i="8" s="1"/>
  <c r="P390" i="8"/>
  <c r="O199" i="8"/>
  <c r="Q199" i="8" s="1"/>
  <c r="P199" i="8"/>
  <c r="O343" i="8"/>
  <c r="Q343" i="8" s="1"/>
  <c r="P343" i="8"/>
  <c r="O128" i="8"/>
  <c r="P128" i="8"/>
  <c r="O224" i="8"/>
  <c r="Q224" i="8" s="1"/>
  <c r="P224" i="8"/>
  <c r="O288" i="8"/>
  <c r="Q288" i="8" s="1"/>
  <c r="P288" i="8"/>
  <c r="O320" i="8"/>
  <c r="Q320" i="8" s="1"/>
  <c r="P320" i="8"/>
  <c r="O14" i="8"/>
  <c r="Q14" i="8" s="1"/>
  <c r="P14" i="8"/>
  <c r="O225" i="8"/>
  <c r="Q225" i="8" s="1"/>
  <c r="P225" i="8"/>
  <c r="Q34" i="8"/>
  <c r="S81" i="8"/>
  <c r="Q81" i="8"/>
  <c r="R4" i="8"/>
  <c r="S4" i="8" s="1"/>
  <c r="Q4" i="8"/>
  <c r="R20" i="8"/>
  <c r="Q20" i="8"/>
  <c r="R28" i="8"/>
  <c r="Q28" i="8"/>
  <c r="R36" i="8"/>
  <c r="S36" i="8" s="1"/>
  <c r="Q36" i="8"/>
  <c r="R44" i="8"/>
  <c r="S44" i="8" s="1"/>
  <c r="Q44" i="8"/>
  <c r="R52" i="8"/>
  <c r="Q52" i="8"/>
  <c r="R68" i="8"/>
  <c r="Q68" i="8"/>
  <c r="R76" i="8"/>
  <c r="Q76" i="8"/>
  <c r="R84" i="8"/>
  <c r="S84" i="8" s="1"/>
  <c r="Q84" i="8"/>
  <c r="R92" i="8"/>
  <c r="Q92" i="8"/>
  <c r="R100" i="8"/>
  <c r="S100" i="8" s="1"/>
  <c r="Q100" i="8"/>
  <c r="R108" i="8"/>
  <c r="S108" i="8" s="1"/>
  <c r="Q108" i="8"/>
  <c r="R116" i="8"/>
  <c r="S116" i="8" s="1"/>
  <c r="Q116" i="8"/>
  <c r="R124" i="8"/>
  <c r="Q124" i="8"/>
  <c r="R132" i="8"/>
  <c r="S132" i="8" s="1"/>
  <c r="Q132" i="8"/>
  <c r="R140" i="8"/>
  <c r="S140" i="8" s="1"/>
  <c r="Q140" i="8"/>
  <c r="R148" i="8"/>
  <c r="S148" i="8" s="1"/>
  <c r="Q148" i="8"/>
  <c r="R164" i="8"/>
  <c r="Q164" i="8"/>
  <c r="R172" i="8"/>
  <c r="S172" i="8" s="1"/>
  <c r="Q172" i="8"/>
  <c r="R180" i="8"/>
  <c r="Q180" i="8"/>
  <c r="R188" i="8"/>
  <c r="S188" i="8" s="1"/>
  <c r="Q188" i="8"/>
  <c r="R196" i="8"/>
  <c r="Q196" i="8"/>
  <c r="R204" i="8"/>
  <c r="Q204" i="8"/>
  <c r="R212" i="8"/>
  <c r="S212" i="8" s="1"/>
  <c r="Q212" i="8"/>
  <c r="R220" i="8"/>
  <c r="S220" i="8" s="1"/>
  <c r="Q220" i="8"/>
  <c r="R228" i="8"/>
  <c r="Q228" i="8"/>
  <c r="R236" i="8"/>
  <c r="S236" i="8" s="1"/>
  <c r="Q236" i="8"/>
  <c r="R244" i="8"/>
  <c r="Q244" i="8"/>
  <c r="R252" i="8"/>
  <c r="S252" i="8" s="1"/>
  <c r="Q252" i="8"/>
  <c r="R260" i="8"/>
  <c r="Q260" i="8"/>
  <c r="R268" i="8"/>
  <c r="Q268" i="8"/>
  <c r="R276" i="8"/>
  <c r="S276" i="8" s="1"/>
  <c r="Q276" i="8"/>
  <c r="R284" i="8"/>
  <c r="S284" i="8" s="1"/>
  <c r="Q284" i="8"/>
  <c r="R292" i="8"/>
  <c r="Q292" i="8"/>
  <c r="R300" i="8"/>
  <c r="Q300" i="8"/>
  <c r="R308" i="8"/>
  <c r="S308" i="8" s="1"/>
  <c r="Q308" i="8"/>
  <c r="R316" i="8"/>
  <c r="S316" i="8" s="1"/>
  <c r="Q316" i="8"/>
  <c r="R324" i="8"/>
  <c r="Q324" i="8"/>
  <c r="R332" i="8"/>
  <c r="Q332" i="8"/>
  <c r="R340" i="8"/>
  <c r="S340" i="8" s="1"/>
  <c r="Q340" i="8"/>
  <c r="R348" i="8"/>
  <c r="S348" i="8" s="1"/>
  <c r="Q348" i="8"/>
  <c r="R356" i="8"/>
  <c r="Q356" i="8"/>
  <c r="R372" i="8"/>
  <c r="Q372" i="8"/>
  <c r="R380" i="8"/>
  <c r="S380" i="8" s="1"/>
  <c r="Q380" i="8"/>
  <c r="R388" i="8"/>
  <c r="S388" i="8" s="1"/>
  <c r="Q388" i="8"/>
  <c r="R396" i="8"/>
  <c r="Q396" i="8"/>
  <c r="R404" i="8"/>
  <c r="Q404" i="8"/>
  <c r="R412" i="8"/>
  <c r="S412" i="8" s="1"/>
  <c r="Q412" i="8"/>
  <c r="R420" i="8"/>
  <c r="S420" i="8" s="1"/>
  <c r="Q420" i="8"/>
  <c r="R428" i="8"/>
  <c r="Q428" i="8"/>
  <c r="R436" i="8"/>
  <c r="Q436" i="8"/>
  <c r="R444" i="8"/>
  <c r="S444" i="8" s="1"/>
  <c r="Q444" i="8"/>
  <c r="R452" i="8"/>
  <c r="S452" i="8" s="1"/>
  <c r="Q452" i="8"/>
  <c r="R460" i="8"/>
  <c r="Q460" i="8"/>
  <c r="R468" i="8"/>
  <c r="Q468" i="8"/>
  <c r="R476" i="8"/>
  <c r="S476" i="8" s="1"/>
  <c r="Q476" i="8"/>
  <c r="R484" i="8"/>
  <c r="S484" i="8" s="1"/>
  <c r="Q484" i="8"/>
  <c r="R492" i="8"/>
  <c r="Q492" i="8"/>
  <c r="R3" i="8"/>
  <c r="S3" i="8" s="1"/>
  <c r="Q3" i="8"/>
  <c r="R5" i="8"/>
  <c r="S5" i="8" s="1"/>
  <c r="Q5" i="8"/>
  <c r="R13" i="8"/>
  <c r="S13" i="8" s="1"/>
  <c r="Q13" i="8"/>
  <c r="R21" i="8"/>
  <c r="S21" i="8" s="1"/>
  <c r="Q21" i="8"/>
  <c r="R29" i="8"/>
  <c r="Q29" i="8"/>
  <c r="R37" i="8"/>
  <c r="S37" i="8" s="1"/>
  <c r="Q37" i="8"/>
  <c r="R45" i="8"/>
  <c r="S45" i="8" s="1"/>
  <c r="Q45" i="8"/>
  <c r="R53" i="8"/>
  <c r="S53" i="8" s="1"/>
  <c r="Q53" i="8"/>
  <c r="R61" i="8"/>
  <c r="Q61" i="8"/>
  <c r="R69" i="8"/>
  <c r="S69" i="8" s="1"/>
  <c r="Q69" i="8"/>
  <c r="R77" i="8"/>
  <c r="S77" i="8" s="1"/>
  <c r="Q77" i="8"/>
  <c r="R85" i="8"/>
  <c r="S85" i="8" s="1"/>
  <c r="Q85" i="8"/>
  <c r="R93" i="8"/>
  <c r="Q93" i="8"/>
  <c r="R101" i="8"/>
  <c r="S101" i="8" s="1"/>
  <c r="Q101" i="8"/>
  <c r="R109" i="8"/>
  <c r="S109" i="8" s="1"/>
  <c r="Q109" i="8"/>
  <c r="R117" i="8"/>
  <c r="Q117" i="8"/>
  <c r="R125" i="8"/>
  <c r="Q125" i="8"/>
  <c r="R133" i="8"/>
  <c r="S133" i="8" s="1"/>
  <c r="Q133" i="8"/>
  <c r="R141" i="8"/>
  <c r="S141" i="8" s="1"/>
  <c r="Q141" i="8"/>
  <c r="R149" i="8"/>
  <c r="Q149" i="8"/>
  <c r="R157" i="8"/>
  <c r="Q157" i="8"/>
  <c r="R165" i="8"/>
  <c r="S165" i="8" s="1"/>
  <c r="Q165" i="8"/>
  <c r="R173" i="8"/>
  <c r="S173" i="8" s="1"/>
  <c r="Q173" i="8"/>
  <c r="R181" i="8"/>
  <c r="Q181" i="8"/>
  <c r="R189" i="8"/>
  <c r="Q189" i="8"/>
  <c r="R205" i="8"/>
  <c r="S205" i="8" s="1"/>
  <c r="Q205" i="8"/>
  <c r="R213" i="8"/>
  <c r="S213" i="8" s="1"/>
  <c r="Q213" i="8"/>
  <c r="R221" i="8"/>
  <c r="S221" i="8" s="1"/>
  <c r="Q221" i="8"/>
  <c r="R229" i="8"/>
  <c r="Q229" i="8"/>
  <c r="R237" i="8"/>
  <c r="S237" i="8" s="1"/>
  <c r="Q237" i="8"/>
  <c r="R245" i="8"/>
  <c r="S245" i="8" s="1"/>
  <c r="Q245" i="8"/>
  <c r="R253" i="8"/>
  <c r="Q253" i="8"/>
  <c r="R261" i="8"/>
  <c r="Q261" i="8"/>
  <c r="R269" i="8"/>
  <c r="S269" i="8" s="1"/>
  <c r="Q269" i="8"/>
  <c r="R277" i="8"/>
  <c r="S277" i="8" s="1"/>
  <c r="Q277" i="8"/>
  <c r="R285" i="8"/>
  <c r="Q285" i="8"/>
  <c r="R301" i="8"/>
  <c r="S301" i="8" s="1"/>
  <c r="Q301" i="8"/>
  <c r="R309" i="8"/>
  <c r="S309" i="8" s="1"/>
  <c r="Q309" i="8"/>
  <c r="R317" i="8"/>
  <c r="S317" i="8" s="1"/>
  <c r="Q317" i="8"/>
  <c r="R325" i="8"/>
  <c r="Q325" i="8"/>
  <c r="R333" i="8"/>
  <c r="S333" i="8" s="1"/>
  <c r="Q333" i="8"/>
  <c r="R341" i="8"/>
  <c r="S341" i="8" s="1"/>
  <c r="Q341" i="8"/>
  <c r="R349" i="8"/>
  <c r="S349" i="8" s="1"/>
  <c r="Q349" i="8"/>
  <c r="R357" i="8"/>
  <c r="Q357" i="8"/>
  <c r="R365" i="8"/>
  <c r="S365" i="8" s="1"/>
  <c r="Q365" i="8"/>
  <c r="R373" i="8"/>
  <c r="S373" i="8" s="1"/>
  <c r="Q373" i="8"/>
  <c r="R381" i="8"/>
  <c r="Q381" i="8"/>
  <c r="R397" i="8"/>
  <c r="Q397" i="8"/>
  <c r="R405" i="8"/>
  <c r="S405" i="8" s="1"/>
  <c r="Q405" i="8"/>
  <c r="R413" i="8"/>
  <c r="S413" i="8" s="1"/>
  <c r="Q413" i="8"/>
  <c r="R421" i="8"/>
  <c r="Q421" i="8"/>
  <c r="R429" i="8"/>
  <c r="Q429" i="8"/>
  <c r="R437" i="8"/>
  <c r="S437" i="8" s="1"/>
  <c r="Q437" i="8"/>
  <c r="R445" i="8"/>
  <c r="S445" i="8" s="1"/>
  <c r="Q445" i="8"/>
  <c r="R461" i="8"/>
  <c r="Q461" i="8"/>
  <c r="R469" i="8"/>
  <c r="S469" i="8" s="1"/>
  <c r="Q469" i="8"/>
  <c r="R477" i="8"/>
  <c r="S477" i="8" s="1"/>
  <c r="Q477" i="8"/>
  <c r="R493" i="8"/>
  <c r="Q493" i="8"/>
  <c r="R41" i="8"/>
  <c r="Q41" i="8"/>
  <c r="R6" i="8"/>
  <c r="S6" i="8" s="1"/>
  <c r="Q6" i="8"/>
  <c r="R22" i="8"/>
  <c r="S22" i="8" s="1"/>
  <c r="Q22" i="8"/>
  <c r="R30" i="8"/>
  <c r="Q30" i="8"/>
  <c r="R38" i="8"/>
  <c r="Q38" i="8"/>
  <c r="R46" i="8"/>
  <c r="S46" i="8" s="1"/>
  <c r="Q46" i="8"/>
  <c r="R54" i="8"/>
  <c r="S54" i="8" s="1"/>
  <c r="Q54" i="8"/>
  <c r="R62" i="8"/>
  <c r="S62" i="8" s="1"/>
  <c r="Q62" i="8"/>
  <c r="R70" i="8"/>
  <c r="S70" i="8" s="1"/>
  <c r="Q70" i="8"/>
  <c r="R78" i="8"/>
  <c r="S78" i="8" s="1"/>
  <c r="Q78" i="8"/>
  <c r="R86" i="8"/>
  <c r="S86" i="8" s="1"/>
  <c r="Q86" i="8"/>
  <c r="R94" i="8"/>
  <c r="Q94" i="8"/>
  <c r="R102" i="8"/>
  <c r="Q102" i="8"/>
  <c r="R110" i="8"/>
  <c r="S110" i="8" s="1"/>
  <c r="Q110" i="8"/>
  <c r="R118" i="8"/>
  <c r="S118" i="8" s="1"/>
  <c r="Q118" i="8"/>
  <c r="R126" i="8"/>
  <c r="Q126" i="8"/>
  <c r="R134" i="8"/>
  <c r="S134" i="8" s="1"/>
  <c r="Q134" i="8"/>
  <c r="R142" i="8"/>
  <c r="S142" i="8" s="1"/>
  <c r="Q142" i="8"/>
  <c r="R150" i="8"/>
  <c r="S150" i="8" s="1"/>
  <c r="Q150" i="8"/>
  <c r="R158" i="8"/>
  <c r="S158" i="8" s="1"/>
  <c r="Q158" i="8"/>
  <c r="R166" i="8"/>
  <c r="Q166" i="8"/>
  <c r="R174" i="8"/>
  <c r="S174" i="8" s="1"/>
  <c r="Q174" i="8"/>
  <c r="R182" i="8"/>
  <c r="S182" i="8" s="1"/>
  <c r="Q182" i="8"/>
  <c r="R190" i="8"/>
  <c r="Q190" i="8"/>
  <c r="R206" i="8"/>
  <c r="Q206" i="8"/>
  <c r="R214" i="8"/>
  <c r="S214" i="8" s="1"/>
  <c r="Q214" i="8"/>
  <c r="R222" i="8"/>
  <c r="S222" i="8" s="1"/>
  <c r="Q222" i="8"/>
  <c r="R230" i="8"/>
  <c r="Q230" i="8"/>
  <c r="R238" i="8"/>
  <c r="Q238" i="8"/>
  <c r="R246" i="8"/>
  <c r="S246" i="8" s="1"/>
  <c r="R254" i="8"/>
  <c r="S254" i="8" s="1"/>
  <c r="Q254" i="8"/>
  <c r="R262" i="8"/>
  <c r="Q262" i="8"/>
  <c r="R270" i="8"/>
  <c r="Q270" i="8"/>
  <c r="R278" i="8"/>
  <c r="S278" i="8" s="1"/>
  <c r="Q278" i="8"/>
  <c r="R286" i="8"/>
  <c r="S286" i="8" s="1"/>
  <c r="Q286" i="8"/>
  <c r="R294" i="8"/>
  <c r="S294" i="8" s="1"/>
  <c r="Q294" i="8"/>
  <c r="R302" i="8"/>
  <c r="Q302" i="8"/>
  <c r="R310" i="8"/>
  <c r="S310" i="8" s="1"/>
  <c r="Q310" i="8"/>
  <c r="R318" i="8"/>
  <c r="S318" i="8" s="1"/>
  <c r="Q318" i="8"/>
  <c r="R326" i="8"/>
  <c r="S326" i="8" s="1"/>
  <c r="Q326" i="8"/>
  <c r="R334" i="8"/>
  <c r="Q334" i="8"/>
  <c r="R342" i="8"/>
  <c r="S342" i="8" s="1"/>
  <c r="Q342" i="8"/>
  <c r="R350" i="8"/>
  <c r="S350" i="8" s="1"/>
  <c r="Q350" i="8"/>
  <c r="R358" i="8"/>
  <c r="Q358" i="8"/>
  <c r="R366" i="8"/>
  <c r="Q366" i="8"/>
  <c r="R374" i="8"/>
  <c r="S374" i="8" s="1"/>
  <c r="Q374" i="8"/>
  <c r="R382" i="8"/>
  <c r="S382" i="8" s="1"/>
  <c r="Q382" i="8"/>
  <c r="R398" i="8"/>
  <c r="Q398" i="8"/>
  <c r="R406" i="8"/>
  <c r="S406" i="8" s="1"/>
  <c r="Q406" i="8"/>
  <c r="R414" i="8"/>
  <c r="S414" i="8" s="1"/>
  <c r="Q414" i="8"/>
  <c r="R422" i="8"/>
  <c r="S422" i="8" s="1"/>
  <c r="Q422" i="8"/>
  <c r="R430" i="8"/>
  <c r="Q430" i="8"/>
  <c r="R438" i="8"/>
  <c r="S438" i="8" s="1"/>
  <c r="Q438" i="8"/>
  <c r="R446" i="8"/>
  <c r="S446" i="8" s="1"/>
  <c r="Q446" i="8"/>
  <c r="R454" i="8"/>
  <c r="S454" i="8" s="1"/>
  <c r="Q454" i="8"/>
  <c r="R462" i="8"/>
  <c r="Q462" i="8"/>
  <c r="R470" i="8"/>
  <c r="S470" i="8" s="1"/>
  <c r="Q470" i="8"/>
  <c r="R478" i="8"/>
  <c r="S478" i="8" s="1"/>
  <c r="Q478" i="8"/>
  <c r="R486" i="8"/>
  <c r="S486" i="8" s="1"/>
  <c r="Q486" i="8"/>
  <c r="R494" i="8"/>
  <c r="Q494" i="8"/>
  <c r="R12" i="8"/>
  <c r="S12" i="8" s="1"/>
  <c r="Q12" i="8"/>
  <c r="R7" i="8"/>
  <c r="S7" i="8" s="1"/>
  <c r="Q7" i="8"/>
  <c r="R15" i="8"/>
  <c r="S15" i="8" s="1"/>
  <c r="Q15" i="8"/>
  <c r="R23" i="8"/>
  <c r="Q23" i="8"/>
  <c r="R39" i="8"/>
  <c r="S39" i="8" s="1"/>
  <c r="Q39" i="8"/>
  <c r="R47" i="8"/>
  <c r="S47" i="8" s="1"/>
  <c r="Q47" i="8"/>
  <c r="R55" i="8"/>
  <c r="S55" i="8" s="1"/>
  <c r="Q55" i="8"/>
  <c r="R63" i="8"/>
  <c r="Q63" i="8"/>
  <c r="R71" i="8"/>
  <c r="S71" i="8" s="1"/>
  <c r="Q71" i="8"/>
  <c r="R79" i="8"/>
  <c r="S79" i="8" s="1"/>
  <c r="Q79" i="8"/>
  <c r="R87" i="8"/>
  <c r="S87" i="8" s="1"/>
  <c r="Q87" i="8"/>
  <c r="R95" i="8"/>
  <c r="Q95" i="8"/>
  <c r="R103" i="8"/>
  <c r="Q103" i="8"/>
  <c r="R111" i="8"/>
  <c r="S111" i="8" s="1"/>
  <c r="Q111" i="8"/>
  <c r="R119" i="8"/>
  <c r="S119" i="8" s="1"/>
  <c r="Q119" i="8"/>
  <c r="R127" i="8"/>
  <c r="Q127" i="8"/>
  <c r="R135" i="8"/>
  <c r="Q135" i="8"/>
  <c r="R143" i="8"/>
  <c r="S143" i="8" s="1"/>
  <c r="Q143" i="8"/>
  <c r="R151" i="8"/>
  <c r="S151" i="8" s="1"/>
  <c r="Q151" i="8"/>
  <c r="R159" i="8"/>
  <c r="Q159" i="8"/>
  <c r="R167" i="8"/>
  <c r="Q167" i="8"/>
  <c r="R175" i="8"/>
  <c r="S175" i="8" s="1"/>
  <c r="Q175" i="8"/>
  <c r="R183" i="8"/>
  <c r="S183" i="8" s="1"/>
  <c r="Q183" i="8"/>
  <c r="R191" i="8"/>
  <c r="Q191" i="8"/>
  <c r="R207" i="8"/>
  <c r="S207" i="8" s="1"/>
  <c r="Q207" i="8"/>
  <c r="R215" i="8"/>
  <c r="S215" i="8" s="1"/>
  <c r="Q215" i="8"/>
  <c r="R223" i="8"/>
  <c r="S223" i="8" s="1"/>
  <c r="Q223" i="8"/>
  <c r="R231" i="8"/>
  <c r="Q231" i="8"/>
  <c r="R239" i="8"/>
  <c r="S239" i="8" s="1"/>
  <c r="Q239" i="8"/>
  <c r="R247" i="8"/>
  <c r="S247" i="8" s="1"/>
  <c r="Q247" i="8"/>
  <c r="R255" i="8"/>
  <c r="S255" i="8" s="1"/>
  <c r="Q255" i="8"/>
  <c r="R263" i="8"/>
  <c r="S263" i="8" s="1"/>
  <c r="Q263" i="8"/>
  <c r="R271" i="8"/>
  <c r="S271" i="8" s="1"/>
  <c r="Q271" i="8"/>
  <c r="R279" i="8"/>
  <c r="S279" i="8" s="1"/>
  <c r="Q279" i="8"/>
  <c r="R287" i="8"/>
  <c r="S287" i="8" s="1"/>
  <c r="Q287" i="8"/>
  <c r="R295" i="8"/>
  <c r="Q295" i="8"/>
  <c r="R303" i="8"/>
  <c r="S303" i="8" s="1"/>
  <c r="Q303" i="8"/>
  <c r="R311" i="8"/>
  <c r="S311" i="8" s="1"/>
  <c r="Q311" i="8"/>
  <c r="R319" i="8"/>
  <c r="S319" i="8" s="1"/>
  <c r="Q319" i="8"/>
  <c r="R327" i="8"/>
  <c r="Q327" i="8"/>
  <c r="R335" i="8"/>
  <c r="S335" i="8" s="1"/>
  <c r="Q335" i="8"/>
  <c r="R351" i="8"/>
  <c r="S351" i="8" s="1"/>
  <c r="Q351" i="8"/>
  <c r="R359" i="8"/>
  <c r="Q359" i="8"/>
  <c r="R367" i="8"/>
  <c r="Q367" i="8"/>
  <c r="R375" i="8"/>
  <c r="S375" i="8" s="1"/>
  <c r="Q375" i="8"/>
  <c r="R383" i="8"/>
  <c r="S383" i="8" s="1"/>
  <c r="Q383" i="8"/>
  <c r="R391" i="8"/>
  <c r="Q391" i="8"/>
  <c r="R399" i="8"/>
  <c r="S399" i="8" s="1"/>
  <c r="Q399" i="8"/>
  <c r="R407" i="8"/>
  <c r="S407" i="8" s="1"/>
  <c r="Q407" i="8"/>
  <c r="R415" i="8"/>
  <c r="S415" i="8" s="1"/>
  <c r="Q415" i="8"/>
  <c r="R423" i="8"/>
  <c r="Q423" i="8"/>
  <c r="R431" i="8"/>
  <c r="Q431" i="8"/>
  <c r="R439" i="8"/>
  <c r="S439" i="8" s="1"/>
  <c r="Q439" i="8"/>
  <c r="R447" i="8"/>
  <c r="S447" i="8" s="1"/>
  <c r="Q447" i="8"/>
  <c r="R455" i="8"/>
  <c r="Q455" i="8"/>
  <c r="R463" i="8"/>
  <c r="Q463" i="8"/>
  <c r="R471" i="8"/>
  <c r="S471" i="8" s="1"/>
  <c r="Q471" i="8"/>
  <c r="R479" i="8"/>
  <c r="S479" i="8" s="1"/>
  <c r="Q479" i="8"/>
  <c r="R487" i="8"/>
  <c r="Q487" i="8"/>
  <c r="R495" i="8"/>
  <c r="Q495" i="8"/>
  <c r="R33" i="8"/>
  <c r="S33" i="8" s="1"/>
  <c r="Q33" i="8"/>
  <c r="R8" i="8"/>
  <c r="S8" i="8" s="1"/>
  <c r="Q8" i="8"/>
  <c r="R16" i="8"/>
  <c r="S16" i="8" s="1"/>
  <c r="Q16" i="8"/>
  <c r="R24" i="8"/>
  <c r="S24" i="8" s="1"/>
  <c r="Q24" i="8"/>
  <c r="R40" i="8"/>
  <c r="S40" i="8" s="1"/>
  <c r="Q40" i="8"/>
  <c r="R48" i="8"/>
  <c r="S48" i="8" s="1"/>
  <c r="Q48" i="8"/>
  <c r="R56" i="8"/>
  <c r="S56" i="8" s="1"/>
  <c r="Q56" i="8"/>
  <c r="R64" i="8"/>
  <c r="Q64" i="8"/>
  <c r="R72" i="8"/>
  <c r="S72" i="8" s="1"/>
  <c r="Q72" i="8"/>
  <c r="R80" i="8"/>
  <c r="S80" i="8" s="1"/>
  <c r="Q80" i="8"/>
  <c r="R88" i="8"/>
  <c r="Q88" i="8"/>
  <c r="R96" i="8"/>
  <c r="S96" i="8" s="1"/>
  <c r="Q96" i="8"/>
  <c r="R104" i="8"/>
  <c r="S104" i="8" s="1"/>
  <c r="Q104" i="8"/>
  <c r="R112" i="8"/>
  <c r="S112" i="8" s="1"/>
  <c r="Q112" i="8"/>
  <c r="R120" i="8"/>
  <c r="S120" i="8" s="1"/>
  <c r="Q120" i="8"/>
  <c r="R136" i="8"/>
  <c r="Q136" i="8"/>
  <c r="R144" i="8"/>
  <c r="S144" i="8" s="1"/>
  <c r="Q144" i="8"/>
  <c r="R152" i="8"/>
  <c r="S152" i="8" s="1"/>
  <c r="Q152" i="8"/>
  <c r="R160" i="8"/>
  <c r="Q160" i="8"/>
  <c r="R168" i="8"/>
  <c r="S168" i="8" s="1"/>
  <c r="Q168" i="8"/>
  <c r="R176" i="8"/>
  <c r="S176" i="8" s="1"/>
  <c r="Q176" i="8"/>
  <c r="R184" i="8"/>
  <c r="S184" i="8" s="1"/>
  <c r="Q184" i="8"/>
  <c r="R192" i="8"/>
  <c r="Q192" i="8"/>
  <c r="R200" i="8"/>
  <c r="S200" i="8" s="1"/>
  <c r="Q200" i="8"/>
  <c r="R208" i="8"/>
  <c r="S208" i="8" s="1"/>
  <c r="Q208" i="8"/>
  <c r="R216" i="8"/>
  <c r="S216" i="8" s="1"/>
  <c r="Q216" i="8"/>
  <c r="R232" i="8"/>
  <c r="S232" i="8" s="1"/>
  <c r="Q232" i="8"/>
  <c r="R240" i="8"/>
  <c r="S240" i="8" s="1"/>
  <c r="Q240" i="8"/>
  <c r="R248" i="8"/>
  <c r="S248" i="8" s="1"/>
  <c r="Q248" i="8"/>
  <c r="R256" i="8"/>
  <c r="S256" i="8" s="1"/>
  <c r="Q256" i="8"/>
  <c r="R264" i="8"/>
  <c r="Q264" i="8"/>
  <c r="R272" i="8"/>
  <c r="S272" i="8" s="1"/>
  <c r="Q272" i="8"/>
  <c r="R280" i="8"/>
  <c r="S280" i="8" s="1"/>
  <c r="Q280" i="8"/>
  <c r="R296" i="8"/>
  <c r="Q296" i="8"/>
  <c r="R304" i="8"/>
  <c r="S304" i="8" s="1"/>
  <c r="Q304" i="8"/>
  <c r="R312" i="8"/>
  <c r="S312" i="8" s="1"/>
  <c r="Q312" i="8"/>
  <c r="R328" i="8"/>
  <c r="S328" i="8" s="1"/>
  <c r="Q328" i="8"/>
  <c r="R336" i="8"/>
  <c r="Q336" i="8"/>
  <c r="R344" i="8"/>
  <c r="S344" i="8" s="1"/>
  <c r="Q344" i="8"/>
  <c r="R352" i="8"/>
  <c r="S352" i="8" s="1"/>
  <c r="Q352" i="8"/>
  <c r="R360" i="8"/>
  <c r="S360" i="8" s="1"/>
  <c r="Q360" i="8"/>
  <c r="R368" i="8"/>
  <c r="Q368" i="8"/>
  <c r="R376" i="8"/>
  <c r="S376" i="8" s="1"/>
  <c r="Q376" i="8"/>
  <c r="R384" i="8"/>
  <c r="S384" i="8" s="1"/>
  <c r="Q384" i="8"/>
  <c r="R392" i="8"/>
  <c r="S392" i="8" s="1"/>
  <c r="Q392" i="8"/>
  <c r="R400" i="8"/>
  <c r="Q400" i="8"/>
  <c r="R408" i="8"/>
  <c r="S408" i="8" s="1"/>
  <c r="Q408" i="8"/>
  <c r="R416" i="8"/>
  <c r="S416" i="8" s="1"/>
  <c r="Q416" i="8"/>
  <c r="R424" i="8"/>
  <c r="S424" i="8" s="1"/>
  <c r="Q424" i="8"/>
  <c r="R432" i="8"/>
  <c r="Q432" i="8"/>
  <c r="R440" i="8"/>
  <c r="S440" i="8" s="1"/>
  <c r="Q440" i="8"/>
  <c r="R448" i="8"/>
  <c r="S448" i="8" s="1"/>
  <c r="Q448" i="8"/>
  <c r="R456" i="8"/>
  <c r="Q456" i="8"/>
  <c r="R464" i="8"/>
  <c r="Q464" i="8"/>
  <c r="R472" i="8"/>
  <c r="S472" i="8" s="1"/>
  <c r="Q472" i="8"/>
  <c r="R480" i="8"/>
  <c r="S480" i="8" s="1"/>
  <c r="Q480" i="8"/>
  <c r="R488" i="8"/>
  <c r="Q488" i="8"/>
  <c r="R496" i="8"/>
  <c r="Q496" i="8"/>
  <c r="R9" i="8"/>
  <c r="S9" i="8" s="1"/>
  <c r="Q9" i="8"/>
  <c r="R49" i="8"/>
  <c r="S49" i="8" s="1"/>
  <c r="Q49" i="8"/>
  <c r="R57" i="8"/>
  <c r="S57" i="8" s="1"/>
  <c r="Q57" i="8"/>
  <c r="R65" i="8"/>
  <c r="S65" i="8" s="1"/>
  <c r="Q65" i="8"/>
  <c r="R73" i="8"/>
  <c r="S73" i="8" s="1"/>
  <c r="Q73" i="8"/>
  <c r="R89" i="8"/>
  <c r="S89" i="8" s="1"/>
  <c r="Q89" i="8"/>
  <c r="R97" i="8"/>
  <c r="S97" i="8" s="1"/>
  <c r="Q97" i="8"/>
  <c r="R105" i="8"/>
  <c r="Q105" i="8"/>
  <c r="R113" i="8"/>
  <c r="S113" i="8" s="1"/>
  <c r="Q113" i="8"/>
  <c r="R121" i="8"/>
  <c r="S121" i="8" s="1"/>
  <c r="Q121" i="8"/>
  <c r="R129" i="8"/>
  <c r="S129" i="8" s="1"/>
  <c r="Q129" i="8"/>
  <c r="R137" i="8"/>
  <c r="Q137" i="8"/>
  <c r="R145" i="8"/>
  <c r="S145" i="8" s="1"/>
  <c r="Q145" i="8"/>
  <c r="R153" i="8"/>
  <c r="S153" i="8" s="1"/>
  <c r="Q153" i="8"/>
  <c r="R161" i="8"/>
  <c r="S161" i="8" s="1"/>
  <c r="Q161" i="8"/>
  <c r="R169" i="8"/>
  <c r="Q169" i="8"/>
  <c r="R177" i="8"/>
  <c r="S177" i="8" s="1"/>
  <c r="Q177" i="8"/>
  <c r="R185" i="8"/>
  <c r="S185" i="8" s="1"/>
  <c r="Q185" i="8"/>
  <c r="R193" i="8"/>
  <c r="S193" i="8" s="1"/>
  <c r="Q193" i="8"/>
  <c r="R201" i="8"/>
  <c r="S201" i="8" s="1"/>
  <c r="Q201" i="8"/>
  <c r="R209" i="8"/>
  <c r="S209" i="8" s="1"/>
  <c r="Q209" i="8"/>
  <c r="R217" i="8"/>
  <c r="S217" i="8" s="1"/>
  <c r="Q217" i="8"/>
  <c r="R233" i="8"/>
  <c r="S233" i="8" s="1"/>
  <c r="Q233" i="8"/>
  <c r="R241" i="8"/>
  <c r="S241" i="8" s="1"/>
  <c r="Q241" i="8"/>
  <c r="R249" i="8"/>
  <c r="S249" i="8" s="1"/>
  <c r="Q249" i="8"/>
  <c r="R257" i="8"/>
  <c r="S257" i="8" s="1"/>
  <c r="Q257" i="8"/>
  <c r="R265" i="8"/>
  <c r="S265" i="8" s="1"/>
  <c r="Q265" i="8"/>
  <c r="R273" i="8"/>
  <c r="Q273" i="8"/>
  <c r="R281" i="8"/>
  <c r="S281" i="8" s="1"/>
  <c r="Q281" i="8"/>
  <c r="R289" i="8"/>
  <c r="S289" i="8" s="1"/>
  <c r="Q289" i="8"/>
  <c r="R297" i="8"/>
  <c r="Q297" i="8"/>
  <c r="R305" i="8"/>
  <c r="Q305" i="8"/>
  <c r="R313" i="8"/>
  <c r="S313" i="8" s="1"/>
  <c r="Q313" i="8"/>
  <c r="R321" i="8"/>
  <c r="S321" i="8" s="1"/>
  <c r="Q321" i="8"/>
  <c r="R329" i="8"/>
  <c r="Q329" i="8"/>
  <c r="R337" i="8"/>
  <c r="S337" i="8" s="1"/>
  <c r="Q337" i="8"/>
  <c r="R345" i="8"/>
  <c r="S345" i="8" s="1"/>
  <c r="Q345" i="8"/>
  <c r="R353" i="8"/>
  <c r="S353" i="8" s="1"/>
  <c r="Q353" i="8"/>
  <c r="R361" i="8"/>
  <c r="Q361" i="8"/>
  <c r="R369" i="8"/>
  <c r="S369" i="8" s="1"/>
  <c r="Q369" i="8"/>
  <c r="R377" i="8"/>
  <c r="S377" i="8" s="1"/>
  <c r="Q377" i="8"/>
  <c r="R385" i="8"/>
  <c r="S385" i="8" s="1"/>
  <c r="Q385" i="8"/>
  <c r="R393" i="8"/>
  <c r="Q393" i="8"/>
  <c r="R401" i="8"/>
  <c r="Q401" i="8"/>
  <c r="R409" i="8"/>
  <c r="S409" i="8" s="1"/>
  <c r="Q409" i="8"/>
  <c r="R417" i="8"/>
  <c r="S417" i="8" s="1"/>
  <c r="Q417" i="8"/>
  <c r="R425" i="8"/>
  <c r="Q425" i="8"/>
  <c r="R433" i="8"/>
  <c r="Q433" i="8"/>
  <c r="R441" i="8"/>
  <c r="S441" i="8" s="1"/>
  <c r="Q441" i="8"/>
  <c r="R449" i="8"/>
  <c r="S449" i="8" s="1"/>
  <c r="Q449" i="8"/>
  <c r="R457" i="8"/>
  <c r="Q457" i="8"/>
  <c r="R465" i="8"/>
  <c r="S465" i="8" s="1"/>
  <c r="Q465" i="8"/>
  <c r="R473" i="8"/>
  <c r="S473" i="8" s="1"/>
  <c r="Q473" i="8"/>
  <c r="R481" i="8"/>
  <c r="S481" i="8" s="1"/>
  <c r="Q481" i="8"/>
  <c r="R489" i="8"/>
  <c r="S489" i="8" s="1"/>
  <c r="Q489" i="8"/>
  <c r="R497" i="8"/>
  <c r="S497" i="8" s="1"/>
  <c r="Q497" i="8"/>
  <c r="R25" i="8"/>
  <c r="S25" i="8" s="1"/>
  <c r="Q25" i="8"/>
  <c r="R2" i="8"/>
  <c r="S2" i="8" s="1"/>
  <c r="Q2" i="8"/>
  <c r="R10" i="8"/>
  <c r="S10" i="8" s="1"/>
  <c r="Q10" i="8"/>
  <c r="R18" i="8"/>
  <c r="S18" i="8" s="1"/>
  <c r="Q18" i="8"/>
  <c r="R26" i="8"/>
  <c r="S26" i="8" s="1"/>
  <c r="Q26" i="8"/>
  <c r="R42" i="8"/>
  <c r="S42" i="8" s="1"/>
  <c r="Q42" i="8"/>
  <c r="R50" i="8"/>
  <c r="S50" i="8" s="1"/>
  <c r="Q50" i="8"/>
  <c r="R58" i="8"/>
  <c r="S58" i="8" s="1"/>
  <c r="Q58" i="8"/>
  <c r="R66" i="8"/>
  <c r="S66" i="8" s="1"/>
  <c r="Q66" i="8"/>
  <c r="R74" i="8"/>
  <c r="S74" i="8" s="1"/>
  <c r="Q74" i="8"/>
  <c r="R82" i="8"/>
  <c r="Q82" i="8"/>
  <c r="R90" i="8"/>
  <c r="S90" i="8" s="1"/>
  <c r="Q90" i="8"/>
  <c r="R98" i="8"/>
  <c r="S98" i="8" s="1"/>
  <c r="Q98" i="8"/>
  <c r="R106" i="8"/>
  <c r="S106" i="8" s="1"/>
  <c r="Q106" i="8"/>
  <c r="R114" i="8"/>
  <c r="Q114" i="8"/>
  <c r="R130" i="8"/>
  <c r="S130" i="8" s="1"/>
  <c r="Q130" i="8"/>
  <c r="R138" i="8"/>
  <c r="S138" i="8" s="1"/>
  <c r="Q138" i="8"/>
  <c r="R146" i="8"/>
  <c r="S146" i="8" s="1"/>
  <c r="Q146" i="8"/>
  <c r="R154" i="8"/>
  <c r="Q154" i="8"/>
  <c r="R162" i="8"/>
  <c r="Q162" i="8"/>
  <c r="R170" i="8"/>
  <c r="S170" i="8" s="1"/>
  <c r="Q170" i="8"/>
  <c r="R178" i="8"/>
  <c r="S178" i="8" s="1"/>
  <c r="Q178" i="8"/>
  <c r="R186" i="8"/>
  <c r="S186" i="8" s="1"/>
  <c r="Q186" i="8"/>
  <c r="R194" i="8"/>
  <c r="S194" i="8" s="1"/>
  <c r="Q194" i="8"/>
  <c r="R202" i="8"/>
  <c r="S202" i="8" s="1"/>
  <c r="Q202" i="8"/>
  <c r="R210" i="8"/>
  <c r="S210" i="8" s="1"/>
  <c r="Q210" i="8"/>
  <c r="R218" i="8"/>
  <c r="Q218" i="8"/>
  <c r="R226" i="8"/>
  <c r="S226" i="8" s="1"/>
  <c r="Q226" i="8"/>
  <c r="R234" i="8"/>
  <c r="S234" i="8" s="1"/>
  <c r="Q234" i="8"/>
  <c r="R242" i="8"/>
  <c r="S242" i="8" s="1"/>
  <c r="Q242" i="8"/>
  <c r="R250" i="8"/>
  <c r="Q250" i="8"/>
  <c r="R258" i="8"/>
  <c r="S258" i="8" s="1"/>
  <c r="Q258" i="8"/>
  <c r="R266" i="8"/>
  <c r="S266" i="8" s="1"/>
  <c r="Q266" i="8"/>
  <c r="R274" i="8"/>
  <c r="S274" i="8" s="1"/>
  <c r="Q274" i="8"/>
  <c r="R282" i="8"/>
  <c r="S282" i="8" s="1"/>
  <c r="Q282" i="8"/>
  <c r="R290" i="8"/>
  <c r="S290" i="8" s="1"/>
  <c r="Q290" i="8"/>
  <c r="R298" i="8"/>
  <c r="S298" i="8" s="1"/>
  <c r="Q298" i="8"/>
  <c r="R306" i="8"/>
  <c r="S306" i="8" s="1"/>
  <c r="Q306" i="8"/>
  <c r="R314" i="8"/>
  <c r="S314" i="8" s="1"/>
  <c r="Q314" i="8"/>
  <c r="R322" i="8"/>
  <c r="S322" i="8" s="1"/>
  <c r="Q322" i="8"/>
  <c r="R330" i="8"/>
  <c r="S330" i="8" s="1"/>
  <c r="Q330" i="8"/>
  <c r="R338" i="8"/>
  <c r="S338" i="8" s="1"/>
  <c r="Q338" i="8"/>
  <c r="R346" i="8"/>
  <c r="Q346" i="8"/>
  <c r="R354" i="8"/>
  <c r="S354" i="8" s="1"/>
  <c r="Q354" i="8"/>
  <c r="R370" i="8"/>
  <c r="S370" i="8" s="1"/>
  <c r="Q370" i="8"/>
  <c r="R378" i="8"/>
  <c r="S378" i="8" s="1"/>
  <c r="Q378" i="8"/>
  <c r="R386" i="8"/>
  <c r="S386" i="8" s="1"/>
  <c r="Q386" i="8"/>
  <c r="R394" i="8"/>
  <c r="S394" i="8" s="1"/>
  <c r="Q394" i="8"/>
  <c r="R402" i="8"/>
  <c r="S402" i="8" s="1"/>
  <c r="Q402" i="8"/>
  <c r="R410" i="8"/>
  <c r="S410" i="8" s="1"/>
  <c r="Q410" i="8"/>
  <c r="R418" i="8"/>
  <c r="Q418" i="8"/>
  <c r="R426" i="8"/>
  <c r="Q426" i="8"/>
  <c r="R434" i="8"/>
  <c r="S434" i="8" s="1"/>
  <c r="Q434" i="8"/>
  <c r="R442" i="8"/>
  <c r="S442" i="8" s="1"/>
  <c r="Q442" i="8"/>
  <c r="R450" i="8"/>
  <c r="S450" i="8" s="1"/>
  <c r="Q450" i="8"/>
  <c r="R466" i="8"/>
  <c r="S466" i="8" s="1"/>
  <c r="Q466" i="8"/>
  <c r="R474" i="8"/>
  <c r="S474" i="8" s="1"/>
  <c r="Q474" i="8"/>
  <c r="R482" i="8"/>
  <c r="S482" i="8" s="1"/>
  <c r="Q482" i="8"/>
  <c r="R490" i="8"/>
  <c r="Q490" i="8"/>
  <c r="R17" i="8"/>
  <c r="S17" i="8" s="1"/>
  <c r="Q17" i="8"/>
  <c r="R11" i="8"/>
  <c r="S11" i="8" s="1"/>
  <c r="Q11" i="8"/>
  <c r="R19" i="8"/>
  <c r="S19" i="8" s="1"/>
  <c r="Q19" i="8"/>
  <c r="R27" i="8"/>
  <c r="S27" i="8" s="1"/>
  <c r="Q27" i="8"/>
  <c r="R35" i="8"/>
  <c r="S35" i="8" s="1"/>
  <c r="Q35" i="8"/>
  <c r="R43" i="8"/>
  <c r="S43" i="8" s="1"/>
  <c r="Q43" i="8"/>
  <c r="R51" i="8"/>
  <c r="S51" i="8" s="1"/>
  <c r="Q51" i="8"/>
  <c r="R67" i="8"/>
  <c r="Q67" i="8"/>
  <c r="R75" i="8"/>
  <c r="S75" i="8" s="1"/>
  <c r="Q75" i="8"/>
  <c r="R83" i="8"/>
  <c r="S83" i="8" s="1"/>
  <c r="Q83" i="8"/>
  <c r="R91" i="8"/>
  <c r="S91" i="8" s="1"/>
  <c r="Q91" i="8"/>
  <c r="R99" i="8"/>
  <c r="Q99" i="8"/>
  <c r="R107" i="8"/>
  <c r="S107" i="8" s="1"/>
  <c r="Q107" i="8"/>
  <c r="R115" i="8"/>
  <c r="S115" i="8" s="1"/>
  <c r="Q115" i="8"/>
  <c r="R123" i="8"/>
  <c r="S123" i="8" s="1"/>
  <c r="Q123" i="8"/>
  <c r="R131" i="8"/>
  <c r="Q131" i="8"/>
  <c r="R139" i="8"/>
  <c r="S139" i="8" s="1"/>
  <c r="Q139" i="8"/>
  <c r="R147" i="8"/>
  <c r="S147" i="8" s="1"/>
  <c r="Q147" i="8"/>
  <c r="R155" i="8"/>
  <c r="S155" i="8" s="1"/>
  <c r="Q155" i="8"/>
  <c r="R163" i="8"/>
  <c r="Q163" i="8"/>
  <c r="R171" i="8"/>
  <c r="S171" i="8" s="1"/>
  <c r="Q171" i="8"/>
  <c r="R187" i="8"/>
  <c r="S187" i="8" s="1"/>
  <c r="Q187" i="8"/>
  <c r="R195" i="8"/>
  <c r="S195" i="8" s="1"/>
  <c r="Q195" i="8"/>
  <c r="R203" i="8"/>
  <c r="Q203" i="8"/>
  <c r="R211" i="8"/>
  <c r="S211" i="8" s="1"/>
  <c r="Q211" i="8"/>
  <c r="R219" i="8"/>
  <c r="S219" i="8" s="1"/>
  <c r="Q219" i="8"/>
  <c r="R227" i="8"/>
  <c r="Q227" i="8"/>
  <c r="R235" i="8"/>
  <c r="Q235" i="8"/>
  <c r="R243" i="8"/>
  <c r="S243" i="8" s="1"/>
  <c r="Q243" i="8"/>
  <c r="R251" i="8"/>
  <c r="S251" i="8" s="1"/>
  <c r="Q251" i="8"/>
  <c r="R259" i="8"/>
  <c r="Q259" i="8"/>
  <c r="R267" i="8"/>
  <c r="Q267" i="8"/>
  <c r="R275" i="8"/>
  <c r="S275" i="8" s="1"/>
  <c r="Q275" i="8"/>
  <c r="R283" i="8"/>
  <c r="S283" i="8" s="1"/>
  <c r="Q283" i="8"/>
  <c r="R291" i="8"/>
  <c r="S291" i="8" s="1"/>
  <c r="Q291" i="8"/>
  <c r="R299" i="8"/>
  <c r="S299" i="8" s="1"/>
  <c r="Q299" i="8"/>
  <c r="R307" i="8"/>
  <c r="S307" i="8" s="1"/>
  <c r="Q307" i="8"/>
  <c r="R315" i="8"/>
  <c r="S315" i="8" s="1"/>
  <c r="Q315" i="8"/>
  <c r="R323" i="8"/>
  <c r="S323" i="8" s="1"/>
  <c r="Q323" i="8"/>
  <c r="R331" i="8"/>
  <c r="S331" i="8" s="1"/>
  <c r="Q331" i="8"/>
  <c r="R339" i="8"/>
  <c r="S339" i="8" s="1"/>
  <c r="Q339" i="8"/>
  <c r="R347" i="8"/>
  <c r="S347" i="8" s="1"/>
  <c r="Q347" i="8"/>
  <c r="R355" i="8"/>
  <c r="Q355" i="8"/>
  <c r="R363" i="8"/>
  <c r="S363" i="8" s="1"/>
  <c r="Q363" i="8"/>
  <c r="R371" i="8"/>
  <c r="S371" i="8" s="1"/>
  <c r="Q371" i="8"/>
  <c r="R379" i="8"/>
  <c r="S379" i="8" s="1"/>
  <c r="Q379" i="8"/>
  <c r="R387" i="8"/>
  <c r="Q387" i="8"/>
  <c r="R395" i="8"/>
  <c r="S395" i="8" s="1"/>
  <c r="Q395" i="8"/>
  <c r="R403" i="8"/>
  <c r="S403" i="8" s="1"/>
  <c r="Q403" i="8"/>
  <c r="R419" i="8"/>
  <c r="S419" i="8" s="1"/>
  <c r="Q419" i="8"/>
  <c r="R427" i="8"/>
  <c r="Q427" i="8"/>
  <c r="R435" i="8"/>
  <c r="S435" i="8" s="1"/>
  <c r="Q435" i="8"/>
  <c r="R443" i="8"/>
  <c r="S443" i="8" s="1"/>
  <c r="Q443" i="8"/>
  <c r="R451" i="8"/>
  <c r="S451" i="8" s="1"/>
  <c r="Q451" i="8"/>
  <c r="R459" i="8"/>
  <c r="S459" i="8" s="1"/>
  <c r="Q459" i="8"/>
  <c r="R467" i="8"/>
  <c r="S467" i="8" s="1"/>
  <c r="Q467" i="8"/>
  <c r="R475" i="8"/>
  <c r="S475" i="8" s="1"/>
  <c r="Q475" i="8"/>
  <c r="R483" i="8"/>
  <c r="S483" i="8" s="1"/>
  <c r="Q483" i="8"/>
  <c r="R491" i="8"/>
  <c r="Q491" i="8"/>
  <c r="O197" i="8"/>
  <c r="R198" i="8"/>
  <c r="S198" i="8" s="1"/>
  <c r="O31" i="8"/>
  <c r="R32" i="8"/>
  <c r="S32" i="8" s="1"/>
  <c r="O362" i="8"/>
  <c r="L197" i="8"/>
  <c r="L294" i="8"/>
  <c r="L31" i="8"/>
  <c r="L362" i="8"/>
  <c r="L459" i="8"/>
  <c r="L316" i="8"/>
  <c r="L285" i="8"/>
  <c r="L301" i="8"/>
  <c r="L453" i="8"/>
  <c r="L493" i="8"/>
  <c r="L310" i="8"/>
  <c r="L406" i="8"/>
  <c r="L311" i="8"/>
  <c r="L399" i="8"/>
  <c r="L344" i="8"/>
  <c r="L424" i="8"/>
  <c r="L464" i="8"/>
  <c r="L496" i="8"/>
  <c r="L377" i="8"/>
  <c r="L465" i="8"/>
  <c r="L481" i="8"/>
  <c r="L497" i="8"/>
  <c r="L346" i="8"/>
  <c r="L410" i="8"/>
  <c r="L450" i="8"/>
  <c r="L466" i="8"/>
  <c r="L315" i="8"/>
  <c r="L323" i="8"/>
  <c r="L331" i="8"/>
  <c r="L347" i="8"/>
  <c r="L355" i="8"/>
  <c r="L387" i="8"/>
  <c r="L403" i="8"/>
  <c r="L411" i="8"/>
  <c r="L483" i="8"/>
  <c r="S496" i="8"/>
  <c r="L84" i="8"/>
  <c r="L99" i="8"/>
  <c r="L115" i="8"/>
  <c r="L123" i="8"/>
  <c r="L157" i="8"/>
  <c r="L223" i="8"/>
  <c r="L268" i="8"/>
  <c r="S336" i="8"/>
  <c r="L10" i="8"/>
  <c r="L24" i="8"/>
  <c r="S93" i="8"/>
  <c r="S131" i="8"/>
  <c r="L138" i="8"/>
  <c r="L165" i="8"/>
  <c r="L248" i="8"/>
  <c r="S262" i="8"/>
  <c r="L299" i="8"/>
  <c r="L329" i="8"/>
  <c r="L356" i="8"/>
  <c r="S356" i="8"/>
  <c r="L349" i="8"/>
  <c r="S357" i="8"/>
  <c r="S372" i="8"/>
  <c r="L395" i="8"/>
  <c r="S20" i="8"/>
  <c r="L42" i="8"/>
  <c r="L58" i="8"/>
  <c r="S88" i="8"/>
  <c r="L95" i="8"/>
  <c r="L103" i="8"/>
  <c r="S126" i="8"/>
  <c r="L134" i="8"/>
  <c r="L140" i="8"/>
  <c r="L147" i="8"/>
  <c r="S154" i="8"/>
  <c r="S190" i="8"/>
  <c r="S204" i="8"/>
  <c r="L227" i="8"/>
  <c r="S235" i="8"/>
  <c r="S250" i="8"/>
  <c r="L272" i="8"/>
  <c r="L309" i="8"/>
  <c r="S324" i="8"/>
  <c r="S332" i="8"/>
  <c r="S28" i="8"/>
  <c r="S82" i="8"/>
  <c r="L96" i="8"/>
  <c r="S127" i="8"/>
  <c r="L148" i="8"/>
  <c r="L155" i="8"/>
  <c r="S169" i="8"/>
  <c r="S191" i="8"/>
  <c r="L198" i="8"/>
  <c r="S228" i="8"/>
  <c r="L244" i="8"/>
  <c r="L259" i="8"/>
  <c r="S259" i="8"/>
  <c r="L266" i="8"/>
  <c r="S273" i="8"/>
  <c r="S295" i="8"/>
  <c r="L342" i="8"/>
  <c r="L18" i="8"/>
  <c r="L48" i="8"/>
  <c r="S63" i="8"/>
  <c r="L94" i="8"/>
  <c r="S94" i="8"/>
  <c r="L117" i="8"/>
  <c r="S124" i="8"/>
  <c r="L139" i="8"/>
  <c r="S159" i="8"/>
  <c r="L166" i="8"/>
  <c r="S180" i="8"/>
  <c r="S196" i="8"/>
  <c r="S218" i="8"/>
  <c r="L249" i="8"/>
  <c r="S270" i="8"/>
  <c r="L278" i="8"/>
  <c r="L300" i="8"/>
  <c r="S300" i="8"/>
  <c r="L22" i="8"/>
  <c r="S29" i="8"/>
  <c r="L44" i="8"/>
  <c r="L52" i="8"/>
  <c r="L59" i="8"/>
  <c r="L67" i="8"/>
  <c r="S67" i="8"/>
  <c r="L75" i="8"/>
  <c r="L83" i="8"/>
  <c r="S105" i="8"/>
  <c r="S128" i="8"/>
  <c r="S135" i="8"/>
  <c r="S162" i="8"/>
  <c r="L170" i="8"/>
  <c r="L177" i="8"/>
  <c r="L192" i="8"/>
  <c r="S192" i="8"/>
  <c r="S206" i="8"/>
  <c r="L222" i="8"/>
  <c r="S229" i="8"/>
  <c r="L245" i="8"/>
  <c r="S296" i="8"/>
  <c r="L303" i="8"/>
  <c r="S30" i="8"/>
  <c r="L68" i="8"/>
  <c r="S76" i="8"/>
  <c r="L114" i="8"/>
  <c r="S136" i="8"/>
  <c r="L149" i="8"/>
  <c r="L156" i="8"/>
  <c r="L163" i="8"/>
  <c r="S163" i="8"/>
  <c r="L185" i="8"/>
  <c r="L193" i="8"/>
  <c r="S230" i="8"/>
  <c r="S238" i="8"/>
  <c r="L246" i="8"/>
  <c r="S253" i="8"/>
  <c r="S260" i="8"/>
  <c r="S267" i="8"/>
  <c r="L297" i="8"/>
  <c r="S327" i="8"/>
  <c r="L335" i="8"/>
  <c r="S468" i="8"/>
  <c r="S23" i="8"/>
  <c r="S38" i="8"/>
  <c r="S61" i="8"/>
  <c r="S92" i="8"/>
  <c r="L107" i="8"/>
  <c r="L137" i="8"/>
  <c r="S137" i="8"/>
  <c r="L164" i="8"/>
  <c r="S164" i="8"/>
  <c r="S231" i="8"/>
  <c r="S261" i="8"/>
  <c r="L455" i="8"/>
  <c r="L463" i="8"/>
  <c r="L19" i="8"/>
  <c r="S41" i="8"/>
  <c r="S64" i="8"/>
  <c r="S102" i="8"/>
  <c r="L118" i="8"/>
  <c r="S125" i="8"/>
  <c r="L160" i="8"/>
  <c r="S160" i="8"/>
  <c r="S167" i="8"/>
  <c r="L181" i="8"/>
  <c r="S181" i="8"/>
  <c r="S189" i="8"/>
  <c r="S203" i="8"/>
  <c r="L219" i="8"/>
  <c r="S264" i="8"/>
  <c r="L293" i="8"/>
  <c r="L339" i="8"/>
  <c r="S393" i="8"/>
  <c r="S401" i="8"/>
  <c r="L432" i="8"/>
  <c r="S432" i="8"/>
  <c r="S418" i="8"/>
  <c r="S433" i="8"/>
  <c r="S425" i="8"/>
  <c r="S305" i="8"/>
  <c r="S426" i="8"/>
  <c r="S457" i="8"/>
  <c r="S464" i="8"/>
  <c r="S456" i="8"/>
  <c r="S359" i="8"/>
  <c r="S487" i="8"/>
  <c r="S366" i="8"/>
  <c r="S358" i="8"/>
  <c r="S367" i="8"/>
  <c r="S398" i="8"/>
  <c r="S488" i="8"/>
  <c r="S429" i="8"/>
  <c r="S421" i="8"/>
  <c r="S397" i="8"/>
  <c r="S381" i="8"/>
  <c r="S285" i="8"/>
  <c r="S302" i="8"/>
  <c r="S325" i="8"/>
  <c r="S361" i="8"/>
  <c r="S368" i="8"/>
  <c r="S391" i="8"/>
  <c r="S423" i="8"/>
  <c r="S430" i="8"/>
  <c r="S461" i="8"/>
  <c r="S460" i="8"/>
  <c r="S436" i="8"/>
  <c r="S428" i="8"/>
  <c r="S404" i="8"/>
  <c r="S396" i="8"/>
  <c r="S292" i="8"/>
  <c r="S334" i="8"/>
  <c r="S400" i="8"/>
  <c r="S431" i="8"/>
  <c r="S462" i="8"/>
  <c r="S490" i="8"/>
  <c r="S427" i="8"/>
  <c r="S387" i="8"/>
  <c r="S491" i="8"/>
  <c r="S492" i="8"/>
  <c r="S494" i="8"/>
  <c r="S495" i="8"/>
  <c r="S114" i="8"/>
  <c r="S103" i="8"/>
  <c r="S99" i="8"/>
  <c r="S493" i="8"/>
  <c r="S95" i="8"/>
  <c r="S329" i="8"/>
  <c r="S455" i="8"/>
  <c r="S346" i="8"/>
  <c r="L490" i="8"/>
  <c r="L489" i="8"/>
  <c r="S52" i="8"/>
  <c r="S166" i="8"/>
  <c r="S227" i="8"/>
  <c r="S297" i="8"/>
  <c r="L2" i="8"/>
  <c r="L482" i="8"/>
  <c r="L474" i="8"/>
  <c r="L458" i="8"/>
  <c r="L442" i="8"/>
  <c r="L434" i="8"/>
  <c r="L426" i="8"/>
  <c r="L418" i="8"/>
  <c r="L402" i="8"/>
  <c r="L394" i="8"/>
  <c r="L386" i="8"/>
  <c r="L378" i="8"/>
  <c r="L370" i="8"/>
  <c r="L354" i="8"/>
  <c r="L338" i="8"/>
  <c r="L330" i="8"/>
  <c r="L322" i="8"/>
  <c r="L314" i="8"/>
  <c r="L306" i="8"/>
  <c r="L298" i="8"/>
  <c r="L290" i="8"/>
  <c r="L282" i="8"/>
  <c r="L274" i="8"/>
  <c r="L258" i="8"/>
  <c r="L250" i="8"/>
  <c r="L242" i="8"/>
  <c r="L234" i="8"/>
  <c r="L226" i="8"/>
  <c r="L218" i="8"/>
  <c r="L210" i="8"/>
  <c r="L202" i="8"/>
  <c r="L194" i="8"/>
  <c r="L186" i="8"/>
  <c r="L178" i="8"/>
  <c r="L162" i="8"/>
  <c r="L154" i="8"/>
  <c r="L146" i="8"/>
  <c r="L130" i="8"/>
  <c r="L122" i="8"/>
  <c r="L106" i="8"/>
  <c r="L98" i="8"/>
  <c r="L90" i="8"/>
  <c r="L82" i="8"/>
  <c r="L74" i="8"/>
  <c r="L66" i="8"/>
  <c r="L50" i="8"/>
  <c r="L34" i="8"/>
  <c r="L26" i="8"/>
  <c r="S117" i="8"/>
  <c r="L473" i="8"/>
  <c r="L457" i="8"/>
  <c r="L449" i="8"/>
  <c r="L441" i="8"/>
  <c r="L433" i="8"/>
  <c r="L425" i="8"/>
  <c r="L417" i="8"/>
  <c r="L409" i="8"/>
  <c r="L401" i="8"/>
  <c r="L393" i="8"/>
  <c r="L385" i="8"/>
  <c r="L369" i="8"/>
  <c r="L361" i="8"/>
  <c r="L353" i="8"/>
  <c r="L345" i="8"/>
  <c r="L337" i="8"/>
  <c r="L321" i="8"/>
  <c r="L313" i="8"/>
  <c r="L305" i="8"/>
  <c r="L289" i="8"/>
  <c r="L281" i="8"/>
  <c r="L273" i="8"/>
  <c r="L265" i="8"/>
  <c r="L257" i="8"/>
  <c r="L241" i="8"/>
  <c r="L233" i="8"/>
  <c r="L225" i="8"/>
  <c r="L217" i="8"/>
  <c r="L209" i="8"/>
  <c r="L201" i="8"/>
  <c r="L169" i="8"/>
  <c r="L161" i="8"/>
  <c r="L153" i="8"/>
  <c r="L145" i="8"/>
  <c r="L129" i="8"/>
  <c r="L121" i="8"/>
  <c r="L113" i="8"/>
  <c r="L105" i="8"/>
  <c r="L97" i="8"/>
  <c r="L89" i="8"/>
  <c r="L81" i="8"/>
  <c r="L73" i="8"/>
  <c r="L65" i="8"/>
  <c r="L57" i="8"/>
  <c r="L49" i="8"/>
  <c r="L41" i="8"/>
  <c r="L33" i="8"/>
  <c r="L25" i="8"/>
  <c r="L17" i="8"/>
  <c r="L9" i="8"/>
  <c r="S157" i="8"/>
  <c r="S244" i="8"/>
  <c r="S268" i="8"/>
  <c r="L488" i="8"/>
  <c r="L480" i="8"/>
  <c r="L472" i="8"/>
  <c r="L456" i="8"/>
  <c r="L448" i="8"/>
  <c r="L440" i="8"/>
  <c r="L416" i="8"/>
  <c r="L408" i="8"/>
  <c r="L400" i="8"/>
  <c r="L392" i="8"/>
  <c r="L384" i="8"/>
  <c r="L376" i="8"/>
  <c r="L368" i="8"/>
  <c r="L360" i="8"/>
  <c r="L352" i="8"/>
  <c r="L336" i="8"/>
  <c r="L328" i="8"/>
  <c r="L320" i="8"/>
  <c r="L312" i="8"/>
  <c r="L304" i="8"/>
  <c r="L296" i="8"/>
  <c r="L288" i="8"/>
  <c r="L280" i="8"/>
  <c r="L264" i="8"/>
  <c r="L256" i="8"/>
  <c r="L240" i="8"/>
  <c r="L232" i="8"/>
  <c r="L224" i="8"/>
  <c r="L216" i="8"/>
  <c r="L208" i="8"/>
  <c r="L200" i="8"/>
  <c r="L184" i="8"/>
  <c r="L176" i="8"/>
  <c r="L168" i="8"/>
  <c r="L152" i="8"/>
  <c r="L144" i="8"/>
  <c r="L136" i="8"/>
  <c r="L128" i="8"/>
  <c r="L120" i="8"/>
  <c r="L112" i="8"/>
  <c r="L104" i="8"/>
  <c r="L88" i="8"/>
  <c r="L80" i="8"/>
  <c r="L72" i="8"/>
  <c r="L64" i="8"/>
  <c r="L56" i="8"/>
  <c r="L40" i="8"/>
  <c r="L32" i="8"/>
  <c r="L16" i="8"/>
  <c r="L8" i="8"/>
  <c r="S463" i="8"/>
  <c r="L495" i="8"/>
  <c r="L487" i="8"/>
  <c r="L479" i="8"/>
  <c r="L471" i="8"/>
  <c r="L447" i="8"/>
  <c r="L439" i="8"/>
  <c r="L431" i="8"/>
  <c r="L423" i="8"/>
  <c r="L415" i="8"/>
  <c r="L407" i="8"/>
  <c r="L391" i="8"/>
  <c r="L383" i="8"/>
  <c r="L375" i="8"/>
  <c r="L367" i="8"/>
  <c r="L359" i="8"/>
  <c r="L351" i="8"/>
  <c r="L343" i="8"/>
  <c r="L327" i="8"/>
  <c r="L319" i="8"/>
  <c r="L295" i="8"/>
  <c r="L287" i="8"/>
  <c r="L279" i="8"/>
  <c r="L271" i="8"/>
  <c r="L263" i="8"/>
  <c r="L255" i="8"/>
  <c r="L247" i="8"/>
  <c r="L239" i="8"/>
  <c r="L231" i="8"/>
  <c r="L215" i="8"/>
  <c r="L207" i="8"/>
  <c r="L199" i="8"/>
  <c r="L191" i="8"/>
  <c r="L183" i="8"/>
  <c r="L175" i="8"/>
  <c r="L167" i="8"/>
  <c r="L159" i="8"/>
  <c r="L151" i="8"/>
  <c r="L143" i="8"/>
  <c r="L135" i="8"/>
  <c r="L127" i="8"/>
  <c r="L119" i="8"/>
  <c r="L111" i="8"/>
  <c r="L87" i="8"/>
  <c r="L79" i="8"/>
  <c r="L71" i="8"/>
  <c r="L63" i="8"/>
  <c r="L55" i="8"/>
  <c r="L47" i="8"/>
  <c r="L39" i="8"/>
  <c r="L23" i="8"/>
  <c r="L15" i="8"/>
  <c r="L7" i="8"/>
  <c r="S355" i="8"/>
  <c r="L494" i="8"/>
  <c r="L486" i="8"/>
  <c r="L478" i="8"/>
  <c r="L470" i="8"/>
  <c r="L462" i="8"/>
  <c r="L454" i="8"/>
  <c r="L446" i="8"/>
  <c r="L438" i="8"/>
  <c r="L430" i="8"/>
  <c r="L422" i="8"/>
  <c r="L414" i="8"/>
  <c r="L398" i="8"/>
  <c r="L390" i="8"/>
  <c r="L382" i="8"/>
  <c r="L374" i="8"/>
  <c r="L366" i="8"/>
  <c r="L358" i="8"/>
  <c r="L350" i="8"/>
  <c r="L334" i="8"/>
  <c r="L326" i="8"/>
  <c r="L318" i="8"/>
  <c r="L302" i="8"/>
  <c r="L286" i="8"/>
  <c r="L270" i="8"/>
  <c r="L262" i="8"/>
  <c r="L254" i="8"/>
  <c r="L238" i="8"/>
  <c r="L230" i="8"/>
  <c r="L214" i="8"/>
  <c r="L206" i="8"/>
  <c r="L190" i="8"/>
  <c r="L182" i="8"/>
  <c r="L174" i="8"/>
  <c r="L158" i="8"/>
  <c r="L150" i="8"/>
  <c r="L142" i="8"/>
  <c r="L126" i="8"/>
  <c r="L110" i="8"/>
  <c r="L102" i="8"/>
  <c r="L86" i="8"/>
  <c r="L78" i="8"/>
  <c r="L70" i="8"/>
  <c r="L62" i="8"/>
  <c r="L54" i="8"/>
  <c r="L46" i="8"/>
  <c r="L38" i="8"/>
  <c r="L30" i="8"/>
  <c r="L14" i="8"/>
  <c r="L6" i="8"/>
  <c r="S68" i="8"/>
  <c r="S149" i="8"/>
  <c r="L485" i="8"/>
  <c r="L477" i="8"/>
  <c r="L469" i="8"/>
  <c r="L461" i="8"/>
  <c r="L445" i="8"/>
  <c r="L437" i="8"/>
  <c r="L429" i="8"/>
  <c r="L421" i="8"/>
  <c r="L413" i="8"/>
  <c r="L405" i="8"/>
  <c r="L397" i="8"/>
  <c r="L389" i="8"/>
  <c r="L381" i="8"/>
  <c r="L373" i="8"/>
  <c r="L365" i="8"/>
  <c r="L357" i="8"/>
  <c r="L341" i="8"/>
  <c r="L333" i="8"/>
  <c r="L325" i="8"/>
  <c r="L317" i="8"/>
  <c r="L277" i="8"/>
  <c r="L269" i="8"/>
  <c r="L261" i="8"/>
  <c r="L253" i="8"/>
  <c r="L237" i="8"/>
  <c r="L229" i="8"/>
  <c r="L221" i="8"/>
  <c r="L213" i="8"/>
  <c r="L205" i="8"/>
  <c r="L189" i="8"/>
  <c r="L173" i="8"/>
  <c r="L141" i="8"/>
  <c r="L133" i="8"/>
  <c r="L125" i="8"/>
  <c r="L109" i="8"/>
  <c r="L101" i="8"/>
  <c r="L93" i="8"/>
  <c r="L85" i="8"/>
  <c r="L77" i="8"/>
  <c r="L69" i="8"/>
  <c r="L61" i="8"/>
  <c r="L53" i="8"/>
  <c r="L45" i="8"/>
  <c r="L37" i="8"/>
  <c r="L29" i="8"/>
  <c r="L21" i="8"/>
  <c r="L13" i="8"/>
  <c r="L5" i="8"/>
  <c r="L492" i="8"/>
  <c r="L484" i="8"/>
  <c r="L476" i="8"/>
  <c r="L468" i="8"/>
  <c r="L460" i="8"/>
  <c r="L452" i="8"/>
  <c r="L444" i="8"/>
  <c r="L436" i="8"/>
  <c r="L428" i="8"/>
  <c r="L420" i="8"/>
  <c r="L412" i="8"/>
  <c r="L404" i="8"/>
  <c r="L396" i="8"/>
  <c r="L388" i="8"/>
  <c r="L380" i="8"/>
  <c r="L372" i="8"/>
  <c r="L364" i="8"/>
  <c r="L348" i="8"/>
  <c r="L340" i="8"/>
  <c r="L332" i="8"/>
  <c r="L324" i="8"/>
  <c r="L308" i="8"/>
  <c r="L292" i="8"/>
  <c r="L284" i="8"/>
  <c r="L276" i="8"/>
  <c r="L260" i="8"/>
  <c r="L252" i="8"/>
  <c r="L236" i="8"/>
  <c r="L228" i="8"/>
  <c r="L220" i="8"/>
  <c r="L212" i="8"/>
  <c r="L204" i="8"/>
  <c r="L196" i="8"/>
  <c r="L188" i="8"/>
  <c r="L180" i="8"/>
  <c r="L172" i="8"/>
  <c r="L132" i="8"/>
  <c r="L124" i="8"/>
  <c r="L116" i="8"/>
  <c r="L108" i="8"/>
  <c r="L100" i="8"/>
  <c r="L92" i="8"/>
  <c r="L76" i="8"/>
  <c r="L60" i="8"/>
  <c r="L36" i="8"/>
  <c r="L28" i="8"/>
  <c r="L20" i="8"/>
  <c r="L12" i="8"/>
  <c r="L4" i="8"/>
  <c r="L491" i="8"/>
  <c r="L475" i="8"/>
  <c r="L467" i="8"/>
  <c r="L451" i="8"/>
  <c r="L443" i="8"/>
  <c r="L435" i="8"/>
  <c r="L427" i="8"/>
  <c r="L419" i="8"/>
  <c r="L379" i="8"/>
  <c r="L371" i="8"/>
  <c r="L363" i="8"/>
  <c r="L307" i="8"/>
  <c r="L291" i="8"/>
  <c r="L283" i="8"/>
  <c r="L275" i="8"/>
  <c r="L267" i="8"/>
  <c r="L251" i="8"/>
  <c r="L243" i="8"/>
  <c r="L235" i="8"/>
  <c r="L211" i="8"/>
  <c r="L203" i="8"/>
  <c r="L195" i="8"/>
  <c r="L187" i="8"/>
  <c r="L179" i="8"/>
  <c r="L171" i="8"/>
  <c r="L131" i="8"/>
  <c r="L91" i="8"/>
  <c r="L51" i="8"/>
  <c r="L43" i="8"/>
  <c r="L35" i="8"/>
  <c r="L27" i="8"/>
  <c r="L11" i="8"/>
  <c r="L3" i="8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7" i="4"/>
  <c r="S156" i="8" l="1"/>
  <c r="R458" i="8"/>
  <c r="S458" i="8" s="1"/>
  <c r="R224" i="8"/>
  <c r="S224" i="8" s="1"/>
  <c r="R293" i="8"/>
  <c r="S293" i="8" s="1"/>
  <c r="S59" i="8"/>
  <c r="R411" i="8"/>
  <c r="S411" i="8" s="1"/>
  <c r="R199" i="8"/>
  <c r="S199" i="8" s="1"/>
  <c r="T240" i="8" s="1"/>
  <c r="U240" i="8" s="1"/>
  <c r="V240" i="8" s="1"/>
  <c r="W240" i="8" s="1"/>
  <c r="X240" i="8" s="1"/>
  <c r="R453" i="8"/>
  <c r="S453" i="8" s="1"/>
  <c r="S122" i="8"/>
  <c r="Q128" i="8"/>
  <c r="R320" i="8"/>
  <c r="S320" i="8" s="1"/>
  <c r="S60" i="8"/>
  <c r="R389" i="8"/>
  <c r="S389" i="8" s="1"/>
  <c r="R364" i="8"/>
  <c r="S364" i="8" s="1"/>
  <c r="R225" i="8"/>
  <c r="S225" i="8" s="1"/>
  <c r="R288" i="8"/>
  <c r="S288" i="8" s="1"/>
  <c r="R390" i="8"/>
  <c r="S390" i="8" s="1"/>
  <c r="R485" i="8"/>
  <c r="S485" i="8" s="1"/>
  <c r="R179" i="8"/>
  <c r="S179" i="8" s="1"/>
  <c r="R343" i="8"/>
  <c r="S343" i="8" s="1"/>
  <c r="T150" i="8"/>
  <c r="U150" i="8" s="1"/>
  <c r="V150" i="8" s="1"/>
  <c r="W150" i="8" s="1"/>
  <c r="X150" i="8" s="1"/>
  <c r="T166" i="8"/>
  <c r="U166" i="8" s="1"/>
  <c r="V166" i="8" s="1"/>
  <c r="W166" i="8" s="1"/>
  <c r="X166" i="8" s="1"/>
  <c r="T143" i="8"/>
  <c r="U143" i="8" s="1"/>
  <c r="V143" i="8" s="1"/>
  <c r="W143" i="8" s="1"/>
  <c r="X143" i="8" s="1"/>
  <c r="T140" i="8"/>
  <c r="U140" i="8" s="1"/>
  <c r="V140" i="8" s="1"/>
  <c r="W140" i="8" s="1"/>
  <c r="X140" i="8" s="1"/>
  <c r="T154" i="8"/>
  <c r="U154" i="8" s="1"/>
  <c r="V154" i="8" s="1"/>
  <c r="W154" i="8" s="1"/>
  <c r="X154" i="8" s="1"/>
  <c r="T157" i="8"/>
  <c r="U157" i="8" s="1"/>
  <c r="V157" i="8" s="1"/>
  <c r="W157" i="8" s="1"/>
  <c r="X157" i="8" s="1"/>
  <c r="T138" i="8"/>
  <c r="U138" i="8" s="1"/>
  <c r="V138" i="8" s="1"/>
  <c r="W138" i="8" s="1"/>
  <c r="X138" i="8" s="1"/>
  <c r="T145" i="8"/>
  <c r="U145" i="8" s="1"/>
  <c r="V145" i="8" s="1"/>
  <c r="W145" i="8" s="1"/>
  <c r="X145" i="8" s="1"/>
  <c r="T164" i="8"/>
  <c r="U164" i="8" s="1"/>
  <c r="V164" i="8" s="1"/>
  <c r="W164" i="8" s="1"/>
  <c r="X164" i="8" s="1"/>
  <c r="T279" i="8"/>
  <c r="U279" i="8" s="1"/>
  <c r="V279" i="8" s="1"/>
  <c r="W279" i="8" s="1"/>
  <c r="X279" i="8" s="1"/>
  <c r="T156" i="8"/>
  <c r="U156" i="8" s="1"/>
  <c r="V156" i="8" s="1"/>
  <c r="W156" i="8" s="1"/>
  <c r="X156" i="8" s="1"/>
  <c r="T291" i="8"/>
  <c r="U291" i="8" s="1"/>
  <c r="V291" i="8" s="1"/>
  <c r="W291" i="8" s="1"/>
  <c r="X291" i="8" s="1"/>
  <c r="T141" i="8"/>
  <c r="U141" i="8" s="1"/>
  <c r="V141" i="8" s="1"/>
  <c r="W141" i="8" s="1"/>
  <c r="X141" i="8" s="1"/>
  <c r="T160" i="8"/>
  <c r="U160" i="8" s="1"/>
  <c r="V160" i="8" s="1"/>
  <c r="W160" i="8" s="1"/>
  <c r="X160" i="8" s="1"/>
  <c r="T132" i="8"/>
  <c r="U132" i="8" s="1"/>
  <c r="V132" i="8" s="1"/>
  <c r="W132" i="8" s="1"/>
  <c r="X132" i="8" s="1"/>
  <c r="T130" i="8"/>
  <c r="U130" i="8" s="1"/>
  <c r="V130" i="8" s="1"/>
  <c r="W130" i="8" s="1"/>
  <c r="X130" i="8" s="1"/>
  <c r="T144" i="8"/>
  <c r="U144" i="8" s="1"/>
  <c r="V144" i="8" s="1"/>
  <c r="W144" i="8" s="1"/>
  <c r="X144" i="8" s="1"/>
  <c r="T139" i="8"/>
  <c r="U139" i="8" s="1"/>
  <c r="V139" i="8" s="1"/>
  <c r="W139" i="8" s="1"/>
  <c r="X139" i="8" s="1"/>
  <c r="T248" i="8"/>
  <c r="U248" i="8" s="1"/>
  <c r="V248" i="8" s="1"/>
  <c r="W248" i="8" s="1"/>
  <c r="X248" i="8" s="1"/>
  <c r="T245" i="8"/>
  <c r="U245" i="8" s="1"/>
  <c r="V245" i="8" s="1"/>
  <c r="W245" i="8" s="1"/>
  <c r="X245" i="8" s="1"/>
  <c r="T259" i="8"/>
  <c r="U259" i="8" s="1"/>
  <c r="V259" i="8" s="1"/>
  <c r="W259" i="8" s="1"/>
  <c r="X259" i="8" s="1"/>
  <c r="T270" i="8"/>
  <c r="U270" i="8" s="1"/>
  <c r="V270" i="8" s="1"/>
  <c r="W270" i="8" s="1"/>
  <c r="X270" i="8" s="1"/>
  <c r="T250" i="8"/>
  <c r="U250" i="8" s="1"/>
  <c r="V250" i="8" s="1"/>
  <c r="W250" i="8" s="1"/>
  <c r="X250" i="8" s="1"/>
  <c r="T162" i="8"/>
  <c r="U162" i="8" s="1"/>
  <c r="V162" i="8" s="1"/>
  <c r="W162" i="8" s="1"/>
  <c r="X162" i="8" s="1"/>
  <c r="T137" i="8"/>
  <c r="U137" i="8" s="1"/>
  <c r="V137" i="8" s="1"/>
  <c r="W137" i="8" s="1"/>
  <c r="X137" i="8" s="1"/>
  <c r="T135" i="8"/>
  <c r="U135" i="8" s="1"/>
  <c r="V135" i="8" s="1"/>
  <c r="W135" i="8" s="1"/>
  <c r="X135" i="8" s="1"/>
  <c r="T149" i="8"/>
  <c r="U149" i="8" s="1"/>
  <c r="V149" i="8" s="1"/>
  <c r="W149" i="8" s="1"/>
  <c r="X149" i="8" s="1"/>
  <c r="T163" i="8"/>
  <c r="U163" i="8" s="1"/>
  <c r="V163" i="8" s="1"/>
  <c r="W163" i="8" s="1"/>
  <c r="X163" i="8" s="1"/>
  <c r="T265" i="8"/>
  <c r="U265" i="8" s="1"/>
  <c r="V265" i="8" s="1"/>
  <c r="W265" i="8" s="1"/>
  <c r="X265" i="8" s="1"/>
  <c r="T254" i="8"/>
  <c r="U254" i="8" s="1"/>
  <c r="V254" i="8" s="1"/>
  <c r="W254" i="8" s="1"/>
  <c r="X254" i="8" s="1"/>
  <c r="T155" i="8"/>
  <c r="U155" i="8" s="1"/>
  <c r="V155" i="8" s="1"/>
  <c r="W155" i="8" s="1"/>
  <c r="X155" i="8" s="1"/>
  <c r="T249" i="8"/>
  <c r="U249" i="8" s="1"/>
  <c r="V249" i="8" s="1"/>
  <c r="W249" i="8" s="1"/>
  <c r="X249" i="8" s="1"/>
  <c r="T277" i="8"/>
  <c r="U277" i="8" s="1"/>
  <c r="V277" i="8" s="1"/>
  <c r="W277" i="8" s="1"/>
  <c r="X277" i="8" s="1"/>
  <c r="T146" i="8"/>
  <c r="U146" i="8" s="1"/>
  <c r="V146" i="8" s="1"/>
  <c r="W146" i="8" s="1"/>
  <c r="X146" i="8" s="1"/>
  <c r="T152" i="8"/>
  <c r="U152" i="8" s="1"/>
  <c r="V152" i="8" s="1"/>
  <c r="W152" i="8" s="1"/>
  <c r="X152" i="8" s="1"/>
  <c r="T158" i="8"/>
  <c r="U158" i="8" s="1"/>
  <c r="V158" i="8" s="1"/>
  <c r="W158" i="8" s="1"/>
  <c r="X158" i="8" s="1"/>
  <c r="T133" i="8"/>
  <c r="U133" i="8" s="1"/>
  <c r="V133" i="8" s="1"/>
  <c r="W133" i="8" s="1"/>
  <c r="X133" i="8" s="1"/>
  <c r="T147" i="8"/>
  <c r="U147" i="8" s="1"/>
  <c r="V147" i="8" s="1"/>
  <c r="W147" i="8" s="1"/>
  <c r="X147" i="8" s="1"/>
  <c r="T280" i="8"/>
  <c r="U280" i="8" s="1"/>
  <c r="V280" i="8" s="1"/>
  <c r="W280" i="8" s="1"/>
  <c r="X280" i="8" s="1"/>
  <c r="T261" i="8"/>
  <c r="U261" i="8" s="1"/>
  <c r="V261" i="8" s="1"/>
  <c r="W261" i="8" s="1"/>
  <c r="X261" i="8" s="1"/>
  <c r="T142" i="8"/>
  <c r="U142" i="8" s="1"/>
  <c r="V142" i="8" s="1"/>
  <c r="W142" i="8" s="1"/>
  <c r="X142" i="8" s="1"/>
  <c r="T131" i="8"/>
  <c r="U131" i="8" s="1"/>
  <c r="V131" i="8" s="1"/>
  <c r="W131" i="8" s="1"/>
  <c r="X131" i="8" s="1"/>
  <c r="T268" i="8"/>
  <c r="U268" i="8" s="1"/>
  <c r="V268" i="8" s="1"/>
  <c r="W268" i="8" s="1"/>
  <c r="X268" i="8" s="1"/>
  <c r="T161" i="8"/>
  <c r="U161" i="8" s="1"/>
  <c r="V161" i="8" s="1"/>
  <c r="W161" i="8" s="1"/>
  <c r="X161" i="8" s="1"/>
  <c r="T159" i="8"/>
  <c r="U159" i="8" s="1"/>
  <c r="V159" i="8" s="1"/>
  <c r="W159" i="8" s="1"/>
  <c r="X159" i="8" s="1"/>
  <c r="T134" i="8"/>
  <c r="U134" i="8" s="1"/>
  <c r="V134" i="8" s="1"/>
  <c r="W134" i="8" s="1"/>
  <c r="X134" i="8" s="1"/>
  <c r="T148" i="8"/>
  <c r="U148" i="8" s="1"/>
  <c r="V148" i="8" s="1"/>
  <c r="W148" i="8" s="1"/>
  <c r="X148" i="8" s="1"/>
  <c r="T282" i="8"/>
  <c r="U282" i="8" s="1"/>
  <c r="V282" i="8" s="1"/>
  <c r="W282" i="8" s="1"/>
  <c r="X282" i="8" s="1"/>
  <c r="T263" i="8"/>
  <c r="U263" i="8" s="1"/>
  <c r="V263" i="8" s="1"/>
  <c r="W263" i="8" s="1"/>
  <c r="X263" i="8" s="1"/>
  <c r="T252" i="8"/>
  <c r="U252" i="8" s="1"/>
  <c r="V252" i="8" s="1"/>
  <c r="W252" i="8" s="1"/>
  <c r="X252" i="8" s="1"/>
  <c r="T136" i="8"/>
  <c r="U136" i="8" s="1"/>
  <c r="V136" i="8" s="1"/>
  <c r="W136" i="8" s="1"/>
  <c r="X136" i="8" s="1"/>
  <c r="T153" i="8"/>
  <c r="U153" i="8" s="1"/>
  <c r="V153" i="8" s="1"/>
  <c r="W153" i="8" s="1"/>
  <c r="X153" i="8" s="1"/>
  <c r="T151" i="8"/>
  <c r="U151" i="8" s="1"/>
  <c r="V151" i="8" s="1"/>
  <c r="W151" i="8" s="1"/>
  <c r="X151" i="8" s="1"/>
  <c r="T165" i="8"/>
  <c r="U165" i="8" s="1"/>
  <c r="V165" i="8" s="1"/>
  <c r="W165" i="8" s="1"/>
  <c r="X165" i="8" s="1"/>
  <c r="T266" i="8"/>
  <c r="U266" i="8" s="1"/>
  <c r="V266" i="8" s="1"/>
  <c r="W266" i="8" s="1"/>
  <c r="X266" i="8" s="1"/>
  <c r="T286" i="8"/>
  <c r="U286" i="8" s="1"/>
  <c r="V286" i="8" s="1"/>
  <c r="W286" i="8" s="1"/>
  <c r="X286" i="8" s="1"/>
  <c r="T206" i="8"/>
  <c r="U206" i="8" s="1"/>
  <c r="V206" i="8" s="1"/>
  <c r="W206" i="8" s="1"/>
  <c r="X206" i="8" s="1"/>
  <c r="T222" i="8"/>
  <c r="U222" i="8" s="1"/>
  <c r="V222" i="8" s="1"/>
  <c r="W222" i="8" s="1"/>
  <c r="X222" i="8" s="1"/>
  <c r="T224" i="8"/>
  <c r="U224" i="8" s="1"/>
  <c r="V224" i="8" s="1"/>
  <c r="W224" i="8" s="1"/>
  <c r="X224" i="8" s="1"/>
  <c r="T243" i="8"/>
  <c r="U243" i="8" s="1"/>
  <c r="V243" i="8" s="1"/>
  <c r="W243" i="8" s="1"/>
  <c r="X243" i="8" s="1"/>
  <c r="T241" i="8"/>
  <c r="U241" i="8" s="1"/>
  <c r="V241" i="8" s="1"/>
  <c r="W241" i="8" s="1"/>
  <c r="X241" i="8" s="1"/>
  <c r="T215" i="8"/>
  <c r="U215" i="8" s="1"/>
  <c r="V215" i="8" s="1"/>
  <c r="W215" i="8" s="1"/>
  <c r="X215" i="8" s="1"/>
  <c r="T123" i="8"/>
  <c r="U123" i="8" s="1"/>
  <c r="V123" i="8" s="1"/>
  <c r="W123" i="8" s="1"/>
  <c r="X123" i="8" s="1"/>
  <c r="T94" i="8"/>
  <c r="U94" i="8" s="1"/>
  <c r="V94" i="8" s="1"/>
  <c r="W94" i="8" s="1"/>
  <c r="X94" i="8" s="1"/>
  <c r="T80" i="8"/>
  <c r="U80" i="8" s="1"/>
  <c r="V80" i="8" s="1"/>
  <c r="W80" i="8" s="1"/>
  <c r="X80" i="8" s="1"/>
  <c r="T129" i="8"/>
  <c r="U129" i="8" s="1"/>
  <c r="V129" i="8" s="1"/>
  <c r="W129" i="8" s="1"/>
  <c r="X129" i="8" s="1"/>
  <c r="T96" i="8"/>
  <c r="U96" i="8" s="1"/>
  <c r="V96" i="8" s="1"/>
  <c r="W96" i="8" s="1"/>
  <c r="X96" i="8" s="1"/>
  <c r="T108" i="8"/>
  <c r="U108" i="8" s="1"/>
  <c r="V108" i="8" s="1"/>
  <c r="W108" i="8" s="1"/>
  <c r="X108" i="8" s="1"/>
  <c r="T110" i="8"/>
  <c r="U110" i="8" s="1"/>
  <c r="V110" i="8" s="1"/>
  <c r="W110" i="8" s="1"/>
  <c r="X110" i="8" s="1"/>
  <c r="T112" i="8"/>
  <c r="U112" i="8" s="1"/>
  <c r="V112" i="8" s="1"/>
  <c r="W112" i="8" s="1"/>
  <c r="X112" i="8" s="1"/>
  <c r="T98" i="8"/>
  <c r="U98" i="8" s="1"/>
  <c r="V98" i="8" s="1"/>
  <c r="W98" i="8" s="1"/>
  <c r="X98" i="8" s="1"/>
  <c r="T124" i="8"/>
  <c r="U124" i="8" s="1"/>
  <c r="V124" i="8" s="1"/>
  <c r="W124" i="8" s="1"/>
  <c r="X124" i="8" s="1"/>
  <c r="T126" i="8"/>
  <c r="U126" i="8" s="1"/>
  <c r="V126" i="8" s="1"/>
  <c r="W126" i="8" s="1"/>
  <c r="X126" i="8" s="1"/>
  <c r="T120" i="8"/>
  <c r="U120" i="8" s="1"/>
  <c r="V120" i="8" s="1"/>
  <c r="W120" i="8" s="1"/>
  <c r="X120" i="8" s="1"/>
  <c r="T114" i="8"/>
  <c r="U114" i="8" s="1"/>
  <c r="V114" i="8" s="1"/>
  <c r="W114" i="8" s="1"/>
  <c r="X114" i="8" s="1"/>
  <c r="T91" i="8"/>
  <c r="U91" i="8" s="1"/>
  <c r="V91" i="8" s="1"/>
  <c r="W91" i="8" s="1"/>
  <c r="X91" i="8" s="1"/>
  <c r="T103" i="8"/>
  <c r="U103" i="8" s="1"/>
  <c r="V103" i="8" s="1"/>
  <c r="W103" i="8" s="1"/>
  <c r="X103" i="8" s="1"/>
  <c r="T85" i="8"/>
  <c r="U85" i="8" s="1"/>
  <c r="V85" i="8" s="1"/>
  <c r="W85" i="8" s="1"/>
  <c r="X85" i="8" s="1"/>
  <c r="T87" i="8"/>
  <c r="U87" i="8" s="1"/>
  <c r="V87" i="8" s="1"/>
  <c r="W87" i="8" s="1"/>
  <c r="X87" i="8" s="1"/>
  <c r="T128" i="8"/>
  <c r="U128" i="8" s="1"/>
  <c r="V128" i="8" s="1"/>
  <c r="W128" i="8" s="1"/>
  <c r="X128" i="8" s="1"/>
  <c r="T93" i="8"/>
  <c r="U93" i="8" s="1"/>
  <c r="V93" i="8" s="1"/>
  <c r="W93" i="8" s="1"/>
  <c r="X93" i="8" s="1"/>
  <c r="T89" i="8"/>
  <c r="U89" i="8" s="1"/>
  <c r="V89" i="8" s="1"/>
  <c r="W89" i="8" s="1"/>
  <c r="X89" i="8" s="1"/>
  <c r="T109" i="8"/>
  <c r="U109" i="8" s="1"/>
  <c r="V109" i="8" s="1"/>
  <c r="W109" i="8" s="1"/>
  <c r="X109" i="8" s="1"/>
  <c r="T111" i="8"/>
  <c r="U111" i="8" s="1"/>
  <c r="V111" i="8" s="1"/>
  <c r="W111" i="8" s="1"/>
  <c r="X111" i="8" s="1"/>
  <c r="T115" i="8"/>
  <c r="U115" i="8" s="1"/>
  <c r="V115" i="8" s="1"/>
  <c r="W115" i="8" s="1"/>
  <c r="X115" i="8" s="1"/>
  <c r="T119" i="8"/>
  <c r="U119" i="8" s="1"/>
  <c r="V119" i="8" s="1"/>
  <c r="W119" i="8" s="1"/>
  <c r="X119" i="8" s="1"/>
  <c r="T92" i="8"/>
  <c r="U92" i="8" s="1"/>
  <c r="V92" i="8" s="1"/>
  <c r="W92" i="8" s="1"/>
  <c r="X92" i="8" s="1"/>
  <c r="T82" i="8"/>
  <c r="U82" i="8" s="1"/>
  <c r="V82" i="8" s="1"/>
  <c r="W82" i="8" s="1"/>
  <c r="X82" i="8" s="1"/>
  <c r="T107" i="8"/>
  <c r="U107" i="8" s="1"/>
  <c r="V107" i="8" s="1"/>
  <c r="W107" i="8" s="1"/>
  <c r="X107" i="8" s="1"/>
  <c r="T105" i="8"/>
  <c r="U105" i="8" s="1"/>
  <c r="V105" i="8" s="1"/>
  <c r="W105" i="8" s="1"/>
  <c r="X105" i="8" s="1"/>
  <c r="T125" i="8"/>
  <c r="U125" i="8" s="1"/>
  <c r="V125" i="8" s="1"/>
  <c r="W125" i="8" s="1"/>
  <c r="X125" i="8" s="1"/>
  <c r="T121" i="8"/>
  <c r="U121" i="8" s="1"/>
  <c r="V121" i="8" s="1"/>
  <c r="W121" i="8" s="1"/>
  <c r="X121" i="8" s="1"/>
  <c r="T102" i="8"/>
  <c r="U102" i="8" s="1"/>
  <c r="V102" i="8" s="1"/>
  <c r="W102" i="8" s="1"/>
  <c r="X102" i="8" s="1"/>
  <c r="T60" i="8"/>
  <c r="U60" i="8" s="1"/>
  <c r="V60" i="8" s="1"/>
  <c r="W60" i="8" s="1"/>
  <c r="X60" i="8" s="1"/>
  <c r="T74" i="8"/>
  <c r="U74" i="8" s="1"/>
  <c r="V74" i="8" s="1"/>
  <c r="W74" i="8" s="1"/>
  <c r="X74" i="8" s="1"/>
  <c r="T72" i="8"/>
  <c r="U72" i="8" s="1"/>
  <c r="V72" i="8" s="1"/>
  <c r="W72" i="8" s="1"/>
  <c r="X72" i="8" s="1"/>
  <c r="T54" i="8"/>
  <c r="U54" i="8" s="1"/>
  <c r="V54" i="8" s="1"/>
  <c r="W54" i="8" s="1"/>
  <c r="X54" i="8" s="1"/>
  <c r="T44" i="8"/>
  <c r="U44" i="8" s="1"/>
  <c r="V44" i="8" s="1"/>
  <c r="W44" i="8" s="1"/>
  <c r="X44" i="8" s="1"/>
  <c r="T66" i="8"/>
  <c r="U66" i="8" s="1"/>
  <c r="V66" i="8" s="1"/>
  <c r="W66" i="8" s="1"/>
  <c r="X66" i="8" s="1"/>
  <c r="T56" i="8"/>
  <c r="U56" i="8" s="1"/>
  <c r="V56" i="8" s="1"/>
  <c r="W56" i="8" s="1"/>
  <c r="X56" i="8" s="1"/>
  <c r="T46" i="8"/>
  <c r="U46" i="8" s="1"/>
  <c r="V46" i="8" s="1"/>
  <c r="W46" i="8" s="1"/>
  <c r="X46" i="8" s="1"/>
  <c r="T75" i="8"/>
  <c r="U75" i="8" s="1"/>
  <c r="V75" i="8" s="1"/>
  <c r="W75" i="8" s="1"/>
  <c r="X75" i="8" s="1"/>
  <c r="T58" i="8"/>
  <c r="U58" i="8" s="1"/>
  <c r="V58" i="8" s="1"/>
  <c r="W58" i="8" s="1"/>
  <c r="X58" i="8" s="1"/>
  <c r="T40" i="8"/>
  <c r="U40" i="8" s="1"/>
  <c r="V40" i="8" s="1"/>
  <c r="W40" i="8" s="1"/>
  <c r="X40" i="8" s="1"/>
  <c r="T77" i="8"/>
  <c r="U77" i="8" s="1"/>
  <c r="V77" i="8" s="1"/>
  <c r="W77" i="8" s="1"/>
  <c r="X77" i="8" s="1"/>
  <c r="T67" i="8"/>
  <c r="U67" i="8" s="1"/>
  <c r="V67" i="8" s="1"/>
  <c r="W67" i="8" s="1"/>
  <c r="X67" i="8" s="1"/>
  <c r="T42" i="8"/>
  <c r="U42" i="8" s="1"/>
  <c r="V42" i="8" s="1"/>
  <c r="W42" i="8" s="1"/>
  <c r="X42" i="8" s="1"/>
  <c r="T71" i="8"/>
  <c r="U71" i="8" s="1"/>
  <c r="V71" i="8" s="1"/>
  <c r="W71" i="8" s="1"/>
  <c r="X71" i="8" s="1"/>
  <c r="T61" i="8"/>
  <c r="U61" i="8" s="1"/>
  <c r="V61" i="8" s="1"/>
  <c r="W61" i="8" s="1"/>
  <c r="X61" i="8" s="1"/>
  <c r="T59" i="8"/>
  <c r="U59" i="8" s="1"/>
  <c r="V59" i="8" s="1"/>
  <c r="W59" i="8" s="1"/>
  <c r="X59" i="8" s="1"/>
  <c r="T73" i="8"/>
  <c r="U73" i="8" s="1"/>
  <c r="V73" i="8" s="1"/>
  <c r="W73" i="8" s="1"/>
  <c r="X73" i="8" s="1"/>
  <c r="T63" i="8"/>
  <c r="U63" i="8" s="1"/>
  <c r="V63" i="8" s="1"/>
  <c r="W63" i="8" s="1"/>
  <c r="X63" i="8" s="1"/>
  <c r="T45" i="8"/>
  <c r="U45" i="8" s="1"/>
  <c r="V45" i="8" s="1"/>
  <c r="W45" i="8" s="1"/>
  <c r="X45" i="8" s="1"/>
  <c r="T43" i="8"/>
  <c r="U43" i="8" s="1"/>
  <c r="V43" i="8" s="1"/>
  <c r="W43" i="8" s="1"/>
  <c r="X43" i="8" s="1"/>
  <c r="T57" i="8"/>
  <c r="U57" i="8" s="1"/>
  <c r="V57" i="8" s="1"/>
  <c r="W57" i="8" s="1"/>
  <c r="X57" i="8" s="1"/>
  <c r="T47" i="8"/>
  <c r="U47" i="8" s="1"/>
  <c r="V47" i="8" s="1"/>
  <c r="W47" i="8" s="1"/>
  <c r="X47" i="8" s="1"/>
  <c r="T37" i="8"/>
  <c r="U37" i="8" s="1"/>
  <c r="V37" i="8" s="1"/>
  <c r="W37" i="8" s="1"/>
  <c r="X37" i="8" s="1"/>
  <c r="T49" i="8"/>
  <c r="U49" i="8" s="1"/>
  <c r="V49" i="8" s="1"/>
  <c r="W49" i="8" s="1"/>
  <c r="X49" i="8" s="1"/>
  <c r="T78" i="8"/>
  <c r="U78" i="8" s="1"/>
  <c r="V78" i="8" s="1"/>
  <c r="W78" i="8" s="1"/>
  <c r="X78" i="8" s="1"/>
  <c r="T76" i="8"/>
  <c r="U76" i="8" s="1"/>
  <c r="V76" i="8" s="1"/>
  <c r="W76" i="8" s="1"/>
  <c r="X76" i="8" s="1"/>
  <c r="T41" i="8"/>
  <c r="U41" i="8" s="1"/>
  <c r="V41" i="8" s="1"/>
  <c r="W41" i="8" s="1"/>
  <c r="X41" i="8" s="1"/>
  <c r="T62" i="8"/>
  <c r="U62" i="8" s="1"/>
  <c r="V62" i="8" s="1"/>
  <c r="W62" i="8" s="1"/>
  <c r="X62" i="8" s="1"/>
  <c r="R197" i="8"/>
  <c r="S197" i="8" s="1"/>
  <c r="Q197" i="8"/>
  <c r="R362" i="8"/>
  <c r="S362" i="8" s="1"/>
  <c r="T339" i="8" s="1"/>
  <c r="U339" i="8" s="1"/>
  <c r="V339" i="8" s="1"/>
  <c r="W339" i="8" s="1"/>
  <c r="X339" i="8" s="1"/>
  <c r="Q362" i="8"/>
  <c r="R31" i="8"/>
  <c r="S31" i="8" s="1"/>
  <c r="T6" i="8" s="1"/>
  <c r="U6" i="8" s="1"/>
  <c r="V6" i="8" s="1"/>
  <c r="W6" i="8" s="1"/>
  <c r="X6" i="8" s="1"/>
  <c r="Q31" i="8"/>
  <c r="T83" i="8"/>
  <c r="U83" i="8" s="1"/>
  <c r="V83" i="8" s="1"/>
  <c r="W83" i="8" s="1"/>
  <c r="X83" i="8" s="1"/>
  <c r="T35" i="8"/>
  <c r="U35" i="8" s="1"/>
  <c r="V35" i="8" s="1"/>
  <c r="W35" i="8" s="1"/>
  <c r="X35" i="8" s="1"/>
  <c r="T466" i="8"/>
  <c r="U466" i="8" s="1"/>
  <c r="V466" i="8" s="1"/>
  <c r="W466" i="8" s="1"/>
  <c r="X466" i="8" s="1"/>
  <c r="T470" i="8"/>
  <c r="U470" i="8" s="1"/>
  <c r="V470" i="8" s="1"/>
  <c r="W470" i="8" s="1"/>
  <c r="X470" i="8" s="1"/>
  <c r="T489" i="8"/>
  <c r="U489" i="8" s="1"/>
  <c r="V489" i="8" s="1"/>
  <c r="W489" i="8" s="1"/>
  <c r="X489" i="8" s="1"/>
  <c r="T493" i="8"/>
  <c r="U493" i="8" s="1"/>
  <c r="V493" i="8" s="1"/>
  <c r="W493" i="8" s="1"/>
  <c r="X493" i="8" s="1"/>
  <c r="T473" i="8"/>
  <c r="U473" i="8" s="1"/>
  <c r="V473" i="8" s="1"/>
  <c r="W473" i="8" s="1"/>
  <c r="X473" i="8" s="1"/>
  <c r="T477" i="8"/>
  <c r="U477" i="8" s="1"/>
  <c r="V477" i="8" s="1"/>
  <c r="W477" i="8" s="1"/>
  <c r="X477" i="8" s="1"/>
  <c r="T492" i="8"/>
  <c r="U492" i="8" s="1"/>
  <c r="V492" i="8" s="1"/>
  <c r="W492" i="8" s="1"/>
  <c r="X492" i="8" s="1"/>
  <c r="T476" i="8"/>
  <c r="U476" i="8" s="1"/>
  <c r="V476" i="8" s="1"/>
  <c r="W476" i="8" s="1"/>
  <c r="X476" i="8" s="1"/>
  <c r="T463" i="8"/>
  <c r="U463" i="8" s="1"/>
  <c r="V463" i="8" s="1"/>
  <c r="W463" i="8" s="1"/>
  <c r="X463" i="8" s="1"/>
  <c r="T480" i="8"/>
  <c r="U480" i="8" s="1"/>
  <c r="V480" i="8" s="1"/>
  <c r="W480" i="8" s="1"/>
  <c r="X480" i="8" s="1"/>
  <c r="T464" i="8"/>
  <c r="U464" i="8" s="1"/>
  <c r="V464" i="8" s="1"/>
  <c r="W464" i="8" s="1"/>
  <c r="X464" i="8" s="1"/>
  <c r="T479" i="8"/>
  <c r="U479" i="8" s="1"/>
  <c r="V479" i="8" s="1"/>
  <c r="W479" i="8" s="1"/>
  <c r="X479" i="8" s="1"/>
  <c r="T460" i="8"/>
  <c r="U460" i="8" s="1"/>
  <c r="V460" i="8" s="1"/>
  <c r="W460" i="8" s="1"/>
  <c r="X460" i="8" s="1"/>
  <c r="T475" i="8"/>
  <c r="U475" i="8" s="1"/>
  <c r="V475" i="8" s="1"/>
  <c r="W475" i="8" s="1"/>
  <c r="X475" i="8" s="1"/>
  <c r="T430" i="8"/>
  <c r="U430" i="8" s="1"/>
  <c r="V430" i="8" s="1"/>
  <c r="W430" i="8" s="1"/>
  <c r="X430" i="8" s="1"/>
  <c r="T435" i="8"/>
  <c r="U435" i="8" s="1"/>
  <c r="V435" i="8" s="1"/>
  <c r="W435" i="8" s="1"/>
  <c r="X435" i="8" s="1"/>
  <c r="T418" i="8"/>
  <c r="U418" i="8" s="1"/>
  <c r="V418" i="8" s="1"/>
  <c r="W418" i="8" s="1"/>
  <c r="X418" i="8" s="1"/>
  <c r="T451" i="8"/>
  <c r="U451" i="8" s="1"/>
  <c r="V451" i="8" s="1"/>
  <c r="W451" i="8" s="1"/>
  <c r="X451" i="8" s="1"/>
  <c r="T431" i="8"/>
  <c r="U431" i="8" s="1"/>
  <c r="V431" i="8" s="1"/>
  <c r="W431" i="8" s="1"/>
  <c r="X431" i="8" s="1"/>
  <c r="T434" i="8"/>
  <c r="U434" i="8" s="1"/>
  <c r="V434" i="8" s="1"/>
  <c r="W434" i="8" s="1"/>
  <c r="X434" i="8" s="1"/>
  <c r="T412" i="8"/>
  <c r="U412" i="8" s="1"/>
  <c r="V412" i="8" s="1"/>
  <c r="W412" i="8" s="1"/>
  <c r="X412" i="8" s="1"/>
  <c r="T447" i="8"/>
  <c r="U447" i="8" s="1"/>
  <c r="V447" i="8" s="1"/>
  <c r="W447" i="8" s="1"/>
  <c r="X447" i="8" s="1"/>
  <c r="T444" i="8"/>
  <c r="U444" i="8" s="1"/>
  <c r="V444" i="8" s="1"/>
  <c r="W444" i="8" s="1"/>
  <c r="X444" i="8" s="1"/>
  <c r="T416" i="8"/>
  <c r="U416" i="8" s="1"/>
  <c r="V416" i="8" s="1"/>
  <c r="W416" i="8" s="1"/>
  <c r="X416" i="8" s="1"/>
  <c r="T413" i="8"/>
  <c r="U413" i="8" s="1"/>
  <c r="V413" i="8" s="1"/>
  <c r="W413" i="8" s="1"/>
  <c r="X413" i="8" s="1"/>
  <c r="T448" i="8"/>
  <c r="U448" i="8" s="1"/>
  <c r="V448" i="8" s="1"/>
  <c r="W448" i="8" s="1"/>
  <c r="X448" i="8" s="1"/>
  <c r="T409" i="8"/>
  <c r="U409" i="8" s="1"/>
  <c r="V409" i="8" s="1"/>
  <c r="W409" i="8" s="1"/>
  <c r="X409" i="8" s="1"/>
  <c r="T457" i="8"/>
  <c r="U457" i="8" s="1"/>
  <c r="V457" i="8" s="1"/>
  <c r="W457" i="8" s="1"/>
  <c r="X457" i="8" s="1"/>
  <c r="T429" i="8"/>
  <c r="U429" i="8" s="1"/>
  <c r="V429" i="8" s="1"/>
  <c r="W429" i="8" s="1"/>
  <c r="X429" i="8" s="1"/>
  <c r="T414" i="8"/>
  <c r="U414" i="8" s="1"/>
  <c r="V414" i="8" s="1"/>
  <c r="W414" i="8" s="1"/>
  <c r="X414" i="8" s="1"/>
  <c r="T425" i="8"/>
  <c r="U425" i="8" s="1"/>
  <c r="V425" i="8" s="1"/>
  <c r="W425" i="8" s="1"/>
  <c r="X425" i="8" s="1"/>
  <c r="T446" i="8"/>
  <c r="U446" i="8" s="1"/>
  <c r="V446" i="8" s="1"/>
  <c r="W446" i="8" s="1"/>
  <c r="X446" i="8" s="1"/>
  <c r="T387" i="8"/>
  <c r="U387" i="8" s="1"/>
  <c r="V387" i="8" s="1"/>
  <c r="W387" i="8" s="1"/>
  <c r="X387" i="8" s="1"/>
  <c r="T388" i="8"/>
  <c r="U388" i="8" s="1"/>
  <c r="V388" i="8" s="1"/>
  <c r="W388" i="8" s="1"/>
  <c r="X388" i="8" s="1"/>
  <c r="T407" i="8"/>
  <c r="U407" i="8" s="1"/>
  <c r="V407" i="8" s="1"/>
  <c r="W407" i="8" s="1"/>
  <c r="X407" i="8" s="1"/>
  <c r="T391" i="8"/>
  <c r="U391" i="8" s="1"/>
  <c r="V391" i="8" s="1"/>
  <c r="W391" i="8" s="1"/>
  <c r="X391" i="8" s="1"/>
  <c r="T404" i="8"/>
  <c r="U404" i="8" s="1"/>
  <c r="V404" i="8" s="1"/>
  <c r="W404" i="8" s="1"/>
  <c r="X404" i="8" s="1"/>
  <c r="T392" i="8"/>
  <c r="U392" i="8" s="1"/>
  <c r="V392" i="8" s="1"/>
  <c r="W392" i="8" s="1"/>
  <c r="X392" i="8" s="1"/>
  <c r="T403" i="8"/>
  <c r="U403" i="8" s="1"/>
  <c r="V403" i="8" s="1"/>
  <c r="W403" i="8" s="1"/>
  <c r="X403" i="8" s="1"/>
  <c r="T373" i="8"/>
  <c r="U373" i="8" s="1"/>
  <c r="V373" i="8" s="1"/>
  <c r="W373" i="8" s="1"/>
  <c r="X373" i="8" s="1"/>
  <c r="T408" i="8"/>
  <c r="U408" i="8" s="1"/>
  <c r="V408" i="8" s="1"/>
  <c r="W408" i="8" s="1"/>
  <c r="X408" i="8" s="1"/>
  <c r="T405" i="8"/>
  <c r="U405" i="8" s="1"/>
  <c r="V405" i="8" s="1"/>
  <c r="W405" i="8" s="1"/>
  <c r="X405" i="8" s="1"/>
  <c r="T374" i="8"/>
  <c r="U374" i="8" s="1"/>
  <c r="V374" i="8" s="1"/>
  <c r="W374" i="8" s="1"/>
  <c r="X374" i="8" s="1"/>
  <c r="T375" i="8"/>
  <c r="U375" i="8" s="1"/>
  <c r="V375" i="8" s="1"/>
  <c r="W375" i="8" s="1"/>
  <c r="X375" i="8" s="1"/>
  <c r="T377" i="8"/>
  <c r="U377" i="8" s="1"/>
  <c r="V377" i="8" s="1"/>
  <c r="W377" i="8" s="1"/>
  <c r="X377" i="8" s="1"/>
  <c r="T370" i="8"/>
  <c r="U370" i="8" s="1"/>
  <c r="V370" i="8" s="1"/>
  <c r="W370" i="8" s="1"/>
  <c r="X370" i="8" s="1"/>
  <c r="T402" i="8"/>
  <c r="U402" i="8" s="1"/>
  <c r="V402" i="8" s="1"/>
  <c r="W402" i="8" s="1"/>
  <c r="X402" i="8" s="1"/>
  <c r="T371" i="8"/>
  <c r="U371" i="8" s="1"/>
  <c r="V371" i="8" s="1"/>
  <c r="W371" i="8" s="1"/>
  <c r="X371" i="8" s="1"/>
  <c r="T390" i="8"/>
  <c r="U390" i="8" s="1"/>
  <c r="V390" i="8" s="1"/>
  <c r="W390" i="8" s="1"/>
  <c r="X390" i="8" s="1"/>
  <c r="T386" i="8"/>
  <c r="U386" i="8" s="1"/>
  <c r="V386" i="8" s="1"/>
  <c r="W386" i="8" s="1"/>
  <c r="X386" i="8" s="1"/>
  <c r="T300" i="8"/>
  <c r="U300" i="8" s="1"/>
  <c r="V300" i="8" s="1"/>
  <c r="W300" i="8" s="1"/>
  <c r="X300" i="8" s="1"/>
  <c r="T322" i="8"/>
  <c r="U322" i="8" s="1"/>
  <c r="V322" i="8" s="1"/>
  <c r="W322" i="8" s="1"/>
  <c r="X322" i="8" s="1"/>
  <c r="T316" i="8"/>
  <c r="U316" i="8" s="1"/>
  <c r="V316" i="8" s="1"/>
  <c r="W316" i="8" s="1"/>
  <c r="X316" i="8" s="1"/>
  <c r="T302" i="8"/>
  <c r="U302" i="8" s="1"/>
  <c r="V302" i="8" s="1"/>
  <c r="W302" i="8" s="1"/>
  <c r="X302" i="8" s="1"/>
  <c r="T318" i="8"/>
  <c r="U318" i="8" s="1"/>
  <c r="V318" i="8" s="1"/>
  <c r="W318" i="8" s="1"/>
  <c r="X318" i="8" s="1"/>
  <c r="T304" i="8"/>
  <c r="U304" i="8" s="1"/>
  <c r="V304" i="8" s="1"/>
  <c r="W304" i="8" s="1"/>
  <c r="X304" i="8" s="1"/>
  <c r="T327" i="8"/>
  <c r="U327" i="8" s="1"/>
  <c r="V327" i="8" s="1"/>
  <c r="W327" i="8" s="1"/>
  <c r="X327" i="8" s="1"/>
  <c r="T329" i="8"/>
  <c r="U329" i="8" s="1"/>
  <c r="V329" i="8" s="1"/>
  <c r="W329" i="8" s="1"/>
  <c r="X329" i="8" s="1"/>
  <c r="T313" i="8"/>
  <c r="U313" i="8" s="1"/>
  <c r="V313" i="8" s="1"/>
  <c r="W313" i="8" s="1"/>
  <c r="X313" i="8" s="1"/>
  <c r="T354" i="8"/>
  <c r="U354" i="8" s="1"/>
  <c r="V354" i="8" s="1"/>
  <c r="W354" i="8" s="1"/>
  <c r="X354" i="8" s="1"/>
  <c r="T490" i="8"/>
  <c r="U490" i="8" s="1"/>
  <c r="V490" i="8" s="1"/>
  <c r="W490" i="8" s="1"/>
  <c r="X490" i="8" s="1"/>
  <c r="T355" i="8"/>
  <c r="U355" i="8" s="1"/>
  <c r="V355" i="8" s="1"/>
  <c r="W355" i="8" s="1"/>
  <c r="X355" i="8" s="1"/>
  <c r="T299" i="8"/>
  <c r="U299" i="8" s="1"/>
  <c r="V299" i="8" s="1"/>
  <c r="W299" i="8" s="1"/>
  <c r="X299" i="8" s="1"/>
  <c r="T332" i="8"/>
  <c r="U332" i="8" s="1"/>
  <c r="V332" i="8" s="1"/>
  <c r="W332" i="8" s="1"/>
  <c r="X332" i="8" s="1"/>
  <c r="T337" i="8"/>
  <c r="U337" i="8" s="1"/>
  <c r="V337" i="8" s="1"/>
  <c r="W337" i="8" s="1"/>
  <c r="X337" i="8" s="1"/>
  <c r="T351" i="8"/>
  <c r="U351" i="8" s="1"/>
  <c r="V351" i="8" s="1"/>
  <c r="W351" i="8" s="1"/>
  <c r="X351" i="8" s="1"/>
  <c r="T348" i="8"/>
  <c r="U348" i="8" s="1"/>
  <c r="V348" i="8" s="1"/>
  <c r="W348" i="8" s="1"/>
  <c r="X348" i="8" s="1"/>
  <c r="T343" i="8"/>
  <c r="U343" i="8" s="1"/>
  <c r="V343" i="8" s="1"/>
  <c r="W343" i="8" s="1"/>
  <c r="X343" i="8" s="1"/>
  <c r="T345" i="8"/>
  <c r="U345" i="8" s="1"/>
  <c r="V345" i="8" s="1"/>
  <c r="W345" i="8" s="1"/>
  <c r="X345" i="8" s="1"/>
  <c r="T349" i="8"/>
  <c r="U349" i="8" s="1"/>
  <c r="V349" i="8" s="1"/>
  <c r="W349" i="8" s="1"/>
  <c r="X349" i="8" s="1"/>
  <c r="T359" i="8"/>
  <c r="U359" i="8" s="1"/>
  <c r="V359" i="8" s="1"/>
  <c r="W359" i="8" s="1"/>
  <c r="X359" i="8" s="1"/>
  <c r="T361" i="8"/>
  <c r="U361" i="8" s="1"/>
  <c r="V361" i="8" s="1"/>
  <c r="W361" i="8" s="1"/>
  <c r="X361" i="8" s="1"/>
  <c r="T346" i="8"/>
  <c r="U346" i="8" s="1"/>
  <c r="V346" i="8" s="1"/>
  <c r="W346" i="8" s="1"/>
  <c r="X346" i="8" s="1"/>
  <c r="T411" i="8"/>
  <c r="U411" i="8" s="1"/>
  <c r="V411" i="8" s="1"/>
  <c r="W411" i="8" s="1"/>
  <c r="X411" i="8" s="1"/>
  <c r="T420" i="8"/>
  <c r="U420" i="8" s="1"/>
  <c r="V420" i="8" s="1"/>
  <c r="W420" i="8" s="1"/>
  <c r="X420" i="8" s="1"/>
  <c r="T437" i="8"/>
  <c r="U437" i="8" s="1"/>
  <c r="V437" i="8" s="1"/>
  <c r="W437" i="8" s="1"/>
  <c r="X437" i="8" s="1"/>
  <c r="T454" i="8"/>
  <c r="U454" i="8" s="1"/>
  <c r="V454" i="8" s="1"/>
  <c r="W454" i="8" s="1"/>
  <c r="X454" i="8" s="1"/>
  <c r="T424" i="8"/>
  <c r="U424" i="8" s="1"/>
  <c r="V424" i="8" s="1"/>
  <c r="W424" i="8" s="1"/>
  <c r="X424" i="8" s="1"/>
  <c r="T433" i="8"/>
  <c r="U433" i="8" s="1"/>
  <c r="V433" i="8" s="1"/>
  <c r="W433" i="8" s="1"/>
  <c r="X433" i="8" s="1"/>
  <c r="T442" i="8"/>
  <c r="U442" i="8" s="1"/>
  <c r="V442" i="8" s="1"/>
  <c r="W442" i="8" s="1"/>
  <c r="X442" i="8" s="1"/>
  <c r="T428" i="8"/>
  <c r="U428" i="8" s="1"/>
  <c r="V428" i="8" s="1"/>
  <c r="W428" i="8" s="1"/>
  <c r="X428" i="8" s="1"/>
  <c r="T415" i="8"/>
  <c r="U415" i="8" s="1"/>
  <c r="V415" i="8" s="1"/>
  <c r="W415" i="8" s="1"/>
  <c r="X415" i="8" s="1"/>
  <c r="T441" i="8"/>
  <c r="U441" i="8" s="1"/>
  <c r="V441" i="8" s="1"/>
  <c r="W441" i="8" s="1"/>
  <c r="X441" i="8" s="1"/>
  <c r="T419" i="8"/>
  <c r="U419" i="8" s="1"/>
  <c r="V419" i="8" s="1"/>
  <c r="W419" i="8" s="1"/>
  <c r="X419" i="8" s="1"/>
  <c r="T445" i="8"/>
  <c r="U445" i="8" s="1"/>
  <c r="V445" i="8" s="1"/>
  <c r="W445" i="8" s="1"/>
  <c r="X445" i="8" s="1"/>
  <c r="T432" i="8"/>
  <c r="U432" i="8" s="1"/>
  <c r="V432" i="8" s="1"/>
  <c r="W432" i="8" s="1"/>
  <c r="X432" i="8" s="1"/>
  <c r="T450" i="8"/>
  <c r="U450" i="8" s="1"/>
  <c r="V450" i="8" s="1"/>
  <c r="W450" i="8" s="1"/>
  <c r="X450" i="8" s="1"/>
  <c r="T427" i="8"/>
  <c r="U427" i="8" s="1"/>
  <c r="V427" i="8" s="1"/>
  <c r="W427" i="8" s="1"/>
  <c r="X427" i="8" s="1"/>
  <c r="T436" i="8"/>
  <c r="U436" i="8" s="1"/>
  <c r="V436" i="8" s="1"/>
  <c r="W436" i="8" s="1"/>
  <c r="X436" i="8" s="1"/>
  <c r="T453" i="8"/>
  <c r="U453" i="8" s="1"/>
  <c r="V453" i="8" s="1"/>
  <c r="W453" i="8" s="1"/>
  <c r="X453" i="8" s="1"/>
  <c r="T423" i="8"/>
  <c r="U423" i="8" s="1"/>
  <c r="V423" i="8" s="1"/>
  <c r="W423" i="8" s="1"/>
  <c r="X423" i="8" s="1"/>
  <c r="T440" i="8"/>
  <c r="U440" i="8" s="1"/>
  <c r="V440" i="8" s="1"/>
  <c r="W440" i="8" s="1"/>
  <c r="X440" i="8" s="1"/>
  <c r="T449" i="8"/>
  <c r="U449" i="8" s="1"/>
  <c r="V449" i="8" s="1"/>
  <c r="W449" i="8" s="1"/>
  <c r="X449" i="8" s="1"/>
  <c r="T458" i="8"/>
  <c r="U458" i="8" s="1"/>
  <c r="V458" i="8" s="1"/>
  <c r="W458" i="8" s="1"/>
  <c r="X458" i="8" s="1"/>
  <c r="T443" i="8"/>
  <c r="U443" i="8" s="1"/>
  <c r="V443" i="8" s="1"/>
  <c r="W443" i="8" s="1"/>
  <c r="X443" i="8" s="1"/>
  <c r="T452" i="8"/>
  <c r="U452" i="8" s="1"/>
  <c r="V452" i="8" s="1"/>
  <c r="W452" i="8" s="1"/>
  <c r="X452" i="8" s="1"/>
  <c r="T422" i="8"/>
  <c r="U422" i="8" s="1"/>
  <c r="V422" i="8" s="1"/>
  <c r="W422" i="8" s="1"/>
  <c r="X422" i="8" s="1"/>
  <c r="T439" i="8"/>
  <c r="U439" i="8" s="1"/>
  <c r="V439" i="8" s="1"/>
  <c r="W439" i="8" s="1"/>
  <c r="X439" i="8" s="1"/>
  <c r="T456" i="8"/>
  <c r="U456" i="8" s="1"/>
  <c r="V456" i="8" s="1"/>
  <c r="W456" i="8" s="1"/>
  <c r="X456" i="8" s="1"/>
  <c r="T410" i="8"/>
  <c r="U410" i="8" s="1"/>
  <c r="V410" i="8" s="1"/>
  <c r="W410" i="8" s="1"/>
  <c r="X410" i="8" s="1"/>
  <c r="T459" i="8"/>
  <c r="U459" i="8" s="1"/>
  <c r="V459" i="8" s="1"/>
  <c r="W459" i="8" s="1"/>
  <c r="X459" i="8" s="1"/>
  <c r="T421" i="8"/>
  <c r="U421" i="8" s="1"/>
  <c r="V421" i="8" s="1"/>
  <c r="W421" i="8" s="1"/>
  <c r="X421" i="8" s="1"/>
  <c r="T438" i="8"/>
  <c r="U438" i="8" s="1"/>
  <c r="V438" i="8" s="1"/>
  <c r="W438" i="8" s="1"/>
  <c r="X438" i="8" s="1"/>
  <c r="T455" i="8"/>
  <c r="U455" i="8" s="1"/>
  <c r="V455" i="8" s="1"/>
  <c r="W455" i="8" s="1"/>
  <c r="X455" i="8" s="1"/>
  <c r="T417" i="8"/>
  <c r="U417" i="8" s="1"/>
  <c r="V417" i="8" s="1"/>
  <c r="W417" i="8" s="1"/>
  <c r="X417" i="8" s="1"/>
  <c r="T426" i="8"/>
  <c r="U426" i="8" s="1"/>
  <c r="V426" i="8" s="1"/>
  <c r="W426" i="8" s="1"/>
  <c r="X426" i="8" s="1"/>
  <c r="T364" i="8"/>
  <c r="U364" i="8" s="1"/>
  <c r="V364" i="8" s="1"/>
  <c r="W364" i="8" s="1"/>
  <c r="X364" i="8" s="1"/>
  <c r="T381" i="8"/>
  <c r="U381" i="8" s="1"/>
  <c r="V381" i="8" s="1"/>
  <c r="W381" i="8" s="1"/>
  <c r="X381" i="8" s="1"/>
  <c r="T398" i="8"/>
  <c r="U398" i="8" s="1"/>
  <c r="V398" i="8" s="1"/>
  <c r="W398" i="8" s="1"/>
  <c r="X398" i="8" s="1"/>
  <c r="T368" i="8"/>
  <c r="U368" i="8" s="1"/>
  <c r="V368" i="8" s="1"/>
  <c r="W368" i="8" s="1"/>
  <c r="X368" i="8" s="1"/>
  <c r="T385" i="8"/>
  <c r="U385" i="8" s="1"/>
  <c r="V385" i="8" s="1"/>
  <c r="W385" i="8" s="1"/>
  <c r="X385" i="8" s="1"/>
  <c r="T372" i="8"/>
  <c r="U372" i="8" s="1"/>
  <c r="V372" i="8" s="1"/>
  <c r="W372" i="8" s="1"/>
  <c r="X372" i="8" s="1"/>
  <c r="T406" i="8"/>
  <c r="U406" i="8" s="1"/>
  <c r="V406" i="8" s="1"/>
  <c r="W406" i="8" s="1"/>
  <c r="X406" i="8" s="1"/>
  <c r="T393" i="8"/>
  <c r="U393" i="8" s="1"/>
  <c r="V393" i="8" s="1"/>
  <c r="W393" i="8" s="1"/>
  <c r="X393" i="8" s="1"/>
  <c r="T389" i="8"/>
  <c r="U389" i="8" s="1"/>
  <c r="V389" i="8" s="1"/>
  <c r="W389" i="8" s="1"/>
  <c r="X389" i="8" s="1"/>
  <c r="T376" i="8"/>
  <c r="U376" i="8" s="1"/>
  <c r="V376" i="8" s="1"/>
  <c r="W376" i="8" s="1"/>
  <c r="X376" i="8" s="1"/>
  <c r="T363" i="8"/>
  <c r="U363" i="8" s="1"/>
  <c r="V363" i="8" s="1"/>
  <c r="W363" i="8" s="1"/>
  <c r="X363" i="8" s="1"/>
  <c r="T380" i="8"/>
  <c r="U380" i="8" s="1"/>
  <c r="V380" i="8" s="1"/>
  <c r="W380" i="8" s="1"/>
  <c r="X380" i="8" s="1"/>
  <c r="T397" i="8"/>
  <c r="U397" i="8" s="1"/>
  <c r="V397" i="8" s="1"/>
  <c r="W397" i="8" s="1"/>
  <c r="X397" i="8" s="1"/>
  <c r="T367" i="8"/>
  <c r="U367" i="8" s="1"/>
  <c r="V367" i="8" s="1"/>
  <c r="W367" i="8" s="1"/>
  <c r="X367" i="8" s="1"/>
  <c r="T384" i="8"/>
  <c r="U384" i="8" s="1"/>
  <c r="V384" i="8" s="1"/>
  <c r="W384" i="8" s="1"/>
  <c r="X384" i="8" s="1"/>
  <c r="T401" i="8"/>
  <c r="U401" i="8" s="1"/>
  <c r="V401" i="8" s="1"/>
  <c r="W401" i="8" s="1"/>
  <c r="X401" i="8" s="1"/>
  <c r="T379" i="8"/>
  <c r="U379" i="8" s="1"/>
  <c r="V379" i="8" s="1"/>
  <c r="W379" i="8" s="1"/>
  <c r="X379" i="8" s="1"/>
  <c r="T396" i="8"/>
  <c r="U396" i="8" s="1"/>
  <c r="V396" i="8" s="1"/>
  <c r="W396" i="8" s="1"/>
  <c r="X396" i="8" s="1"/>
  <c r="T366" i="8"/>
  <c r="U366" i="8" s="1"/>
  <c r="V366" i="8" s="1"/>
  <c r="W366" i="8" s="1"/>
  <c r="X366" i="8" s="1"/>
  <c r="T383" i="8"/>
  <c r="U383" i="8" s="1"/>
  <c r="V383" i="8" s="1"/>
  <c r="W383" i="8" s="1"/>
  <c r="X383" i="8" s="1"/>
  <c r="T400" i="8"/>
  <c r="U400" i="8" s="1"/>
  <c r="V400" i="8" s="1"/>
  <c r="W400" i="8" s="1"/>
  <c r="X400" i="8" s="1"/>
  <c r="T378" i="8"/>
  <c r="U378" i="8" s="1"/>
  <c r="V378" i="8" s="1"/>
  <c r="W378" i="8" s="1"/>
  <c r="X378" i="8" s="1"/>
  <c r="T395" i="8"/>
  <c r="U395" i="8" s="1"/>
  <c r="V395" i="8" s="1"/>
  <c r="W395" i="8" s="1"/>
  <c r="X395" i="8" s="1"/>
  <c r="T365" i="8"/>
  <c r="U365" i="8" s="1"/>
  <c r="V365" i="8" s="1"/>
  <c r="W365" i="8" s="1"/>
  <c r="X365" i="8" s="1"/>
  <c r="T382" i="8"/>
  <c r="U382" i="8" s="1"/>
  <c r="V382" i="8" s="1"/>
  <c r="W382" i="8" s="1"/>
  <c r="X382" i="8" s="1"/>
  <c r="T399" i="8"/>
  <c r="U399" i="8" s="1"/>
  <c r="V399" i="8" s="1"/>
  <c r="W399" i="8" s="1"/>
  <c r="X399" i="8" s="1"/>
  <c r="T369" i="8"/>
  <c r="U369" i="8" s="1"/>
  <c r="V369" i="8" s="1"/>
  <c r="W369" i="8" s="1"/>
  <c r="X369" i="8" s="1"/>
  <c r="T394" i="8"/>
  <c r="U394" i="8" s="1"/>
  <c r="V394" i="8" s="1"/>
  <c r="W394" i="8" s="1"/>
  <c r="X394" i="8" s="1"/>
  <c r="T307" i="8"/>
  <c r="U307" i="8" s="1"/>
  <c r="V307" i="8" s="1"/>
  <c r="W307" i="8" s="1"/>
  <c r="X307" i="8" s="1"/>
  <c r="T295" i="8"/>
  <c r="U295" i="8" s="1"/>
  <c r="V295" i="8" s="1"/>
  <c r="W295" i="8" s="1"/>
  <c r="X295" i="8" s="1"/>
  <c r="T306" i="8"/>
  <c r="U306" i="8" s="1"/>
  <c r="V306" i="8" s="1"/>
  <c r="W306" i="8" s="1"/>
  <c r="X306" i="8" s="1"/>
  <c r="T317" i="8"/>
  <c r="U317" i="8" s="1"/>
  <c r="V317" i="8" s="1"/>
  <c r="W317" i="8" s="1"/>
  <c r="X317" i="8" s="1"/>
  <c r="T301" i="8"/>
  <c r="U301" i="8" s="1"/>
  <c r="V301" i="8" s="1"/>
  <c r="W301" i="8" s="1"/>
  <c r="X301" i="8" s="1"/>
  <c r="T320" i="8"/>
  <c r="U320" i="8" s="1"/>
  <c r="V320" i="8" s="1"/>
  <c r="W320" i="8" s="1"/>
  <c r="X320" i="8" s="1"/>
  <c r="T311" i="8"/>
  <c r="U311" i="8" s="1"/>
  <c r="V311" i="8" s="1"/>
  <c r="W311" i="8" s="1"/>
  <c r="X311" i="8" s="1"/>
  <c r="T315" i="8"/>
  <c r="U315" i="8" s="1"/>
  <c r="V315" i="8" s="1"/>
  <c r="W315" i="8" s="1"/>
  <c r="X315" i="8" s="1"/>
  <c r="T309" i="8"/>
  <c r="U309" i="8" s="1"/>
  <c r="V309" i="8" s="1"/>
  <c r="W309" i="8" s="1"/>
  <c r="X309" i="8" s="1"/>
  <c r="T303" i="8"/>
  <c r="U303" i="8" s="1"/>
  <c r="V303" i="8" s="1"/>
  <c r="W303" i="8" s="1"/>
  <c r="X303" i="8" s="1"/>
  <c r="T328" i="8"/>
  <c r="U328" i="8" s="1"/>
  <c r="V328" i="8" s="1"/>
  <c r="W328" i="8" s="1"/>
  <c r="X328" i="8" s="1"/>
  <c r="T314" i="8"/>
  <c r="U314" i="8" s="1"/>
  <c r="V314" i="8" s="1"/>
  <c r="W314" i="8" s="1"/>
  <c r="X314" i="8" s="1"/>
  <c r="T323" i="8"/>
  <c r="U323" i="8" s="1"/>
  <c r="V323" i="8" s="1"/>
  <c r="W323" i="8" s="1"/>
  <c r="X323" i="8" s="1"/>
  <c r="T297" i="8"/>
  <c r="U297" i="8" s="1"/>
  <c r="V297" i="8" s="1"/>
  <c r="W297" i="8" s="1"/>
  <c r="X297" i="8" s="1"/>
  <c r="T331" i="8"/>
  <c r="U331" i="8" s="1"/>
  <c r="V331" i="8" s="1"/>
  <c r="W331" i="8" s="1"/>
  <c r="X331" i="8" s="1"/>
  <c r="T325" i="8"/>
  <c r="U325" i="8" s="1"/>
  <c r="V325" i="8" s="1"/>
  <c r="W325" i="8" s="1"/>
  <c r="X325" i="8" s="1"/>
  <c r="T319" i="8"/>
  <c r="U319" i="8" s="1"/>
  <c r="V319" i="8" s="1"/>
  <c r="W319" i="8" s="1"/>
  <c r="X319" i="8" s="1"/>
  <c r="T305" i="8"/>
  <c r="U305" i="8" s="1"/>
  <c r="V305" i="8" s="1"/>
  <c r="W305" i="8" s="1"/>
  <c r="X305" i="8" s="1"/>
  <c r="T330" i="8"/>
  <c r="U330" i="8" s="1"/>
  <c r="V330" i="8" s="1"/>
  <c r="W330" i="8" s="1"/>
  <c r="X330" i="8" s="1"/>
  <c r="T308" i="8"/>
  <c r="U308" i="8" s="1"/>
  <c r="V308" i="8" s="1"/>
  <c r="W308" i="8" s="1"/>
  <c r="X308" i="8" s="1"/>
  <c r="T310" i="8"/>
  <c r="U310" i="8" s="1"/>
  <c r="V310" i="8" s="1"/>
  <c r="W310" i="8" s="1"/>
  <c r="X310" i="8" s="1"/>
  <c r="T296" i="8"/>
  <c r="U296" i="8" s="1"/>
  <c r="V296" i="8" s="1"/>
  <c r="W296" i="8" s="1"/>
  <c r="X296" i="8" s="1"/>
  <c r="T321" i="8"/>
  <c r="U321" i="8" s="1"/>
  <c r="V321" i="8" s="1"/>
  <c r="W321" i="8" s="1"/>
  <c r="X321" i="8" s="1"/>
  <c r="T267" i="8"/>
  <c r="U267" i="8" s="1"/>
  <c r="V267" i="8" s="1"/>
  <c r="W267" i="8" s="1"/>
  <c r="X267" i="8" s="1"/>
  <c r="T276" i="8"/>
  <c r="U276" i="8" s="1"/>
  <c r="V276" i="8" s="1"/>
  <c r="W276" i="8" s="1"/>
  <c r="X276" i="8" s="1"/>
  <c r="T285" i="8"/>
  <c r="U285" i="8" s="1"/>
  <c r="V285" i="8" s="1"/>
  <c r="W285" i="8" s="1"/>
  <c r="X285" i="8" s="1"/>
  <c r="T294" i="8"/>
  <c r="U294" i="8" s="1"/>
  <c r="V294" i="8" s="1"/>
  <c r="W294" i="8" s="1"/>
  <c r="X294" i="8" s="1"/>
  <c r="T256" i="8"/>
  <c r="U256" i="8" s="1"/>
  <c r="V256" i="8" s="1"/>
  <c r="W256" i="8" s="1"/>
  <c r="X256" i="8" s="1"/>
  <c r="T273" i="8"/>
  <c r="U273" i="8" s="1"/>
  <c r="V273" i="8" s="1"/>
  <c r="W273" i="8" s="1"/>
  <c r="X273" i="8" s="1"/>
  <c r="T290" i="8"/>
  <c r="U290" i="8" s="1"/>
  <c r="V290" i="8" s="1"/>
  <c r="W290" i="8" s="1"/>
  <c r="X290" i="8" s="1"/>
  <c r="T284" i="8"/>
  <c r="U284" i="8" s="1"/>
  <c r="V284" i="8" s="1"/>
  <c r="W284" i="8" s="1"/>
  <c r="X284" i="8" s="1"/>
  <c r="T247" i="8"/>
  <c r="U247" i="8" s="1"/>
  <c r="V247" i="8" s="1"/>
  <c r="W247" i="8" s="1"/>
  <c r="X247" i="8" s="1"/>
  <c r="T281" i="8"/>
  <c r="U281" i="8" s="1"/>
  <c r="V281" i="8" s="1"/>
  <c r="W281" i="8" s="1"/>
  <c r="X281" i="8" s="1"/>
  <c r="T275" i="8"/>
  <c r="U275" i="8" s="1"/>
  <c r="V275" i="8" s="1"/>
  <c r="W275" i="8" s="1"/>
  <c r="X275" i="8" s="1"/>
  <c r="T293" i="8"/>
  <c r="U293" i="8" s="1"/>
  <c r="V293" i="8" s="1"/>
  <c r="W293" i="8" s="1"/>
  <c r="X293" i="8" s="1"/>
  <c r="T264" i="8"/>
  <c r="U264" i="8" s="1"/>
  <c r="V264" i="8" s="1"/>
  <c r="W264" i="8" s="1"/>
  <c r="X264" i="8" s="1"/>
  <c r="T283" i="8"/>
  <c r="U283" i="8" s="1"/>
  <c r="V283" i="8" s="1"/>
  <c r="W283" i="8" s="1"/>
  <c r="X283" i="8" s="1"/>
  <c r="T292" i="8"/>
  <c r="U292" i="8" s="1"/>
  <c r="V292" i="8" s="1"/>
  <c r="W292" i="8" s="1"/>
  <c r="X292" i="8" s="1"/>
  <c r="T246" i="8"/>
  <c r="U246" i="8" s="1"/>
  <c r="V246" i="8" s="1"/>
  <c r="W246" i="8" s="1"/>
  <c r="X246" i="8" s="1"/>
  <c r="T255" i="8"/>
  <c r="U255" i="8" s="1"/>
  <c r="V255" i="8" s="1"/>
  <c r="W255" i="8" s="1"/>
  <c r="X255" i="8" s="1"/>
  <c r="T272" i="8"/>
  <c r="U272" i="8" s="1"/>
  <c r="V272" i="8" s="1"/>
  <c r="W272" i="8" s="1"/>
  <c r="X272" i="8" s="1"/>
  <c r="T289" i="8"/>
  <c r="U289" i="8" s="1"/>
  <c r="V289" i="8" s="1"/>
  <c r="W289" i="8" s="1"/>
  <c r="X289" i="8" s="1"/>
  <c r="T244" i="8"/>
  <c r="U244" i="8" s="1"/>
  <c r="V244" i="8" s="1"/>
  <c r="W244" i="8" s="1"/>
  <c r="X244" i="8" s="1"/>
  <c r="T253" i="8"/>
  <c r="U253" i="8" s="1"/>
  <c r="V253" i="8" s="1"/>
  <c r="W253" i="8" s="1"/>
  <c r="X253" i="8" s="1"/>
  <c r="T262" i="8"/>
  <c r="U262" i="8" s="1"/>
  <c r="V262" i="8" s="1"/>
  <c r="W262" i="8" s="1"/>
  <c r="X262" i="8" s="1"/>
  <c r="T271" i="8"/>
  <c r="U271" i="8" s="1"/>
  <c r="V271" i="8" s="1"/>
  <c r="W271" i="8" s="1"/>
  <c r="X271" i="8" s="1"/>
  <c r="T288" i="8"/>
  <c r="U288" i="8" s="1"/>
  <c r="V288" i="8" s="1"/>
  <c r="W288" i="8" s="1"/>
  <c r="X288" i="8" s="1"/>
  <c r="T258" i="8"/>
  <c r="U258" i="8" s="1"/>
  <c r="V258" i="8" s="1"/>
  <c r="W258" i="8" s="1"/>
  <c r="X258" i="8" s="1"/>
  <c r="T251" i="8"/>
  <c r="U251" i="8" s="1"/>
  <c r="V251" i="8" s="1"/>
  <c r="W251" i="8" s="1"/>
  <c r="X251" i="8" s="1"/>
  <c r="T260" i="8"/>
  <c r="U260" i="8" s="1"/>
  <c r="V260" i="8" s="1"/>
  <c r="W260" i="8" s="1"/>
  <c r="X260" i="8" s="1"/>
  <c r="T269" i="8"/>
  <c r="U269" i="8" s="1"/>
  <c r="V269" i="8" s="1"/>
  <c r="W269" i="8" s="1"/>
  <c r="X269" i="8" s="1"/>
  <c r="T278" i="8"/>
  <c r="U278" i="8" s="1"/>
  <c r="V278" i="8" s="1"/>
  <c r="W278" i="8" s="1"/>
  <c r="X278" i="8" s="1"/>
  <c r="T287" i="8"/>
  <c r="U287" i="8" s="1"/>
  <c r="V287" i="8" s="1"/>
  <c r="W287" i="8" s="1"/>
  <c r="X287" i="8" s="1"/>
  <c r="T257" i="8"/>
  <c r="U257" i="8" s="1"/>
  <c r="V257" i="8" s="1"/>
  <c r="W257" i="8" s="1"/>
  <c r="X257" i="8" s="1"/>
  <c r="T274" i="8"/>
  <c r="U274" i="8" s="1"/>
  <c r="V274" i="8" s="1"/>
  <c r="W274" i="8" s="1"/>
  <c r="X274" i="8" s="1"/>
  <c r="T495" i="8"/>
  <c r="U495" i="8" s="1"/>
  <c r="V495" i="8" s="1"/>
  <c r="W495" i="8" s="1"/>
  <c r="X495" i="8" s="1"/>
  <c r="T461" i="8"/>
  <c r="U461" i="8" s="1"/>
  <c r="V461" i="8" s="1"/>
  <c r="W461" i="8" s="1"/>
  <c r="X461" i="8" s="1"/>
  <c r="T491" i="8"/>
  <c r="U491" i="8" s="1"/>
  <c r="V491" i="8" s="1"/>
  <c r="W491" i="8" s="1"/>
  <c r="X491" i="8" s="1"/>
  <c r="T482" i="8"/>
  <c r="U482" i="8" s="1"/>
  <c r="V482" i="8" s="1"/>
  <c r="W482" i="8" s="1"/>
  <c r="X482" i="8" s="1"/>
  <c r="T496" i="8"/>
  <c r="U496" i="8" s="1"/>
  <c r="V496" i="8" s="1"/>
  <c r="W496" i="8" s="1"/>
  <c r="X496" i="8" s="1"/>
  <c r="T486" i="8"/>
  <c r="U486" i="8" s="1"/>
  <c r="V486" i="8" s="1"/>
  <c r="W486" i="8" s="1"/>
  <c r="X486" i="8" s="1"/>
  <c r="T474" i="8"/>
  <c r="U474" i="8" s="1"/>
  <c r="V474" i="8" s="1"/>
  <c r="W474" i="8" s="1"/>
  <c r="X474" i="8" s="1"/>
  <c r="T488" i="8"/>
  <c r="U488" i="8" s="1"/>
  <c r="V488" i="8" s="1"/>
  <c r="W488" i="8" s="1"/>
  <c r="X488" i="8" s="1"/>
  <c r="T487" i="8"/>
  <c r="U487" i="8" s="1"/>
  <c r="V487" i="8" s="1"/>
  <c r="W487" i="8" s="1"/>
  <c r="X487" i="8" s="1"/>
  <c r="T478" i="8"/>
  <c r="U478" i="8" s="1"/>
  <c r="V478" i="8" s="1"/>
  <c r="W478" i="8" s="1"/>
  <c r="X478" i="8" s="1"/>
  <c r="T483" i="8"/>
  <c r="U483" i="8" s="1"/>
  <c r="V483" i="8" s="1"/>
  <c r="W483" i="8" s="1"/>
  <c r="X483" i="8" s="1"/>
  <c r="T497" i="8"/>
  <c r="U497" i="8" s="1"/>
  <c r="V497" i="8" s="1"/>
  <c r="W497" i="8" s="1"/>
  <c r="X497" i="8" s="1"/>
  <c r="T472" i="8"/>
  <c r="U472" i="8" s="1"/>
  <c r="V472" i="8" s="1"/>
  <c r="W472" i="8" s="1"/>
  <c r="X472" i="8" s="1"/>
  <c r="T471" i="8"/>
  <c r="U471" i="8" s="1"/>
  <c r="V471" i="8" s="1"/>
  <c r="W471" i="8" s="1"/>
  <c r="X471" i="8" s="1"/>
  <c r="T462" i="8"/>
  <c r="U462" i="8" s="1"/>
  <c r="V462" i="8" s="1"/>
  <c r="W462" i="8" s="1"/>
  <c r="X462" i="8" s="1"/>
  <c r="T484" i="8"/>
  <c r="U484" i="8" s="1"/>
  <c r="V484" i="8" s="1"/>
  <c r="W484" i="8" s="1"/>
  <c r="X484" i="8" s="1"/>
  <c r="T467" i="8"/>
  <c r="U467" i="8" s="1"/>
  <c r="V467" i="8" s="1"/>
  <c r="W467" i="8" s="1"/>
  <c r="X467" i="8" s="1"/>
  <c r="T481" i="8"/>
  <c r="U481" i="8" s="1"/>
  <c r="V481" i="8" s="1"/>
  <c r="W481" i="8" s="1"/>
  <c r="X481" i="8" s="1"/>
  <c r="T485" i="8"/>
  <c r="U485" i="8" s="1"/>
  <c r="V485" i="8" s="1"/>
  <c r="W485" i="8" s="1"/>
  <c r="X485" i="8" s="1"/>
  <c r="T468" i="8"/>
  <c r="U468" i="8" s="1"/>
  <c r="V468" i="8" s="1"/>
  <c r="W468" i="8" s="1"/>
  <c r="X468" i="8" s="1"/>
  <c r="T340" i="8"/>
  <c r="U340" i="8" s="1"/>
  <c r="V340" i="8" s="1"/>
  <c r="W340" i="8" s="1"/>
  <c r="X340" i="8" s="1"/>
  <c r="T90" i="8"/>
  <c r="U90" i="8" s="1"/>
  <c r="V90" i="8" s="1"/>
  <c r="W90" i="8" s="1"/>
  <c r="X90" i="8" s="1"/>
  <c r="T81" i="8"/>
  <c r="U81" i="8" s="1"/>
  <c r="V81" i="8" s="1"/>
  <c r="W81" i="8" s="1"/>
  <c r="X81" i="8" s="1"/>
  <c r="T127" i="8"/>
  <c r="U127" i="8" s="1"/>
  <c r="V127" i="8" s="1"/>
  <c r="W127" i="8" s="1"/>
  <c r="X127" i="8" s="1"/>
  <c r="T118" i="8"/>
  <c r="U118" i="8" s="1"/>
  <c r="V118" i="8" s="1"/>
  <c r="W118" i="8" s="1"/>
  <c r="X118" i="8" s="1"/>
  <c r="T101" i="8"/>
  <c r="U101" i="8" s="1"/>
  <c r="V101" i="8" s="1"/>
  <c r="W101" i="8" s="1"/>
  <c r="X101" i="8" s="1"/>
  <c r="T84" i="8"/>
  <c r="U84" i="8" s="1"/>
  <c r="V84" i="8" s="1"/>
  <c r="W84" i="8" s="1"/>
  <c r="X84" i="8" s="1"/>
  <c r="T65" i="8"/>
  <c r="U65" i="8" s="1"/>
  <c r="V65" i="8" s="1"/>
  <c r="W65" i="8" s="1"/>
  <c r="X65" i="8" s="1"/>
  <c r="T48" i="8"/>
  <c r="U48" i="8" s="1"/>
  <c r="V48" i="8" s="1"/>
  <c r="W48" i="8" s="1"/>
  <c r="X48" i="8" s="1"/>
  <c r="T70" i="8"/>
  <c r="U70" i="8" s="1"/>
  <c r="V70" i="8" s="1"/>
  <c r="W70" i="8" s="1"/>
  <c r="X70" i="8" s="1"/>
  <c r="T53" i="8"/>
  <c r="U53" i="8" s="1"/>
  <c r="V53" i="8" s="1"/>
  <c r="W53" i="8" s="1"/>
  <c r="X53" i="8" s="1"/>
  <c r="T36" i="8"/>
  <c r="U36" i="8" s="1"/>
  <c r="V36" i="8" s="1"/>
  <c r="W36" i="8" s="1"/>
  <c r="X36" i="8" s="1"/>
  <c r="T122" i="8"/>
  <c r="U122" i="8" s="1"/>
  <c r="V122" i="8" s="1"/>
  <c r="W122" i="8" s="1"/>
  <c r="X122" i="8" s="1"/>
  <c r="T113" i="8"/>
  <c r="U113" i="8" s="1"/>
  <c r="V113" i="8" s="1"/>
  <c r="W113" i="8" s="1"/>
  <c r="X113" i="8" s="1"/>
  <c r="T104" i="8"/>
  <c r="U104" i="8" s="1"/>
  <c r="V104" i="8" s="1"/>
  <c r="W104" i="8" s="1"/>
  <c r="X104" i="8" s="1"/>
  <c r="T95" i="8"/>
  <c r="U95" i="8" s="1"/>
  <c r="V95" i="8" s="1"/>
  <c r="W95" i="8" s="1"/>
  <c r="X95" i="8" s="1"/>
  <c r="T86" i="8"/>
  <c r="U86" i="8" s="1"/>
  <c r="V86" i="8" s="1"/>
  <c r="W86" i="8" s="1"/>
  <c r="X86" i="8" s="1"/>
  <c r="T116" i="8"/>
  <c r="U116" i="8" s="1"/>
  <c r="V116" i="8" s="1"/>
  <c r="W116" i="8" s="1"/>
  <c r="X116" i="8" s="1"/>
  <c r="T99" i="8"/>
  <c r="U99" i="8" s="1"/>
  <c r="V99" i="8" s="1"/>
  <c r="W99" i="8" s="1"/>
  <c r="X99" i="8" s="1"/>
  <c r="T50" i="8"/>
  <c r="U50" i="8" s="1"/>
  <c r="V50" i="8" s="1"/>
  <c r="W50" i="8" s="1"/>
  <c r="X50" i="8" s="1"/>
  <c r="T33" i="8"/>
  <c r="U33" i="8" s="1"/>
  <c r="V33" i="8" s="1"/>
  <c r="W33" i="8" s="1"/>
  <c r="X33" i="8" s="1"/>
  <c r="T55" i="8"/>
  <c r="U55" i="8" s="1"/>
  <c r="V55" i="8" s="1"/>
  <c r="W55" i="8" s="1"/>
  <c r="X55" i="8" s="1"/>
  <c r="T38" i="8"/>
  <c r="U38" i="8" s="1"/>
  <c r="V38" i="8" s="1"/>
  <c r="W38" i="8" s="1"/>
  <c r="X38" i="8" s="1"/>
  <c r="T68" i="8"/>
  <c r="U68" i="8" s="1"/>
  <c r="V68" i="8" s="1"/>
  <c r="W68" i="8" s="1"/>
  <c r="X68" i="8" s="1"/>
  <c r="T51" i="8"/>
  <c r="U51" i="8" s="1"/>
  <c r="V51" i="8" s="1"/>
  <c r="W51" i="8" s="1"/>
  <c r="X51" i="8" s="1"/>
  <c r="T347" i="8"/>
  <c r="U347" i="8" s="1"/>
  <c r="V347" i="8" s="1"/>
  <c r="W347" i="8" s="1"/>
  <c r="X347" i="8" s="1"/>
  <c r="T342" i="8"/>
  <c r="U342" i="8" s="1"/>
  <c r="V342" i="8" s="1"/>
  <c r="W342" i="8" s="1"/>
  <c r="X342" i="8" s="1"/>
  <c r="T469" i="8"/>
  <c r="U469" i="8" s="1"/>
  <c r="V469" i="8" s="1"/>
  <c r="W469" i="8" s="1"/>
  <c r="X469" i="8" s="1"/>
  <c r="T494" i="8"/>
  <c r="U494" i="8" s="1"/>
  <c r="V494" i="8" s="1"/>
  <c r="W494" i="8" s="1"/>
  <c r="X494" i="8" s="1"/>
  <c r="T465" i="8"/>
  <c r="U465" i="8" s="1"/>
  <c r="V465" i="8" s="1"/>
  <c r="W465" i="8" s="1"/>
  <c r="X465" i="8" s="1"/>
  <c r="T106" i="8"/>
  <c r="U106" i="8" s="1"/>
  <c r="V106" i="8" s="1"/>
  <c r="W106" i="8" s="1"/>
  <c r="X106" i="8" s="1"/>
  <c r="T97" i="8"/>
  <c r="U97" i="8" s="1"/>
  <c r="V97" i="8" s="1"/>
  <c r="W97" i="8" s="1"/>
  <c r="X97" i="8" s="1"/>
  <c r="T88" i="8"/>
  <c r="U88" i="8" s="1"/>
  <c r="V88" i="8" s="1"/>
  <c r="W88" i="8" s="1"/>
  <c r="X88" i="8" s="1"/>
  <c r="T79" i="8"/>
  <c r="U79" i="8" s="1"/>
  <c r="V79" i="8" s="1"/>
  <c r="W79" i="8" s="1"/>
  <c r="X79" i="8" s="1"/>
  <c r="T117" i="8"/>
  <c r="U117" i="8" s="1"/>
  <c r="V117" i="8" s="1"/>
  <c r="W117" i="8" s="1"/>
  <c r="X117" i="8" s="1"/>
  <c r="T100" i="8"/>
  <c r="U100" i="8" s="1"/>
  <c r="V100" i="8" s="1"/>
  <c r="W100" i="8" s="1"/>
  <c r="X100" i="8" s="1"/>
  <c r="T34" i="8"/>
  <c r="U34" i="8" s="1"/>
  <c r="V34" i="8" s="1"/>
  <c r="W34" i="8" s="1"/>
  <c r="X34" i="8" s="1"/>
  <c r="T64" i="8"/>
  <c r="U64" i="8" s="1"/>
  <c r="V64" i="8" s="1"/>
  <c r="W64" i="8" s="1"/>
  <c r="X64" i="8" s="1"/>
  <c r="T39" i="8"/>
  <c r="U39" i="8" s="1"/>
  <c r="V39" i="8" s="1"/>
  <c r="W39" i="8" s="1"/>
  <c r="X39" i="8" s="1"/>
  <c r="T69" i="8"/>
  <c r="U69" i="8" s="1"/>
  <c r="V69" i="8" s="1"/>
  <c r="W69" i="8" s="1"/>
  <c r="X69" i="8" s="1"/>
  <c r="T52" i="8"/>
  <c r="U52" i="8" s="1"/>
  <c r="V52" i="8" s="1"/>
  <c r="W52" i="8" s="1"/>
  <c r="X52" i="8" s="1"/>
  <c r="T298" i="8"/>
  <c r="U298" i="8" s="1"/>
  <c r="V298" i="8" s="1"/>
  <c r="W298" i="8" s="1"/>
  <c r="X298" i="8" s="1"/>
  <c r="T312" i="8"/>
  <c r="U312" i="8" s="1"/>
  <c r="V312" i="8" s="1"/>
  <c r="W312" i="8" s="1"/>
  <c r="X312" i="8" s="1"/>
  <c r="T326" i="8"/>
  <c r="U326" i="8" s="1"/>
  <c r="V326" i="8" s="1"/>
  <c r="W326" i="8" s="1"/>
  <c r="X326" i="8" s="1"/>
  <c r="T324" i="8"/>
  <c r="U324" i="8" s="1"/>
  <c r="V324" i="8" s="1"/>
  <c r="W324" i="8" s="1"/>
  <c r="X324" i="8" s="1"/>
  <c r="T362" i="8"/>
  <c r="U362" i="8" s="1"/>
  <c r="V362" i="8" s="1"/>
  <c r="W362" i="8" s="1"/>
  <c r="X362" i="8" s="1"/>
  <c r="T360" i="8"/>
  <c r="U360" i="8" s="1"/>
  <c r="V360" i="8" s="1"/>
  <c r="W360" i="8" s="1"/>
  <c r="X360" i="8" s="1"/>
  <c r="T358" i="8"/>
  <c r="U358" i="8" s="1"/>
  <c r="V358" i="8" s="1"/>
  <c r="W358" i="8" s="1"/>
  <c r="X358" i="8" s="1"/>
  <c r="T333" i="8"/>
  <c r="U333" i="8" s="1"/>
  <c r="V333" i="8" s="1"/>
  <c r="W333" i="8" s="1"/>
  <c r="X333" i="8" s="1"/>
  <c r="T356" i="8"/>
  <c r="U356" i="8" s="1"/>
  <c r="V356" i="8" s="1"/>
  <c r="W356" i="8" s="1"/>
  <c r="X356" i="8" s="1"/>
  <c r="T202" i="8" l="1"/>
  <c r="U202" i="8" s="1"/>
  <c r="V202" i="8" s="1"/>
  <c r="W202" i="8" s="1"/>
  <c r="X202" i="8" s="1"/>
  <c r="T207" i="8"/>
  <c r="U207" i="8" s="1"/>
  <c r="V207" i="8" s="1"/>
  <c r="W207" i="8" s="1"/>
  <c r="X207" i="8" s="1"/>
  <c r="T221" i="8"/>
  <c r="U221" i="8" s="1"/>
  <c r="V221" i="8" s="1"/>
  <c r="W221" i="8" s="1"/>
  <c r="X221" i="8" s="1"/>
  <c r="T235" i="8"/>
  <c r="U235" i="8" s="1"/>
  <c r="V235" i="8" s="1"/>
  <c r="W235" i="8" s="1"/>
  <c r="X235" i="8" s="1"/>
  <c r="T239" i="8"/>
  <c r="U239" i="8" s="1"/>
  <c r="V239" i="8" s="1"/>
  <c r="W239" i="8" s="1"/>
  <c r="X239" i="8" s="1"/>
  <c r="T223" i="8"/>
  <c r="U223" i="8" s="1"/>
  <c r="V223" i="8" s="1"/>
  <c r="W223" i="8" s="1"/>
  <c r="X223" i="8" s="1"/>
  <c r="T220" i="8"/>
  <c r="U220" i="8" s="1"/>
  <c r="V220" i="8" s="1"/>
  <c r="W220" i="8" s="1"/>
  <c r="X220" i="8" s="1"/>
  <c r="T212" i="8"/>
  <c r="U212" i="8" s="1"/>
  <c r="V212" i="8" s="1"/>
  <c r="W212" i="8" s="1"/>
  <c r="X212" i="8" s="1"/>
  <c r="T229" i="8"/>
  <c r="U229" i="8" s="1"/>
  <c r="V229" i="8" s="1"/>
  <c r="W229" i="8" s="1"/>
  <c r="X229" i="8" s="1"/>
  <c r="T237" i="8"/>
  <c r="U237" i="8" s="1"/>
  <c r="V237" i="8" s="1"/>
  <c r="W237" i="8" s="1"/>
  <c r="X237" i="8" s="1"/>
  <c r="T205" i="8"/>
  <c r="U205" i="8" s="1"/>
  <c r="V205" i="8" s="1"/>
  <c r="W205" i="8" s="1"/>
  <c r="X205" i="8" s="1"/>
  <c r="T228" i="8"/>
  <c r="U228" i="8" s="1"/>
  <c r="V228" i="8" s="1"/>
  <c r="W228" i="8" s="1"/>
  <c r="X228" i="8" s="1"/>
  <c r="T203" i="8"/>
  <c r="U203" i="8" s="1"/>
  <c r="V203" i="8" s="1"/>
  <c r="W203" i="8" s="1"/>
  <c r="X203" i="8" s="1"/>
  <c r="T216" i="8"/>
  <c r="U216" i="8" s="1"/>
  <c r="V216" i="8" s="1"/>
  <c r="W216" i="8" s="1"/>
  <c r="X216" i="8" s="1"/>
  <c r="T234" i="8"/>
  <c r="U234" i="8" s="1"/>
  <c r="V234" i="8" s="1"/>
  <c r="W234" i="8" s="1"/>
  <c r="X234" i="8" s="1"/>
  <c r="T233" i="8"/>
  <c r="U233" i="8" s="1"/>
  <c r="V233" i="8" s="1"/>
  <c r="W233" i="8" s="1"/>
  <c r="X233" i="8" s="1"/>
  <c r="T227" i="8"/>
  <c r="U227" i="8" s="1"/>
  <c r="V227" i="8" s="1"/>
  <c r="W227" i="8" s="1"/>
  <c r="X227" i="8" s="1"/>
  <c r="T211" i="8"/>
  <c r="U211" i="8" s="1"/>
  <c r="V211" i="8" s="1"/>
  <c r="W211" i="8" s="1"/>
  <c r="X211" i="8" s="1"/>
  <c r="T231" i="8"/>
  <c r="U231" i="8" s="1"/>
  <c r="V231" i="8" s="1"/>
  <c r="W231" i="8" s="1"/>
  <c r="X231" i="8" s="1"/>
  <c r="T242" i="8"/>
  <c r="U242" i="8" s="1"/>
  <c r="V242" i="8" s="1"/>
  <c r="W242" i="8" s="1"/>
  <c r="X242" i="8" s="1"/>
  <c r="T217" i="8"/>
  <c r="U217" i="8" s="1"/>
  <c r="V217" i="8" s="1"/>
  <c r="W217" i="8" s="1"/>
  <c r="X217" i="8" s="1"/>
  <c r="T199" i="8"/>
  <c r="U199" i="8" s="1"/>
  <c r="V199" i="8" s="1"/>
  <c r="W199" i="8" s="1"/>
  <c r="X199" i="8" s="1"/>
  <c r="T218" i="8"/>
  <c r="U218" i="8" s="1"/>
  <c r="V218" i="8" s="1"/>
  <c r="W218" i="8" s="1"/>
  <c r="X218" i="8" s="1"/>
  <c r="T219" i="8"/>
  <c r="U219" i="8" s="1"/>
  <c r="V219" i="8" s="1"/>
  <c r="W219" i="8" s="1"/>
  <c r="X219" i="8" s="1"/>
  <c r="T225" i="8"/>
  <c r="U225" i="8" s="1"/>
  <c r="V225" i="8" s="1"/>
  <c r="W225" i="8" s="1"/>
  <c r="X225" i="8" s="1"/>
  <c r="T200" i="8"/>
  <c r="U200" i="8" s="1"/>
  <c r="V200" i="8" s="1"/>
  <c r="W200" i="8" s="1"/>
  <c r="X200" i="8" s="1"/>
  <c r="T204" i="8"/>
  <c r="U204" i="8" s="1"/>
  <c r="V204" i="8" s="1"/>
  <c r="W204" i="8" s="1"/>
  <c r="X204" i="8" s="1"/>
  <c r="T214" i="8"/>
  <c r="U214" i="8" s="1"/>
  <c r="V214" i="8" s="1"/>
  <c r="W214" i="8" s="1"/>
  <c r="X214" i="8" s="1"/>
  <c r="T201" i="8"/>
  <c r="U201" i="8" s="1"/>
  <c r="V201" i="8" s="1"/>
  <c r="W201" i="8" s="1"/>
  <c r="X201" i="8" s="1"/>
  <c r="T232" i="8"/>
  <c r="U232" i="8" s="1"/>
  <c r="V232" i="8" s="1"/>
  <c r="W232" i="8" s="1"/>
  <c r="X232" i="8" s="1"/>
  <c r="T208" i="8"/>
  <c r="U208" i="8" s="1"/>
  <c r="V208" i="8" s="1"/>
  <c r="W208" i="8" s="1"/>
  <c r="X208" i="8" s="1"/>
  <c r="T230" i="8"/>
  <c r="U230" i="8" s="1"/>
  <c r="V230" i="8" s="1"/>
  <c r="W230" i="8" s="1"/>
  <c r="X230" i="8" s="1"/>
  <c r="T226" i="8"/>
  <c r="U226" i="8" s="1"/>
  <c r="V226" i="8" s="1"/>
  <c r="W226" i="8" s="1"/>
  <c r="X226" i="8" s="1"/>
  <c r="T210" i="8"/>
  <c r="U210" i="8" s="1"/>
  <c r="V210" i="8" s="1"/>
  <c r="W210" i="8" s="1"/>
  <c r="X210" i="8" s="1"/>
  <c r="T236" i="8"/>
  <c r="U236" i="8" s="1"/>
  <c r="V236" i="8" s="1"/>
  <c r="W236" i="8" s="1"/>
  <c r="X236" i="8" s="1"/>
  <c r="T198" i="8"/>
  <c r="U198" i="8" s="1"/>
  <c r="V198" i="8" s="1"/>
  <c r="W198" i="8" s="1"/>
  <c r="X198" i="8" s="1"/>
  <c r="T238" i="8"/>
  <c r="U238" i="8" s="1"/>
  <c r="V238" i="8" s="1"/>
  <c r="W238" i="8" s="1"/>
  <c r="X238" i="8" s="1"/>
  <c r="T213" i="8"/>
  <c r="U213" i="8" s="1"/>
  <c r="V213" i="8" s="1"/>
  <c r="W213" i="8" s="1"/>
  <c r="X213" i="8" s="1"/>
  <c r="T209" i="8"/>
  <c r="U209" i="8" s="1"/>
  <c r="V209" i="8" s="1"/>
  <c r="W209" i="8" s="1"/>
  <c r="X209" i="8" s="1"/>
  <c r="T2" i="8"/>
  <c r="U2" i="8" s="1"/>
  <c r="V2" i="8" s="1"/>
  <c r="W2" i="8" s="1"/>
  <c r="X2" i="8" s="1"/>
  <c r="T19" i="8"/>
  <c r="U19" i="8" s="1"/>
  <c r="V19" i="8" s="1"/>
  <c r="W19" i="8" s="1"/>
  <c r="X19" i="8" s="1"/>
  <c r="T28" i="8"/>
  <c r="U28" i="8" s="1"/>
  <c r="V28" i="8" s="1"/>
  <c r="W28" i="8" s="1"/>
  <c r="X28" i="8" s="1"/>
  <c r="T25" i="8"/>
  <c r="U25" i="8" s="1"/>
  <c r="V25" i="8" s="1"/>
  <c r="W25" i="8" s="1"/>
  <c r="X25" i="8" s="1"/>
  <c r="T13" i="8"/>
  <c r="U13" i="8" s="1"/>
  <c r="V13" i="8" s="1"/>
  <c r="W13" i="8" s="1"/>
  <c r="X13" i="8" s="1"/>
  <c r="T5" i="8"/>
  <c r="U5" i="8" s="1"/>
  <c r="V5" i="8" s="1"/>
  <c r="W5" i="8" s="1"/>
  <c r="X5" i="8" s="1"/>
  <c r="T10" i="8"/>
  <c r="U10" i="8" s="1"/>
  <c r="V10" i="8" s="1"/>
  <c r="W10" i="8" s="1"/>
  <c r="X10" i="8" s="1"/>
  <c r="T26" i="8"/>
  <c r="U26" i="8" s="1"/>
  <c r="V26" i="8" s="1"/>
  <c r="W26" i="8" s="1"/>
  <c r="X26" i="8" s="1"/>
  <c r="T31" i="8"/>
  <c r="U31" i="8" s="1"/>
  <c r="V31" i="8" s="1"/>
  <c r="W31" i="8" s="1"/>
  <c r="X31" i="8" s="1"/>
  <c r="T16" i="8"/>
  <c r="U16" i="8" s="1"/>
  <c r="V16" i="8" s="1"/>
  <c r="W16" i="8" s="1"/>
  <c r="X16" i="8" s="1"/>
  <c r="T20" i="8"/>
  <c r="U20" i="8" s="1"/>
  <c r="V20" i="8" s="1"/>
  <c r="W20" i="8" s="1"/>
  <c r="X20" i="8" s="1"/>
  <c r="T7" i="8"/>
  <c r="U7" i="8" s="1"/>
  <c r="V7" i="8" s="1"/>
  <c r="W7" i="8" s="1"/>
  <c r="X7" i="8" s="1"/>
  <c r="T21" i="8"/>
  <c r="U21" i="8" s="1"/>
  <c r="V21" i="8" s="1"/>
  <c r="W21" i="8" s="1"/>
  <c r="X21" i="8" s="1"/>
  <c r="T4" i="8"/>
  <c r="U4" i="8" s="1"/>
  <c r="V4" i="8" s="1"/>
  <c r="W4" i="8" s="1"/>
  <c r="X4" i="8" s="1"/>
  <c r="T29" i="8"/>
  <c r="U29" i="8" s="1"/>
  <c r="V29" i="8" s="1"/>
  <c r="W29" i="8" s="1"/>
  <c r="X29" i="8" s="1"/>
  <c r="T11" i="8"/>
  <c r="U11" i="8" s="1"/>
  <c r="V11" i="8" s="1"/>
  <c r="W11" i="8" s="1"/>
  <c r="X11" i="8" s="1"/>
  <c r="T12" i="8"/>
  <c r="U12" i="8" s="1"/>
  <c r="V12" i="8" s="1"/>
  <c r="W12" i="8" s="1"/>
  <c r="X12" i="8" s="1"/>
  <c r="T22" i="8"/>
  <c r="U22" i="8" s="1"/>
  <c r="V22" i="8" s="1"/>
  <c r="W22" i="8" s="1"/>
  <c r="X22" i="8" s="1"/>
  <c r="T9" i="8"/>
  <c r="U9" i="8" s="1"/>
  <c r="V9" i="8" s="1"/>
  <c r="W9" i="8" s="1"/>
  <c r="X9" i="8" s="1"/>
  <c r="T18" i="8"/>
  <c r="U18" i="8" s="1"/>
  <c r="V18" i="8" s="1"/>
  <c r="W18" i="8" s="1"/>
  <c r="X18" i="8" s="1"/>
  <c r="T23" i="8"/>
  <c r="U23" i="8" s="1"/>
  <c r="V23" i="8" s="1"/>
  <c r="W23" i="8" s="1"/>
  <c r="X23" i="8" s="1"/>
  <c r="T3" i="8"/>
  <c r="U3" i="8" s="1"/>
  <c r="V3" i="8" s="1"/>
  <c r="W3" i="8" s="1"/>
  <c r="X3" i="8" s="1"/>
  <c r="T14" i="8"/>
  <c r="U14" i="8" s="1"/>
  <c r="V14" i="8" s="1"/>
  <c r="W14" i="8" s="1"/>
  <c r="X14" i="8" s="1"/>
  <c r="T344" i="8"/>
  <c r="U344" i="8" s="1"/>
  <c r="V344" i="8" s="1"/>
  <c r="W344" i="8" s="1"/>
  <c r="X344" i="8" s="1"/>
  <c r="T353" i="8"/>
  <c r="U353" i="8" s="1"/>
  <c r="V353" i="8" s="1"/>
  <c r="W353" i="8" s="1"/>
  <c r="X353" i="8" s="1"/>
  <c r="T27" i="8"/>
  <c r="U27" i="8" s="1"/>
  <c r="V27" i="8" s="1"/>
  <c r="W27" i="8" s="1"/>
  <c r="X27" i="8" s="1"/>
  <c r="T17" i="8"/>
  <c r="U17" i="8" s="1"/>
  <c r="V17" i="8" s="1"/>
  <c r="W17" i="8" s="1"/>
  <c r="X17" i="8" s="1"/>
  <c r="T32" i="8"/>
  <c r="U32" i="8" s="1"/>
  <c r="V32" i="8" s="1"/>
  <c r="W32" i="8" s="1"/>
  <c r="X32" i="8" s="1"/>
  <c r="T8" i="8"/>
  <c r="T334" i="8"/>
  <c r="U334" i="8" s="1"/>
  <c r="V334" i="8" s="1"/>
  <c r="W334" i="8" s="1"/>
  <c r="X334" i="8" s="1"/>
  <c r="T341" i="8"/>
  <c r="U341" i="8" s="1"/>
  <c r="V341" i="8" s="1"/>
  <c r="W341" i="8" s="1"/>
  <c r="X341" i="8" s="1"/>
  <c r="T352" i="8"/>
  <c r="U352" i="8" s="1"/>
  <c r="V352" i="8" s="1"/>
  <c r="W352" i="8" s="1"/>
  <c r="X352" i="8" s="1"/>
  <c r="T24" i="8"/>
  <c r="U24" i="8" s="1"/>
  <c r="V24" i="8" s="1"/>
  <c r="W24" i="8" s="1"/>
  <c r="X24" i="8" s="1"/>
  <c r="T15" i="8"/>
  <c r="U15" i="8" s="1"/>
  <c r="V15" i="8" s="1"/>
  <c r="W15" i="8" s="1"/>
  <c r="X15" i="8" s="1"/>
  <c r="T30" i="8"/>
  <c r="U30" i="8" s="1"/>
  <c r="V30" i="8" s="1"/>
  <c r="W30" i="8" s="1"/>
  <c r="X30" i="8" s="1"/>
  <c r="T338" i="8"/>
  <c r="U338" i="8" s="1"/>
  <c r="V338" i="8" s="1"/>
  <c r="W338" i="8" s="1"/>
  <c r="X338" i="8" s="1"/>
  <c r="T350" i="8"/>
  <c r="U350" i="8" s="1"/>
  <c r="V350" i="8" s="1"/>
  <c r="W350" i="8" s="1"/>
  <c r="X350" i="8" s="1"/>
  <c r="T335" i="8"/>
  <c r="U335" i="8" s="1"/>
  <c r="V335" i="8" s="1"/>
  <c r="W335" i="8" s="1"/>
  <c r="X335" i="8" s="1"/>
  <c r="T336" i="8"/>
  <c r="U336" i="8" s="1"/>
  <c r="V336" i="8" s="1"/>
  <c r="W336" i="8" s="1"/>
  <c r="X336" i="8" s="1"/>
  <c r="T357" i="8"/>
  <c r="U357" i="8" s="1"/>
  <c r="V357" i="8" s="1"/>
  <c r="W357" i="8" s="1"/>
  <c r="X357" i="8" s="1"/>
  <c r="T180" i="8"/>
  <c r="U180" i="8" s="1"/>
  <c r="V180" i="8" s="1"/>
  <c r="W180" i="8" s="1"/>
  <c r="X180" i="8" s="1"/>
  <c r="T182" i="8"/>
  <c r="U182" i="8" s="1"/>
  <c r="V182" i="8" s="1"/>
  <c r="W182" i="8" s="1"/>
  <c r="X182" i="8" s="1"/>
  <c r="T184" i="8"/>
  <c r="U184" i="8" s="1"/>
  <c r="V184" i="8" s="1"/>
  <c r="W184" i="8" s="1"/>
  <c r="X184" i="8" s="1"/>
  <c r="T186" i="8"/>
  <c r="U186" i="8" s="1"/>
  <c r="V186" i="8" s="1"/>
  <c r="W186" i="8" s="1"/>
  <c r="X186" i="8" s="1"/>
  <c r="T188" i="8"/>
  <c r="U188" i="8" s="1"/>
  <c r="V188" i="8" s="1"/>
  <c r="W188" i="8" s="1"/>
  <c r="X188" i="8" s="1"/>
  <c r="T190" i="8"/>
  <c r="U190" i="8" s="1"/>
  <c r="V190" i="8" s="1"/>
  <c r="W190" i="8" s="1"/>
  <c r="X190" i="8" s="1"/>
  <c r="T192" i="8"/>
  <c r="U192" i="8" s="1"/>
  <c r="V192" i="8" s="1"/>
  <c r="W192" i="8" s="1"/>
  <c r="X192" i="8" s="1"/>
  <c r="T196" i="8"/>
  <c r="U196" i="8" s="1"/>
  <c r="V196" i="8" s="1"/>
  <c r="W196" i="8" s="1"/>
  <c r="X196" i="8" s="1"/>
  <c r="T167" i="8"/>
  <c r="U167" i="8" s="1"/>
  <c r="V167" i="8" s="1"/>
  <c r="W167" i="8" s="1"/>
  <c r="X167" i="8" s="1"/>
  <c r="T169" i="8"/>
  <c r="U169" i="8" s="1"/>
  <c r="V169" i="8" s="1"/>
  <c r="W169" i="8" s="1"/>
  <c r="X169" i="8" s="1"/>
  <c r="T179" i="8"/>
  <c r="U179" i="8" s="1"/>
  <c r="V179" i="8" s="1"/>
  <c r="W179" i="8" s="1"/>
  <c r="X179" i="8" s="1"/>
  <c r="T181" i="8"/>
  <c r="U181" i="8" s="1"/>
  <c r="V181" i="8" s="1"/>
  <c r="W181" i="8" s="1"/>
  <c r="X181" i="8" s="1"/>
  <c r="T183" i="8"/>
  <c r="U183" i="8" s="1"/>
  <c r="V183" i="8" s="1"/>
  <c r="W183" i="8" s="1"/>
  <c r="X183" i="8" s="1"/>
  <c r="T185" i="8"/>
  <c r="U185" i="8" s="1"/>
  <c r="V185" i="8" s="1"/>
  <c r="W185" i="8" s="1"/>
  <c r="X185" i="8" s="1"/>
  <c r="T187" i="8"/>
  <c r="U187" i="8" s="1"/>
  <c r="V187" i="8" s="1"/>
  <c r="W187" i="8" s="1"/>
  <c r="X187" i="8" s="1"/>
  <c r="T189" i="8"/>
  <c r="U189" i="8" s="1"/>
  <c r="V189" i="8" s="1"/>
  <c r="W189" i="8" s="1"/>
  <c r="X189" i="8" s="1"/>
  <c r="T191" i="8"/>
  <c r="U191" i="8" s="1"/>
  <c r="V191" i="8" s="1"/>
  <c r="W191" i="8" s="1"/>
  <c r="X191" i="8" s="1"/>
  <c r="T193" i="8"/>
  <c r="U193" i="8" s="1"/>
  <c r="V193" i="8" s="1"/>
  <c r="W193" i="8" s="1"/>
  <c r="X193" i="8" s="1"/>
  <c r="T195" i="8"/>
  <c r="U195" i="8" s="1"/>
  <c r="V195" i="8" s="1"/>
  <c r="W195" i="8" s="1"/>
  <c r="X195" i="8" s="1"/>
  <c r="T197" i="8"/>
  <c r="U197" i="8" s="1"/>
  <c r="V197" i="8" s="1"/>
  <c r="W197" i="8" s="1"/>
  <c r="X197" i="8" s="1"/>
  <c r="T168" i="8"/>
  <c r="U168" i="8" s="1"/>
  <c r="V168" i="8" s="1"/>
  <c r="W168" i="8" s="1"/>
  <c r="X168" i="8" s="1"/>
  <c r="T170" i="8"/>
  <c r="U170" i="8" s="1"/>
  <c r="V170" i="8" s="1"/>
  <c r="W170" i="8" s="1"/>
  <c r="X170" i="8" s="1"/>
  <c r="T194" i="8"/>
  <c r="U194" i="8" s="1"/>
  <c r="V194" i="8" s="1"/>
  <c r="W194" i="8" s="1"/>
  <c r="X194" i="8" s="1"/>
  <c r="T172" i="8"/>
  <c r="U172" i="8" s="1"/>
  <c r="V172" i="8" s="1"/>
  <c r="W172" i="8" s="1"/>
  <c r="X172" i="8" s="1"/>
  <c r="T174" i="8"/>
  <c r="U174" i="8" s="1"/>
  <c r="V174" i="8" s="1"/>
  <c r="W174" i="8" s="1"/>
  <c r="X174" i="8" s="1"/>
  <c r="T176" i="8"/>
  <c r="U176" i="8" s="1"/>
  <c r="V176" i="8" s="1"/>
  <c r="W176" i="8" s="1"/>
  <c r="X176" i="8" s="1"/>
  <c r="T178" i="8"/>
  <c r="U178" i="8" s="1"/>
  <c r="V178" i="8" s="1"/>
  <c r="W178" i="8" s="1"/>
  <c r="X178" i="8" s="1"/>
  <c r="T171" i="8"/>
  <c r="U171" i="8" s="1"/>
  <c r="V171" i="8" s="1"/>
  <c r="W171" i="8" s="1"/>
  <c r="X171" i="8" s="1"/>
  <c r="T173" i="8"/>
  <c r="U173" i="8" s="1"/>
  <c r="V173" i="8" s="1"/>
  <c r="W173" i="8" s="1"/>
  <c r="X173" i="8" s="1"/>
  <c r="T175" i="8"/>
  <c r="U175" i="8" s="1"/>
  <c r="V175" i="8" s="1"/>
  <c r="W175" i="8" s="1"/>
  <c r="X175" i="8" s="1"/>
  <c r="T177" i="8"/>
  <c r="U177" i="8" s="1"/>
  <c r="V177" i="8" s="1"/>
  <c r="W177" i="8" s="1"/>
  <c r="X177" i="8" s="1"/>
  <c r="U8" i="8" l="1"/>
  <c r="V8" i="8" l="1"/>
  <c r="W8" i="8" l="1"/>
  <c r="X8" i="8" l="1"/>
</calcChain>
</file>

<file path=xl/sharedStrings.xml><?xml version="1.0" encoding="utf-8"?>
<sst xmlns="http://schemas.openxmlformats.org/spreadsheetml/2006/main" count="38563" uniqueCount="3604">
  <si>
    <t>CCC认证</t>
  </si>
  <si>
    <t>SRRC认证</t>
  </si>
  <si>
    <r>
      <t>6.</t>
    </r>
    <r>
      <rPr>
        <b/>
        <sz val="10"/>
        <color rgb="FF000000"/>
        <rFont val="宋体"/>
        <family val="3"/>
        <charset val="134"/>
      </rPr>
      <t>市场资质认证要求</t>
    </r>
  </si>
  <si>
    <t>在不同的市场下有不同的订单对资质认证要求各不相同，以下是各市场对资质认证要求的详细情况：</t>
  </si>
  <si>
    <t>市场</t>
  </si>
  <si>
    <t>渠道</t>
  </si>
  <si>
    <t>群体</t>
  </si>
  <si>
    <t>认证类别</t>
  </si>
  <si>
    <t>1季度</t>
  </si>
  <si>
    <t>2季度</t>
  </si>
  <si>
    <t>3季度</t>
  </si>
  <si>
    <t>4季度</t>
  </si>
  <si>
    <t>5季度</t>
  </si>
  <si>
    <t>6季度</t>
  </si>
  <si>
    <t>7季度</t>
  </si>
  <si>
    <t>8季度</t>
  </si>
  <si>
    <t>华东</t>
  </si>
  <si>
    <t>零售渠道</t>
  </si>
  <si>
    <t>老年群体</t>
  </si>
  <si>
    <t>青少年群体</t>
  </si>
  <si>
    <t>公司白领</t>
  </si>
  <si>
    <t>商务人士</t>
  </si>
  <si>
    <t>华北</t>
  </si>
  <si>
    <t>华南</t>
  </si>
  <si>
    <t>华中</t>
  </si>
  <si>
    <t>西南</t>
  </si>
  <si>
    <t>东北</t>
  </si>
  <si>
    <t>西北</t>
  </si>
  <si>
    <t>产品评价</t>
  </si>
  <si>
    <t>产品评价统计报表</t>
  </si>
  <si>
    <t>4季度--所有市场----全部消费群体--产品评价</t>
  </si>
  <si>
    <t>产品</t>
  </si>
  <si>
    <t>产品价格</t>
  </si>
  <si>
    <t>产品品牌</t>
  </si>
  <si>
    <t>产品功能</t>
  </si>
  <si>
    <t>销售能力</t>
  </si>
  <si>
    <t>产品口碑</t>
  </si>
  <si>
    <t>总分</t>
  </si>
  <si>
    <t xml:space="preserve">老年群体 </t>
  </si>
  <si>
    <t>老112  (21(21))</t>
  </si>
  <si>
    <t>老画2  (明天早八见(11))</t>
  </si>
  <si>
    <t>L1  (汉堡王(16))</t>
  </si>
  <si>
    <r>
      <t xml:space="preserve">老松1 </t>
    </r>
    <r>
      <rPr>
        <sz val="10"/>
        <color rgb="FF000000"/>
        <rFont val="Arial"/>
        <family val="2"/>
      </rPr>
      <t> (菜鸟收货站(1))</t>
    </r>
  </si>
  <si>
    <t>丁12  (豆豆没钱(19))</t>
  </si>
  <si>
    <t>l121  (奉先大了七八个队友(14))</t>
  </si>
  <si>
    <t>老年A1  (18(18))</t>
  </si>
  <si>
    <t>丁11  (豆豆没钱(19))</t>
  </si>
  <si>
    <t>老  (20(20))</t>
  </si>
  <si>
    <t>LNN2  (相亲相爱一家人(4))</t>
  </si>
  <si>
    <t>LN1  (Byres(7))</t>
  </si>
  <si>
    <t>LNN1  (相亲相爱一家人(4))</t>
  </si>
  <si>
    <t>22老年  (摆宝(10))</t>
  </si>
  <si>
    <t>老老4  (朱宝可爱捏(13))</t>
  </si>
  <si>
    <t>老一  (阿里他叔无限公司(6))</t>
  </si>
  <si>
    <t>老年01  (我们不破产(9))</t>
  </si>
  <si>
    <t>11老年  (摆宝(10))</t>
  </si>
  <si>
    <t>老年A  (2(2))</t>
  </si>
  <si>
    <t>老年11  (8(8))</t>
  </si>
  <si>
    <t>1老  (我百里辅助蟹蟹(15))</t>
  </si>
  <si>
    <t>2老  (我百里辅助蟹蟹(15))</t>
  </si>
  <si>
    <t>老年O1  (嘉然今天吃什么(23))</t>
  </si>
  <si>
    <t>老年111  (金汤🐟(3))</t>
  </si>
  <si>
    <t>LL1  (太忙来不及洗头(5))</t>
  </si>
  <si>
    <t>老年22  (8(8))</t>
  </si>
  <si>
    <t>ln  (兰州拉面(12))</t>
  </si>
  <si>
    <t>LL2  (太忙来不及洗头(5))</t>
  </si>
  <si>
    <t>老年222  (金汤🐟(3))</t>
  </si>
  <si>
    <t xml:space="preserve">青少年群体 </t>
  </si>
  <si>
    <t>青212  (21(21))</t>
  </si>
  <si>
    <t>QS1  (Byres(7))</t>
  </si>
  <si>
    <t>QS2  (Byres(7))</t>
  </si>
  <si>
    <t>青年A  (2(2))</t>
  </si>
  <si>
    <t>Q1  (汉堡王(16))</t>
  </si>
  <si>
    <t>青青1  (朱宝可爱捏(13))</t>
  </si>
  <si>
    <t>qqq3  (还清恒大负债后买房车(17))</t>
  </si>
  <si>
    <t>丙11  (豆豆没钱(19))</t>
  </si>
  <si>
    <t>青书1  (明天早八见(11))</t>
  </si>
  <si>
    <t>青青2  (朱宝可爱捏(13))</t>
  </si>
  <si>
    <t>Q2  (汉堡王(16))</t>
  </si>
  <si>
    <r>
      <t xml:space="preserve">青竹3 </t>
    </r>
    <r>
      <rPr>
        <sz val="10"/>
        <color rgb="FF000000"/>
        <rFont val="Arial"/>
        <family val="2"/>
      </rPr>
      <t> (菜鸟收货站(1))</t>
    </r>
  </si>
  <si>
    <t>青年22  (8(8))</t>
  </si>
  <si>
    <t>青书2  (明天早八见(11))</t>
  </si>
  <si>
    <t>青年1  (兰州拉面(12))</t>
  </si>
  <si>
    <t>青年11  (8(8))</t>
  </si>
  <si>
    <t>青少年T1  (嘉然今天吃什么(23))</t>
  </si>
  <si>
    <t>青年111  (金汤🐟(3))</t>
  </si>
  <si>
    <t>QSSS1  (相亲相爱一家人(4))</t>
  </si>
  <si>
    <t>青二  (阿里他叔无限公司(6))</t>
  </si>
  <si>
    <t>qq1  (太忙来不及洗头(5))</t>
  </si>
  <si>
    <t>青少年T2  (嘉然今天吃什么(23))</t>
  </si>
  <si>
    <t>q1121  (奉先大了七八个队友(14))</t>
  </si>
  <si>
    <t>q212  (奉先大了七八个队友(14))</t>
  </si>
  <si>
    <t>青年A1  (18(18))</t>
  </si>
  <si>
    <t>青年01  (我们不破产(9))</t>
  </si>
  <si>
    <t>qq2  (太忙来不及洗头(5))</t>
  </si>
  <si>
    <t>青年02  (我们不破产(9))</t>
  </si>
  <si>
    <t>QS3  (Byres(7))</t>
  </si>
  <si>
    <t>丙12  (豆豆没钱(19))</t>
  </si>
  <si>
    <t>2青  (我百里辅助蟹蟹(15))</t>
  </si>
  <si>
    <t>1青  (我百里辅助蟹蟹(15))</t>
  </si>
  <si>
    <r>
      <t xml:space="preserve">青竹2 </t>
    </r>
    <r>
      <rPr>
        <sz val="10"/>
        <color rgb="FF000000"/>
        <rFont val="Arial"/>
        <family val="2"/>
      </rPr>
      <t> (菜鸟收货站(1))</t>
    </r>
  </si>
  <si>
    <t>qn2  (兰州拉面(12))</t>
  </si>
  <si>
    <t>青年one  (摆宝(10))</t>
  </si>
  <si>
    <t>青年B  (2(2))</t>
  </si>
  <si>
    <r>
      <t xml:space="preserve">青竹1 </t>
    </r>
    <r>
      <rPr>
        <sz val="10"/>
        <color rgb="FF000000"/>
        <rFont val="Arial"/>
        <family val="2"/>
      </rPr>
      <t> (菜鸟收货站(1))</t>
    </r>
  </si>
  <si>
    <t>青一  (阿里他叔无限公司(6))</t>
  </si>
  <si>
    <t>22青年  (摆宝(10))</t>
  </si>
  <si>
    <t>QSNN2  (相亲相爱一家人(4))</t>
  </si>
  <si>
    <t>青2  (20(20))</t>
  </si>
  <si>
    <t>qqq2  (还清恒大负债后买房车(17))</t>
  </si>
  <si>
    <t>青少年T3  (嘉然今天吃什么(23))</t>
  </si>
  <si>
    <t>青年03  (我们不破产(9))</t>
  </si>
  <si>
    <t>q112  (奉先大了七八个队友(14))</t>
  </si>
  <si>
    <t>qqq1  (还清恒大负债后买房车(17))</t>
  </si>
  <si>
    <t>青年C  (2(2))</t>
  </si>
  <si>
    <t>青1  (20(20))</t>
  </si>
  <si>
    <t xml:space="preserve">公司白领 </t>
  </si>
  <si>
    <t>白1121  (21(21))</t>
  </si>
  <si>
    <t>白领222  (金汤🐟(3))</t>
  </si>
  <si>
    <r>
      <t xml:space="preserve">白兰1 </t>
    </r>
    <r>
      <rPr>
        <sz val="10"/>
        <color rgb="FF000000"/>
        <rFont val="Arial"/>
        <family val="2"/>
      </rPr>
      <t> (菜鸟收货站(1))</t>
    </r>
  </si>
  <si>
    <t>bbb1  (还清恒大负债后买房车(17))</t>
  </si>
  <si>
    <t>B1  (汉堡王(16))</t>
  </si>
  <si>
    <t>乙11  (豆豆没钱(19))</t>
  </si>
  <si>
    <t>白白1  (朱宝可爱捏(13))</t>
  </si>
  <si>
    <t>bb1  (太忙来不及洗头(5))</t>
  </si>
  <si>
    <t>白白2  (朱宝可爱捏(13))</t>
  </si>
  <si>
    <t>白领one  (摆宝(10))</t>
  </si>
  <si>
    <t>BL1  (Byres(7))</t>
  </si>
  <si>
    <t>白领W1  (嘉然今天吃什么(23))</t>
  </si>
  <si>
    <t>白领W2  (嘉然今天吃什么(23))</t>
  </si>
  <si>
    <t>白领01  (我们不破产(9))</t>
  </si>
  <si>
    <t>白棋2  (明天早八见(11))</t>
  </si>
  <si>
    <t>白领02  (我们不破产(9))</t>
  </si>
  <si>
    <t>白领W3  (嘉然今天吃什么(23))</t>
  </si>
  <si>
    <t>白领03  (我们不破产(9))</t>
  </si>
  <si>
    <t>BL2  (Byres(7))</t>
  </si>
  <si>
    <t>白棋1  (明天早八见(11))</t>
  </si>
  <si>
    <t>白二  (阿里他叔无限公司(6))</t>
  </si>
  <si>
    <t>b1111  (奉先大了七八个队友(14))</t>
  </si>
  <si>
    <t>白领111  (金汤🐟(3))</t>
  </si>
  <si>
    <t>乙12  (豆豆没钱(19))</t>
  </si>
  <si>
    <t>b1121  (奉先大了七八个队友(14))</t>
  </si>
  <si>
    <t>bb2  (太忙来不及洗头(5))</t>
  </si>
  <si>
    <t>b113  (奉先大了七八个队友(14))</t>
  </si>
  <si>
    <t>白领333  (金汤🐟(3))</t>
  </si>
  <si>
    <t>白一  (阿里他叔无限公司(6))</t>
  </si>
  <si>
    <t>白1  (20(20))</t>
  </si>
  <si>
    <t>bbb2  (还清恒大负债后买房车(17))</t>
  </si>
  <si>
    <t>22领白  (摆宝(10))</t>
  </si>
  <si>
    <r>
      <t xml:space="preserve">白兰2 </t>
    </r>
    <r>
      <rPr>
        <sz val="10"/>
        <color rgb="FF000000"/>
        <rFont val="Arial"/>
        <family val="2"/>
      </rPr>
      <t> (菜鸟收货站(1))</t>
    </r>
  </si>
  <si>
    <t>BL3a  (Byres(7))</t>
  </si>
  <si>
    <t>白2  (20(20))</t>
  </si>
  <si>
    <t>bbb3  (还清恒大负债后买房车(17))</t>
  </si>
  <si>
    <r>
      <t xml:space="preserve">白兰3 </t>
    </r>
    <r>
      <rPr>
        <sz val="10"/>
        <color rgb="FF000000"/>
        <rFont val="Arial"/>
        <family val="2"/>
      </rPr>
      <t> (菜鸟收货站(1))</t>
    </r>
  </si>
  <si>
    <t>白白3  (朱宝可爱捏(13))</t>
  </si>
  <si>
    <t xml:space="preserve">商务人士 </t>
  </si>
  <si>
    <t>S2  (汉堡王(16))</t>
  </si>
  <si>
    <t>商琴2  (明天早八见(11))</t>
  </si>
  <si>
    <t>商物1  (摆宝(10))</t>
  </si>
  <si>
    <t>ss2  (太忙来不及洗头(5))</t>
  </si>
  <si>
    <t>商1  (20(20))</t>
  </si>
  <si>
    <t>甲12  (豆豆没钱(19))</t>
  </si>
  <si>
    <t>商商2  (朱宝可爱捏(13))</t>
  </si>
  <si>
    <t>商务222  (金汤🐟(3))</t>
  </si>
  <si>
    <t>商二  (阿里他叔无限公司(6))</t>
  </si>
  <si>
    <t>22312  (21(21))</t>
  </si>
  <si>
    <t>商113  (21(21))</t>
  </si>
  <si>
    <t>商商1  (朱宝可爱捏(13))</t>
  </si>
  <si>
    <t>sw113  (奉先大了七八个队友(14))</t>
  </si>
  <si>
    <t>商一  (阿里他叔无限公司(6))</t>
  </si>
  <si>
    <t>商务01  (我们不破产(9))</t>
  </si>
  <si>
    <t>sss1  (还清恒大负债后买房车(17))</t>
  </si>
  <si>
    <t>甲11  (豆豆没钱(19))</t>
  </si>
  <si>
    <r>
      <t xml:space="preserve">商梅1 </t>
    </r>
    <r>
      <rPr>
        <sz val="10"/>
        <color rgb="FF000000"/>
        <rFont val="Arial"/>
        <family val="2"/>
      </rPr>
      <t> (菜鸟收货站(1))</t>
    </r>
  </si>
  <si>
    <t>S1  (汉堡王(16))</t>
  </si>
  <si>
    <t>商务S1  (嘉然今天吃什么(23))</t>
  </si>
  <si>
    <t>SW1  (Byres(7))</t>
  </si>
  <si>
    <t>商琴1  (明天早八见(11))</t>
  </si>
  <si>
    <t>商务111  (金汤🐟(3))</t>
  </si>
  <si>
    <t>商务one  (摆宝(10))</t>
  </si>
  <si>
    <t>ss1  (太忙来不及洗头(5))</t>
  </si>
  <si>
    <t>商2  (20(20))</t>
  </si>
  <si>
    <t>lll1  (还清恒大负债后买房车(17))</t>
  </si>
  <si>
    <t>白领A  (2(2))</t>
  </si>
  <si>
    <t>白领11  (8(8))</t>
  </si>
  <si>
    <t>白领22  (8(8))</t>
  </si>
  <si>
    <t>1白领  (兰州拉面(12))</t>
  </si>
  <si>
    <t>白领A1  (18(18))</t>
  </si>
  <si>
    <t>2blbl  (兰州拉面(12))</t>
  </si>
  <si>
    <t>bl3  (兰州拉面(12))</t>
  </si>
  <si>
    <t>BLLL1  (相亲相爱一家人(4))</t>
  </si>
  <si>
    <t>2白  (我百里辅助蟹蟹(15))</t>
  </si>
  <si>
    <t>1白  (我百里辅助蟹蟹(15))</t>
  </si>
  <si>
    <t>BLLL2  (相亲相爱一家人(4))</t>
  </si>
  <si>
    <t>白领B  (2(2))</t>
  </si>
  <si>
    <t>1商  (我百里辅助蟹蟹(15))</t>
  </si>
  <si>
    <t>商务22  (8(8))</t>
  </si>
  <si>
    <t>SWWW2  (相亲相爱一家人(4))</t>
  </si>
  <si>
    <t>商务A2  (18(18))</t>
  </si>
  <si>
    <t>商务B  (2(2))</t>
  </si>
  <si>
    <t>1商务  (兰州拉面(12))</t>
  </si>
  <si>
    <t>商务11  (8(8))</t>
  </si>
  <si>
    <t>商务A  (2(2))</t>
  </si>
  <si>
    <t>SWWW1  (相亲相爱一家人(4))</t>
  </si>
  <si>
    <t>商务A1  (18(18))</t>
  </si>
  <si>
    <t>2商  (我百里辅助蟹蟹(15))</t>
  </si>
  <si>
    <t>* 此处只能查看往期产品评价。</t>
  </si>
  <si>
    <t>41  (我们要努力(22))</t>
  </si>
  <si>
    <t>42  (我们要努力(22))</t>
  </si>
  <si>
    <t>31  (我们要努力(22))</t>
  </si>
  <si>
    <t>21  (我们要努力(22))</t>
  </si>
  <si>
    <t>22  (我们要努力(22))</t>
  </si>
  <si>
    <t>12  (我们要努力(22))</t>
  </si>
  <si>
    <t>13  (我们要努力(22))</t>
  </si>
  <si>
    <t>11  (我们要努力(22))</t>
  </si>
  <si>
    <t>订单汇总</t>
  </si>
  <si>
    <t>第1季度到第5季度所有公司所有消费群体所有市场订单汇总</t>
  </si>
  <si>
    <t>订单编号</t>
  </si>
  <si>
    <t>所属公司</t>
  </si>
  <si>
    <t>时间</t>
  </si>
  <si>
    <t>消费群体</t>
  </si>
  <si>
    <t>订单数量</t>
  </si>
  <si>
    <t>已完成数量</t>
  </si>
  <si>
    <t>单价</t>
  </si>
  <si>
    <t>合同额</t>
  </si>
  <si>
    <t>已完成合同额</t>
  </si>
  <si>
    <t>完成率</t>
  </si>
  <si>
    <t>1-83171号</t>
  </si>
  <si>
    <t>明天早八见(11)</t>
  </si>
  <si>
    <t>青书1</t>
  </si>
  <si>
    <t>1-83172号</t>
  </si>
  <si>
    <t>汉堡王(16)</t>
  </si>
  <si>
    <t>Q1</t>
  </si>
  <si>
    <t>1-83173号</t>
  </si>
  <si>
    <t>18(18)</t>
  </si>
  <si>
    <t>青年A1</t>
  </si>
  <si>
    <t>1-83174号</t>
  </si>
  <si>
    <t>相亲相爱一家人(4)</t>
  </si>
  <si>
    <t>QSSS1</t>
  </si>
  <si>
    <t>1-83175号</t>
  </si>
  <si>
    <t>我们不破产(9)</t>
  </si>
  <si>
    <t>青年01</t>
  </si>
  <si>
    <t>1-83176号</t>
  </si>
  <si>
    <t>青年02</t>
  </si>
  <si>
    <t>1-83177号</t>
  </si>
  <si>
    <t>金汤🐟(3)</t>
  </si>
  <si>
    <t>青年111</t>
  </si>
  <si>
    <t>1-83178号</t>
  </si>
  <si>
    <t>朱宝可爱捏(13)</t>
  </si>
  <si>
    <t>青青1</t>
  </si>
  <si>
    <t>1-83179号</t>
  </si>
  <si>
    <t>嘉然今天吃什么(23)</t>
  </si>
  <si>
    <t>青少年T1</t>
  </si>
  <si>
    <t>1-83180号</t>
  </si>
  <si>
    <t>青少年T2</t>
  </si>
  <si>
    <t>1-83181号</t>
  </si>
  <si>
    <t>我百里辅助蟹蟹(15)</t>
  </si>
  <si>
    <t>1青</t>
  </si>
  <si>
    <t>1-83182号</t>
  </si>
  <si>
    <t>我们要努力(22)</t>
  </si>
  <si>
    <t>1-83183号</t>
  </si>
  <si>
    <t>8(8)</t>
  </si>
  <si>
    <t>青年22</t>
  </si>
  <si>
    <t>1-83184号</t>
  </si>
  <si>
    <t>太忙来不及洗头(5)</t>
  </si>
  <si>
    <t>qq1</t>
  </si>
  <si>
    <t>1-83185号</t>
  </si>
  <si>
    <t>奉先大了七八个队友(14)</t>
  </si>
  <si>
    <t>q1121</t>
  </si>
  <si>
    <t>1-83186号</t>
  </si>
  <si>
    <t>q212</t>
  </si>
  <si>
    <t>1-83187号</t>
  </si>
  <si>
    <t>菜鸟收货站(1)</t>
  </si>
  <si>
    <t>青竹1</t>
  </si>
  <si>
    <t>1-83188号</t>
  </si>
  <si>
    <t>青竹2</t>
  </si>
  <si>
    <t>1-83189号</t>
  </si>
  <si>
    <t>青竹3</t>
  </si>
  <si>
    <t>1-83190号</t>
  </si>
  <si>
    <t>兰州拉面(12)</t>
  </si>
  <si>
    <t>青年1</t>
  </si>
  <si>
    <t>1-83191号</t>
  </si>
  <si>
    <t>豆豆没钱(19)</t>
  </si>
  <si>
    <t>丙11</t>
  </si>
  <si>
    <t>1-83192号</t>
  </si>
  <si>
    <t>2(2)</t>
  </si>
  <si>
    <t>青年A</t>
  </si>
  <si>
    <t>1-83193号</t>
  </si>
  <si>
    <t>青年B</t>
  </si>
  <si>
    <t>1-83194号</t>
  </si>
  <si>
    <t>21(21)</t>
  </si>
  <si>
    <t>青212</t>
  </si>
  <si>
    <t>1-83195号</t>
  </si>
  <si>
    <t>Byres(7)</t>
  </si>
  <si>
    <t>QS1</t>
  </si>
  <si>
    <t>1-83196号</t>
  </si>
  <si>
    <t>QS2</t>
  </si>
  <si>
    <t>1-83197号</t>
  </si>
  <si>
    <t>摆宝(10)</t>
  </si>
  <si>
    <t>青年one</t>
  </si>
  <si>
    <t>1-83198号</t>
  </si>
  <si>
    <t>阿里他叔无限公司(6)</t>
  </si>
  <si>
    <t>青二</t>
  </si>
  <si>
    <t>1-83199号</t>
  </si>
  <si>
    <t>青一</t>
  </si>
  <si>
    <t>1-83200号</t>
  </si>
  <si>
    <t>还清恒大负债后买房车(17)</t>
  </si>
  <si>
    <t>qqq1</t>
  </si>
  <si>
    <t>2-83253号</t>
  </si>
  <si>
    <t>S1</t>
  </si>
  <si>
    <t>2-83254号</t>
  </si>
  <si>
    <t>S2</t>
  </si>
  <si>
    <t>2-83255号</t>
  </si>
  <si>
    <t>sss1</t>
  </si>
  <si>
    <t>2-83256号</t>
  </si>
  <si>
    <t>商务A2</t>
  </si>
  <si>
    <t>2-83257号</t>
  </si>
  <si>
    <t>1商</t>
  </si>
  <si>
    <t>2-83258号</t>
  </si>
  <si>
    <t>2商</t>
  </si>
  <si>
    <t>2-83259号</t>
  </si>
  <si>
    <t>商务S1</t>
  </si>
  <si>
    <t>2-83260号</t>
  </si>
  <si>
    <t>20(20)</t>
  </si>
  <si>
    <t>商1</t>
  </si>
  <si>
    <t>2-83261号</t>
  </si>
  <si>
    <t>商2</t>
  </si>
  <si>
    <t>2-83262号</t>
  </si>
  <si>
    <t>商务01</t>
  </si>
  <si>
    <t>2-83263号</t>
  </si>
  <si>
    <t>商务11</t>
  </si>
  <si>
    <t>2-83264号</t>
  </si>
  <si>
    <t>商务22</t>
  </si>
  <si>
    <t>2-83265号</t>
  </si>
  <si>
    <t>SWWW2</t>
  </si>
  <si>
    <t>2-83266号</t>
  </si>
  <si>
    <t>SWWW1</t>
  </si>
  <si>
    <t>2-83267号</t>
  </si>
  <si>
    <t>商商1</t>
  </si>
  <si>
    <t>2-83268号</t>
  </si>
  <si>
    <t>商梅1</t>
  </si>
  <si>
    <t>2-83269号</t>
  </si>
  <si>
    <t>商113</t>
  </si>
  <si>
    <t>2-83270号</t>
  </si>
  <si>
    <t>2-83271号</t>
  </si>
  <si>
    <t>商二</t>
  </si>
  <si>
    <t>2-83272号</t>
  </si>
  <si>
    <t>商一</t>
  </si>
  <si>
    <t>2-83273号</t>
  </si>
  <si>
    <t>sw113</t>
  </si>
  <si>
    <t>2-83274号</t>
  </si>
  <si>
    <t>商琴1</t>
  </si>
  <si>
    <t>2-83275号</t>
  </si>
  <si>
    <t>商琴2</t>
  </si>
  <si>
    <t>2-83276号</t>
  </si>
  <si>
    <t>2-83277号</t>
  </si>
  <si>
    <t>2-83278号</t>
  </si>
  <si>
    <t>2-83279号</t>
  </si>
  <si>
    <t>1商务</t>
  </si>
  <si>
    <t>2-83280号</t>
  </si>
  <si>
    <t>ss2</t>
  </si>
  <si>
    <t>2-83281号</t>
  </si>
  <si>
    <t>ss1</t>
  </si>
  <si>
    <t>2-83282号</t>
  </si>
  <si>
    <t>SW1</t>
  </si>
  <si>
    <t>2-83283号</t>
  </si>
  <si>
    <t>商务A</t>
  </si>
  <si>
    <t>2-83284号</t>
  </si>
  <si>
    <t>商务B</t>
  </si>
  <si>
    <t>2-83285号</t>
  </si>
  <si>
    <t>商务one</t>
  </si>
  <si>
    <t>2-83286号</t>
  </si>
  <si>
    <t>甲11</t>
  </si>
  <si>
    <t>2-83287号</t>
  </si>
  <si>
    <t>甲12</t>
  </si>
  <si>
    <t>2-83288号</t>
  </si>
  <si>
    <t>商务111</t>
  </si>
  <si>
    <t>2-83289号</t>
  </si>
  <si>
    <t>商务222</t>
  </si>
  <si>
    <t>3-83746号</t>
  </si>
  <si>
    <t>老年01</t>
  </si>
  <si>
    <t>3-83747号</t>
  </si>
  <si>
    <t>老</t>
  </si>
  <si>
    <t>3-83748号</t>
  </si>
  <si>
    <t>lll1</t>
  </si>
  <si>
    <t>3-83749号</t>
  </si>
  <si>
    <t>11老年</t>
  </si>
  <si>
    <t>3-83750号</t>
  </si>
  <si>
    <t>22老年</t>
  </si>
  <si>
    <t>3-83751号</t>
  </si>
  <si>
    <t>老老4</t>
  </si>
  <si>
    <t>3-83752号</t>
  </si>
  <si>
    <t>L1</t>
  </si>
  <si>
    <t>3-83753号</t>
  </si>
  <si>
    <t>老年11</t>
  </si>
  <si>
    <t>3-83754号</t>
  </si>
  <si>
    <t>老年22</t>
  </si>
  <si>
    <t>3-83755号</t>
  </si>
  <si>
    <t>老一</t>
  </si>
  <si>
    <t>3-83756号</t>
  </si>
  <si>
    <t>老松1</t>
  </si>
  <si>
    <t>3-83757号</t>
  </si>
  <si>
    <t>LNN1</t>
  </si>
  <si>
    <t>3-83758号</t>
  </si>
  <si>
    <t>LNN2</t>
  </si>
  <si>
    <t>3-83759号</t>
  </si>
  <si>
    <t>老112</t>
  </si>
  <si>
    <t>3-83760号</t>
  </si>
  <si>
    <t>老画2</t>
  </si>
  <si>
    <t>3-83761号</t>
  </si>
  <si>
    <t>老年A1</t>
  </si>
  <si>
    <t>3-83762号</t>
  </si>
  <si>
    <t>老年O1</t>
  </si>
  <si>
    <t>3-83763号</t>
  </si>
  <si>
    <t>3-83764号</t>
  </si>
  <si>
    <t>3-83765号</t>
  </si>
  <si>
    <t>LN1</t>
  </si>
  <si>
    <t>3-83766号</t>
  </si>
  <si>
    <t>老年A</t>
  </si>
  <si>
    <t>3-83767号</t>
  </si>
  <si>
    <t>ln</t>
  </si>
  <si>
    <t>3-83768号</t>
  </si>
  <si>
    <t>丁11</t>
  </si>
  <si>
    <t>3-83769号</t>
  </si>
  <si>
    <t>丁12</t>
  </si>
  <si>
    <t>3-83770号</t>
  </si>
  <si>
    <t>LL1</t>
  </si>
  <si>
    <t>3-83771号</t>
  </si>
  <si>
    <t>LL2</t>
  </si>
  <si>
    <t>3-83772号</t>
  </si>
  <si>
    <t>1老</t>
  </si>
  <si>
    <t>3-83773号</t>
  </si>
  <si>
    <t>2老</t>
  </si>
  <si>
    <t>3-83774号</t>
  </si>
  <si>
    <t>l121</t>
  </si>
  <si>
    <t>3-83775号</t>
  </si>
  <si>
    <t>老年111</t>
  </si>
  <si>
    <t>3-83776号</t>
  </si>
  <si>
    <t>老年222</t>
  </si>
  <si>
    <t>4-84585号</t>
  </si>
  <si>
    <t>4-84586号</t>
  </si>
  <si>
    <t>4-84587号</t>
  </si>
  <si>
    <t>4-84588号</t>
  </si>
  <si>
    <t>4-84589号</t>
  </si>
  <si>
    <t>4-84590号</t>
  </si>
  <si>
    <t>4-84591号</t>
  </si>
  <si>
    <t>4-84592号</t>
  </si>
  <si>
    <t>4-84593号</t>
  </si>
  <si>
    <t>4-84594号</t>
  </si>
  <si>
    <t>商商2</t>
  </si>
  <si>
    <t>4-84595号</t>
  </si>
  <si>
    <t>4-84596号</t>
  </si>
  <si>
    <t>4-84597号</t>
  </si>
  <si>
    <t>4-84598号</t>
  </si>
  <si>
    <t>商物1</t>
  </si>
  <si>
    <t>4-84599号</t>
  </si>
  <si>
    <t>4-84600号</t>
  </si>
  <si>
    <t>4-84601号</t>
  </si>
  <si>
    <t>4-84602号</t>
  </si>
  <si>
    <t>4-84603号</t>
  </si>
  <si>
    <t>4-84604号</t>
  </si>
  <si>
    <t>4-84605号</t>
  </si>
  <si>
    <t>4-84606号</t>
  </si>
  <si>
    <t>4-84607号</t>
  </si>
  <si>
    <t>4-84608号</t>
  </si>
  <si>
    <t>4-84609号</t>
  </si>
  <si>
    <t>4-84610号</t>
  </si>
  <si>
    <t>10-83290号</t>
  </si>
  <si>
    <t>B1</t>
  </si>
  <si>
    <t>10-83291号</t>
  </si>
  <si>
    <t>bbb1</t>
  </si>
  <si>
    <t>10-83292号</t>
  </si>
  <si>
    <t>bbb2</t>
  </si>
  <si>
    <t>10-83293号</t>
  </si>
  <si>
    <t>bbb3</t>
  </si>
  <si>
    <t>10-83294号</t>
  </si>
  <si>
    <t>白领A1</t>
  </si>
  <si>
    <t>10-83295号</t>
  </si>
  <si>
    <t>1白</t>
  </si>
  <si>
    <t>10-83296号</t>
  </si>
  <si>
    <t>2白</t>
  </si>
  <si>
    <t>10-83297号</t>
  </si>
  <si>
    <t>白领W1</t>
  </si>
  <si>
    <t>10-83298号</t>
  </si>
  <si>
    <t>白领W2</t>
  </si>
  <si>
    <t>10-83299号</t>
  </si>
  <si>
    <t>白领W3</t>
  </si>
  <si>
    <t>10-83300号</t>
  </si>
  <si>
    <t>白1</t>
  </si>
  <si>
    <t>10-83301号</t>
  </si>
  <si>
    <t>白2</t>
  </si>
  <si>
    <t>10-83302号</t>
  </si>
  <si>
    <t>白领01</t>
  </si>
  <si>
    <t>10-83303号</t>
  </si>
  <si>
    <t>白领02</t>
  </si>
  <si>
    <t>10-83304号</t>
  </si>
  <si>
    <t>白领03</t>
  </si>
  <si>
    <t>10-83305号</t>
  </si>
  <si>
    <t>白领11</t>
  </si>
  <si>
    <t>10-83306号</t>
  </si>
  <si>
    <t>白领22</t>
  </si>
  <si>
    <t>10-83307号</t>
  </si>
  <si>
    <t>BLLL1</t>
  </si>
  <si>
    <t>10-83308号</t>
  </si>
  <si>
    <t>BLLL2</t>
  </si>
  <si>
    <t>10-83309号</t>
  </si>
  <si>
    <t>白白1</t>
  </si>
  <si>
    <t>10-83310号</t>
  </si>
  <si>
    <t>白白2</t>
  </si>
  <si>
    <t>10-83311号</t>
  </si>
  <si>
    <t>白白3</t>
  </si>
  <si>
    <t>10-83312号</t>
  </si>
  <si>
    <t>白兰1</t>
  </si>
  <si>
    <t>10-83313号</t>
  </si>
  <si>
    <t>白兰2</t>
  </si>
  <si>
    <t>10-83314号</t>
  </si>
  <si>
    <t>白兰3</t>
  </si>
  <si>
    <t>10-83315号</t>
  </si>
  <si>
    <t>白1121</t>
  </si>
  <si>
    <t>10-83316号</t>
  </si>
  <si>
    <t>白二</t>
  </si>
  <si>
    <t>10-83317号</t>
  </si>
  <si>
    <t>白一</t>
  </si>
  <si>
    <t>10-83318号</t>
  </si>
  <si>
    <t>b1111</t>
  </si>
  <si>
    <t>10-83319号</t>
  </si>
  <si>
    <t>b1121</t>
  </si>
  <si>
    <t>10-83320号</t>
  </si>
  <si>
    <t>b113</t>
  </si>
  <si>
    <t>10-83321号</t>
  </si>
  <si>
    <t>白棋2</t>
  </si>
  <si>
    <t>10-83322号</t>
  </si>
  <si>
    <t>白棋1</t>
  </si>
  <si>
    <t>10-83323号</t>
  </si>
  <si>
    <t>10-83324号</t>
  </si>
  <si>
    <t>10-83325号</t>
  </si>
  <si>
    <t>1白领</t>
  </si>
  <si>
    <t>10-83326号</t>
  </si>
  <si>
    <t>bl3</t>
  </si>
  <si>
    <t>10-83327号</t>
  </si>
  <si>
    <t>bb1</t>
  </si>
  <si>
    <t>10-83328号</t>
  </si>
  <si>
    <t>bb2</t>
  </si>
  <si>
    <t>10-83329号</t>
  </si>
  <si>
    <t>BL1</t>
  </si>
  <si>
    <t>10-83330号</t>
  </si>
  <si>
    <t>BL2</t>
  </si>
  <si>
    <t>10-83331号</t>
  </si>
  <si>
    <t>BL3a</t>
  </si>
  <si>
    <t>10-83332号</t>
  </si>
  <si>
    <t>白领A</t>
  </si>
  <si>
    <t>10-83333号</t>
  </si>
  <si>
    <t>白领B</t>
  </si>
  <si>
    <t>10-83334号</t>
  </si>
  <si>
    <t>白领one</t>
  </si>
  <si>
    <t>10-83335号</t>
  </si>
  <si>
    <t>22领白</t>
  </si>
  <si>
    <t>10-83336号</t>
  </si>
  <si>
    <t>乙11</t>
  </si>
  <si>
    <t>10-83337号</t>
  </si>
  <si>
    <t>乙12</t>
  </si>
  <si>
    <t>10-83338号</t>
  </si>
  <si>
    <t>白领111</t>
  </si>
  <si>
    <t>10-83339号</t>
  </si>
  <si>
    <t>白领222</t>
  </si>
  <si>
    <t>10-83340号</t>
  </si>
  <si>
    <t>白领333</t>
  </si>
  <si>
    <t>11-83777号</t>
  </si>
  <si>
    <t>11-83778号</t>
  </si>
  <si>
    <t>11-83779号</t>
  </si>
  <si>
    <t>青年03</t>
  </si>
  <si>
    <t>11-83780号</t>
  </si>
  <si>
    <t>青1</t>
  </si>
  <si>
    <t>11-83781号</t>
  </si>
  <si>
    <t>青2</t>
  </si>
  <si>
    <t>11-83782号</t>
  </si>
  <si>
    <t>11-83783号</t>
  </si>
  <si>
    <t>qqq2</t>
  </si>
  <si>
    <t>11-83784号</t>
  </si>
  <si>
    <t>qqq3</t>
  </si>
  <si>
    <t>11-83785号</t>
  </si>
  <si>
    <t>11-83786号</t>
  </si>
  <si>
    <t>22青年</t>
  </si>
  <si>
    <t>11-83787号</t>
  </si>
  <si>
    <t>11-83788号</t>
  </si>
  <si>
    <t>青青2</t>
  </si>
  <si>
    <t>11-83789号</t>
  </si>
  <si>
    <t>11-83790号</t>
  </si>
  <si>
    <t>Q2</t>
  </si>
  <si>
    <t>11-83791号</t>
  </si>
  <si>
    <t>11-83792号</t>
  </si>
  <si>
    <t>青年11</t>
  </si>
  <si>
    <t>11-83793号</t>
  </si>
  <si>
    <t>11-83794号</t>
  </si>
  <si>
    <t>11-83795号</t>
  </si>
  <si>
    <t>11-83796号</t>
  </si>
  <si>
    <t>11-83797号</t>
  </si>
  <si>
    <t>11-83798号</t>
  </si>
  <si>
    <t>11-83799号</t>
  </si>
  <si>
    <t>QSNN2</t>
  </si>
  <si>
    <t>11-83800号</t>
  </si>
  <si>
    <t>11-83801号</t>
  </si>
  <si>
    <t>11-83802号</t>
  </si>
  <si>
    <t>11-83803号</t>
  </si>
  <si>
    <t>11-83804号</t>
  </si>
  <si>
    <t>11-83805号</t>
  </si>
  <si>
    <t>青少年T3</t>
  </si>
  <si>
    <t>11-83806号</t>
  </si>
  <si>
    <t>11-83807号</t>
  </si>
  <si>
    <t>11-83808号</t>
  </si>
  <si>
    <t>11-83809号</t>
  </si>
  <si>
    <t>QS3</t>
  </si>
  <si>
    <t>11-83810号</t>
  </si>
  <si>
    <t>11-83811号</t>
  </si>
  <si>
    <t>11-83812号</t>
  </si>
  <si>
    <t>青年C</t>
  </si>
  <si>
    <t>11-83813号</t>
  </si>
  <si>
    <t>11-83814号</t>
  </si>
  <si>
    <t>qn2</t>
  </si>
  <si>
    <t>11-83815号</t>
  </si>
  <si>
    <t>11-83816号</t>
  </si>
  <si>
    <t>丙12</t>
  </si>
  <si>
    <t>11-83817号</t>
  </si>
  <si>
    <t>11-83818号</t>
  </si>
  <si>
    <t>qq2</t>
  </si>
  <si>
    <t>11-83819号</t>
  </si>
  <si>
    <t>11-83820号</t>
  </si>
  <si>
    <t>11-83821号</t>
  </si>
  <si>
    <t>11-83822号</t>
  </si>
  <si>
    <t>q112</t>
  </si>
  <si>
    <t>11-83823号</t>
  </si>
  <si>
    <t>12-84611号</t>
  </si>
  <si>
    <t>12-84612号</t>
  </si>
  <si>
    <t>12-84613号</t>
  </si>
  <si>
    <t>12-84614号</t>
  </si>
  <si>
    <t>12-84615号</t>
  </si>
  <si>
    <t>12-84616号</t>
  </si>
  <si>
    <t>12-84617号</t>
  </si>
  <si>
    <t>12-84618号</t>
  </si>
  <si>
    <t>12-84619号</t>
  </si>
  <si>
    <t>12-84620号</t>
  </si>
  <si>
    <t>12-84621号</t>
  </si>
  <si>
    <t>12-84622号</t>
  </si>
  <si>
    <t>12-84623号</t>
  </si>
  <si>
    <t>12-84624号</t>
  </si>
  <si>
    <t>12-84625号</t>
  </si>
  <si>
    <t>12-84626号</t>
  </si>
  <si>
    <t>12-84627号</t>
  </si>
  <si>
    <t>12-84628号</t>
  </si>
  <si>
    <t>12-84629号</t>
  </si>
  <si>
    <t>12-84630号</t>
  </si>
  <si>
    <t>12-84631号</t>
  </si>
  <si>
    <t>12-84632号</t>
  </si>
  <si>
    <t>12-84633号</t>
  </si>
  <si>
    <t>12-84634号</t>
  </si>
  <si>
    <t>12-84635号</t>
  </si>
  <si>
    <t>12-84636号</t>
  </si>
  <si>
    <t>12-84637号</t>
  </si>
  <si>
    <t>12-84638号</t>
  </si>
  <si>
    <t>17-83341号</t>
  </si>
  <si>
    <t>17-83342号</t>
  </si>
  <si>
    <t>17-83343号</t>
  </si>
  <si>
    <t>17-83344号</t>
  </si>
  <si>
    <t>17-83345号</t>
  </si>
  <si>
    <t>17-83346号</t>
  </si>
  <si>
    <t>17-83347号</t>
  </si>
  <si>
    <t>17-83348号</t>
  </si>
  <si>
    <t>17-83349号</t>
  </si>
  <si>
    <t>17-83350号</t>
  </si>
  <si>
    <t>17-83351号</t>
  </si>
  <si>
    <t>17-83352号</t>
  </si>
  <si>
    <t>17-83353号</t>
  </si>
  <si>
    <t>17-83354号</t>
  </si>
  <si>
    <t>17-83355号</t>
  </si>
  <si>
    <t>17-83356号</t>
  </si>
  <si>
    <t>17-83357号</t>
  </si>
  <si>
    <t>17-83358号</t>
  </si>
  <si>
    <t>17-83359号</t>
  </si>
  <si>
    <t>17-83360号</t>
  </si>
  <si>
    <t>17-83361号</t>
  </si>
  <si>
    <t>17-83362号</t>
  </si>
  <si>
    <t>17-83363号</t>
  </si>
  <si>
    <t>17-83364号</t>
  </si>
  <si>
    <t>17-83365号</t>
  </si>
  <si>
    <t>17-83366号</t>
  </si>
  <si>
    <t>17-83367号</t>
  </si>
  <si>
    <t>17-83368号</t>
  </si>
  <si>
    <t>17-83369号</t>
  </si>
  <si>
    <t>17-83370号</t>
  </si>
  <si>
    <t>17-83371号</t>
  </si>
  <si>
    <t>17-83372号</t>
  </si>
  <si>
    <t>17-83373号</t>
  </si>
  <si>
    <t>17-83374号</t>
  </si>
  <si>
    <t>17-83375号</t>
  </si>
  <si>
    <t>17-83376号</t>
  </si>
  <si>
    <t>17-83377号</t>
  </si>
  <si>
    <t>17-83378号</t>
  </si>
  <si>
    <t>17-83379号</t>
  </si>
  <si>
    <t>17-83380号</t>
  </si>
  <si>
    <t>17-83381号</t>
  </si>
  <si>
    <t>17-83382号</t>
  </si>
  <si>
    <t>17-83383号</t>
  </si>
  <si>
    <t>17-83384号</t>
  </si>
  <si>
    <t>17-83385号</t>
  </si>
  <si>
    <t>17-83386号</t>
  </si>
  <si>
    <t>18-83824号</t>
  </si>
  <si>
    <t>18-83825号</t>
  </si>
  <si>
    <t>18-83826号</t>
  </si>
  <si>
    <t>18-83827号</t>
  </si>
  <si>
    <t>18-83828号</t>
  </si>
  <si>
    <t>18-83829号</t>
  </si>
  <si>
    <t>18-83830号</t>
  </si>
  <si>
    <t>18-83831号</t>
  </si>
  <si>
    <t>18-83832号</t>
  </si>
  <si>
    <t>18-83833号</t>
  </si>
  <si>
    <t>18-83834号</t>
  </si>
  <si>
    <t>18-83835号</t>
  </si>
  <si>
    <t>18-83836号</t>
  </si>
  <si>
    <t>18-83837号</t>
  </si>
  <si>
    <t>18-83838号</t>
  </si>
  <si>
    <t>18-83839号</t>
  </si>
  <si>
    <t>18-83840号</t>
  </si>
  <si>
    <t>18-83841号</t>
  </si>
  <si>
    <t>18-83842号</t>
  </si>
  <si>
    <t>18-83843号</t>
  </si>
  <si>
    <t>18-83844号</t>
  </si>
  <si>
    <t>18-83845号</t>
  </si>
  <si>
    <t>18-83846号</t>
  </si>
  <si>
    <t>18-83847号</t>
  </si>
  <si>
    <t>18-83848号</t>
  </si>
  <si>
    <t>18-83849号</t>
  </si>
  <si>
    <t>18-83850号</t>
  </si>
  <si>
    <t>18-83851号</t>
  </si>
  <si>
    <t>18-83852号</t>
  </si>
  <si>
    <t>18-83853号</t>
  </si>
  <si>
    <t>18-83854号</t>
  </si>
  <si>
    <t>19-84639号</t>
  </si>
  <si>
    <t>19-84640号</t>
  </si>
  <si>
    <t>19-84641号</t>
  </si>
  <si>
    <t>19-84642号</t>
  </si>
  <si>
    <t>19-84643号</t>
  </si>
  <si>
    <t>19-84644号</t>
  </si>
  <si>
    <t>19-84645号</t>
  </si>
  <si>
    <t>19-84646号</t>
  </si>
  <si>
    <t>19-84647号</t>
  </si>
  <si>
    <t>19-84648号</t>
  </si>
  <si>
    <t>19-84649号</t>
  </si>
  <si>
    <t>19-84650号</t>
  </si>
  <si>
    <t>19-84651号</t>
  </si>
  <si>
    <t>19-84652号</t>
  </si>
  <si>
    <t>19-84653号</t>
  </si>
  <si>
    <t>19-84654号</t>
  </si>
  <si>
    <t>19-84655号</t>
  </si>
  <si>
    <t>19-84656号</t>
  </si>
  <si>
    <t>19-84657号</t>
  </si>
  <si>
    <t>19-84658号</t>
  </si>
  <si>
    <t>19-84659号</t>
  </si>
  <si>
    <t>19-84660号</t>
  </si>
  <si>
    <t>19-84661号</t>
  </si>
  <si>
    <t>19-84662号</t>
  </si>
  <si>
    <t>19-84663号</t>
  </si>
  <si>
    <t>19-84664号</t>
  </si>
  <si>
    <t>24-83387号</t>
  </si>
  <si>
    <t>24-83388号</t>
  </si>
  <si>
    <t>24-83389号</t>
  </si>
  <si>
    <t>24-83390号</t>
  </si>
  <si>
    <t>24-83391号</t>
  </si>
  <si>
    <t>24-83392号</t>
  </si>
  <si>
    <t>24-83393号</t>
  </si>
  <si>
    <t>24-83394号</t>
  </si>
  <si>
    <t>24-83395号</t>
  </si>
  <si>
    <t>24-83396号</t>
  </si>
  <si>
    <t>24-83397号</t>
  </si>
  <si>
    <t>24-83398号</t>
  </si>
  <si>
    <t>24-83399号</t>
  </si>
  <si>
    <t>24-83400号</t>
  </si>
  <si>
    <t>24-83401号</t>
  </si>
  <si>
    <t>24-83402号</t>
  </si>
  <si>
    <t>24-83403号</t>
  </si>
  <si>
    <t>24-83404号</t>
  </si>
  <si>
    <t>24-83405号</t>
  </si>
  <si>
    <t>24-83406号</t>
  </si>
  <si>
    <t>24-83407号</t>
  </si>
  <si>
    <t>24-83408号</t>
  </si>
  <si>
    <t>24-83409号</t>
  </si>
  <si>
    <t>24-83410号</t>
  </si>
  <si>
    <t>24-83411号</t>
  </si>
  <si>
    <t>24-83412号</t>
  </si>
  <si>
    <t>24-83413号</t>
  </si>
  <si>
    <t>24-83414号</t>
  </si>
  <si>
    <t>24-83415号</t>
  </si>
  <si>
    <t>24-83416号</t>
  </si>
  <si>
    <t>25-83855号</t>
  </si>
  <si>
    <t>25-83856号</t>
  </si>
  <si>
    <t>25-83857号</t>
  </si>
  <si>
    <t>25-83858号</t>
  </si>
  <si>
    <t>25-83859号</t>
  </si>
  <si>
    <t>25-83860号</t>
  </si>
  <si>
    <t>25-83861号</t>
  </si>
  <si>
    <t>25-83862号</t>
  </si>
  <si>
    <t>25-83863号</t>
  </si>
  <si>
    <t>25-83864号</t>
  </si>
  <si>
    <t>25-83865号</t>
  </si>
  <si>
    <t>25-83866号</t>
  </si>
  <si>
    <t>25-83867号</t>
  </si>
  <si>
    <t>25-83868号</t>
  </si>
  <si>
    <t>25-83869号</t>
  </si>
  <si>
    <t>25-83870号</t>
  </si>
  <si>
    <t>25-83871号</t>
  </si>
  <si>
    <t>25-83872号</t>
  </si>
  <si>
    <t>25-83873号</t>
  </si>
  <si>
    <t>25-83874号</t>
  </si>
  <si>
    <t>25-83875号</t>
  </si>
  <si>
    <t>25-83876号</t>
  </si>
  <si>
    <t>25-83877号</t>
  </si>
  <si>
    <t>25-83878号</t>
  </si>
  <si>
    <t>25-83879号</t>
  </si>
  <si>
    <t>25-83880号</t>
  </si>
  <si>
    <t>25-83881号</t>
  </si>
  <si>
    <t>25-83882号</t>
  </si>
  <si>
    <t>25-83883号</t>
  </si>
  <si>
    <t>25-83884号</t>
  </si>
  <si>
    <t>25-83885号</t>
  </si>
  <si>
    <t>25-83886号</t>
  </si>
  <si>
    <t>25-83887号</t>
  </si>
  <si>
    <t>25-83888号</t>
  </si>
  <si>
    <t>25-83889号</t>
  </si>
  <si>
    <t>25-83890号</t>
  </si>
  <si>
    <t>25-83891号</t>
  </si>
  <si>
    <t>25-83892号</t>
  </si>
  <si>
    <t>25-83893号</t>
  </si>
  <si>
    <t>25-83894号</t>
  </si>
  <si>
    <t>25-83895号</t>
  </si>
  <si>
    <t>25-83896号</t>
  </si>
  <si>
    <t>25-83897号</t>
  </si>
  <si>
    <t>25-83898号</t>
  </si>
  <si>
    <t>25-83899号</t>
  </si>
  <si>
    <t>25-83900号</t>
  </si>
  <si>
    <t>25-83901号</t>
  </si>
  <si>
    <t>26-84665号</t>
  </si>
  <si>
    <t>26-84666号</t>
  </si>
  <si>
    <t>26-84667号</t>
  </si>
  <si>
    <t>26-84668号</t>
  </si>
  <si>
    <t>26-84669号</t>
  </si>
  <si>
    <t>26-84670号</t>
  </si>
  <si>
    <t>26-84671号</t>
  </si>
  <si>
    <t>26-84672号</t>
  </si>
  <si>
    <t>26-84673号</t>
  </si>
  <si>
    <t>26-84674号</t>
  </si>
  <si>
    <t>26-84675号</t>
  </si>
  <si>
    <t>26-84676号</t>
  </si>
  <si>
    <t>26-84677号</t>
  </si>
  <si>
    <t>26-84678号</t>
  </si>
  <si>
    <t>26-84679号</t>
  </si>
  <si>
    <t>26-84680号</t>
  </si>
  <si>
    <t>26-84681号</t>
  </si>
  <si>
    <t>26-84682号</t>
  </si>
  <si>
    <t>26-84683号</t>
  </si>
  <si>
    <t>26-84684号</t>
  </si>
  <si>
    <t>26-84685号</t>
  </si>
  <si>
    <t>26-84686号</t>
  </si>
  <si>
    <t>26-84687号</t>
  </si>
  <si>
    <t>26-84688号</t>
  </si>
  <si>
    <t>26-84689号</t>
  </si>
  <si>
    <t>26-84690号</t>
  </si>
  <si>
    <t>26-84691号</t>
  </si>
  <si>
    <t>26-84692号</t>
  </si>
  <si>
    <t>26-84693号</t>
  </si>
  <si>
    <t>31-83201号</t>
  </si>
  <si>
    <t>31-83202号</t>
  </si>
  <si>
    <t>31-83203号</t>
  </si>
  <si>
    <t>31-83204号</t>
  </si>
  <si>
    <t>31-83205号</t>
  </si>
  <si>
    <t>31-83206号</t>
  </si>
  <si>
    <t>31-83207号</t>
  </si>
  <si>
    <t>31-83208号</t>
  </si>
  <si>
    <t>31-83209号</t>
  </si>
  <si>
    <t>31-83210号</t>
  </si>
  <si>
    <t>31-83211号</t>
  </si>
  <si>
    <t>31-83212号</t>
  </si>
  <si>
    <t>31-83213号</t>
  </si>
  <si>
    <t>31-83214号</t>
  </si>
  <si>
    <t>31-83215号</t>
  </si>
  <si>
    <t>31-83216号</t>
  </si>
  <si>
    <t>31-83217号</t>
  </si>
  <si>
    <t>31-83218号</t>
  </si>
  <si>
    <t>31-83219号</t>
  </si>
  <si>
    <t>31-83220号</t>
  </si>
  <si>
    <t>31-83221号</t>
  </si>
  <si>
    <t>31-83222号</t>
  </si>
  <si>
    <t>31-83223号</t>
  </si>
  <si>
    <t>31-83224号</t>
  </si>
  <si>
    <t>31-83225号</t>
  </si>
  <si>
    <t>31-83226号</t>
  </si>
  <si>
    <t>31-83227号</t>
  </si>
  <si>
    <t>31-83228号</t>
  </si>
  <si>
    <t>31-83229号</t>
  </si>
  <si>
    <t>32-83230号</t>
  </si>
  <si>
    <t>32-83231号</t>
  </si>
  <si>
    <t>32-83232号</t>
  </si>
  <si>
    <t>32-83233号</t>
  </si>
  <si>
    <t>商务A1</t>
  </si>
  <si>
    <t>32-83234号</t>
  </si>
  <si>
    <t>32-83235号</t>
  </si>
  <si>
    <t>32-83236号</t>
  </si>
  <si>
    <t>32-83237号</t>
  </si>
  <si>
    <t>32-83238号</t>
  </si>
  <si>
    <t>32-83239号</t>
  </si>
  <si>
    <t>32-83240号</t>
  </si>
  <si>
    <t>32-83241号</t>
  </si>
  <si>
    <t>32-83242号</t>
  </si>
  <si>
    <t>32-83243号</t>
  </si>
  <si>
    <t>32-83244号</t>
  </si>
  <si>
    <t>32-83245号</t>
  </si>
  <si>
    <t>32-83246号</t>
  </si>
  <si>
    <t>32-83247号</t>
  </si>
  <si>
    <t>32-83248号</t>
  </si>
  <si>
    <t>32-83249号</t>
  </si>
  <si>
    <t>32-83250号</t>
  </si>
  <si>
    <t>32-83251号</t>
  </si>
  <si>
    <t>32-83252号</t>
  </si>
  <si>
    <t>57-83417号</t>
  </si>
  <si>
    <t>57-83418号</t>
  </si>
  <si>
    <t>57-83419号</t>
  </si>
  <si>
    <t>57-83420号</t>
  </si>
  <si>
    <t>57-83421号</t>
  </si>
  <si>
    <t>57-83422号</t>
  </si>
  <si>
    <t>57-83423号</t>
  </si>
  <si>
    <t>57-83424号</t>
  </si>
  <si>
    <t>57-83425号</t>
  </si>
  <si>
    <t>57-83426号</t>
  </si>
  <si>
    <t>57-83427号</t>
  </si>
  <si>
    <t>57-83428号</t>
  </si>
  <si>
    <t>57-83429号</t>
  </si>
  <si>
    <t>57-83430号</t>
  </si>
  <si>
    <t>57-83431号</t>
  </si>
  <si>
    <t>57-83432号</t>
  </si>
  <si>
    <t>57-83433号</t>
  </si>
  <si>
    <t>57-83434号</t>
  </si>
  <si>
    <t>57-83435号</t>
  </si>
  <si>
    <t>57-83436号</t>
  </si>
  <si>
    <t>57-83437号</t>
  </si>
  <si>
    <t>57-83438号</t>
  </si>
  <si>
    <t>57-83439号</t>
  </si>
  <si>
    <t>57-83440号</t>
  </si>
  <si>
    <t>57-83441号</t>
  </si>
  <si>
    <t>57-83442号</t>
  </si>
  <si>
    <t>57-83443号</t>
  </si>
  <si>
    <t>57-83444号</t>
  </si>
  <si>
    <t>57-83445号</t>
  </si>
  <si>
    <t>57-83446号</t>
  </si>
  <si>
    <t>57-83447号</t>
  </si>
  <si>
    <t>57-83448号</t>
  </si>
  <si>
    <t>57-83449号</t>
  </si>
  <si>
    <t>57-83450号</t>
  </si>
  <si>
    <t>57-83451号</t>
  </si>
  <si>
    <t>57-83452号</t>
  </si>
  <si>
    <t>57-83453号</t>
  </si>
  <si>
    <t>57-83454号</t>
  </si>
  <si>
    <t>57-83455号</t>
  </si>
  <si>
    <t>57-83456号</t>
  </si>
  <si>
    <t>57-83457号</t>
  </si>
  <si>
    <t>57-83458号</t>
  </si>
  <si>
    <t>57-83459号</t>
  </si>
  <si>
    <t>57-83460号</t>
  </si>
  <si>
    <t>57-83461号</t>
  </si>
  <si>
    <t>57-83462号</t>
  </si>
  <si>
    <t>58-83463号</t>
  </si>
  <si>
    <t>58-83464号</t>
  </si>
  <si>
    <t>58-83465号</t>
  </si>
  <si>
    <t>58-83466号</t>
  </si>
  <si>
    <t>58-83467号</t>
  </si>
  <si>
    <t>58-83468号</t>
  </si>
  <si>
    <t>58-83469号</t>
  </si>
  <si>
    <t>58-83470号</t>
  </si>
  <si>
    <t>58-83471号</t>
  </si>
  <si>
    <t>58-83472号</t>
  </si>
  <si>
    <t>58-83473号</t>
  </si>
  <si>
    <t>58-83474号</t>
  </si>
  <si>
    <t>58-83475号</t>
  </si>
  <si>
    <t>58-83476号</t>
  </si>
  <si>
    <t>58-83477号</t>
  </si>
  <si>
    <t>58-83478号</t>
  </si>
  <si>
    <t>58-83479号</t>
  </si>
  <si>
    <t>58-83480号</t>
  </si>
  <si>
    <t>58-83481号</t>
  </si>
  <si>
    <t>58-83482号</t>
  </si>
  <si>
    <t>58-83483号</t>
  </si>
  <si>
    <t>58-83484号</t>
  </si>
  <si>
    <t>58-83485号</t>
  </si>
  <si>
    <t>58-83486号</t>
  </si>
  <si>
    <t>58-83487号</t>
  </si>
  <si>
    <t>58-83488号</t>
  </si>
  <si>
    <t>58-83489号</t>
  </si>
  <si>
    <t>58-83490号</t>
  </si>
  <si>
    <t>58-83491号</t>
  </si>
  <si>
    <t>58-83492号</t>
  </si>
  <si>
    <t>59-83493号</t>
  </si>
  <si>
    <t>59-83494号</t>
  </si>
  <si>
    <t>59-83495号</t>
  </si>
  <si>
    <t>59-83496号</t>
  </si>
  <si>
    <t>59-83497号</t>
  </si>
  <si>
    <t>59-83498号</t>
  </si>
  <si>
    <t>59-83499号</t>
  </si>
  <si>
    <t>59-83500号</t>
  </si>
  <si>
    <t>59-83501号</t>
  </si>
  <si>
    <t>59-83502号</t>
  </si>
  <si>
    <t>59-83503号</t>
  </si>
  <si>
    <t>59-83504号</t>
  </si>
  <si>
    <t>59-83505号</t>
  </si>
  <si>
    <t>59-83506号</t>
  </si>
  <si>
    <t>59-83507号</t>
  </si>
  <si>
    <t>59-83508号</t>
  </si>
  <si>
    <t>59-83509号</t>
  </si>
  <si>
    <t>59-83510号</t>
  </si>
  <si>
    <t>59-83511号</t>
  </si>
  <si>
    <t>59-83512号</t>
  </si>
  <si>
    <t>59-83513号</t>
  </si>
  <si>
    <t>59-83514号</t>
  </si>
  <si>
    <t>59-83515号</t>
  </si>
  <si>
    <t>59-83516号</t>
  </si>
  <si>
    <t>59-83517号</t>
  </si>
  <si>
    <t>59-83518号</t>
  </si>
  <si>
    <t>59-83519号</t>
  </si>
  <si>
    <t>59-83520号</t>
  </si>
  <si>
    <t>59-83521号</t>
  </si>
  <si>
    <t>59-83522号</t>
  </si>
  <si>
    <t>59-83523号</t>
  </si>
  <si>
    <t>59-83524号</t>
  </si>
  <si>
    <t>59-83525号</t>
  </si>
  <si>
    <t>59-83526号</t>
  </si>
  <si>
    <t>59-83527号</t>
  </si>
  <si>
    <t>59-83528号</t>
  </si>
  <si>
    <t>59-83529号</t>
  </si>
  <si>
    <t>59-83530号</t>
  </si>
  <si>
    <t>59-83531号</t>
  </si>
  <si>
    <t>59-83532号</t>
  </si>
  <si>
    <t>59-83533号</t>
  </si>
  <si>
    <t>59-83534号</t>
  </si>
  <si>
    <t>59-83535号</t>
  </si>
  <si>
    <t>59-83536号</t>
  </si>
  <si>
    <t>59-83537号</t>
  </si>
  <si>
    <t>59-83538号</t>
  </si>
  <si>
    <t>59-83539号</t>
  </si>
  <si>
    <t>59-83540号</t>
  </si>
  <si>
    <t>59-83541号</t>
  </si>
  <si>
    <t>59-83542号</t>
  </si>
  <si>
    <t>59-83543号</t>
  </si>
  <si>
    <t>60-83544号</t>
  </si>
  <si>
    <t>60-83545号</t>
  </si>
  <si>
    <t>60-83546号</t>
  </si>
  <si>
    <t>60-83547号</t>
  </si>
  <si>
    <t>60-83548号</t>
  </si>
  <si>
    <t>60-83549号</t>
  </si>
  <si>
    <t>60-83550号</t>
  </si>
  <si>
    <t>60-83551号</t>
  </si>
  <si>
    <t>60-83552号</t>
  </si>
  <si>
    <t>60-83553号</t>
  </si>
  <si>
    <t>60-83554号</t>
  </si>
  <si>
    <t>60-83555号</t>
  </si>
  <si>
    <t>60-83556号</t>
  </si>
  <si>
    <t>60-83557号</t>
  </si>
  <si>
    <t>60-83558号</t>
  </si>
  <si>
    <t>60-83559号</t>
  </si>
  <si>
    <t>60-83560号</t>
  </si>
  <si>
    <t>60-83561号</t>
  </si>
  <si>
    <t>60-83562号</t>
  </si>
  <si>
    <t>60-83563号</t>
  </si>
  <si>
    <t>60-83564号</t>
  </si>
  <si>
    <t>60-83565号</t>
  </si>
  <si>
    <t>60-83566号</t>
  </si>
  <si>
    <t>60-83567号</t>
  </si>
  <si>
    <t>60-83568号</t>
  </si>
  <si>
    <t>60-83569号</t>
  </si>
  <si>
    <t>60-83570号</t>
  </si>
  <si>
    <t>60-83571号</t>
  </si>
  <si>
    <t>60-83572号</t>
  </si>
  <si>
    <t>60-83573号</t>
  </si>
  <si>
    <t>60-83574号</t>
  </si>
  <si>
    <t>60-83575号</t>
  </si>
  <si>
    <t>60-83576号</t>
  </si>
  <si>
    <t>60-83577号</t>
  </si>
  <si>
    <t>60-83578号</t>
  </si>
  <si>
    <t>60-83579号</t>
  </si>
  <si>
    <t>60-83580号</t>
  </si>
  <si>
    <t>61-83581号</t>
  </si>
  <si>
    <t>61-83582号</t>
  </si>
  <si>
    <t>61-83583号</t>
  </si>
  <si>
    <t>61-83584号</t>
  </si>
  <si>
    <t>61-83585号</t>
  </si>
  <si>
    <t>61-83586号</t>
  </si>
  <si>
    <t>61-83587号</t>
  </si>
  <si>
    <t>61-83588号</t>
  </si>
  <si>
    <t>61-83589号</t>
  </si>
  <si>
    <t>61-83590号</t>
  </si>
  <si>
    <t>61-83591号</t>
  </si>
  <si>
    <t>61-83592号</t>
  </si>
  <si>
    <t>61-83593号</t>
  </si>
  <si>
    <t>61-83594号</t>
  </si>
  <si>
    <t>61-83595号</t>
  </si>
  <si>
    <t>61-83596号</t>
  </si>
  <si>
    <t>61-83597号</t>
  </si>
  <si>
    <t>61-83598号</t>
  </si>
  <si>
    <t>61-83599号</t>
  </si>
  <si>
    <t>61-83600号</t>
  </si>
  <si>
    <t>61-83601号</t>
  </si>
  <si>
    <t>61-83602号</t>
  </si>
  <si>
    <t>61-83603号</t>
  </si>
  <si>
    <t>61-83604号</t>
  </si>
  <si>
    <t>61-83605号</t>
  </si>
  <si>
    <t>61-83606号</t>
  </si>
  <si>
    <t>61-83607号</t>
  </si>
  <si>
    <t>61-83608号</t>
  </si>
  <si>
    <t>61-83609号</t>
  </si>
  <si>
    <t>61-83610号</t>
  </si>
  <si>
    <t>62-83611号</t>
  </si>
  <si>
    <t>62-83612号</t>
  </si>
  <si>
    <t>62-83613号</t>
  </si>
  <si>
    <t>62-83614号</t>
  </si>
  <si>
    <t>62-83615号</t>
  </si>
  <si>
    <t>62-83616号</t>
  </si>
  <si>
    <t>62-83617号</t>
  </si>
  <si>
    <t>62-83618号</t>
  </si>
  <si>
    <t>62-83619号</t>
  </si>
  <si>
    <t>62-83620号</t>
  </si>
  <si>
    <t>62-83621号</t>
  </si>
  <si>
    <t>62-83622号</t>
  </si>
  <si>
    <t>62-83623号</t>
  </si>
  <si>
    <t>62-83624号</t>
  </si>
  <si>
    <t>62-83625号</t>
  </si>
  <si>
    <t>62-83626号</t>
  </si>
  <si>
    <t>62-83627号</t>
  </si>
  <si>
    <t>62-83628号</t>
  </si>
  <si>
    <t>62-83629号</t>
  </si>
  <si>
    <t>62-83630号</t>
  </si>
  <si>
    <t>62-83631号</t>
  </si>
  <si>
    <t>62-83632号</t>
  </si>
  <si>
    <t>62-83633号</t>
  </si>
  <si>
    <t>62-83634号</t>
  </si>
  <si>
    <t>62-83635号</t>
  </si>
  <si>
    <t>62-83636号</t>
  </si>
  <si>
    <t>62-83637号</t>
  </si>
  <si>
    <t>62-83638号</t>
  </si>
  <si>
    <t>62-83639号</t>
  </si>
  <si>
    <t>62-83640号</t>
  </si>
  <si>
    <t>62-83641号</t>
  </si>
  <si>
    <t>62-83642号</t>
  </si>
  <si>
    <t>62-83643号</t>
  </si>
  <si>
    <t>62-83644号</t>
  </si>
  <si>
    <t>62-83645号</t>
  </si>
  <si>
    <t>62-83646号</t>
  </si>
  <si>
    <t>62-83647号</t>
  </si>
  <si>
    <t>62-83648号</t>
  </si>
  <si>
    <t>62-83649号</t>
  </si>
  <si>
    <t>62-83650号</t>
  </si>
  <si>
    <t>62-83651号</t>
  </si>
  <si>
    <t>62-83652号</t>
  </si>
  <si>
    <t>62-83653号</t>
  </si>
  <si>
    <t>62-83654号</t>
  </si>
  <si>
    <t>62-83655号</t>
  </si>
  <si>
    <t>62-83656号</t>
  </si>
  <si>
    <t>63-83657号</t>
  </si>
  <si>
    <t>63-83658号</t>
  </si>
  <si>
    <t>63-83659号</t>
  </si>
  <si>
    <t>63-83660号</t>
  </si>
  <si>
    <t>63-83661号</t>
  </si>
  <si>
    <t>63-83662号</t>
  </si>
  <si>
    <t>63-83663号</t>
  </si>
  <si>
    <t>63-83664号</t>
  </si>
  <si>
    <t>63-83665号</t>
  </si>
  <si>
    <t>63-83666号</t>
  </si>
  <si>
    <t>63-83667号</t>
  </si>
  <si>
    <t>63-83668号</t>
  </si>
  <si>
    <t>63-83669号</t>
  </si>
  <si>
    <t>63-83670号</t>
  </si>
  <si>
    <t>63-83671号</t>
  </si>
  <si>
    <t>63-83672号</t>
  </si>
  <si>
    <t>63-83673号</t>
  </si>
  <si>
    <t>63-83674号</t>
  </si>
  <si>
    <t>63-83675号</t>
  </si>
  <si>
    <t>63-83676号</t>
  </si>
  <si>
    <t>63-83677号</t>
  </si>
  <si>
    <t>63-83678号</t>
  </si>
  <si>
    <t>63-83679号</t>
  </si>
  <si>
    <t>63-83680号</t>
  </si>
  <si>
    <t>63-83681号</t>
  </si>
  <si>
    <t>63-83682号</t>
  </si>
  <si>
    <t>63-83683号</t>
  </si>
  <si>
    <t>63-83684号</t>
  </si>
  <si>
    <t>63-83685号</t>
  </si>
  <si>
    <t>63-83686号</t>
  </si>
  <si>
    <t>63-83687号</t>
  </si>
  <si>
    <t>63-83688号</t>
  </si>
  <si>
    <t>63-83689号</t>
  </si>
  <si>
    <t>63-83690号</t>
  </si>
  <si>
    <t>63-83691号</t>
  </si>
  <si>
    <t>63-83692号</t>
  </si>
  <si>
    <t>63-83693号</t>
  </si>
  <si>
    <t>63-83694号</t>
  </si>
  <si>
    <t>63-83695号</t>
  </si>
  <si>
    <t>63-83696号</t>
  </si>
  <si>
    <t>63-83697号</t>
  </si>
  <si>
    <t>63-83698号</t>
  </si>
  <si>
    <t>63-83699号</t>
  </si>
  <si>
    <t>63-83700号</t>
  </si>
  <si>
    <t>63-83701号</t>
  </si>
  <si>
    <t>63-83702号</t>
  </si>
  <si>
    <t>63-83703号</t>
  </si>
  <si>
    <t>63-83704号</t>
  </si>
  <si>
    <t>63-83705号</t>
  </si>
  <si>
    <t>63-83706号</t>
  </si>
  <si>
    <t>63-83707号</t>
  </si>
  <si>
    <t>64-83708号</t>
  </si>
  <si>
    <t>64-83709号</t>
  </si>
  <si>
    <t>64-83710号</t>
  </si>
  <si>
    <t>64-83711号</t>
  </si>
  <si>
    <t>64-83712号</t>
  </si>
  <si>
    <t>64-83713号</t>
  </si>
  <si>
    <t>64-83714号</t>
  </si>
  <si>
    <t>64-83715号</t>
  </si>
  <si>
    <t>64-83716号</t>
  </si>
  <si>
    <t>64-83717号</t>
  </si>
  <si>
    <t>64-83718号</t>
  </si>
  <si>
    <t>64-83719号</t>
  </si>
  <si>
    <t>64-83720号</t>
  </si>
  <si>
    <t>64-83721号</t>
  </si>
  <si>
    <t>64-83722号</t>
  </si>
  <si>
    <t>64-83723号</t>
  </si>
  <si>
    <t>64-83724号</t>
  </si>
  <si>
    <t>64-83725号</t>
  </si>
  <si>
    <t>64-83726号</t>
  </si>
  <si>
    <t>64-83727号</t>
  </si>
  <si>
    <t>64-83728号</t>
  </si>
  <si>
    <t>64-83729号</t>
  </si>
  <si>
    <t>64-83730号</t>
  </si>
  <si>
    <t>64-83731号</t>
  </si>
  <si>
    <t>64-83732号</t>
  </si>
  <si>
    <t>64-83733号</t>
  </si>
  <si>
    <t>64-83734号</t>
  </si>
  <si>
    <t>64-83735号</t>
  </si>
  <si>
    <t>64-83736号</t>
  </si>
  <si>
    <t>64-83737号</t>
  </si>
  <si>
    <t>64-83738号</t>
  </si>
  <si>
    <t>64-83739号</t>
  </si>
  <si>
    <t>64-83740号</t>
  </si>
  <si>
    <t>64-83741号</t>
  </si>
  <si>
    <t>64-83742号</t>
  </si>
  <si>
    <t>64-83743号</t>
  </si>
  <si>
    <t>64-83744号</t>
  </si>
  <si>
    <t>64-83745号</t>
  </si>
  <si>
    <t>81-83902号</t>
  </si>
  <si>
    <t>81-83903号</t>
  </si>
  <si>
    <t>81-83904号</t>
  </si>
  <si>
    <t>81-83905号</t>
  </si>
  <si>
    <t>81-83906号</t>
  </si>
  <si>
    <t>81-83907号</t>
  </si>
  <si>
    <t>81-83908号</t>
  </si>
  <si>
    <t>81-83909号</t>
  </si>
  <si>
    <t>81-83910号</t>
  </si>
  <si>
    <t>81-83911号</t>
  </si>
  <si>
    <t>81-83912号</t>
  </si>
  <si>
    <t>81-83913号</t>
  </si>
  <si>
    <t>81-83914号</t>
  </si>
  <si>
    <t>81-83915号</t>
  </si>
  <si>
    <t>81-83916号</t>
  </si>
  <si>
    <t>81-83917号</t>
  </si>
  <si>
    <t>81-83918号</t>
  </si>
  <si>
    <t>81-83919号</t>
  </si>
  <si>
    <t>81-83920号</t>
  </si>
  <si>
    <t>81-83921号</t>
  </si>
  <si>
    <t>81-83922号</t>
  </si>
  <si>
    <t>81-83923号</t>
  </si>
  <si>
    <t>81-83924号</t>
  </si>
  <si>
    <t>81-83925号</t>
  </si>
  <si>
    <t>81-83926号</t>
  </si>
  <si>
    <t>81-83927号</t>
  </si>
  <si>
    <t>81-83928号</t>
  </si>
  <si>
    <t>81-83929号</t>
  </si>
  <si>
    <t>81-83930号</t>
  </si>
  <si>
    <t>81-83931号</t>
  </si>
  <si>
    <t>81-83932号</t>
  </si>
  <si>
    <t>81-83933号</t>
  </si>
  <si>
    <t>81-83934号</t>
  </si>
  <si>
    <t>81-83935号</t>
  </si>
  <si>
    <t>81-83936号</t>
  </si>
  <si>
    <t>81-83937号</t>
  </si>
  <si>
    <t>81-83938号</t>
  </si>
  <si>
    <t>81-83939号</t>
  </si>
  <si>
    <t>81-83940号</t>
  </si>
  <si>
    <t>81-83941号</t>
  </si>
  <si>
    <t>2blbl</t>
  </si>
  <si>
    <t>81-83942号</t>
  </si>
  <si>
    <t>81-83943号</t>
  </si>
  <si>
    <t>81-83944号</t>
  </si>
  <si>
    <t>81-83945号</t>
  </si>
  <si>
    <t>81-83946号</t>
  </si>
  <si>
    <t>81-83947号</t>
  </si>
  <si>
    <t>81-83948号</t>
  </si>
  <si>
    <t>81-83949号</t>
  </si>
  <si>
    <t>81-83950号</t>
  </si>
  <si>
    <t>81-83951号</t>
  </si>
  <si>
    <t>81-83952号</t>
  </si>
  <si>
    <t>81-83953号</t>
  </si>
  <si>
    <t>82-83954号</t>
  </si>
  <si>
    <t>82-83955号</t>
  </si>
  <si>
    <t>82-83956号</t>
  </si>
  <si>
    <t>82-83957号</t>
  </si>
  <si>
    <t>82-83958号</t>
  </si>
  <si>
    <t>82-83959号</t>
  </si>
  <si>
    <t>82-83960号</t>
  </si>
  <si>
    <t>82-83961号</t>
  </si>
  <si>
    <t>82-83962号</t>
  </si>
  <si>
    <t>82-83963号</t>
  </si>
  <si>
    <t>82-83964号</t>
  </si>
  <si>
    <t>82-83965号</t>
  </si>
  <si>
    <t>82-83966号</t>
  </si>
  <si>
    <t>82-83967号</t>
  </si>
  <si>
    <t>82-83968号</t>
  </si>
  <si>
    <t>82-83969号</t>
  </si>
  <si>
    <t>82-83970号</t>
  </si>
  <si>
    <t>82-83971号</t>
  </si>
  <si>
    <t>82-83972号</t>
  </si>
  <si>
    <t>82-83973号</t>
  </si>
  <si>
    <t>82-83974号</t>
  </si>
  <si>
    <t>82-83975号</t>
  </si>
  <si>
    <t>82-83976号</t>
  </si>
  <si>
    <t>82-83977号</t>
  </si>
  <si>
    <t>82-83978号</t>
  </si>
  <si>
    <t>82-83979号</t>
  </si>
  <si>
    <t>82-83980号</t>
  </si>
  <si>
    <t>82-83981号</t>
  </si>
  <si>
    <t>82-83982号</t>
  </si>
  <si>
    <t>82-83983号</t>
  </si>
  <si>
    <t>82-83984号</t>
  </si>
  <si>
    <t>82-83985号</t>
  </si>
  <si>
    <t>82-83986号</t>
  </si>
  <si>
    <t>82-83987号</t>
  </si>
  <si>
    <t>82-83988号</t>
  </si>
  <si>
    <t>82-83989号</t>
  </si>
  <si>
    <t>82-83990号</t>
  </si>
  <si>
    <t>82-83991号</t>
  </si>
  <si>
    <t>82-83992号</t>
  </si>
  <si>
    <t>83-83993号</t>
  </si>
  <si>
    <t>83-83994号</t>
  </si>
  <si>
    <t>83-83995号</t>
  </si>
  <si>
    <t>83-83996号</t>
  </si>
  <si>
    <t>83-83997号</t>
  </si>
  <si>
    <t>83-83998号</t>
  </si>
  <si>
    <t>83-83999号</t>
  </si>
  <si>
    <t>83-84000号</t>
  </si>
  <si>
    <t>83-84001号</t>
  </si>
  <si>
    <t>83-84002号</t>
  </si>
  <si>
    <t>83-84003号</t>
  </si>
  <si>
    <t>83-84004号</t>
  </si>
  <si>
    <t>83-84005号</t>
  </si>
  <si>
    <t>83-84006号</t>
  </si>
  <si>
    <t>83-84007号</t>
  </si>
  <si>
    <t>83-84008号</t>
  </si>
  <si>
    <t>83-84009号</t>
  </si>
  <si>
    <t>83-84010号</t>
  </si>
  <si>
    <t>83-84011号</t>
  </si>
  <si>
    <t>83-84012号</t>
  </si>
  <si>
    <t>83-84013号</t>
  </si>
  <si>
    <t>83-84014号</t>
  </si>
  <si>
    <t>83-84015号</t>
  </si>
  <si>
    <t>83-84016号</t>
  </si>
  <si>
    <t>83-84017号</t>
  </si>
  <si>
    <t>83-84018号</t>
  </si>
  <si>
    <t>83-84019号</t>
  </si>
  <si>
    <t>83-84020号</t>
  </si>
  <si>
    <t>83-84021号</t>
  </si>
  <si>
    <t>83-84022号</t>
  </si>
  <si>
    <t>83-84023号</t>
  </si>
  <si>
    <t>83-84024号</t>
  </si>
  <si>
    <t>83-84025号</t>
  </si>
  <si>
    <t>83-84026号</t>
  </si>
  <si>
    <t>83-84027号</t>
  </si>
  <si>
    <t>83-84028号</t>
  </si>
  <si>
    <t>83-84029号</t>
  </si>
  <si>
    <t>83-84030号</t>
  </si>
  <si>
    <t>83-84031号</t>
  </si>
  <si>
    <t>83-84032号</t>
  </si>
  <si>
    <t>83-84033号</t>
  </si>
  <si>
    <t>83-84034号</t>
  </si>
  <si>
    <t>83-84035号</t>
  </si>
  <si>
    <t>83-84036号</t>
  </si>
  <si>
    <t>83-84037号</t>
  </si>
  <si>
    <t>83-84038号</t>
  </si>
  <si>
    <t>83-84039号</t>
  </si>
  <si>
    <t>83-84040号</t>
  </si>
  <si>
    <t>83-84041号</t>
  </si>
  <si>
    <t>83-84042号</t>
  </si>
  <si>
    <t>83-84043号</t>
  </si>
  <si>
    <t>83-84044号</t>
  </si>
  <si>
    <t>84-84045号</t>
  </si>
  <si>
    <t>84-84046号</t>
  </si>
  <si>
    <t>84-84047号</t>
  </si>
  <si>
    <t>84-84048号</t>
  </si>
  <si>
    <t>84-84049号</t>
  </si>
  <si>
    <t>84-84050号</t>
  </si>
  <si>
    <t>84-84051号</t>
  </si>
  <si>
    <t>84-84052号</t>
  </si>
  <si>
    <t>84-84053号</t>
  </si>
  <si>
    <t>84-84054号</t>
  </si>
  <si>
    <t>84-84055号</t>
  </si>
  <si>
    <t>84-84056号</t>
  </si>
  <si>
    <t>84-84057号</t>
  </si>
  <si>
    <t>84-84058号</t>
  </si>
  <si>
    <t>84-84059号</t>
  </si>
  <si>
    <t>84-84060号</t>
  </si>
  <si>
    <t>84-84061号</t>
  </si>
  <si>
    <t>84-84062号</t>
  </si>
  <si>
    <t>84-84063号</t>
  </si>
  <si>
    <t>84-84064号</t>
  </si>
  <si>
    <t>84-84065号</t>
  </si>
  <si>
    <t>84-84066号</t>
  </si>
  <si>
    <t>84-84067号</t>
  </si>
  <si>
    <t>84-84068号</t>
  </si>
  <si>
    <t>84-84069号</t>
  </si>
  <si>
    <t>84-84070号</t>
  </si>
  <si>
    <t>84-84071号</t>
  </si>
  <si>
    <t>84-84072号</t>
  </si>
  <si>
    <t>84-84073号</t>
  </si>
  <si>
    <t>84-84074号</t>
  </si>
  <si>
    <t>84-84075号</t>
  </si>
  <si>
    <t>84-84076号</t>
  </si>
  <si>
    <t>84-84077号</t>
  </si>
  <si>
    <t>84-84078号</t>
  </si>
  <si>
    <t>84-84079号</t>
  </si>
  <si>
    <t>84-84080号</t>
  </si>
  <si>
    <t>84-84081号</t>
  </si>
  <si>
    <t>84-84082号</t>
  </si>
  <si>
    <t>84-84083号</t>
  </si>
  <si>
    <t>85-84084号</t>
  </si>
  <si>
    <t>85-84085号</t>
  </si>
  <si>
    <t>85-84086号</t>
  </si>
  <si>
    <t>85-84087号</t>
  </si>
  <si>
    <t>85-84088号</t>
  </si>
  <si>
    <t>85-84089号</t>
  </si>
  <si>
    <t>85-84090号</t>
  </si>
  <si>
    <t>85-84091号</t>
  </si>
  <si>
    <t>85-84092号</t>
  </si>
  <si>
    <t>85-84093号</t>
  </si>
  <si>
    <t>85-84094号</t>
  </si>
  <si>
    <t>85-84095号</t>
  </si>
  <si>
    <t>85-84096号</t>
  </si>
  <si>
    <t>85-84097号</t>
  </si>
  <si>
    <t>85-84098号</t>
  </si>
  <si>
    <t>85-84099号</t>
  </si>
  <si>
    <t>85-84100号</t>
  </si>
  <si>
    <t>85-84101号</t>
  </si>
  <si>
    <t>85-84102号</t>
  </si>
  <si>
    <t>85-84103号</t>
  </si>
  <si>
    <t>85-84104号</t>
  </si>
  <si>
    <t>85-84105号</t>
  </si>
  <si>
    <t>85-84106号</t>
  </si>
  <si>
    <t>85-84107号</t>
  </si>
  <si>
    <t>85-84108号</t>
  </si>
  <si>
    <t>85-84109号</t>
  </si>
  <si>
    <t>85-84110号</t>
  </si>
  <si>
    <t>85-84111号</t>
  </si>
  <si>
    <t>85-84112号</t>
  </si>
  <si>
    <t>85-84113号</t>
  </si>
  <si>
    <t>85-84114号</t>
  </si>
  <si>
    <t>86-84115号</t>
  </si>
  <si>
    <t>86-84116号</t>
  </si>
  <si>
    <t>86-84117号</t>
  </si>
  <si>
    <t>86-84118号</t>
  </si>
  <si>
    <t>86-84119号</t>
  </si>
  <si>
    <t>86-84120号</t>
  </si>
  <si>
    <t>86-84121号</t>
  </si>
  <si>
    <t>86-84122号</t>
  </si>
  <si>
    <t>86-84123号</t>
  </si>
  <si>
    <t>86-84124号</t>
  </si>
  <si>
    <t>86-84125号</t>
  </si>
  <si>
    <t>86-84126号</t>
  </si>
  <si>
    <t>86-84127号</t>
  </si>
  <si>
    <t>86-84128号</t>
  </si>
  <si>
    <t>86-84129号</t>
  </si>
  <si>
    <t>86-84130号</t>
  </si>
  <si>
    <t>86-84131号</t>
  </si>
  <si>
    <t>86-84132号</t>
  </si>
  <si>
    <t>86-84133号</t>
  </si>
  <si>
    <t>86-84134号</t>
  </si>
  <si>
    <t>86-84135号</t>
  </si>
  <si>
    <t>86-84136号</t>
  </si>
  <si>
    <t>86-84137号</t>
  </si>
  <si>
    <t>86-84138号</t>
  </si>
  <si>
    <t>86-84139号</t>
  </si>
  <si>
    <t>86-84140号</t>
  </si>
  <si>
    <t>86-84141号</t>
  </si>
  <si>
    <t>86-84142号</t>
  </si>
  <si>
    <t>86-84143号</t>
  </si>
  <si>
    <t>86-84144号</t>
  </si>
  <si>
    <t>86-84145号</t>
  </si>
  <si>
    <t>86-84146号</t>
  </si>
  <si>
    <t>86-84147号</t>
  </si>
  <si>
    <t>86-84148号</t>
  </si>
  <si>
    <t>86-84149号</t>
  </si>
  <si>
    <t>86-84150号</t>
  </si>
  <si>
    <t>86-84151号</t>
  </si>
  <si>
    <t>86-84152号</t>
  </si>
  <si>
    <t>86-84153号</t>
  </si>
  <si>
    <t>86-84154号</t>
  </si>
  <si>
    <t>86-84155号</t>
  </si>
  <si>
    <t>86-84156号</t>
  </si>
  <si>
    <t>86-84157号</t>
  </si>
  <si>
    <t>86-84158号</t>
  </si>
  <si>
    <t>86-84159号</t>
  </si>
  <si>
    <t>86-84160号</t>
  </si>
  <si>
    <t>86-84161号</t>
  </si>
  <si>
    <t>87-84162号</t>
  </si>
  <si>
    <t>87-84163号</t>
  </si>
  <si>
    <t>87-84164号</t>
  </si>
  <si>
    <t>87-84165号</t>
  </si>
  <si>
    <t>87-84166号</t>
  </si>
  <si>
    <t>87-84167号</t>
  </si>
  <si>
    <t>87-84168号</t>
  </si>
  <si>
    <t>87-84169号</t>
  </si>
  <si>
    <t>87-84170号</t>
  </si>
  <si>
    <t>87-84171号</t>
  </si>
  <si>
    <t>87-84172号</t>
  </si>
  <si>
    <t>87-84173号</t>
  </si>
  <si>
    <t>87-84174号</t>
  </si>
  <si>
    <t>87-84175号</t>
  </si>
  <si>
    <t>87-84176号</t>
  </si>
  <si>
    <t>87-84177号</t>
  </si>
  <si>
    <t>87-84178号</t>
  </si>
  <si>
    <t>87-84179号</t>
  </si>
  <si>
    <t>87-84180号</t>
  </si>
  <si>
    <t>87-84181号</t>
  </si>
  <si>
    <t>87-84182号</t>
  </si>
  <si>
    <t>87-84183号</t>
  </si>
  <si>
    <t>87-84184号</t>
  </si>
  <si>
    <t>87-84185号</t>
  </si>
  <si>
    <t>87-84186号</t>
  </si>
  <si>
    <t>87-84187号</t>
  </si>
  <si>
    <t>87-84188号</t>
  </si>
  <si>
    <t>87-84189号</t>
  </si>
  <si>
    <t>87-84190号</t>
  </si>
  <si>
    <t>87-84191号</t>
  </si>
  <si>
    <t>87-84192号</t>
  </si>
  <si>
    <t>87-84193号</t>
  </si>
  <si>
    <t>87-84194号</t>
  </si>
  <si>
    <t>87-84195号</t>
  </si>
  <si>
    <t>87-84196号</t>
  </si>
  <si>
    <t>87-84197号</t>
  </si>
  <si>
    <t>87-84198号</t>
  </si>
  <si>
    <t>87-84199号</t>
  </si>
  <si>
    <t>87-84200号</t>
  </si>
  <si>
    <t>87-84201号</t>
  </si>
  <si>
    <t>87-84202号</t>
  </si>
  <si>
    <t>87-84203号</t>
  </si>
  <si>
    <t>87-84204号</t>
  </si>
  <si>
    <t>87-84205号</t>
  </si>
  <si>
    <t>87-84206号</t>
  </si>
  <si>
    <t>87-84207号</t>
  </si>
  <si>
    <t>87-84208号</t>
  </si>
  <si>
    <t>87-84209号</t>
  </si>
  <si>
    <t>87-84210号</t>
  </si>
  <si>
    <t>87-84211号</t>
  </si>
  <si>
    <t>87-84212号</t>
  </si>
  <si>
    <t>87-84213号</t>
  </si>
  <si>
    <t>88-84214号</t>
  </si>
  <si>
    <t>88-84215号</t>
  </si>
  <si>
    <t>88-84216号</t>
  </si>
  <si>
    <t>88-84217号</t>
  </si>
  <si>
    <t>88-84218号</t>
  </si>
  <si>
    <t>88-84219号</t>
  </si>
  <si>
    <t>88-84220号</t>
  </si>
  <si>
    <t>88-84221号</t>
  </si>
  <si>
    <t>88-84222号</t>
  </si>
  <si>
    <t>88-84223号</t>
  </si>
  <si>
    <t>88-84224号</t>
  </si>
  <si>
    <t>88-84225号</t>
  </si>
  <si>
    <t>88-84226号</t>
  </si>
  <si>
    <t>88-84227号</t>
  </si>
  <si>
    <t>88-84228号</t>
  </si>
  <si>
    <t>88-84229号</t>
  </si>
  <si>
    <t>88-84230号</t>
  </si>
  <si>
    <t>88-84231号</t>
  </si>
  <si>
    <t>88-84232号</t>
  </si>
  <si>
    <t>88-84233号</t>
  </si>
  <si>
    <t>88-84234号</t>
  </si>
  <si>
    <t>88-84235号</t>
  </si>
  <si>
    <t>88-84236号</t>
  </si>
  <si>
    <t>88-84237号</t>
  </si>
  <si>
    <t>88-84238号</t>
  </si>
  <si>
    <t>88-84239号</t>
  </si>
  <si>
    <t>88-84240号</t>
  </si>
  <si>
    <t>88-84241号</t>
  </si>
  <si>
    <t>88-84242号</t>
  </si>
  <si>
    <t>88-84243号</t>
  </si>
  <si>
    <t>88-84244号</t>
  </si>
  <si>
    <t>88-84245号</t>
  </si>
  <si>
    <t>88-84246号</t>
  </si>
  <si>
    <t>88-84247号</t>
  </si>
  <si>
    <t>88-84248号</t>
  </si>
  <si>
    <t>88-84249号</t>
  </si>
  <si>
    <t>88-84250号</t>
  </si>
  <si>
    <t>88-84251号</t>
  </si>
  <si>
    <t>88-84252号</t>
  </si>
  <si>
    <t>89-84253号</t>
  </si>
  <si>
    <t>89-84254号</t>
  </si>
  <si>
    <t>89-84255号</t>
  </si>
  <si>
    <t>89-84256号</t>
  </si>
  <si>
    <t>89-84257号</t>
  </si>
  <si>
    <t>89-84258号</t>
  </si>
  <si>
    <t>89-84259号</t>
  </si>
  <si>
    <t>89-84260号</t>
  </si>
  <si>
    <t>89-84261号</t>
  </si>
  <si>
    <t>89-84262号</t>
  </si>
  <si>
    <t>89-84263号</t>
  </si>
  <si>
    <t>89-84264号</t>
  </si>
  <si>
    <t>89-84265号</t>
  </si>
  <si>
    <t>89-84266号</t>
  </si>
  <si>
    <t>89-84267号</t>
  </si>
  <si>
    <t>89-84268号</t>
  </si>
  <si>
    <t>89-84269号</t>
  </si>
  <si>
    <t>89-84270号</t>
  </si>
  <si>
    <t>89-84271号</t>
  </si>
  <si>
    <t>89-84272号</t>
  </si>
  <si>
    <t>89-84273号</t>
  </si>
  <si>
    <t>89-84274号</t>
  </si>
  <si>
    <t>89-84275号</t>
  </si>
  <si>
    <t>89-84276号</t>
  </si>
  <si>
    <t>89-84277号</t>
  </si>
  <si>
    <t>89-84278号</t>
  </si>
  <si>
    <t>89-84279号</t>
  </si>
  <si>
    <t>89-84280号</t>
  </si>
  <si>
    <t>89-84281号</t>
  </si>
  <si>
    <t>89-84282号</t>
  </si>
  <si>
    <t>89-84283号</t>
  </si>
  <si>
    <t>90-84284号</t>
  </si>
  <si>
    <t>90-84285号</t>
  </si>
  <si>
    <t>90-84286号</t>
  </si>
  <si>
    <t>90-84287号</t>
  </si>
  <si>
    <t>90-84288号</t>
  </si>
  <si>
    <t>90-84289号</t>
  </si>
  <si>
    <t>90-84290号</t>
  </si>
  <si>
    <t>90-84291号</t>
  </si>
  <si>
    <t>90-84292号</t>
  </si>
  <si>
    <t>90-84293号</t>
  </si>
  <si>
    <t>90-84294号</t>
  </si>
  <si>
    <t>90-84295号</t>
  </si>
  <si>
    <t>90-84296号</t>
  </si>
  <si>
    <t>90-84297号</t>
  </si>
  <si>
    <t>90-84298号</t>
  </si>
  <si>
    <t>90-84299号</t>
  </si>
  <si>
    <t>90-84300号</t>
  </si>
  <si>
    <t>90-84301号</t>
  </si>
  <si>
    <t>90-84302号</t>
  </si>
  <si>
    <t>90-84303号</t>
  </si>
  <si>
    <t>90-84304号</t>
  </si>
  <si>
    <t>90-84305号</t>
  </si>
  <si>
    <t>90-84306号</t>
  </si>
  <si>
    <t>90-84307号</t>
  </si>
  <si>
    <t>90-84308号</t>
  </si>
  <si>
    <t>90-84309号</t>
  </si>
  <si>
    <t>90-84310号</t>
  </si>
  <si>
    <t>90-84311号</t>
  </si>
  <si>
    <t>90-84312号</t>
  </si>
  <si>
    <t>90-84313号</t>
  </si>
  <si>
    <t>90-84314号</t>
  </si>
  <si>
    <t>90-84315号</t>
  </si>
  <si>
    <t>90-84316号</t>
  </si>
  <si>
    <t>90-84317号</t>
  </si>
  <si>
    <t>90-84318号</t>
  </si>
  <si>
    <t>90-84319号</t>
  </si>
  <si>
    <t>90-84320号</t>
  </si>
  <si>
    <t>90-84321号</t>
  </si>
  <si>
    <t>90-84322号</t>
  </si>
  <si>
    <t>90-84323号</t>
  </si>
  <si>
    <t>90-84324号</t>
  </si>
  <si>
    <t>90-84325号</t>
  </si>
  <si>
    <t>90-84326号</t>
  </si>
  <si>
    <t>90-84327号</t>
  </si>
  <si>
    <t>90-84328号</t>
  </si>
  <si>
    <t>90-84329号</t>
  </si>
  <si>
    <t>90-84330号</t>
  </si>
  <si>
    <t>91-84331号</t>
  </si>
  <si>
    <t>91-84332号</t>
  </si>
  <si>
    <t>91-84333号</t>
  </si>
  <si>
    <t>91-84334号</t>
  </si>
  <si>
    <t>91-84335号</t>
  </si>
  <si>
    <t>91-84336号</t>
  </si>
  <si>
    <t>91-84337号</t>
  </si>
  <si>
    <t>91-84338号</t>
  </si>
  <si>
    <t>91-84339号</t>
  </si>
  <si>
    <t>91-84340号</t>
  </si>
  <si>
    <t>91-84341号</t>
  </si>
  <si>
    <t>91-84342号</t>
  </si>
  <si>
    <t>91-84343号</t>
  </si>
  <si>
    <t>91-84344号</t>
  </si>
  <si>
    <t>91-84345号</t>
  </si>
  <si>
    <t>91-84346号</t>
  </si>
  <si>
    <t>91-84347号</t>
  </si>
  <si>
    <t>91-84348号</t>
  </si>
  <si>
    <t>91-84349号</t>
  </si>
  <si>
    <t>91-84350号</t>
  </si>
  <si>
    <t>91-84351号</t>
  </si>
  <si>
    <t>91-84352号</t>
  </si>
  <si>
    <t>91-84353号</t>
  </si>
  <si>
    <t>91-84354号</t>
  </si>
  <si>
    <t>91-84355号</t>
  </si>
  <si>
    <t>91-84356号</t>
  </si>
  <si>
    <t>91-84357号</t>
  </si>
  <si>
    <t>91-84358号</t>
  </si>
  <si>
    <t>91-84359号</t>
  </si>
  <si>
    <t>91-84360号</t>
  </si>
  <si>
    <t>91-84361号</t>
  </si>
  <si>
    <t>91-84362号</t>
  </si>
  <si>
    <t>91-84363号</t>
  </si>
  <si>
    <t>91-84364号</t>
  </si>
  <si>
    <t>91-84365号</t>
  </si>
  <si>
    <t>91-84366号</t>
  </si>
  <si>
    <t>91-84367号</t>
  </si>
  <si>
    <t>91-84368号</t>
  </si>
  <si>
    <t>91-84369号</t>
  </si>
  <si>
    <t>91-84370号</t>
  </si>
  <si>
    <t>91-84371号</t>
  </si>
  <si>
    <t>91-84372号</t>
  </si>
  <si>
    <t>91-84373号</t>
  </si>
  <si>
    <t>91-84374号</t>
  </si>
  <si>
    <t>91-84375号</t>
  </si>
  <si>
    <t>91-84376号</t>
  </si>
  <si>
    <t>91-84377号</t>
  </si>
  <si>
    <t>91-84378号</t>
  </si>
  <si>
    <t>91-84379号</t>
  </si>
  <si>
    <t>91-84380号</t>
  </si>
  <si>
    <t>91-84381号</t>
  </si>
  <si>
    <t>91-84382号</t>
  </si>
  <si>
    <t>92-84383号</t>
  </si>
  <si>
    <t>92-84384号</t>
  </si>
  <si>
    <t>92-84385号</t>
  </si>
  <si>
    <t>92-84386号</t>
  </si>
  <si>
    <t>92-84387号</t>
  </si>
  <si>
    <t>92-84388号</t>
  </si>
  <si>
    <t>92-84389号</t>
  </si>
  <si>
    <t>92-84390号</t>
  </si>
  <si>
    <t>92-84391号</t>
  </si>
  <si>
    <t>92-84392号</t>
  </si>
  <si>
    <t>92-84393号</t>
  </si>
  <si>
    <t>92-84394号</t>
  </si>
  <si>
    <t>92-84395号</t>
  </si>
  <si>
    <t>92-84396号</t>
  </si>
  <si>
    <t>92-84397号</t>
  </si>
  <si>
    <t>92-84398号</t>
  </si>
  <si>
    <t>92-84399号</t>
  </si>
  <si>
    <t>92-84400号</t>
  </si>
  <si>
    <t>92-84401号</t>
  </si>
  <si>
    <t>92-84402号</t>
  </si>
  <si>
    <t>92-84403号</t>
  </si>
  <si>
    <t>92-84404号</t>
  </si>
  <si>
    <t>92-84405号</t>
  </si>
  <si>
    <t>92-84406号</t>
  </si>
  <si>
    <t>92-84407号</t>
  </si>
  <si>
    <t>92-84408号</t>
  </si>
  <si>
    <t>92-84409号</t>
  </si>
  <si>
    <t>92-84410号</t>
  </si>
  <si>
    <t>92-84411号</t>
  </si>
  <si>
    <t>92-84412号</t>
  </si>
  <si>
    <t>92-84413号</t>
  </si>
  <si>
    <t>92-84414号</t>
  </si>
  <si>
    <t>92-84415号</t>
  </si>
  <si>
    <t>92-84416号</t>
  </si>
  <si>
    <t>92-84417号</t>
  </si>
  <si>
    <t>92-84418号</t>
  </si>
  <si>
    <t>92-84419号</t>
  </si>
  <si>
    <t>92-84420号</t>
  </si>
  <si>
    <t>92-84421号</t>
  </si>
  <si>
    <t>93-84422号</t>
  </si>
  <si>
    <t>93-84423号</t>
  </si>
  <si>
    <t>93-84424号</t>
  </si>
  <si>
    <t>93-84425号</t>
  </si>
  <si>
    <t>93-84426号</t>
  </si>
  <si>
    <t>93-84427号</t>
  </si>
  <si>
    <t>93-84428号</t>
  </si>
  <si>
    <t>93-84429号</t>
  </si>
  <si>
    <t>93-84430号</t>
  </si>
  <si>
    <t>93-84431号</t>
  </si>
  <si>
    <t>93-84432号</t>
  </si>
  <si>
    <t>93-84433号</t>
  </si>
  <si>
    <t>93-84434号</t>
  </si>
  <si>
    <t>93-84435号</t>
  </si>
  <si>
    <t>93-84436号</t>
  </si>
  <si>
    <t>93-84437号</t>
  </si>
  <si>
    <t>93-84438号</t>
  </si>
  <si>
    <t>93-84439号</t>
  </si>
  <si>
    <t>93-84440号</t>
  </si>
  <si>
    <t>93-84441号</t>
  </si>
  <si>
    <t>93-84442号</t>
  </si>
  <si>
    <t>93-84443号</t>
  </si>
  <si>
    <t>93-84444号</t>
  </si>
  <si>
    <t>93-84445号</t>
  </si>
  <si>
    <t>93-84446号</t>
  </si>
  <si>
    <t>93-84447号</t>
  </si>
  <si>
    <t>93-84448号</t>
  </si>
  <si>
    <t>93-84449号</t>
  </si>
  <si>
    <t>93-84450号</t>
  </si>
  <si>
    <t>93-84451号</t>
  </si>
  <si>
    <t>94-84452号</t>
  </si>
  <si>
    <t>94-84453号</t>
  </si>
  <si>
    <t>94-84454号</t>
  </si>
  <si>
    <t>94-84455号</t>
  </si>
  <si>
    <t>94-84456号</t>
  </si>
  <si>
    <t>94-84457号</t>
  </si>
  <si>
    <t>94-84458号</t>
  </si>
  <si>
    <t>94-84459号</t>
  </si>
  <si>
    <t>94-84460号</t>
  </si>
  <si>
    <t>94-84461号</t>
  </si>
  <si>
    <t>94-84462号</t>
  </si>
  <si>
    <t>94-84463号</t>
  </si>
  <si>
    <t>94-84464号</t>
  </si>
  <si>
    <t>94-84465号</t>
  </si>
  <si>
    <t>94-84466号</t>
  </si>
  <si>
    <t>94-84467号</t>
  </si>
  <si>
    <t>94-84468号</t>
  </si>
  <si>
    <t>94-84469号</t>
  </si>
  <si>
    <t>94-84470号</t>
  </si>
  <si>
    <t>94-84471号</t>
  </si>
  <si>
    <t>94-84472号</t>
  </si>
  <si>
    <t>94-84473号</t>
  </si>
  <si>
    <t>94-84474号</t>
  </si>
  <si>
    <t>94-84475号</t>
  </si>
  <si>
    <t>94-84476号</t>
  </si>
  <si>
    <t>94-84477号</t>
  </si>
  <si>
    <t>94-84478号</t>
  </si>
  <si>
    <t>94-84479号</t>
  </si>
  <si>
    <t>94-84480号</t>
  </si>
  <si>
    <t>94-84481号</t>
  </si>
  <si>
    <t>94-84482号</t>
  </si>
  <si>
    <t>94-84483号</t>
  </si>
  <si>
    <t>94-84484号</t>
  </si>
  <si>
    <t>94-84485号</t>
  </si>
  <si>
    <t>94-84486号</t>
  </si>
  <si>
    <t>94-84487号</t>
  </si>
  <si>
    <t>94-84488号</t>
  </si>
  <si>
    <t>94-84489号</t>
  </si>
  <si>
    <t>94-84490号</t>
  </si>
  <si>
    <t>94-84491号</t>
  </si>
  <si>
    <t>94-84492号</t>
  </si>
  <si>
    <t>94-84493号</t>
  </si>
  <si>
    <t>94-84494号</t>
  </si>
  <si>
    <t>94-84495号</t>
  </si>
  <si>
    <t>94-84496号</t>
  </si>
  <si>
    <t>95-84497号</t>
  </si>
  <si>
    <t>95-84498号</t>
  </si>
  <si>
    <t>95-84499号</t>
  </si>
  <si>
    <t>95-84500号</t>
  </si>
  <si>
    <t>95-84501号</t>
  </si>
  <si>
    <t>95-84502号</t>
  </si>
  <si>
    <t>95-84503号</t>
  </si>
  <si>
    <t>95-84504号</t>
  </si>
  <si>
    <t>95-84505号</t>
  </si>
  <si>
    <t>95-84506号</t>
  </si>
  <si>
    <t>95-84507号</t>
  </si>
  <si>
    <t>95-84508号</t>
  </si>
  <si>
    <t>95-84509号</t>
  </si>
  <si>
    <t>95-84510号</t>
  </si>
  <si>
    <t>95-84511号</t>
  </si>
  <si>
    <t>95-84512号</t>
  </si>
  <si>
    <t>95-84513号</t>
  </si>
  <si>
    <t>95-84514号</t>
  </si>
  <si>
    <t>95-84515号</t>
  </si>
  <si>
    <t>95-84516号</t>
  </si>
  <si>
    <t>95-84517号</t>
  </si>
  <si>
    <t>95-84518号</t>
  </si>
  <si>
    <t>95-84519号</t>
  </si>
  <si>
    <t>95-84520号</t>
  </si>
  <si>
    <t>95-84521号</t>
  </si>
  <si>
    <t>95-84522号</t>
  </si>
  <si>
    <t>95-84523号</t>
  </si>
  <si>
    <t>95-84524号</t>
  </si>
  <si>
    <t>95-84525号</t>
  </si>
  <si>
    <t>95-84526号</t>
  </si>
  <si>
    <t>95-84527号</t>
  </si>
  <si>
    <t>95-84528号</t>
  </si>
  <si>
    <t>95-84529号</t>
  </si>
  <si>
    <t>95-84530号</t>
  </si>
  <si>
    <t>95-84531号</t>
  </si>
  <si>
    <t>95-84532号</t>
  </si>
  <si>
    <t>95-84533号</t>
  </si>
  <si>
    <t>95-84534号</t>
  </si>
  <si>
    <t>95-84535号</t>
  </si>
  <si>
    <t>95-84536号</t>
  </si>
  <si>
    <t>95-84537号</t>
  </si>
  <si>
    <t>95-84538号</t>
  </si>
  <si>
    <t>95-84539号</t>
  </si>
  <si>
    <t>95-84540号</t>
  </si>
  <si>
    <t>95-84541号</t>
  </si>
  <si>
    <t>95-84542号</t>
  </si>
  <si>
    <t>95-84543号</t>
  </si>
  <si>
    <t>95-84544号</t>
  </si>
  <si>
    <t>95-84545号</t>
  </si>
  <si>
    <t>95-84546号</t>
  </si>
  <si>
    <t>96-84547号</t>
  </si>
  <si>
    <t>96-84548号</t>
  </si>
  <si>
    <t>96-84549号</t>
  </si>
  <si>
    <t>96-84550号</t>
  </si>
  <si>
    <t>96-84551号</t>
  </si>
  <si>
    <t>96-84552号</t>
  </si>
  <si>
    <t>96-84553号</t>
  </si>
  <si>
    <t>96-84554号</t>
  </si>
  <si>
    <t>96-84555号</t>
  </si>
  <si>
    <t>96-84556号</t>
  </si>
  <si>
    <t>96-84557号</t>
  </si>
  <si>
    <t>96-84558号</t>
  </si>
  <si>
    <t>96-84559号</t>
  </si>
  <si>
    <t>96-84560号</t>
  </si>
  <si>
    <t>96-84561号</t>
  </si>
  <si>
    <t>96-84562号</t>
  </si>
  <si>
    <t>96-84563号</t>
  </si>
  <si>
    <t>96-84564号</t>
  </si>
  <si>
    <t>96-84565号</t>
  </si>
  <si>
    <t>96-84566号</t>
  </si>
  <si>
    <t>96-84567号</t>
  </si>
  <si>
    <t>96-84568号</t>
  </si>
  <si>
    <t>96-84569号</t>
  </si>
  <si>
    <t>96-84570号</t>
  </si>
  <si>
    <t>96-84571号</t>
  </si>
  <si>
    <t>96-84572号</t>
  </si>
  <si>
    <t>96-84573号</t>
  </si>
  <si>
    <t>96-84574号</t>
  </si>
  <si>
    <t>96-84575号</t>
  </si>
  <si>
    <t>96-84576号</t>
  </si>
  <si>
    <t>96-84577号</t>
  </si>
  <si>
    <t>96-84578号</t>
  </si>
  <si>
    <t>96-84579号</t>
  </si>
  <si>
    <t>96-84580号</t>
  </si>
  <si>
    <t>96-84581号</t>
  </si>
  <si>
    <t>96-84582号</t>
  </si>
  <si>
    <t>96-84583号</t>
  </si>
  <si>
    <t>96-84584号</t>
  </si>
  <si>
    <t>105-84694号</t>
  </si>
  <si>
    <t>105-84695号</t>
  </si>
  <si>
    <t>105-84696号</t>
  </si>
  <si>
    <t>105-84697号</t>
  </si>
  <si>
    <t>105-84698号</t>
  </si>
  <si>
    <t>105-84699号</t>
  </si>
  <si>
    <t>105-84700号</t>
  </si>
  <si>
    <t>105-84701号</t>
  </si>
  <si>
    <t>105-84702号</t>
  </si>
  <si>
    <t>105-84703号</t>
  </si>
  <si>
    <t>105-84704号</t>
  </si>
  <si>
    <t>105-84705号</t>
  </si>
  <si>
    <t>105-84706号</t>
  </si>
  <si>
    <t>105-84707号</t>
  </si>
  <si>
    <t>105-84708号</t>
  </si>
  <si>
    <t>105-84709号</t>
  </si>
  <si>
    <t>105-84710号</t>
  </si>
  <si>
    <t>105-84711号</t>
  </si>
  <si>
    <t>105-84712号</t>
  </si>
  <si>
    <t>105-84713号</t>
  </si>
  <si>
    <t>105-84714号</t>
  </si>
  <si>
    <t>105-84715号</t>
  </si>
  <si>
    <t>105-84716号</t>
  </si>
  <si>
    <t>105-84717号</t>
  </si>
  <si>
    <t>105-84718号</t>
  </si>
  <si>
    <t>105-84719号</t>
  </si>
  <si>
    <t>105-84720号</t>
  </si>
  <si>
    <t>105-84721号</t>
  </si>
  <si>
    <t>105-84722号</t>
  </si>
  <si>
    <t>105-84723号</t>
  </si>
  <si>
    <t>105-84724号</t>
  </si>
  <si>
    <t>105-84725号</t>
  </si>
  <si>
    <t>105-84726号</t>
  </si>
  <si>
    <t>青书2</t>
  </si>
  <si>
    <t>105-84727号</t>
  </si>
  <si>
    <t>105-84728号</t>
  </si>
  <si>
    <t>105-84729号</t>
  </si>
  <si>
    <t>105-84730号</t>
  </si>
  <si>
    <t>105-84731号</t>
  </si>
  <si>
    <t>105-84732号</t>
  </si>
  <si>
    <t>105-84733号</t>
  </si>
  <si>
    <t>105-84734号</t>
  </si>
  <si>
    <t>105-84735号</t>
  </si>
  <si>
    <t>105-84736号</t>
  </si>
  <si>
    <t>105-84737号</t>
  </si>
  <si>
    <t>105-84738号</t>
  </si>
  <si>
    <t>105-84739号</t>
  </si>
  <si>
    <t>105-84740号</t>
  </si>
  <si>
    <t>105-84741号</t>
  </si>
  <si>
    <t>2青</t>
  </si>
  <si>
    <t>106-84742号</t>
  </si>
  <si>
    <t>106-84743号</t>
  </si>
  <si>
    <t>106-84744号</t>
  </si>
  <si>
    <t>106-84745号</t>
  </si>
  <si>
    <t>106-84746号</t>
  </si>
  <si>
    <t>106-84747号</t>
  </si>
  <si>
    <t>106-84748号</t>
  </si>
  <si>
    <t>106-84749号</t>
  </si>
  <si>
    <t>106-84750号</t>
  </si>
  <si>
    <t>106-84751号</t>
  </si>
  <si>
    <t>106-84752号</t>
  </si>
  <si>
    <t>106-84753号</t>
  </si>
  <si>
    <t>106-84754号</t>
  </si>
  <si>
    <t>106-84755号</t>
  </si>
  <si>
    <t>106-84756号</t>
  </si>
  <si>
    <t>106-84757号</t>
  </si>
  <si>
    <t>106-84758号</t>
  </si>
  <si>
    <t>106-84759号</t>
  </si>
  <si>
    <t>106-84760号</t>
  </si>
  <si>
    <t>106-84761号</t>
  </si>
  <si>
    <t>106-84762号</t>
  </si>
  <si>
    <t>106-84763号</t>
  </si>
  <si>
    <t>106-84764号</t>
  </si>
  <si>
    <t>106-84765号</t>
  </si>
  <si>
    <t>106-84766号</t>
  </si>
  <si>
    <t>106-84767号</t>
  </si>
  <si>
    <t>106-84768号</t>
  </si>
  <si>
    <t>106-84769号</t>
  </si>
  <si>
    <t>106-84770号</t>
  </si>
  <si>
    <t>106-84771号</t>
  </si>
  <si>
    <t>106-84772号</t>
  </si>
  <si>
    <t>106-84773号</t>
  </si>
  <si>
    <t>106-84774号</t>
  </si>
  <si>
    <t>106-84775号</t>
  </si>
  <si>
    <t>106-84776号</t>
  </si>
  <si>
    <t>106-84777号</t>
  </si>
  <si>
    <t>106-84778号</t>
  </si>
  <si>
    <t>106-84779号</t>
  </si>
  <si>
    <t>107-84780号</t>
  </si>
  <si>
    <t>107-84781号</t>
  </si>
  <si>
    <t>107-84782号</t>
  </si>
  <si>
    <t>107-84783号</t>
  </si>
  <si>
    <t>107-84784号</t>
  </si>
  <si>
    <t>107-84785号</t>
  </si>
  <si>
    <t>107-84786号</t>
  </si>
  <si>
    <t>107-84787号</t>
  </si>
  <si>
    <t>107-84788号</t>
  </si>
  <si>
    <t>107-84789号</t>
  </si>
  <si>
    <t>107-84790号</t>
  </si>
  <si>
    <t>107-84791号</t>
  </si>
  <si>
    <t>107-84792号</t>
  </si>
  <si>
    <t>107-84793号</t>
  </si>
  <si>
    <t>107-84794号</t>
  </si>
  <si>
    <t>107-84795号</t>
  </si>
  <si>
    <t>107-84796号</t>
  </si>
  <si>
    <t>107-84797号</t>
  </si>
  <si>
    <t>107-84798号</t>
  </si>
  <si>
    <t>107-84799号</t>
  </si>
  <si>
    <t>107-84800号</t>
  </si>
  <si>
    <t>107-84801号</t>
  </si>
  <si>
    <t>107-84802号</t>
  </si>
  <si>
    <t>107-84803号</t>
  </si>
  <si>
    <t>107-84804号</t>
  </si>
  <si>
    <t>107-84805号</t>
  </si>
  <si>
    <t>107-84806号</t>
  </si>
  <si>
    <t>107-84807号</t>
  </si>
  <si>
    <t>107-84808号</t>
  </si>
  <si>
    <t>107-84809号</t>
  </si>
  <si>
    <t>107-84810号</t>
  </si>
  <si>
    <t>107-84811号</t>
  </si>
  <si>
    <t>107-84812号</t>
  </si>
  <si>
    <t>107-84813号</t>
  </si>
  <si>
    <t>107-84814号</t>
  </si>
  <si>
    <t>107-84815号</t>
  </si>
  <si>
    <t>107-84816号</t>
  </si>
  <si>
    <t>107-84817号</t>
  </si>
  <si>
    <t>107-84818号</t>
  </si>
  <si>
    <t>107-84819号</t>
  </si>
  <si>
    <t>107-84820号</t>
  </si>
  <si>
    <t>107-84821号</t>
  </si>
  <si>
    <t>107-84822号</t>
  </si>
  <si>
    <t>107-84823号</t>
  </si>
  <si>
    <t>107-84824号</t>
  </si>
  <si>
    <t>107-84825号</t>
  </si>
  <si>
    <t>107-84826号</t>
  </si>
  <si>
    <t>107-84827号</t>
  </si>
  <si>
    <t>108-84828号</t>
  </si>
  <si>
    <t>108-84829号</t>
  </si>
  <si>
    <t>108-84830号</t>
  </si>
  <si>
    <t>108-84831号</t>
  </si>
  <si>
    <t>108-84832号</t>
  </si>
  <si>
    <t>108-84833号</t>
  </si>
  <si>
    <t>108-84834号</t>
  </si>
  <si>
    <t>108-84835号</t>
  </si>
  <si>
    <t>108-84836号</t>
  </si>
  <si>
    <t>108-84837号</t>
  </si>
  <si>
    <t>108-84838号</t>
  </si>
  <si>
    <t>108-84839号</t>
  </si>
  <si>
    <t>108-84840号</t>
  </si>
  <si>
    <t>108-84841号</t>
  </si>
  <si>
    <t>108-84842号</t>
  </si>
  <si>
    <t>108-84843号</t>
  </si>
  <si>
    <t>108-84844号</t>
  </si>
  <si>
    <t>108-84845号</t>
  </si>
  <si>
    <t>108-84846号</t>
  </si>
  <si>
    <t>108-84847号</t>
  </si>
  <si>
    <t>108-84848号</t>
  </si>
  <si>
    <t>108-84849号</t>
  </si>
  <si>
    <t>108-84850号</t>
  </si>
  <si>
    <t>108-84851号</t>
  </si>
  <si>
    <t>108-84852号</t>
  </si>
  <si>
    <t>108-84853号</t>
  </si>
  <si>
    <t>108-84854号</t>
  </si>
  <si>
    <t>108-84855号</t>
  </si>
  <si>
    <t>108-84856号</t>
  </si>
  <si>
    <t>108-84857号</t>
  </si>
  <si>
    <t>108-84858号</t>
  </si>
  <si>
    <t>108-84859号</t>
  </si>
  <si>
    <t>108-84860号</t>
  </si>
  <si>
    <t>108-84861号</t>
  </si>
  <si>
    <t>108-84862号</t>
  </si>
  <si>
    <t>108-84863号</t>
  </si>
  <si>
    <t>108-84864号</t>
  </si>
  <si>
    <t>108-84865号</t>
  </si>
  <si>
    <t>109-84866号</t>
  </si>
  <si>
    <t>109-84867号</t>
  </si>
  <si>
    <t>109-84868号</t>
  </si>
  <si>
    <t>109-84869号</t>
  </si>
  <si>
    <t>109-84870号</t>
  </si>
  <si>
    <t>109-84871号</t>
  </si>
  <si>
    <t>109-84872号</t>
  </si>
  <si>
    <t>109-84873号</t>
  </si>
  <si>
    <t>109-84874号</t>
  </si>
  <si>
    <t>109-84875号</t>
  </si>
  <si>
    <t>109-84876号</t>
  </si>
  <si>
    <t>109-84877号</t>
  </si>
  <si>
    <t>109-84878号</t>
  </si>
  <si>
    <t>109-84879号</t>
  </si>
  <si>
    <t>109-84880号</t>
  </si>
  <si>
    <t>109-84881号</t>
  </si>
  <si>
    <t>109-84882号</t>
  </si>
  <si>
    <t>109-84883号</t>
  </si>
  <si>
    <t>109-84884号</t>
  </si>
  <si>
    <t>109-84885号</t>
  </si>
  <si>
    <t>109-84886号</t>
  </si>
  <si>
    <t>109-84887号</t>
  </si>
  <si>
    <t>109-84888号</t>
  </si>
  <si>
    <t>109-84889号</t>
  </si>
  <si>
    <t>109-84890号</t>
  </si>
  <si>
    <t>109-84891号</t>
  </si>
  <si>
    <t>109-84892号</t>
  </si>
  <si>
    <t>109-84893号</t>
  </si>
  <si>
    <t>110-84894号</t>
  </si>
  <si>
    <t>110-84895号</t>
  </si>
  <si>
    <t>110-84896号</t>
  </si>
  <si>
    <t>110-84897号</t>
  </si>
  <si>
    <t>110-84898号</t>
  </si>
  <si>
    <t>110-84899号</t>
  </si>
  <si>
    <t>110-84900号</t>
  </si>
  <si>
    <t>110-84901号</t>
  </si>
  <si>
    <t>110-84902号</t>
  </si>
  <si>
    <t>110-84903号</t>
  </si>
  <si>
    <t>110-84904号</t>
  </si>
  <si>
    <t>110-84905号</t>
  </si>
  <si>
    <t>110-84906号</t>
  </si>
  <si>
    <t>110-84907号</t>
  </si>
  <si>
    <t>110-84908号</t>
  </si>
  <si>
    <t>110-84909号</t>
  </si>
  <si>
    <t>110-84910号</t>
  </si>
  <si>
    <t>110-84911号</t>
  </si>
  <si>
    <t>110-84912号</t>
  </si>
  <si>
    <t>110-84913号</t>
  </si>
  <si>
    <t>110-84914号</t>
  </si>
  <si>
    <t>110-84915号</t>
  </si>
  <si>
    <t>110-84916号</t>
  </si>
  <si>
    <t>110-84917号</t>
  </si>
  <si>
    <t>110-84918号</t>
  </si>
  <si>
    <t>110-84919号</t>
  </si>
  <si>
    <t>110-84920号</t>
  </si>
  <si>
    <t>110-84921号</t>
  </si>
  <si>
    <t>110-84922号</t>
  </si>
  <si>
    <t>110-84923号</t>
  </si>
  <si>
    <t>110-84924号</t>
  </si>
  <si>
    <t>110-84925号</t>
  </si>
  <si>
    <t>110-84926号</t>
  </si>
  <si>
    <t>110-84927号</t>
  </si>
  <si>
    <t>110-84928号</t>
  </si>
  <si>
    <t>110-84929号</t>
  </si>
  <si>
    <t>110-84930号</t>
  </si>
  <si>
    <t>110-84931号</t>
  </si>
  <si>
    <t>110-84932号</t>
  </si>
  <si>
    <t>110-84933号</t>
  </si>
  <si>
    <t>110-84934号</t>
  </si>
  <si>
    <t>110-84935号</t>
  </si>
  <si>
    <t>110-84936号</t>
  </si>
  <si>
    <t>110-84937号</t>
  </si>
  <si>
    <t>110-84938号</t>
  </si>
  <si>
    <t>110-84939号</t>
  </si>
  <si>
    <t>110-84940号</t>
  </si>
  <si>
    <t>110-84941号</t>
  </si>
  <si>
    <t>111-84942号</t>
  </si>
  <si>
    <t>111-84943号</t>
  </si>
  <si>
    <t>111-84944号</t>
  </si>
  <si>
    <t>111-84945号</t>
  </si>
  <si>
    <t>111-84946号</t>
  </si>
  <si>
    <t>111-84947号</t>
  </si>
  <si>
    <t>111-84948号</t>
  </si>
  <si>
    <t>111-84949号</t>
  </si>
  <si>
    <t>111-84950号</t>
  </si>
  <si>
    <t>111-84951号</t>
  </si>
  <si>
    <t>111-84952号</t>
  </si>
  <si>
    <t>111-84953号</t>
  </si>
  <si>
    <t>111-84954号</t>
  </si>
  <si>
    <t>111-84955号</t>
  </si>
  <si>
    <t>111-84956号</t>
  </si>
  <si>
    <t>111-84957号</t>
  </si>
  <si>
    <t>111-84958号</t>
  </si>
  <si>
    <t>111-84959号</t>
  </si>
  <si>
    <t>111-84960号</t>
  </si>
  <si>
    <t>111-84961号</t>
  </si>
  <si>
    <t>111-84962号</t>
  </si>
  <si>
    <t>111-84963号</t>
  </si>
  <si>
    <t>111-84964号</t>
  </si>
  <si>
    <t>111-84965号</t>
  </si>
  <si>
    <t>111-84966号</t>
  </si>
  <si>
    <t>111-84967号</t>
  </si>
  <si>
    <t>111-84968号</t>
  </si>
  <si>
    <t>111-84969号</t>
  </si>
  <si>
    <t>111-84970号</t>
  </si>
  <si>
    <t>111-84971号</t>
  </si>
  <si>
    <t>111-84972号</t>
  </si>
  <si>
    <t>111-84973号</t>
  </si>
  <si>
    <t>111-84974号</t>
  </si>
  <si>
    <t>111-84975号</t>
  </si>
  <si>
    <t>111-84976号</t>
  </si>
  <si>
    <t>111-84977号</t>
  </si>
  <si>
    <t>111-84978号</t>
  </si>
  <si>
    <t>111-84979号</t>
  </si>
  <si>
    <t>111-84980号</t>
  </si>
  <si>
    <t>111-84981号</t>
  </si>
  <si>
    <t>111-84982号</t>
  </si>
  <si>
    <t>111-84983号</t>
  </si>
  <si>
    <t>111-84984号</t>
  </si>
  <si>
    <t>111-84985号</t>
  </si>
  <si>
    <t>111-84986号</t>
  </si>
  <si>
    <t>111-84987号</t>
  </si>
  <si>
    <t>111-84988号</t>
  </si>
  <si>
    <t>111-84989号</t>
  </si>
  <si>
    <t>111-84990号</t>
  </si>
  <si>
    <t>111-84991号</t>
  </si>
  <si>
    <t>112-84992号</t>
  </si>
  <si>
    <t>112-84993号</t>
  </si>
  <si>
    <t>112-84994号</t>
  </si>
  <si>
    <t>112-84995号</t>
  </si>
  <si>
    <t>112-84996号</t>
  </si>
  <si>
    <t>112-84997号</t>
  </si>
  <si>
    <t>112-84998号</t>
  </si>
  <si>
    <t>112-84999号</t>
  </si>
  <si>
    <t>112-85000号</t>
  </si>
  <si>
    <t>112-85001号</t>
  </si>
  <si>
    <t>112-85002号</t>
  </si>
  <si>
    <t>112-85003号</t>
  </si>
  <si>
    <t>112-85004号</t>
  </si>
  <si>
    <t>112-85005号</t>
  </si>
  <si>
    <t>112-85006号</t>
  </si>
  <si>
    <t>112-85007号</t>
  </si>
  <si>
    <t>112-85008号</t>
  </si>
  <si>
    <t>112-85009号</t>
  </si>
  <si>
    <t>112-85010号</t>
  </si>
  <si>
    <t>112-85011号</t>
  </si>
  <si>
    <t>112-85012号</t>
  </si>
  <si>
    <t>112-85013号</t>
  </si>
  <si>
    <t>112-85014号</t>
  </si>
  <si>
    <t>112-85015号</t>
  </si>
  <si>
    <t>112-85016号</t>
  </si>
  <si>
    <t>112-85017号</t>
  </si>
  <si>
    <t>112-85018号</t>
  </si>
  <si>
    <t>112-85019号</t>
  </si>
  <si>
    <t>112-85020号</t>
  </si>
  <si>
    <t>112-85021号</t>
  </si>
  <si>
    <t>112-85022号</t>
  </si>
  <si>
    <t>112-85023号</t>
  </si>
  <si>
    <t>112-85024号</t>
  </si>
  <si>
    <t>112-85025号</t>
  </si>
  <si>
    <t>112-85026号</t>
  </si>
  <si>
    <t>112-85027号</t>
  </si>
  <si>
    <t>113-85028号</t>
  </si>
  <si>
    <t>113-85029号</t>
  </si>
  <si>
    <t>113-85030号</t>
  </si>
  <si>
    <t>113-85031号</t>
  </si>
  <si>
    <t>113-85032号</t>
  </si>
  <si>
    <t>113-85033号</t>
  </si>
  <si>
    <t>113-85034号</t>
  </si>
  <si>
    <t>113-85035号</t>
  </si>
  <si>
    <t>113-85036号</t>
  </si>
  <si>
    <t>113-85037号</t>
  </si>
  <si>
    <t>113-85038号</t>
  </si>
  <si>
    <t>113-85039号</t>
  </si>
  <si>
    <t>113-85040号</t>
  </si>
  <si>
    <t>113-85041号</t>
  </si>
  <si>
    <t>113-85042号</t>
  </si>
  <si>
    <t>113-85043号</t>
  </si>
  <si>
    <t>113-85044号</t>
  </si>
  <si>
    <t>113-85045号</t>
  </si>
  <si>
    <t>113-85046号</t>
  </si>
  <si>
    <t>113-85047号</t>
  </si>
  <si>
    <t>113-85048号</t>
  </si>
  <si>
    <t>113-85049号</t>
  </si>
  <si>
    <t>113-85050号</t>
  </si>
  <si>
    <t>113-85051号</t>
  </si>
  <si>
    <t>113-85052号</t>
  </si>
  <si>
    <t>113-85053号</t>
  </si>
  <si>
    <t>113-85054号</t>
  </si>
  <si>
    <t>113-85055号</t>
  </si>
  <si>
    <t>114-85056号</t>
  </si>
  <si>
    <t>114-85057号</t>
  </si>
  <si>
    <t>114-85058号</t>
  </si>
  <si>
    <t>114-85059号</t>
  </si>
  <si>
    <t>114-85060号</t>
  </si>
  <si>
    <t>114-85061号</t>
  </si>
  <si>
    <t>114-85062号</t>
  </si>
  <si>
    <t>114-85063号</t>
  </si>
  <si>
    <t>114-85064号</t>
  </si>
  <si>
    <t>114-85065号</t>
  </si>
  <si>
    <t>114-85066号</t>
  </si>
  <si>
    <t>114-85067号</t>
  </si>
  <si>
    <t>114-85068号</t>
  </si>
  <si>
    <t>114-85069号</t>
  </si>
  <si>
    <t>114-85070号</t>
  </si>
  <si>
    <t>114-85071号</t>
  </si>
  <si>
    <t>114-85072号</t>
  </si>
  <si>
    <t>114-85073号</t>
  </si>
  <si>
    <t>114-85074号</t>
  </si>
  <si>
    <t>114-85075号</t>
  </si>
  <si>
    <t>114-85076号</t>
  </si>
  <si>
    <t>114-85077号</t>
  </si>
  <si>
    <t>114-85078号</t>
  </si>
  <si>
    <t>114-85079号</t>
  </si>
  <si>
    <t>114-85080号</t>
  </si>
  <si>
    <t>114-85081号</t>
  </si>
  <si>
    <t>114-85082号</t>
  </si>
  <si>
    <t>114-85083号</t>
  </si>
  <si>
    <t>114-85084号</t>
  </si>
  <si>
    <t>114-85085号</t>
  </si>
  <si>
    <t>114-85086号</t>
  </si>
  <si>
    <t>114-85087号</t>
  </si>
  <si>
    <t>114-85088号</t>
  </si>
  <si>
    <t>114-85089号</t>
  </si>
  <si>
    <t>114-85090号</t>
  </si>
  <si>
    <t>114-85091号</t>
  </si>
  <si>
    <t>114-85092号</t>
  </si>
  <si>
    <t>114-85093号</t>
  </si>
  <si>
    <t>114-85094号</t>
  </si>
  <si>
    <t>114-85095号</t>
  </si>
  <si>
    <t>114-85096号</t>
  </si>
  <si>
    <t>114-85097号</t>
  </si>
  <si>
    <t>114-85098号</t>
  </si>
  <si>
    <t>114-85099号</t>
  </si>
  <si>
    <t>114-85100号</t>
  </si>
  <si>
    <t>114-85101号</t>
  </si>
  <si>
    <t>114-85102号</t>
  </si>
  <si>
    <t>114-85103号</t>
  </si>
  <si>
    <t>115-85104号</t>
  </si>
  <si>
    <t>115-85105号</t>
  </si>
  <si>
    <t>115-85106号</t>
  </si>
  <si>
    <t>115-85107号</t>
  </si>
  <si>
    <t>115-85108号</t>
  </si>
  <si>
    <t>115-85109号</t>
  </si>
  <si>
    <t>115-85110号</t>
  </si>
  <si>
    <t>115-85111号</t>
  </si>
  <si>
    <t>115-85112号</t>
  </si>
  <si>
    <t>115-85113号</t>
  </si>
  <si>
    <t>115-85114号</t>
  </si>
  <si>
    <t>115-85115号</t>
  </si>
  <si>
    <t>115-85116号</t>
  </si>
  <si>
    <t>115-85117号</t>
  </si>
  <si>
    <t>115-85118号</t>
  </si>
  <si>
    <t>115-85119号</t>
  </si>
  <si>
    <t>115-85120号</t>
  </si>
  <si>
    <t>115-85121号</t>
  </si>
  <si>
    <t>115-85122号</t>
  </si>
  <si>
    <t>115-85123号</t>
  </si>
  <si>
    <t>115-85124号</t>
  </si>
  <si>
    <t>115-85125号</t>
  </si>
  <si>
    <t>115-85126号</t>
  </si>
  <si>
    <t>115-85127号</t>
  </si>
  <si>
    <t>115-85128号</t>
  </si>
  <si>
    <t>115-85129号</t>
  </si>
  <si>
    <t>115-85130号</t>
  </si>
  <si>
    <t>115-85131号</t>
  </si>
  <si>
    <t>115-85132号</t>
  </si>
  <si>
    <t>115-85133号</t>
  </si>
  <si>
    <t>115-85134号</t>
  </si>
  <si>
    <t>115-85135号</t>
  </si>
  <si>
    <t>115-85136号</t>
  </si>
  <si>
    <t>115-85137号</t>
  </si>
  <si>
    <t>115-85138号</t>
  </si>
  <si>
    <t>115-85139号</t>
  </si>
  <si>
    <t>115-85140号</t>
  </si>
  <si>
    <t>115-85141号</t>
  </si>
  <si>
    <t>115-85142号</t>
  </si>
  <si>
    <t>115-85143号</t>
  </si>
  <si>
    <t>115-85144号</t>
  </si>
  <si>
    <t>115-85145号</t>
  </si>
  <si>
    <t>115-85146号</t>
  </si>
  <si>
    <t>115-85147号</t>
  </si>
  <si>
    <t>115-85148号</t>
  </si>
  <si>
    <t>115-85149号</t>
  </si>
  <si>
    <t>115-85150号</t>
  </si>
  <si>
    <t>115-85151号</t>
  </si>
  <si>
    <t>115-85152号</t>
  </si>
  <si>
    <t>115-85153号</t>
  </si>
  <si>
    <t>116-85154号</t>
  </si>
  <si>
    <t>116-85155号</t>
  </si>
  <si>
    <t>116-85156号</t>
  </si>
  <si>
    <t>116-85157号</t>
  </si>
  <si>
    <t>116-85158号</t>
  </si>
  <si>
    <t>116-85159号</t>
  </si>
  <si>
    <t>116-85160号</t>
  </si>
  <si>
    <t>116-85161号</t>
  </si>
  <si>
    <t>116-85162号</t>
  </si>
  <si>
    <t>116-85163号</t>
  </si>
  <si>
    <t>116-85164号</t>
  </si>
  <si>
    <t>116-85165号</t>
  </si>
  <si>
    <t>116-85166号</t>
  </si>
  <si>
    <t>116-85167号</t>
  </si>
  <si>
    <t>116-85168号</t>
  </si>
  <si>
    <t>116-85169号</t>
  </si>
  <si>
    <t>116-85170号</t>
  </si>
  <si>
    <t>116-85171号</t>
  </si>
  <si>
    <t>116-85172号</t>
  </si>
  <si>
    <t>116-85173号</t>
  </si>
  <si>
    <t>116-85174号</t>
  </si>
  <si>
    <t>116-85175号</t>
  </si>
  <si>
    <t>116-85176号</t>
  </si>
  <si>
    <t>116-85177号</t>
  </si>
  <si>
    <t>116-85178号</t>
  </si>
  <si>
    <t>116-85179号</t>
  </si>
  <si>
    <t>116-85180号</t>
  </si>
  <si>
    <t>116-85181号</t>
  </si>
  <si>
    <t>116-85182号</t>
  </si>
  <si>
    <t>116-85183号</t>
  </si>
  <si>
    <t>116-85184号</t>
  </si>
  <si>
    <t>116-85185号</t>
  </si>
  <si>
    <t>116-85186号</t>
  </si>
  <si>
    <t>116-85187号</t>
  </si>
  <si>
    <t>116-85188号</t>
  </si>
  <si>
    <t>116-85189号</t>
  </si>
  <si>
    <t>117-85190号</t>
  </si>
  <si>
    <t>117-85191号</t>
  </si>
  <si>
    <t>117-85192号</t>
  </si>
  <si>
    <t>117-85193号</t>
  </si>
  <si>
    <t>117-85194号</t>
  </si>
  <si>
    <t>117-85195号</t>
  </si>
  <si>
    <t>117-85196号</t>
  </si>
  <si>
    <t>117-85197号</t>
  </si>
  <si>
    <t>117-85198号</t>
  </si>
  <si>
    <t>117-85199号</t>
  </si>
  <si>
    <t>117-85200号</t>
  </si>
  <si>
    <t>117-85201号</t>
  </si>
  <si>
    <t>117-85202号</t>
  </si>
  <si>
    <t>117-85203号</t>
  </si>
  <si>
    <t>117-85204号</t>
  </si>
  <si>
    <t>117-85205号</t>
  </si>
  <si>
    <t>117-85206号</t>
  </si>
  <si>
    <t>117-85207号</t>
  </si>
  <si>
    <t>117-85208号</t>
  </si>
  <si>
    <t>117-85209号</t>
  </si>
  <si>
    <t>117-85210号</t>
  </si>
  <si>
    <t>117-85211号</t>
  </si>
  <si>
    <t>117-85212号</t>
  </si>
  <si>
    <t>117-85213号</t>
  </si>
  <si>
    <t>117-85214号</t>
  </si>
  <si>
    <t>117-85215号</t>
  </si>
  <si>
    <t>117-85216号</t>
  </si>
  <si>
    <t>117-85217号</t>
  </si>
  <si>
    <t>118-85218号</t>
  </si>
  <si>
    <t>118-85219号</t>
  </si>
  <si>
    <t>118-85220号</t>
  </si>
  <si>
    <t>118-85221号</t>
  </si>
  <si>
    <t>118-85222号</t>
  </si>
  <si>
    <t>118-85223号</t>
  </si>
  <si>
    <t>118-85224号</t>
  </si>
  <si>
    <t>118-85225号</t>
  </si>
  <si>
    <t>118-85226号</t>
  </si>
  <si>
    <t>118-85227号</t>
  </si>
  <si>
    <t>118-85228号</t>
  </si>
  <si>
    <t>118-85229号</t>
  </si>
  <si>
    <t>118-85230号</t>
  </si>
  <si>
    <t>118-85231号</t>
  </si>
  <si>
    <t>118-85232号</t>
  </si>
  <si>
    <t>118-85233号</t>
  </si>
  <si>
    <t>118-85234号</t>
  </si>
  <si>
    <t>118-85235号</t>
  </si>
  <si>
    <t>118-85236号</t>
  </si>
  <si>
    <t>118-85237号</t>
  </si>
  <si>
    <t>118-85238号</t>
  </si>
  <si>
    <t>118-85239号</t>
  </si>
  <si>
    <t>118-85240号</t>
  </si>
  <si>
    <t>118-85241号</t>
  </si>
  <si>
    <t>118-85242号</t>
  </si>
  <si>
    <t>118-85243号</t>
  </si>
  <si>
    <t>118-85244号</t>
  </si>
  <si>
    <t>118-85245号</t>
  </si>
  <si>
    <t>118-85246号</t>
  </si>
  <si>
    <t>118-85247号</t>
  </si>
  <si>
    <t>118-85248号</t>
  </si>
  <si>
    <t>118-85249号</t>
  </si>
  <si>
    <t>118-85250号</t>
  </si>
  <si>
    <t>118-85251号</t>
  </si>
  <si>
    <t>118-85252号</t>
  </si>
  <si>
    <t>118-85253号</t>
  </si>
  <si>
    <t>118-85254号</t>
  </si>
  <si>
    <t>118-85255号</t>
  </si>
  <si>
    <t>118-85256号</t>
  </si>
  <si>
    <t>118-85257号</t>
  </si>
  <si>
    <t>118-85258号</t>
  </si>
  <si>
    <t>118-85259号</t>
  </si>
  <si>
    <t>118-85260号</t>
  </si>
  <si>
    <t>118-85261号</t>
  </si>
  <si>
    <t>118-85262号</t>
  </si>
  <si>
    <t>118-85263号</t>
  </si>
  <si>
    <t>119-85264号</t>
  </si>
  <si>
    <t>119-85265号</t>
  </si>
  <si>
    <t>119-85266号</t>
  </si>
  <si>
    <t>119-85267号</t>
  </si>
  <si>
    <t>119-85268号</t>
  </si>
  <si>
    <t>119-85269号</t>
  </si>
  <si>
    <t>119-85270号</t>
  </si>
  <si>
    <t>119-85271号</t>
  </si>
  <si>
    <t>119-85272号</t>
  </si>
  <si>
    <t>119-85273号</t>
  </si>
  <si>
    <t>119-85274号</t>
  </si>
  <si>
    <t>119-85275号</t>
  </si>
  <si>
    <t>119-85276号</t>
  </si>
  <si>
    <t>119-85277号</t>
  </si>
  <si>
    <t>119-85278号</t>
  </si>
  <si>
    <t>119-85279号</t>
  </si>
  <si>
    <t>119-85280号</t>
  </si>
  <si>
    <t>119-85281号</t>
  </si>
  <si>
    <t>119-85282号</t>
  </si>
  <si>
    <t>119-85283号</t>
  </si>
  <si>
    <t>119-85284号</t>
  </si>
  <si>
    <t>119-85285号</t>
  </si>
  <si>
    <t>119-85286号</t>
  </si>
  <si>
    <t>119-85287号</t>
  </si>
  <si>
    <t>119-85288号</t>
  </si>
  <si>
    <t>119-85289号</t>
  </si>
  <si>
    <t>119-85290号</t>
  </si>
  <si>
    <t>119-85291号</t>
  </si>
  <si>
    <t>119-85292号</t>
  </si>
  <si>
    <t>119-85293号</t>
  </si>
  <si>
    <t>119-85294号</t>
  </si>
  <si>
    <t>119-85295号</t>
  </si>
  <si>
    <t>119-85296号</t>
  </si>
  <si>
    <t>119-85297号</t>
  </si>
  <si>
    <t>119-85298号</t>
  </si>
  <si>
    <t>119-85299号</t>
  </si>
  <si>
    <t>119-85300号</t>
  </si>
  <si>
    <t>119-85301号</t>
  </si>
  <si>
    <t>119-85302号</t>
  </si>
  <si>
    <t>119-85303号</t>
  </si>
  <si>
    <t>119-85304号</t>
  </si>
  <si>
    <t>119-85305号</t>
  </si>
  <si>
    <t>119-85306号</t>
  </si>
  <si>
    <t>119-85307号</t>
  </si>
  <si>
    <t>119-85308号</t>
  </si>
  <si>
    <t>119-85309号</t>
  </si>
  <si>
    <t>119-85310号</t>
  </si>
  <si>
    <t>119-85311号</t>
  </si>
  <si>
    <t>120-85312号</t>
  </si>
  <si>
    <t>120-85313号</t>
  </si>
  <si>
    <t>120-85314号</t>
  </si>
  <si>
    <t>120-85315号</t>
  </si>
  <si>
    <t>120-85316号</t>
  </si>
  <si>
    <t>120-85317号</t>
  </si>
  <si>
    <t>120-85318号</t>
  </si>
  <si>
    <t>120-85319号</t>
  </si>
  <si>
    <t>120-85320号</t>
  </si>
  <si>
    <t>120-85321号</t>
  </si>
  <si>
    <t>120-85322号</t>
  </si>
  <si>
    <t>120-85323号</t>
  </si>
  <si>
    <t>120-85324号</t>
  </si>
  <si>
    <t>120-85325号</t>
  </si>
  <si>
    <t>120-85326号</t>
  </si>
  <si>
    <t>120-85327号</t>
  </si>
  <si>
    <t>120-85328号</t>
  </si>
  <si>
    <t>120-85329号</t>
  </si>
  <si>
    <t>120-85330号</t>
  </si>
  <si>
    <t>120-85331号</t>
  </si>
  <si>
    <t>120-85332号</t>
  </si>
  <si>
    <t>120-85333号</t>
  </si>
  <si>
    <t>120-85334号</t>
  </si>
  <si>
    <t>120-85335号</t>
  </si>
  <si>
    <t>120-85336号</t>
  </si>
  <si>
    <t>120-85337号</t>
  </si>
  <si>
    <t>120-85338号</t>
  </si>
  <si>
    <t>120-85339号</t>
  </si>
  <si>
    <t>120-85340号</t>
  </si>
  <si>
    <t>120-85341号</t>
  </si>
  <si>
    <t>120-85342号</t>
  </si>
  <si>
    <t>120-85343号</t>
  </si>
  <si>
    <t>120-85344号</t>
  </si>
  <si>
    <t>120-85345号</t>
  </si>
  <si>
    <t>121-85346号</t>
  </si>
  <si>
    <t>121-85347号</t>
  </si>
  <si>
    <t>121-85348号</t>
  </si>
  <si>
    <t>121-85349号</t>
  </si>
  <si>
    <t>121-85350号</t>
  </si>
  <si>
    <t>121-85351号</t>
  </si>
  <si>
    <t>121-85352号</t>
  </si>
  <si>
    <t>121-85353号</t>
  </si>
  <si>
    <t>121-85354号</t>
  </si>
  <si>
    <t>121-85355号</t>
  </si>
  <si>
    <t>121-85356号</t>
  </si>
  <si>
    <t>121-85357号</t>
  </si>
  <si>
    <t>121-85358号</t>
  </si>
  <si>
    <t>121-85359号</t>
  </si>
  <si>
    <t>121-85360号</t>
  </si>
  <si>
    <t>121-85361号</t>
  </si>
  <si>
    <t>121-85362号</t>
  </si>
  <si>
    <t>121-85363号</t>
  </si>
  <si>
    <t>121-85364号</t>
  </si>
  <si>
    <t>121-85365号</t>
  </si>
  <si>
    <t>121-85366号</t>
  </si>
  <si>
    <t>121-85367号</t>
  </si>
  <si>
    <t>121-85368号</t>
  </si>
  <si>
    <t>122-85369号</t>
  </si>
  <si>
    <t>122-85370号</t>
  </si>
  <si>
    <t>122-85371号</t>
  </si>
  <si>
    <t>122-85372号</t>
  </si>
  <si>
    <t>122-85373号</t>
  </si>
  <si>
    <t>122-85374号</t>
  </si>
  <si>
    <t>122-85375号</t>
  </si>
  <si>
    <t>122-85376号</t>
  </si>
  <si>
    <t>122-85377号</t>
  </si>
  <si>
    <t>122-85378号</t>
  </si>
  <si>
    <t>122-85379号</t>
  </si>
  <si>
    <t>122-85380号</t>
  </si>
  <si>
    <t>122-85381号</t>
  </si>
  <si>
    <t>122-85382号</t>
  </si>
  <si>
    <t>122-85383号</t>
  </si>
  <si>
    <t>122-85384号</t>
  </si>
  <si>
    <t>122-85385号</t>
  </si>
  <si>
    <t>122-85386号</t>
  </si>
  <si>
    <t>122-85387号</t>
  </si>
  <si>
    <t>122-85388号</t>
  </si>
  <si>
    <t>122-85389号</t>
  </si>
  <si>
    <t>122-85390号</t>
  </si>
  <si>
    <t>122-85391号</t>
  </si>
  <si>
    <t>122-85392号</t>
  </si>
  <si>
    <t>122-85393号</t>
  </si>
  <si>
    <t>122-85394号</t>
  </si>
  <si>
    <t>122-85395号</t>
  </si>
  <si>
    <t>122-85396号</t>
  </si>
  <si>
    <t>122-85397号</t>
  </si>
  <si>
    <t>122-85398号</t>
  </si>
  <si>
    <t>122-85399号</t>
  </si>
  <si>
    <t>122-85400号</t>
  </si>
  <si>
    <t>122-85401号</t>
  </si>
  <si>
    <t>122-85402号</t>
  </si>
  <si>
    <t>122-85403号</t>
  </si>
  <si>
    <t>122-85404号</t>
  </si>
  <si>
    <t>122-85405号</t>
  </si>
  <si>
    <t>122-85406号</t>
  </si>
  <si>
    <t>122-85407号</t>
  </si>
  <si>
    <t>122-85408号</t>
  </si>
  <si>
    <t>123-85409号</t>
  </si>
  <si>
    <t>123-85410号</t>
  </si>
  <si>
    <t>123-85411号</t>
  </si>
  <si>
    <t>123-85412号</t>
  </si>
  <si>
    <t>123-85413号</t>
  </si>
  <si>
    <t>123-85414号</t>
  </si>
  <si>
    <t>123-85415号</t>
  </si>
  <si>
    <t>123-85416号</t>
  </si>
  <si>
    <t>123-85417号</t>
  </si>
  <si>
    <t>123-85418号</t>
  </si>
  <si>
    <t>123-85419号</t>
  </si>
  <si>
    <t>123-85420号</t>
  </si>
  <si>
    <t>123-85421号</t>
  </si>
  <si>
    <t>123-85422号</t>
  </si>
  <si>
    <t>123-85423号</t>
  </si>
  <si>
    <t>123-85424号</t>
  </si>
  <si>
    <t>123-85425号</t>
  </si>
  <si>
    <t>123-85426号</t>
  </si>
  <si>
    <t>123-85427号</t>
  </si>
  <si>
    <t>123-85428号</t>
  </si>
  <si>
    <t>123-85429号</t>
  </si>
  <si>
    <t>123-85430号</t>
  </si>
  <si>
    <t>123-85431号</t>
  </si>
  <si>
    <t>123-85432号</t>
  </si>
  <si>
    <t>123-85433号</t>
  </si>
  <si>
    <t>123-85434号</t>
  </si>
  <si>
    <t>123-85435号</t>
  </si>
  <si>
    <t>123-85436号</t>
  </si>
  <si>
    <t>123-85437号</t>
  </si>
  <si>
    <t>123-85438号</t>
  </si>
  <si>
    <t>123-85439号</t>
  </si>
  <si>
    <t>123-85440号</t>
  </si>
  <si>
    <t>123-85441号</t>
  </si>
  <si>
    <t>123-85442号</t>
  </si>
  <si>
    <t>123-85443号</t>
  </si>
  <si>
    <t>123-85444号</t>
  </si>
  <si>
    <t>123-85445号</t>
  </si>
  <si>
    <t>123-85446号</t>
  </si>
  <si>
    <t>123-85447号</t>
  </si>
  <si>
    <t>123-85448号</t>
  </si>
  <si>
    <t>123-85449号</t>
  </si>
  <si>
    <t>124-85450号</t>
  </si>
  <si>
    <t>124-85451号</t>
  </si>
  <si>
    <t>124-85452号</t>
  </si>
  <si>
    <t>124-85453号</t>
  </si>
  <si>
    <t>124-85454号</t>
  </si>
  <si>
    <t>124-85455号</t>
  </si>
  <si>
    <t>124-85456号</t>
  </si>
  <si>
    <t>124-85457号</t>
  </si>
  <si>
    <t>124-85458号</t>
  </si>
  <si>
    <t>124-85459号</t>
  </si>
  <si>
    <t>124-85460号</t>
  </si>
  <si>
    <t>124-85461号</t>
  </si>
  <si>
    <t>124-85462号</t>
  </si>
  <si>
    <t>124-85463号</t>
  </si>
  <si>
    <t>124-85464号</t>
  </si>
  <si>
    <t>124-85465号</t>
  </si>
  <si>
    <t>124-85466号</t>
  </si>
  <si>
    <t>124-85467号</t>
  </si>
  <si>
    <t>124-85468号</t>
  </si>
  <si>
    <t>124-85469号</t>
  </si>
  <si>
    <t>124-85470号</t>
  </si>
  <si>
    <t>124-85471号</t>
  </si>
  <si>
    <t>124-85472号</t>
  </si>
  <si>
    <t>124-85473号</t>
  </si>
  <si>
    <t>124-85474号</t>
  </si>
  <si>
    <t>124-85475号</t>
  </si>
  <si>
    <t>124-85476号</t>
  </si>
  <si>
    <t>125-85477号</t>
  </si>
  <si>
    <t>125-85478号</t>
  </si>
  <si>
    <t>125-85479号</t>
  </si>
  <si>
    <t>125-85480号</t>
  </si>
  <si>
    <t>125-85481号</t>
  </si>
  <si>
    <t>125-85482号</t>
  </si>
  <si>
    <t>125-85483号</t>
  </si>
  <si>
    <t>125-85484号</t>
  </si>
  <si>
    <t>125-85485号</t>
  </si>
  <si>
    <t>125-85486号</t>
  </si>
  <si>
    <t>125-85487号</t>
  </si>
  <si>
    <t>125-85488号</t>
  </si>
  <si>
    <t>125-85489号</t>
  </si>
  <si>
    <t>125-85490号</t>
  </si>
  <si>
    <t>125-85491号</t>
  </si>
  <si>
    <t>125-85492号</t>
  </si>
  <si>
    <t>125-85493号</t>
  </si>
  <si>
    <t>125-85494号</t>
  </si>
  <si>
    <t>125-85495号</t>
  </si>
  <si>
    <t>126-85496号</t>
  </si>
  <si>
    <t>126-85497号</t>
  </si>
  <si>
    <t>126-85498号</t>
  </si>
  <si>
    <t>126-85499号</t>
  </si>
  <si>
    <t>126-85500号</t>
  </si>
  <si>
    <t>126-85501号</t>
  </si>
  <si>
    <t>126-85502号</t>
  </si>
  <si>
    <t>126-85503号</t>
  </si>
  <si>
    <t>126-85504号</t>
  </si>
  <si>
    <t>126-85505号</t>
  </si>
  <si>
    <t>126-85506号</t>
  </si>
  <si>
    <t>126-85507号</t>
  </si>
  <si>
    <t>126-85508号</t>
  </si>
  <si>
    <t>126-85509号</t>
  </si>
  <si>
    <t>126-85510号</t>
  </si>
  <si>
    <t>126-85511号</t>
  </si>
  <si>
    <t>126-85512号</t>
  </si>
  <si>
    <t>126-85513号</t>
  </si>
  <si>
    <t>126-85514号</t>
  </si>
  <si>
    <t>126-85515号</t>
  </si>
  <si>
    <t>126-85516号</t>
  </si>
  <si>
    <t>126-85517号</t>
  </si>
  <si>
    <t>126-85518号</t>
  </si>
  <si>
    <t>126-85519号</t>
  </si>
  <si>
    <t>126-85520号</t>
  </si>
  <si>
    <t>126-85521号</t>
  </si>
  <si>
    <t>126-85522号</t>
  </si>
  <si>
    <t>126-85523号</t>
  </si>
  <si>
    <t>126-85524号</t>
  </si>
  <si>
    <t>126-85525号</t>
  </si>
  <si>
    <t>126-85526号</t>
  </si>
  <si>
    <t>126-85527号</t>
  </si>
  <si>
    <t>126-85528号</t>
  </si>
  <si>
    <t>126-85529号</t>
  </si>
  <si>
    <t>126-85530号</t>
  </si>
  <si>
    <t>127-85531号</t>
  </si>
  <si>
    <t>127-85532号</t>
  </si>
  <si>
    <t>127-85533号</t>
  </si>
  <si>
    <t>127-85534号</t>
  </si>
  <si>
    <t>127-85535号</t>
  </si>
  <si>
    <t>127-85536号</t>
  </si>
  <si>
    <t>127-85537号</t>
  </si>
  <si>
    <t>127-85538号</t>
  </si>
  <si>
    <t>127-85539号</t>
  </si>
  <si>
    <t>127-85540号</t>
  </si>
  <si>
    <t>127-85541号</t>
  </si>
  <si>
    <t>127-85542号</t>
  </si>
  <si>
    <t>127-85543号</t>
  </si>
  <si>
    <t>127-85544号</t>
  </si>
  <si>
    <t>127-85545号</t>
  </si>
  <si>
    <t>127-85546号</t>
  </si>
  <si>
    <t>127-85547号</t>
  </si>
  <si>
    <t>127-85548号</t>
  </si>
  <si>
    <t>127-85549号</t>
  </si>
  <si>
    <t>127-85550号</t>
  </si>
  <si>
    <t>127-85551号</t>
  </si>
  <si>
    <t>127-85552号</t>
  </si>
  <si>
    <t>127-85553号</t>
  </si>
  <si>
    <t>127-85554号</t>
  </si>
  <si>
    <t>127-85555号</t>
  </si>
  <si>
    <t>127-85556号</t>
  </si>
  <si>
    <t>127-85557号</t>
  </si>
  <si>
    <t>127-85558号</t>
  </si>
  <si>
    <t>127-85559号</t>
  </si>
  <si>
    <t>127-85560号</t>
  </si>
  <si>
    <t>127-85561号</t>
  </si>
  <si>
    <t>127-85562号</t>
  </si>
  <si>
    <t>127-85563号</t>
  </si>
  <si>
    <t>127-85564号</t>
  </si>
  <si>
    <t>127-85565号</t>
  </si>
  <si>
    <t>128-85566号</t>
  </si>
  <si>
    <t>128-85567号</t>
  </si>
  <si>
    <t>128-85568号</t>
  </si>
  <si>
    <t>128-85569号</t>
  </si>
  <si>
    <t>128-85570号</t>
  </si>
  <si>
    <t>128-85571号</t>
  </si>
  <si>
    <t>128-85572号</t>
  </si>
  <si>
    <t>128-85573号</t>
  </si>
  <si>
    <t>128-85574号</t>
  </si>
  <si>
    <t>128-85575号</t>
  </si>
  <si>
    <t>128-85576号</t>
  </si>
  <si>
    <t>128-85577号</t>
  </si>
  <si>
    <t>128-85578号</t>
  </si>
  <si>
    <t>128-85579号</t>
  </si>
  <si>
    <t>128-85580号</t>
  </si>
  <si>
    <t>128-85581号</t>
  </si>
  <si>
    <t>128-85582号</t>
  </si>
  <si>
    <t>128-85583号</t>
  </si>
  <si>
    <t>128-85584号</t>
  </si>
  <si>
    <t>128-85585号</t>
  </si>
  <si>
    <t>128-85586号</t>
  </si>
  <si>
    <t>128-85587号</t>
  </si>
  <si>
    <t>符合条件记录:2417</t>
  </si>
  <si>
    <t>组号</t>
    <phoneticPr fontId="6" type="noConversion"/>
  </si>
  <si>
    <t>产品名称</t>
    <phoneticPr fontId="6" type="noConversion"/>
  </si>
  <si>
    <t>最高参考价格</t>
  </si>
  <si>
    <t>报价权重</t>
  </si>
  <si>
    <t>品牌权重</t>
  </si>
  <si>
    <t>功能权重</t>
    <phoneticPr fontId="15" type="noConversion"/>
  </si>
  <si>
    <t>销售权重</t>
    <phoneticPr fontId="15" type="noConversion"/>
  </si>
  <si>
    <t>口碑权重</t>
    <phoneticPr fontId="6" type="noConversion"/>
  </si>
  <si>
    <t>合计</t>
    <phoneticPr fontId="6" type="noConversion"/>
  </si>
  <si>
    <t>商务人士</t>
    <phoneticPr fontId="6" type="noConversion"/>
  </si>
  <si>
    <t>公司白领</t>
    <phoneticPr fontId="6" type="noConversion"/>
  </si>
  <si>
    <t>青少年群体</t>
    <phoneticPr fontId="6" type="noConversion"/>
  </si>
  <si>
    <t>老年群体</t>
    <phoneticPr fontId="6" type="noConversion"/>
  </si>
  <si>
    <t>31</t>
  </si>
  <si>
    <t>22312</t>
  </si>
  <si>
    <t>11</t>
  </si>
  <si>
    <t>12</t>
  </si>
  <si>
    <t>13</t>
  </si>
  <si>
    <t>41</t>
  </si>
  <si>
    <t>42</t>
  </si>
  <si>
    <t>21</t>
  </si>
  <si>
    <t>22</t>
  </si>
  <si>
    <t>所属公司</t>
    <phoneticPr fontId="6" type="noConversion"/>
  </si>
  <si>
    <t>实际产品价格</t>
    <phoneticPr fontId="6" type="noConversion"/>
  </si>
  <si>
    <t>降价后产品价格</t>
    <phoneticPr fontId="6" type="noConversion"/>
  </si>
  <si>
    <t>实际售卖数量</t>
    <phoneticPr fontId="6" type="noConversion"/>
  </si>
  <si>
    <t>降价后市场价格平方倒数和</t>
    <phoneticPr fontId="6" type="noConversion"/>
  </si>
  <si>
    <t>降价后1/价格的平方</t>
    <phoneticPr fontId="6" type="noConversion"/>
  </si>
  <si>
    <t>降价后价格分</t>
    <phoneticPr fontId="6" type="noConversion"/>
  </si>
  <si>
    <t>降价后总分</t>
    <phoneticPr fontId="6" type="noConversion"/>
  </si>
  <si>
    <t>降价后所能售卖产品数量</t>
    <phoneticPr fontId="6" type="noConversion"/>
  </si>
  <si>
    <t>群体名称</t>
    <phoneticPr fontId="6" type="noConversion"/>
  </si>
  <si>
    <t>消费群体</t>
    <phoneticPr fontId="15" type="noConversion"/>
  </si>
  <si>
    <t>华东</t>
    <phoneticPr fontId="6" type="noConversion"/>
  </si>
  <si>
    <t>华北</t>
    <phoneticPr fontId="6" type="noConversion"/>
  </si>
  <si>
    <t>华南</t>
    <phoneticPr fontId="6" type="noConversion"/>
  </si>
  <si>
    <t>市场</t>
    <phoneticPr fontId="15" type="noConversion"/>
  </si>
  <si>
    <t>第二季度</t>
    <phoneticPr fontId="15" type="noConversion"/>
  </si>
  <si>
    <t>购买量</t>
    <phoneticPr fontId="15" type="noConversion"/>
  </si>
  <si>
    <t>理论所能售卖数量</t>
    <phoneticPr fontId="6" type="noConversion"/>
  </si>
  <si>
    <t>理论收入</t>
    <phoneticPr fontId="6" type="noConversion"/>
  </si>
  <si>
    <t>原料价格表</t>
  </si>
  <si>
    <t>高亮LED</t>
  </si>
  <si>
    <t>TFT触摸屏</t>
  </si>
  <si>
    <t>OLED显示屏</t>
  </si>
  <si>
    <t>塑胶</t>
  </si>
  <si>
    <t>金属</t>
  </si>
  <si>
    <t>皮革</t>
  </si>
  <si>
    <t>7天以下</t>
  </si>
  <si>
    <t>15天</t>
  </si>
  <si>
    <t>30天</t>
  </si>
  <si>
    <t>30天以上</t>
  </si>
  <si>
    <t>有氧锻炼</t>
  </si>
  <si>
    <t>心率测试</t>
  </si>
  <si>
    <t>GPS定位</t>
  </si>
  <si>
    <t>支付功能</t>
  </si>
  <si>
    <t>产品情况</t>
    <phoneticPr fontId="15" type="noConversion"/>
  </si>
  <si>
    <t>2Q材料成本</t>
    <phoneticPr fontId="15" type="noConversion"/>
  </si>
  <si>
    <t>柔性线加工成本</t>
    <phoneticPr fontId="15" type="noConversion"/>
  </si>
  <si>
    <t>工人工资</t>
    <phoneticPr fontId="15" type="noConversion"/>
  </si>
  <si>
    <t>厂房租金</t>
    <phoneticPr fontId="15" type="noConversion"/>
  </si>
  <si>
    <t>总成本</t>
    <phoneticPr fontId="15" type="noConversion"/>
  </si>
  <si>
    <t>柔性线维护成本</t>
    <phoneticPr fontId="15" type="noConversion"/>
  </si>
  <si>
    <t>办公室租金分配</t>
    <phoneticPr fontId="15" type="noConversion"/>
  </si>
  <si>
    <t>成本大致预估</t>
    <phoneticPr fontId="15" type="noConversion"/>
  </si>
  <si>
    <t>成本预估</t>
    <phoneticPr fontId="6" type="noConversion"/>
  </si>
  <si>
    <t>老松1</t>
    <phoneticPr fontId="15" type="noConversion"/>
  </si>
  <si>
    <t>青竹3</t>
    <phoneticPr fontId="15" type="noConversion"/>
  </si>
  <si>
    <t>青竹2</t>
    <phoneticPr fontId="15" type="noConversion"/>
  </si>
  <si>
    <t>青竹1</t>
    <phoneticPr fontId="15" type="noConversion"/>
  </si>
  <si>
    <t>白兰1</t>
    <phoneticPr fontId="15" type="noConversion"/>
  </si>
  <si>
    <t>白兰2</t>
    <phoneticPr fontId="15" type="noConversion"/>
  </si>
  <si>
    <t>白兰3</t>
    <phoneticPr fontId="15" type="noConversion"/>
  </si>
  <si>
    <t>商梅1</t>
    <phoneticPr fontId="15" type="noConversion"/>
  </si>
  <si>
    <t>净收入</t>
    <phoneticPr fontId="6" type="noConversion"/>
  </si>
  <si>
    <t>产品分析</t>
  </si>
  <si>
    <t>显示/隐藏</t>
  </si>
  <si>
    <t>朱宝手环</t>
  </si>
  <si>
    <t>高亮LED屏幕</t>
  </si>
  <si>
    <t>TFT全彩触摸屏</t>
  </si>
  <si>
    <t>* 此处不显示当期设计或未完成研发的产品。</t>
  </si>
  <si>
    <t>2季度--所有市场----全部消费群体--产品评价</t>
  </si>
  <si>
    <t>nova5  (5(5))</t>
  </si>
  <si>
    <t>老年人手环  (江南皮革厂(18))</t>
  </si>
  <si>
    <t>大爷手环  (破产小队(7))</t>
  </si>
  <si>
    <t>老年  (IMBM(4))</t>
  </si>
  <si>
    <t>老年1  (注意安全(1))</t>
  </si>
  <si>
    <t>幸福壹号  (17(17))</t>
  </si>
  <si>
    <t>lll1  (奉先还清恒大负债(16))</t>
  </si>
  <si>
    <t>丁11  (没钱了(8))</t>
  </si>
  <si>
    <t>老11队1  (是谁上早八我不说(11))</t>
  </si>
  <si>
    <t>l0  (24(24))</t>
  </si>
  <si>
    <t>211  (柏宝公司(15))</t>
  </si>
  <si>
    <t>nova1  (5(5))</t>
  </si>
  <si>
    <t>青1  (周日不加班(9))</t>
  </si>
  <si>
    <t>丙12  (没钱了(8))</t>
  </si>
  <si>
    <t>丙11  (没钱了(8))</t>
  </si>
  <si>
    <r>
      <t xml:space="preserve">青竹1 </t>
    </r>
    <r>
      <rPr>
        <sz val="10"/>
        <color rgb="FF000000"/>
        <rFont val="Arial"/>
        <family val="2"/>
      </rPr>
      <t> (笑不活了(3))</t>
    </r>
  </si>
  <si>
    <t>nova3  (5(5))</t>
  </si>
  <si>
    <t>青年1  (注意安全(1))</t>
  </si>
  <si>
    <t>青2  (周日不加班(9))</t>
  </si>
  <si>
    <t>qsnsh  (江南皮革厂(18))</t>
  </si>
  <si>
    <t>qqq1  (奉先还清恒大负债(16))</t>
  </si>
  <si>
    <t>Deban  (皇马(20))</t>
  </si>
  <si>
    <t>part1  (莆田(19))</t>
  </si>
  <si>
    <t>q0  (24(24))</t>
  </si>
  <si>
    <t>大米手环  (破产小队(7))</t>
  </si>
  <si>
    <t>运动智能表  (2(2))</t>
  </si>
  <si>
    <r>
      <t xml:space="preserve">青竹2 </t>
    </r>
    <r>
      <rPr>
        <sz val="10"/>
        <color rgb="FF000000"/>
        <rFont val="Arial"/>
        <family val="2"/>
      </rPr>
      <t> (笑不活了(3))</t>
    </r>
  </si>
  <si>
    <t>新1  (IMBM(4))</t>
  </si>
  <si>
    <t>青春壹号  (17(17))</t>
  </si>
  <si>
    <t>MBan9  (重案6组(6))</t>
  </si>
  <si>
    <t>青少年1  (是谁上早八我不说(11))</t>
  </si>
  <si>
    <t>青q1  (奉先无双股份有限公司(13))</t>
  </si>
  <si>
    <t>运动手环  (先挣TM一个亿(21))</t>
  </si>
  <si>
    <t>青春1号  (17(17))</t>
  </si>
  <si>
    <t>Q1  (24(24))</t>
  </si>
  <si>
    <t>pb2  (十二区(12))</t>
  </si>
  <si>
    <t>小白  (朱宝公司(14))</t>
  </si>
  <si>
    <t>白二  (贺崽小子有限公司(10))</t>
  </si>
  <si>
    <t>乙11  (没钱了(8))</t>
  </si>
  <si>
    <t>白1  (周日不加班(9))</t>
  </si>
  <si>
    <t>bl  (IMBM(4))</t>
  </si>
  <si>
    <t>bbb2  (奉先还清恒大负债(16))</t>
  </si>
  <si>
    <t>白领2  (奉先无双股份有限公司(13))</t>
  </si>
  <si>
    <t>b0  (24(24))</t>
  </si>
  <si>
    <t>乙13  (没钱了(8))</t>
  </si>
  <si>
    <t>乙12  (没钱了(8))</t>
  </si>
  <si>
    <t>bbb1  (奉先还清恒大负债(16))</t>
  </si>
  <si>
    <t>nova2  (5(5))</t>
  </si>
  <si>
    <t>白11队1  (是谁上早八我不说(11))</t>
  </si>
  <si>
    <t>白领1  (注意安全(1))</t>
  </si>
  <si>
    <t>Baban  (皇马(20))</t>
  </si>
  <si>
    <t>舒适壹号  (17(17))</t>
  </si>
  <si>
    <r>
      <t xml:space="preserve">白兰1 </t>
    </r>
    <r>
      <rPr>
        <sz val="10"/>
        <color rgb="FF000000"/>
        <rFont val="Arial"/>
        <family val="2"/>
      </rPr>
      <t> (笑不活了(3))</t>
    </r>
  </si>
  <si>
    <t>白领  (奉先无双股份有限公司(13))</t>
  </si>
  <si>
    <t>bbb3  (奉先还清恒大负债(16))</t>
  </si>
  <si>
    <r>
      <t xml:space="preserve">白兰2 </t>
    </r>
    <r>
      <rPr>
        <sz val="10"/>
        <color rgb="FF000000"/>
        <rFont val="Arial"/>
        <family val="2"/>
      </rPr>
      <t> (笑不活了(3))</t>
    </r>
  </si>
  <si>
    <t>b1  (24(24))</t>
  </si>
  <si>
    <r>
      <t xml:space="preserve">白兰3 </t>
    </r>
    <r>
      <rPr>
        <sz val="10"/>
        <color rgb="FF000000"/>
        <rFont val="Arial"/>
        <family val="2"/>
      </rPr>
      <t> (笑不活了(3))</t>
    </r>
  </si>
  <si>
    <t>cz  (先挣TM一个亿(21))</t>
  </si>
  <si>
    <t>pb3  (十二区(12))</t>
  </si>
  <si>
    <t>Hband  (重案6组(6))</t>
  </si>
  <si>
    <t>舒适1号  (17(17))</t>
  </si>
  <si>
    <t>白一  (贺崽小子有限公司(10))</t>
  </si>
  <si>
    <t>朱宝手环  (朱宝公司(14))</t>
  </si>
  <si>
    <t>985  (柏宝公司(15))</t>
  </si>
  <si>
    <t>商务全能  (2(2))</t>
  </si>
  <si>
    <t>三星金克丝  (海底捞(22))</t>
  </si>
  <si>
    <t>sss2  (奉先还清恒大负债(16))</t>
  </si>
  <si>
    <t>科技壹号  (17(17))</t>
  </si>
  <si>
    <t>甲12  (没钱了(8))</t>
  </si>
  <si>
    <r>
      <t xml:space="preserve">商梅2 </t>
    </r>
    <r>
      <rPr>
        <sz val="10"/>
        <color rgb="FF000000"/>
        <rFont val="Arial"/>
        <family val="2"/>
      </rPr>
      <t> (笑不活了(3))</t>
    </r>
  </si>
  <si>
    <t>商务s2  (奉先无双股份有限公司(13))</t>
  </si>
  <si>
    <t>商2  (周日不加班(9))</t>
  </si>
  <si>
    <t>zz  (IMBM(4))</t>
  </si>
  <si>
    <t>甲11  (没钱了(8))</t>
  </si>
  <si>
    <t>sss1  (奉先还清恒大负债(16))</t>
  </si>
  <si>
    <t>nova4  (5(5))</t>
  </si>
  <si>
    <t>商二  (贺崽小子有限公司(10))</t>
  </si>
  <si>
    <t>商务1  (注意安全(1))</t>
  </si>
  <si>
    <t>商11队1  (是谁上早八我不说(11))</t>
  </si>
  <si>
    <t>商务手环  (先挣TM一个亿(21))</t>
  </si>
  <si>
    <r>
      <t xml:space="preserve">商梅1 </t>
    </r>
    <r>
      <rPr>
        <sz val="10"/>
        <color rgb="FF000000"/>
        <rFont val="Arial"/>
        <family val="2"/>
      </rPr>
      <t> (笑不活了(3))</t>
    </r>
  </si>
  <si>
    <t>8868  (重案6组(6))</t>
  </si>
  <si>
    <t>S0  (24(24))</t>
  </si>
  <si>
    <t>商务s1  (奉先无双股份有限公司(13))</t>
  </si>
  <si>
    <t>pb1  (十二区(12))</t>
  </si>
  <si>
    <t>abb  (破产小队(7))</t>
  </si>
  <si>
    <t>商一  (贺崽小子有限公司(10))</t>
  </si>
  <si>
    <t>科技1号  (17(17))</t>
  </si>
  <si>
    <t>lnnn  (重案6组(6))</t>
  </si>
  <si>
    <t>9845  (柏宝公司(15))</t>
  </si>
  <si>
    <t>广告效应</t>
  </si>
  <si>
    <t>公司(小组)</t>
  </si>
  <si>
    <t>累计投入(元)</t>
  </si>
  <si>
    <t>累计效应(元)</t>
  </si>
  <si>
    <t>广告投放</t>
  </si>
  <si>
    <t>商梅1(菜鸟收货站(1))  </t>
  </si>
  <si>
    <t>白兰1(菜鸟收货站(1))  </t>
  </si>
  <si>
    <t>青竹1(菜鸟收货站(1))  </t>
  </si>
  <si>
    <t>青竹2(菜鸟收货站(1))  </t>
  </si>
  <si>
    <t>青竹3(菜鸟收货站(1))  </t>
  </si>
  <si>
    <t>白兰2(菜鸟收货站(1))  </t>
  </si>
  <si>
    <t>白兰3(菜鸟收货站(1))  </t>
  </si>
  <si>
    <t>老松1(菜鸟收货站(1))  </t>
  </si>
  <si>
    <t>统计报表</t>
  </si>
  <si>
    <t>统计图形对比</t>
  </si>
  <si>
    <t>菜鸟收货站(1)--所有消费群体--广告投放统计报表</t>
  </si>
  <si>
    <t>产品(公司)</t>
  </si>
  <si>
    <t>商梅1(菜鸟收货站(1))</t>
  </si>
  <si>
    <t>白兰1(菜鸟收货站(1))</t>
  </si>
  <si>
    <t>青竹1(菜鸟收货站(1))</t>
  </si>
  <si>
    <t>青竹2(菜鸟收货站(1))</t>
  </si>
  <si>
    <t>青竹3(菜鸟收货站(1))</t>
  </si>
  <si>
    <t>白兰2(菜鸟收货站(1))</t>
  </si>
  <si>
    <t>白兰3(菜鸟收货站(1))</t>
  </si>
  <si>
    <t>老松1(菜鸟收货站(1))</t>
  </si>
  <si>
    <t>无数据显示</t>
  </si>
  <si>
    <t>菜鸟收货站(1)第2季度广告效应</t>
  </si>
  <si>
    <t>菜鸟收货站(1)第3季度广告效应</t>
  </si>
  <si>
    <t>菜鸟收货站(1)第4季度广告效应</t>
  </si>
  <si>
    <t>菜鸟收货站(1)第5季度广告效应</t>
  </si>
  <si>
    <t>商梅1(菜鸟收货站(1))</t>
    <phoneticPr fontId="6" type="noConversion"/>
  </si>
  <si>
    <t>1季度新投入</t>
    <phoneticPr fontId="6" type="noConversion"/>
  </si>
  <si>
    <t>2季度新投入</t>
    <phoneticPr fontId="6" type="noConversion"/>
  </si>
  <si>
    <t>3季度新投入</t>
    <phoneticPr fontId="6" type="noConversion"/>
  </si>
  <si>
    <t>4季度新投入</t>
    <phoneticPr fontId="6" type="noConversion"/>
  </si>
  <si>
    <t>第一季度剩余效应</t>
    <phoneticPr fontId="6" type="noConversion"/>
  </si>
  <si>
    <t>第二季度剩余效应</t>
    <phoneticPr fontId="6" type="noConversion"/>
  </si>
  <si>
    <t>一季度广告剩余系数</t>
    <phoneticPr fontId="6" type="noConversion"/>
  </si>
  <si>
    <t>二季度广告剩余系数</t>
    <phoneticPr fontId="6" type="noConversion"/>
  </si>
  <si>
    <t>产品(公司)</t>
    <phoneticPr fontId="6" type="noConversion"/>
  </si>
  <si>
    <t>累计效应(元)</t>
    <phoneticPr fontId="6" type="noConversion"/>
  </si>
  <si>
    <t>以第四季度验证</t>
    <phoneticPr fontId="6" type="noConversion"/>
  </si>
  <si>
    <t>预测累计效应(元)</t>
    <phoneticPr fontId="6" type="noConversion"/>
  </si>
  <si>
    <t>实际累积效应</t>
    <phoneticPr fontId="6" type="noConversion"/>
  </si>
  <si>
    <t>总结</t>
    <phoneticPr fontId="6" type="noConversion"/>
  </si>
  <si>
    <t>商务A(2(2))  </t>
  </si>
  <si>
    <t>商务B(2(2))  </t>
  </si>
  <si>
    <t>商务111(金汤🐟(3))  </t>
  </si>
  <si>
    <t>商务222(金汤🐟(3))  </t>
  </si>
  <si>
    <t>SWWW2(相亲相爱一家人(4))  </t>
  </si>
  <si>
    <t>SWWW1(相亲相爱一家人(4))  </t>
  </si>
  <si>
    <t>ss2(太忙来不及洗头(5))  </t>
  </si>
  <si>
    <t>ss1(太忙来不及洗头(5))  </t>
  </si>
  <si>
    <t>商一(阿里他叔无限公司(6))  </t>
  </si>
  <si>
    <t>商二(阿里他叔无限公司(6))  </t>
  </si>
  <si>
    <t>SW1(Byres(7))  </t>
  </si>
  <si>
    <t>商务22(8(8))  </t>
  </si>
  <si>
    <t>商务11(8(8))  </t>
  </si>
  <si>
    <t>商务01(我们不破产(9))  </t>
  </si>
  <si>
    <t>商务one(摆宝(10))  </t>
  </si>
  <si>
    <t>商物1(摆宝(10))  </t>
  </si>
  <si>
    <t>商琴1(明天早八见(11))  </t>
  </si>
  <si>
    <t>商琴2(明天早八见(11))  </t>
  </si>
  <si>
    <t>1商务(兰州拉面(12))  </t>
  </si>
  <si>
    <t>商商1(朱宝可爱捏(13))  </t>
  </si>
  <si>
    <t>商商2(朱宝可爱捏(13))  </t>
  </si>
  <si>
    <t>sw113(奉先大了七八个队友(14))  </t>
  </si>
  <si>
    <t>2商(我百里辅助蟹蟹(15))  </t>
  </si>
  <si>
    <t>1商(我百里辅助蟹蟹(15))  </t>
  </si>
  <si>
    <t>S1(汉堡王(16))  </t>
  </si>
  <si>
    <t>S2(汉堡王(16))  </t>
  </si>
  <si>
    <t>sss1(还清恒大负债后买房车(17))  </t>
  </si>
  <si>
    <t>商务A2(18(18))  </t>
  </si>
  <si>
    <t>商务A1(18(18))  </t>
  </si>
  <si>
    <t>甲11(豆豆没钱(19))  </t>
  </si>
  <si>
    <t>甲12(豆豆没钱(19))  </t>
  </si>
  <si>
    <t>商2(20(20))  </t>
  </si>
  <si>
    <t>商1(20(20))  </t>
  </si>
  <si>
    <t>商113(21(21))  </t>
  </si>
  <si>
    <t>22312(21(21))  </t>
  </si>
  <si>
    <t>12(我们要努力(22))  </t>
  </si>
  <si>
    <t>13(我们要努力(22))  </t>
  </si>
  <si>
    <t>11(我们要努力(22))  </t>
  </si>
  <si>
    <t>商务S1(嘉然今天吃什么(23))  </t>
  </si>
  <si>
    <t>--所有公司--商务人士广告投放统计报表</t>
  </si>
  <si>
    <t>商务A(2(2))</t>
  </si>
  <si>
    <t>商务B(2(2))</t>
  </si>
  <si>
    <t>商务111(金汤🐟(3))</t>
  </si>
  <si>
    <t>商务222(金汤🐟(3))</t>
  </si>
  <si>
    <t>SWWW2(相亲相爱一家人(4))</t>
  </si>
  <si>
    <t>SWWW1(相亲相爱一家人(4))</t>
  </si>
  <si>
    <t>ss2(太忙来不及洗头(5))</t>
  </si>
  <si>
    <t>ss1(太忙来不及洗头(5))</t>
  </si>
  <si>
    <t>商一(阿里他叔无限公司(6))</t>
  </si>
  <si>
    <t>商二(阿里他叔无限公司(6))</t>
  </si>
  <si>
    <t>SW1(Byres(7))</t>
  </si>
  <si>
    <t>商务22(8(8))</t>
  </si>
  <si>
    <t>商务11(8(8))</t>
  </si>
  <si>
    <t>商务01(我们不破产(9))</t>
  </si>
  <si>
    <t>商务one(摆宝(10))</t>
  </si>
  <si>
    <t>商物1(摆宝(10))</t>
  </si>
  <si>
    <t>商琴1(明天早八见(11))</t>
  </si>
  <si>
    <t>商琴2(明天早八见(11))</t>
  </si>
  <si>
    <t>1商务(兰州拉面(12))</t>
  </si>
  <si>
    <t>商商1(朱宝可爱捏(13))</t>
  </si>
  <si>
    <t>商商2(朱宝可爱捏(13))</t>
  </si>
  <si>
    <t>sw113(奉先大了七八个队友(14))</t>
  </si>
  <si>
    <t>2商(我百里辅助蟹蟹(15))</t>
  </si>
  <si>
    <t>1商(我百里辅助蟹蟹(15))</t>
  </si>
  <si>
    <t>S1(汉堡王(16))</t>
  </si>
  <si>
    <t>S2(汉堡王(16))</t>
  </si>
  <si>
    <t>sss1(还清恒大负债后买房车(17))</t>
  </si>
  <si>
    <t>商务A2(18(18))</t>
  </si>
  <si>
    <t>商务A1(18(18))</t>
  </si>
  <si>
    <t>甲11(豆豆没钱(19))</t>
  </si>
  <si>
    <t>甲12(豆豆没钱(19))</t>
  </si>
  <si>
    <t>商2(20(20))</t>
  </si>
  <si>
    <t>商1(20(20))</t>
  </si>
  <si>
    <t>商113(21(21))</t>
  </si>
  <si>
    <t>22312(21(21))</t>
  </si>
  <si>
    <t>12(我们要努力(22))</t>
  </si>
  <si>
    <t>13(我们要努力(22))</t>
  </si>
  <si>
    <t>11(我们要努力(22))</t>
  </si>
  <si>
    <t>商务S1(嘉然今天吃什么(23))</t>
  </si>
  <si>
    <t>白领A(2(2))  </t>
  </si>
  <si>
    <t>白领B(2(2))  </t>
  </si>
  <si>
    <t>白领111(金汤🐟(3))  </t>
  </si>
  <si>
    <t>白领222(金汤🐟(3))  </t>
  </si>
  <si>
    <t>白领333(金汤🐟(3))  </t>
  </si>
  <si>
    <t>BLLL2(相亲相爱一家人(4))  </t>
  </si>
  <si>
    <t>BLLL1(相亲相爱一家人(4))  </t>
  </si>
  <si>
    <t>bb1(太忙来不及洗头(5))  </t>
  </si>
  <si>
    <t>bb2(太忙来不及洗头(5))  </t>
  </si>
  <si>
    <t>白二(阿里他叔无限公司(6))  </t>
  </si>
  <si>
    <t>白一(阿里他叔无限公司(6))  </t>
  </si>
  <si>
    <t>BL3a(Byres(7))  </t>
  </si>
  <si>
    <t>BL2(Byres(7))  </t>
  </si>
  <si>
    <t>BL1(Byres(7))  </t>
  </si>
  <si>
    <t>白领11(8(8))  </t>
  </si>
  <si>
    <t>白领22(8(8))  </t>
  </si>
  <si>
    <t>白领02(我们不破产(9))  </t>
  </si>
  <si>
    <t>白领01(我们不破产(9))  </t>
  </si>
  <si>
    <t>白领03(我们不破产(9))  </t>
  </si>
  <si>
    <t>22领白(摆宝(10))  </t>
  </si>
  <si>
    <t>白领one(摆宝(10))  </t>
  </si>
  <si>
    <t>白棋2(明天早八见(11))  </t>
  </si>
  <si>
    <t>白棋1(明天早八见(11))  </t>
  </si>
  <si>
    <t>2blbl(兰州拉面(12))  </t>
  </si>
  <si>
    <t>bl3(兰州拉面(12))  </t>
  </si>
  <si>
    <t>1白领(兰州拉面(12))  </t>
  </si>
  <si>
    <t>白白2(朱宝可爱捏(13))  </t>
  </si>
  <si>
    <t>白白1(朱宝可爱捏(13))  </t>
  </si>
  <si>
    <t>白白3(朱宝可爱捏(13))  </t>
  </si>
  <si>
    <t>b113(奉先大了七八个队友(14))  </t>
  </si>
  <si>
    <t>b1111(奉先大了七八个队友(14))  </t>
  </si>
  <si>
    <t>b1121(奉先大了七八个队友(14))  </t>
  </si>
  <si>
    <t>1白(我百里辅助蟹蟹(15))  </t>
  </si>
  <si>
    <t>2白(我百里辅助蟹蟹(15))  </t>
  </si>
  <si>
    <t>B1(汉堡王(16))  </t>
  </si>
  <si>
    <t>bbb2(还清恒大负债后买房车(17))  </t>
  </si>
  <si>
    <t>bbb3(还清恒大负债后买房车(17))  </t>
  </si>
  <si>
    <t>bbb1(还清恒大负债后买房车(17))  </t>
  </si>
  <si>
    <t>白领A1(18(18))  </t>
  </si>
  <si>
    <t>乙11(豆豆没钱(19))  </t>
  </si>
  <si>
    <t>乙12(豆豆没钱(19))  </t>
  </si>
  <si>
    <t>白1(20(20))  </t>
  </si>
  <si>
    <t>白2(20(20))  </t>
  </si>
  <si>
    <t>白1121(21(21))  </t>
  </si>
  <si>
    <t>22(我们要努力(22))  </t>
  </si>
  <si>
    <t>21(我们要努力(22))  </t>
  </si>
  <si>
    <t>白领W1(嘉然今天吃什么(23))  </t>
  </si>
  <si>
    <t>白领W2(嘉然今天吃什么(23))  </t>
  </si>
  <si>
    <t>白领W3(嘉然今天吃什么(23))  </t>
  </si>
  <si>
    <t>--所有公司--公司白领广告投放统计报表</t>
  </si>
  <si>
    <t>白领A(2(2))</t>
  </si>
  <si>
    <t>白领B(2(2))</t>
  </si>
  <si>
    <t>白领111(金汤🐟(3))</t>
  </si>
  <si>
    <t>白领222(金汤🐟(3))</t>
  </si>
  <si>
    <t>白领333(金汤🐟(3))</t>
  </si>
  <si>
    <t>BLLL2(相亲相爱一家人(4))</t>
  </si>
  <si>
    <t>BLLL1(相亲相爱一家人(4))</t>
  </si>
  <si>
    <t>bb1(太忙来不及洗头(5))</t>
  </si>
  <si>
    <t>bb2(太忙来不及洗头(5))</t>
  </si>
  <si>
    <t>白二(阿里他叔无限公司(6))</t>
  </si>
  <si>
    <t>白一(阿里他叔无限公司(6))</t>
  </si>
  <si>
    <t>BL3a(Byres(7))</t>
  </si>
  <si>
    <t>BL2(Byres(7))</t>
  </si>
  <si>
    <t>BL1(Byres(7))</t>
  </si>
  <si>
    <t>白领11(8(8))</t>
  </si>
  <si>
    <t>白领22(8(8))</t>
  </si>
  <si>
    <t>白领02(我们不破产(9))</t>
  </si>
  <si>
    <t>白领01(我们不破产(9))</t>
  </si>
  <si>
    <t>白领03(我们不破产(9))</t>
  </si>
  <si>
    <t>22领白(摆宝(10))</t>
  </si>
  <si>
    <t>白领one(摆宝(10))</t>
  </si>
  <si>
    <t>白棋2(明天早八见(11))</t>
  </si>
  <si>
    <t>白棋1(明天早八见(11))</t>
  </si>
  <si>
    <t>2blbl(兰州拉面(12))</t>
  </si>
  <si>
    <t>bl3(兰州拉面(12))</t>
  </si>
  <si>
    <t>1白领(兰州拉面(12))</t>
  </si>
  <si>
    <t>白白2(朱宝可爱捏(13))</t>
  </si>
  <si>
    <t>白白1(朱宝可爱捏(13))</t>
  </si>
  <si>
    <t>白白3(朱宝可爱捏(13))</t>
  </si>
  <si>
    <t>b113(奉先大了七八个队友(14))</t>
  </si>
  <si>
    <t>b1111(奉先大了七八个队友(14))</t>
  </si>
  <si>
    <t>b1121(奉先大了七八个队友(14))</t>
  </si>
  <si>
    <t>1白(我百里辅助蟹蟹(15))</t>
  </si>
  <si>
    <t>2白(我百里辅助蟹蟹(15))</t>
  </si>
  <si>
    <t>B1(汉堡王(16))</t>
  </si>
  <si>
    <t>bbb2(还清恒大负债后买房车(17))</t>
  </si>
  <si>
    <t>bbb3(还清恒大负债后买房车(17))</t>
  </si>
  <si>
    <t>bbb1(还清恒大负债后买房车(17))</t>
  </si>
  <si>
    <t>白领A1(18(18))</t>
  </si>
  <si>
    <t>乙11(豆豆没钱(19))</t>
  </si>
  <si>
    <t>乙12(豆豆没钱(19))</t>
  </si>
  <si>
    <t>白1(20(20))</t>
  </si>
  <si>
    <t>白2(20(20))</t>
  </si>
  <si>
    <t>白1121(21(21))</t>
  </si>
  <si>
    <t>22(我们要努力(22))</t>
  </si>
  <si>
    <t>21(我们要努力(22))</t>
  </si>
  <si>
    <t>白领W1(嘉然今天吃什么(23))</t>
  </si>
  <si>
    <t>白领W2(嘉然今天吃什么(23))</t>
  </si>
  <si>
    <t>白领W3(嘉然今天吃什么(23))</t>
  </si>
  <si>
    <t>青年B(2(2))  </t>
  </si>
  <si>
    <t>青年A(2(2))  </t>
  </si>
  <si>
    <t>青年C(2(2))  </t>
  </si>
  <si>
    <t>青年111(金汤🐟(3))  </t>
  </si>
  <si>
    <t>QSSS1(相亲相爱一家人(4))  </t>
  </si>
  <si>
    <t>QSNN2(相亲相爱一家人(4))  </t>
  </si>
  <si>
    <t>qq1(太忙来不及洗头(5))  </t>
  </si>
  <si>
    <t>qq2(太忙来不及洗头(5))  </t>
  </si>
  <si>
    <t>青二(阿里他叔无限公司(6))  </t>
  </si>
  <si>
    <t>青一(阿里他叔无限公司(6))  </t>
  </si>
  <si>
    <t>QS1(Byres(7))  </t>
  </si>
  <si>
    <t>QS2(Byres(7))  </t>
  </si>
  <si>
    <t>QS3(Byres(7))  </t>
  </si>
  <si>
    <t>青年22(8(8))  </t>
  </si>
  <si>
    <t>青年11(8(8))  </t>
  </si>
  <si>
    <t>青年01(我们不破产(9))  </t>
  </si>
  <si>
    <t>青年02(我们不破产(9))  </t>
  </si>
  <si>
    <t>青年03(我们不破产(9))  </t>
  </si>
  <si>
    <t>22青年(摆宝(10))  </t>
  </si>
  <si>
    <t>青年one(摆宝(10))  </t>
  </si>
  <si>
    <t>青书1(明天早八见(11))  </t>
  </si>
  <si>
    <t>青书2(明天早八见(11))  </t>
  </si>
  <si>
    <t>qn2(兰州拉面(12))  </t>
  </si>
  <si>
    <t>青年1(兰州拉面(12))  </t>
  </si>
  <si>
    <t>青青1(朱宝可爱捏(13))  </t>
  </si>
  <si>
    <t>青青2(朱宝可爱捏(13))  </t>
  </si>
  <si>
    <t>q112(奉先大了七八个队友(14))  </t>
  </si>
  <si>
    <t>q1121(奉先大了七八个队友(14))  </t>
  </si>
  <si>
    <t>q212(奉先大了七八个队友(14))  </t>
  </si>
  <si>
    <t>1青(我百里辅助蟹蟹(15))  </t>
  </si>
  <si>
    <t>2青(我百里辅助蟹蟹(15))  </t>
  </si>
  <si>
    <t>Q1(汉堡王(16))  </t>
  </si>
  <si>
    <t>Q2(汉堡王(16))  </t>
  </si>
  <si>
    <t>qqq1(还清恒大负债后买房车(17))  </t>
  </si>
  <si>
    <t>qqq2(还清恒大负债后买房车(17))  </t>
  </si>
  <si>
    <t>qqq3(还清恒大负债后买房车(17))  </t>
  </si>
  <si>
    <t>青年A1(18(18))  </t>
  </si>
  <si>
    <t>丙11(豆豆没钱(19))  </t>
  </si>
  <si>
    <t>丙12(豆豆没钱(19))  </t>
  </si>
  <si>
    <t>青2(20(20))  </t>
  </si>
  <si>
    <t>青1(20(20))  </t>
  </si>
  <si>
    <t>青212(21(21))  </t>
  </si>
  <si>
    <t>31(我们要努力(22))  </t>
  </si>
  <si>
    <t>青少年T3(嘉然今天吃什么(23))  </t>
  </si>
  <si>
    <t>青少年T1(嘉然今天吃什么(23))  </t>
  </si>
  <si>
    <t>青少年T2(嘉然今天吃什么(23))  </t>
  </si>
  <si>
    <t>--所有公司--青少年群体广告投放统计报表</t>
  </si>
  <si>
    <t>青年B(2(2))</t>
  </si>
  <si>
    <t>青年A(2(2))</t>
  </si>
  <si>
    <t>青年C(2(2))</t>
  </si>
  <si>
    <t>青年111(金汤🐟(3))</t>
  </si>
  <si>
    <t>QSSS1(相亲相爱一家人(4))</t>
  </si>
  <si>
    <t>QSNN2(相亲相爱一家人(4))</t>
  </si>
  <si>
    <t>qq1(太忙来不及洗头(5))</t>
  </si>
  <si>
    <t>qq2(太忙来不及洗头(5))</t>
  </si>
  <si>
    <t>青二(阿里他叔无限公司(6))</t>
  </si>
  <si>
    <t>青一(阿里他叔无限公司(6))</t>
  </si>
  <si>
    <t>QS1(Byres(7))</t>
  </si>
  <si>
    <t>QS2(Byres(7))</t>
  </si>
  <si>
    <t>QS3(Byres(7))</t>
  </si>
  <si>
    <t>青年22(8(8))</t>
  </si>
  <si>
    <t>青年11(8(8))</t>
  </si>
  <si>
    <t>青年01(我们不破产(9))</t>
  </si>
  <si>
    <t>青年02(我们不破产(9))</t>
  </si>
  <si>
    <t>青年03(我们不破产(9))</t>
  </si>
  <si>
    <t>22青年(摆宝(10))</t>
  </si>
  <si>
    <t>青年one(摆宝(10))</t>
  </si>
  <si>
    <t>青书1(明天早八见(11))</t>
  </si>
  <si>
    <t>青书2(明天早八见(11))</t>
  </si>
  <si>
    <t>qn2(兰州拉面(12))</t>
  </si>
  <si>
    <t>青年1(兰州拉面(12))</t>
  </si>
  <si>
    <t>青青1(朱宝可爱捏(13))</t>
  </si>
  <si>
    <t>青青2(朱宝可爱捏(13))</t>
  </si>
  <si>
    <t>q112(奉先大了七八个队友(14))</t>
  </si>
  <si>
    <t>q1121(奉先大了七八个队友(14))</t>
  </si>
  <si>
    <t>q212(奉先大了七八个队友(14))</t>
  </si>
  <si>
    <t>1青(我百里辅助蟹蟹(15))</t>
  </si>
  <si>
    <t>2青(我百里辅助蟹蟹(15))</t>
  </si>
  <si>
    <t>Q1(汉堡王(16))</t>
  </si>
  <si>
    <t>Q2(汉堡王(16))</t>
  </si>
  <si>
    <t>qqq1(还清恒大负债后买房车(17))</t>
  </si>
  <si>
    <t>qqq2(还清恒大负债后买房车(17))</t>
  </si>
  <si>
    <t>qqq3(还清恒大负债后买房车(17))</t>
  </si>
  <si>
    <t>青年A1(18(18))</t>
  </si>
  <si>
    <t>丙11(豆豆没钱(19))</t>
  </si>
  <si>
    <t>丙12(豆豆没钱(19))</t>
  </si>
  <si>
    <t>青2(20(20))</t>
  </si>
  <si>
    <t>青1(20(20))</t>
  </si>
  <si>
    <t>青212(21(21))</t>
  </si>
  <si>
    <t>31(我们要努力(22))</t>
  </si>
  <si>
    <t>青少年T3(嘉然今天吃什么(23))</t>
  </si>
  <si>
    <t>青少年T1(嘉然今天吃什么(23))</t>
  </si>
  <si>
    <t>青少年T2(嘉然今天吃什么(23))</t>
  </si>
  <si>
    <t>老年A(2(2))  </t>
  </si>
  <si>
    <t>老年111(金汤🐟(3))  </t>
  </si>
  <si>
    <t>老年222(金汤🐟(3))  </t>
  </si>
  <si>
    <t>LNN1(相亲相爱一家人(4))  </t>
  </si>
  <si>
    <t>LNN2(相亲相爱一家人(4))  </t>
  </si>
  <si>
    <t>LL1(太忙来不及洗头(5))  </t>
  </si>
  <si>
    <t>LL2(太忙来不及洗头(5))  </t>
  </si>
  <si>
    <t>老一(阿里他叔无限公司(6))  </t>
  </si>
  <si>
    <t>LN1(Byres(7))  </t>
  </si>
  <si>
    <t>老年22(8(8))  </t>
  </si>
  <si>
    <t>老年11(8(8))  </t>
  </si>
  <si>
    <t>老年01(我们不破产(9))  </t>
  </si>
  <si>
    <t>11老年(摆宝(10))  </t>
  </si>
  <si>
    <t>22老年(摆宝(10))  </t>
  </si>
  <si>
    <t>老画2(明天早八见(11))  </t>
  </si>
  <si>
    <t>ln(兰州拉面(12))  </t>
  </si>
  <si>
    <t>老老4(朱宝可爱捏(13))  </t>
  </si>
  <si>
    <t>l121(奉先大了七八个队友(14))  </t>
  </si>
  <si>
    <t>1老(我百里辅助蟹蟹(15))  </t>
  </si>
  <si>
    <t>2老(我百里辅助蟹蟹(15))  </t>
  </si>
  <si>
    <t>L1(汉堡王(16))  </t>
  </si>
  <si>
    <t>lll1(还清恒大负债后买房车(17))  </t>
  </si>
  <si>
    <t>老年A1(18(18))  </t>
  </si>
  <si>
    <t>丁11(豆豆没钱(19))  </t>
  </si>
  <si>
    <t>丁12(豆豆没钱(19))  </t>
  </si>
  <si>
    <t>老(20(20))  </t>
  </si>
  <si>
    <t>老112(21(21))  </t>
  </si>
  <si>
    <t>41(我们要努力(22))  </t>
  </si>
  <si>
    <t>42(我们要努力(22))  </t>
  </si>
  <si>
    <t>老年O1(嘉然今天吃什么(23))  </t>
  </si>
  <si>
    <t>--所有公司--老年群体广告投放统计报表</t>
  </si>
  <si>
    <t>老年A(2(2))</t>
  </si>
  <si>
    <t>老年111(金汤🐟(3))</t>
  </si>
  <si>
    <t>老年222(金汤🐟(3))</t>
  </si>
  <si>
    <t>LNN1(相亲相爱一家人(4))</t>
  </si>
  <si>
    <t>LNN2(相亲相爱一家人(4))</t>
  </si>
  <si>
    <t>LL1(太忙来不及洗头(5))</t>
  </si>
  <si>
    <t>LL2(太忙来不及洗头(5))</t>
  </si>
  <si>
    <t>老一(阿里他叔无限公司(6))</t>
  </si>
  <si>
    <t>LN1(Byres(7))</t>
  </si>
  <si>
    <t>老年22(8(8))</t>
  </si>
  <si>
    <t>老年11(8(8))</t>
  </si>
  <si>
    <t>老年01(我们不破产(9))</t>
  </si>
  <si>
    <t>11老年(摆宝(10))</t>
  </si>
  <si>
    <t>22老年(摆宝(10))</t>
  </si>
  <si>
    <t>老画2(明天早八见(11))</t>
  </si>
  <si>
    <t>ln(兰州拉面(12))</t>
  </si>
  <si>
    <t>老老4(朱宝可爱捏(13))</t>
  </si>
  <si>
    <t>l121(奉先大了七八个队友(14))</t>
  </si>
  <si>
    <t>1老(我百里辅助蟹蟹(15))</t>
  </si>
  <si>
    <t>2老(我百里辅助蟹蟹(15))</t>
  </si>
  <si>
    <t>L1(汉堡王(16))</t>
  </si>
  <si>
    <t>lll1(还清恒大负债后买房车(17))</t>
  </si>
  <si>
    <t>老年A1(18(18))</t>
  </si>
  <si>
    <t>丁11(豆豆没钱(19))</t>
  </si>
  <si>
    <t>丁12(豆豆没钱(19))</t>
  </si>
  <si>
    <t>老(20(20))</t>
  </si>
  <si>
    <t>老112(21(21))</t>
  </si>
  <si>
    <t>41(我们要努力(22))</t>
  </si>
  <si>
    <t>42(我们要努力(22))</t>
  </si>
  <si>
    <t>老年O1(嘉然今天吃什么(23))</t>
  </si>
  <si>
    <t>群体</t>
    <phoneticPr fontId="6" type="noConversion"/>
  </si>
  <si>
    <t>3季度--所有市场----全部消费群体--产品评价</t>
  </si>
  <si>
    <t>1季度--所有市场----全部消费群体--产品评价</t>
  </si>
  <si>
    <t>理论第一季度品牌分</t>
    <phoneticPr fontId="6" type="noConversion"/>
  </si>
  <si>
    <t>市场总广告</t>
    <phoneticPr fontId="6" type="noConversion"/>
  </si>
  <si>
    <t>累计广告</t>
    <phoneticPr fontId="6" type="noConversion"/>
  </si>
  <si>
    <t>理论第二季度品牌分</t>
    <phoneticPr fontId="6" type="noConversion"/>
  </si>
  <si>
    <t>理论第三季度品牌分</t>
    <phoneticPr fontId="6" type="noConversion"/>
  </si>
  <si>
    <t>理论第四季度品牌分</t>
    <phoneticPr fontId="6" type="noConversion"/>
  </si>
  <si>
    <t>1季度原投入</t>
    <phoneticPr fontId="6" type="noConversion"/>
  </si>
  <si>
    <t>实际品牌分</t>
    <phoneticPr fontId="6" type="noConversion"/>
  </si>
  <si>
    <t>2季度原投入</t>
    <phoneticPr fontId="6" type="noConversion"/>
  </si>
  <si>
    <t>3季度原投入</t>
    <phoneticPr fontId="6" type="noConversion"/>
  </si>
  <si>
    <t>4季度原投入</t>
    <phoneticPr fontId="6" type="noConversion"/>
  </si>
  <si>
    <t>是否准确</t>
    <phoneticPr fontId="6" type="noConversion"/>
  </si>
  <si>
    <t>改变的产品数量</t>
    <phoneticPr fontId="6" type="noConversion"/>
  </si>
  <si>
    <t>第一季度</t>
    <phoneticPr fontId="15" type="noConversion"/>
  </si>
  <si>
    <t>华东</t>
    <phoneticPr fontId="15" type="noConversion"/>
  </si>
  <si>
    <t>第三季度</t>
    <phoneticPr fontId="15" type="noConversion"/>
  </si>
  <si>
    <t>华北</t>
    <phoneticPr fontId="15" type="noConversion"/>
  </si>
  <si>
    <t>华南</t>
    <phoneticPr fontId="15" type="noConversion"/>
  </si>
  <si>
    <t>华中</t>
    <phoneticPr fontId="15" type="noConversion"/>
  </si>
  <si>
    <t>西南</t>
    <phoneticPr fontId="15" type="noConversion"/>
  </si>
  <si>
    <t>第四季度</t>
    <phoneticPr fontId="15" type="noConversion"/>
  </si>
  <si>
    <t>东北</t>
    <phoneticPr fontId="15" type="noConversion"/>
  </si>
  <si>
    <t>西北</t>
    <phoneticPr fontId="15" type="noConversion"/>
  </si>
  <si>
    <t>广告投放改变量</t>
    <phoneticPr fontId="6" type="noConversion"/>
  </si>
  <si>
    <t>品牌分改变量</t>
    <phoneticPr fontId="6" type="noConversion"/>
  </si>
  <si>
    <t>收入改变量（误差纠正）</t>
  </si>
  <si>
    <t>收入改变</t>
    <phoneticPr fontId="6" type="noConversion"/>
  </si>
  <si>
    <t>最小销售能力分</t>
    <phoneticPr fontId="6" type="noConversion"/>
  </si>
  <si>
    <t>销售人员数量</t>
    <phoneticPr fontId="6" type="noConversion"/>
  </si>
  <si>
    <t>第一季度</t>
    <phoneticPr fontId="6" type="noConversion"/>
  </si>
  <si>
    <t>第二季度</t>
    <phoneticPr fontId="6" type="noConversion"/>
  </si>
  <si>
    <t>第三季度</t>
    <phoneticPr fontId="6" type="noConversion"/>
  </si>
  <si>
    <t>第四季度</t>
    <phoneticPr fontId="6" type="noConversion"/>
  </si>
  <si>
    <t>季度</t>
    <phoneticPr fontId="6" type="noConversion"/>
  </si>
  <si>
    <t>商务S1(嘉然今天吃什么(23) )</t>
  </si>
  <si>
    <t>1商务(兰州拉面(12) )</t>
  </si>
  <si>
    <t>商二(阿里他叔无限公司(6) )</t>
  </si>
  <si>
    <t>商务11(8(8) )</t>
  </si>
  <si>
    <t>商琴1(明天早八见(11) )</t>
  </si>
  <si>
    <t>商琴2(明天早八见(11) )</t>
  </si>
  <si>
    <t>11(我们要努力(22) )</t>
  </si>
  <si>
    <t>SWWW2(相亲相爱一家人(4) )</t>
  </si>
  <si>
    <t>SWWW1(相亲相爱一家人(4) )</t>
  </si>
  <si>
    <t>S1(汉堡王(16) )</t>
  </si>
  <si>
    <t>S2(汉堡王(16) )</t>
  </si>
  <si>
    <t>12(我们要努力(22) )</t>
  </si>
  <si>
    <t>13(我们要努力(22) )</t>
  </si>
  <si>
    <t>商务A(2(2) )</t>
  </si>
  <si>
    <t>商务B(2(2) )</t>
  </si>
  <si>
    <t>甲11(豆豆没钱(19) )</t>
  </si>
  <si>
    <t>商梅1(菜鸟收货站(1) )</t>
  </si>
  <si>
    <t>商1(20(20) )</t>
  </si>
  <si>
    <t>商务A1(18(18) )</t>
  </si>
  <si>
    <t>商务one(摆宝(10) )</t>
  </si>
  <si>
    <t>SW1(Byres(7) )</t>
  </si>
  <si>
    <t>商2(20(20) )</t>
  </si>
  <si>
    <t>商商1(朱宝可爱捏(13) )</t>
  </si>
  <si>
    <t>商务111(金汤🐟(3) )</t>
  </si>
  <si>
    <t>商务222(金汤🐟(3) )</t>
  </si>
  <si>
    <t>商商2(朱宝可爱捏(13) )</t>
  </si>
  <si>
    <t>商务01(我们不破产(9) )</t>
  </si>
  <si>
    <t>商务22(8(8) )</t>
  </si>
  <si>
    <t>1商(我百里辅助蟹蟹(15) )</t>
  </si>
  <si>
    <t>sss1(还清恒大负债后买房车(17) )</t>
  </si>
  <si>
    <t>2商(我百里辅助蟹蟹(15) )</t>
  </si>
  <si>
    <t>商113(21(21) )</t>
  </si>
  <si>
    <t>商一(阿里他叔无限公司(6) )</t>
  </si>
  <si>
    <t>ss2(太忙来不及洗头(5) )</t>
  </si>
  <si>
    <t>sw113(奉先大了七八个队友(14) )</t>
  </si>
  <si>
    <t>22312(21(21) )</t>
  </si>
  <si>
    <t>商务A2(18(18) )</t>
  </si>
  <si>
    <t>ss1(太忙来不及洗头(5) )</t>
  </si>
  <si>
    <t>甲12(豆豆没钱(19) )</t>
  </si>
  <si>
    <t>商物1(摆宝(10) )</t>
  </si>
  <si>
    <t>白领W1(嘉然今天吃什么(23) )</t>
  </si>
  <si>
    <t>1白领(兰州拉面(12) )</t>
  </si>
  <si>
    <t>白棋2(明天早八见(11) )</t>
  </si>
  <si>
    <t>B1(汉堡王(16) )</t>
  </si>
  <si>
    <t>21(我们要努力(22) )</t>
  </si>
  <si>
    <t>白领A(2(2) )</t>
  </si>
  <si>
    <t>乙11(豆豆没钱(19) )</t>
  </si>
  <si>
    <t>白兰1(菜鸟收货站(1) )</t>
  </si>
  <si>
    <t>白1(20(20) )</t>
  </si>
  <si>
    <t>白领one(摆宝(10) )</t>
  </si>
  <si>
    <t>白领A1(18(18) )</t>
  </si>
  <si>
    <t>BL1(Byres(7) )</t>
  </si>
  <si>
    <t>白领111(金汤🐟(3) )</t>
  </si>
  <si>
    <t>白2(20(20) )</t>
  </si>
  <si>
    <t>白领222(金汤🐟(3) )</t>
  </si>
  <si>
    <t>白白1(朱宝可爱捏(13) )</t>
  </si>
  <si>
    <t>白领01(我们不破产(9) )</t>
  </si>
  <si>
    <t>白白2(朱宝可爱捏(13) )</t>
  </si>
  <si>
    <t>白领11(8(8) )</t>
  </si>
  <si>
    <t>白领22(8(8) )</t>
  </si>
  <si>
    <t>bbb1(还清恒大负债后买房车(17) )</t>
  </si>
  <si>
    <t>1白(我百里辅助蟹蟹(15) )</t>
  </si>
  <si>
    <t>2白(我百里辅助蟹蟹(15) )</t>
  </si>
  <si>
    <t>bbb2(还清恒大负债后买房车(17) )</t>
  </si>
  <si>
    <t>bbb3(还清恒大负债后买房车(17) )</t>
  </si>
  <si>
    <t>bb1(太忙来不及洗头(5) )</t>
  </si>
  <si>
    <t>bb2(太忙来不及洗头(5) )</t>
  </si>
  <si>
    <t>白1121(21(21) )</t>
  </si>
  <si>
    <t>BLLL1(相亲相爱一家人(4) )</t>
  </si>
  <si>
    <t>白二(阿里他叔无限公司(6) )</t>
  </si>
  <si>
    <t>b1111(奉先大了七八个队友(14) )</t>
  </si>
  <si>
    <t>b1121(奉先大了七八个队友(14) )</t>
  </si>
  <si>
    <t>22(我们要努力(22) )</t>
  </si>
  <si>
    <t>白一(阿里他叔无限公司(6) )</t>
  </si>
  <si>
    <t>白领02(我们不破产(9) )</t>
  </si>
  <si>
    <t>白领B(2(2) )</t>
  </si>
  <si>
    <t>白领W2(嘉然今天吃什么(23) )</t>
  </si>
  <si>
    <t>b113(奉先大了七八个队友(14) )</t>
  </si>
  <si>
    <t>白领W3(嘉然今天吃什么(23) )</t>
  </si>
  <si>
    <t>bl3(兰州拉面(12) )</t>
  </si>
  <si>
    <t>白领03(我们不破产(9) )</t>
  </si>
  <si>
    <t>BL2(Byres(7) )</t>
  </si>
  <si>
    <t>BLLL2(相亲相爱一家人(4) )</t>
  </si>
  <si>
    <t>BL3a(Byres(7) )</t>
  </si>
  <si>
    <t>乙12(豆豆没钱(19) )</t>
  </si>
  <si>
    <t>白棋1(明天早八见(11) )</t>
  </si>
  <si>
    <t>白领333(金汤🐟(3) )</t>
  </si>
  <si>
    <t>白白3(朱宝可爱捏(13) )</t>
  </si>
  <si>
    <t>22领白(摆宝(10) )</t>
  </si>
  <si>
    <t>白兰2(菜鸟收货站(1) )</t>
  </si>
  <si>
    <t>白兰3(菜鸟收货站(1) )</t>
  </si>
  <si>
    <t>2blbl(兰州拉面(12) )</t>
  </si>
  <si>
    <t>青少年T1(嘉然今天吃什么(23) )</t>
  </si>
  <si>
    <t>青少年T2(嘉然今天吃什么(23) )</t>
  </si>
  <si>
    <t>青年1(兰州拉面(12) )</t>
  </si>
  <si>
    <t>青书1(明天早八见(11) )</t>
  </si>
  <si>
    <t>QSSS1(相亲相爱一家人(4) )</t>
  </si>
  <si>
    <t>Q1(汉堡王(16) )</t>
  </si>
  <si>
    <t>青年A(2(2) )</t>
  </si>
  <si>
    <t>丙11(豆豆没钱(19) )</t>
  </si>
  <si>
    <t>青竹1(菜鸟收货站(1) )</t>
  </si>
  <si>
    <t>青年one(摆宝(10) )</t>
  </si>
  <si>
    <t>青年A1(18(18) )</t>
  </si>
  <si>
    <t>QS1(Byres(7) )</t>
  </si>
  <si>
    <t>QS2(Byres(7) )</t>
  </si>
  <si>
    <t>1青(我百里辅助蟹蟹(15) )</t>
  </si>
  <si>
    <t>青年01(我们不破产(9) )</t>
  </si>
  <si>
    <t>青年02(我们不破产(9) )</t>
  </si>
  <si>
    <t>青青1(朱宝可爱捏(13) )</t>
  </si>
  <si>
    <t>青年22(8(8) )</t>
  </si>
  <si>
    <t>青年111(金汤🐟(3) )</t>
  </si>
  <si>
    <t>qqq1(还清恒大负债后买房车(17) )</t>
  </si>
  <si>
    <t>qq1(太忙来不及洗头(5) )</t>
  </si>
  <si>
    <t>青212(21(21) )</t>
  </si>
  <si>
    <t>31(我们要努力(22) )</t>
  </si>
  <si>
    <t>青二(阿里他叔无限公司(6) )</t>
  </si>
  <si>
    <t>青一(阿里他叔无限公司(6) )</t>
  </si>
  <si>
    <t>q1121(奉先大了七八个队友(14) )</t>
  </si>
  <si>
    <t>q212(奉先大了七八个队友(14) )</t>
  </si>
  <si>
    <t>青竹2(菜鸟收货站(1) )</t>
  </si>
  <si>
    <t>青竹3(菜鸟收货站(1) )</t>
  </si>
  <si>
    <t>青年B(2(2) )</t>
  </si>
  <si>
    <t>青1(20(20) )</t>
  </si>
  <si>
    <t>qq2(太忙来不及洗头(5) )</t>
  </si>
  <si>
    <t>青2(20(20) )</t>
  </si>
  <si>
    <t>qqq2(还清恒大负债后买房车(17) )</t>
  </si>
  <si>
    <t>qqq3(还清恒大负债后买房车(17) )</t>
  </si>
  <si>
    <t>青年11(8(8) )</t>
  </si>
  <si>
    <t>q112(奉先大了七八个队友(14) )</t>
  </si>
  <si>
    <t>Q2(汉堡王(16) )</t>
  </si>
  <si>
    <t>青少年T3(嘉然今天吃什么(23) )</t>
  </si>
  <si>
    <t>青年03(我们不破产(9) )</t>
  </si>
  <si>
    <t>QSNN2(相亲相爱一家人(4) )</t>
  </si>
  <si>
    <t>QS3(Byres(7) )</t>
  </si>
  <si>
    <t>青青2(朱宝可爱捏(13) )</t>
  </si>
  <si>
    <t>丙12(豆豆没钱(19) )</t>
  </si>
  <si>
    <t>22青年(摆宝(10) )</t>
  </si>
  <si>
    <t>青年C(2(2) )</t>
  </si>
  <si>
    <t>qn2(兰州拉面(12) )</t>
  </si>
  <si>
    <t>青书2(明天早八见(11) )</t>
  </si>
  <si>
    <t>2青(我百里辅助蟹蟹(15) )</t>
  </si>
  <si>
    <t>l121(奉先大了七八个队友(14) )</t>
  </si>
  <si>
    <t>41(我们要努力(22) )</t>
  </si>
  <si>
    <t>42(我们要努力(22) )</t>
  </si>
  <si>
    <t>ln(兰州拉面(12) )</t>
  </si>
  <si>
    <t>老年A1(18(18) )</t>
  </si>
  <si>
    <t>老(20(20) )</t>
  </si>
  <si>
    <t>LL1(太忙来不及洗头(5) )</t>
  </si>
  <si>
    <t>lll1(还清恒大负债后买房车(17) )</t>
  </si>
  <si>
    <t>LL2(太忙来不及洗头(5) )</t>
  </si>
  <si>
    <t>老年11(8(8) )</t>
  </si>
  <si>
    <t>L1(汉堡王(16) )</t>
  </si>
  <si>
    <t>老年22(8(8) )</t>
  </si>
  <si>
    <t>老年O1(嘉然今天吃什么(23) )</t>
  </si>
  <si>
    <t>1老(我百里辅助蟹蟹(15) )</t>
  </si>
  <si>
    <t>老一(阿里他叔无限公司(6) )</t>
  </si>
  <si>
    <t>老年01(我们不破产(9) )</t>
  </si>
  <si>
    <t>2老(我百里辅助蟹蟹(15) )</t>
  </si>
  <si>
    <t>LNN1(相亲相爱一家人(4) )</t>
  </si>
  <si>
    <t>LNN2(相亲相爱一家人(4) )</t>
  </si>
  <si>
    <t>老画2(明天早八见(11) )</t>
  </si>
  <si>
    <t>LN1(Byres(7) )</t>
  </si>
  <si>
    <t>老年111(金汤🐟(3) )</t>
  </si>
  <si>
    <t>老年222(金汤🐟(3) )</t>
  </si>
  <si>
    <t>老112(21(21) )</t>
  </si>
  <si>
    <t>丁11(豆豆没钱(19) )</t>
  </si>
  <si>
    <t>丁12(豆豆没钱(19) )</t>
  </si>
  <si>
    <t>老老4(朱宝可爱捏(13) )</t>
  </si>
  <si>
    <t>老年A(2(2) )</t>
  </si>
  <si>
    <t>11老年(摆宝(10) )</t>
  </si>
  <si>
    <t>22老年(摆宝(10) )</t>
  </si>
  <si>
    <t>老松1(菜鸟收货站(1) )</t>
  </si>
  <si>
    <t>材料</t>
    <phoneticPr fontId="6" type="noConversion"/>
  </si>
  <si>
    <t>研发系数</t>
    <phoneticPr fontId="6" type="noConversion"/>
  </si>
  <si>
    <t>商务基础分</t>
    <phoneticPr fontId="6" type="noConversion"/>
  </si>
  <si>
    <t>白领基础分</t>
    <phoneticPr fontId="6" type="noConversion"/>
  </si>
  <si>
    <t>青年基础分</t>
    <phoneticPr fontId="6" type="noConversion"/>
  </si>
  <si>
    <t>老年基础分</t>
    <phoneticPr fontId="6" type="noConversion"/>
  </si>
  <si>
    <t>是否研发</t>
    <phoneticPr fontId="6" type="noConversion"/>
  </si>
  <si>
    <t>商务功能分</t>
    <phoneticPr fontId="6" type="noConversion"/>
  </si>
  <si>
    <t>白领功能分</t>
    <phoneticPr fontId="6" type="noConversion"/>
  </si>
  <si>
    <t>青年功能分</t>
    <phoneticPr fontId="6" type="noConversion"/>
  </si>
  <si>
    <t>老年功能分</t>
    <phoneticPr fontId="6" type="noConversion"/>
  </si>
  <si>
    <t>材料费</t>
    <phoneticPr fontId="6" type="noConversion"/>
  </si>
  <si>
    <t>平均材料费</t>
    <phoneticPr fontId="15" type="noConversion"/>
  </si>
  <si>
    <t>材料价格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</si>
</sst>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_ "/>
  </numFmts>
  <fonts count="34">
    <font>
      <sz val="11"/>
      <color theme="1"/>
      <name val="等线"/>
      <family val="2"/>
      <charset val="134"/>
      <scheme val="minor"/>
    </font>
    <font>
      <sz val="10"/>
      <color rgb="FF000000"/>
      <name val="宋体"/>
      <family val="3"/>
      <charset val="134"/>
    </font>
    <font>
      <b/>
      <sz val="10"/>
      <color rgb="FF000000"/>
      <name val="宋体"/>
      <family val="3"/>
      <charset val="134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333333"/>
      <name val="Arial"/>
      <family val="2"/>
    </font>
    <font>
      <sz val="9"/>
      <name val="等线"/>
      <family val="2"/>
      <charset val="134"/>
      <scheme val="minor"/>
    </font>
    <font>
      <sz val="11"/>
      <color rgb="FF00208C"/>
      <name val="宋体"/>
      <family val="3"/>
      <charset val="134"/>
    </font>
    <font>
      <sz val="8"/>
      <color rgb="FFFFFFFF"/>
      <name val="Verdana"/>
      <family val="2"/>
    </font>
    <font>
      <sz val="10"/>
      <color rgb="FFD90000"/>
      <name val="Arial"/>
      <family val="2"/>
    </font>
    <font>
      <b/>
      <sz val="10"/>
      <color rgb="FFC00000"/>
      <name val="Arial"/>
      <family val="2"/>
    </font>
    <font>
      <sz val="10"/>
      <color rgb="FFC00000"/>
      <name val="Arial"/>
      <family val="2"/>
    </font>
    <font>
      <sz val="11"/>
      <color rgb="FF00208C"/>
      <name val="ˎ̥"/>
      <family val="2"/>
    </font>
    <font>
      <sz val="11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color rgb="FF333333"/>
      <name val="微软雅黑"/>
      <family val="2"/>
      <charset val="134"/>
    </font>
    <font>
      <sz val="10"/>
      <name val="Arial"/>
      <family val="2"/>
    </font>
    <font>
      <b/>
      <sz val="11"/>
      <color indexed="63"/>
      <name val="微软雅黑"/>
      <family val="2"/>
      <charset val="134"/>
    </font>
    <font>
      <b/>
      <sz val="11"/>
      <color rgb="FF333333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color rgb="FFFF0000"/>
      <name val="Arial"/>
      <family val="2"/>
    </font>
    <font>
      <b/>
      <sz val="11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b/>
      <sz val="11"/>
      <color theme="1"/>
      <name val="微软雅黑"/>
      <family val="2"/>
      <charset val="134"/>
    </font>
    <font>
      <b/>
      <sz val="18"/>
      <color theme="1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0"/>
      <color rgb="FF000000"/>
      <name val="微软雅黑"/>
      <family val="2"/>
      <charset val="134"/>
    </font>
  </fonts>
  <fills count="20">
    <fill>
      <patternFill patternType="none"/>
    </fill>
    <fill>
      <patternFill patternType="gray125"/>
    </fill>
    <fill>
      <patternFill patternType="solid">
        <fgColor rgb="FFAAAAAA"/>
        <bgColor indexed="64"/>
      </patternFill>
    </fill>
    <fill>
      <patternFill patternType="solid">
        <fgColor rgb="FFECD89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ECC6AC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medium">
        <color rgb="FFCCCCCC"/>
      </bottom>
      <diagonal/>
    </border>
    <border>
      <left/>
      <right/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91A7B4"/>
      </left>
      <right style="medium">
        <color rgb="FF91A7B4"/>
      </right>
      <top/>
      <bottom style="medium">
        <color rgb="FF91A7B4"/>
      </bottom>
      <diagonal/>
    </border>
    <border>
      <left style="medium">
        <color rgb="FF91A7B4"/>
      </left>
      <right/>
      <top/>
      <bottom style="medium">
        <color rgb="FF91A7B4"/>
      </bottom>
      <diagonal/>
    </border>
    <border>
      <left/>
      <right/>
      <top/>
      <bottom style="medium">
        <color rgb="FF91A7B4"/>
      </bottom>
      <diagonal/>
    </border>
    <border>
      <left/>
      <right style="medium">
        <color rgb="FF91A7B4"/>
      </right>
      <top/>
      <bottom style="medium">
        <color rgb="FF91A7B4"/>
      </bottom>
      <diagonal/>
    </border>
    <border>
      <left style="medium">
        <color rgb="FF91A7B4"/>
      </left>
      <right style="medium">
        <color rgb="FF91A7B4"/>
      </right>
      <top/>
      <bottom/>
      <diagonal/>
    </border>
    <border>
      <left style="medium">
        <color rgb="FF91A7B4"/>
      </left>
      <right style="medium">
        <color rgb="FF91A7B4"/>
      </right>
      <top style="medium">
        <color rgb="FF91A7B4"/>
      </top>
      <bottom/>
      <diagonal/>
    </border>
    <border>
      <left/>
      <right style="medium">
        <color rgb="FF91A7B4"/>
      </right>
      <top/>
      <bottom/>
      <diagonal/>
    </border>
    <border>
      <left/>
      <right/>
      <top style="medium">
        <color rgb="FF91A7B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medium">
        <color rgb="FF91A7B4"/>
      </left>
      <right style="medium">
        <color theme="1"/>
      </right>
      <top/>
      <bottom style="medium">
        <color rgb="FF91A7B4"/>
      </bottom>
      <diagonal/>
    </border>
    <border>
      <left style="medium">
        <color theme="1"/>
      </left>
      <right style="medium">
        <color rgb="FF91A7B4"/>
      </right>
      <top style="medium">
        <color rgb="FF91A7B4"/>
      </top>
      <bottom/>
      <diagonal/>
    </border>
    <border>
      <left style="medium">
        <color theme="1"/>
      </left>
      <right style="medium">
        <color rgb="FF91A7B4"/>
      </right>
      <top style="medium">
        <color rgb="FF91A7B4"/>
      </top>
      <bottom style="medium">
        <color theme="1"/>
      </bottom>
      <diagonal/>
    </border>
    <border>
      <left style="medium">
        <color rgb="FF91A7B4"/>
      </left>
      <right style="medium">
        <color rgb="FF91A7B4"/>
      </right>
      <top/>
      <bottom style="medium">
        <color theme="1"/>
      </bottom>
      <diagonal/>
    </border>
    <border>
      <left style="medium">
        <color rgb="FF91A7B4"/>
      </left>
      <right style="medium">
        <color rgb="FF91A7B4"/>
      </right>
      <top style="medium">
        <color rgb="FF91A7B4"/>
      </top>
      <bottom style="medium">
        <color theme="1"/>
      </bottom>
      <diagonal/>
    </border>
    <border>
      <left style="medium">
        <color rgb="FF91A7B4"/>
      </left>
      <right style="medium">
        <color theme="1"/>
      </right>
      <top/>
      <bottom style="medium">
        <color theme="1"/>
      </bottom>
      <diagonal/>
    </border>
    <border>
      <left style="medium">
        <color rgb="FF91A7B4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rgb="FF91A7B4"/>
      </left>
      <right style="medium">
        <color rgb="FF91A7B4"/>
      </right>
      <top style="medium">
        <color indexed="64"/>
      </top>
      <bottom style="medium">
        <color indexed="64"/>
      </bottom>
      <diagonal/>
    </border>
    <border>
      <left style="medium">
        <color rgb="FF91A7B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91A7B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rgb="FF91A7B4"/>
      </right>
      <top/>
      <bottom/>
      <diagonal/>
    </border>
    <border>
      <left style="medium">
        <color theme="1"/>
      </left>
      <right style="medium">
        <color rgb="FF91A7B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>
      <alignment vertical="center"/>
    </xf>
    <xf numFmtId="0" fontId="14" fillId="0" borderId="0"/>
    <xf numFmtId="0" fontId="26" fillId="0" borderId="0" applyNumberFormat="0" applyFill="0" applyBorder="0" applyAlignment="0" applyProtection="0">
      <alignment vertical="center"/>
    </xf>
  </cellStyleXfs>
  <cellXfs count="20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right" vertical="center" wrapText="1"/>
    </xf>
    <xf numFmtId="0" fontId="4" fillId="4" borderId="0" xfId="0" applyFont="1" applyFill="1" applyAlignment="1">
      <alignment horizontal="center" vertical="center" wrapText="1"/>
    </xf>
    <xf numFmtId="10" fontId="3" fillId="3" borderId="0" xfId="0" applyNumberFormat="1" applyFont="1" applyFill="1" applyAlignment="1">
      <alignment horizontal="right" vertical="center" wrapText="1"/>
    </xf>
    <xf numFmtId="4" fontId="3" fillId="3" borderId="0" xfId="0" applyNumberFormat="1" applyFont="1" applyFill="1" applyAlignment="1">
      <alignment horizontal="right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right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5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left" vertical="center" wrapText="1"/>
    </xf>
    <xf numFmtId="0" fontId="0" fillId="7" borderId="0" xfId="0" applyFill="1">
      <alignment vertical="center"/>
    </xf>
    <xf numFmtId="0" fontId="0" fillId="7" borderId="6" xfId="0" applyFill="1" applyBorder="1">
      <alignment vertical="center"/>
    </xf>
    <xf numFmtId="0" fontId="0" fillId="7" borderId="7" xfId="0" applyFill="1" applyBorder="1">
      <alignment vertical="center"/>
    </xf>
    <xf numFmtId="0" fontId="5" fillId="7" borderId="4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 wrapText="1"/>
    </xf>
    <xf numFmtId="0" fontId="9" fillId="7" borderId="4" xfId="0" applyFont="1" applyFill="1" applyBorder="1" applyAlignment="1">
      <alignment horizontal="center" vertical="center" wrapText="1"/>
    </xf>
    <xf numFmtId="0" fontId="0" fillId="7" borderId="10" xfId="0" applyFill="1" applyBorder="1">
      <alignment vertical="center"/>
    </xf>
    <xf numFmtId="0" fontId="10" fillId="7" borderId="4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4" fillId="4" borderId="0" xfId="0" applyFont="1" applyFill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0" fontId="3" fillId="7" borderId="9" xfId="0" applyFont="1" applyFill="1" applyBorder="1" applyAlignment="1">
      <alignment vertical="center"/>
    </xf>
    <xf numFmtId="0" fontId="3" fillId="7" borderId="8" xfId="0" applyFont="1" applyFill="1" applyBorder="1" applyAlignment="1">
      <alignment vertical="center"/>
    </xf>
    <xf numFmtId="0" fontId="9" fillId="7" borderId="8" xfId="0" applyFont="1" applyFill="1" applyBorder="1" applyAlignment="1">
      <alignment vertical="center" wrapText="1"/>
    </xf>
    <xf numFmtId="0" fontId="9" fillId="7" borderId="9" xfId="0" applyFont="1" applyFill="1" applyBorder="1" applyAlignment="1">
      <alignment vertical="center" wrapText="1"/>
    </xf>
    <xf numFmtId="0" fontId="9" fillId="7" borderId="4" xfId="0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center" vertical="center"/>
    </xf>
    <xf numFmtId="0" fontId="3" fillId="8" borderId="4" xfId="0" applyFont="1" applyFill="1" applyBorder="1" applyAlignment="1">
      <alignment horizontal="center" vertical="center" wrapText="1"/>
    </xf>
    <xf numFmtId="0" fontId="9" fillId="7" borderId="4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4" fillId="4" borderId="0" xfId="0" applyFont="1" applyFill="1" applyAlignment="1">
      <alignment horizontal="center" vertical="center" wrapText="1"/>
    </xf>
    <xf numFmtId="49" fontId="4" fillId="4" borderId="0" xfId="0" applyNumberFormat="1" applyFont="1" applyFill="1" applyAlignment="1">
      <alignment horizontal="center" vertical="center" wrapText="1"/>
    </xf>
    <xf numFmtId="49" fontId="3" fillId="3" borderId="0" xfId="0" applyNumberFormat="1" applyFont="1" applyFill="1" applyAlignment="1">
      <alignment horizontal="center" vertical="center" wrapText="1"/>
    </xf>
    <xf numFmtId="0" fontId="0" fillId="0" borderId="0" xfId="0" applyFill="1">
      <alignment vertical="center"/>
    </xf>
    <xf numFmtId="0" fontId="5" fillId="9" borderId="4" xfId="0" applyFont="1" applyFill="1" applyBorder="1" applyAlignment="1">
      <alignment horizontal="center" vertical="center"/>
    </xf>
    <xf numFmtId="0" fontId="3" fillId="9" borderId="9" xfId="0" applyFont="1" applyFill="1" applyBorder="1" applyAlignment="1">
      <alignment horizontal="center" vertical="center"/>
    </xf>
    <xf numFmtId="0" fontId="16" fillId="8" borderId="4" xfId="0" applyFon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0" fontId="18" fillId="0" borderId="13" xfId="1" applyFont="1" applyFill="1" applyBorder="1" applyAlignment="1" applyProtection="1">
      <alignment horizontal="center" shrinkToFit="1"/>
      <protection hidden="1"/>
    </xf>
    <xf numFmtId="0" fontId="19" fillId="0" borderId="13" xfId="1" applyFont="1" applyFill="1" applyBorder="1" applyAlignment="1" applyProtection="1">
      <alignment horizontal="center" shrinkToFit="1"/>
      <protection hidden="1"/>
    </xf>
    <xf numFmtId="0" fontId="18" fillId="0" borderId="12" xfId="1" applyFont="1" applyFill="1" applyBorder="1" applyAlignment="1" applyProtection="1">
      <alignment horizontal="center" shrinkToFit="1"/>
      <protection hidden="1"/>
    </xf>
    <xf numFmtId="0" fontId="20" fillId="0" borderId="14" xfId="1" applyFont="1" applyFill="1" applyBorder="1" applyAlignment="1" applyProtection="1">
      <alignment horizontal="center" shrinkToFit="1"/>
      <protection hidden="1"/>
    </xf>
    <xf numFmtId="0" fontId="20" fillId="0" borderId="3" xfId="1" applyFont="1" applyFill="1" applyBorder="1" applyAlignment="1" applyProtection="1">
      <alignment horizontal="center" shrinkToFit="1"/>
      <protection hidden="1"/>
    </xf>
    <xf numFmtId="0" fontId="20" fillId="0" borderId="3" xfId="1" applyFont="1" applyFill="1" applyBorder="1" applyAlignment="1" applyProtection="1">
      <alignment horizontal="center" vertical="center" shrinkToFit="1"/>
      <protection hidden="1"/>
    </xf>
    <xf numFmtId="0" fontId="21" fillId="0" borderId="15" xfId="1" applyFont="1" applyFill="1" applyBorder="1" applyAlignment="1">
      <alignment horizontal="center" vertical="center"/>
    </xf>
    <xf numFmtId="0" fontId="20" fillId="0" borderId="16" xfId="1" applyFont="1" applyFill="1" applyBorder="1" applyAlignment="1" applyProtection="1">
      <alignment horizontal="center" shrinkToFit="1"/>
      <protection hidden="1"/>
    </xf>
    <xf numFmtId="0" fontId="20" fillId="0" borderId="17" xfId="1" applyFont="1" applyFill="1" applyBorder="1" applyAlignment="1" applyProtection="1">
      <alignment horizontal="center" shrinkToFit="1"/>
      <protection hidden="1"/>
    </xf>
    <xf numFmtId="0" fontId="20" fillId="0" borderId="17" xfId="1" applyFont="1" applyFill="1" applyBorder="1" applyAlignment="1" applyProtection="1">
      <alignment horizontal="center" vertical="center" shrinkToFit="1"/>
      <protection hidden="1"/>
    </xf>
    <xf numFmtId="0" fontId="21" fillId="0" borderId="18" xfId="1" applyFont="1" applyFill="1" applyBorder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9" fillId="7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0" borderId="14" xfId="0" applyFill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0" fillId="11" borderId="23" xfId="0" applyFill="1" applyBorder="1" applyAlignment="1">
      <alignment horizontal="center" vertical="center"/>
    </xf>
    <xf numFmtId="0" fontId="0" fillId="12" borderId="14" xfId="0" applyFill="1" applyBorder="1" applyAlignment="1">
      <alignment horizontal="center" vertical="center"/>
    </xf>
    <xf numFmtId="0" fontId="0" fillId="12" borderId="23" xfId="0" applyFill="1" applyBorder="1" applyAlignment="1">
      <alignment horizontal="center" vertical="center"/>
    </xf>
    <xf numFmtId="0" fontId="0" fillId="13" borderId="14" xfId="0" applyFill="1" applyBorder="1" applyAlignment="1">
      <alignment horizontal="center" vertical="center"/>
    </xf>
    <xf numFmtId="0" fontId="0" fillId="13" borderId="23" xfId="0" applyFill="1" applyBorder="1" applyAlignment="1">
      <alignment horizontal="center" vertical="center"/>
    </xf>
    <xf numFmtId="0" fontId="0" fillId="13" borderId="16" xfId="0" applyFill="1" applyBorder="1" applyAlignment="1">
      <alignment horizontal="center" vertical="center"/>
    </xf>
    <xf numFmtId="0" fontId="0" fillId="13" borderId="17" xfId="0" applyFill="1" applyBorder="1" applyAlignment="1">
      <alignment horizontal="center" vertical="center"/>
    </xf>
    <xf numFmtId="0" fontId="0" fillId="13" borderId="24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3" fillId="0" borderId="3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4" fillId="8" borderId="4" xfId="0" applyFont="1" applyFill="1" applyBorder="1" applyAlignment="1">
      <alignment horizontal="center" vertical="center" wrapText="1"/>
    </xf>
    <xf numFmtId="0" fontId="25" fillId="0" borderId="0" xfId="0" applyFont="1" applyAlignment="1">
      <alignment vertical="center" wrapText="1"/>
    </xf>
    <xf numFmtId="0" fontId="25" fillId="0" borderId="0" xfId="0" applyFont="1" applyAlignment="1">
      <alignment horizontal="center" vertical="center" wrapText="1"/>
    </xf>
    <xf numFmtId="0" fontId="25" fillId="0" borderId="0" xfId="0" applyFont="1">
      <alignment vertical="center"/>
    </xf>
    <xf numFmtId="0" fontId="4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7" borderId="8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4" fontId="9" fillId="3" borderId="0" xfId="0" applyNumberFormat="1" applyFont="1" applyFill="1" applyAlignment="1">
      <alignment horizontal="right" vertical="center" wrapText="1"/>
    </xf>
    <xf numFmtId="0" fontId="9" fillId="3" borderId="0" xfId="0" applyFont="1" applyFill="1" applyAlignment="1">
      <alignment horizontal="right" vertical="center" wrapText="1"/>
    </xf>
    <xf numFmtId="0" fontId="4" fillId="4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3" fillId="3" borderId="0" xfId="0" applyFont="1" applyFill="1" applyBorder="1" applyAlignment="1">
      <alignment horizontal="center" vertical="center" wrapText="1"/>
    </xf>
    <xf numFmtId="4" fontId="3" fillId="3" borderId="0" xfId="0" applyNumberFormat="1" applyFont="1" applyFill="1" applyBorder="1" applyAlignment="1">
      <alignment horizontal="center" vertical="center" wrapText="1"/>
    </xf>
    <xf numFmtId="0" fontId="0" fillId="14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4" fontId="3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>
      <alignment vertical="center"/>
    </xf>
    <xf numFmtId="0" fontId="0" fillId="0" borderId="0" xfId="0" applyBorder="1" applyAlignment="1">
      <alignment horizontal="center" vertical="center"/>
    </xf>
    <xf numFmtId="0" fontId="30" fillId="9" borderId="26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29" fillId="9" borderId="26" xfId="0" applyFont="1" applyFill="1" applyBorder="1" applyAlignment="1">
      <alignment horizontal="center" vertical="center"/>
    </xf>
    <xf numFmtId="0" fontId="30" fillId="9" borderId="28" xfId="0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28" fillId="0" borderId="31" xfId="0" applyFont="1" applyBorder="1" applyAlignment="1">
      <alignment horizontal="center" vertical="center"/>
    </xf>
    <xf numFmtId="0" fontId="27" fillId="18" borderId="0" xfId="0" applyFont="1" applyFill="1" applyBorder="1" applyAlignment="1">
      <alignment horizontal="center" vertical="center"/>
    </xf>
    <xf numFmtId="0" fontId="27" fillId="0" borderId="0" xfId="0" applyFont="1" applyFill="1" applyBorder="1">
      <alignment vertical="center"/>
    </xf>
    <xf numFmtId="176" fontId="0" fillId="0" borderId="0" xfId="0" applyNumberFormat="1" applyBorder="1" applyAlignment="1">
      <alignment horizontal="center" vertical="center"/>
    </xf>
    <xf numFmtId="0" fontId="3" fillId="8" borderId="34" xfId="0" applyFont="1" applyFill="1" applyBorder="1" applyAlignment="1">
      <alignment horizontal="center" vertical="center" wrapText="1"/>
    </xf>
    <xf numFmtId="0" fontId="3" fillId="7" borderId="37" xfId="0" applyFont="1" applyFill="1" applyBorder="1" applyAlignment="1">
      <alignment horizontal="center" vertical="center" wrapText="1"/>
    </xf>
    <xf numFmtId="0" fontId="3" fillId="8" borderId="39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7" borderId="8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3" fillId="7" borderId="35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 wrapText="1"/>
    </xf>
    <xf numFmtId="0" fontId="3" fillId="7" borderId="36" xfId="0" applyFont="1" applyFill="1" applyBorder="1" applyAlignment="1">
      <alignment horizontal="center" vertical="center"/>
    </xf>
    <xf numFmtId="0" fontId="3" fillId="7" borderId="37" xfId="0" applyFont="1" applyFill="1" applyBorder="1" applyAlignment="1">
      <alignment horizontal="center" vertical="center"/>
    </xf>
    <xf numFmtId="0" fontId="9" fillId="7" borderId="38" xfId="0" applyFont="1" applyFill="1" applyBorder="1" applyAlignment="1">
      <alignment horizontal="center" vertical="center" wrapText="1"/>
    </xf>
    <xf numFmtId="0" fontId="9" fillId="7" borderId="8" xfId="0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4" fillId="4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16" fillId="8" borderId="45" xfId="0" applyFont="1" applyFill="1" applyBorder="1" applyAlignment="1">
      <alignment horizontal="center" vertical="center"/>
    </xf>
    <xf numFmtId="0" fontId="5" fillId="7" borderId="46" xfId="0" applyFont="1" applyFill="1" applyBorder="1" applyAlignment="1">
      <alignment horizontal="center" vertical="center"/>
    </xf>
    <xf numFmtId="0" fontId="16" fillId="8" borderId="46" xfId="0" applyFont="1" applyFill="1" applyBorder="1" applyAlignment="1">
      <alignment horizontal="center" vertical="center"/>
    </xf>
    <xf numFmtId="0" fontId="16" fillId="8" borderId="47" xfId="0" applyFont="1" applyFill="1" applyBorder="1" applyAlignment="1">
      <alignment horizontal="center" vertical="center"/>
    </xf>
    <xf numFmtId="0" fontId="4" fillId="8" borderId="48" xfId="0" applyFont="1" applyFill="1" applyBorder="1" applyAlignment="1">
      <alignment horizontal="center" vertical="center" wrapText="1"/>
    </xf>
    <xf numFmtId="0" fontId="4" fillId="8" borderId="46" xfId="0" applyFont="1" applyFill="1" applyBorder="1" applyAlignment="1">
      <alignment horizontal="center" vertical="center" wrapText="1"/>
    </xf>
    <xf numFmtId="0" fontId="3" fillId="7" borderId="49" xfId="0" applyFont="1" applyFill="1" applyBorder="1" applyAlignment="1">
      <alignment horizontal="center" vertical="center"/>
    </xf>
    <xf numFmtId="0" fontId="5" fillId="7" borderId="5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2" fillId="10" borderId="0" xfId="0" applyFont="1" applyFill="1" applyAlignment="1">
      <alignment horizontal="center" vertical="center"/>
    </xf>
    <xf numFmtId="0" fontId="22" fillId="11" borderId="0" xfId="0" applyFont="1" applyFill="1" applyAlignment="1">
      <alignment horizontal="center" vertical="center"/>
    </xf>
    <xf numFmtId="0" fontId="22" fillId="12" borderId="0" xfId="0" applyFont="1" applyFill="1" applyAlignment="1">
      <alignment horizontal="center" vertical="center"/>
    </xf>
    <xf numFmtId="0" fontId="22" fillId="13" borderId="0" xfId="0" applyFont="1" applyFill="1" applyAlignment="1">
      <alignment horizontal="center" vertical="center"/>
    </xf>
    <xf numFmtId="0" fontId="0" fillId="0" borderId="0" xfId="0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3" fillId="0" borderId="51" xfId="0" applyFont="1" applyFill="1" applyBorder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23" fillId="17" borderId="15" xfId="0" applyFont="1" applyFill="1" applyBorder="1" applyAlignment="1">
      <alignment horizontal="center" vertical="center"/>
    </xf>
    <xf numFmtId="0" fontId="23" fillId="17" borderId="19" xfId="0" applyFont="1" applyFill="1" applyBorder="1" applyAlignment="1">
      <alignment horizontal="center" vertical="center"/>
    </xf>
    <xf numFmtId="0" fontId="23" fillId="17" borderId="20" xfId="0" applyFont="1" applyFill="1" applyBorder="1" applyAlignment="1">
      <alignment horizontal="center" vertical="center"/>
    </xf>
    <xf numFmtId="0" fontId="23" fillId="16" borderId="15" xfId="0" applyFont="1" applyFill="1" applyBorder="1" applyAlignment="1">
      <alignment horizontal="center" vertical="center"/>
    </xf>
    <xf numFmtId="0" fontId="23" fillId="16" borderId="19" xfId="0" applyFont="1" applyFill="1" applyBorder="1" applyAlignment="1">
      <alignment horizontal="center" vertical="center"/>
    </xf>
    <xf numFmtId="0" fontId="23" fillId="16" borderId="20" xfId="0" applyFont="1" applyFill="1" applyBorder="1" applyAlignment="1">
      <alignment horizontal="center" vertical="center"/>
    </xf>
    <xf numFmtId="0" fontId="22" fillId="0" borderId="21" xfId="0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 vertical="center"/>
    </xf>
    <xf numFmtId="0" fontId="22" fillId="0" borderId="22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3" fillId="15" borderId="15" xfId="0" applyFont="1" applyFill="1" applyBorder="1" applyAlignment="1">
      <alignment horizontal="center" vertical="center"/>
    </xf>
    <xf numFmtId="0" fontId="23" fillId="15" borderId="19" xfId="0" applyFont="1" applyFill="1" applyBorder="1" applyAlignment="1">
      <alignment horizontal="center" vertical="center"/>
    </xf>
    <xf numFmtId="0" fontId="23" fillId="15" borderId="20" xfId="0" applyFont="1" applyFill="1" applyBorder="1" applyAlignment="1">
      <alignment horizontal="center" vertical="center"/>
    </xf>
    <xf numFmtId="0" fontId="23" fillId="9" borderId="15" xfId="0" applyFont="1" applyFill="1" applyBorder="1" applyAlignment="1">
      <alignment horizontal="center" vertical="center"/>
    </xf>
    <xf numFmtId="0" fontId="23" fillId="9" borderId="19" xfId="0" applyFont="1" applyFill="1" applyBorder="1" applyAlignment="1">
      <alignment horizontal="center" vertical="center"/>
    </xf>
    <xf numFmtId="0" fontId="23" fillId="9" borderId="20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31" fillId="9" borderId="27" xfId="0" applyFont="1" applyFill="1" applyBorder="1" applyAlignment="1">
      <alignment horizontal="center" vertical="center"/>
    </xf>
    <xf numFmtId="0" fontId="31" fillId="9" borderId="30" xfId="0" applyFont="1" applyFill="1" applyBorder="1" applyAlignment="1">
      <alignment horizontal="center" vertical="center"/>
    </xf>
    <xf numFmtId="0" fontId="31" fillId="9" borderId="32" xfId="0" applyFont="1" applyFill="1" applyBorder="1" applyAlignment="1">
      <alignment horizontal="center" vertical="center"/>
    </xf>
    <xf numFmtId="0" fontId="26" fillId="0" borderId="0" xfId="2" applyFill="1" applyAlignment="1">
      <alignment horizontal="center" vertical="center"/>
    </xf>
    <xf numFmtId="0" fontId="26" fillId="0" borderId="0" xfId="2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/>
    </xf>
    <xf numFmtId="0" fontId="3" fillId="7" borderId="8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26" fillId="0" borderId="42" xfId="2" applyBorder="1" applyAlignment="1">
      <alignment horizontal="center" vertical="center"/>
    </xf>
    <xf numFmtId="0" fontId="26" fillId="0" borderId="43" xfId="2" applyBorder="1" applyAlignment="1">
      <alignment horizontal="center" vertical="center"/>
    </xf>
    <xf numFmtId="0" fontId="26" fillId="0" borderId="44" xfId="2" applyBorder="1" applyAlignment="1">
      <alignment horizontal="center" vertical="center"/>
    </xf>
    <xf numFmtId="0" fontId="26" fillId="0" borderId="40" xfId="2" applyBorder="1" applyAlignment="1">
      <alignment horizontal="center" vertical="center"/>
    </xf>
    <xf numFmtId="0" fontId="26" fillId="0" borderId="41" xfId="2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4" fillId="7" borderId="5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4" fillId="0" borderId="11" xfId="0" applyFont="1" applyBorder="1" applyAlignment="1">
      <alignment vertical="center" wrapText="1"/>
    </xf>
    <xf numFmtId="0" fontId="12" fillId="0" borderId="0" xfId="0" applyFont="1" applyAlignment="1">
      <alignment vertical="center" wrapText="1"/>
    </xf>
    <xf numFmtId="0" fontId="12" fillId="0" borderId="0" xfId="0" applyFont="1" applyAlignment="1">
      <alignment vertical="top" wrapText="1"/>
    </xf>
    <xf numFmtId="0" fontId="5" fillId="3" borderId="1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26" fillId="0" borderId="0" xfId="2" applyAlignment="1">
      <alignment horizontal="right" vertical="center" wrapText="1"/>
    </xf>
    <xf numFmtId="0" fontId="4" fillId="4" borderId="0" xfId="0" applyFont="1" applyFill="1" applyAlignment="1">
      <alignment horizontal="lef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top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4" fillId="0" borderId="0" xfId="0" applyFont="1" applyAlignment="1">
      <alignment vertical="top" wrapText="1"/>
    </xf>
  </cellXfs>
  <cellStyles count="3">
    <cellStyle name="常规" xfId="0" builtinId="0"/>
    <cellStyle name="常规 2" xfId="1" xr:uid="{B76ED854-9465-48A1-B0C2-8E1EC015B739}"/>
    <cellStyle name="超链接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gi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gi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gi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gi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gif"/><Relationship Id="rId7" Type="http://schemas.openxmlformats.org/officeDocument/2006/relationships/image" Target="../media/image43.gif"/><Relationship Id="rId2" Type="http://schemas.openxmlformats.org/officeDocument/2006/relationships/image" Target="../media/image10.gif"/><Relationship Id="rId1" Type="http://schemas.openxmlformats.org/officeDocument/2006/relationships/image" Target="../media/image9.gif"/><Relationship Id="rId6" Type="http://schemas.openxmlformats.org/officeDocument/2006/relationships/image" Target="../media/image8.gif"/><Relationship Id="rId5" Type="http://schemas.openxmlformats.org/officeDocument/2006/relationships/image" Target="../media/image42.png"/><Relationship Id="rId4" Type="http://schemas.openxmlformats.org/officeDocument/2006/relationships/image" Target="../media/image41.gi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gif"/><Relationship Id="rId2" Type="http://schemas.openxmlformats.org/officeDocument/2006/relationships/image" Target="../media/image10.gif"/><Relationship Id="rId1" Type="http://schemas.openxmlformats.org/officeDocument/2006/relationships/image" Target="../media/image9.gif"/><Relationship Id="rId5" Type="http://schemas.openxmlformats.org/officeDocument/2006/relationships/image" Target="../media/image42.png"/><Relationship Id="rId4" Type="http://schemas.openxmlformats.org/officeDocument/2006/relationships/image" Target="../media/image41.gi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gi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gi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4.emf"/><Relationship Id="rId5" Type="http://schemas.openxmlformats.org/officeDocument/2006/relationships/image" Target="../media/image5.emf"/><Relationship Id="rId4" Type="http://schemas.openxmlformats.org/officeDocument/2006/relationships/image" Target="../media/image6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3.emf"/><Relationship Id="rId5" Type="http://schemas.openxmlformats.org/officeDocument/2006/relationships/image" Target="../media/image14.emf"/><Relationship Id="rId4" Type="http://schemas.openxmlformats.org/officeDocument/2006/relationships/image" Target="../media/image15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.emf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7.emf"/><Relationship Id="rId5" Type="http://schemas.openxmlformats.org/officeDocument/2006/relationships/image" Target="../media/image18.emf"/><Relationship Id="rId4" Type="http://schemas.openxmlformats.org/officeDocument/2006/relationships/image" Target="../media/image19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21.emf"/><Relationship Id="rId5" Type="http://schemas.openxmlformats.org/officeDocument/2006/relationships/image" Target="../media/image22.emf"/><Relationship Id="rId4" Type="http://schemas.openxmlformats.org/officeDocument/2006/relationships/image" Target="../media/image23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30.emf"/><Relationship Id="rId7" Type="http://schemas.openxmlformats.org/officeDocument/2006/relationships/image" Target="../media/image26.emf"/><Relationship Id="rId2" Type="http://schemas.openxmlformats.org/officeDocument/2006/relationships/image" Target="../media/image31.emf"/><Relationship Id="rId1" Type="http://schemas.openxmlformats.org/officeDocument/2006/relationships/image" Target="../media/image32.emf"/><Relationship Id="rId6" Type="http://schemas.openxmlformats.org/officeDocument/2006/relationships/image" Target="../media/image27.emf"/><Relationship Id="rId5" Type="http://schemas.openxmlformats.org/officeDocument/2006/relationships/image" Target="../media/image28.emf"/><Relationship Id="rId4" Type="http://schemas.openxmlformats.org/officeDocument/2006/relationships/image" Target="../media/image29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34.emf"/><Relationship Id="rId3" Type="http://schemas.openxmlformats.org/officeDocument/2006/relationships/image" Target="../media/image37.emf"/><Relationship Id="rId7" Type="http://schemas.openxmlformats.org/officeDocument/2006/relationships/image" Target="../media/image35.emf"/><Relationship Id="rId2" Type="http://schemas.openxmlformats.org/officeDocument/2006/relationships/image" Target="../media/image38.emf"/><Relationship Id="rId1" Type="http://schemas.openxmlformats.org/officeDocument/2006/relationships/image" Target="../media/image39.emf"/><Relationship Id="rId6" Type="http://schemas.openxmlformats.org/officeDocument/2006/relationships/image" Target="../media/image36.emf"/><Relationship Id="rId5" Type="http://schemas.openxmlformats.org/officeDocument/2006/relationships/image" Target="../media/image11.png"/><Relationship Id="rId4" Type="http://schemas.openxmlformats.org/officeDocument/2006/relationships/image" Target="../media/image12.png"/><Relationship Id="rId9" Type="http://schemas.openxmlformats.org/officeDocument/2006/relationships/image" Target="../media/image33.e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48.emf"/><Relationship Id="rId3" Type="http://schemas.openxmlformats.org/officeDocument/2006/relationships/image" Target="../media/image37.emf"/><Relationship Id="rId7" Type="http://schemas.openxmlformats.org/officeDocument/2006/relationships/image" Target="../media/image49.emf"/><Relationship Id="rId2" Type="http://schemas.openxmlformats.org/officeDocument/2006/relationships/image" Target="../media/image51.emf"/><Relationship Id="rId1" Type="http://schemas.openxmlformats.org/officeDocument/2006/relationships/image" Target="../media/image52.emf"/><Relationship Id="rId6" Type="http://schemas.openxmlformats.org/officeDocument/2006/relationships/image" Target="../media/image50.emf"/><Relationship Id="rId11" Type="http://schemas.openxmlformats.org/officeDocument/2006/relationships/image" Target="../media/image45.emf"/><Relationship Id="rId5" Type="http://schemas.openxmlformats.org/officeDocument/2006/relationships/image" Target="../media/image44.emf"/><Relationship Id="rId10" Type="http://schemas.openxmlformats.org/officeDocument/2006/relationships/image" Target="../media/image46.emf"/><Relationship Id="rId4" Type="http://schemas.openxmlformats.org/officeDocument/2006/relationships/image" Target="../media/image12.png"/><Relationship Id="rId9" Type="http://schemas.openxmlformats.org/officeDocument/2006/relationships/image" Target="../media/image47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53.emf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56.emf"/><Relationship Id="rId5" Type="http://schemas.openxmlformats.org/officeDocument/2006/relationships/image" Target="../media/image55.emf"/><Relationship Id="rId4" Type="http://schemas.openxmlformats.org/officeDocument/2006/relationships/image" Target="../media/image54.e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44.emf"/><Relationship Id="rId13" Type="http://schemas.openxmlformats.org/officeDocument/2006/relationships/image" Target="../media/image66.emf"/><Relationship Id="rId18" Type="http://schemas.openxmlformats.org/officeDocument/2006/relationships/image" Target="../media/image71.emf"/><Relationship Id="rId26" Type="http://schemas.openxmlformats.org/officeDocument/2006/relationships/image" Target="../media/image79.emf"/><Relationship Id="rId3" Type="http://schemas.openxmlformats.org/officeDocument/2006/relationships/image" Target="../media/image59.emf"/><Relationship Id="rId21" Type="http://schemas.openxmlformats.org/officeDocument/2006/relationships/image" Target="../media/image74.emf"/><Relationship Id="rId7" Type="http://schemas.openxmlformats.org/officeDocument/2006/relationships/image" Target="../media/image37.emf"/><Relationship Id="rId12" Type="http://schemas.openxmlformats.org/officeDocument/2006/relationships/image" Target="../media/image65.emf"/><Relationship Id="rId17" Type="http://schemas.openxmlformats.org/officeDocument/2006/relationships/image" Target="../media/image70.emf"/><Relationship Id="rId25" Type="http://schemas.openxmlformats.org/officeDocument/2006/relationships/image" Target="../media/image78.emf"/><Relationship Id="rId2" Type="http://schemas.openxmlformats.org/officeDocument/2006/relationships/image" Target="../media/image58.emf"/><Relationship Id="rId16" Type="http://schemas.openxmlformats.org/officeDocument/2006/relationships/image" Target="../media/image69.emf"/><Relationship Id="rId20" Type="http://schemas.openxmlformats.org/officeDocument/2006/relationships/image" Target="../media/image73.emf"/><Relationship Id="rId1" Type="http://schemas.openxmlformats.org/officeDocument/2006/relationships/image" Target="../media/image57.emf"/><Relationship Id="rId6" Type="http://schemas.openxmlformats.org/officeDocument/2006/relationships/image" Target="../media/image62.emf"/><Relationship Id="rId11" Type="http://schemas.openxmlformats.org/officeDocument/2006/relationships/image" Target="../media/image64.emf"/><Relationship Id="rId24" Type="http://schemas.openxmlformats.org/officeDocument/2006/relationships/image" Target="../media/image77.emf"/><Relationship Id="rId5" Type="http://schemas.openxmlformats.org/officeDocument/2006/relationships/image" Target="../media/image61.emf"/><Relationship Id="rId15" Type="http://schemas.openxmlformats.org/officeDocument/2006/relationships/image" Target="../media/image68.emf"/><Relationship Id="rId23" Type="http://schemas.openxmlformats.org/officeDocument/2006/relationships/image" Target="../media/image76.emf"/><Relationship Id="rId10" Type="http://schemas.openxmlformats.org/officeDocument/2006/relationships/image" Target="../media/image63.emf"/><Relationship Id="rId19" Type="http://schemas.openxmlformats.org/officeDocument/2006/relationships/image" Target="../media/image72.emf"/><Relationship Id="rId4" Type="http://schemas.openxmlformats.org/officeDocument/2006/relationships/image" Target="../media/image60.emf"/><Relationship Id="rId9" Type="http://schemas.openxmlformats.org/officeDocument/2006/relationships/image" Target="../media/image12.png"/><Relationship Id="rId14" Type="http://schemas.openxmlformats.org/officeDocument/2006/relationships/image" Target="../media/image67.emf"/><Relationship Id="rId22" Type="http://schemas.openxmlformats.org/officeDocument/2006/relationships/image" Target="../media/image75.emf"/><Relationship Id="rId27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35" name="Line 711">
          <a:extLst>
            <a:ext uri="{FF2B5EF4-FFF2-40B4-BE49-F238E27FC236}">
              <a16:creationId xmlns:a16="http://schemas.microsoft.com/office/drawing/2014/main" id="{00000000-0008-0000-0100-0000C7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34" name="Line 710">
          <a:extLst>
            <a:ext uri="{FF2B5EF4-FFF2-40B4-BE49-F238E27FC236}">
              <a16:creationId xmlns:a16="http://schemas.microsoft.com/office/drawing/2014/main" id="{00000000-0008-0000-0100-0000C6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33" name="Line 709">
          <a:extLst>
            <a:ext uri="{FF2B5EF4-FFF2-40B4-BE49-F238E27FC236}">
              <a16:creationId xmlns:a16="http://schemas.microsoft.com/office/drawing/2014/main" id="{00000000-0008-0000-0100-0000C5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32" name="Line 708">
          <a:extLst>
            <a:ext uri="{FF2B5EF4-FFF2-40B4-BE49-F238E27FC236}">
              <a16:creationId xmlns:a16="http://schemas.microsoft.com/office/drawing/2014/main" id="{00000000-0008-0000-0100-0000C4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31" name="Line 707">
          <a:extLst>
            <a:ext uri="{FF2B5EF4-FFF2-40B4-BE49-F238E27FC236}">
              <a16:creationId xmlns:a16="http://schemas.microsoft.com/office/drawing/2014/main" id="{00000000-0008-0000-0100-0000C3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30" name="Line 706">
          <a:extLst>
            <a:ext uri="{FF2B5EF4-FFF2-40B4-BE49-F238E27FC236}">
              <a16:creationId xmlns:a16="http://schemas.microsoft.com/office/drawing/2014/main" id="{00000000-0008-0000-0100-0000C2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29" name="Line 705">
          <a:extLst>
            <a:ext uri="{FF2B5EF4-FFF2-40B4-BE49-F238E27FC236}">
              <a16:creationId xmlns:a16="http://schemas.microsoft.com/office/drawing/2014/main" id="{00000000-0008-0000-0100-0000C1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28" name="Line 704">
          <a:extLst>
            <a:ext uri="{FF2B5EF4-FFF2-40B4-BE49-F238E27FC236}">
              <a16:creationId xmlns:a16="http://schemas.microsoft.com/office/drawing/2014/main" id="{00000000-0008-0000-0100-0000C0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83" name="Line 659">
          <a:extLst>
            <a:ext uri="{FF2B5EF4-FFF2-40B4-BE49-F238E27FC236}">
              <a16:creationId xmlns:a16="http://schemas.microsoft.com/office/drawing/2014/main" id="{00000000-0008-0000-0100-000093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82" name="Line 658">
          <a:extLst>
            <a:ext uri="{FF2B5EF4-FFF2-40B4-BE49-F238E27FC236}">
              <a16:creationId xmlns:a16="http://schemas.microsoft.com/office/drawing/2014/main" id="{00000000-0008-0000-0100-000092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81" name="Line 657">
          <a:extLst>
            <a:ext uri="{FF2B5EF4-FFF2-40B4-BE49-F238E27FC236}">
              <a16:creationId xmlns:a16="http://schemas.microsoft.com/office/drawing/2014/main" id="{00000000-0008-0000-0100-000091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80" name="Line 656">
          <a:extLst>
            <a:ext uri="{FF2B5EF4-FFF2-40B4-BE49-F238E27FC236}">
              <a16:creationId xmlns:a16="http://schemas.microsoft.com/office/drawing/2014/main" id="{00000000-0008-0000-0100-000090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79" name="Line 655">
          <a:extLst>
            <a:ext uri="{FF2B5EF4-FFF2-40B4-BE49-F238E27FC236}">
              <a16:creationId xmlns:a16="http://schemas.microsoft.com/office/drawing/2014/main" id="{00000000-0008-0000-0100-00008F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78" name="Line 654">
          <a:extLst>
            <a:ext uri="{FF2B5EF4-FFF2-40B4-BE49-F238E27FC236}">
              <a16:creationId xmlns:a16="http://schemas.microsoft.com/office/drawing/2014/main" id="{00000000-0008-0000-0100-00008E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77" name="Line 653">
          <a:extLst>
            <a:ext uri="{FF2B5EF4-FFF2-40B4-BE49-F238E27FC236}">
              <a16:creationId xmlns:a16="http://schemas.microsoft.com/office/drawing/2014/main" id="{00000000-0008-0000-0100-00008D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76" name="Line 652">
          <a:extLst>
            <a:ext uri="{FF2B5EF4-FFF2-40B4-BE49-F238E27FC236}">
              <a16:creationId xmlns:a16="http://schemas.microsoft.com/office/drawing/2014/main" id="{00000000-0008-0000-0100-00008C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29" name="Line 605">
          <a:extLst>
            <a:ext uri="{FF2B5EF4-FFF2-40B4-BE49-F238E27FC236}">
              <a16:creationId xmlns:a16="http://schemas.microsoft.com/office/drawing/2014/main" id="{00000000-0008-0000-0100-00005D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28" name="Line 604">
          <a:extLst>
            <a:ext uri="{FF2B5EF4-FFF2-40B4-BE49-F238E27FC236}">
              <a16:creationId xmlns:a16="http://schemas.microsoft.com/office/drawing/2014/main" id="{00000000-0008-0000-0100-00005C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27" name="Line 603">
          <a:extLst>
            <a:ext uri="{FF2B5EF4-FFF2-40B4-BE49-F238E27FC236}">
              <a16:creationId xmlns:a16="http://schemas.microsoft.com/office/drawing/2014/main" id="{00000000-0008-0000-0100-00005B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26" name="Line 602">
          <a:extLst>
            <a:ext uri="{FF2B5EF4-FFF2-40B4-BE49-F238E27FC236}">
              <a16:creationId xmlns:a16="http://schemas.microsoft.com/office/drawing/2014/main" id="{00000000-0008-0000-0100-00005A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25" name="Line 601">
          <a:extLst>
            <a:ext uri="{FF2B5EF4-FFF2-40B4-BE49-F238E27FC236}">
              <a16:creationId xmlns:a16="http://schemas.microsoft.com/office/drawing/2014/main" id="{00000000-0008-0000-0100-000059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24" name="Line 600">
          <a:extLst>
            <a:ext uri="{FF2B5EF4-FFF2-40B4-BE49-F238E27FC236}">
              <a16:creationId xmlns:a16="http://schemas.microsoft.com/office/drawing/2014/main" id="{00000000-0008-0000-0100-000058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23" name="Line 599">
          <a:extLst>
            <a:ext uri="{FF2B5EF4-FFF2-40B4-BE49-F238E27FC236}">
              <a16:creationId xmlns:a16="http://schemas.microsoft.com/office/drawing/2014/main" id="{00000000-0008-0000-0100-000057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22" name="Line 598">
          <a:extLst>
            <a:ext uri="{FF2B5EF4-FFF2-40B4-BE49-F238E27FC236}">
              <a16:creationId xmlns:a16="http://schemas.microsoft.com/office/drawing/2014/main" id="{00000000-0008-0000-0100-000056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77" name="Line 553">
          <a:extLst>
            <a:ext uri="{FF2B5EF4-FFF2-40B4-BE49-F238E27FC236}">
              <a16:creationId xmlns:a16="http://schemas.microsoft.com/office/drawing/2014/main" id="{00000000-0008-0000-0100-000029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76" name="Line 552">
          <a:extLst>
            <a:ext uri="{FF2B5EF4-FFF2-40B4-BE49-F238E27FC236}">
              <a16:creationId xmlns:a16="http://schemas.microsoft.com/office/drawing/2014/main" id="{00000000-0008-0000-0100-000028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75" name="Line 551">
          <a:extLst>
            <a:ext uri="{FF2B5EF4-FFF2-40B4-BE49-F238E27FC236}">
              <a16:creationId xmlns:a16="http://schemas.microsoft.com/office/drawing/2014/main" id="{00000000-0008-0000-0100-000027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74" name="Line 550">
          <a:extLst>
            <a:ext uri="{FF2B5EF4-FFF2-40B4-BE49-F238E27FC236}">
              <a16:creationId xmlns:a16="http://schemas.microsoft.com/office/drawing/2014/main" id="{00000000-0008-0000-0100-000026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73" name="Line 549">
          <a:extLst>
            <a:ext uri="{FF2B5EF4-FFF2-40B4-BE49-F238E27FC236}">
              <a16:creationId xmlns:a16="http://schemas.microsoft.com/office/drawing/2014/main" id="{00000000-0008-0000-0100-000025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72" name="Line 548">
          <a:extLst>
            <a:ext uri="{FF2B5EF4-FFF2-40B4-BE49-F238E27FC236}">
              <a16:creationId xmlns:a16="http://schemas.microsoft.com/office/drawing/2014/main" id="{00000000-0008-0000-0100-000024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71" name="Line 547">
          <a:extLst>
            <a:ext uri="{FF2B5EF4-FFF2-40B4-BE49-F238E27FC236}">
              <a16:creationId xmlns:a16="http://schemas.microsoft.com/office/drawing/2014/main" id="{00000000-0008-0000-0100-000023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70" name="Line 546">
          <a:extLst>
            <a:ext uri="{FF2B5EF4-FFF2-40B4-BE49-F238E27FC236}">
              <a16:creationId xmlns:a16="http://schemas.microsoft.com/office/drawing/2014/main" id="{00000000-0008-0000-0100-000022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25" name="Line 501">
          <a:extLst>
            <a:ext uri="{FF2B5EF4-FFF2-40B4-BE49-F238E27FC236}">
              <a16:creationId xmlns:a16="http://schemas.microsoft.com/office/drawing/2014/main" id="{00000000-0008-0000-0100-0000F5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24" name="Line 500">
          <a:extLst>
            <a:ext uri="{FF2B5EF4-FFF2-40B4-BE49-F238E27FC236}">
              <a16:creationId xmlns:a16="http://schemas.microsoft.com/office/drawing/2014/main" id="{00000000-0008-0000-0100-0000F4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23" name="Line 499">
          <a:extLst>
            <a:ext uri="{FF2B5EF4-FFF2-40B4-BE49-F238E27FC236}">
              <a16:creationId xmlns:a16="http://schemas.microsoft.com/office/drawing/2014/main" id="{00000000-0008-0000-0100-0000F3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22" name="Line 498">
          <a:extLst>
            <a:ext uri="{FF2B5EF4-FFF2-40B4-BE49-F238E27FC236}">
              <a16:creationId xmlns:a16="http://schemas.microsoft.com/office/drawing/2014/main" id="{00000000-0008-0000-0100-0000F2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21" name="Line 497">
          <a:extLst>
            <a:ext uri="{FF2B5EF4-FFF2-40B4-BE49-F238E27FC236}">
              <a16:creationId xmlns:a16="http://schemas.microsoft.com/office/drawing/2014/main" id="{00000000-0008-0000-0100-0000F1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20" name="Line 496">
          <a:extLst>
            <a:ext uri="{FF2B5EF4-FFF2-40B4-BE49-F238E27FC236}">
              <a16:creationId xmlns:a16="http://schemas.microsoft.com/office/drawing/2014/main" id="{00000000-0008-0000-0100-0000F0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19" name="Line 495">
          <a:extLst>
            <a:ext uri="{FF2B5EF4-FFF2-40B4-BE49-F238E27FC236}">
              <a16:creationId xmlns:a16="http://schemas.microsoft.com/office/drawing/2014/main" id="{00000000-0008-0000-0100-0000EF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18" name="Line 494">
          <a:extLst>
            <a:ext uri="{FF2B5EF4-FFF2-40B4-BE49-F238E27FC236}">
              <a16:creationId xmlns:a16="http://schemas.microsoft.com/office/drawing/2014/main" id="{00000000-0008-0000-0100-0000EE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75" name="Line 451">
          <a:extLst>
            <a:ext uri="{FF2B5EF4-FFF2-40B4-BE49-F238E27FC236}">
              <a16:creationId xmlns:a16="http://schemas.microsoft.com/office/drawing/2014/main" id="{00000000-0008-0000-0100-0000C3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74" name="Line 450">
          <a:extLst>
            <a:ext uri="{FF2B5EF4-FFF2-40B4-BE49-F238E27FC236}">
              <a16:creationId xmlns:a16="http://schemas.microsoft.com/office/drawing/2014/main" id="{00000000-0008-0000-0100-0000C2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73" name="Line 449">
          <a:extLst>
            <a:ext uri="{FF2B5EF4-FFF2-40B4-BE49-F238E27FC236}">
              <a16:creationId xmlns:a16="http://schemas.microsoft.com/office/drawing/2014/main" id="{00000000-0008-0000-0100-0000C1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72" name="Line 448">
          <a:extLst>
            <a:ext uri="{FF2B5EF4-FFF2-40B4-BE49-F238E27FC236}">
              <a16:creationId xmlns:a16="http://schemas.microsoft.com/office/drawing/2014/main" id="{00000000-0008-0000-0100-0000C0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71" name="Line 447">
          <a:extLst>
            <a:ext uri="{FF2B5EF4-FFF2-40B4-BE49-F238E27FC236}">
              <a16:creationId xmlns:a16="http://schemas.microsoft.com/office/drawing/2014/main" id="{00000000-0008-0000-0100-0000BF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70" name="Line 446">
          <a:extLst>
            <a:ext uri="{FF2B5EF4-FFF2-40B4-BE49-F238E27FC236}">
              <a16:creationId xmlns:a16="http://schemas.microsoft.com/office/drawing/2014/main" id="{00000000-0008-0000-0100-0000BE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69" name="Line 445">
          <a:extLst>
            <a:ext uri="{FF2B5EF4-FFF2-40B4-BE49-F238E27FC236}">
              <a16:creationId xmlns:a16="http://schemas.microsoft.com/office/drawing/2014/main" id="{00000000-0008-0000-0100-0000BD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68" name="Line 444">
          <a:extLst>
            <a:ext uri="{FF2B5EF4-FFF2-40B4-BE49-F238E27FC236}">
              <a16:creationId xmlns:a16="http://schemas.microsoft.com/office/drawing/2014/main" id="{00000000-0008-0000-0100-0000BC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21" name="Line 397">
          <a:extLst>
            <a:ext uri="{FF2B5EF4-FFF2-40B4-BE49-F238E27FC236}">
              <a16:creationId xmlns:a16="http://schemas.microsoft.com/office/drawing/2014/main" id="{00000000-0008-0000-0100-00008D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20" name="Line 396">
          <a:extLst>
            <a:ext uri="{FF2B5EF4-FFF2-40B4-BE49-F238E27FC236}">
              <a16:creationId xmlns:a16="http://schemas.microsoft.com/office/drawing/2014/main" id="{00000000-0008-0000-0100-00008C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19" name="Line 395">
          <a:extLst>
            <a:ext uri="{FF2B5EF4-FFF2-40B4-BE49-F238E27FC236}">
              <a16:creationId xmlns:a16="http://schemas.microsoft.com/office/drawing/2014/main" id="{00000000-0008-0000-0100-00008B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18" name="Line 394">
          <a:extLst>
            <a:ext uri="{FF2B5EF4-FFF2-40B4-BE49-F238E27FC236}">
              <a16:creationId xmlns:a16="http://schemas.microsoft.com/office/drawing/2014/main" id="{00000000-0008-0000-0100-00008A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17" name="Line 393">
          <a:extLst>
            <a:ext uri="{FF2B5EF4-FFF2-40B4-BE49-F238E27FC236}">
              <a16:creationId xmlns:a16="http://schemas.microsoft.com/office/drawing/2014/main" id="{00000000-0008-0000-0100-000089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16" name="Line 392">
          <a:extLst>
            <a:ext uri="{FF2B5EF4-FFF2-40B4-BE49-F238E27FC236}">
              <a16:creationId xmlns:a16="http://schemas.microsoft.com/office/drawing/2014/main" id="{00000000-0008-0000-0100-000088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15" name="Line 391">
          <a:extLst>
            <a:ext uri="{FF2B5EF4-FFF2-40B4-BE49-F238E27FC236}">
              <a16:creationId xmlns:a16="http://schemas.microsoft.com/office/drawing/2014/main" id="{00000000-0008-0000-0100-000087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14" name="Line 390">
          <a:extLst>
            <a:ext uri="{FF2B5EF4-FFF2-40B4-BE49-F238E27FC236}">
              <a16:creationId xmlns:a16="http://schemas.microsoft.com/office/drawing/2014/main" id="{00000000-0008-0000-0100-000086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71" name="Line 347">
          <a:extLst>
            <a:ext uri="{FF2B5EF4-FFF2-40B4-BE49-F238E27FC236}">
              <a16:creationId xmlns:a16="http://schemas.microsoft.com/office/drawing/2014/main" id="{00000000-0008-0000-0100-00005B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70" name="Line 346">
          <a:extLst>
            <a:ext uri="{FF2B5EF4-FFF2-40B4-BE49-F238E27FC236}">
              <a16:creationId xmlns:a16="http://schemas.microsoft.com/office/drawing/2014/main" id="{00000000-0008-0000-0100-00005A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69" name="Line 345">
          <a:extLst>
            <a:ext uri="{FF2B5EF4-FFF2-40B4-BE49-F238E27FC236}">
              <a16:creationId xmlns:a16="http://schemas.microsoft.com/office/drawing/2014/main" id="{00000000-0008-0000-0100-000059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68" name="Line 344">
          <a:extLst>
            <a:ext uri="{FF2B5EF4-FFF2-40B4-BE49-F238E27FC236}">
              <a16:creationId xmlns:a16="http://schemas.microsoft.com/office/drawing/2014/main" id="{00000000-0008-0000-0100-000058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67" name="Line 343">
          <a:extLst>
            <a:ext uri="{FF2B5EF4-FFF2-40B4-BE49-F238E27FC236}">
              <a16:creationId xmlns:a16="http://schemas.microsoft.com/office/drawing/2014/main" id="{00000000-0008-0000-0100-000057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66" name="Line 342">
          <a:extLst>
            <a:ext uri="{FF2B5EF4-FFF2-40B4-BE49-F238E27FC236}">
              <a16:creationId xmlns:a16="http://schemas.microsoft.com/office/drawing/2014/main" id="{00000000-0008-0000-0100-000056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65" name="Line 341">
          <a:extLst>
            <a:ext uri="{FF2B5EF4-FFF2-40B4-BE49-F238E27FC236}">
              <a16:creationId xmlns:a16="http://schemas.microsoft.com/office/drawing/2014/main" id="{00000000-0008-0000-0100-000055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64" name="Line 340">
          <a:extLst>
            <a:ext uri="{FF2B5EF4-FFF2-40B4-BE49-F238E27FC236}">
              <a16:creationId xmlns:a16="http://schemas.microsoft.com/office/drawing/2014/main" id="{00000000-0008-0000-0100-000054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17" name="Line 293">
          <a:extLst>
            <a:ext uri="{FF2B5EF4-FFF2-40B4-BE49-F238E27FC236}">
              <a16:creationId xmlns:a16="http://schemas.microsoft.com/office/drawing/2014/main" id="{00000000-0008-0000-0100-000025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16" name="Line 292">
          <a:extLst>
            <a:ext uri="{FF2B5EF4-FFF2-40B4-BE49-F238E27FC236}">
              <a16:creationId xmlns:a16="http://schemas.microsoft.com/office/drawing/2014/main" id="{00000000-0008-0000-0100-000024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15" name="Line 291">
          <a:extLst>
            <a:ext uri="{FF2B5EF4-FFF2-40B4-BE49-F238E27FC236}">
              <a16:creationId xmlns:a16="http://schemas.microsoft.com/office/drawing/2014/main" id="{00000000-0008-0000-0100-000023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14" name="Line 290">
          <a:extLst>
            <a:ext uri="{FF2B5EF4-FFF2-40B4-BE49-F238E27FC236}">
              <a16:creationId xmlns:a16="http://schemas.microsoft.com/office/drawing/2014/main" id="{00000000-0008-0000-0100-000022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13" name="Line 289">
          <a:extLst>
            <a:ext uri="{FF2B5EF4-FFF2-40B4-BE49-F238E27FC236}">
              <a16:creationId xmlns:a16="http://schemas.microsoft.com/office/drawing/2014/main" id="{00000000-0008-0000-0100-000021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12" name="Line 288">
          <a:extLst>
            <a:ext uri="{FF2B5EF4-FFF2-40B4-BE49-F238E27FC236}">
              <a16:creationId xmlns:a16="http://schemas.microsoft.com/office/drawing/2014/main" id="{00000000-0008-0000-0100-000020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11" name="Line 287">
          <a:extLst>
            <a:ext uri="{FF2B5EF4-FFF2-40B4-BE49-F238E27FC236}">
              <a16:creationId xmlns:a16="http://schemas.microsoft.com/office/drawing/2014/main" id="{00000000-0008-0000-0100-00001F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10" name="Line 286">
          <a:extLst>
            <a:ext uri="{FF2B5EF4-FFF2-40B4-BE49-F238E27FC236}">
              <a16:creationId xmlns:a16="http://schemas.microsoft.com/office/drawing/2014/main" id="{00000000-0008-0000-0100-00001E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63" name="Line 239">
          <a:extLst>
            <a:ext uri="{FF2B5EF4-FFF2-40B4-BE49-F238E27FC236}">
              <a16:creationId xmlns:a16="http://schemas.microsoft.com/office/drawing/2014/main" id="{00000000-0008-0000-0100-0000EF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62" name="Line 238">
          <a:extLst>
            <a:ext uri="{FF2B5EF4-FFF2-40B4-BE49-F238E27FC236}">
              <a16:creationId xmlns:a16="http://schemas.microsoft.com/office/drawing/2014/main" id="{00000000-0008-0000-0100-0000EE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61" name="Line 237">
          <a:extLst>
            <a:ext uri="{FF2B5EF4-FFF2-40B4-BE49-F238E27FC236}">
              <a16:creationId xmlns:a16="http://schemas.microsoft.com/office/drawing/2014/main" id="{00000000-0008-0000-0100-0000ED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60" name="Line 236">
          <a:extLst>
            <a:ext uri="{FF2B5EF4-FFF2-40B4-BE49-F238E27FC236}">
              <a16:creationId xmlns:a16="http://schemas.microsoft.com/office/drawing/2014/main" id="{00000000-0008-0000-0100-0000EC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59" name="Line 235">
          <a:extLst>
            <a:ext uri="{FF2B5EF4-FFF2-40B4-BE49-F238E27FC236}">
              <a16:creationId xmlns:a16="http://schemas.microsoft.com/office/drawing/2014/main" id="{00000000-0008-0000-0100-0000EB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58" name="Line 234">
          <a:extLst>
            <a:ext uri="{FF2B5EF4-FFF2-40B4-BE49-F238E27FC236}">
              <a16:creationId xmlns:a16="http://schemas.microsoft.com/office/drawing/2014/main" id="{00000000-0008-0000-0100-0000EA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57" name="Line 233">
          <a:extLst>
            <a:ext uri="{FF2B5EF4-FFF2-40B4-BE49-F238E27FC236}">
              <a16:creationId xmlns:a16="http://schemas.microsoft.com/office/drawing/2014/main" id="{00000000-0008-0000-0100-0000E9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56" name="Line 232">
          <a:extLst>
            <a:ext uri="{FF2B5EF4-FFF2-40B4-BE49-F238E27FC236}">
              <a16:creationId xmlns:a16="http://schemas.microsoft.com/office/drawing/2014/main" id="{00000000-0008-0000-0100-0000E8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09" name="Line 185">
          <a:extLst>
            <a:ext uri="{FF2B5EF4-FFF2-40B4-BE49-F238E27FC236}">
              <a16:creationId xmlns:a16="http://schemas.microsoft.com/office/drawing/2014/main" id="{00000000-0008-0000-0100-0000B9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08" name="Line 184">
          <a:extLst>
            <a:ext uri="{FF2B5EF4-FFF2-40B4-BE49-F238E27FC236}">
              <a16:creationId xmlns:a16="http://schemas.microsoft.com/office/drawing/2014/main" id="{00000000-0008-0000-0100-0000B8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07" name="Line 183">
          <a:extLst>
            <a:ext uri="{FF2B5EF4-FFF2-40B4-BE49-F238E27FC236}">
              <a16:creationId xmlns:a16="http://schemas.microsoft.com/office/drawing/2014/main" id="{00000000-0008-0000-0100-0000B7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06" name="Line 182">
          <a:extLst>
            <a:ext uri="{FF2B5EF4-FFF2-40B4-BE49-F238E27FC236}">
              <a16:creationId xmlns:a16="http://schemas.microsoft.com/office/drawing/2014/main" id="{00000000-0008-0000-0100-0000B6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05" name="Line 181">
          <a:extLst>
            <a:ext uri="{FF2B5EF4-FFF2-40B4-BE49-F238E27FC236}">
              <a16:creationId xmlns:a16="http://schemas.microsoft.com/office/drawing/2014/main" id="{00000000-0008-0000-0100-0000B5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04" name="Line 180">
          <a:extLst>
            <a:ext uri="{FF2B5EF4-FFF2-40B4-BE49-F238E27FC236}">
              <a16:creationId xmlns:a16="http://schemas.microsoft.com/office/drawing/2014/main" id="{00000000-0008-0000-0100-0000B4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03" name="Line 179">
          <a:extLst>
            <a:ext uri="{FF2B5EF4-FFF2-40B4-BE49-F238E27FC236}">
              <a16:creationId xmlns:a16="http://schemas.microsoft.com/office/drawing/2014/main" id="{00000000-0008-0000-0100-0000B3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02" name="Line 178">
          <a:extLst>
            <a:ext uri="{FF2B5EF4-FFF2-40B4-BE49-F238E27FC236}">
              <a16:creationId xmlns:a16="http://schemas.microsoft.com/office/drawing/2014/main" id="{00000000-0008-0000-0100-0000B2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55" name="Line 131">
          <a:extLst>
            <a:ext uri="{FF2B5EF4-FFF2-40B4-BE49-F238E27FC236}">
              <a16:creationId xmlns:a16="http://schemas.microsoft.com/office/drawing/2014/main" id="{00000000-0008-0000-0100-000083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54" name="Line 130">
          <a:extLst>
            <a:ext uri="{FF2B5EF4-FFF2-40B4-BE49-F238E27FC236}">
              <a16:creationId xmlns:a16="http://schemas.microsoft.com/office/drawing/2014/main" id="{00000000-0008-0000-0100-000082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53" name="Line 129">
          <a:extLst>
            <a:ext uri="{FF2B5EF4-FFF2-40B4-BE49-F238E27FC236}">
              <a16:creationId xmlns:a16="http://schemas.microsoft.com/office/drawing/2014/main" id="{00000000-0008-0000-0100-000081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52" name="Line 128">
          <a:extLst>
            <a:ext uri="{FF2B5EF4-FFF2-40B4-BE49-F238E27FC236}">
              <a16:creationId xmlns:a16="http://schemas.microsoft.com/office/drawing/2014/main" id="{00000000-0008-0000-0100-000080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51" name="Line 127">
          <a:extLst>
            <a:ext uri="{FF2B5EF4-FFF2-40B4-BE49-F238E27FC236}">
              <a16:creationId xmlns:a16="http://schemas.microsoft.com/office/drawing/2014/main" id="{00000000-0008-0000-0100-00007F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50" name="Line 126">
          <a:extLst>
            <a:ext uri="{FF2B5EF4-FFF2-40B4-BE49-F238E27FC236}">
              <a16:creationId xmlns:a16="http://schemas.microsoft.com/office/drawing/2014/main" id="{00000000-0008-0000-0100-00007E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49" name="Line 125">
          <a:extLst>
            <a:ext uri="{FF2B5EF4-FFF2-40B4-BE49-F238E27FC236}">
              <a16:creationId xmlns:a16="http://schemas.microsoft.com/office/drawing/2014/main" id="{00000000-0008-0000-0100-00007D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48" name="Line 124">
          <a:extLst>
            <a:ext uri="{FF2B5EF4-FFF2-40B4-BE49-F238E27FC236}">
              <a16:creationId xmlns:a16="http://schemas.microsoft.com/office/drawing/2014/main" id="{00000000-0008-0000-0100-00007C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05" name="Line 81">
          <a:extLst>
            <a:ext uri="{FF2B5EF4-FFF2-40B4-BE49-F238E27FC236}">
              <a16:creationId xmlns:a16="http://schemas.microsoft.com/office/drawing/2014/main" id="{00000000-0008-0000-0100-000051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04" name="Line 80">
          <a:extLst>
            <a:ext uri="{FF2B5EF4-FFF2-40B4-BE49-F238E27FC236}">
              <a16:creationId xmlns:a16="http://schemas.microsoft.com/office/drawing/2014/main" id="{00000000-0008-0000-0100-000050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03" name="Line 79">
          <a:extLst>
            <a:ext uri="{FF2B5EF4-FFF2-40B4-BE49-F238E27FC236}">
              <a16:creationId xmlns:a16="http://schemas.microsoft.com/office/drawing/2014/main" id="{00000000-0008-0000-0100-00004F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02" name="Line 78">
          <a:extLst>
            <a:ext uri="{FF2B5EF4-FFF2-40B4-BE49-F238E27FC236}">
              <a16:creationId xmlns:a16="http://schemas.microsoft.com/office/drawing/2014/main" id="{00000000-0008-0000-0100-00004E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01" name="Line 77">
          <a:extLst>
            <a:ext uri="{FF2B5EF4-FFF2-40B4-BE49-F238E27FC236}">
              <a16:creationId xmlns:a16="http://schemas.microsoft.com/office/drawing/2014/main" id="{00000000-0008-0000-0100-00004D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00" name="Line 76">
          <a:extLst>
            <a:ext uri="{FF2B5EF4-FFF2-40B4-BE49-F238E27FC236}">
              <a16:creationId xmlns:a16="http://schemas.microsoft.com/office/drawing/2014/main" id="{00000000-0008-0000-0100-00004C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99" name="Line 75">
          <a:extLst>
            <a:ext uri="{FF2B5EF4-FFF2-40B4-BE49-F238E27FC236}">
              <a16:creationId xmlns:a16="http://schemas.microsoft.com/office/drawing/2014/main" id="{00000000-0008-0000-0100-00004B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98" name="Line 74">
          <a:extLst>
            <a:ext uri="{FF2B5EF4-FFF2-40B4-BE49-F238E27FC236}">
              <a16:creationId xmlns:a16="http://schemas.microsoft.com/office/drawing/2014/main" id="{00000000-0008-0000-0100-00004A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53" name="Line 29">
          <a:extLst>
            <a:ext uri="{FF2B5EF4-FFF2-40B4-BE49-F238E27FC236}">
              <a16:creationId xmlns:a16="http://schemas.microsoft.com/office/drawing/2014/main" id="{00000000-0008-0000-0100-00001D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52" name="Line 28">
          <a:extLst>
            <a:ext uri="{FF2B5EF4-FFF2-40B4-BE49-F238E27FC236}">
              <a16:creationId xmlns:a16="http://schemas.microsoft.com/office/drawing/2014/main" id="{00000000-0008-0000-0100-00001C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51" name="Line 27">
          <a:extLst>
            <a:ext uri="{FF2B5EF4-FFF2-40B4-BE49-F238E27FC236}">
              <a16:creationId xmlns:a16="http://schemas.microsoft.com/office/drawing/2014/main" id="{00000000-0008-0000-0100-00001B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50" name="Line 26">
          <a:extLst>
            <a:ext uri="{FF2B5EF4-FFF2-40B4-BE49-F238E27FC236}">
              <a16:creationId xmlns:a16="http://schemas.microsoft.com/office/drawing/2014/main" id="{00000000-0008-0000-0100-00001A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49" name="Line 25">
          <a:extLst>
            <a:ext uri="{FF2B5EF4-FFF2-40B4-BE49-F238E27FC236}">
              <a16:creationId xmlns:a16="http://schemas.microsoft.com/office/drawing/2014/main" id="{00000000-0008-0000-0100-000019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48" name="Line 24">
          <a:extLst>
            <a:ext uri="{FF2B5EF4-FFF2-40B4-BE49-F238E27FC236}">
              <a16:creationId xmlns:a16="http://schemas.microsoft.com/office/drawing/2014/main" id="{00000000-0008-0000-0100-000018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47" name="Line 23">
          <a:extLst>
            <a:ext uri="{FF2B5EF4-FFF2-40B4-BE49-F238E27FC236}">
              <a16:creationId xmlns:a16="http://schemas.microsoft.com/office/drawing/2014/main" id="{00000000-0008-0000-0100-000017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46" name="Line 22">
          <a:extLst>
            <a:ext uri="{FF2B5EF4-FFF2-40B4-BE49-F238E27FC236}">
              <a16:creationId xmlns:a16="http://schemas.microsoft.com/office/drawing/2014/main" id="{00000000-0008-0000-0100-000016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22" name="Line 698">
          <a:extLst>
            <a:ext uri="{FF2B5EF4-FFF2-40B4-BE49-F238E27FC236}">
              <a16:creationId xmlns:a16="http://schemas.microsoft.com/office/drawing/2014/main" id="{00000000-0008-0000-0100-0000BA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20" name="Line 696">
          <a:extLst>
            <a:ext uri="{FF2B5EF4-FFF2-40B4-BE49-F238E27FC236}">
              <a16:creationId xmlns:a16="http://schemas.microsoft.com/office/drawing/2014/main" id="{00000000-0008-0000-0100-0000B8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18" name="Line 694">
          <a:extLst>
            <a:ext uri="{FF2B5EF4-FFF2-40B4-BE49-F238E27FC236}">
              <a16:creationId xmlns:a16="http://schemas.microsoft.com/office/drawing/2014/main" id="{00000000-0008-0000-0100-0000B6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16" name="Line 692">
          <a:extLst>
            <a:ext uri="{FF2B5EF4-FFF2-40B4-BE49-F238E27FC236}">
              <a16:creationId xmlns:a16="http://schemas.microsoft.com/office/drawing/2014/main" id="{00000000-0008-0000-0100-0000B4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36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14" name="Line 690">
          <a:extLst>
            <a:ext uri="{FF2B5EF4-FFF2-40B4-BE49-F238E27FC236}">
              <a16:creationId xmlns:a16="http://schemas.microsoft.com/office/drawing/2014/main" id="{00000000-0008-0000-0100-0000B2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12" name="Line 688">
          <a:extLst>
            <a:ext uri="{FF2B5EF4-FFF2-40B4-BE49-F238E27FC236}">
              <a16:creationId xmlns:a16="http://schemas.microsoft.com/office/drawing/2014/main" id="{00000000-0008-0000-0100-0000B0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10" name="Line 686">
          <a:extLst>
            <a:ext uri="{FF2B5EF4-FFF2-40B4-BE49-F238E27FC236}">
              <a16:creationId xmlns:a16="http://schemas.microsoft.com/office/drawing/2014/main" id="{00000000-0008-0000-0100-0000AE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08" name="Line 684">
          <a:extLst>
            <a:ext uri="{FF2B5EF4-FFF2-40B4-BE49-F238E27FC236}">
              <a16:creationId xmlns:a16="http://schemas.microsoft.com/office/drawing/2014/main" id="{00000000-0008-0000-0100-0000AC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70" name="Line 646">
          <a:extLst>
            <a:ext uri="{FF2B5EF4-FFF2-40B4-BE49-F238E27FC236}">
              <a16:creationId xmlns:a16="http://schemas.microsoft.com/office/drawing/2014/main" id="{00000000-0008-0000-0100-000086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68" name="Line 644">
          <a:extLst>
            <a:ext uri="{FF2B5EF4-FFF2-40B4-BE49-F238E27FC236}">
              <a16:creationId xmlns:a16="http://schemas.microsoft.com/office/drawing/2014/main" id="{00000000-0008-0000-0100-000084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66" name="Line 642">
          <a:extLst>
            <a:ext uri="{FF2B5EF4-FFF2-40B4-BE49-F238E27FC236}">
              <a16:creationId xmlns:a16="http://schemas.microsoft.com/office/drawing/2014/main" id="{00000000-0008-0000-0100-000082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64" name="Line 640">
          <a:extLst>
            <a:ext uri="{FF2B5EF4-FFF2-40B4-BE49-F238E27FC236}">
              <a16:creationId xmlns:a16="http://schemas.microsoft.com/office/drawing/2014/main" id="{00000000-0008-0000-0100-000080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62" name="Line 638">
          <a:extLst>
            <a:ext uri="{FF2B5EF4-FFF2-40B4-BE49-F238E27FC236}">
              <a16:creationId xmlns:a16="http://schemas.microsoft.com/office/drawing/2014/main" id="{00000000-0008-0000-0100-00007E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60" name="Line 636">
          <a:extLst>
            <a:ext uri="{FF2B5EF4-FFF2-40B4-BE49-F238E27FC236}">
              <a16:creationId xmlns:a16="http://schemas.microsoft.com/office/drawing/2014/main" id="{00000000-0008-0000-0100-00007C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83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58" name="Line 634">
          <a:extLst>
            <a:ext uri="{FF2B5EF4-FFF2-40B4-BE49-F238E27FC236}">
              <a16:creationId xmlns:a16="http://schemas.microsoft.com/office/drawing/2014/main" id="{00000000-0008-0000-0100-00007A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56" name="Line 632">
          <a:extLst>
            <a:ext uri="{FF2B5EF4-FFF2-40B4-BE49-F238E27FC236}">
              <a16:creationId xmlns:a16="http://schemas.microsoft.com/office/drawing/2014/main" id="{00000000-0008-0000-0100-000078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81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16" name="Line 592">
          <a:extLst>
            <a:ext uri="{FF2B5EF4-FFF2-40B4-BE49-F238E27FC236}">
              <a16:creationId xmlns:a16="http://schemas.microsoft.com/office/drawing/2014/main" id="{00000000-0008-0000-0100-000050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110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14" name="Line 590">
          <a:extLst>
            <a:ext uri="{FF2B5EF4-FFF2-40B4-BE49-F238E27FC236}">
              <a16:creationId xmlns:a16="http://schemas.microsoft.com/office/drawing/2014/main" id="{00000000-0008-0000-0100-00004E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108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12" name="Line 588">
          <a:extLst>
            <a:ext uri="{FF2B5EF4-FFF2-40B4-BE49-F238E27FC236}">
              <a16:creationId xmlns:a16="http://schemas.microsoft.com/office/drawing/2014/main" id="{00000000-0008-0000-0100-00004C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106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10" name="Line 586">
          <a:extLst>
            <a:ext uri="{FF2B5EF4-FFF2-40B4-BE49-F238E27FC236}">
              <a16:creationId xmlns:a16="http://schemas.microsoft.com/office/drawing/2014/main" id="{00000000-0008-0000-0100-00004A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112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08" name="Line 584">
          <a:extLst>
            <a:ext uri="{FF2B5EF4-FFF2-40B4-BE49-F238E27FC236}">
              <a16:creationId xmlns:a16="http://schemas.microsoft.com/office/drawing/2014/main" id="{00000000-0008-0000-0100-000048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114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06" name="Line 582">
          <a:extLst>
            <a:ext uri="{FF2B5EF4-FFF2-40B4-BE49-F238E27FC236}">
              <a16:creationId xmlns:a16="http://schemas.microsoft.com/office/drawing/2014/main" id="{00000000-0008-0000-0100-000046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116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04" name="Line 580">
          <a:extLst>
            <a:ext uri="{FF2B5EF4-FFF2-40B4-BE49-F238E27FC236}">
              <a16:creationId xmlns:a16="http://schemas.microsoft.com/office/drawing/2014/main" id="{00000000-0008-0000-0100-000044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120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02" name="Line 578">
          <a:extLst>
            <a:ext uri="{FF2B5EF4-FFF2-40B4-BE49-F238E27FC236}">
              <a16:creationId xmlns:a16="http://schemas.microsoft.com/office/drawing/2014/main" id="{00000000-0008-0000-0100-000042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120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64" name="Line 540">
          <a:extLst>
            <a:ext uri="{FF2B5EF4-FFF2-40B4-BE49-F238E27FC236}">
              <a16:creationId xmlns:a16="http://schemas.microsoft.com/office/drawing/2014/main" id="{00000000-0008-0000-0100-00001C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62" name="Line 538">
          <a:extLst>
            <a:ext uri="{FF2B5EF4-FFF2-40B4-BE49-F238E27FC236}">
              <a16:creationId xmlns:a16="http://schemas.microsoft.com/office/drawing/2014/main" id="{00000000-0008-0000-0100-00001A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13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60" name="Line 536">
          <a:extLst>
            <a:ext uri="{FF2B5EF4-FFF2-40B4-BE49-F238E27FC236}">
              <a16:creationId xmlns:a16="http://schemas.microsoft.com/office/drawing/2014/main" id="{00000000-0008-0000-0100-000018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14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58" name="Line 534">
          <a:extLst>
            <a:ext uri="{FF2B5EF4-FFF2-40B4-BE49-F238E27FC236}">
              <a16:creationId xmlns:a16="http://schemas.microsoft.com/office/drawing/2014/main" id="{00000000-0008-0000-0100-000016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56" name="Line 532">
          <a:extLst>
            <a:ext uri="{FF2B5EF4-FFF2-40B4-BE49-F238E27FC236}">
              <a16:creationId xmlns:a16="http://schemas.microsoft.com/office/drawing/2014/main" id="{00000000-0008-0000-0100-000014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9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54" name="Line 530">
          <a:extLst>
            <a:ext uri="{FF2B5EF4-FFF2-40B4-BE49-F238E27FC236}">
              <a16:creationId xmlns:a16="http://schemas.microsoft.com/office/drawing/2014/main" id="{00000000-0008-0000-0100-000012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52" name="Line 528">
          <a:extLst>
            <a:ext uri="{FF2B5EF4-FFF2-40B4-BE49-F238E27FC236}">
              <a16:creationId xmlns:a16="http://schemas.microsoft.com/office/drawing/2014/main" id="{00000000-0008-0000-0100-000010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50" name="Line 526">
          <a:extLst>
            <a:ext uri="{FF2B5EF4-FFF2-40B4-BE49-F238E27FC236}">
              <a16:creationId xmlns:a16="http://schemas.microsoft.com/office/drawing/2014/main" id="{00000000-0008-0000-0100-00000E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14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12" name="Line 488">
          <a:extLst>
            <a:ext uri="{FF2B5EF4-FFF2-40B4-BE49-F238E27FC236}">
              <a16:creationId xmlns:a16="http://schemas.microsoft.com/office/drawing/2014/main" id="{00000000-0008-0000-0100-0000E8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10" name="Line 486">
          <a:extLst>
            <a:ext uri="{FF2B5EF4-FFF2-40B4-BE49-F238E27FC236}">
              <a16:creationId xmlns:a16="http://schemas.microsoft.com/office/drawing/2014/main" id="{00000000-0008-0000-0100-0000E6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08" name="Line 484">
          <a:extLst>
            <a:ext uri="{FF2B5EF4-FFF2-40B4-BE49-F238E27FC236}">
              <a16:creationId xmlns:a16="http://schemas.microsoft.com/office/drawing/2014/main" id="{00000000-0008-0000-0100-0000E4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06" name="Line 482">
          <a:extLst>
            <a:ext uri="{FF2B5EF4-FFF2-40B4-BE49-F238E27FC236}">
              <a16:creationId xmlns:a16="http://schemas.microsoft.com/office/drawing/2014/main" id="{00000000-0008-0000-0100-0000E2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04" name="Line 480">
          <a:extLst>
            <a:ext uri="{FF2B5EF4-FFF2-40B4-BE49-F238E27FC236}">
              <a16:creationId xmlns:a16="http://schemas.microsoft.com/office/drawing/2014/main" id="{00000000-0008-0000-0100-0000E0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02" name="Line 478">
          <a:extLst>
            <a:ext uri="{FF2B5EF4-FFF2-40B4-BE49-F238E27FC236}">
              <a16:creationId xmlns:a16="http://schemas.microsoft.com/office/drawing/2014/main" id="{00000000-0008-0000-0100-0000DE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17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00" name="Line 476">
          <a:extLst>
            <a:ext uri="{FF2B5EF4-FFF2-40B4-BE49-F238E27FC236}">
              <a16:creationId xmlns:a16="http://schemas.microsoft.com/office/drawing/2014/main" id="{00000000-0008-0000-0100-0000DC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98" name="Line 474">
          <a:extLst>
            <a:ext uri="{FF2B5EF4-FFF2-40B4-BE49-F238E27FC236}">
              <a16:creationId xmlns:a16="http://schemas.microsoft.com/office/drawing/2014/main" id="{00000000-0008-0000-0100-0000DA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16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62" name="Line 438">
          <a:extLst>
            <a:ext uri="{FF2B5EF4-FFF2-40B4-BE49-F238E27FC236}">
              <a16:creationId xmlns:a16="http://schemas.microsoft.com/office/drawing/2014/main" id="{00000000-0008-0000-0100-0000B6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60" name="Line 436">
          <a:extLst>
            <a:ext uri="{FF2B5EF4-FFF2-40B4-BE49-F238E27FC236}">
              <a16:creationId xmlns:a16="http://schemas.microsoft.com/office/drawing/2014/main" id="{00000000-0008-0000-0100-0000B4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58" name="Line 434">
          <a:extLst>
            <a:ext uri="{FF2B5EF4-FFF2-40B4-BE49-F238E27FC236}">
              <a16:creationId xmlns:a16="http://schemas.microsoft.com/office/drawing/2014/main" id="{00000000-0008-0000-0100-0000B2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56" name="Line 432">
          <a:extLst>
            <a:ext uri="{FF2B5EF4-FFF2-40B4-BE49-F238E27FC236}">
              <a16:creationId xmlns:a16="http://schemas.microsoft.com/office/drawing/2014/main" id="{00000000-0008-0000-0100-0000B0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37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54" name="Line 430">
          <a:extLst>
            <a:ext uri="{FF2B5EF4-FFF2-40B4-BE49-F238E27FC236}">
              <a16:creationId xmlns:a16="http://schemas.microsoft.com/office/drawing/2014/main" id="{00000000-0008-0000-0100-0000AE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39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52" name="Line 428">
          <a:extLst>
            <a:ext uri="{FF2B5EF4-FFF2-40B4-BE49-F238E27FC236}">
              <a16:creationId xmlns:a16="http://schemas.microsoft.com/office/drawing/2014/main" id="{00000000-0008-0000-0100-0000AC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50" name="Line 426">
          <a:extLst>
            <a:ext uri="{FF2B5EF4-FFF2-40B4-BE49-F238E27FC236}">
              <a16:creationId xmlns:a16="http://schemas.microsoft.com/office/drawing/2014/main" id="{00000000-0008-0000-0100-0000AA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39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48" name="Line 424">
          <a:extLst>
            <a:ext uri="{FF2B5EF4-FFF2-40B4-BE49-F238E27FC236}">
              <a16:creationId xmlns:a16="http://schemas.microsoft.com/office/drawing/2014/main" id="{00000000-0008-0000-0100-0000A8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08" name="Line 384">
          <a:extLst>
            <a:ext uri="{FF2B5EF4-FFF2-40B4-BE49-F238E27FC236}">
              <a16:creationId xmlns:a16="http://schemas.microsoft.com/office/drawing/2014/main" id="{00000000-0008-0000-0100-000080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06" name="Line 382">
          <a:extLst>
            <a:ext uri="{FF2B5EF4-FFF2-40B4-BE49-F238E27FC236}">
              <a16:creationId xmlns:a16="http://schemas.microsoft.com/office/drawing/2014/main" id="{00000000-0008-0000-0100-00007E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51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04" name="Line 380">
          <a:extLst>
            <a:ext uri="{FF2B5EF4-FFF2-40B4-BE49-F238E27FC236}">
              <a16:creationId xmlns:a16="http://schemas.microsoft.com/office/drawing/2014/main" id="{00000000-0008-0000-0100-00007C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53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02" name="Line 378">
          <a:extLst>
            <a:ext uri="{FF2B5EF4-FFF2-40B4-BE49-F238E27FC236}">
              <a16:creationId xmlns:a16="http://schemas.microsoft.com/office/drawing/2014/main" id="{00000000-0008-0000-0100-00007A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00" name="Line 376">
          <a:extLst>
            <a:ext uri="{FF2B5EF4-FFF2-40B4-BE49-F238E27FC236}">
              <a16:creationId xmlns:a16="http://schemas.microsoft.com/office/drawing/2014/main" id="{00000000-0008-0000-0100-000078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98" name="Line 374">
          <a:extLst>
            <a:ext uri="{FF2B5EF4-FFF2-40B4-BE49-F238E27FC236}">
              <a16:creationId xmlns:a16="http://schemas.microsoft.com/office/drawing/2014/main" id="{00000000-0008-0000-0100-000076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96" name="Line 372">
          <a:extLst>
            <a:ext uri="{FF2B5EF4-FFF2-40B4-BE49-F238E27FC236}">
              <a16:creationId xmlns:a16="http://schemas.microsoft.com/office/drawing/2014/main" id="{00000000-0008-0000-0100-000074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59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94" name="Line 370">
          <a:extLst>
            <a:ext uri="{FF2B5EF4-FFF2-40B4-BE49-F238E27FC236}">
              <a16:creationId xmlns:a16="http://schemas.microsoft.com/office/drawing/2014/main" id="{00000000-0008-0000-0100-000072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58" name="Line 334">
          <a:extLst>
            <a:ext uri="{FF2B5EF4-FFF2-40B4-BE49-F238E27FC236}">
              <a16:creationId xmlns:a16="http://schemas.microsoft.com/office/drawing/2014/main" id="{00000000-0008-0000-0100-00004E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56" name="Line 332">
          <a:extLst>
            <a:ext uri="{FF2B5EF4-FFF2-40B4-BE49-F238E27FC236}">
              <a16:creationId xmlns:a16="http://schemas.microsoft.com/office/drawing/2014/main" id="{00000000-0008-0000-0100-00004C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54" name="Line 330">
          <a:extLst>
            <a:ext uri="{FF2B5EF4-FFF2-40B4-BE49-F238E27FC236}">
              <a16:creationId xmlns:a16="http://schemas.microsoft.com/office/drawing/2014/main" id="{00000000-0008-0000-0100-00004A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73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52" name="Line 328">
          <a:extLst>
            <a:ext uri="{FF2B5EF4-FFF2-40B4-BE49-F238E27FC236}">
              <a16:creationId xmlns:a16="http://schemas.microsoft.com/office/drawing/2014/main" id="{00000000-0008-0000-0100-000048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50" name="Line 326">
          <a:extLst>
            <a:ext uri="{FF2B5EF4-FFF2-40B4-BE49-F238E27FC236}">
              <a16:creationId xmlns:a16="http://schemas.microsoft.com/office/drawing/2014/main" id="{00000000-0008-0000-0100-000046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48" name="Line 324">
          <a:extLst>
            <a:ext uri="{FF2B5EF4-FFF2-40B4-BE49-F238E27FC236}">
              <a16:creationId xmlns:a16="http://schemas.microsoft.com/office/drawing/2014/main" id="{00000000-0008-0000-0100-000044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46" name="Line 322">
          <a:extLst>
            <a:ext uri="{FF2B5EF4-FFF2-40B4-BE49-F238E27FC236}">
              <a16:creationId xmlns:a16="http://schemas.microsoft.com/office/drawing/2014/main" id="{00000000-0008-0000-0100-000042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44" name="Line 320">
          <a:extLst>
            <a:ext uri="{FF2B5EF4-FFF2-40B4-BE49-F238E27FC236}">
              <a16:creationId xmlns:a16="http://schemas.microsoft.com/office/drawing/2014/main" id="{00000000-0008-0000-0100-000040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76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04" name="Line 280">
          <a:extLst>
            <a:ext uri="{FF2B5EF4-FFF2-40B4-BE49-F238E27FC236}">
              <a16:creationId xmlns:a16="http://schemas.microsoft.com/office/drawing/2014/main" id="{00000000-0008-0000-0100-000018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110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02" name="Line 278">
          <a:extLst>
            <a:ext uri="{FF2B5EF4-FFF2-40B4-BE49-F238E27FC236}">
              <a16:creationId xmlns:a16="http://schemas.microsoft.com/office/drawing/2014/main" id="{00000000-0008-0000-0100-000016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115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00" name="Line 276">
          <a:extLst>
            <a:ext uri="{FF2B5EF4-FFF2-40B4-BE49-F238E27FC236}">
              <a16:creationId xmlns:a16="http://schemas.microsoft.com/office/drawing/2014/main" id="{00000000-0008-0000-0100-000014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115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98" name="Line 274">
          <a:extLst>
            <a:ext uri="{FF2B5EF4-FFF2-40B4-BE49-F238E27FC236}">
              <a16:creationId xmlns:a16="http://schemas.microsoft.com/office/drawing/2014/main" id="{00000000-0008-0000-0100-000012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118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96" name="Line 272">
          <a:extLst>
            <a:ext uri="{FF2B5EF4-FFF2-40B4-BE49-F238E27FC236}">
              <a16:creationId xmlns:a16="http://schemas.microsoft.com/office/drawing/2014/main" id="{00000000-0008-0000-0100-000010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120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94" name="Line 270">
          <a:extLst>
            <a:ext uri="{FF2B5EF4-FFF2-40B4-BE49-F238E27FC236}">
              <a16:creationId xmlns:a16="http://schemas.microsoft.com/office/drawing/2014/main" id="{00000000-0008-0000-0100-00000E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116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92" name="Line 268">
          <a:extLst>
            <a:ext uri="{FF2B5EF4-FFF2-40B4-BE49-F238E27FC236}">
              <a16:creationId xmlns:a16="http://schemas.microsoft.com/office/drawing/2014/main" id="{00000000-0008-0000-0100-00000C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105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90" name="Line 266">
          <a:extLst>
            <a:ext uri="{FF2B5EF4-FFF2-40B4-BE49-F238E27FC236}">
              <a16:creationId xmlns:a16="http://schemas.microsoft.com/office/drawing/2014/main" id="{00000000-0008-0000-0100-00000A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108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50" name="Line 226">
          <a:extLst>
            <a:ext uri="{FF2B5EF4-FFF2-40B4-BE49-F238E27FC236}">
              <a16:creationId xmlns:a16="http://schemas.microsoft.com/office/drawing/2014/main" id="{00000000-0008-0000-0100-0000E2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160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48" name="Line 224">
          <a:extLst>
            <a:ext uri="{FF2B5EF4-FFF2-40B4-BE49-F238E27FC236}">
              <a16:creationId xmlns:a16="http://schemas.microsoft.com/office/drawing/2014/main" id="{00000000-0008-0000-0100-0000E0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155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46" name="Line 222">
          <a:extLst>
            <a:ext uri="{FF2B5EF4-FFF2-40B4-BE49-F238E27FC236}">
              <a16:creationId xmlns:a16="http://schemas.microsoft.com/office/drawing/2014/main" id="{00000000-0008-0000-0100-0000DE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150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44" name="Line 220">
          <a:extLst>
            <a:ext uri="{FF2B5EF4-FFF2-40B4-BE49-F238E27FC236}">
              <a16:creationId xmlns:a16="http://schemas.microsoft.com/office/drawing/2014/main" id="{00000000-0008-0000-0100-0000DC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150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42" name="Line 218">
          <a:extLst>
            <a:ext uri="{FF2B5EF4-FFF2-40B4-BE49-F238E27FC236}">
              <a16:creationId xmlns:a16="http://schemas.microsoft.com/office/drawing/2014/main" id="{00000000-0008-0000-0100-0000DA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145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40" name="Line 216">
          <a:extLst>
            <a:ext uri="{FF2B5EF4-FFF2-40B4-BE49-F238E27FC236}">
              <a16:creationId xmlns:a16="http://schemas.microsoft.com/office/drawing/2014/main" id="{00000000-0008-0000-0100-0000D8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145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38" name="Line 214">
          <a:extLst>
            <a:ext uri="{FF2B5EF4-FFF2-40B4-BE49-F238E27FC236}">
              <a16:creationId xmlns:a16="http://schemas.microsoft.com/office/drawing/2014/main" id="{00000000-0008-0000-0100-0000D6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140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36" name="Line 212">
          <a:extLst>
            <a:ext uri="{FF2B5EF4-FFF2-40B4-BE49-F238E27FC236}">
              <a16:creationId xmlns:a16="http://schemas.microsoft.com/office/drawing/2014/main" id="{00000000-0008-0000-0100-0000D4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140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96" name="Line 172">
          <a:extLst>
            <a:ext uri="{FF2B5EF4-FFF2-40B4-BE49-F238E27FC236}">
              <a16:creationId xmlns:a16="http://schemas.microsoft.com/office/drawing/2014/main" id="{00000000-0008-0000-0100-0000AC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94" name="Line 170">
          <a:extLst>
            <a:ext uri="{FF2B5EF4-FFF2-40B4-BE49-F238E27FC236}">
              <a16:creationId xmlns:a16="http://schemas.microsoft.com/office/drawing/2014/main" id="{00000000-0008-0000-0100-0000AA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92" name="Line 168">
          <a:extLst>
            <a:ext uri="{FF2B5EF4-FFF2-40B4-BE49-F238E27FC236}">
              <a16:creationId xmlns:a16="http://schemas.microsoft.com/office/drawing/2014/main" id="{00000000-0008-0000-0100-0000A8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46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90" name="Line 166">
          <a:extLst>
            <a:ext uri="{FF2B5EF4-FFF2-40B4-BE49-F238E27FC236}">
              <a16:creationId xmlns:a16="http://schemas.microsoft.com/office/drawing/2014/main" id="{00000000-0008-0000-0100-0000A6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44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88" name="Line 164">
          <a:extLst>
            <a:ext uri="{FF2B5EF4-FFF2-40B4-BE49-F238E27FC236}">
              <a16:creationId xmlns:a16="http://schemas.microsoft.com/office/drawing/2014/main" id="{00000000-0008-0000-0100-0000A4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47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86" name="Line 162">
          <a:extLst>
            <a:ext uri="{FF2B5EF4-FFF2-40B4-BE49-F238E27FC236}">
              <a16:creationId xmlns:a16="http://schemas.microsoft.com/office/drawing/2014/main" id="{00000000-0008-0000-0100-0000A2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84" name="Line 160">
          <a:extLst>
            <a:ext uri="{FF2B5EF4-FFF2-40B4-BE49-F238E27FC236}">
              <a16:creationId xmlns:a16="http://schemas.microsoft.com/office/drawing/2014/main" id="{00000000-0008-0000-0100-0000A0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82" name="Line 158">
          <a:extLst>
            <a:ext uri="{FF2B5EF4-FFF2-40B4-BE49-F238E27FC236}">
              <a16:creationId xmlns:a16="http://schemas.microsoft.com/office/drawing/2014/main" id="{00000000-0008-0000-0100-00009E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42" name="Line 118">
          <a:extLst>
            <a:ext uri="{FF2B5EF4-FFF2-40B4-BE49-F238E27FC236}">
              <a16:creationId xmlns:a16="http://schemas.microsoft.com/office/drawing/2014/main" id="{00000000-0008-0000-0100-000076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40" name="Line 116">
          <a:extLst>
            <a:ext uri="{FF2B5EF4-FFF2-40B4-BE49-F238E27FC236}">
              <a16:creationId xmlns:a16="http://schemas.microsoft.com/office/drawing/2014/main" id="{00000000-0008-0000-0100-000074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38" name="Line 114">
          <a:extLst>
            <a:ext uri="{FF2B5EF4-FFF2-40B4-BE49-F238E27FC236}">
              <a16:creationId xmlns:a16="http://schemas.microsoft.com/office/drawing/2014/main" id="{00000000-0008-0000-0100-000072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36" name="Line 112">
          <a:extLst>
            <a:ext uri="{FF2B5EF4-FFF2-40B4-BE49-F238E27FC236}">
              <a16:creationId xmlns:a16="http://schemas.microsoft.com/office/drawing/2014/main" id="{00000000-0008-0000-0100-000070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34" name="Line 110">
          <a:extLst>
            <a:ext uri="{FF2B5EF4-FFF2-40B4-BE49-F238E27FC236}">
              <a16:creationId xmlns:a16="http://schemas.microsoft.com/office/drawing/2014/main" id="{00000000-0008-0000-0100-00006E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32" name="Line 108">
          <a:extLst>
            <a:ext uri="{FF2B5EF4-FFF2-40B4-BE49-F238E27FC236}">
              <a16:creationId xmlns:a16="http://schemas.microsoft.com/office/drawing/2014/main" id="{00000000-0008-0000-0100-00006C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30" name="Line 106">
          <a:extLst>
            <a:ext uri="{FF2B5EF4-FFF2-40B4-BE49-F238E27FC236}">
              <a16:creationId xmlns:a16="http://schemas.microsoft.com/office/drawing/2014/main" id="{00000000-0008-0000-0100-00006A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28" name="Line 104">
          <a:extLst>
            <a:ext uri="{FF2B5EF4-FFF2-40B4-BE49-F238E27FC236}">
              <a16:creationId xmlns:a16="http://schemas.microsoft.com/office/drawing/2014/main" id="{00000000-0008-0000-0100-000068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92" name="Line 68">
          <a:extLst>
            <a:ext uri="{FF2B5EF4-FFF2-40B4-BE49-F238E27FC236}">
              <a16:creationId xmlns:a16="http://schemas.microsoft.com/office/drawing/2014/main" id="{00000000-0008-0000-0100-000044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90" name="Line 66">
          <a:extLst>
            <a:ext uri="{FF2B5EF4-FFF2-40B4-BE49-F238E27FC236}">
              <a16:creationId xmlns:a16="http://schemas.microsoft.com/office/drawing/2014/main" id="{00000000-0008-0000-0100-000042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88" name="Line 64">
          <a:extLst>
            <a:ext uri="{FF2B5EF4-FFF2-40B4-BE49-F238E27FC236}">
              <a16:creationId xmlns:a16="http://schemas.microsoft.com/office/drawing/2014/main" id="{00000000-0008-0000-0100-000040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78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86" name="Line 62">
          <a:extLst>
            <a:ext uri="{FF2B5EF4-FFF2-40B4-BE49-F238E27FC236}">
              <a16:creationId xmlns:a16="http://schemas.microsoft.com/office/drawing/2014/main" id="{00000000-0008-0000-0100-00003E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84" name="Line 60">
          <a:extLst>
            <a:ext uri="{FF2B5EF4-FFF2-40B4-BE49-F238E27FC236}">
              <a16:creationId xmlns:a16="http://schemas.microsoft.com/office/drawing/2014/main" id="{00000000-0008-0000-0100-00003C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74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82" name="Line 58">
          <a:extLst>
            <a:ext uri="{FF2B5EF4-FFF2-40B4-BE49-F238E27FC236}">
              <a16:creationId xmlns:a16="http://schemas.microsoft.com/office/drawing/2014/main" id="{00000000-0008-0000-0100-00003A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74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80" name="Line 56">
          <a:extLst>
            <a:ext uri="{FF2B5EF4-FFF2-40B4-BE49-F238E27FC236}">
              <a16:creationId xmlns:a16="http://schemas.microsoft.com/office/drawing/2014/main" id="{00000000-0008-0000-0100-000038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78" name="Line 54">
          <a:extLst>
            <a:ext uri="{FF2B5EF4-FFF2-40B4-BE49-F238E27FC236}">
              <a16:creationId xmlns:a16="http://schemas.microsoft.com/office/drawing/2014/main" id="{00000000-0008-0000-0100-000036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75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40" name="Line 16">
          <a:extLst>
            <a:ext uri="{FF2B5EF4-FFF2-40B4-BE49-F238E27FC236}">
              <a16:creationId xmlns:a16="http://schemas.microsoft.com/office/drawing/2014/main" id="{00000000-0008-0000-0100-000010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90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38" name="Line 14">
          <a:extLst>
            <a:ext uri="{FF2B5EF4-FFF2-40B4-BE49-F238E27FC236}">
              <a16:creationId xmlns:a16="http://schemas.microsoft.com/office/drawing/2014/main" id="{00000000-0008-0000-0100-00000E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36" name="Line 12">
          <a:extLst>
            <a:ext uri="{FF2B5EF4-FFF2-40B4-BE49-F238E27FC236}">
              <a16:creationId xmlns:a16="http://schemas.microsoft.com/office/drawing/2014/main" id="{00000000-0008-0000-0100-00000C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83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34" name="Line 10">
          <a:extLst>
            <a:ext uri="{FF2B5EF4-FFF2-40B4-BE49-F238E27FC236}">
              <a16:creationId xmlns:a16="http://schemas.microsoft.com/office/drawing/2014/main" id="{00000000-0008-0000-0100-00000A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85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32" name="Line 8">
          <a:extLst>
            <a:ext uri="{FF2B5EF4-FFF2-40B4-BE49-F238E27FC236}">
              <a16:creationId xmlns:a16="http://schemas.microsoft.com/office/drawing/2014/main" id="{00000000-0008-0000-0100-000008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87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30" name="Line 6">
          <a:extLst>
            <a:ext uri="{FF2B5EF4-FFF2-40B4-BE49-F238E27FC236}">
              <a16:creationId xmlns:a16="http://schemas.microsoft.com/office/drawing/2014/main" id="{00000000-0008-0000-0100-000006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90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28" name="Line 4">
          <a:extLst>
            <a:ext uri="{FF2B5EF4-FFF2-40B4-BE49-F238E27FC236}">
              <a16:creationId xmlns:a16="http://schemas.microsoft.com/office/drawing/2014/main" id="{00000000-0008-0000-0100-000004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92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26" name="Line 2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92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726" name="Line 702">
          <a:extLst>
            <a:ext uri="{FF2B5EF4-FFF2-40B4-BE49-F238E27FC236}">
              <a16:creationId xmlns:a16="http://schemas.microsoft.com/office/drawing/2014/main" id="{00000000-0008-0000-0100-0000BE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均值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40.75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74" name="Line 650">
          <a:extLst>
            <a:ext uri="{FF2B5EF4-FFF2-40B4-BE49-F238E27FC236}">
              <a16:creationId xmlns:a16="http://schemas.microsoft.com/office/drawing/2014/main" id="{00000000-0008-0000-0100-00008A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均值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80.50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20" name="Line 596">
          <a:extLst>
            <a:ext uri="{FF2B5EF4-FFF2-40B4-BE49-F238E27FC236}">
              <a16:creationId xmlns:a16="http://schemas.microsoft.com/office/drawing/2014/main" id="{00000000-0008-0000-0100-000054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均值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113.25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68" name="Line 544">
          <a:extLst>
            <a:ext uri="{FF2B5EF4-FFF2-40B4-BE49-F238E27FC236}">
              <a16:creationId xmlns:a16="http://schemas.microsoft.com/office/drawing/2014/main" id="{00000000-0008-0000-0100-00002006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均值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11.50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516" name="Line 492">
          <a:extLst>
            <a:ext uri="{FF2B5EF4-FFF2-40B4-BE49-F238E27FC236}">
              <a16:creationId xmlns:a16="http://schemas.microsoft.com/office/drawing/2014/main" id="{00000000-0008-0000-0100-0000EC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均值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19.13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66" name="Line 442">
          <a:extLst>
            <a:ext uri="{FF2B5EF4-FFF2-40B4-BE49-F238E27FC236}">
              <a16:creationId xmlns:a16="http://schemas.microsoft.com/office/drawing/2014/main" id="{00000000-0008-0000-0100-0000BA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均值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36.25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412" name="Line 388">
          <a:extLst>
            <a:ext uri="{FF2B5EF4-FFF2-40B4-BE49-F238E27FC236}">
              <a16:creationId xmlns:a16="http://schemas.microsoft.com/office/drawing/2014/main" id="{00000000-0008-0000-0100-000084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均值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54.63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62" name="Line 338">
          <a:extLst>
            <a:ext uri="{FF2B5EF4-FFF2-40B4-BE49-F238E27FC236}">
              <a16:creationId xmlns:a16="http://schemas.microsoft.com/office/drawing/2014/main" id="{00000000-0008-0000-0100-000052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均值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76.13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308" name="Line 284">
          <a:extLst>
            <a:ext uri="{FF2B5EF4-FFF2-40B4-BE49-F238E27FC236}">
              <a16:creationId xmlns:a16="http://schemas.microsoft.com/office/drawing/2014/main" id="{00000000-0008-0000-0100-00001C05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均值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113.38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54" name="Line 230">
          <a:extLst>
            <a:ext uri="{FF2B5EF4-FFF2-40B4-BE49-F238E27FC236}">
              <a16:creationId xmlns:a16="http://schemas.microsoft.com/office/drawing/2014/main" id="{00000000-0008-0000-0100-0000E6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均值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148.13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200" name="Line 176">
          <a:extLst>
            <a:ext uri="{FF2B5EF4-FFF2-40B4-BE49-F238E27FC236}">
              <a16:creationId xmlns:a16="http://schemas.microsoft.com/office/drawing/2014/main" id="{00000000-0008-0000-0100-0000B0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均值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49.00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146" name="Line 122">
          <a:extLst>
            <a:ext uri="{FF2B5EF4-FFF2-40B4-BE49-F238E27FC236}">
              <a16:creationId xmlns:a16="http://schemas.microsoft.com/office/drawing/2014/main" id="{00000000-0008-0000-0100-00007A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均值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48.13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96" name="Line 72">
          <a:extLst>
            <a:ext uri="{FF2B5EF4-FFF2-40B4-BE49-F238E27FC236}">
              <a16:creationId xmlns:a16="http://schemas.microsoft.com/office/drawing/2014/main" id="{00000000-0008-0000-0100-000048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均值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75.75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044" name="Line 20">
          <a:extLst>
            <a:ext uri="{FF2B5EF4-FFF2-40B4-BE49-F238E27FC236}">
              <a16:creationId xmlns:a16="http://schemas.microsoft.com/office/drawing/2014/main" id="{00000000-0008-0000-0100-00001404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675" spc="0">
              <a:ln>
                <a:noFill/>
              </a:ln>
              <a:noFill/>
              <a:latin typeface="9px &quot;Microsoft YaHei&quot;"/>
            </a:rPr>
            <a:t>值</a:t>
          </a:r>
          <a:r>
            <a:rPr lang="en-US" altLang="zh-CN" sz="675" spc="0">
              <a:ln>
                <a:noFill/>
              </a:ln>
              <a:noFill/>
              <a:latin typeface="9px &quot;Microsoft YaHei&quot;"/>
            </a:rPr>
            <a:t>87.63</a:t>
          </a:r>
          <a:endParaRPr lang="zh-CN" altLang="en-US" sz="675" spc="0">
            <a:ln>
              <a:noFill/>
            </a:ln>
            <a:noFill/>
            <a:latin typeface="9px &quot;Microsoft YaHei&quot;"/>
          </a:endParaRPr>
        </a:p>
      </xdr:txBody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152400</xdr:colOff>
      <xdr:row>3</xdr:row>
      <xdr:rowOff>152400</xdr:rowOff>
    </xdr:to>
    <xdr:pic>
      <xdr:nvPicPr>
        <xdr:cNvPr id="760" name="图片 759">
          <a:extLst>
            <a:ext uri="{FF2B5EF4-FFF2-40B4-BE49-F238E27FC236}">
              <a16:creationId xmlns:a16="http://schemas.microsoft.com/office/drawing/2014/main" id="{00000000-0008-0000-01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97712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152400</xdr:colOff>
      <xdr:row>3</xdr:row>
      <xdr:rowOff>152400</xdr:rowOff>
    </xdr:to>
    <xdr:pic>
      <xdr:nvPicPr>
        <xdr:cNvPr id="761" name="图片 760">
          <a:extLst>
            <a:ext uri="{FF2B5EF4-FFF2-40B4-BE49-F238E27FC236}">
              <a16:creationId xmlns:a16="http://schemas.microsoft.com/office/drawing/2014/main" id="{00000000-0008-0000-01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97712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152400</xdr:colOff>
      <xdr:row>3</xdr:row>
      <xdr:rowOff>152400</xdr:rowOff>
    </xdr:to>
    <xdr:pic>
      <xdr:nvPicPr>
        <xdr:cNvPr id="762" name="图片 761">
          <a:extLst>
            <a:ext uri="{FF2B5EF4-FFF2-40B4-BE49-F238E27FC236}">
              <a16:creationId xmlns:a16="http://schemas.microsoft.com/office/drawing/2014/main" id="{00000000-0008-0000-01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97712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70338</xdr:colOff>
      <xdr:row>2</xdr:row>
      <xdr:rowOff>175846</xdr:rowOff>
    </xdr:from>
    <xdr:to>
      <xdr:col>11</xdr:col>
      <xdr:colOff>222738</xdr:colOff>
      <xdr:row>3</xdr:row>
      <xdr:rowOff>152400</xdr:rowOff>
    </xdr:to>
    <xdr:pic>
      <xdr:nvPicPr>
        <xdr:cNvPr id="763" name="图片 762">
          <a:extLst>
            <a:ext uri="{FF2B5EF4-FFF2-40B4-BE49-F238E27FC236}">
              <a16:creationId xmlns:a16="http://schemas.microsoft.com/office/drawing/2014/main" id="{00000000-0008-0000-01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152400</xdr:colOff>
      <xdr:row>4</xdr:row>
      <xdr:rowOff>152400</xdr:rowOff>
    </xdr:to>
    <xdr:pic>
      <xdr:nvPicPr>
        <xdr:cNvPr id="764" name="图片 763">
          <a:extLst>
            <a:ext uri="{FF2B5EF4-FFF2-40B4-BE49-F238E27FC236}">
              <a16:creationId xmlns:a16="http://schemas.microsoft.com/office/drawing/2014/main" id="{00000000-0008-0000-01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9946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76200</xdr:colOff>
      <xdr:row>4</xdr:row>
      <xdr:rowOff>0</xdr:rowOff>
    </xdr:from>
    <xdr:to>
      <xdr:col>11</xdr:col>
      <xdr:colOff>228600</xdr:colOff>
      <xdr:row>4</xdr:row>
      <xdr:rowOff>152400</xdr:rowOff>
    </xdr:to>
    <xdr:pic>
      <xdr:nvPicPr>
        <xdr:cNvPr id="765" name="图片 764">
          <a:extLst>
            <a:ext uri="{FF2B5EF4-FFF2-40B4-BE49-F238E27FC236}">
              <a16:creationId xmlns:a16="http://schemas.microsoft.com/office/drawing/2014/main" id="{00000000-0008-0000-01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70338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152400</xdr:colOff>
      <xdr:row>5</xdr:row>
      <xdr:rowOff>152400</xdr:rowOff>
    </xdr:to>
    <xdr:pic>
      <xdr:nvPicPr>
        <xdr:cNvPr id="766" name="图片 765">
          <a:extLst>
            <a:ext uri="{FF2B5EF4-FFF2-40B4-BE49-F238E27FC236}">
              <a16:creationId xmlns:a16="http://schemas.microsoft.com/office/drawing/2014/main" id="{00000000-0008-0000-01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02818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152400</xdr:colOff>
      <xdr:row>5</xdr:row>
      <xdr:rowOff>152400</xdr:rowOff>
    </xdr:to>
    <xdr:pic>
      <xdr:nvPicPr>
        <xdr:cNvPr id="767" name="图片 766">
          <a:extLst>
            <a:ext uri="{FF2B5EF4-FFF2-40B4-BE49-F238E27FC236}">
              <a16:creationId xmlns:a16="http://schemas.microsoft.com/office/drawing/2014/main" id="{00000000-0008-0000-01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02818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152400</xdr:colOff>
      <xdr:row>5</xdr:row>
      <xdr:rowOff>152400</xdr:rowOff>
    </xdr:to>
    <xdr:pic>
      <xdr:nvPicPr>
        <xdr:cNvPr id="768" name="图片 767">
          <a:extLst>
            <a:ext uri="{FF2B5EF4-FFF2-40B4-BE49-F238E27FC236}">
              <a16:creationId xmlns:a16="http://schemas.microsoft.com/office/drawing/2014/main" id="{00000000-0008-0000-01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02818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152400</xdr:colOff>
      <xdr:row>5</xdr:row>
      <xdr:rowOff>152400</xdr:rowOff>
    </xdr:to>
    <xdr:pic>
      <xdr:nvPicPr>
        <xdr:cNvPr id="769" name="图片 768">
          <a:extLst>
            <a:ext uri="{FF2B5EF4-FFF2-40B4-BE49-F238E27FC236}">
              <a16:creationId xmlns:a16="http://schemas.microsoft.com/office/drawing/2014/main" id="{00000000-0008-0000-01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02818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152400</xdr:colOff>
      <xdr:row>6</xdr:row>
      <xdr:rowOff>152400</xdr:rowOff>
    </xdr:to>
    <xdr:pic>
      <xdr:nvPicPr>
        <xdr:cNvPr id="770" name="图片 769">
          <a:extLst>
            <a:ext uri="{FF2B5EF4-FFF2-40B4-BE49-F238E27FC236}">
              <a16:creationId xmlns:a16="http://schemas.microsoft.com/office/drawing/2014/main" id="{00000000-0008-0000-01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04570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152400</xdr:colOff>
      <xdr:row>6</xdr:row>
      <xdr:rowOff>152400</xdr:rowOff>
    </xdr:to>
    <xdr:pic>
      <xdr:nvPicPr>
        <xdr:cNvPr id="771" name="图片 770">
          <a:extLst>
            <a:ext uri="{FF2B5EF4-FFF2-40B4-BE49-F238E27FC236}">
              <a16:creationId xmlns:a16="http://schemas.microsoft.com/office/drawing/2014/main" id="{00000000-0008-0000-01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04570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152400</xdr:colOff>
      <xdr:row>6</xdr:row>
      <xdr:rowOff>152400</xdr:rowOff>
    </xdr:to>
    <xdr:pic>
      <xdr:nvPicPr>
        <xdr:cNvPr id="772" name="图片 771">
          <a:extLst>
            <a:ext uri="{FF2B5EF4-FFF2-40B4-BE49-F238E27FC236}">
              <a16:creationId xmlns:a16="http://schemas.microsoft.com/office/drawing/2014/main" id="{00000000-0008-0000-01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04570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152400</xdr:colOff>
      <xdr:row>7</xdr:row>
      <xdr:rowOff>152400</xdr:rowOff>
    </xdr:to>
    <xdr:pic>
      <xdr:nvPicPr>
        <xdr:cNvPr id="773" name="图片 772">
          <a:extLst>
            <a:ext uri="{FF2B5EF4-FFF2-40B4-BE49-F238E27FC236}">
              <a16:creationId xmlns:a16="http://schemas.microsoft.com/office/drawing/2014/main" id="{00000000-0008-0000-01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07923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152400</xdr:colOff>
      <xdr:row>7</xdr:row>
      <xdr:rowOff>152400</xdr:rowOff>
    </xdr:to>
    <xdr:pic>
      <xdr:nvPicPr>
        <xdr:cNvPr id="774" name="图片 773">
          <a:extLst>
            <a:ext uri="{FF2B5EF4-FFF2-40B4-BE49-F238E27FC236}">
              <a16:creationId xmlns:a16="http://schemas.microsoft.com/office/drawing/2014/main" id="{00000000-0008-0000-01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07923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152400</xdr:colOff>
      <xdr:row>7</xdr:row>
      <xdr:rowOff>152400</xdr:rowOff>
    </xdr:to>
    <xdr:pic>
      <xdr:nvPicPr>
        <xdr:cNvPr id="775" name="图片 774">
          <a:extLst>
            <a:ext uri="{FF2B5EF4-FFF2-40B4-BE49-F238E27FC236}">
              <a16:creationId xmlns:a16="http://schemas.microsoft.com/office/drawing/2014/main" id="{00000000-0008-0000-01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07923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152400</xdr:colOff>
      <xdr:row>7</xdr:row>
      <xdr:rowOff>152400</xdr:rowOff>
    </xdr:to>
    <xdr:pic>
      <xdr:nvPicPr>
        <xdr:cNvPr id="776" name="图片 775">
          <a:extLst>
            <a:ext uri="{FF2B5EF4-FFF2-40B4-BE49-F238E27FC236}">
              <a16:creationId xmlns:a16="http://schemas.microsoft.com/office/drawing/2014/main" id="{00000000-0008-0000-01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07923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152400</xdr:colOff>
      <xdr:row>7</xdr:row>
      <xdr:rowOff>152400</xdr:rowOff>
    </xdr:to>
    <xdr:pic>
      <xdr:nvPicPr>
        <xdr:cNvPr id="777" name="图片 776">
          <a:extLst>
            <a:ext uri="{FF2B5EF4-FFF2-40B4-BE49-F238E27FC236}">
              <a16:creationId xmlns:a16="http://schemas.microsoft.com/office/drawing/2014/main" id="{00000000-0008-0000-01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07923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152400</xdr:colOff>
      <xdr:row>8</xdr:row>
      <xdr:rowOff>152400</xdr:rowOff>
    </xdr:to>
    <xdr:pic>
      <xdr:nvPicPr>
        <xdr:cNvPr id="778" name="图片 777">
          <a:extLst>
            <a:ext uri="{FF2B5EF4-FFF2-40B4-BE49-F238E27FC236}">
              <a16:creationId xmlns:a16="http://schemas.microsoft.com/office/drawing/2014/main" id="{00000000-0008-0000-01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0967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152400</xdr:colOff>
      <xdr:row>8</xdr:row>
      <xdr:rowOff>152400</xdr:rowOff>
    </xdr:to>
    <xdr:pic>
      <xdr:nvPicPr>
        <xdr:cNvPr id="779" name="图片 778">
          <a:extLst>
            <a:ext uri="{FF2B5EF4-FFF2-40B4-BE49-F238E27FC236}">
              <a16:creationId xmlns:a16="http://schemas.microsoft.com/office/drawing/2014/main" id="{00000000-0008-0000-01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0967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152400</xdr:colOff>
      <xdr:row>8</xdr:row>
      <xdr:rowOff>152400</xdr:rowOff>
    </xdr:to>
    <xdr:pic>
      <xdr:nvPicPr>
        <xdr:cNvPr id="780" name="图片 779">
          <a:extLst>
            <a:ext uri="{FF2B5EF4-FFF2-40B4-BE49-F238E27FC236}">
              <a16:creationId xmlns:a16="http://schemas.microsoft.com/office/drawing/2014/main" id="{00000000-0008-0000-01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0967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152400</xdr:colOff>
      <xdr:row>9</xdr:row>
      <xdr:rowOff>152400</xdr:rowOff>
    </xdr:to>
    <xdr:pic>
      <xdr:nvPicPr>
        <xdr:cNvPr id="781" name="图片 780">
          <a:extLst>
            <a:ext uri="{FF2B5EF4-FFF2-40B4-BE49-F238E27FC236}">
              <a16:creationId xmlns:a16="http://schemas.microsoft.com/office/drawing/2014/main" id="{00000000-0008-0000-01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130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152400</xdr:colOff>
      <xdr:row>9</xdr:row>
      <xdr:rowOff>152400</xdr:rowOff>
    </xdr:to>
    <xdr:pic>
      <xdr:nvPicPr>
        <xdr:cNvPr id="782" name="图片 781">
          <a:extLst>
            <a:ext uri="{FF2B5EF4-FFF2-40B4-BE49-F238E27FC236}">
              <a16:creationId xmlns:a16="http://schemas.microsoft.com/office/drawing/2014/main" id="{00000000-0008-0000-01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130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152400</xdr:colOff>
      <xdr:row>9</xdr:row>
      <xdr:rowOff>152400</xdr:rowOff>
    </xdr:to>
    <xdr:pic>
      <xdr:nvPicPr>
        <xdr:cNvPr id="783" name="图片 782">
          <a:extLst>
            <a:ext uri="{FF2B5EF4-FFF2-40B4-BE49-F238E27FC236}">
              <a16:creationId xmlns:a16="http://schemas.microsoft.com/office/drawing/2014/main" id="{00000000-0008-0000-01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130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152400</xdr:colOff>
      <xdr:row>9</xdr:row>
      <xdr:rowOff>152400</xdr:rowOff>
    </xdr:to>
    <xdr:pic>
      <xdr:nvPicPr>
        <xdr:cNvPr id="784" name="图片 783">
          <a:extLst>
            <a:ext uri="{FF2B5EF4-FFF2-40B4-BE49-F238E27FC236}">
              <a16:creationId xmlns:a16="http://schemas.microsoft.com/office/drawing/2014/main" id="{00000000-0008-0000-01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130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152400</xdr:colOff>
      <xdr:row>9</xdr:row>
      <xdr:rowOff>152400</xdr:rowOff>
    </xdr:to>
    <xdr:pic>
      <xdr:nvPicPr>
        <xdr:cNvPr id="785" name="图片 784">
          <a:extLst>
            <a:ext uri="{FF2B5EF4-FFF2-40B4-BE49-F238E27FC236}">
              <a16:creationId xmlns:a16="http://schemas.microsoft.com/office/drawing/2014/main" id="{00000000-0008-0000-01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130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152400</xdr:colOff>
      <xdr:row>10</xdr:row>
      <xdr:rowOff>152400</xdr:rowOff>
    </xdr:to>
    <xdr:pic>
      <xdr:nvPicPr>
        <xdr:cNvPr id="786" name="图片 785">
          <a:extLst>
            <a:ext uri="{FF2B5EF4-FFF2-40B4-BE49-F238E27FC236}">
              <a16:creationId xmlns:a16="http://schemas.microsoft.com/office/drawing/2014/main" id="{00000000-0008-0000-01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14781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152400</xdr:colOff>
      <xdr:row>10</xdr:row>
      <xdr:rowOff>152400</xdr:rowOff>
    </xdr:to>
    <xdr:pic>
      <xdr:nvPicPr>
        <xdr:cNvPr id="787" name="图片 786">
          <a:extLst>
            <a:ext uri="{FF2B5EF4-FFF2-40B4-BE49-F238E27FC236}">
              <a16:creationId xmlns:a16="http://schemas.microsoft.com/office/drawing/2014/main" id="{00000000-0008-0000-01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14781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152400</xdr:colOff>
      <xdr:row>10</xdr:row>
      <xdr:rowOff>152400</xdr:rowOff>
    </xdr:to>
    <xdr:pic>
      <xdr:nvPicPr>
        <xdr:cNvPr id="788" name="图片 787">
          <a:extLst>
            <a:ext uri="{FF2B5EF4-FFF2-40B4-BE49-F238E27FC236}">
              <a16:creationId xmlns:a16="http://schemas.microsoft.com/office/drawing/2014/main" id="{00000000-0008-0000-01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14781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152400</xdr:colOff>
      <xdr:row>11</xdr:row>
      <xdr:rowOff>152400</xdr:rowOff>
    </xdr:to>
    <xdr:pic>
      <xdr:nvPicPr>
        <xdr:cNvPr id="789" name="图片 788">
          <a:extLst>
            <a:ext uri="{FF2B5EF4-FFF2-40B4-BE49-F238E27FC236}">
              <a16:creationId xmlns:a16="http://schemas.microsoft.com/office/drawing/2014/main" id="{00000000-0008-0000-01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18134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152400</xdr:colOff>
      <xdr:row>11</xdr:row>
      <xdr:rowOff>152400</xdr:rowOff>
    </xdr:to>
    <xdr:pic>
      <xdr:nvPicPr>
        <xdr:cNvPr id="790" name="图片 789">
          <a:extLst>
            <a:ext uri="{FF2B5EF4-FFF2-40B4-BE49-F238E27FC236}">
              <a16:creationId xmlns:a16="http://schemas.microsoft.com/office/drawing/2014/main" id="{00000000-0008-0000-01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18134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152400</xdr:colOff>
      <xdr:row>11</xdr:row>
      <xdr:rowOff>152400</xdr:rowOff>
    </xdr:to>
    <xdr:pic>
      <xdr:nvPicPr>
        <xdr:cNvPr id="791" name="图片 790">
          <a:extLst>
            <a:ext uri="{FF2B5EF4-FFF2-40B4-BE49-F238E27FC236}">
              <a16:creationId xmlns:a16="http://schemas.microsoft.com/office/drawing/2014/main" id="{00000000-0008-0000-01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18134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152400</xdr:colOff>
      <xdr:row>11</xdr:row>
      <xdr:rowOff>152400</xdr:rowOff>
    </xdr:to>
    <xdr:pic>
      <xdr:nvPicPr>
        <xdr:cNvPr id="792" name="图片 791">
          <a:extLst>
            <a:ext uri="{FF2B5EF4-FFF2-40B4-BE49-F238E27FC236}">
              <a16:creationId xmlns:a16="http://schemas.microsoft.com/office/drawing/2014/main" id="{00000000-0008-0000-01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18134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10</xdr:col>
      <xdr:colOff>152400</xdr:colOff>
      <xdr:row>12</xdr:row>
      <xdr:rowOff>152400</xdr:rowOff>
    </xdr:to>
    <xdr:pic>
      <xdr:nvPicPr>
        <xdr:cNvPr id="793" name="图片 792">
          <a:extLst>
            <a:ext uri="{FF2B5EF4-FFF2-40B4-BE49-F238E27FC236}">
              <a16:creationId xmlns:a16="http://schemas.microsoft.com/office/drawing/2014/main" id="{00000000-0008-0000-01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19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152400</xdr:colOff>
      <xdr:row>12</xdr:row>
      <xdr:rowOff>152400</xdr:rowOff>
    </xdr:to>
    <xdr:pic>
      <xdr:nvPicPr>
        <xdr:cNvPr id="794" name="图片 793">
          <a:extLst>
            <a:ext uri="{FF2B5EF4-FFF2-40B4-BE49-F238E27FC236}">
              <a16:creationId xmlns:a16="http://schemas.microsoft.com/office/drawing/2014/main" id="{00000000-0008-0000-01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19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152400</xdr:colOff>
      <xdr:row>13</xdr:row>
      <xdr:rowOff>152400</xdr:rowOff>
    </xdr:to>
    <xdr:pic>
      <xdr:nvPicPr>
        <xdr:cNvPr id="795" name="图片 794">
          <a:extLst>
            <a:ext uri="{FF2B5EF4-FFF2-40B4-BE49-F238E27FC236}">
              <a16:creationId xmlns:a16="http://schemas.microsoft.com/office/drawing/2014/main" id="{00000000-0008-0000-01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23239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152400</xdr:colOff>
      <xdr:row>13</xdr:row>
      <xdr:rowOff>152400</xdr:rowOff>
    </xdr:to>
    <xdr:pic>
      <xdr:nvPicPr>
        <xdr:cNvPr id="796" name="图片 795">
          <a:extLst>
            <a:ext uri="{FF2B5EF4-FFF2-40B4-BE49-F238E27FC236}">
              <a16:creationId xmlns:a16="http://schemas.microsoft.com/office/drawing/2014/main" id="{00000000-0008-0000-01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23239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152400</xdr:colOff>
      <xdr:row>13</xdr:row>
      <xdr:rowOff>152400</xdr:rowOff>
    </xdr:to>
    <xdr:pic>
      <xdr:nvPicPr>
        <xdr:cNvPr id="797" name="图片 796">
          <a:extLst>
            <a:ext uri="{FF2B5EF4-FFF2-40B4-BE49-F238E27FC236}">
              <a16:creationId xmlns:a16="http://schemas.microsoft.com/office/drawing/2014/main" id="{00000000-0008-0000-01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23239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152400</xdr:colOff>
      <xdr:row>13</xdr:row>
      <xdr:rowOff>152400</xdr:rowOff>
    </xdr:to>
    <xdr:pic>
      <xdr:nvPicPr>
        <xdr:cNvPr id="798" name="图片 797">
          <a:extLst>
            <a:ext uri="{FF2B5EF4-FFF2-40B4-BE49-F238E27FC236}">
              <a16:creationId xmlns:a16="http://schemas.microsoft.com/office/drawing/2014/main" id="{00000000-0008-0000-01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23239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152400</xdr:colOff>
      <xdr:row>14</xdr:row>
      <xdr:rowOff>152400</xdr:rowOff>
    </xdr:to>
    <xdr:pic>
      <xdr:nvPicPr>
        <xdr:cNvPr id="799" name="图片 798">
          <a:extLst>
            <a:ext uri="{FF2B5EF4-FFF2-40B4-BE49-F238E27FC236}">
              <a16:creationId xmlns:a16="http://schemas.microsoft.com/office/drawing/2014/main" id="{00000000-0008-0000-01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24992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152400</xdr:colOff>
      <xdr:row>14</xdr:row>
      <xdr:rowOff>152400</xdr:rowOff>
    </xdr:to>
    <xdr:pic>
      <xdr:nvPicPr>
        <xdr:cNvPr id="800" name="图片 799">
          <a:extLst>
            <a:ext uri="{FF2B5EF4-FFF2-40B4-BE49-F238E27FC236}">
              <a16:creationId xmlns:a16="http://schemas.microsoft.com/office/drawing/2014/main" id="{00000000-0008-0000-01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24992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152400</xdr:colOff>
      <xdr:row>14</xdr:row>
      <xdr:rowOff>152400</xdr:rowOff>
    </xdr:to>
    <xdr:pic>
      <xdr:nvPicPr>
        <xdr:cNvPr id="801" name="图片 800">
          <a:extLst>
            <a:ext uri="{FF2B5EF4-FFF2-40B4-BE49-F238E27FC236}">
              <a16:creationId xmlns:a16="http://schemas.microsoft.com/office/drawing/2014/main" id="{00000000-0008-0000-01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24992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152400</xdr:colOff>
      <xdr:row>15</xdr:row>
      <xdr:rowOff>152400</xdr:rowOff>
    </xdr:to>
    <xdr:pic>
      <xdr:nvPicPr>
        <xdr:cNvPr id="802" name="图片 801">
          <a:extLst>
            <a:ext uri="{FF2B5EF4-FFF2-40B4-BE49-F238E27FC236}">
              <a16:creationId xmlns:a16="http://schemas.microsoft.com/office/drawing/2014/main" id="{00000000-0008-0000-01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28345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152400</xdr:colOff>
      <xdr:row>15</xdr:row>
      <xdr:rowOff>152400</xdr:rowOff>
    </xdr:to>
    <xdr:pic>
      <xdr:nvPicPr>
        <xdr:cNvPr id="803" name="图片 802">
          <a:extLst>
            <a:ext uri="{FF2B5EF4-FFF2-40B4-BE49-F238E27FC236}">
              <a16:creationId xmlns:a16="http://schemas.microsoft.com/office/drawing/2014/main" id="{00000000-0008-0000-01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28345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152400</xdr:colOff>
      <xdr:row>15</xdr:row>
      <xdr:rowOff>152400</xdr:rowOff>
    </xdr:to>
    <xdr:pic>
      <xdr:nvPicPr>
        <xdr:cNvPr id="804" name="图片 803">
          <a:extLst>
            <a:ext uri="{FF2B5EF4-FFF2-40B4-BE49-F238E27FC236}">
              <a16:creationId xmlns:a16="http://schemas.microsoft.com/office/drawing/2014/main" id="{00000000-0008-0000-01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28345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152400</xdr:colOff>
      <xdr:row>15</xdr:row>
      <xdr:rowOff>152400</xdr:rowOff>
    </xdr:to>
    <xdr:pic>
      <xdr:nvPicPr>
        <xdr:cNvPr id="805" name="图片 804">
          <a:extLst>
            <a:ext uri="{FF2B5EF4-FFF2-40B4-BE49-F238E27FC236}">
              <a16:creationId xmlns:a16="http://schemas.microsoft.com/office/drawing/2014/main" id="{00000000-0008-0000-01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28345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152400</xdr:colOff>
      <xdr:row>15</xdr:row>
      <xdr:rowOff>152400</xdr:rowOff>
    </xdr:to>
    <xdr:pic>
      <xdr:nvPicPr>
        <xdr:cNvPr id="806" name="图片 805">
          <a:extLst>
            <a:ext uri="{FF2B5EF4-FFF2-40B4-BE49-F238E27FC236}">
              <a16:creationId xmlns:a16="http://schemas.microsoft.com/office/drawing/2014/main" id="{00000000-0008-0000-01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28345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152400</xdr:colOff>
      <xdr:row>16</xdr:row>
      <xdr:rowOff>152400</xdr:rowOff>
    </xdr:to>
    <xdr:pic>
      <xdr:nvPicPr>
        <xdr:cNvPr id="807" name="图片 806">
          <a:extLst>
            <a:ext uri="{FF2B5EF4-FFF2-40B4-BE49-F238E27FC236}">
              <a16:creationId xmlns:a16="http://schemas.microsoft.com/office/drawing/2014/main" id="{00000000-0008-0000-01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30097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152400</xdr:colOff>
      <xdr:row>16</xdr:row>
      <xdr:rowOff>152400</xdr:rowOff>
    </xdr:to>
    <xdr:pic>
      <xdr:nvPicPr>
        <xdr:cNvPr id="808" name="图片 807">
          <a:extLst>
            <a:ext uri="{FF2B5EF4-FFF2-40B4-BE49-F238E27FC236}">
              <a16:creationId xmlns:a16="http://schemas.microsoft.com/office/drawing/2014/main" id="{00000000-0008-0000-01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30097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152400</xdr:colOff>
      <xdr:row>16</xdr:row>
      <xdr:rowOff>152400</xdr:rowOff>
    </xdr:to>
    <xdr:pic>
      <xdr:nvPicPr>
        <xdr:cNvPr id="809" name="图片 808">
          <a:extLst>
            <a:ext uri="{FF2B5EF4-FFF2-40B4-BE49-F238E27FC236}">
              <a16:creationId xmlns:a16="http://schemas.microsoft.com/office/drawing/2014/main" id="{00000000-0008-0000-01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30097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152400</xdr:colOff>
      <xdr:row>17</xdr:row>
      <xdr:rowOff>152400</xdr:rowOff>
    </xdr:to>
    <xdr:pic>
      <xdr:nvPicPr>
        <xdr:cNvPr id="810" name="图片 809">
          <a:extLst>
            <a:ext uri="{FF2B5EF4-FFF2-40B4-BE49-F238E27FC236}">
              <a16:creationId xmlns:a16="http://schemas.microsoft.com/office/drawing/2014/main" id="{00000000-0008-0000-01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33450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152400</xdr:colOff>
      <xdr:row>17</xdr:row>
      <xdr:rowOff>152400</xdr:rowOff>
    </xdr:to>
    <xdr:pic>
      <xdr:nvPicPr>
        <xdr:cNvPr id="811" name="图片 810">
          <a:extLst>
            <a:ext uri="{FF2B5EF4-FFF2-40B4-BE49-F238E27FC236}">
              <a16:creationId xmlns:a16="http://schemas.microsoft.com/office/drawing/2014/main" id="{00000000-0008-0000-01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33450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152400</xdr:colOff>
      <xdr:row>17</xdr:row>
      <xdr:rowOff>152400</xdr:rowOff>
    </xdr:to>
    <xdr:pic>
      <xdr:nvPicPr>
        <xdr:cNvPr id="812" name="图片 811">
          <a:extLst>
            <a:ext uri="{FF2B5EF4-FFF2-40B4-BE49-F238E27FC236}">
              <a16:creationId xmlns:a16="http://schemas.microsoft.com/office/drawing/2014/main" id="{00000000-0008-0000-01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33450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152400</xdr:colOff>
      <xdr:row>17</xdr:row>
      <xdr:rowOff>152400</xdr:rowOff>
    </xdr:to>
    <xdr:pic>
      <xdr:nvPicPr>
        <xdr:cNvPr id="813" name="图片 812">
          <a:extLst>
            <a:ext uri="{FF2B5EF4-FFF2-40B4-BE49-F238E27FC236}">
              <a16:creationId xmlns:a16="http://schemas.microsoft.com/office/drawing/2014/main" id="{00000000-0008-0000-01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33450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152400</xdr:colOff>
      <xdr:row>17</xdr:row>
      <xdr:rowOff>152400</xdr:rowOff>
    </xdr:to>
    <xdr:pic>
      <xdr:nvPicPr>
        <xdr:cNvPr id="814" name="图片 813">
          <a:extLst>
            <a:ext uri="{FF2B5EF4-FFF2-40B4-BE49-F238E27FC236}">
              <a16:creationId xmlns:a16="http://schemas.microsoft.com/office/drawing/2014/main" id="{00000000-0008-0000-01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33450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152400</xdr:colOff>
      <xdr:row>18</xdr:row>
      <xdr:rowOff>152400</xdr:rowOff>
    </xdr:to>
    <xdr:pic>
      <xdr:nvPicPr>
        <xdr:cNvPr id="815" name="图片 814">
          <a:extLst>
            <a:ext uri="{FF2B5EF4-FFF2-40B4-BE49-F238E27FC236}">
              <a16:creationId xmlns:a16="http://schemas.microsoft.com/office/drawing/2014/main" id="{00000000-0008-0000-01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35203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10</xdr:col>
      <xdr:colOff>152400</xdr:colOff>
      <xdr:row>18</xdr:row>
      <xdr:rowOff>152400</xdr:rowOff>
    </xdr:to>
    <xdr:pic>
      <xdr:nvPicPr>
        <xdr:cNvPr id="816" name="图片 815">
          <a:extLst>
            <a:ext uri="{FF2B5EF4-FFF2-40B4-BE49-F238E27FC236}">
              <a16:creationId xmlns:a16="http://schemas.microsoft.com/office/drawing/2014/main" id="{00000000-0008-0000-01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35203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152400</xdr:colOff>
      <xdr:row>18</xdr:row>
      <xdr:rowOff>152400</xdr:rowOff>
    </xdr:to>
    <xdr:pic>
      <xdr:nvPicPr>
        <xdr:cNvPr id="817" name="图片 816">
          <a:extLst>
            <a:ext uri="{FF2B5EF4-FFF2-40B4-BE49-F238E27FC236}">
              <a16:creationId xmlns:a16="http://schemas.microsoft.com/office/drawing/2014/main" id="{00000000-0008-0000-01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35203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152400</xdr:colOff>
      <xdr:row>19</xdr:row>
      <xdr:rowOff>152400</xdr:rowOff>
    </xdr:to>
    <xdr:pic>
      <xdr:nvPicPr>
        <xdr:cNvPr id="818" name="图片 817">
          <a:extLst>
            <a:ext uri="{FF2B5EF4-FFF2-40B4-BE49-F238E27FC236}">
              <a16:creationId xmlns:a16="http://schemas.microsoft.com/office/drawing/2014/main" id="{00000000-0008-0000-01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385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152400</xdr:colOff>
      <xdr:row>19</xdr:row>
      <xdr:rowOff>152400</xdr:rowOff>
    </xdr:to>
    <xdr:pic>
      <xdr:nvPicPr>
        <xdr:cNvPr id="819" name="图片 818">
          <a:extLst>
            <a:ext uri="{FF2B5EF4-FFF2-40B4-BE49-F238E27FC236}">
              <a16:creationId xmlns:a16="http://schemas.microsoft.com/office/drawing/2014/main" id="{00000000-0008-0000-01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385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10</xdr:col>
      <xdr:colOff>152400</xdr:colOff>
      <xdr:row>19</xdr:row>
      <xdr:rowOff>152400</xdr:rowOff>
    </xdr:to>
    <xdr:pic>
      <xdr:nvPicPr>
        <xdr:cNvPr id="820" name="图片 819">
          <a:extLst>
            <a:ext uri="{FF2B5EF4-FFF2-40B4-BE49-F238E27FC236}">
              <a16:creationId xmlns:a16="http://schemas.microsoft.com/office/drawing/2014/main" id="{00000000-0008-0000-01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385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152400</xdr:colOff>
      <xdr:row>19</xdr:row>
      <xdr:rowOff>152400</xdr:rowOff>
    </xdr:to>
    <xdr:pic>
      <xdr:nvPicPr>
        <xdr:cNvPr id="821" name="图片 820">
          <a:extLst>
            <a:ext uri="{FF2B5EF4-FFF2-40B4-BE49-F238E27FC236}">
              <a16:creationId xmlns:a16="http://schemas.microsoft.com/office/drawing/2014/main" id="{00000000-0008-0000-01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385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152400</xdr:colOff>
      <xdr:row>20</xdr:row>
      <xdr:rowOff>152400</xdr:rowOff>
    </xdr:to>
    <xdr:pic>
      <xdr:nvPicPr>
        <xdr:cNvPr id="822" name="图片 821">
          <a:extLst>
            <a:ext uri="{FF2B5EF4-FFF2-40B4-BE49-F238E27FC236}">
              <a16:creationId xmlns:a16="http://schemas.microsoft.com/office/drawing/2014/main" id="{00000000-0008-0000-01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40308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152400</xdr:colOff>
      <xdr:row>20</xdr:row>
      <xdr:rowOff>152400</xdr:rowOff>
    </xdr:to>
    <xdr:pic>
      <xdr:nvPicPr>
        <xdr:cNvPr id="823" name="图片 822">
          <a:extLst>
            <a:ext uri="{FF2B5EF4-FFF2-40B4-BE49-F238E27FC236}">
              <a16:creationId xmlns:a16="http://schemas.microsoft.com/office/drawing/2014/main" id="{00000000-0008-0000-01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0308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152400</xdr:colOff>
      <xdr:row>21</xdr:row>
      <xdr:rowOff>152400</xdr:rowOff>
    </xdr:to>
    <xdr:pic>
      <xdr:nvPicPr>
        <xdr:cNvPr id="824" name="图片 823">
          <a:extLst>
            <a:ext uri="{FF2B5EF4-FFF2-40B4-BE49-F238E27FC236}">
              <a16:creationId xmlns:a16="http://schemas.microsoft.com/office/drawing/2014/main" id="{00000000-0008-0000-01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43661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152400</xdr:colOff>
      <xdr:row>21</xdr:row>
      <xdr:rowOff>152400</xdr:rowOff>
    </xdr:to>
    <xdr:pic>
      <xdr:nvPicPr>
        <xdr:cNvPr id="825" name="图片 824">
          <a:extLst>
            <a:ext uri="{FF2B5EF4-FFF2-40B4-BE49-F238E27FC236}">
              <a16:creationId xmlns:a16="http://schemas.microsoft.com/office/drawing/2014/main" id="{00000000-0008-0000-01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43661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10</xdr:col>
      <xdr:colOff>152400</xdr:colOff>
      <xdr:row>21</xdr:row>
      <xdr:rowOff>152400</xdr:rowOff>
    </xdr:to>
    <xdr:pic>
      <xdr:nvPicPr>
        <xdr:cNvPr id="826" name="图片 825">
          <a:extLst>
            <a:ext uri="{FF2B5EF4-FFF2-40B4-BE49-F238E27FC236}">
              <a16:creationId xmlns:a16="http://schemas.microsoft.com/office/drawing/2014/main" id="{00000000-0008-0000-01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43661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152400</xdr:colOff>
      <xdr:row>21</xdr:row>
      <xdr:rowOff>152400</xdr:rowOff>
    </xdr:to>
    <xdr:pic>
      <xdr:nvPicPr>
        <xdr:cNvPr id="827" name="图片 826">
          <a:extLst>
            <a:ext uri="{FF2B5EF4-FFF2-40B4-BE49-F238E27FC236}">
              <a16:creationId xmlns:a16="http://schemas.microsoft.com/office/drawing/2014/main" id="{00000000-0008-0000-01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3661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152400</xdr:colOff>
      <xdr:row>22</xdr:row>
      <xdr:rowOff>152400</xdr:rowOff>
    </xdr:to>
    <xdr:pic>
      <xdr:nvPicPr>
        <xdr:cNvPr id="828" name="图片 827">
          <a:extLst>
            <a:ext uri="{FF2B5EF4-FFF2-40B4-BE49-F238E27FC236}">
              <a16:creationId xmlns:a16="http://schemas.microsoft.com/office/drawing/2014/main" id="{00000000-0008-0000-01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454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152400</xdr:colOff>
      <xdr:row>22</xdr:row>
      <xdr:rowOff>152400</xdr:rowOff>
    </xdr:to>
    <xdr:pic>
      <xdr:nvPicPr>
        <xdr:cNvPr id="829" name="图片 828">
          <a:extLst>
            <a:ext uri="{FF2B5EF4-FFF2-40B4-BE49-F238E27FC236}">
              <a16:creationId xmlns:a16="http://schemas.microsoft.com/office/drawing/2014/main" id="{00000000-0008-0000-01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54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152400</xdr:colOff>
      <xdr:row>23</xdr:row>
      <xdr:rowOff>152400</xdr:rowOff>
    </xdr:to>
    <xdr:pic>
      <xdr:nvPicPr>
        <xdr:cNvPr id="830" name="图片 829">
          <a:extLst>
            <a:ext uri="{FF2B5EF4-FFF2-40B4-BE49-F238E27FC236}">
              <a16:creationId xmlns:a16="http://schemas.microsoft.com/office/drawing/2014/main" id="{00000000-0008-0000-01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48766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152400</xdr:colOff>
      <xdr:row>23</xdr:row>
      <xdr:rowOff>152400</xdr:rowOff>
    </xdr:to>
    <xdr:pic>
      <xdr:nvPicPr>
        <xdr:cNvPr id="831" name="图片 830">
          <a:extLst>
            <a:ext uri="{FF2B5EF4-FFF2-40B4-BE49-F238E27FC236}">
              <a16:creationId xmlns:a16="http://schemas.microsoft.com/office/drawing/2014/main" id="{00000000-0008-0000-01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48766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10</xdr:col>
      <xdr:colOff>152400</xdr:colOff>
      <xdr:row>23</xdr:row>
      <xdr:rowOff>152400</xdr:rowOff>
    </xdr:to>
    <xdr:pic>
      <xdr:nvPicPr>
        <xdr:cNvPr id="832" name="图片 831">
          <a:extLst>
            <a:ext uri="{FF2B5EF4-FFF2-40B4-BE49-F238E27FC236}">
              <a16:creationId xmlns:a16="http://schemas.microsoft.com/office/drawing/2014/main" id="{00000000-0008-0000-01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48766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152400</xdr:colOff>
      <xdr:row>23</xdr:row>
      <xdr:rowOff>152400</xdr:rowOff>
    </xdr:to>
    <xdr:pic>
      <xdr:nvPicPr>
        <xdr:cNvPr id="833" name="图片 832">
          <a:extLst>
            <a:ext uri="{FF2B5EF4-FFF2-40B4-BE49-F238E27FC236}">
              <a16:creationId xmlns:a16="http://schemas.microsoft.com/office/drawing/2014/main" id="{00000000-0008-0000-01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8766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152400</xdr:colOff>
      <xdr:row>24</xdr:row>
      <xdr:rowOff>152400</xdr:rowOff>
    </xdr:to>
    <xdr:pic>
      <xdr:nvPicPr>
        <xdr:cNvPr id="834" name="图片 833">
          <a:extLst>
            <a:ext uri="{FF2B5EF4-FFF2-40B4-BE49-F238E27FC236}">
              <a16:creationId xmlns:a16="http://schemas.microsoft.com/office/drawing/2014/main" id="{00000000-0008-0000-01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50519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10</xdr:col>
      <xdr:colOff>152400</xdr:colOff>
      <xdr:row>24</xdr:row>
      <xdr:rowOff>152400</xdr:rowOff>
    </xdr:to>
    <xdr:pic>
      <xdr:nvPicPr>
        <xdr:cNvPr id="835" name="图片 834">
          <a:extLst>
            <a:ext uri="{FF2B5EF4-FFF2-40B4-BE49-F238E27FC236}">
              <a16:creationId xmlns:a16="http://schemas.microsoft.com/office/drawing/2014/main" id="{00000000-0008-0000-01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50519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152400</xdr:colOff>
      <xdr:row>24</xdr:row>
      <xdr:rowOff>152400</xdr:rowOff>
    </xdr:to>
    <xdr:pic>
      <xdr:nvPicPr>
        <xdr:cNvPr id="836" name="图片 835">
          <a:extLst>
            <a:ext uri="{FF2B5EF4-FFF2-40B4-BE49-F238E27FC236}">
              <a16:creationId xmlns:a16="http://schemas.microsoft.com/office/drawing/2014/main" id="{00000000-0008-0000-01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50519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152400</xdr:colOff>
      <xdr:row>25</xdr:row>
      <xdr:rowOff>152400</xdr:rowOff>
    </xdr:to>
    <xdr:pic>
      <xdr:nvPicPr>
        <xdr:cNvPr id="837" name="图片 836">
          <a:extLst>
            <a:ext uri="{FF2B5EF4-FFF2-40B4-BE49-F238E27FC236}">
              <a16:creationId xmlns:a16="http://schemas.microsoft.com/office/drawing/2014/main" id="{00000000-0008-0000-01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53872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152400</xdr:colOff>
      <xdr:row>25</xdr:row>
      <xdr:rowOff>152400</xdr:rowOff>
    </xdr:to>
    <xdr:pic>
      <xdr:nvPicPr>
        <xdr:cNvPr id="838" name="图片 837">
          <a:extLst>
            <a:ext uri="{FF2B5EF4-FFF2-40B4-BE49-F238E27FC236}">
              <a16:creationId xmlns:a16="http://schemas.microsoft.com/office/drawing/2014/main" id="{00000000-0008-0000-01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53872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152400</xdr:colOff>
      <xdr:row>25</xdr:row>
      <xdr:rowOff>152400</xdr:rowOff>
    </xdr:to>
    <xdr:pic>
      <xdr:nvPicPr>
        <xdr:cNvPr id="839" name="图片 838">
          <a:extLst>
            <a:ext uri="{FF2B5EF4-FFF2-40B4-BE49-F238E27FC236}">
              <a16:creationId xmlns:a16="http://schemas.microsoft.com/office/drawing/2014/main" id="{00000000-0008-0000-01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53872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152400</xdr:colOff>
      <xdr:row>25</xdr:row>
      <xdr:rowOff>152400</xdr:rowOff>
    </xdr:to>
    <xdr:pic>
      <xdr:nvPicPr>
        <xdr:cNvPr id="840" name="图片 839">
          <a:extLst>
            <a:ext uri="{FF2B5EF4-FFF2-40B4-BE49-F238E27FC236}">
              <a16:creationId xmlns:a16="http://schemas.microsoft.com/office/drawing/2014/main" id="{00000000-0008-0000-01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53872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152400</xdr:colOff>
      <xdr:row>26</xdr:row>
      <xdr:rowOff>152400</xdr:rowOff>
    </xdr:to>
    <xdr:pic>
      <xdr:nvPicPr>
        <xdr:cNvPr id="841" name="图片 840">
          <a:extLst>
            <a:ext uri="{FF2B5EF4-FFF2-40B4-BE49-F238E27FC236}">
              <a16:creationId xmlns:a16="http://schemas.microsoft.com/office/drawing/2014/main" id="{00000000-0008-0000-01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55624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152400</xdr:colOff>
      <xdr:row>26</xdr:row>
      <xdr:rowOff>152400</xdr:rowOff>
    </xdr:to>
    <xdr:pic>
      <xdr:nvPicPr>
        <xdr:cNvPr id="842" name="图片 841">
          <a:extLst>
            <a:ext uri="{FF2B5EF4-FFF2-40B4-BE49-F238E27FC236}">
              <a16:creationId xmlns:a16="http://schemas.microsoft.com/office/drawing/2014/main" id="{00000000-0008-0000-01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55624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152400</xdr:colOff>
      <xdr:row>26</xdr:row>
      <xdr:rowOff>152400</xdr:rowOff>
    </xdr:to>
    <xdr:pic>
      <xdr:nvPicPr>
        <xdr:cNvPr id="843" name="图片 842">
          <a:extLst>
            <a:ext uri="{FF2B5EF4-FFF2-40B4-BE49-F238E27FC236}">
              <a16:creationId xmlns:a16="http://schemas.microsoft.com/office/drawing/2014/main" id="{00000000-0008-0000-01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55624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152400</xdr:colOff>
      <xdr:row>27</xdr:row>
      <xdr:rowOff>152400</xdr:rowOff>
    </xdr:to>
    <xdr:pic>
      <xdr:nvPicPr>
        <xdr:cNvPr id="844" name="图片 843">
          <a:extLst>
            <a:ext uri="{FF2B5EF4-FFF2-40B4-BE49-F238E27FC236}">
              <a16:creationId xmlns:a16="http://schemas.microsoft.com/office/drawing/2014/main" id="{00000000-0008-0000-01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58977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10</xdr:col>
      <xdr:colOff>152400</xdr:colOff>
      <xdr:row>27</xdr:row>
      <xdr:rowOff>152400</xdr:rowOff>
    </xdr:to>
    <xdr:pic>
      <xdr:nvPicPr>
        <xdr:cNvPr id="845" name="图片 844">
          <a:extLst>
            <a:ext uri="{FF2B5EF4-FFF2-40B4-BE49-F238E27FC236}">
              <a16:creationId xmlns:a16="http://schemas.microsoft.com/office/drawing/2014/main" id="{00000000-0008-0000-01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58977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152400</xdr:colOff>
      <xdr:row>27</xdr:row>
      <xdr:rowOff>152400</xdr:rowOff>
    </xdr:to>
    <xdr:pic>
      <xdr:nvPicPr>
        <xdr:cNvPr id="846" name="图片 845">
          <a:extLst>
            <a:ext uri="{FF2B5EF4-FFF2-40B4-BE49-F238E27FC236}">
              <a16:creationId xmlns:a16="http://schemas.microsoft.com/office/drawing/2014/main" id="{00000000-0008-0000-01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58977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10</xdr:col>
      <xdr:colOff>152400</xdr:colOff>
      <xdr:row>28</xdr:row>
      <xdr:rowOff>152400</xdr:rowOff>
    </xdr:to>
    <xdr:pic>
      <xdr:nvPicPr>
        <xdr:cNvPr id="847" name="图片 846">
          <a:extLst>
            <a:ext uri="{FF2B5EF4-FFF2-40B4-BE49-F238E27FC236}">
              <a16:creationId xmlns:a16="http://schemas.microsoft.com/office/drawing/2014/main" id="{00000000-0008-0000-01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60730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152400</xdr:colOff>
      <xdr:row>28</xdr:row>
      <xdr:rowOff>152400</xdr:rowOff>
    </xdr:to>
    <xdr:pic>
      <xdr:nvPicPr>
        <xdr:cNvPr id="848" name="图片 847">
          <a:extLst>
            <a:ext uri="{FF2B5EF4-FFF2-40B4-BE49-F238E27FC236}">
              <a16:creationId xmlns:a16="http://schemas.microsoft.com/office/drawing/2014/main" id="{00000000-0008-0000-01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60730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152400</xdr:colOff>
      <xdr:row>29</xdr:row>
      <xdr:rowOff>152400</xdr:rowOff>
    </xdr:to>
    <xdr:pic>
      <xdr:nvPicPr>
        <xdr:cNvPr id="849" name="图片 848">
          <a:extLst>
            <a:ext uri="{FF2B5EF4-FFF2-40B4-BE49-F238E27FC236}">
              <a16:creationId xmlns:a16="http://schemas.microsoft.com/office/drawing/2014/main" id="{00000000-0008-0000-01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640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152400</xdr:colOff>
      <xdr:row>29</xdr:row>
      <xdr:rowOff>152400</xdr:rowOff>
    </xdr:to>
    <xdr:pic>
      <xdr:nvPicPr>
        <xdr:cNvPr id="850" name="图片 849">
          <a:extLst>
            <a:ext uri="{FF2B5EF4-FFF2-40B4-BE49-F238E27FC236}">
              <a16:creationId xmlns:a16="http://schemas.microsoft.com/office/drawing/2014/main" id="{00000000-0008-0000-01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640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10</xdr:col>
      <xdr:colOff>152400</xdr:colOff>
      <xdr:row>29</xdr:row>
      <xdr:rowOff>152400</xdr:rowOff>
    </xdr:to>
    <xdr:pic>
      <xdr:nvPicPr>
        <xdr:cNvPr id="851" name="图片 850">
          <a:extLst>
            <a:ext uri="{FF2B5EF4-FFF2-40B4-BE49-F238E27FC236}">
              <a16:creationId xmlns:a16="http://schemas.microsoft.com/office/drawing/2014/main" id="{00000000-0008-0000-01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640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152400</xdr:colOff>
      <xdr:row>29</xdr:row>
      <xdr:rowOff>152400</xdr:rowOff>
    </xdr:to>
    <xdr:pic>
      <xdr:nvPicPr>
        <xdr:cNvPr id="852" name="图片 851">
          <a:extLst>
            <a:ext uri="{FF2B5EF4-FFF2-40B4-BE49-F238E27FC236}">
              <a16:creationId xmlns:a16="http://schemas.microsoft.com/office/drawing/2014/main" id="{00000000-0008-0000-01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640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10</xdr:col>
      <xdr:colOff>152400</xdr:colOff>
      <xdr:row>30</xdr:row>
      <xdr:rowOff>152400</xdr:rowOff>
    </xdr:to>
    <xdr:pic>
      <xdr:nvPicPr>
        <xdr:cNvPr id="853" name="图片 852">
          <a:extLst>
            <a:ext uri="{FF2B5EF4-FFF2-40B4-BE49-F238E27FC236}">
              <a16:creationId xmlns:a16="http://schemas.microsoft.com/office/drawing/2014/main" id="{00000000-0008-0000-01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65835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152400</xdr:colOff>
      <xdr:row>30</xdr:row>
      <xdr:rowOff>152400</xdr:rowOff>
    </xdr:to>
    <xdr:pic>
      <xdr:nvPicPr>
        <xdr:cNvPr id="854" name="图片 853">
          <a:extLst>
            <a:ext uri="{FF2B5EF4-FFF2-40B4-BE49-F238E27FC236}">
              <a16:creationId xmlns:a16="http://schemas.microsoft.com/office/drawing/2014/main" id="{00000000-0008-0000-01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65835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152400</xdr:colOff>
      <xdr:row>31</xdr:row>
      <xdr:rowOff>152400</xdr:rowOff>
    </xdr:to>
    <xdr:pic>
      <xdr:nvPicPr>
        <xdr:cNvPr id="855" name="图片 854">
          <a:extLst>
            <a:ext uri="{FF2B5EF4-FFF2-40B4-BE49-F238E27FC236}">
              <a16:creationId xmlns:a16="http://schemas.microsoft.com/office/drawing/2014/main" id="{00000000-0008-0000-01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69188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152400</xdr:colOff>
      <xdr:row>31</xdr:row>
      <xdr:rowOff>152400</xdr:rowOff>
    </xdr:to>
    <xdr:pic>
      <xdr:nvPicPr>
        <xdr:cNvPr id="856" name="图片 855">
          <a:extLst>
            <a:ext uri="{FF2B5EF4-FFF2-40B4-BE49-F238E27FC236}">
              <a16:creationId xmlns:a16="http://schemas.microsoft.com/office/drawing/2014/main" id="{00000000-0008-0000-01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69188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10</xdr:col>
      <xdr:colOff>152400</xdr:colOff>
      <xdr:row>31</xdr:row>
      <xdr:rowOff>152400</xdr:rowOff>
    </xdr:to>
    <xdr:pic>
      <xdr:nvPicPr>
        <xdr:cNvPr id="857" name="图片 856">
          <a:extLst>
            <a:ext uri="{FF2B5EF4-FFF2-40B4-BE49-F238E27FC236}">
              <a16:creationId xmlns:a16="http://schemas.microsoft.com/office/drawing/2014/main" id="{00000000-0008-0000-01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69188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152400</xdr:colOff>
      <xdr:row>31</xdr:row>
      <xdr:rowOff>152400</xdr:rowOff>
    </xdr:to>
    <xdr:pic>
      <xdr:nvPicPr>
        <xdr:cNvPr id="858" name="图片 857">
          <a:extLst>
            <a:ext uri="{FF2B5EF4-FFF2-40B4-BE49-F238E27FC236}">
              <a16:creationId xmlns:a16="http://schemas.microsoft.com/office/drawing/2014/main" id="{00000000-0008-0000-01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69188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152400</xdr:colOff>
      <xdr:row>32</xdr:row>
      <xdr:rowOff>152400</xdr:rowOff>
    </xdr:to>
    <xdr:pic>
      <xdr:nvPicPr>
        <xdr:cNvPr id="859" name="图片 858">
          <a:extLst>
            <a:ext uri="{FF2B5EF4-FFF2-40B4-BE49-F238E27FC236}">
              <a16:creationId xmlns:a16="http://schemas.microsoft.com/office/drawing/2014/main" id="{00000000-0008-0000-01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709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152400</xdr:colOff>
      <xdr:row>32</xdr:row>
      <xdr:rowOff>152400</xdr:rowOff>
    </xdr:to>
    <xdr:pic>
      <xdr:nvPicPr>
        <xdr:cNvPr id="860" name="图片 859">
          <a:extLst>
            <a:ext uri="{FF2B5EF4-FFF2-40B4-BE49-F238E27FC236}">
              <a16:creationId xmlns:a16="http://schemas.microsoft.com/office/drawing/2014/main" id="{00000000-0008-0000-01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709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152400</xdr:colOff>
      <xdr:row>33</xdr:row>
      <xdr:rowOff>152400</xdr:rowOff>
    </xdr:to>
    <xdr:pic>
      <xdr:nvPicPr>
        <xdr:cNvPr id="861" name="图片 860">
          <a:extLst>
            <a:ext uri="{FF2B5EF4-FFF2-40B4-BE49-F238E27FC236}">
              <a16:creationId xmlns:a16="http://schemas.microsoft.com/office/drawing/2014/main" id="{00000000-0008-0000-01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74293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152400</xdr:colOff>
      <xdr:row>33</xdr:row>
      <xdr:rowOff>152400</xdr:rowOff>
    </xdr:to>
    <xdr:pic>
      <xdr:nvPicPr>
        <xdr:cNvPr id="862" name="图片 861">
          <a:extLst>
            <a:ext uri="{FF2B5EF4-FFF2-40B4-BE49-F238E27FC236}">
              <a16:creationId xmlns:a16="http://schemas.microsoft.com/office/drawing/2014/main" id="{00000000-0008-0000-01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74293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152400</xdr:colOff>
      <xdr:row>33</xdr:row>
      <xdr:rowOff>152400</xdr:rowOff>
    </xdr:to>
    <xdr:pic>
      <xdr:nvPicPr>
        <xdr:cNvPr id="863" name="图片 862">
          <a:extLst>
            <a:ext uri="{FF2B5EF4-FFF2-40B4-BE49-F238E27FC236}">
              <a16:creationId xmlns:a16="http://schemas.microsoft.com/office/drawing/2014/main" id="{00000000-0008-0000-01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74293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152400</xdr:colOff>
      <xdr:row>33</xdr:row>
      <xdr:rowOff>152400</xdr:rowOff>
    </xdr:to>
    <xdr:pic>
      <xdr:nvPicPr>
        <xdr:cNvPr id="864" name="图片 863">
          <a:extLst>
            <a:ext uri="{FF2B5EF4-FFF2-40B4-BE49-F238E27FC236}">
              <a16:creationId xmlns:a16="http://schemas.microsoft.com/office/drawing/2014/main" id="{00000000-0008-0000-01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74293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9</xdr:col>
      <xdr:colOff>152400</xdr:colOff>
      <xdr:row>34</xdr:row>
      <xdr:rowOff>152400</xdr:rowOff>
    </xdr:to>
    <xdr:pic>
      <xdr:nvPicPr>
        <xdr:cNvPr id="865" name="图片 864">
          <a:extLst>
            <a:ext uri="{FF2B5EF4-FFF2-40B4-BE49-F238E27FC236}">
              <a16:creationId xmlns:a16="http://schemas.microsoft.com/office/drawing/2014/main" id="{00000000-0008-0000-01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76046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10</xdr:col>
      <xdr:colOff>152400</xdr:colOff>
      <xdr:row>34</xdr:row>
      <xdr:rowOff>152400</xdr:rowOff>
    </xdr:to>
    <xdr:pic>
      <xdr:nvPicPr>
        <xdr:cNvPr id="866" name="图片 865">
          <a:extLst>
            <a:ext uri="{FF2B5EF4-FFF2-40B4-BE49-F238E27FC236}">
              <a16:creationId xmlns:a16="http://schemas.microsoft.com/office/drawing/2014/main" id="{00000000-0008-0000-01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76046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152400</xdr:colOff>
      <xdr:row>34</xdr:row>
      <xdr:rowOff>152400</xdr:rowOff>
    </xdr:to>
    <xdr:pic>
      <xdr:nvPicPr>
        <xdr:cNvPr id="867" name="图片 866">
          <a:extLst>
            <a:ext uri="{FF2B5EF4-FFF2-40B4-BE49-F238E27FC236}">
              <a16:creationId xmlns:a16="http://schemas.microsoft.com/office/drawing/2014/main" id="{00000000-0008-0000-01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76046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152400</xdr:colOff>
      <xdr:row>35</xdr:row>
      <xdr:rowOff>152400</xdr:rowOff>
    </xdr:to>
    <xdr:pic>
      <xdr:nvPicPr>
        <xdr:cNvPr id="868" name="图片 867">
          <a:extLst>
            <a:ext uri="{FF2B5EF4-FFF2-40B4-BE49-F238E27FC236}">
              <a16:creationId xmlns:a16="http://schemas.microsoft.com/office/drawing/2014/main" id="{00000000-0008-0000-01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79399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10</xdr:col>
      <xdr:colOff>152400</xdr:colOff>
      <xdr:row>35</xdr:row>
      <xdr:rowOff>152400</xdr:rowOff>
    </xdr:to>
    <xdr:pic>
      <xdr:nvPicPr>
        <xdr:cNvPr id="869" name="图片 868">
          <a:extLst>
            <a:ext uri="{FF2B5EF4-FFF2-40B4-BE49-F238E27FC236}">
              <a16:creationId xmlns:a16="http://schemas.microsoft.com/office/drawing/2014/main" id="{00000000-0008-0000-01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79399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152400</xdr:colOff>
      <xdr:row>35</xdr:row>
      <xdr:rowOff>152400</xdr:rowOff>
    </xdr:to>
    <xdr:pic>
      <xdr:nvPicPr>
        <xdr:cNvPr id="870" name="图片 869">
          <a:extLst>
            <a:ext uri="{FF2B5EF4-FFF2-40B4-BE49-F238E27FC236}">
              <a16:creationId xmlns:a16="http://schemas.microsoft.com/office/drawing/2014/main" id="{00000000-0008-0000-01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79399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10</xdr:col>
      <xdr:colOff>152400</xdr:colOff>
      <xdr:row>36</xdr:row>
      <xdr:rowOff>152400</xdr:rowOff>
    </xdr:to>
    <xdr:pic>
      <xdr:nvPicPr>
        <xdr:cNvPr id="871" name="图片 870">
          <a:extLst>
            <a:ext uri="{FF2B5EF4-FFF2-40B4-BE49-F238E27FC236}">
              <a16:creationId xmlns:a16="http://schemas.microsoft.com/office/drawing/2014/main" id="{00000000-0008-0000-01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81151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152400</xdr:colOff>
      <xdr:row>36</xdr:row>
      <xdr:rowOff>152400</xdr:rowOff>
    </xdr:to>
    <xdr:pic>
      <xdr:nvPicPr>
        <xdr:cNvPr id="872" name="图片 871">
          <a:extLst>
            <a:ext uri="{FF2B5EF4-FFF2-40B4-BE49-F238E27FC236}">
              <a16:creationId xmlns:a16="http://schemas.microsoft.com/office/drawing/2014/main" id="{00000000-0008-0000-01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81151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9</xdr:col>
      <xdr:colOff>152400</xdr:colOff>
      <xdr:row>37</xdr:row>
      <xdr:rowOff>152400</xdr:rowOff>
    </xdr:to>
    <xdr:pic>
      <xdr:nvPicPr>
        <xdr:cNvPr id="873" name="图片 872">
          <a:extLst>
            <a:ext uri="{FF2B5EF4-FFF2-40B4-BE49-F238E27FC236}">
              <a16:creationId xmlns:a16="http://schemas.microsoft.com/office/drawing/2014/main" id="{00000000-0008-0000-01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84504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152400</xdr:colOff>
      <xdr:row>37</xdr:row>
      <xdr:rowOff>152400</xdr:rowOff>
    </xdr:to>
    <xdr:pic>
      <xdr:nvPicPr>
        <xdr:cNvPr id="874" name="图片 873">
          <a:extLst>
            <a:ext uri="{FF2B5EF4-FFF2-40B4-BE49-F238E27FC236}">
              <a16:creationId xmlns:a16="http://schemas.microsoft.com/office/drawing/2014/main" id="{00000000-0008-0000-01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84504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152400</xdr:colOff>
      <xdr:row>37</xdr:row>
      <xdr:rowOff>152400</xdr:rowOff>
    </xdr:to>
    <xdr:pic>
      <xdr:nvPicPr>
        <xdr:cNvPr id="875" name="图片 874">
          <a:extLst>
            <a:ext uri="{FF2B5EF4-FFF2-40B4-BE49-F238E27FC236}">
              <a16:creationId xmlns:a16="http://schemas.microsoft.com/office/drawing/2014/main" id="{00000000-0008-0000-01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84504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152400</xdr:colOff>
      <xdr:row>38</xdr:row>
      <xdr:rowOff>152400</xdr:rowOff>
    </xdr:to>
    <xdr:pic>
      <xdr:nvPicPr>
        <xdr:cNvPr id="876" name="图片 875">
          <a:extLst>
            <a:ext uri="{FF2B5EF4-FFF2-40B4-BE49-F238E27FC236}">
              <a16:creationId xmlns:a16="http://schemas.microsoft.com/office/drawing/2014/main" id="{00000000-0008-0000-01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86257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152400</xdr:colOff>
      <xdr:row>38</xdr:row>
      <xdr:rowOff>152400</xdr:rowOff>
    </xdr:to>
    <xdr:pic>
      <xdr:nvPicPr>
        <xdr:cNvPr id="877" name="图片 876">
          <a:extLst>
            <a:ext uri="{FF2B5EF4-FFF2-40B4-BE49-F238E27FC236}">
              <a16:creationId xmlns:a16="http://schemas.microsoft.com/office/drawing/2014/main" id="{00000000-0008-0000-01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86257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152400</xdr:colOff>
      <xdr:row>39</xdr:row>
      <xdr:rowOff>152400</xdr:rowOff>
    </xdr:to>
    <xdr:pic>
      <xdr:nvPicPr>
        <xdr:cNvPr id="878" name="图片 877">
          <a:extLst>
            <a:ext uri="{FF2B5EF4-FFF2-40B4-BE49-F238E27FC236}">
              <a16:creationId xmlns:a16="http://schemas.microsoft.com/office/drawing/2014/main" id="{00000000-0008-0000-01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896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152400</xdr:colOff>
      <xdr:row>39</xdr:row>
      <xdr:rowOff>152400</xdr:rowOff>
    </xdr:to>
    <xdr:pic>
      <xdr:nvPicPr>
        <xdr:cNvPr id="879" name="图片 878">
          <a:extLst>
            <a:ext uri="{FF2B5EF4-FFF2-40B4-BE49-F238E27FC236}">
              <a16:creationId xmlns:a16="http://schemas.microsoft.com/office/drawing/2014/main" id="{00000000-0008-0000-01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896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10</xdr:col>
      <xdr:colOff>152400</xdr:colOff>
      <xdr:row>39</xdr:row>
      <xdr:rowOff>152400</xdr:rowOff>
    </xdr:to>
    <xdr:pic>
      <xdr:nvPicPr>
        <xdr:cNvPr id="880" name="图片 879">
          <a:extLst>
            <a:ext uri="{FF2B5EF4-FFF2-40B4-BE49-F238E27FC236}">
              <a16:creationId xmlns:a16="http://schemas.microsoft.com/office/drawing/2014/main" id="{00000000-0008-0000-01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896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152400</xdr:colOff>
      <xdr:row>39</xdr:row>
      <xdr:rowOff>152400</xdr:rowOff>
    </xdr:to>
    <xdr:pic>
      <xdr:nvPicPr>
        <xdr:cNvPr id="881" name="图片 880">
          <a:extLst>
            <a:ext uri="{FF2B5EF4-FFF2-40B4-BE49-F238E27FC236}">
              <a16:creationId xmlns:a16="http://schemas.microsoft.com/office/drawing/2014/main" id="{00000000-0008-0000-01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896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10</xdr:col>
      <xdr:colOff>152400</xdr:colOff>
      <xdr:row>40</xdr:row>
      <xdr:rowOff>152400</xdr:rowOff>
    </xdr:to>
    <xdr:pic>
      <xdr:nvPicPr>
        <xdr:cNvPr id="882" name="图片 881">
          <a:extLst>
            <a:ext uri="{FF2B5EF4-FFF2-40B4-BE49-F238E27FC236}">
              <a16:creationId xmlns:a16="http://schemas.microsoft.com/office/drawing/2014/main" id="{00000000-0008-0000-01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91362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152400</xdr:colOff>
      <xdr:row>40</xdr:row>
      <xdr:rowOff>152400</xdr:rowOff>
    </xdr:to>
    <xdr:pic>
      <xdr:nvPicPr>
        <xdr:cNvPr id="883" name="图片 882">
          <a:extLst>
            <a:ext uri="{FF2B5EF4-FFF2-40B4-BE49-F238E27FC236}">
              <a16:creationId xmlns:a16="http://schemas.microsoft.com/office/drawing/2014/main" id="{00000000-0008-0000-01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91362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9</xdr:col>
      <xdr:colOff>152400</xdr:colOff>
      <xdr:row>41</xdr:row>
      <xdr:rowOff>152400</xdr:rowOff>
    </xdr:to>
    <xdr:pic>
      <xdr:nvPicPr>
        <xdr:cNvPr id="884" name="图片 883">
          <a:extLst>
            <a:ext uri="{FF2B5EF4-FFF2-40B4-BE49-F238E27FC236}">
              <a16:creationId xmlns:a16="http://schemas.microsoft.com/office/drawing/2014/main" id="{00000000-0008-0000-01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9471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10</xdr:col>
      <xdr:colOff>152400</xdr:colOff>
      <xdr:row>41</xdr:row>
      <xdr:rowOff>152400</xdr:rowOff>
    </xdr:to>
    <xdr:pic>
      <xdr:nvPicPr>
        <xdr:cNvPr id="885" name="图片 884">
          <a:extLst>
            <a:ext uri="{FF2B5EF4-FFF2-40B4-BE49-F238E27FC236}">
              <a16:creationId xmlns:a16="http://schemas.microsoft.com/office/drawing/2014/main" id="{00000000-0008-0000-01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9471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152400</xdr:colOff>
      <xdr:row>41</xdr:row>
      <xdr:rowOff>152400</xdr:rowOff>
    </xdr:to>
    <xdr:pic>
      <xdr:nvPicPr>
        <xdr:cNvPr id="886" name="图片 885">
          <a:extLst>
            <a:ext uri="{FF2B5EF4-FFF2-40B4-BE49-F238E27FC236}">
              <a16:creationId xmlns:a16="http://schemas.microsoft.com/office/drawing/2014/main" id="{00000000-0008-0000-01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9471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9</xdr:col>
      <xdr:colOff>152400</xdr:colOff>
      <xdr:row>42</xdr:row>
      <xdr:rowOff>152400</xdr:rowOff>
    </xdr:to>
    <xdr:pic>
      <xdr:nvPicPr>
        <xdr:cNvPr id="887" name="图片 886">
          <a:extLst>
            <a:ext uri="{FF2B5EF4-FFF2-40B4-BE49-F238E27FC236}">
              <a16:creationId xmlns:a16="http://schemas.microsoft.com/office/drawing/2014/main" id="{00000000-0008-0000-01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964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152400</xdr:colOff>
      <xdr:row>42</xdr:row>
      <xdr:rowOff>152400</xdr:rowOff>
    </xdr:to>
    <xdr:pic>
      <xdr:nvPicPr>
        <xdr:cNvPr id="888" name="图片 887">
          <a:extLst>
            <a:ext uri="{FF2B5EF4-FFF2-40B4-BE49-F238E27FC236}">
              <a16:creationId xmlns:a16="http://schemas.microsoft.com/office/drawing/2014/main" id="{00000000-0008-0000-01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964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152400</xdr:colOff>
      <xdr:row>42</xdr:row>
      <xdr:rowOff>152400</xdr:rowOff>
    </xdr:to>
    <xdr:pic>
      <xdr:nvPicPr>
        <xdr:cNvPr id="889" name="图片 888">
          <a:extLst>
            <a:ext uri="{FF2B5EF4-FFF2-40B4-BE49-F238E27FC236}">
              <a16:creationId xmlns:a16="http://schemas.microsoft.com/office/drawing/2014/main" id="{00000000-0008-0000-01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964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152400</xdr:colOff>
      <xdr:row>43</xdr:row>
      <xdr:rowOff>152400</xdr:rowOff>
    </xdr:to>
    <xdr:pic>
      <xdr:nvPicPr>
        <xdr:cNvPr id="890" name="图片 889">
          <a:extLst>
            <a:ext uri="{FF2B5EF4-FFF2-40B4-BE49-F238E27FC236}">
              <a16:creationId xmlns:a16="http://schemas.microsoft.com/office/drawing/2014/main" id="{00000000-0008-0000-01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99820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152400</xdr:colOff>
      <xdr:row>43</xdr:row>
      <xdr:rowOff>152400</xdr:rowOff>
    </xdr:to>
    <xdr:pic>
      <xdr:nvPicPr>
        <xdr:cNvPr id="891" name="图片 890">
          <a:extLst>
            <a:ext uri="{FF2B5EF4-FFF2-40B4-BE49-F238E27FC236}">
              <a16:creationId xmlns:a16="http://schemas.microsoft.com/office/drawing/2014/main" id="{00000000-0008-0000-01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99820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152400</xdr:colOff>
      <xdr:row>43</xdr:row>
      <xdr:rowOff>152400</xdr:rowOff>
    </xdr:to>
    <xdr:pic>
      <xdr:nvPicPr>
        <xdr:cNvPr id="892" name="图片 891">
          <a:extLst>
            <a:ext uri="{FF2B5EF4-FFF2-40B4-BE49-F238E27FC236}">
              <a16:creationId xmlns:a16="http://schemas.microsoft.com/office/drawing/2014/main" id="{00000000-0008-0000-01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99820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152400</xdr:colOff>
      <xdr:row>44</xdr:row>
      <xdr:rowOff>152400</xdr:rowOff>
    </xdr:to>
    <xdr:pic>
      <xdr:nvPicPr>
        <xdr:cNvPr id="893" name="图片 892">
          <a:extLst>
            <a:ext uri="{FF2B5EF4-FFF2-40B4-BE49-F238E27FC236}">
              <a16:creationId xmlns:a16="http://schemas.microsoft.com/office/drawing/2014/main" id="{00000000-0008-0000-01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01573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152400</xdr:colOff>
      <xdr:row>44</xdr:row>
      <xdr:rowOff>152400</xdr:rowOff>
    </xdr:to>
    <xdr:pic>
      <xdr:nvPicPr>
        <xdr:cNvPr id="894" name="图片 893">
          <a:extLst>
            <a:ext uri="{FF2B5EF4-FFF2-40B4-BE49-F238E27FC236}">
              <a16:creationId xmlns:a16="http://schemas.microsoft.com/office/drawing/2014/main" id="{00000000-0008-0000-01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01573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9</xdr:col>
      <xdr:colOff>152400</xdr:colOff>
      <xdr:row>45</xdr:row>
      <xdr:rowOff>152400</xdr:rowOff>
    </xdr:to>
    <xdr:pic>
      <xdr:nvPicPr>
        <xdr:cNvPr id="895" name="图片 894">
          <a:extLst>
            <a:ext uri="{FF2B5EF4-FFF2-40B4-BE49-F238E27FC236}">
              <a16:creationId xmlns:a16="http://schemas.microsoft.com/office/drawing/2014/main" id="{00000000-0008-0000-01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0492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152400</xdr:colOff>
      <xdr:row>45</xdr:row>
      <xdr:rowOff>152400</xdr:rowOff>
    </xdr:to>
    <xdr:pic>
      <xdr:nvPicPr>
        <xdr:cNvPr id="896" name="图片 895">
          <a:extLst>
            <a:ext uri="{FF2B5EF4-FFF2-40B4-BE49-F238E27FC236}">
              <a16:creationId xmlns:a16="http://schemas.microsoft.com/office/drawing/2014/main" id="{00000000-0008-0000-01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0492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152400</xdr:colOff>
      <xdr:row>45</xdr:row>
      <xdr:rowOff>152400</xdr:rowOff>
    </xdr:to>
    <xdr:pic>
      <xdr:nvPicPr>
        <xdr:cNvPr id="897" name="图片 896">
          <a:extLst>
            <a:ext uri="{FF2B5EF4-FFF2-40B4-BE49-F238E27FC236}">
              <a16:creationId xmlns:a16="http://schemas.microsoft.com/office/drawing/2014/main" id="{00000000-0008-0000-01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0492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152400</xdr:colOff>
      <xdr:row>46</xdr:row>
      <xdr:rowOff>152400</xdr:rowOff>
    </xdr:to>
    <xdr:pic>
      <xdr:nvPicPr>
        <xdr:cNvPr id="898" name="图片 897">
          <a:extLst>
            <a:ext uri="{FF2B5EF4-FFF2-40B4-BE49-F238E27FC236}">
              <a16:creationId xmlns:a16="http://schemas.microsoft.com/office/drawing/2014/main" id="{00000000-0008-0000-01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06678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152400</xdr:colOff>
      <xdr:row>46</xdr:row>
      <xdr:rowOff>152400</xdr:rowOff>
    </xdr:to>
    <xdr:pic>
      <xdr:nvPicPr>
        <xdr:cNvPr id="899" name="图片 898">
          <a:extLst>
            <a:ext uri="{FF2B5EF4-FFF2-40B4-BE49-F238E27FC236}">
              <a16:creationId xmlns:a16="http://schemas.microsoft.com/office/drawing/2014/main" id="{00000000-0008-0000-01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06678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8</xdr:col>
      <xdr:colOff>152400</xdr:colOff>
      <xdr:row>47</xdr:row>
      <xdr:rowOff>152400</xdr:rowOff>
    </xdr:to>
    <xdr:pic>
      <xdr:nvPicPr>
        <xdr:cNvPr id="900" name="图片 899">
          <a:extLst>
            <a:ext uri="{FF2B5EF4-FFF2-40B4-BE49-F238E27FC236}">
              <a16:creationId xmlns:a16="http://schemas.microsoft.com/office/drawing/2014/main" id="{00000000-0008-0000-01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10031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9</xdr:col>
      <xdr:colOff>152400</xdr:colOff>
      <xdr:row>47</xdr:row>
      <xdr:rowOff>152400</xdr:rowOff>
    </xdr:to>
    <xdr:pic>
      <xdr:nvPicPr>
        <xdr:cNvPr id="901" name="图片 900">
          <a:extLst>
            <a:ext uri="{FF2B5EF4-FFF2-40B4-BE49-F238E27FC236}">
              <a16:creationId xmlns:a16="http://schemas.microsoft.com/office/drawing/2014/main" id="{00000000-0008-0000-01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10031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152400</xdr:colOff>
      <xdr:row>47</xdr:row>
      <xdr:rowOff>152400</xdr:rowOff>
    </xdr:to>
    <xdr:pic>
      <xdr:nvPicPr>
        <xdr:cNvPr id="902" name="图片 901">
          <a:extLst>
            <a:ext uri="{FF2B5EF4-FFF2-40B4-BE49-F238E27FC236}">
              <a16:creationId xmlns:a16="http://schemas.microsoft.com/office/drawing/2014/main" id="{00000000-0008-0000-01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10031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152400</xdr:colOff>
      <xdr:row>47</xdr:row>
      <xdr:rowOff>152400</xdr:rowOff>
    </xdr:to>
    <xdr:pic>
      <xdr:nvPicPr>
        <xdr:cNvPr id="903" name="图片 902">
          <a:extLst>
            <a:ext uri="{FF2B5EF4-FFF2-40B4-BE49-F238E27FC236}">
              <a16:creationId xmlns:a16="http://schemas.microsoft.com/office/drawing/2014/main" id="{00000000-0008-0000-01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10031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152400</xdr:colOff>
      <xdr:row>48</xdr:row>
      <xdr:rowOff>152400</xdr:rowOff>
    </xdr:to>
    <xdr:pic>
      <xdr:nvPicPr>
        <xdr:cNvPr id="904" name="图片 903">
          <a:extLst>
            <a:ext uri="{FF2B5EF4-FFF2-40B4-BE49-F238E27FC236}">
              <a16:creationId xmlns:a16="http://schemas.microsoft.com/office/drawing/2014/main" id="{00000000-0008-0000-01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11784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152400</xdr:colOff>
      <xdr:row>48</xdr:row>
      <xdr:rowOff>152400</xdr:rowOff>
    </xdr:to>
    <xdr:pic>
      <xdr:nvPicPr>
        <xdr:cNvPr id="905" name="图片 904">
          <a:extLst>
            <a:ext uri="{FF2B5EF4-FFF2-40B4-BE49-F238E27FC236}">
              <a16:creationId xmlns:a16="http://schemas.microsoft.com/office/drawing/2014/main" id="{00000000-0008-0000-01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11784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152400</xdr:colOff>
      <xdr:row>48</xdr:row>
      <xdr:rowOff>152400</xdr:rowOff>
    </xdr:to>
    <xdr:pic>
      <xdr:nvPicPr>
        <xdr:cNvPr id="906" name="图片 905">
          <a:extLst>
            <a:ext uri="{FF2B5EF4-FFF2-40B4-BE49-F238E27FC236}">
              <a16:creationId xmlns:a16="http://schemas.microsoft.com/office/drawing/2014/main" id="{00000000-0008-0000-01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11784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8</xdr:col>
      <xdr:colOff>152400</xdr:colOff>
      <xdr:row>49</xdr:row>
      <xdr:rowOff>152400</xdr:rowOff>
    </xdr:to>
    <xdr:pic>
      <xdr:nvPicPr>
        <xdr:cNvPr id="907" name="图片 906">
          <a:extLst>
            <a:ext uri="{FF2B5EF4-FFF2-40B4-BE49-F238E27FC236}">
              <a16:creationId xmlns:a16="http://schemas.microsoft.com/office/drawing/2014/main" id="{00000000-0008-0000-01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151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9</xdr:col>
      <xdr:colOff>152400</xdr:colOff>
      <xdr:row>49</xdr:row>
      <xdr:rowOff>152400</xdr:rowOff>
    </xdr:to>
    <xdr:pic>
      <xdr:nvPicPr>
        <xdr:cNvPr id="908" name="图片 907">
          <a:extLst>
            <a:ext uri="{FF2B5EF4-FFF2-40B4-BE49-F238E27FC236}">
              <a16:creationId xmlns:a16="http://schemas.microsoft.com/office/drawing/2014/main" id="{00000000-0008-0000-01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151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152400</xdr:colOff>
      <xdr:row>49</xdr:row>
      <xdr:rowOff>152400</xdr:rowOff>
    </xdr:to>
    <xdr:pic>
      <xdr:nvPicPr>
        <xdr:cNvPr id="909" name="图片 908">
          <a:extLst>
            <a:ext uri="{FF2B5EF4-FFF2-40B4-BE49-F238E27FC236}">
              <a16:creationId xmlns:a16="http://schemas.microsoft.com/office/drawing/2014/main" id="{00000000-0008-0000-01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151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152400</xdr:colOff>
      <xdr:row>49</xdr:row>
      <xdr:rowOff>152400</xdr:rowOff>
    </xdr:to>
    <xdr:pic>
      <xdr:nvPicPr>
        <xdr:cNvPr id="910" name="图片 909">
          <a:extLst>
            <a:ext uri="{FF2B5EF4-FFF2-40B4-BE49-F238E27FC236}">
              <a16:creationId xmlns:a16="http://schemas.microsoft.com/office/drawing/2014/main" id="{00000000-0008-0000-01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151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152400</xdr:colOff>
      <xdr:row>50</xdr:row>
      <xdr:rowOff>152400</xdr:rowOff>
    </xdr:to>
    <xdr:pic>
      <xdr:nvPicPr>
        <xdr:cNvPr id="911" name="图片 910">
          <a:extLst>
            <a:ext uri="{FF2B5EF4-FFF2-40B4-BE49-F238E27FC236}">
              <a16:creationId xmlns:a16="http://schemas.microsoft.com/office/drawing/2014/main" id="{00000000-0008-0000-01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16889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152400</xdr:colOff>
      <xdr:row>50</xdr:row>
      <xdr:rowOff>152400</xdr:rowOff>
    </xdr:to>
    <xdr:pic>
      <xdr:nvPicPr>
        <xdr:cNvPr id="912" name="图片 911">
          <a:extLst>
            <a:ext uri="{FF2B5EF4-FFF2-40B4-BE49-F238E27FC236}">
              <a16:creationId xmlns:a16="http://schemas.microsoft.com/office/drawing/2014/main" id="{00000000-0008-0000-01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16889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152400</xdr:colOff>
      <xdr:row>50</xdr:row>
      <xdr:rowOff>152400</xdr:rowOff>
    </xdr:to>
    <xdr:pic>
      <xdr:nvPicPr>
        <xdr:cNvPr id="913" name="图片 912">
          <a:extLst>
            <a:ext uri="{FF2B5EF4-FFF2-40B4-BE49-F238E27FC236}">
              <a16:creationId xmlns:a16="http://schemas.microsoft.com/office/drawing/2014/main" id="{00000000-0008-0000-01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16889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9</xdr:col>
      <xdr:colOff>152400</xdr:colOff>
      <xdr:row>51</xdr:row>
      <xdr:rowOff>152400</xdr:rowOff>
    </xdr:to>
    <xdr:pic>
      <xdr:nvPicPr>
        <xdr:cNvPr id="914" name="图片 913">
          <a:extLst>
            <a:ext uri="{FF2B5EF4-FFF2-40B4-BE49-F238E27FC236}">
              <a16:creationId xmlns:a16="http://schemas.microsoft.com/office/drawing/2014/main" id="{00000000-0008-0000-01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20242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10</xdr:col>
      <xdr:colOff>152400</xdr:colOff>
      <xdr:row>51</xdr:row>
      <xdr:rowOff>152400</xdr:rowOff>
    </xdr:to>
    <xdr:pic>
      <xdr:nvPicPr>
        <xdr:cNvPr id="915" name="图片 914">
          <a:extLst>
            <a:ext uri="{FF2B5EF4-FFF2-40B4-BE49-F238E27FC236}">
              <a16:creationId xmlns:a16="http://schemas.microsoft.com/office/drawing/2014/main" id="{00000000-0008-0000-01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20242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152400</xdr:colOff>
      <xdr:row>51</xdr:row>
      <xdr:rowOff>152400</xdr:rowOff>
    </xdr:to>
    <xdr:pic>
      <xdr:nvPicPr>
        <xdr:cNvPr id="916" name="图片 915">
          <a:extLst>
            <a:ext uri="{FF2B5EF4-FFF2-40B4-BE49-F238E27FC236}">
              <a16:creationId xmlns:a16="http://schemas.microsoft.com/office/drawing/2014/main" id="{00000000-0008-0000-01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20242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52</xdr:row>
      <xdr:rowOff>0</xdr:rowOff>
    </xdr:from>
    <xdr:to>
      <xdr:col>10</xdr:col>
      <xdr:colOff>152400</xdr:colOff>
      <xdr:row>52</xdr:row>
      <xdr:rowOff>152400</xdr:rowOff>
    </xdr:to>
    <xdr:pic>
      <xdr:nvPicPr>
        <xdr:cNvPr id="917" name="图片 916">
          <a:extLst>
            <a:ext uri="{FF2B5EF4-FFF2-40B4-BE49-F238E27FC236}">
              <a16:creationId xmlns:a16="http://schemas.microsoft.com/office/drawing/2014/main" id="{00000000-0008-0000-01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219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152400</xdr:colOff>
      <xdr:row>52</xdr:row>
      <xdr:rowOff>152400</xdr:rowOff>
    </xdr:to>
    <xdr:pic>
      <xdr:nvPicPr>
        <xdr:cNvPr id="918" name="图片 917">
          <a:extLst>
            <a:ext uri="{FF2B5EF4-FFF2-40B4-BE49-F238E27FC236}">
              <a16:creationId xmlns:a16="http://schemas.microsoft.com/office/drawing/2014/main" id="{00000000-0008-0000-01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219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9</xdr:col>
      <xdr:colOff>152400</xdr:colOff>
      <xdr:row>53</xdr:row>
      <xdr:rowOff>152400</xdr:rowOff>
    </xdr:to>
    <xdr:pic>
      <xdr:nvPicPr>
        <xdr:cNvPr id="919" name="图片 918">
          <a:extLst>
            <a:ext uri="{FF2B5EF4-FFF2-40B4-BE49-F238E27FC236}">
              <a16:creationId xmlns:a16="http://schemas.microsoft.com/office/drawing/2014/main" id="{00000000-0008-0000-01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25347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10</xdr:col>
      <xdr:colOff>152400</xdr:colOff>
      <xdr:row>53</xdr:row>
      <xdr:rowOff>152400</xdr:rowOff>
    </xdr:to>
    <xdr:pic>
      <xdr:nvPicPr>
        <xdr:cNvPr id="920" name="图片 919">
          <a:extLst>
            <a:ext uri="{FF2B5EF4-FFF2-40B4-BE49-F238E27FC236}">
              <a16:creationId xmlns:a16="http://schemas.microsoft.com/office/drawing/2014/main" id="{00000000-0008-0000-01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25347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152400</xdr:colOff>
      <xdr:row>53</xdr:row>
      <xdr:rowOff>152400</xdr:rowOff>
    </xdr:to>
    <xdr:pic>
      <xdr:nvPicPr>
        <xdr:cNvPr id="921" name="图片 920">
          <a:extLst>
            <a:ext uri="{FF2B5EF4-FFF2-40B4-BE49-F238E27FC236}">
              <a16:creationId xmlns:a16="http://schemas.microsoft.com/office/drawing/2014/main" id="{00000000-0008-0000-01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25347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10</xdr:col>
      <xdr:colOff>152400</xdr:colOff>
      <xdr:row>54</xdr:row>
      <xdr:rowOff>152400</xdr:rowOff>
    </xdr:to>
    <xdr:pic>
      <xdr:nvPicPr>
        <xdr:cNvPr id="922" name="图片 921">
          <a:extLst>
            <a:ext uri="{FF2B5EF4-FFF2-40B4-BE49-F238E27FC236}">
              <a16:creationId xmlns:a16="http://schemas.microsoft.com/office/drawing/2014/main" id="{00000000-0008-0000-01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27100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152400</xdr:colOff>
      <xdr:row>54</xdr:row>
      <xdr:rowOff>152400</xdr:rowOff>
    </xdr:to>
    <xdr:pic>
      <xdr:nvPicPr>
        <xdr:cNvPr id="923" name="图片 922">
          <a:extLst>
            <a:ext uri="{FF2B5EF4-FFF2-40B4-BE49-F238E27FC236}">
              <a16:creationId xmlns:a16="http://schemas.microsoft.com/office/drawing/2014/main" id="{00000000-0008-0000-01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27100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8</xdr:col>
      <xdr:colOff>152400</xdr:colOff>
      <xdr:row>55</xdr:row>
      <xdr:rowOff>152400</xdr:rowOff>
    </xdr:to>
    <xdr:pic>
      <xdr:nvPicPr>
        <xdr:cNvPr id="924" name="图片 923">
          <a:extLst>
            <a:ext uri="{FF2B5EF4-FFF2-40B4-BE49-F238E27FC236}">
              <a16:creationId xmlns:a16="http://schemas.microsoft.com/office/drawing/2014/main" id="{00000000-0008-0000-01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30453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9</xdr:col>
      <xdr:colOff>152400</xdr:colOff>
      <xdr:row>55</xdr:row>
      <xdr:rowOff>152400</xdr:rowOff>
    </xdr:to>
    <xdr:pic>
      <xdr:nvPicPr>
        <xdr:cNvPr id="925" name="图片 924">
          <a:extLst>
            <a:ext uri="{FF2B5EF4-FFF2-40B4-BE49-F238E27FC236}">
              <a16:creationId xmlns:a16="http://schemas.microsoft.com/office/drawing/2014/main" id="{00000000-0008-0000-01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30453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10</xdr:col>
      <xdr:colOff>152400</xdr:colOff>
      <xdr:row>55</xdr:row>
      <xdr:rowOff>152400</xdr:rowOff>
    </xdr:to>
    <xdr:pic>
      <xdr:nvPicPr>
        <xdr:cNvPr id="926" name="图片 925">
          <a:extLst>
            <a:ext uri="{FF2B5EF4-FFF2-40B4-BE49-F238E27FC236}">
              <a16:creationId xmlns:a16="http://schemas.microsoft.com/office/drawing/2014/main" id="{00000000-0008-0000-01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30453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152400</xdr:colOff>
      <xdr:row>55</xdr:row>
      <xdr:rowOff>152400</xdr:rowOff>
    </xdr:to>
    <xdr:pic>
      <xdr:nvPicPr>
        <xdr:cNvPr id="927" name="图片 926">
          <a:extLst>
            <a:ext uri="{FF2B5EF4-FFF2-40B4-BE49-F238E27FC236}">
              <a16:creationId xmlns:a16="http://schemas.microsoft.com/office/drawing/2014/main" id="{00000000-0008-0000-01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30453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9</xdr:col>
      <xdr:colOff>152400</xdr:colOff>
      <xdr:row>56</xdr:row>
      <xdr:rowOff>152400</xdr:rowOff>
    </xdr:to>
    <xdr:pic>
      <xdr:nvPicPr>
        <xdr:cNvPr id="928" name="图片 927">
          <a:extLst>
            <a:ext uri="{FF2B5EF4-FFF2-40B4-BE49-F238E27FC236}">
              <a16:creationId xmlns:a16="http://schemas.microsoft.com/office/drawing/2014/main" id="{00000000-0008-0000-01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32205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</xdr:row>
      <xdr:rowOff>0</xdr:rowOff>
    </xdr:from>
    <xdr:to>
      <xdr:col>10</xdr:col>
      <xdr:colOff>152400</xdr:colOff>
      <xdr:row>56</xdr:row>
      <xdr:rowOff>152400</xdr:rowOff>
    </xdr:to>
    <xdr:pic>
      <xdr:nvPicPr>
        <xdr:cNvPr id="929" name="图片 928">
          <a:extLst>
            <a:ext uri="{FF2B5EF4-FFF2-40B4-BE49-F238E27FC236}">
              <a16:creationId xmlns:a16="http://schemas.microsoft.com/office/drawing/2014/main" id="{00000000-0008-0000-01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32205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152400</xdr:colOff>
      <xdr:row>56</xdr:row>
      <xdr:rowOff>152400</xdr:rowOff>
    </xdr:to>
    <xdr:pic>
      <xdr:nvPicPr>
        <xdr:cNvPr id="930" name="图片 929">
          <a:extLst>
            <a:ext uri="{FF2B5EF4-FFF2-40B4-BE49-F238E27FC236}">
              <a16:creationId xmlns:a16="http://schemas.microsoft.com/office/drawing/2014/main" id="{00000000-0008-0000-01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32205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57</xdr:row>
      <xdr:rowOff>0</xdr:rowOff>
    </xdr:from>
    <xdr:to>
      <xdr:col>9</xdr:col>
      <xdr:colOff>152400</xdr:colOff>
      <xdr:row>57</xdr:row>
      <xdr:rowOff>152400</xdr:rowOff>
    </xdr:to>
    <xdr:pic>
      <xdr:nvPicPr>
        <xdr:cNvPr id="931" name="图片 930">
          <a:extLst>
            <a:ext uri="{FF2B5EF4-FFF2-40B4-BE49-F238E27FC236}">
              <a16:creationId xmlns:a16="http://schemas.microsoft.com/office/drawing/2014/main" id="{00000000-0008-0000-01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35558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</xdr:row>
      <xdr:rowOff>0</xdr:rowOff>
    </xdr:from>
    <xdr:to>
      <xdr:col>10</xdr:col>
      <xdr:colOff>152400</xdr:colOff>
      <xdr:row>57</xdr:row>
      <xdr:rowOff>152400</xdr:rowOff>
    </xdr:to>
    <xdr:pic>
      <xdr:nvPicPr>
        <xdr:cNvPr id="932" name="图片 931">
          <a:extLst>
            <a:ext uri="{FF2B5EF4-FFF2-40B4-BE49-F238E27FC236}">
              <a16:creationId xmlns:a16="http://schemas.microsoft.com/office/drawing/2014/main" id="{00000000-0008-0000-01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35558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152400</xdr:colOff>
      <xdr:row>57</xdr:row>
      <xdr:rowOff>152400</xdr:rowOff>
    </xdr:to>
    <xdr:pic>
      <xdr:nvPicPr>
        <xdr:cNvPr id="933" name="图片 932">
          <a:extLst>
            <a:ext uri="{FF2B5EF4-FFF2-40B4-BE49-F238E27FC236}">
              <a16:creationId xmlns:a16="http://schemas.microsoft.com/office/drawing/2014/main" id="{00000000-0008-0000-01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35558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9</xdr:col>
      <xdr:colOff>152400</xdr:colOff>
      <xdr:row>58</xdr:row>
      <xdr:rowOff>152400</xdr:rowOff>
    </xdr:to>
    <xdr:pic>
      <xdr:nvPicPr>
        <xdr:cNvPr id="934" name="图片 933">
          <a:extLst>
            <a:ext uri="{FF2B5EF4-FFF2-40B4-BE49-F238E27FC236}">
              <a16:creationId xmlns:a16="http://schemas.microsoft.com/office/drawing/2014/main" id="{00000000-0008-0000-01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37311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10</xdr:col>
      <xdr:colOff>152400</xdr:colOff>
      <xdr:row>58</xdr:row>
      <xdr:rowOff>152400</xdr:rowOff>
    </xdr:to>
    <xdr:pic>
      <xdr:nvPicPr>
        <xdr:cNvPr id="935" name="图片 934">
          <a:extLst>
            <a:ext uri="{FF2B5EF4-FFF2-40B4-BE49-F238E27FC236}">
              <a16:creationId xmlns:a16="http://schemas.microsoft.com/office/drawing/2014/main" id="{00000000-0008-0000-01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37311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152400</xdr:colOff>
      <xdr:row>58</xdr:row>
      <xdr:rowOff>152400</xdr:rowOff>
    </xdr:to>
    <xdr:pic>
      <xdr:nvPicPr>
        <xdr:cNvPr id="936" name="图片 935">
          <a:extLst>
            <a:ext uri="{FF2B5EF4-FFF2-40B4-BE49-F238E27FC236}">
              <a16:creationId xmlns:a16="http://schemas.microsoft.com/office/drawing/2014/main" id="{00000000-0008-0000-01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37311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0</xdr:colOff>
      <xdr:row>4</xdr:row>
      <xdr:rowOff>0</xdr:rowOff>
    </xdr:from>
    <xdr:ext cx="152400" cy="152400"/>
    <xdr:pic>
      <xdr:nvPicPr>
        <xdr:cNvPr id="417" name="图片 416">
          <a:extLst>
            <a:ext uri="{FF2B5EF4-FFF2-40B4-BE49-F238E27FC236}">
              <a16:creationId xmlns:a16="http://schemas.microsoft.com/office/drawing/2014/main" id="{13E078BF-8C97-45B1-8474-B6772FD69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5</xdr:row>
      <xdr:rowOff>0</xdr:rowOff>
    </xdr:from>
    <xdr:ext cx="152400" cy="152400"/>
    <xdr:pic>
      <xdr:nvPicPr>
        <xdr:cNvPr id="418" name="图片 417">
          <a:extLst>
            <a:ext uri="{FF2B5EF4-FFF2-40B4-BE49-F238E27FC236}">
              <a16:creationId xmlns:a16="http://schemas.microsoft.com/office/drawing/2014/main" id="{D9A83507-C5E1-4EDD-A192-4F1F2FE0B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6</xdr:row>
      <xdr:rowOff>0</xdr:rowOff>
    </xdr:from>
    <xdr:ext cx="152400" cy="152400"/>
    <xdr:pic>
      <xdr:nvPicPr>
        <xdr:cNvPr id="419" name="图片 418">
          <a:extLst>
            <a:ext uri="{FF2B5EF4-FFF2-40B4-BE49-F238E27FC236}">
              <a16:creationId xmlns:a16="http://schemas.microsoft.com/office/drawing/2014/main" id="{E6B97257-841D-4733-BBEB-3F123A0A8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7</xdr:row>
      <xdr:rowOff>0</xdr:rowOff>
    </xdr:from>
    <xdr:ext cx="152400" cy="152400"/>
    <xdr:pic>
      <xdr:nvPicPr>
        <xdr:cNvPr id="420" name="图片 419">
          <a:extLst>
            <a:ext uri="{FF2B5EF4-FFF2-40B4-BE49-F238E27FC236}">
              <a16:creationId xmlns:a16="http://schemas.microsoft.com/office/drawing/2014/main" id="{E4395DF6-77B3-4A6A-8918-EF8ED0B5F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8</xdr:row>
      <xdr:rowOff>0</xdr:rowOff>
    </xdr:from>
    <xdr:ext cx="152400" cy="152400"/>
    <xdr:pic>
      <xdr:nvPicPr>
        <xdr:cNvPr id="421" name="图片 420">
          <a:extLst>
            <a:ext uri="{FF2B5EF4-FFF2-40B4-BE49-F238E27FC236}">
              <a16:creationId xmlns:a16="http://schemas.microsoft.com/office/drawing/2014/main" id="{4C05D11B-3AF8-46CC-9801-8357C1C68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9</xdr:row>
      <xdr:rowOff>0</xdr:rowOff>
    </xdr:from>
    <xdr:ext cx="152400" cy="152400"/>
    <xdr:pic>
      <xdr:nvPicPr>
        <xdr:cNvPr id="422" name="图片 421">
          <a:extLst>
            <a:ext uri="{FF2B5EF4-FFF2-40B4-BE49-F238E27FC236}">
              <a16:creationId xmlns:a16="http://schemas.microsoft.com/office/drawing/2014/main" id="{C3979EA4-156A-4B3A-B9F2-0049023C9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10</xdr:row>
      <xdr:rowOff>0</xdr:rowOff>
    </xdr:from>
    <xdr:ext cx="152400" cy="152400"/>
    <xdr:pic>
      <xdr:nvPicPr>
        <xdr:cNvPr id="423" name="图片 422">
          <a:extLst>
            <a:ext uri="{FF2B5EF4-FFF2-40B4-BE49-F238E27FC236}">
              <a16:creationId xmlns:a16="http://schemas.microsoft.com/office/drawing/2014/main" id="{38461633-C957-448F-9C82-22AE239F3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11</xdr:row>
      <xdr:rowOff>0</xdr:rowOff>
    </xdr:from>
    <xdr:ext cx="152400" cy="152400"/>
    <xdr:pic>
      <xdr:nvPicPr>
        <xdr:cNvPr id="424" name="图片 423">
          <a:extLst>
            <a:ext uri="{FF2B5EF4-FFF2-40B4-BE49-F238E27FC236}">
              <a16:creationId xmlns:a16="http://schemas.microsoft.com/office/drawing/2014/main" id="{406A31A8-1AE8-40F5-B386-F5F8A4AF4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12</xdr:row>
      <xdr:rowOff>0</xdr:rowOff>
    </xdr:from>
    <xdr:ext cx="152400" cy="152400"/>
    <xdr:pic>
      <xdr:nvPicPr>
        <xdr:cNvPr id="425" name="图片 424">
          <a:extLst>
            <a:ext uri="{FF2B5EF4-FFF2-40B4-BE49-F238E27FC236}">
              <a16:creationId xmlns:a16="http://schemas.microsoft.com/office/drawing/2014/main" id="{69EFCF3D-33E6-4DDC-A1C8-002E90F3F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13</xdr:row>
      <xdr:rowOff>0</xdr:rowOff>
    </xdr:from>
    <xdr:ext cx="152400" cy="152400"/>
    <xdr:pic>
      <xdr:nvPicPr>
        <xdr:cNvPr id="426" name="图片 425">
          <a:extLst>
            <a:ext uri="{FF2B5EF4-FFF2-40B4-BE49-F238E27FC236}">
              <a16:creationId xmlns:a16="http://schemas.microsoft.com/office/drawing/2014/main" id="{D20E44F4-2954-4039-88A6-8ED4B15CC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14</xdr:row>
      <xdr:rowOff>0</xdr:rowOff>
    </xdr:from>
    <xdr:ext cx="152400" cy="152400"/>
    <xdr:pic>
      <xdr:nvPicPr>
        <xdr:cNvPr id="427" name="图片 426">
          <a:extLst>
            <a:ext uri="{FF2B5EF4-FFF2-40B4-BE49-F238E27FC236}">
              <a16:creationId xmlns:a16="http://schemas.microsoft.com/office/drawing/2014/main" id="{82D65F5E-EF4B-430A-AAF5-D32F05523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15</xdr:row>
      <xdr:rowOff>0</xdr:rowOff>
    </xdr:from>
    <xdr:ext cx="152400" cy="152400"/>
    <xdr:pic>
      <xdr:nvPicPr>
        <xdr:cNvPr id="428" name="图片 427">
          <a:extLst>
            <a:ext uri="{FF2B5EF4-FFF2-40B4-BE49-F238E27FC236}">
              <a16:creationId xmlns:a16="http://schemas.microsoft.com/office/drawing/2014/main" id="{E63425C6-E588-438A-A41E-B1B9A10E5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16</xdr:row>
      <xdr:rowOff>0</xdr:rowOff>
    </xdr:from>
    <xdr:ext cx="152400" cy="152400"/>
    <xdr:pic>
      <xdr:nvPicPr>
        <xdr:cNvPr id="429" name="图片 428">
          <a:extLst>
            <a:ext uri="{FF2B5EF4-FFF2-40B4-BE49-F238E27FC236}">
              <a16:creationId xmlns:a16="http://schemas.microsoft.com/office/drawing/2014/main" id="{B5AB4798-A93A-47C2-989F-F117E7A44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17</xdr:row>
      <xdr:rowOff>0</xdr:rowOff>
    </xdr:from>
    <xdr:ext cx="152400" cy="152400"/>
    <xdr:pic>
      <xdr:nvPicPr>
        <xdr:cNvPr id="430" name="图片 429">
          <a:extLst>
            <a:ext uri="{FF2B5EF4-FFF2-40B4-BE49-F238E27FC236}">
              <a16:creationId xmlns:a16="http://schemas.microsoft.com/office/drawing/2014/main" id="{7AF56253-E976-4799-8EF8-3596E2F94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18</xdr:row>
      <xdr:rowOff>0</xdr:rowOff>
    </xdr:from>
    <xdr:ext cx="152400" cy="152400"/>
    <xdr:pic>
      <xdr:nvPicPr>
        <xdr:cNvPr id="431" name="图片 430">
          <a:extLst>
            <a:ext uri="{FF2B5EF4-FFF2-40B4-BE49-F238E27FC236}">
              <a16:creationId xmlns:a16="http://schemas.microsoft.com/office/drawing/2014/main" id="{FA2E3F7F-3B62-429F-AFEE-038610B65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19</xdr:row>
      <xdr:rowOff>0</xdr:rowOff>
    </xdr:from>
    <xdr:ext cx="152400" cy="152400"/>
    <xdr:pic>
      <xdr:nvPicPr>
        <xdr:cNvPr id="432" name="图片 431">
          <a:extLst>
            <a:ext uri="{FF2B5EF4-FFF2-40B4-BE49-F238E27FC236}">
              <a16:creationId xmlns:a16="http://schemas.microsoft.com/office/drawing/2014/main" id="{328DF7BC-946D-437A-8FB1-BFD03CEC0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20</xdr:row>
      <xdr:rowOff>0</xdr:rowOff>
    </xdr:from>
    <xdr:ext cx="152400" cy="152400"/>
    <xdr:pic>
      <xdr:nvPicPr>
        <xdr:cNvPr id="433" name="图片 432">
          <a:extLst>
            <a:ext uri="{FF2B5EF4-FFF2-40B4-BE49-F238E27FC236}">
              <a16:creationId xmlns:a16="http://schemas.microsoft.com/office/drawing/2014/main" id="{1F069CD5-A8A4-4118-A626-B21FACD13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21</xdr:row>
      <xdr:rowOff>0</xdr:rowOff>
    </xdr:from>
    <xdr:ext cx="152400" cy="152400"/>
    <xdr:pic>
      <xdr:nvPicPr>
        <xdr:cNvPr id="434" name="图片 433">
          <a:extLst>
            <a:ext uri="{FF2B5EF4-FFF2-40B4-BE49-F238E27FC236}">
              <a16:creationId xmlns:a16="http://schemas.microsoft.com/office/drawing/2014/main" id="{FA902E93-AAFA-4030-84CD-4D4B6B6FF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22</xdr:row>
      <xdr:rowOff>0</xdr:rowOff>
    </xdr:from>
    <xdr:ext cx="152400" cy="152400"/>
    <xdr:pic>
      <xdr:nvPicPr>
        <xdr:cNvPr id="435" name="图片 434">
          <a:extLst>
            <a:ext uri="{FF2B5EF4-FFF2-40B4-BE49-F238E27FC236}">
              <a16:creationId xmlns:a16="http://schemas.microsoft.com/office/drawing/2014/main" id="{DD9EA147-1795-40EA-9A5F-0E67D3FEA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23</xdr:row>
      <xdr:rowOff>0</xdr:rowOff>
    </xdr:from>
    <xdr:ext cx="152400" cy="152400"/>
    <xdr:pic>
      <xdr:nvPicPr>
        <xdr:cNvPr id="436" name="图片 435">
          <a:extLst>
            <a:ext uri="{FF2B5EF4-FFF2-40B4-BE49-F238E27FC236}">
              <a16:creationId xmlns:a16="http://schemas.microsoft.com/office/drawing/2014/main" id="{B3404C5C-B58D-4714-936D-3BBF06CDE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24</xdr:row>
      <xdr:rowOff>0</xdr:rowOff>
    </xdr:from>
    <xdr:ext cx="152400" cy="152400"/>
    <xdr:pic>
      <xdr:nvPicPr>
        <xdr:cNvPr id="437" name="图片 436">
          <a:extLst>
            <a:ext uri="{FF2B5EF4-FFF2-40B4-BE49-F238E27FC236}">
              <a16:creationId xmlns:a16="http://schemas.microsoft.com/office/drawing/2014/main" id="{A7687554-C703-4F2B-B4CC-3E7B261BA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25</xdr:row>
      <xdr:rowOff>0</xdr:rowOff>
    </xdr:from>
    <xdr:ext cx="152400" cy="152400"/>
    <xdr:pic>
      <xdr:nvPicPr>
        <xdr:cNvPr id="438" name="图片 437">
          <a:extLst>
            <a:ext uri="{FF2B5EF4-FFF2-40B4-BE49-F238E27FC236}">
              <a16:creationId xmlns:a16="http://schemas.microsoft.com/office/drawing/2014/main" id="{C196C1B5-0B7C-4AC4-8F19-28B10F9C6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26</xdr:row>
      <xdr:rowOff>0</xdr:rowOff>
    </xdr:from>
    <xdr:ext cx="152400" cy="152400"/>
    <xdr:pic>
      <xdr:nvPicPr>
        <xdr:cNvPr id="439" name="图片 438">
          <a:extLst>
            <a:ext uri="{FF2B5EF4-FFF2-40B4-BE49-F238E27FC236}">
              <a16:creationId xmlns:a16="http://schemas.microsoft.com/office/drawing/2014/main" id="{04F131F6-1D9C-4FEB-8855-DAE7878A0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27</xdr:row>
      <xdr:rowOff>0</xdr:rowOff>
    </xdr:from>
    <xdr:ext cx="152400" cy="152400"/>
    <xdr:pic>
      <xdr:nvPicPr>
        <xdr:cNvPr id="440" name="图片 439">
          <a:extLst>
            <a:ext uri="{FF2B5EF4-FFF2-40B4-BE49-F238E27FC236}">
              <a16:creationId xmlns:a16="http://schemas.microsoft.com/office/drawing/2014/main" id="{CF762C19-3536-4DEB-95B9-A4ED77E3B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28</xdr:row>
      <xdr:rowOff>0</xdr:rowOff>
    </xdr:from>
    <xdr:ext cx="152400" cy="152400"/>
    <xdr:pic>
      <xdr:nvPicPr>
        <xdr:cNvPr id="441" name="图片 440">
          <a:extLst>
            <a:ext uri="{FF2B5EF4-FFF2-40B4-BE49-F238E27FC236}">
              <a16:creationId xmlns:a16="http://schemas.microsoft.com/office/drawing/2014/main" id="{F1E8C216-33E6-46F8-8CA0-C9CEA863A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29</xdr:row>
      <xdr:rowOff>0</xdr:rowOff>
    </xdr:from>
    <xdr:ext cx="152400" cy="152400"/>
    <xdr:pic>
      <xdr:nvPicPr>
        <xdr:cNvPr id="442" name="图片 441">
          <a:extLst>
            <a:ext uri="{FF2B5EF4-FFF2-40B4-BE49-F238E27FC236}">
              <a16:creationId xmlns:a16="http://schemas.microsoft.com/office/drawing/2014/main" id="{345D5E04-676C-47A9-8B0B-0960AA642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30</xdr:row>
      <xdr:rowOff>0</xdr:rowOff>
    </xdr:from>
    <xdr:ext cx="152400" cy="152400"/>
    <xdr:pic>
      <xdr:nvPicPr>
        <xdr:cNvPr id="443" name="图片 442">
          <a:extLst>
            <a:ext uri="{FF2B5EF4-FFF2-40B4-BE49-F238E27FC236}">
              <a16:creationId xmlns:a16="http://schemas.microsoft.com/office/drawing/2014/main" id="{7BD9C43E-1879-49D8-AB93-896717B8F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31</xdr:row>
      <xdr:rowOff>0</xdr:rowOff>
    </xdr:from>
    <xdr:ext cx="152400" cy="152400"/>
    <xdr:pic>
      <xdr:nvPicPr>
        <xdr:cNvPr id="444" name="图片 443">
          <a:extLst>
            <a:ext uri="{FF2B5EF4-FFF2-40B4-BE49-F238E27FC236}">
              <a16:creationId xmlns:a16="http://schemas.microsoft.com/office/drawing/2014/main" id="{CF05AD83-4D26-465E-A571-4584DAFC6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32</xdr:row>
      <xdr:rowOff>0</xdr:rowOff>
    </xdr:from>
    <xdr:ext cx="152400" cy="152400"/>
    <xdr:pic>
      <xdr:nvPicPr>
        <xdr:cNvPr id="445" name="图片 444">
          <a:extLst>
            <a:ext uri="{FF2B5EF4-FFF2-40B4-BE49-F238E27FC236}">
              <a16:creationId xmlns:a16="http://schemas.microsoft.com/office/drawing/2014/main" id="{973E2575-D40E-4C44-9024-E5141F7A5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33</xdr:row>
      <xdr:rowOff>0</xdr:rowOff>
    </xdr:from>
    <xdr:ext cx="152400" cy="152400"/>
    <xdr:pic>
      <xdr:nvPicPr>
        <xdr:cNvPr id="446" name="图片 445">
          <a:extLst>
            <a:ext uri="{FF2B5EF4-FFF2-40B4-BE49-F238E27FC236}">
              <a16:creationId xmlns:a16="http://schemas.microsoft.com/office/drawing/2014/main" id="{2AC57CE9-3E7B-43A2-B632-D49D4B333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34</xdr:row>
      <xdr:rowOff>0</xdr:rowOff>
    </xdr:from>
    <xdr:ext cx="152400" cy="152400"/>
    <xdr:pic>
      <xdr:nvPicPr>
        <xdr:cNvPr id="447" name="图片 446">
          <a:extLst>
            <a:ext uri="{FF2B5EF4-FFF2-40B4-BE49-F238E27FC236}">
              <a16:creationId xmlns:a16="http://schemas.microsoft.com/office/drawing/2014/main" id="{6F3B73C0-E2D1-4E53-A23E-68652FC13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35</xdr:row>
      <xdr:rowOff>0</xdr:rowOff>
    </xdr:from>
    <xdr:ext cx="152400" cy="152400"/>
    <xdr:pic>
      <xdr:nvPicPr>
        <xdr:cNvPr id="448" name="图片 447">
          <a:extLst>
            <a:ext uri="{FF2B5EF4-FFF2-40B4-BE49-F238E27FC236}">
              <a16:creationId xmlns:a16="http://schemas.microsoft.com/office/drawing/2014/main" id="{72BBBFFF-1940-42A9-8762-40CC79890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36</xdr:row>
      <xdr:rowOff>0</xdr:rowOff>
    </xdr:from>
    <xdr:ext cx="152400" cy="152400"/>
    <xdr:pic>
      <xdr:nvPicPr>
        <xdr:cNvPr id="449" name="图片 448">
          <a:extLst>
            <a:ext uri="{FF2B5EF4-FFF2-40B4-BE49-F238E27FC236}">
              <a16:creationId xmlns:a16="http://schemas.microsoft.com/office/drawing/2014/main" id="{1250848D-A9B9-4284-80FB-576AD3836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37</xdr:row>
      <xdr:rowOff>0</xdr:rowOff>
    </xdr:from>
    <xdr:ext cx="152400" cy="152400"/>
    <xdr:pic>
      <xdr:nvPicPr>
        <xdr:cNvPr id="450" name="图片 449">
          <a:extLst>
            <a:ext uri="{FF2B5EF4-FFF2-40B4-BE49-F238E27FC236}">
              <a16:creationId xmlns:a16="http://schemas.microsoft.com/office/drawing/2014/main" id="{08DCD9FA-A77D-44AB-A0CD-BB62DBE63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38</xdr:row>
      <xdr:rowOff>0</xdr:rowOff>
    </xdr:from>
    <xdr:ext cx="152400" cy="152400"/>
    <xdr:pic>
      <xdr:nvPicPr>
        <xdr:cNvPr id="451" name="图片 450">
          <a:extLst>
            <a:ext uri="{FF2B5EF4-FFF2-40B4-BE49-F238E27FC236}">
              <a16:creationId xmlns:a16="http://schemas.microsoft.com/office/drawing/2014/main" id="{763B2D4D-B956-4234-99BA-25193E129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39</xdr:row>
      <xdr:rowOff>0</xdr:rowOff>
    </xdr:from>
    <xdr:ext cx="152400" cy="152400"/>
    <xdr:pic>
      <xdr:nvPicPr>
        <xdr:cNvPr id="452" name="图片 451">
          <a:extLst>
            <a:ext uri="{FF2B5EF4-FFF2-40B4-BE49-F238E27FC236}">
              <a16:creationId xmlns:a16="http://schemas.microsoft.com/office/drawing/2014/main" id="{D06FA8F6-9733-4C03-94A1-3C2BF20F0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40</xdr:row>
      <xdr:rowOff>0</xdr:rowOff>
    </xdr:from>
    <xdr:ext cx="152400" cy="152400"/>
    <xdr:pic>
      <xdr:nvPicPr>
        <xdr:cNvPr id="453" name="图片 452">
          <a:extLst>
            <a:ext uri="{FF2B5EF4-FFF2-40B4-BE49-F238E27FC236}">
              <a16:creationId xmlns:a16="http://schemas.microsoft.com/office/drawing/2014/main" id="{0605DE7E-42E8-48DC-97AE-73920A1A0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41</xdr:row>
      <xdr:rowOff>0</xdr:rowOff>
    </xdr:from>
    <xdr:ext cx="152400" cy="152400"/>
    <xdr:pic>
      <xdr:nvPicPr>
        <xdr:cNvPr id="454" name="图片 453">
          <a:extLst>
            <a:ext uri="{FF2B5EF4-FFF2-40B4-BE49-F238E27FC236}">
              <a16:creationId xmlns:a16="http://schemas.microsoft.com/office/drawing/2014/main" id="{76BDEB9E-6831-47A8-A1D0-076C613E3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42</xdr:row>
      <xdr:rowOff>0</xdr:rowOff>
    </xdr:from>
    <xdr:ext cx="152400" cy="152400"/>
    <xdr:pic>
      <xdr:nvPicPr>
        <xdr:cNvPr id="455" name="图片 454">
          <a:extLst>
            <a:ext uri="{FF2B5EF4-FFF2-40B4-BE49-F238E27FC236}">
              <a16:creationId xmlns:a16="http://schemas.microsoft.com/office/drawing/2014/main" id="{59BE4E48-73B9-470D-94D9-AB4B64F23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43</xdr:row>
      <xdr:rowOff>0</xdr:rowOff>
    </xdr:from>
    <xdr:ext cx="152400" cy="152400"/>
    <xdr:pic>
      <xdr:nvPicPr>
        <xdr:cNvPr id="456" name="图片 455">
          <a:extLst>
            <a:ext uri="{FF2B5EF4-FFF2-40B4-BE49-F238E27FC236}">
              <a16:creationId xmlns:a16="http://schemas.microsoft.com/office/drawing/2014/main" id="{A0515AA3-F78E-4088-AF36-48AA8A827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44</xdr:row>
      <xdr:rowOff>0</xdr:rowOff>
    </xdr:from>
    <xdr:ext cx="152400" cy="152400"/>
    <xdr:pic>
      <xdr:nvPicPr>
        <xdr:cNvPr id="457" name="图片 456">
          <a:extLst>
            <a:ext uri="{FF2B5EF4-FFF2-40B4-BE49-F238E27FC236}">
              <a16:creationId xmlns:a16="http://schemas.microsoft.com/office/drawing/2014/main" id="{B3260F42-908E-42E4-890F-5406EA014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45</xdr:row>
      <xdr:rowOff>0</xdr:rowOff>
    </xdr:from>
    <xdr:ext cx="152400" cy="152400"/>
    <xdr:pic>
      <xdr:nvPicPr>
        <xdr:cNvPr id="458" name="图片 457">
          <a:extLst>
            <a:ext uri="{FF2B5EF4-FFF2-40B4-BE49-F238E27FC236}">
              <a16:creationId xmlns:a16="http://schemas.microsoft.com/office/drawing/2014/main" id="{BCBCE7ED-EC17-45DE-96E5-1FEE9167E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46</xdr:row>
      <xdr:rowOff>0</xdr:rowOff>
    </xdr:from>
    <xdr:ext cx="152400" cy="152400"/>
    <xdr:pic>
      <xdr:nvPicPr>
        <xdr:cNvPr id="459" name="图片 458">
          <a:extLst>
            <a:ext uri="{FF2B5EF4-FFF2-40B4-BE49-F238E27FC236}">
              <a16:creationId xmlns:a16="http://schemas.microsoft.com/office/drawing/2014/main" id="{077BD0C3-A12B-468B-82A4-658D6D98D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47</xdr:row>
      <xdr:rowOff>0</xdr:rowOff>
    </xdr:from>
    <xdr:ext cx="152400" cy="152400"/>
    <xdr:pic>
      <xdr:nvPicPr>
        <xdr:cNvPr id="460" name="图片 459">
          <a:extLst>
            <a:ext uri="{FF2B5EF4-FFF2-40B4-BE49-F238E27FC236}">
              <a16:creationId xmlns:a16="http://schemas.microsoft.com/office/drawing/2014/main" id="{4853087D-A1CA-4416-A363-C15F5AD3A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48</xdr:row>
      <xdr:rowOff>0</xdr:rowOff>
    </xdr:from>
    <xdr:ext cx="152400" cy="152400"/>
    <xdr:pic>
      <xdr:nvPicPr>
        <xdr:cNvPr id="461" name="图片 460">
          <a:extLst>
            <a:ext uri="{FF2B5EF4-FFF2-40B4-BE49-F238E27FC236}">
              <a16:creationId xmlns:a16="http://schemas.microsoft.com/office/drawing/2014/main" id="{49C3384F-070C-46E8-A823-7EE78EEDF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49</xdr:row>
      <xdr:rowOff>0</xdr:rowOff>
    </xdr:from>
    <xdr:ext cx="152400" cy="152400"/>
    <xdr:pic>
      <xdr:nvPicPr>
        <xdr:cNvPr id="462" name="图片 461">
          <a:extLst>
            <a:ext uri="{FF2B5EF4-FFF2-40B4-BE49-F238E27FC236}">
              <a16:creationId xmlns:a16="http://schemas.microsoft.com/office/drawing/2014/main" id="{BA4B4105-041A-470C-9D1C-A12B6E5BE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50</xdr:row>
      <xdr:rowOff>0</xdr:rowOff>
    </xdr:from>
    <xdr:ext cx="152400" cy="152400"/>
    <xdr:pic>
      <xdr:nvPicPr>
        <xdr:cNvPr id="463" name="图片 462">
          <a:extLst>
            <a:ext uri="{FF2B5EF4-FFF2-40B4-BE49-F238E27FC236}">
              <a16:creationId xmlns:a16="http://schemas.microsoft.com/office/drawing/2014/main" id="{858D0A3B-0082-43EB-9F08-4DBF0CB57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51</xdr:row>
      <xdr:rowOff>0</xdr:rowOff>
    </xdr:from>
    <xdr:ext cx="152400" cy="152400"/>
    <xdr:pic>
      <xdr:nvPicPr>
        <xdr:cNvPr id="464" name="图片 463">
          <a:extLst>
            <a:ext uri="{FF2B5EF4-FFF2-40B4-BE49-F238E27FC236}">
              <a16:creationId xmlns:a16="http://schemas.microsoft.com/office/drawing/2014/main" id="{8664E00C-2066-48C7-871D-736C88CF8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52</xdr:row>
      <xdr:rowOff>0</xdr:rowOff>
    </xdr:from>
    <xdr:ext cx="152400" cy="152400"/>
    <xdr:pic>
      <xdr:nvPicPr>
        <xdr:cNvPr id="465" name="图片 464">
          <a:extLst>
            <a:ext uri="{FF2B5EF4-FFF2-40B4-BE49-F238E27FC236}">
              <a16:creationId xmlns:a16="http://schemas.microsoft.com/office/drawing/2014/main" id="{D619364B-3AC8-42FA-9E88-AB5240B07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53</xdr:row>
      <xdr:rowOff>0</xdr:rowOff>
    </xdr:from>
    <xdr:ext cx="152400" cy="152400"/>
    <xdr:pic>
      <xdr:nvPicPr>
        <xdr:cNvPr id="466" name="图片 465">
          <a:extLst>
            <a:ext uri="{FF2B5EF4-FFF2-40B4-BE49-F238E27FC236}">
              <a16:creationId xmlns:a16="http://schemas.microsoft.com/office/drawing/2014/main" id="{439CB92F-21A1-4A98-95AF-88EE4C41B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54</xdr:row>
      <xdr:rowOff>0</xdr:rowOff>
    </xdr:from>
    <xdr:ext cx="152400" cy="152400"/>
    <xdr:pic>
      <xdr:nvPicPr>
        <xdr:cNvPr id="467" name="图片 466">
          <a:extLst>
            <a:ext uri="{FF2B5EF4-FFF2-40B4-BE49-F238E27FC236}">
              <a16:creationId xmlns:a16="http://schemas.microsoft.com/office/drawing/2014/main" id="{AA160CB9-9304-44EF-82EE-66DE0CA08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55</xdr:row>
      <xdr:rowOff>0</xdr:rowOff>
    </xdr:from>
    <xdr:ext cx="152400" cy="152400"/>
    <xdr:pic>
      <xdr:nvPicPr>
        <xdr:cNvPr id="468" name="图片 467">
          <a:extLst>
            <a:ext uri="{FF2B5EF4-FFF2-40B4-BE49-F238E27FC236}">
              <a16:creationId xmlns:a16="http://schemas.microsoft.com/office/drawing/2014/main" id="{9CFBD1F3-089E-4A64-BEB7-FDA1749A1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56</xdr:row>
      <xdr:rowOff>0</xdr:rowOff>
    </xdr:from>
    <xdr:ext cx="152400" cy="152400"/>
    <xdr:pic>
      <xdr:nvPicPr>
        <xdr:cNvPr id="469" name="图片 468">
          <a:extLst>
            <a:ext uri="{FF2B5EF4-FFF2-40B4-BE49-F238E27FC236}">
              <a16:creationId xmlns:a16="http://schemas.microsoft.com/office/drawing/2014/main" id="{B34D08BE-ADB3-42F0-AF2D-9ED3D78F9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57</xdr:row>
      <xdr:rowOff>0</xdr:rowOff>
    </xdr:from>
    <xdr:ext cx="152400" cy="152400"/>
    <xdr:pic>
      <xdr:nvPicPr>
        <xdr:cNvPr id="470" name="图片 469">
          <a:extLst>
            <a:ext uri="{FF2B5EF4-FFF2-40B4-BE49-F238E27FC236}">
              <a16:creationId xmlns:a16="http://schemas.microsoft.com/office/drawing/2014/main" id="{DFA0CDCD-6ADB-4F17-8AA3-1C773A85E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58</xdr:row>
      <xdr:rowOff>0</xdr:rowOff>
    </xdr:from>
    <xdr:ext cx="152400" cy="152400"/>
    <xdr:pic>
      <xdr:nvPicPr>
        <xdr:cNvPr id="471" name="图片 470">
          <a:extLst>
            <a:ext uri="{FF2B5EF4-FFF2-40B4-BE49-F238E27FC236}">
              <a16:creationId xmlns:a16="http://schemas.microsoft.com/office/drawing/2014/main" id="{95A3A805-8CDD-4A25-BBD3-B763019D5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</xdr:row>
      <xdr:rowOff>175846</xdr:rowOff>
    </xdr:from>
    <xdr:ext cx="152400" cy="152400"/>
    <xdr:pic>
      <xdr:nvPicPr>
        <xdr:cNvPr id="472" name="图片 471">
          <a:extLst>
            <a:ext uri="{FF2B5EF4-FFF2-40B4-BE49-F238E27FC236}">
              <a16:creationId xmlns:a16="http://schemas.microsoft.com/office/drawing/2014/main" id="{51C8B853-13E7-4465-BF3A-26CB80A81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</xdr:row>
      <xdr:rowOff>175846</xdr:rowOff>
    </xdr:from>
    <xdr:ext cx="152400" cy="152400"/>
    <xdr:pic>
      <xdr:nvPicPr>
        <xdr:cNvPr id="473" name="图片 472">
          <a:extLst>
            <a:ext uri="{FF2B5EF4-FFF2-40B4-BE49-F238E27FC236}">
              <a16:creationId xmlns:a16="http://schemas.microsoft.com/office/drawing/2014/main" id="{87B9FF46-C098-4A35-88E0-0F7A5DF76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</xdr:row>
      <xdr:rowOff>175846</xdr:rowOff>
    </xdr:from>
    <xdr:ext cx="152400" cy="152400"/>
    <xdr:pic>
      <xdr:nvPicPr>
        <xdr:cNvPr id="474" name="图片 473">
          <a:extLst>
            <a:ext uri="{FF2B5EF4-FFF2-40B4-BE49-F238E27FC236}">
              <a16:creationId xmlns:a16="http://schemas.microsoft.com/office/drawing/2014/main" id="{84AC0DAE-F04E-430C-BCC4-9F89EDC35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</xdr:row>
      <xdr:rowOff>175846</xdr:rowOff>
    </xdr:from>
    <xdr:ext cx="152400" cy="152400"/>
    <xdr:pic>
      <xdr:nvPicPr>
        <xdr:cNvPr id="475" name="图片 474">
          <a:extLst>
            <a:ext uri="{FF2B5EF4-FFF2-40B4-BE49-F238E27FC236}">
              <a16:creationId xmlns:a16="http://schemas.microsoft.com/office/drawing/2014/main" id="{83D12255-A2D9-4067-A6A7-F00B4113C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6</xdr:row>
      <xdr:rowOff>175846</xdr:rowOff>
    </xdr:from>
    <xdr:ext cx="152400" cy="152400"/>
    <xdr:pic>
      <xdr:nvPicPr>
        <xdr:cNvPr id="476" name="图片 475">
          <a:extLst>
            <a:ext uri="{FF2B5EF4-FFF2-40B4-BE49-F238E27FC236}">
              <a16:creationId xmlns:a16="http://schemas.microsoft.com/office/drawing/2014/main" id="{52311B4F-9C04-4DAC-892A-0C1A02D65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6</xdr:row>
      <xdr:rowOff>175846</xdr:rowOff>
    </xdr:from>
    <xdr:ext cx="152400" cy="152400"/>
    <xdr:pic>
      <xdr:nvPicPr>
        <xdr:cNvPr id="477" name="图片 476">
          <a:extLst>
            <a:ext uri="{FF2B5EF4-FFF2-40B4-BE49-F238E27FC236}">
              <a16:creationId xmlns:a16="http://schemas.microsoft.com/office/drawing/2014/main" id="{8FD72310-7C5C-4AF0-AFB9-A7A7A171F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7</xdr:row>
      <xdr:rowOff>175846</xdr:rowOff>
    </xdr:from>
    <xdr:ext cx="152400" cy="152400"/>
    <xdr:pic>
      <xdr:nvPicPr>
        <xdr:cNvPr id="478" name="图片 477">
          <a:extLst>
            <a:ext uri="{FF2B5EF4-FFF2-40B4-BE49-F238E27FC236}">
              <a16:creationId xmlns:a16="http://schemas.microsoft.com/office/drawing/2014/main" id="{CA32B2E5-DBE6-48FB-8F3B-3688CF07D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7</xdr:row>
      <xdr:rowOff>175846</xdr:rowOff>
    </xdr:from>
    <xdr:ext cx="152400" cy="152400"/>
    <xdr:pic>
      <xdr:nvPicPr>
        <xdr:cNvPr id="479" name="图片 478">
          <a:extLst>
            <a:ext uri="{FF2B5EF4-FFF2-40B4-BE49-F238E27FC236}">
              <a16:creationId xmlns:a16="http://schemas.microsoft.com/office/drawing/2014/main" id="{499661C4-1AC7-41D3-B357-6BC481632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8</xdr:row>
      <xdr:rowOff>175846</xdr:rowOff>
    </xdr:from>
    <xdr:ext cx="152400" cy="152400"/>
    <xdr:pic>
      <xdr:nvPicPr>
        <xdr:cNvPr id="480" name="图片 479">
          <a:extLst>
            <a:ext uri="{FF2B5EF4-FFF2-40B4-BE49-F238E27FC236}">
              <a16:creationId xmlns:a16="http://schemas.microsoft.com/office/drawing/2014/main" id="{5463CEED-1682-4530-BFF7-DB811BC72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8</xdr:row>
      <xdr:rowOff>175846</xdr:rowOff>
    </xdr:from>
    <xdr:ext cx="152400" cy="152400"/>
    <xdr:pic>
      <xdr:nvPicPr>
        <xdr:cNvPr id="481" name="图片 480">
          <a:extLst>
            <a:ext uri="{FF2B5EF4-FFF2-40B4-BE49-F238E27FC236}">
              <a16:creationId xmlns:a16="http://schemas.microsoft.com/office/drawing/2014/main" id="{7E70F0B4-8DAC-4BAD-BACA-07D67F716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9</xdr:row>
      <xdr:rowOff>175846</xdr:rowOff>
    </xdr:from>
    <xdr:ext cx="152400" cy="152400"/>
    <xdr:pic>
      <xdr:nvPicPr>
        <xdr:cNvPr id="482" name="图片 481">
          <a:extLst>
            <a:ext uri="{FF2B5EF4-FFF2-40B4-BE49-F238E27FC236}">
              <a16:creationId xmlns:a16="http://schemas.microsoft.com/office/drawing/2014/main" id="{CA3BE090-4DCA-4DF2-A1B9-FF0A90625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9</xdr:row>
      <xdr:rowOff>175846</xdr:rowOff>
    </xdr:from>
    <xdr:ext cx="152400" cy="152400"/>
    <xdr:pic>
      <xdr:nvPicPr>
        <xdr:cNvPr id="483" name="图片 482">
          <a:extLst>
            <a:ext uri="{FF2B5EF4-FFF2-40B4-BE49-F238E27FC236}">
              <a16:creationId xmlns:a16="http://schemas.microsoft.com/office/drawing/2014/main" id="{B60F92E0-0C9D-4E1A-BA59-32D035EA1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10</xdr:row>
      <xdr:rowOff>175846</xdr:rowOff>
    </xdr:from>
    <xdr:ext cx="152400" cy="152400"/>
    <xdr:pic>
      <xdr:nvPicPr>
        <xdr:cNvPr id="484" name="图片 483">
          <a:extLst>
            <a:ext uri="{FF2B5EF4-FFF2-40B4-BE49-F238E27FC236}">
              <a16:creationId xmlns:a16="http://schemas.microsoft.com/office/drawing/2014/main" id="{D4225A83-37E7-4D35-9AE9-3DB0C6C85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10</xdr:row>
      <xdr:rowOff>175846</xdr:rowOff>
    </xdr:from>
    <xdr:ext cx="152400" cy="152400"/>
    <xdr:pic>
      <xdr:nvPicPr>
        <xdr:cNvPr id="485" name="图片 484">
          <a:extLst>
            <a:ext uri="{FF2B5EF4-FFF2-40B4-BE49-F238E27FC236}">
              <a16:creationId xmlns:a16="http://schemas.microsoft.com/office/drawing/2014/main" id="{E86AA519-C8A7-4A9B-B639-E956F7839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11</xdr:row>
      <xdr:rowOff>175846</xdr:rowOff>
    </xdr:from>
    <xdr:ext cx="152400" cy="152400"/>
    <xdr:pic>
      <xdr:nvPicPr>
        <xdr:cNvPr id="486" name="图片 485">
          <a:extLst>
            <a:ext uri="{FF2B5EF4-FFF2-40B4-BE49-F238E27FC236}">
              <a16:creationId xmlns:a16="http://schemas.microsoft.com/office/drawing/2014/main" id="{77949FAD-2F46-4093-97EC-604C7DDEF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11</xdr:row>
      <xdr:rowOff>175846</xdr:rowOff>
    </xdr:from>
    <xdr:ext cx="152400" cy="152400"/>
    <xdr:pic>
      <xdr:nvPicPr>
        <xdr:cNvPr id="487" name="图片 486">
          <a:extLst>
            <a:ext uri="{FF2B5EF4-FFF2-40B4-BE49-F238E27FC236}">
              <a16:creationId xmlns:a16="http://schemas.microsoft.com/office/drawing/2014/main" id="{6BF60E0A-9EDA-4AD9-8DEB-B580BDF9E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12</xdr:row>
      <xdr:rowOff>175846</xdr:rowOff>
    </xdr:from>
    <xdr:ext cx="152400" cy="152400"/>
    <xdr:pic>
      <xdr:nvPicPr>
        <xdr:cNvPr id="488" name="图片 487">
          <a:extLst>
            <a:ext uri="{FF2B5EF4-FFF2-40B4-BE49-F238E27FC236}">
              <a16:creationId xmlns:a16="http://schemas.microsoft.com/office/drawing/2014/main" id="{FD966749-62DE-415E-9933-8EE577547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12</xdr:row>
      <xdr:rowOff>175846</xdr:rowOff>
    </xdr:from>
    <xdr:ext cx="152400" cy="152400"/>
    <xdr:pic>
      <xdr:nvPicPr>
        <xdr:cNvPr id="489" name="图片 488">
          <a:extLst>
            <a:ext uri="{FF2B5EF4-FFF2-40B4-BE49-F238E27FC236}">
              <a16:creationId xmlns:a16="http://schemas.microsoft.com/office/drawing/2014/main" id="{38C11D5D-1FC2-4977-A078-B29124AF1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13</xdr:row>
      <xdr:rowOff>175846</xdr:rowOff>
    </xdr:from>
    <xdr:ext cx="152400" cy="152400"/>
    <xdr:pic>
      <xdr:nvPicPr>
        <xdr:cNvPr id="490" name="图片 489">
          <a:extLst>
            <a:ext uri="{FF2B5EF4-FFF2-40B4-BE49-F238E27FC236}">
              <a16:creationId xmlns:a16="http://schemas.microsoft.com/office/drawing/2014/main" id="{8B42E158-B291-4500-BBDB-3B61B55AC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13</xdr:row>
      <xdr:rowOff>175846</xdr:rowOff>
    </xdr:from>
    <xdr:ext cx="152400" cy="152400"/>
    <xdr:pic>
      <xdr:nvPicPr>
        <xdr:cNvPr id="491" name="图片 490">
          <a:extLst>
            <a:ext uri="{FF2B5EF4-FFF2-40B4-BE49-F238E27FC236}">
              <a16:creationId xmlns:a16="http://schemas.microsoft.com/office/drawing/2014/main" id="{86AAB566-345D-4834-9A21-89F0A5285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14</xdr:row>
      <xdr:rowOff>175846</xdr:rowOff>
    </xdr:from>
    <xdr:ext cx="152400" cy="152400"/>
    <xdr:pic>
      <xdr:nvPicPr>
        <xdr:cNvPr id="492" name="图片 491">
          <a:extLst>
            <a:ext uri="{FF2B5EF4-FFF2-40B4-BE49-F238E27FC236}">
              <a16:creationId xmlns:a16="http://schemas.microsoft.com/office/drawing/2014/main" id="{7F8C5451-B3A2-4F78-9C61-7695BC81B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14</xdr:row>
      <xdr:rowOff>175846</xdr:rowOff>
    </xdr:from>
    <xdr:ext cx="152400" cy="152400"/>
    <xdr:pic>
      <xdr:nvPicPr>
        <xdr:cNvPr id="493" name="图片 492">
          <a:extLst>
            <a:ext uri="{FF2B5EF4-FFF2-40B4-BE49-F238E27FC236}">
              <a16:creationId xmlns:a16="http://schemas.microsoft.com/office/drawing/2014/main" id="{8EB6B8C4-EC21-4B67-848A-82D65ECA5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15</xdr:row>
      <xdr:rowOff>175846</xdr:rowOff>
    </xdr:from>
    <xdr:ext cx="152400" cy="152400"/>
    <xdr:pic>
      <xdr:nvPicPr>
        <xdr:cNvPr id="494" name="图片 493">
          <a:extLst>
            <a:ext uri="{FF2B5EF4-FFF2-40B4-BE49-F238E27FC236}">
              <a16:creationId xmlns:a16="http://schemas.microsoft.com/office/drawing/2014/main" id="{BD077983-6175-470B-A993-B73FD257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15</xdr:row>
      <xdr:rowOff>175846</xdr:rowOff>
    </xdr:from>
    <xdr:ext cx="152400" cy="152400"/>
    <xdr:pic>
      <xdr:nvPicPr>
        <xdr:cNvPr id="495" name="图片 494">
          <a:extLst>
            <a:ext uri="{FF2B5EF4-FFF2-40B4-BE49-F238E27FC236}">
              <a16:creationId xmlns:a16="http://schemas.microsoft.com/office/drawing/2014/main" id="{72ED0D53-86BE-4562-AF5D-2BDBE8084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16</xdr:row>
      <xdr:rowOff>175846</xdr:rowOff>
    </xdr:from>
    <xdr:ext cx="152400" cy="152400"/>
    <xdr:pic>
      <xdr:nvPicPr>
        <xdr:cNvPr id="496" name="图片 495">
          <a:extLst>
            <a:ext uri="{FF2B5EF4-FFF2-40B4-BE49-F238E27FC236}">
              <a16:creationId xmlns:a16="http://schemas.microsoft.com/office/drawing/2014/main" id="{E9A20C79-66CD-4BD8-BF63-154062302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16</xdr:row>
      <xdr:rowOff>175846</xdr:rowOff>
    </xdr:from>
    <xdr:ext cx="152400" cy="152400"/>
    <xdr:pic>
      <xdr:nvPicPr>
        <xdr:cNvPr id="497" name="图片 496">
          <a:extLst>
            <a:ext uri="{FF2B5EF4-FFF2-40B4-BE49-F238E27FC236}">
              <a16:creationId xmlns:a16="http://schemas.microsoft.com/office/drawing/2014/main" id="{8BEC18F9-10D2-4892-85AA-2A645D3FA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17</xdr:row>
      <xdr:rowOff>175846</xdr:rowOff>
    </xdr:from>
    <xdr:ext cx="152400" cy="152400"/>
    <xdr:pic>
      <xdr:nvPicPr>
        <xdr:cNvPr id="498" name="图片 497">
          <a:extLst>
            <a:ext uri="{FF2B5EF4-FFF2-40B4-BE49-F238E27FC236}">
              <a16:creationId xmlns:a16="http://schemas.microsoft.com/office/drawing/2014/main" id="{F2E046C9-BC73-4016-9FE2-894CD3521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17</xdr:row>
      <xdr:rowOff>175846</xdr:rowOff>
    </xdr:from>
    <xdr:ext cx="152400" cy="152400"/>
    <xdr:pic>
      <xdr:nvPicPr>
        <xdr:cNvPr id="499" name="图片 498">
          <a:extLst>
            <a:ext uri="{FF2B5EF4-FFF2-40B4-BE49-F238E27FC236}">
              <a16:creationId xmlns:a16="http://schemas.microsoft.com/office/drawing/2014/main" id="{B0C38C68-AAF1-4CCB-996E-B611225AA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18</xdr:row>
      <xdr:rowOff>175846</xdr:rowOff>
    </xdr:from>
    <xdr:ext cx="152400" cy="152400"/>
    <xdr:pic>
      <xdr:nvPicPr>
        <xdr:cNvPr id="500" name="图片 499">
          <a:extLst>
            <a:ext uri="{FF2B5EF4-FFF2-40B4-BE49-F238E27FC236}">
              <a16:creationId xmlns:a16="http://schemas.microsoft.com/office/drawing/2014/main" id="{87883381-92C2-4496-8839-E381159C4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18</xdr:row>
      <xdr:rowOff>175846</xdr:rowOff>
    </xdr:from>
    <xdr:ext cx="152400" cy="152400"/>
    <xdr:pic>
      <xdr:nvPicPr>
        <xdr:cNvPr id="501" name="图片 500">
          <a:extLst>
            <a:ext uri="{FF2B5EF4-FFF2-40B4-BE49-F238E27FC236}">
              <a16:creationId xmlns:a16="http://schemas.microsoft.com/office/drawing/2014/main" id="{B235A537-D9FB-4342-AF86-A739ECDFD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19</xdr:row>
      <xdr:rowOff>175846</xdr:rowOff>
    </xdr:from>
    <xdr:ext cx="152400" cy="152400"/>
    <xdr:pic>
      <xdr:nvPicPr>
        <xdr:cNvPr id="502" name="图片 501">
          <a:extLst>
            <a:ext uri="{FF2B5EF4-FFF2-40B4-BE49-F238E27FC236}">
              <a16:creationId xmlns:a16="http://schemas.microsoft.com/office/drawing/2014/main" id="{18297F8A-9C8F-4111-817B-7738FA1BB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19</xdr:row>
      <xdr:rowOff>175846</xdr:rowOff>
    </xdr:from>
    <xdr:ext cx="152400" cy="152400"/>
    <xdr:pic>
      <xdr:nvPicPr>
        <xdr:cNvPr id="503" name="图片 502">
          <a:extLst>
            <a:ext uri="{FF2B5EF4-FFF2-40B4-BE49-F238E27FC236}">
              <a16:creationId xmlns:a16="http://schemas.microsoft.com/office/drawing/2014/main" id="{95AA58AC-B79A-4EE3-9B82-8B0580CD5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20</xdr:row>
      <xdr:rowOff>175846</xdr:rowOff>
    </xdr:from>
    <xdr:ext cx="152400" cy="152400"/>
    <xdr:pic>
      <xdr:nvPicPr>
        <xdr:cNvPr id="504" name="图片 503">
          <a:extLst>
            <a:ext uri="{FF2B5EF4-FFF2-40B4-BE49-F238E27FC236}">
              <a16:creationId xmlns:a16="http://schemas.microsoft.com/office/drawing/2014/main" id="{7154C843-F516-48E9-B3C9-CE09720D5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20</xdr:row>
      <xdr:rowOff>175846</xdr:rowOff>
    </xdr:from>
    <xdr:ext cx="152400" cy="152400"/>
    <xdr:pic>
      <xdr:nvPicPr>
        <xdr:cNvPr id="505" name="图片 504">
          <a:extLst>
            <a:ext uri="{FF2B5EF4-FFF2-40B4-BE49-F238E27FC236}">
              <a16:creationId xmlns:a16="http://schemas.microsoft.com/office/drawing/2014/main" id="{F4E0D0A4-A59A-4AE3-B3D9-C98D365E5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21</xdr:row>
      <xdr:rowOff>175846</xdr:rowOff>
    </xdr:from>
    <xdr:ext cx="152400" cy="152400"/>
    <xdr:pic>
      <xdr:nvPicPr>
        <xdr:cNvPr id="506" name="图片 505">
          <a:extLst>
            <a:ext uri="{FF2B5EF4-FFF2-40B4-BE49-F238E27FC236}">
              <a16:creationId xmlns:a16="http://schemas.microsoft.com/office/drawing/2014/main" id="{C58BFAB9-1571-4E66-B316-DD931ED0D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21</xdr:row>
      <xdr:rowOff>175846</xdr:rowOff>
    </xdr:from>
    <xdr:ext cx="152400" cy="152400"/>
    <xdr:pic>
      <xdr:nvPicPr>
        <xdr:cNvPr id="507" name="图片 506">
          <a:extLst>
            <a:ext uri="{FF2B5EF4-FFF2-40B4-BE49-F238E27FC236}">
              <a16:creationId xmlns:a16="http://schemas.microsoft.com/office/drawing/2014/main" id="{63B015A9-D4BB-4FE1-8737-C3F34CA34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22</xdr:row>
      <xdr:rowOff>175846</xdr:rowOff>
    </xdr:from>
    <xdr:ext cx="152400" cy="152400"/>
    <xdr:pic>
      <xdr:nvPicPr>
        <xdr:cNvPr id="508" name="图片 507">
          <a:extLst>
            <a:ext uri="{FF2B5EF4-FFF2-40B4-BE49-F238E27FC236}">
              <a16:creationId xmlns:a16="http://schemas.microsoft.com/office/drawing/2014/main" id="{482AC7A6-D4DB-4619-9387-A65FCBAF4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22</xdr:row>
      <xdr:rowOff>175846</xdr:rowOff>
    </xdr:from>
    <xdr:ext cx="152400" cy="152400"/>
    <xdr:pic>
      <xdr:nvPicPr>
        <xdr:cNvPr id="509" name="图片 508">
          <a:extLst>
            <a:ext uri="{FF2B5EF4-FFF2-40B4-BE49-F238E27FC236}">
              <a16:creationId xmlns:a16="http://schemas.microsoft.com/office/drawing/2014/main" id="{828CBFDB-5EDE-40CD-8A19-745327F2C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23</xdr:row>
      <xdr:rowOff>175846</xdr:rowOff>
    </xdr:from>
    <xdr:ext cx="152400" cy="152400"/>
    <xdr:pic>
      <xdr:nvPicPr>
        <xdr:cNvPr id="510" name="图片 509">
          <a:extLst>
            <a:ext uri="{FF2B5EF4-FFF2-40B4-BE49-F238E27FC236}">
              <a16:creationId xmlns:a16="http://schemas.microsoft.com/office/drawing/2014/main" id="{CBCBCBCD-BC64-48A5-9266-EDE5E03B4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23</xdr:row>
      <xdr:rowOff>175846</xdr:rowOff>
    </xdr:from>
    <xdr:ext cx="152400" cy="152400"/>
    <xdr:pic>
      <xdr:nvPicPr>
        <xdr:cNvPr id="511" name="图片 510">
          <a:extLst>
            <a:ext uri="{FF2B5EF4-FFF2-40B4-BE49-F238E27FC236}">
              <a16:creationId xmlns:a16="http://schemas.microsoft.com/office/drawing/2014/main" id="{54F4B490-1BAA-4CF1-AC38-637845FED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24</xdr:row>
      <xdr:rowOff>175846</xdr:rowOff>
    </xdr:from>
    <xdr:ext cx="152400" cy="152400"/>
    <xdr:pic>
      <xdr:nvPicPr>
        <xdr:cNvPr id="512" name="图片 511">
          <a:extLst>
            <a:ext uri="{FF2B5EF4-FFF2-40B4-BE49-F238E27FC236}">
              <a16:creationId xmlns:a16="http://schemas.microsoft.com/office/drawing/2014/main" id="{9FC54114-E45A-46DD-B6D2-28840D631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24</xdr:row>
      <xdr:rowOff>175846</xdr:rowOff>
    </xdr:from>
    <xdr:ext cx="152400" cy="152400"/>
    <xdr:pic>
      <xdr:nvPicPr>
        <xdr:cNvPr id="513" name="图片 512">
          <a:extLst>
            <a:ext uri="{FF2B5EF4-FFF2-40B4-BE49-F238E27FC236}">
              <a16:creationId xmlns:a16="http://schemas.microsoft.com/office/drawing/2014/main" id="{D8D5AC21-2CE3-4925-8FF2-ED8205D0F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25</xdr:row>
      <xdr:rowOff>175846</xdr:rowOff>
    </xdr:from>
    <xdr:ext cx="152400" cy="152400"/>
    <xdr:pic>
      <xdr:nvPicPr>
        <xdr:cNvPr id="514" name="图片 513">
          <a:extLst>
            <a:ext uri="{FF2B5EF4-FFF2-40B4-BE49-F238E27FC236}">
              <a16:creationId xmlns:a16="http://schemas.microsoft.com/office/drawing/2014/main" id="{05123A8E-5B1A-4B97-82A8-B54D496DA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25</xdr:row>
      <xdr:rowOff>175846</xdr:rowOff>
    </xdr:from>
    <xdr:ext cx="152400" cy="152400"/>
    <xdr:pic>
      <xdr:nvPicPr>
        <xdr:cNvPr id="515" name="图片 514">
          <a:extLst>
            <a:ext uri="{FF2B5EF4-FFF2-40B4-BE49-F238E27FC236}">
              <a16:creationId xmlns:a16="http://schemas.microsoft.com/office/drawing/2014/main" id="{DB25AC2D-BBF4-4FBF-B76F-8E6EEB0CF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26</xdr:row>
      <xdr:rowOff>175846</xdr:rowOff>
    </xdr:from>
    <xdr:ext cx="152400" cy="152400"/>
    <xdr:pic>
      <xdr:nvPicPr>
        <xdr:cNvPr id="516" name="图片 515">
          <a:extLst>
            <a:ext uri="{FF2B5EF4-FFF2-40B4-BE49-F238E27FC236}">
              <a16:creationId xmlns:a16="http://schemas.microsoft.com/office/drawing/2014/main" id="{958C888E-220E-4F25-8288-F6F78AD41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26</xdr:row>
      <xdr:rowOff>175846</xdr:rowOff>
    </xdr:from>
    <xdr:ext cx="152400" cy="152400"/>
    <xdr:pic>
      <xdr:nvPicPr>
        <xdr:cNvPr id="517" name="图片 516">
          <a:extLst>
            <a:ext uri="{FF2B5EF4-FFF2-40B4-BE49-F238E27FC236}">
              <a16:creationId xmlns:a16="http://schemas.microsoft.com/office/drawing/2014/main" id="{C2A39B80-8BC5-4A22-983C-8DD4096DA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27</xdr:row>
      <xdr:rowOff>175846</xdr:rowOff>
    </xdr:from>
    <xdr:ext cx="152400" cy="152400"/>
    <xdr:pic>
      <xdr:nvPicPr>
        <xdr:cNvPr id="518" name="图片 517">
          <a:extLst>
            <a:ext uri="{FF2B5EF4-FFF2-40B4-BE49-F238E27FC236}">
              <a16:creationId xmlns:a16="http://schemas.microsoft.com/office/drawing/2014/main" id="{2743492D-23E4-4D84-8158-EC49E17EE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27</xdr:row>
      <xdr:rowOff>175846</xdr:rowOff>
    </xdr:from>
    <xdr:ext cx="152400" cy="152400"/>
    <xdr:pic>
      <xdr:nvPicPr>
        <xdr:cNvPr id="519" name="图片 518">
          <a:extLst>
            <a:ext uri="{FF2B5EF4-FFF2-40B4-BE49-F238E27FC236}">
              <a16:creationId xmlns:a16="http://schemas.microsoft.com/office/drawing/2014/main" id="{AD33C2B8-325C-4B7A-91C6-0283116AC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28</xdr:row>
      <xdr:rowOff>175846</xdr:rowOff>
    </xdr:from>
    <xdr:ext cx="152400" cy="152400"/>
    <xdr:pic>
      <xdr:nvPicPr>
        <xdr:cNvPr id="520" name="图片 519">
          <a:extLst>
            <a:ext uri="{FF2B5EF4-FFF2-40B4-BE49-F238E27FC236}">
              <a16:creationId xmlns:a16="http://schemas.microsoft.com/office/drawing/2014/main" id="{7DD06D61-A987-4D14-8187-05441CFBA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28</xdr:row>
      <xdr:rowOff>175846</xdr:rowOff>
    </xdr:from>
    <xdr:ext cx="152400" cy="152400"/>
    <xdr:pic>
      <xdr:nvPicPr>
        <xdr:cNvPr id="521" name="图片 520">
          <a:extLst>
            <a:ext uri="{FF2B5EF4-FFF2-40B4-BE49-F238E27FC236}">
              <a16:creationId xmlns:a16="http://schemas.microsoft.com/office/drawing/2014/main" id="{763AD304-711F-4329-8539-A348E7D28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29</xdr:row>
      <xdr:rowOff>175846</xdr:rowOff>
    </xdr:from>
    <xdr:ext cx="152400" cy="152400"/>
    <xdr:pic>
      <xdr:nvPicPr>
        <xdr:cNvPr id="522" name="图片 521">
          <a:extLst>
            <a:ext uri="{FF2B5EF4-FFF2-40B4-BE49-F238E27FC236}">
              <a16:creationId xmlns:a16="http://schemas.microsoft.com/office/drawing/2014/main" id="{10FAC443-7C34-4663-A53C-F07C1B4F7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29</xdr:row>
      <xdr:rowOff>175846</xdr:rowOff>
    </xdr:from>
    <xdr:ext cx="152400" cy="152400"/>
    <xdr:pic>
      <xdr:nvPicPr>
        <xdr:cNvPr id="523" name="图片 522">
          <a:extLst>
            <a:ext uri="{FF2B5EF4-FFF2-40B4-BE49-F238E27FC236}">
              <a16:creationId xmlns:a16="http://schemas.microsoft.com/office/drawing/2014/main" id="{EEA09C36-E87F-44F0-8D5D-A5D002E25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30</xdr:row>
      <xdr:rowOff>175846</xdr:rowOff>
    </xdr:from>
    <xdr:ext cx="152400" cy="152400"/>
    <xdr:pic>
      <xdr:nvPicPr>
        <xdr:cNvPr id="524" name="图片 523">
          <a:extLst>
            <a:ext uri="{FF2B5EF4-FFF2-40B4-BE49-F238E27FC236}">
              <a16:creationId xmlns:a16="http://schemas.microsoft.com/office/drawing/2014/main" id="{A4EA54C0-1EDC-487F-9E76-431B306AD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30</xdr:row>
      <xdr:rowOff>175846</xdr:rowOff>
    </xdr:from>
    <xdr:ext cx="152400" cy="152400"/>
    <xdr:pic>
      <xdr:nvPicPr>
        <xdr:cNvPr id="525" name="图片 524">
          <a:extLst>
            <a:ext uri="{FF2B5EF4-FFF2-40B4-BE49-F238E27FC236}">
              <a16:creationId xmlns:a16="http://schemas.microsoft.com/office/drawing/2014/main" id="{5DB1897B-1476-49AD-BE3B-6DB1BDFE4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31</xdr:row>
      <xdr:rowOff>175846</xdr:rowOff>
    </xdr:from>
    <xdr:ext cx="152400" cy="152400"/>
    <xdr:pic>
      <xdr:nvPicPr>
        <xdr:cNvPr id="526" name="图片 525">
          <a:extLst>
            <a:ext uri="{FF2B5EF4-FFF2-40B4-BE49-F238E27FC236}">
              <a16:creationId xmlns:a16="http://schemas.microsoft.com/office/drawing/2014/main" id="{6C3CB1A6-41DB-42CE-8B22-59CDE0D2A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31</xdr:row>
      <xdr:rowOff>175846</xdr:rowOff>
    </xdr:from>
    <xdr:ext cx="152400" cy="152400"/>
    <xdr:pic>
      <xdr:nvPicPr>
        <xdr:cNvPr id="527" name="图片 526">
          <a:extLst>
            <a:ext uri="{FF2B5EF4-FFF2-40B4-BE49-F238E27FC236}">
              <a16:creationId xmlns:a16="http://schemas.microsoft.com/office/drawing/2014/main" id="{3745AB85-BCCD-4E4E-8C81-DD5E5E5DA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32</xdr:row>
      <xdr:rowOff>175846</xdr:rowOff>
    </xdr:from>
    <xdr:ext cx="152400" cy="152400"/>
    <xdr:pic>
      <xdr:nvPicPr>
        <xdr:cNvPr id="528" name="图片 527">
          <a:extLst>
            <a:ext uri="{FF2B5EF4-FFF2-40B4-BE49-F238E27FC236}">
              <a16:creationId xmlns:a16="http://schemas.microsoft.com/office/drawing/2014/main" id="{7CE6440D-E576-4E96-BE1A-C518DC4B7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32</xdr:row>
      <xdr:rowOff>175846</xdr:rowOff>
    </xdr:from>
    <xdr:ext cx="152400" cy="152400"/>
    <xdr:pic>
      <xdr:nvPicPr>
        <xdr:cNvPr id="529" name="图片 528">
          <a:extLst>
            <a:ext uri="{FF2B5EF4-FFF2-40B4-BE49-F238E27FC236}">
              <a16:creationId xmlns:a16="http://schemas.microsoft.com/office/drawing/2014/main" id="{60D3F99E-9B98-4BA1-9944-82ADA44E3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33</xdr:row>
      <xdr:rowOff>175846</xdr:rowOff>
    </xdr:from>
    <xdr:ext cx="152400" cy="152400"/>
    <xdr:pic>
      <xdr:nvPicPr>
        <xdr:cNvPr id="530" name="图片 529">
          <a:extLst>
            <a:ext uri="{FF2B5EF4-FFF2-40B4-BE49-F238E27FC236}">
              <a16:creationId xmlns:a16="http://schemas.microsoft.com/office/drawing/2014/main" id="{52D50E31-E4C2-4E0F-9FB1-82BE6C3AB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33</xdr:row>
      <xdr:rowOff>175846</xdr:rowOff>
    </xdr:from>
    <xdr:ext cx="152400" cy="152400"/>
    <xdr:pic>
      <xdr:nvPicPr>
        <xdr:cNvPr id="531" name="图片 530">
          <a:extLst>
            <a:ext uri="{FF2B5EF4-FFF2-40B4-BE49-F238E27FC236}">
              <a16:creationId xmlns:a16="http://schemas.microsoft.com/office/drawing/2014/main" id="{74F74078-53A6-491C-A79A-2987BD947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34</xdr:row>
      <xdr:rowOff>175846</xdr:rowOff>
    </xdr:from>
    <xdr:ext cx="152400" cy="152400"/>
    <xdr:pic>
      <xdr:nvPicPr>
        <xdr:cNvPr id="532" name="图片 531">
          <a:extLst>
            <a:ext uri="{FF2B5EF4-FFF2-40B4-BE49-F238E27FC236}">
              <a16:creationId xmlns:a16="http://schemas.microsoft.com/office/drawing/2014/main" id="{D84095C6-12EA-42EE-B51E-32F48AC64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34</xdr:row>
      <xdr:rowOff>175846</xdr:rowOff>
    </xdr:from>
    <xdr:ext cx="152400" cy="152400"/>
    <xdr:pic>
      <xdr:nvPicPr>
        <xdr:cNvPr id="533" name="图片 532">
          <a:extLst>
            <a:ext uri="{FF2B5EF4-FFF2-40B4-BE49-F238E27FC236}">
              <a16:creationId xmlns:a16="http://schemas.microsoft.com/office/drawing/2014/main" id="{24684523-FEDC-43F7-8CFE-1C4D7FC81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35</xdr:row>
      <xdr:rowOff>175846</xdr:rowOff>
    </xdr:from>
    <xdr:ext cx="152400" cy="152400"/>
    <xdr:pic>
      <xdr:nvPicPr>
        <xdr:cNvPr id="534" name="图片 533">
          <a:extLst>
            <a:ext uri="{FF2B5EF4-FFF2-40B4-BE49-F238E27FC236}">
              <a16:creationId xmlns:a16="http://schemas.microsoft.com/office/drawing/2014/main" id="{74549EC1-E5FF-4DE3-8380-7FEAC7D78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35</xdr:row>
      <xdr:rowOff>175846</xdr:rowOff>
    </xdr:from>
    <xdr:ext cx="152400" cy="152400"/>
    <xdr:pic>
      <xdr:nvPicPr>
        <xdr:cNvPr id="535" name="图片 534">
          <a:extLst>
            <a:ext uri="{FF2B5EF4-FFF2-40B4-BE49-F238E27FC236}">
              <a16:creationId xmlns:a16="http://schemas.microsoft.com/office/drawing/2014/main" id="{F228A437-20D6-489A-A298-B7DFD93AD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36</xdr:row>
      <xdr:rowOff>175846</xdr:rowOff>
    </xdr:from>
    <xdr:ext cx="152400" cy="152400"/>
    <xdr:pic>
      <xdr:nvPicPr>
        <xdr:cNvPr id="536" name="图片 535">
          <a:extLst>
            <a:ext uri="{FF2B5EF4-FFF2-40B4-BE49-F238E27FC236}">
              <a16:creationId xmlns:a16="http://schemas.microsoft.com/office/drawing/2014/main" id="{ED3C161F-8306-4BE8-84DA-5B7055E13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36</xdr:row>
      <xdr:rowOff>175846</xdr:rowOff>
    </xdr:from>
    <xdr:ext cx="152400" cy="152400"/>
    <xdr:pic>
      <xdr:nvPicPr>
        <xdr:cNvPr id="537" name="图片 536">
          <a:extLst>
            <a:ext uri="{FF2B5EF4-FFF2-40B4-BE49-F238E27FC236}">
              <a16:creationId xmlns:a16="http://schemas.microsoft.com/office/drawing/2014/main" id="{767E3F9D-8246-43C1-9940-5D91E24C3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37</xdr:row>
      <xdr:rowOff>175846</xdr:rowOff>
    </xdr:from>
    <xdr:ext cx="152400" cy="152400"/>
    <xdr:pic>
      <xdr:nvPicPr>
        <xdr:cNvPr id="538" name="图片 537">
          <a:extLst>
            <a:ext uri="{FF2B5EF4-FFF2-40B4-BE49-F238E27FC236}">
              <a16:creationId xmlns:a16="http://schemas.microsoft.com/office/drawing/2014/main" id="{ECBECF1F-871F-4AC5-A95E-256B7B437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37</xdr:row>
      <xdr:rowOff>175846</xdr:rowOff>
    </xdr:from>
    <xdr:ext cx="152400" cy="152400"/>
    <xdr:pic>
      <xdr:nvPicPr>
        <xdr:cNvPr id="539" name="图片 538">
          <a:extLst>
            <a:ext uri="{FF2B5EF4-FFF2-40B4-BE49-F238E27FC236}">
              <a16:creationId xmlns:a16="http://schemas.microsoft.com/office/drawing/2014/main" id="{F92995DB-6C75-4A67-AC1C-8BB203B48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38</xdr:row>
      <xdr:rowOff>175846</xdr:rowOff>
    </xdr:from>
    <xdr:ext cx="152400" cy="152400"/>
    <xdr:pic>
      <xdr:nvPicPr>
        <xdr:cNvPr id="540" name="图片 539">
          <a:extLst>
            <a:ext uri="{FF2B5EF4-FFF2-40B4-BE49-F238E27FC236}">
              <a16:creationId xmlns:a16="http://schemas.microsoft.com/office/drawing/2014/main" id="{1B281D62-9E94-4A54-9000-F0898BCEA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38</xdr:row>
      <xdr:rowOff>175846</xdr:rowOff>
    </xdr:from>
    <xdr:ext cx="152400" cy="152400"/>
    <xdr:pic>
      <xdr:nvPicPr>
        <xdr:cNvPr id="541" name="图片 540">
          <a:extLst>
            <a:ext uri="{FF2B5EF4-FFF2-40B4-BE49-F238E27FC236}">
              <a16:creationId xmlns:a16="http://schemas.microsoft.com/office/drawing/2014/main" id="{9CD7884E-4EA6-4C32-94A0-BC57E9F7F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39</xdr:row>
      <xdr:rowOff>175846</xdr:rowOff>
    </xdr:from>
    <xdr:ext cx="152400" cy="152400"/>
    <xdr:pic>
      <xdr:nvPicPr>
        <xdr:cNvPr id="542" name="图片 541">
          <a:extLst>
            <a:ext uri="{FF2B5EF4-FFF2-40B4-BE49-F238E27FC236}">
              <a16:creationId xmlns:a16="http://schemas.microsoft.com/office/drawing/2014/main" id="{4C732C25-B9AD-4563-BA15-FE03252D9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39</xdr:row>
      <xdr:rowOff>175846</xdr:rowOff>
    </xdr:from>
    <xdr:ext cx="152400" cy="152400"/>
    <xdr:pic>
      <xdr:nvPicPr>
        <xdr:cNvPr id="543" name="图片 542">
          <a:extLst>
            <a:ext uri="{FF2B5EF4-FFF2-40B4-BE49-F238E27FC236}">
              <a16:creationId xmlns:a16="http://schemas.microsoft.com/office/drawing/2014/main" id="{87C05106-4B13-4066-90C6-4238CA5F1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40</xdr:row>
      <xdr:rowOff>175846</xdr:rowOff>
    </xdr:from>
    <xdr:ext cx="152400" cy="152400"/>
    <xdr:pic>
      <xdr:nvPicPr>
        <xdr:cNvPr id="544" name="图片 543">
          <a:extLst>
            <a:ext uri="{FF2B5EF4-FFF2-40B4-BE49-F238E27FC236}">
              <a16:creationId xmlns:a16="http://schemas.microsoft.com/office/drawing/2014/main" id="{D3E611F6-64D0-41C4-88BB-0C60A7B8A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40</xdr:row>
      <xdr:rowOff>175846</xdr:rowOff>
    </xdr:from>
    <xdr:ext cx="152400" cy="152400"/>
    <xdr:pic>
      <xdr:nvPicPr>
        <xdr:cNvPr id="545" name="图片 544">
          <a:extLst>
            <a:ext uri="{FF2B5EF4-FFF2-40B4-BE49-F238E27FC236}">
              <a16:creationId xmlns:a16="http://schemas.microsoft.com/office/drawing/2014/main" id="{C7B44999-07C8-41BF-9082-58134797E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41</xdr:row>
      <xdr:rowOff>175846</xdr:rowOff>
    </xdr:from>
    <xdr:ext cx="152400" cy="152400"/>
    <xdr:pic>
      <xdr:nvPicPr>
        <xdr:cNvPr id="546" name="图片 545">
          <a:extLst>
            <a:ext uri="{FF2B5EF4-FFF2-40B4-BE49-F238E27FC236}">
              <a16:creationId xmlns:a16="http://schemas.microsoft.com/office/drawing/2014/main" id="{5AC31D8D-B165-4FC9-B911-55BDC9FDD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41</xdr:row>
      <xdr:rowOff>175846</xdr:rowOff>
    </xdr:from>
    <xdr:ext cx="152400" cy="152400"/>
    <xdr:pic>
      <xdr:nvPicPr>
        <xdr:cNvPr id="547" name="图片 546">
          <a:extLst>
            <a:ext uri="{FF2B5EF4-FFF2-40B4-BE49-F238E27FC236}">
              <a16:creationId xmlns:a16="http://schemas.microsoft.com/office/drawing/2014/main" id="{BCFC0793-9F5C-4983-A9B9-28F735AD8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42</xdr:row>
      <xdr:rowOff>175846</xdr:rowOff>
    </xdr:from>
    <xdr:ext cx="152400" cy="152400"/>
    <xdr:pic>
      <xdr:nvPicPr>
        <xdr:cNvPr id="548" name="图片 547">
          <a:extLst>
            <a:ext uri="{FF2B5EF4-FFF2-40B4-BE49-F238E27FC236}">
              <a16:creationId xmlns:a16="http://schemas.microsoft.com/office/drawing/2014/main" id="{D92764E5-BCA0-4EA1-8F20-BB4A4C7B3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42</xdr:row>
      <xdr:rowOff>175846</xdr:rowOff>
    </xdr:from>
    <xdr:ext cx="152400" cy="152400"/>
    <xdr:pic>
      <xdr:nvPicPr>
        <xdr:cNvPr id="549" name="图片 548">
          <a:extLst>
            <a:ext uri="{FF2B5EF4-FFF2-40B4-BE49-F238E27FC236}">
              <a16:creationId xmlns:a16="http://schemas.microsoft.com/office/drawing/2014/main" id="{EA4FE7F3-D405-4026-A540-1903B4F63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43</xdr:row>
      <xdr:rowOff>175846</xdr:rowOff>
    </xdr:from>
    <xdr:ext cx="152400" cy="152400"/>
    <xdr:pic>
      <xdr:nvPicPr>
        <xdr:cNvPr id="550" name="图片 549">
          <a:extLst>
            <a:ext uri="{FF2B5EF4-FFF2-40B4-BE49-F238E27FC236}">
              <a16:creationId xmlns:a16="http://schemas.microsoft.com/office/drawing/2014/main" id="{2ECE653D-3537-4455-AF2C-9792D03A0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43</xdr:row>
      <xdr:rowOff>175846</xdr:rowOff>
    </xdr:from>
    <xdr:ext cx="152400" cy="152400"/>
    <xdr:pic>
      <xdr:nvPicPr>
        <xdr:cNvPr id="551" name="图片 550">
          <a:extLst>
            <a:ext uri="{FF2B5EF4-FFF2-40B4-BE49-F238E27FC236}">
              <a16:creationId xmlns:a16="http://schemas.microsoft.com/office/drawing/2014/main" id="{61C8CCC0-09F8-4199-A52B-C23193E58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44</xdr:row>
      <xdr:rowOff>175846</xdr:rowOff>
    </xdr:from>
    <xdr:ext cx="152400" cy="152400"/>
    <xdr:pic>
      <xdr:nvPicPr>
        <xdr:cNvPr id="552" name="图片 551">
          <a:extLst>
            <a:ext uri="{FF2B5EF4-FFF2-40B4-BE49-F238E27FC236}">
              <a16:creationId xmlns:a16="http://schemas.microsoft.com/office/drawing/2014/main" id="{00B877A4-CD75-496F-9B83-BA25C47EB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44</xdr:row>
      <xdr:rowOff>175846</xdr:rowOff>
    </xdr:from>
    <xdr:ext cx="152400" cy="152400"/>
    <xdr:pic>
      <xdr:nvPicPr>
        <xdr:cNvPr id="553" name="图片 552">
          <a:extLst>
            <a:ext uri="{FF2B5EF4-FFF2-40B4-BE49-F238E27FC236}">
              <a16:creationId xmlns:a16="http://schemas.microsoft.com/office/drawing/2014/main" id="{146F01AD-218E-476E-9D6D-3667A3FE7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45</xdr:row>
      <xdr:rowOff>175846</xdr:rowOff>
    </xdr:from>
    <xdr:ext cx="152400" cy="152400"/>
    <xdr:pic>
      <xdr:nvPicPr>
        <xdr:cNvPr id="554" name="图片 553">
          <a:extLst>
            <a:ext uri="{FF2B5EF4-FFF2-40B4-BE49-F238E27FC236}">
              <a16:creationId xmlns:a16="http://schemas.microsoft.com/office/drawing/2014/main" id="{0F8D8F1B-1AF7-4EDF-9314-EE8C73B10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45</xdr:row>
      <xdr:rowOff>175846</xdr:rowOff>
    </xdr:from>
    <xdr:ext cx="152400" cy="152400"/>
    <xdr:pic>
      <xdr:nvPicPr>
        <xdr:cNvPr id="555" name="图片 554">
          <a:extLst>
            <a:ext uri="{FF2B5EF4-FFF2-40B4-BE49-F238E27FC236}">
              <a16:creationId xmlns:a16="http://schemas.microsoft.com/office/drawing/2014/main" id="{5778FDD5-9ECF-4134-8EEF-C42FC66C2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46</xdr:row>
      <xdr:rowOff>175846</xdr:rowOff>
    </xdr:from>
    <xdr:ext cx="152400" cy="152400"/>
    <xdr:pic>
      <xdr:nvPicPr>
        <xdr:cNvPr id="556" name="图片 555">
          <a:extLst>
            <a:ext uri="{FF2B5EF4-FFF2-40B4-BE49-F238E27FC236}">
              <a16:creationId xmlns:a16="http://schemas.microsoft.com/office/drawing/2014/main" id="{BD6118A2-70EA-423E-9027-ED9A6AE4D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46</xdr:row>
      <xdr:rowOff>175846</xdr:rowOff>
    </xdr:from>
    <xdr:ext cx="152400" cy="152400"/>
    <xdr:pic>
      <xdr:nvPicPr>
        <xdr:cNvPr id="557" name="图片 556">
          <a:extLst>
            <a:ext uri="{FF2B5EF4-FFF2-40B4-BE49-F238E27FC236}">
              <a16:creationId xmlns:a16="http://schemas.microsoft.com/office/drawing/2014/main" id="{5CE5FECF-6651-48F7-89D2-F5D6F080D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47</xdr:row>
      <xdr:rowOff>175846</xdr:rowOff>
    </xdr:from>
    <xdr:ext cx="152400" cy="152400"/>
    <xdr:pic>
      <xdr:nvPicPr>
        <xdr:cNvPr id="558" name="图片 557">
          <a:extLst>
            <a:ext uri="{FF2B5EF4-FFF2-40B4-BE49-F238E27FC236}">
              <a16:creationId xmlns:a16="http://schemas.microsoft.com/office/drawing/2014/main" id="{78ADFC20-ABE9-464C-987F-D32EF5007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47</xdr:row>
      <xdr:rowOff>175846</xdr:rowOff>
    </xdr:from>
    <xdr:ext cx="152400" cy="152400"/>
    <xdr:pic>
      <xdr:nvPicPr>
        <xdr:cNvPr id="559" name="图片 558">
          <a:extLst>
            <a:ext uri="{FF2B5EF4-FFF2-40B4-BE49-F238E27FC236}">
              <a16:creationId xmlns:a16="http://schemas.microsoft.com/office/drawing/2014/main" id="{ED1E6E99-9831-4EAE-8501-AE019FB2F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48</xdr:row>
      <xdr:rowOff>175846</xdr:rowOff>
    </xdr:from>
    <xdr:ext cx="152400" cy="152400"/>
    <xdr:pic>
      <xdr:nvPicPr>
        <xdr:cNvPr id="560" name="图片 559">
          <a:extLst>
            <a:ext uri="{FF2B5EF4-FFF2-40B4-BE49-F238E27FC236}">
              <a16:creationId xmlns:a16="http://schemas.microsoft.com/office/drawing/2014/main" id="{8AB8D1B3-3FDE-4BD7-9048-CB139DCE1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48</xdr:row>
      <xdr:rowOff>175846</xdr:rowOff>
    </xdr:from>
    <xdr:ext cx="152400" cy="152400"/>
    <xdr:pic>
      <xdr:nvPicPr>
        <xdr:cNvPr id="561" name="图片 560">
          <a:extLst>
            <a:ext uri="{FF2B5EF4-FFF2-40B4-BE49-F238E27FC236}">
              <a16:creationId xmlns:a16="http://schemas.microsoft.com/office/drawing/2014/main" id="{E5CB62C5-2F28-4715-BC4B-7113A42F9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49</xdr:row>
      <xdr:rowOff>175846</xdr:rowOff>
    </xdr:from>
    <xdr:ext cx="152400" cy="152400"/>
    <xdr:pic>
      <xdr:nvPicPr>
        <xdr:cNvPr id="562" name="图片 561">
          <a:extLst>
            <a:ext uri="{FF2B5EF4-FFF2-40B4-BE49-F238E27FC236}">
              <a16:creationId xmlns:a16="http://schemas.microsoft.com/office/drawing/2014/main" id="{E7B43BCD-E954-433A-9F1B-E91A31B70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49</xdr:row>
      <xdr:rowOff>175846</xdr:rowOff>
    </xdr:from>
    <xdr:ext cx="152400" cy="152400"/>
    <xdr:pic>
      <xdr:nvPicPr>
        <xdr:cNvPr id="563" name="图片 562">
          <a:extLst>
            <a:ext uri="{FF2B5EF4-FFF2-40B4-BE49-F238E27FC236}">
              <a16:creationId xmlns:a16="http://schemas.microsoft.com/office/drawing/2014/main" id="{E6F4085E-F1FD-4D12-83AB-CB385588A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50</xdr:row>
      <xdr:rowOff>175846</xdr:rowOff>
    </xdr:from>
    <xdr:ext cx="152400" cy="152400"/>
    <xdr:pic>
      <xdr:nvPicPr>
        <xdr:cNvPr id="564" name="图片 563">
          <a:extLst>
            <a:ext uri="{FF2B5EF4-FFF2-40B4-BE49-F238E27FC236}">
              <a16:creationId xmlns:a16="http://schemas.microsoft.com/office/drawing/2014/main" id="{E0AD2F83-A899-4EBA-98B5-B0D29E5AC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50</xdr:row>
      <xdr:rowOff>175846</xdr:rowOff>
    </xdr:from>
    <xdr:ext cx="152400" cy="152400"/>
    <xdr:pic>
      <xdr:nvPicPr>
        <xdr:cNvPr id="565" name="图片 564">
          <a:extLst>
            <a:ext uri="{FF2B5EF4-FFF2-40B4-BE49-F238E27FC236}">
              <a16:creationId xmlns:a16="http://schemas.microsoft.com/office/drawing/2014/main" id="{9CCC687B-1231-41A5-AB5A-72DFCB4D9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51</xdr:row>
      <xdr:rowOff>175846</xdr:rowOff>
    </xdr:from>
    <xdr:ext cx="152400" cy="152400"/>
    <xdr:pic>
      <xdr:nvPicPr>
        <xdr:cNvPr id="566" name="图片 565">
          <a:extLst>
            <a:ext uri="{FF2B5EF4-FFF2-40B4-BE49-F238E27FC236}">
              <a16:creationId xmlns:a16="http://schemas.microsoft.com/office/drawing/2014/main" id="{AB620ECD-2FCF-49B4-8307-61B71E8DA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51</xdr:row>
      <xdr:rowOff>175846</xdr:rowOff>
    </xdr:from>
    <xdr:ext cx="152400" cy="152400"/>
    <xdr:pic>
      <xdr:nvPicPr>
        <xdr:cNvPr id="567" name="图片 566">
          <a:extLst>
            <a:ext uri="{FF2B5EF4-FFF2-40B4-BE49-F238E27FC236}">
              <a16:creationId xmlns:a16="http://schemas.microsoft.com/office/drawing/2014/main" id="{BAB7EA25-7A48-4EBA-A5D7-9710DC7BE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52</xdr:row>
      <xdr:rowOff>175846</xdr:rowOff>
    </xdr:from>
    <xdr:ext cx="152400" cy="152400"/>
    <xdr:pic>
      <xdr:nvPicPr>
        <xdr:cNvPr id="568" name="图片 567">
          <a:extLst>
            <a:ext uri="{FF2B5EF4-FFF2-40B4-BE49-F238E27FC236}">
              <a16:creationId xmlns:a16="http://schemas.microsoft.com/office/drawing/2014/main" id="{E7179171-1189-4B0D-A4B6-09032FFD3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52</xdr:row>
      <xdr:rowOff>175846</xdr:rowOff>
    </xdr:from>
    <xdr:ext cx="152400" cy="152400"/>
    <xdr:pic>
      <xdr:nvPicPr>
        <xdr:cNvPr id="569" name="图片 568">
          <a:extLst>
            <a:ext uri="{FF2B5EF4-FFF2-40B4-BE49-F238E27FC236}">
              <a16:creationId xmlns:a16="http://schemas.microsoft.com/office/drawing/2014/main" id="{496E8656-A886-4645-A513-EB5DB7252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53</xdr:row>
      <xdr:rowOff>175846</xdr:rowOff>
    </xdr:from>
    <xdr:ext cx="152400" cy="152400"/>
    <xdr:pic>
      <xdr:nvPicPr>
        <xdr:cNvPr id="570" name="图片 569">
          <a:extLst>
            <a:ext uri="{FF2B5EF4-FFF2-40B4-BE49-F238E27FC236}">
              <a16:creationId xmlns:a16="http://schemas.microsoft.com/office/drawing/2014/main" id="{65E71792-5FB6-46EF-AB2F-3E7A35B6B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53</xdr:row>
      <xdr:rowOff>175846</xdr:rowOff>
    </xdr:from>
    <xdr:ext cx="152400" cy="152400"/>
    <xdr:pic>
      <xdr:nvPicPr>
        <xdr:cNvPr id="571" name="图片 570">
          <a:extLst>
            <a:ext uri="{FF2B5EF4-FFF2-40B4-BE49-F238E27FC236}">
              <a16:creationId xmlns:a16="http://schemas.microsoft.com/office/drawing/2014/main" id="{5EAB7C4B-CDAB-445A-860E-A9EB1BD9F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54</xdr:row>
      <xdr:rowOff>175846</xdr:rowOff>
    </xdr:from>
    <xdr:ext cx="152400" cy="152400"/>
    <xdr:pic>
      <xdr:nvPicPr>
        <xdr:cNvPr id="572" name="图片 571">
          <a:extLst>
            <a:ext uri="{FF2B5EF4-FFF2-40B4-BE49-F238E27FC236}">
              <a16:creationId xmlns:a16="http://schemas.microsoft.com/office/drawing/2014/main" id="{E9CE6ACA-8D8E-4F12-ADDA-965DEABA4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54</xdr:row>
      <xdr:rowOff>175846</xdr:rowOff>
    </xdr:from>
    <xdr:ext cx="152400" cy="152400"/>
    <xdr:pic>
      <xdr:nvPicPr>
        <xdr:cNvPr id="573" name="图片 572">
          <a:extLst>
            <a:ext uri="{FF2B5EF4-FFF2-40B4-BE49-F238E27FC236}">
              <a16:creationId xmlns:a16="http://schemas.microsoft.com/office/drawing/2014/main" id="{96ECEE14-5C0A-42FA-9A99-322F21A7B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55</xdr:row>
      <xdr:rowOff>175846</xdr:rowOff>
    </xdr:from>
    <xdr:ext cx="152400" cy="152400"/>
    <xdr:pic>
      <xdr:nvPicPr>
        <xdr:cNvPr id="574" name="图片 573">
          <a:extLst>
            <a:ext uri="{FF2B5EF4-FFF2-40B4-BE49-F238E27FC236}">
              <a16:creationId xmlns:a16="http://schemas.microsoft.com/office/drawing/2014/main" id="{A7ED48C1-3478-48D6-AD28-C8FBF7845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55</xdr:row>
      <xdr:rowOff>175846</xdr:rowOff>
    </xdr:from>
    <xdr:ext cx="152400" cy="152400"/>
    <xdr:pic>
      <xdr:nvPicPr>
        <xdr:cNvPr id="575" name="图片 574">
          <a:extLst>
            <a:ext uri="{FF2B5EF4-FFF2-40B4-BE49-F238E27FC236}">
              <a16:creationId xmlns:a16="http://schemas.microsoft.com/office/drawing/2014/main" id="{B93EE6EE-9351-4E49-81F4-97E679C73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56</xdr:row>
      <xdr:rowOff>175846</xdr:rowOff>
    </xdr:from>
    <xdr:ext cx="152400" cy="152400"/>
    <xdr:pic>
      <xdr:nvPicPr>
        <xdr:cNvPr id="576" name="图片 575">
          <a:extLst>
            <a:ext uri="{FF2B5EF4-FFF2-40B4-BE49-F238E27FC236}">
              <a16:creationId xmlns:a16="http://schemas.microsoft.com/office/drawing/2014/main" id="{83E0903C-A2D2-429C-9BF9-B9B63ED18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56</xdr:row>
      <xdr:rowOff>175846</xdr:rowOff>
    </xdr:from>
    <xdr:ext cx="152400" cy="152400"/>
    <xdr:pic>
      <xdr:nvPicPr>
        <xdr:cNvPr id="577" name="图片 576">
          <a:extLst>
            <a:ext uri="{FF2B5EF4-FFF2-40B4-BE49-F238E27FC236}">
              <a16:creationId xmlns:a16="http://schemas.microsoft.com/office/drawing/2014/main" id="{050B6EEA-4446-45B0-A08A-FCFDEDC0D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57</xdr:row>
      <xdr:rowOff>175846</xdr:rowOff>
    </xdr:from>
    <xdr:ext cx="152400" cy="152400"/>
    <xdr:pic>
      <xdr:nvPicPr>
        <xdr:cNvPr id="578" name="图片 577">
          <a:extLst>
            <a:ext uri="{FF2B5EF4-FFF2-40B4-BE49-F238E27FC236}">
              <a16:creationId xmlns:a16="http://schemas.microsoft.com/office/drawing/2014/main" id="{D21CD53C-0416-48FE-8A1D-D440DE729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57</xdr:row>
      <xdr:rowOff>175846</xdr:rowOff>
    </xdr:from>
    <xdr:ext cx="152400" cy="152400"/>
    <xdr:pic>
      <xdr:nvPicPr>
        <xdr:cNvPr id="579" name="图片 578">
          <a:extLst>
            <a:ext uri="{FF2B5EF4-FFF2-40B4-BE49-F238E27FC236}">
              <a16:creationId xmlns:a16="http://schemas.microsoft.com/office/drawing/2014/main" id="{22AE466F-F394-4155-8E23-F93B7AE18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527538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70338</xdr:colOff>
      <xdr:row>58</xdr:row>
      <xdr:rowOff>175846</xdr:rowOff>
    </xdr:from>
    <xdr:ext cx="152400" cy="152400"/>
    <xdr:pic>
      <xdr:nvPicPr>
        <xdr:cNvPr id="580" name="图片 579">
          <a:extLst>
            <a:ext uri="{FF2B5EF4-FFF2-40B4-BE49-F238E27FC236}">
              <a16:creationId xmlns:a16="http://schemas.microsoft.com/office/drawing/2014/main" id="{624B3AB6-7153-464A-B2BA-47C6D0244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5938" y="703384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22</xdr:row>
      <xdr:rowOff>0</xdr:rowOff>
    </xdr:from>
    <xdr:to>
      <xdr:col>1</xdr:col>
      <xdr:colOff>259080</xdr:colOff>
      <xdr:row>22</xdr:row>
      <xdr:rowOff>160020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9320" y="3886200"/>
          <a:ext cx="25908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259080</xdr:colOff>
      <xdr:row>23</xdr:row>
      <xdr:rowOff>160020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9320" y="4145280"/>
          <a:ext cx="25908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327660</xdr:colOff>
      <xdr:row>0</xdr:row>
      <xdr:rowOff>121920</xdr:rowOff>
    </xdr:to>
    <xdr:pic>
      <xdr:nvPicPr>
        <xdr:cNvPr id="2" name="图片 1" descr="锟截憋拷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0"/>
          <a:ext cx="32766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2</xdr:col>
          <xdr:colOff>99060</xdr:colOff>
          <xdr:row>6</xdr:row>
          <xdr:rowOff>53340</xdr:rowOff>
        </xdr:to>
        <xdr:sp macro="" textlink="">
          <xdr:nvSpPr>
            <xdr:cNvPr id="26635" name="Control 11" hidden="1">
              <a:extLst>
                <a:ext uri="{63B3BB69-23CF-44E3-9099-C40C66FF867C}">
                  <a14:compatExt spid="_x0000_s26635"/>
                </a:ext>
                <a:ext uri="{FF2B5EF4-FFF2-40B4-BE49-F238E27FC236}">
                  <a16:creationId xmlns:a16="http://schemas.microsoft.com/office/drawing/2014/main" id="{00000000-0008-0000-0700-00000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3</xdr:col>
          <xdr:colOff>373380</xdr:colOff>
          <xdr:row>6</xdr:row>
          <xdr:rowOff>53340</xdr:rowOff>
        </xdr:to>
        <xdr:sp macro="" textlink="">
          <xdr:nvSpPr>
            <xdr:cNvPr id="26637" name="Control 13" hidden="1">
              <a:extLst>
                <a:ext uri="{63B3BB69-23CF-44E3-9099-C40C66FF867C}">
                  <a14:compatExt spid="_x0000_s26637"/>
                </a:ext>
                <a:ext uri="{FF2B5EF4-FFF2-40B4-BE49-F238E27FC236}">
                  <a16:creationId xmlns:a16="http://schemas.microsoft.com/office/drawing/2014/main" id="{00000000-0008-0000-0700-00000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373380</xdr:colOff>
          <xdr:row>6</xdr:row>
          <xdr:rowOff>53340</xdr:rowOff>
        </xdr:to>
        <xdr:sp macro="" textlink="">
          <xdr:nvSpPr>
            <xdr:cNvPr id="26639" name="Control 15" hidden="1">
              <a:extLst>
                <a:ext uri="{63B3BB69-23CF-44E3-9099-C40C66FF867C}">
                  <a14:compatExt spid="_x0000_s26639"/>
                </a:ext>
                <a:ext uri="{FF2B5EF4-FFF2-40B4-BE49-F238E27FC236}">
                  <a16:creationId xmlns:a16="http://schemas.microsoft.com/office/drawing/2014/main" id="{00000000-0008-0000-0700-00000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510540</xdr:colOff>
          <xdr:row>6</xdr:row>
          <xdr:rowOff>53340</xdr:rowOff>
        </xdr:to>
        <xdr:sp macro="" textlink="">
          <xdr:nvSpPr>
            <xdr:cNvPr id="26640" name="Control 16" hidden="1">
              <a:extLst>
                <a:ext uri="{63B3BB69-23CF-44E3-9099-C40C66FF867C}">
                  <a14:compatExt spid="_x0000_s26640"/>
                </a:ext>
                <a:ext uri="{FF2B5EF4-FFF2-40B4-BE49-F238E27FC236}">
                  <a16:creationId xmlns:a16="http://schemas.microsoft.com/office/drawing/2014/main" id="{00000000-0008-0000-0700-00001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6</xdr:row>
      <xdr:rowOff>0</xdr:rowOff>
    </xdr:from>
    <xdr:to>
      <xdr:col>1</xdr:col>
      <xdr:colOff>30480</xdr:colOff>
      <xdr:row>8</xdr:row>
      <xdr:rowOff>22860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66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</xdr:colOff>
      <xdr:row>9</xdr:row>
      <xdr:rowOff>22860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254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327660</xdr:colOff>
      <xdr:row>0</xdr:row>
      <xdr:rowOff>121920</xdr:rowOff>
    </xdr:to>
    <xdr:pic>
      <xdr:nvPicPr>
        <xdr:cNvPr id="2" name="图片 1" descr="锟截憋拷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0"/>
          <a:ext cx="32766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2</xdr:col>
          <xdr:colOff>99060</xdr:colOff>
          <xdr:row>6</xdr:row>
          <xdr:rowOff>53340</xdr:rowOff>
        </xdr:to>
        <xdr:sp macro="" textlink="">
          <xdr:nvSpPr>
            <xdr:cNvPr id="22539" name="Control 11" hidden="1">
              <a:extLst>
                <a:ext uri="{63B3BB69-23CF-44E3-9099-C40C66FF867C}">
                  <a14:compatExt spid="_x0000_s22539"/>
                </a:ext>
                <a:ext uri="{FF2B5EF4-FFF2-40B4-BE49-F238E27FC236}">
                  <a16:creationId xmlns:a16="http://schemas.microsoft.com/office/drawing/2014/main" id="{00000000-0008-0000-0800-00000B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3</xdr:col>
          <xdr:colOff>373380</xdr:colOff>
          <xdr:row>6</xdr:row>
          <xdr:rowOff>53340</xdr:rowOff>
        </xdr:to>
        <xdr:sp macro="" textlink="">
          <xdr:nvSpPr>
            <xdr:cNvPr id="22541" name="Control 13" hidden="1">
              <a:extLst>
                <a:ext uri="{63B3BB69-23CF-44E3-9099-C40C66FF867C}">
                  <a14:compatExt spid="_x0000_s22541"/>
                </a:ext>
                <a:ext uri="{FF2B5EF4-FFF2-40B4-BE49-F238E27FC236}">
                  <a16:creationId xmlns:a16="http://schemas.microsoft.com/office/drawing/2014/main" id="{00000000-0008-0000-0800-00000D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373380</xdr:colOff>
          <xdr:row>6</xdr:row>
          <xdr:rowOff>53340</xdr:rowOff>
        </xdr:to>
        <xdr:sp macro="" textlink="">
          <xdr:nvSpPr>
            <xdr:cNvPr id="22543" name="Control 15" hidden="1">
              <a:extLst>
                <a:ext uri="{63B3BB69-23CF-44E3-9099-C40C66FF867C}">
                  <a14:compatExt spid="_x0000_s22543"/>
                </a:ext>
                <a:ext uri="{FF2B5EF4-FFF2-40B4-BE49-F238E27FC236}">
                  <a16:creationId xmlns:a16="http://schemas.microsoft.com/office/drawing/2014/main" id="{00000000-0008-0000-0800-00000F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510540</xdr:colOff>
          <xdr:row>6</xdr:row>
          <xdr:rowOff>53340</xdr:rowOff>
        </xdr:to>
        <xdr:sp macro="" textlink="">
          <xdr:nvSpPr>
            <xdr:cNvPr id="22544" name="Control 16" hidden="1">
              <a:extLst>
                <a:ext uri="{63B3BB69-23CF-44E3-9099-C40C66FF867C}">
                  <a14:compatExt spid="_x0000_s22544"/>
                </a:ext>
                <a:ext uri="{FF2B5EF4-FFF2-40B4-BE49-F238E27FC236}">
                  <a16:creationId xmlns:a16="http://schemas.microsoft.com/office/drawing/2014/main" id="{00000000-0008-0000-0800-000010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6</xdr:row>
      <xdr:rowOff>0</xdr:rowOff>
    </xdr:from>
    <xdr:to>
      <xdr:col>1</xdr:col>
      <xdr:colOff>30480</xdr:colOff>
      <xdr:row>8</xdr:row>
      <xdr:rowOff>22860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66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</xdr:colOff>
      <xdr:row>9</xdr:row>
      <xdr:rowOff>22860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254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327660</xdr:colOff>
      <xdr:row>0</xdr:row>
      <xdr:rowOff>121920</xdr:rowOff>
    </xdr:to>
    <xdr:pic>
      <xdr:nvPicPr>
        <xdr:cNvPr id="2" name="图片 1" descr="锟截憋拷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0"/>
          <a:ext cx="32766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2</xdr:col>
          <xdr:colOff>99060</xdr:colOff>
          <xdr:row>6</xdr:row>
          <xdr:rowOff>53340</xdr:rowOff>
        </xdr:to>
        <xdr:sp macro="" textlink="">
          <xdr:nvSpPr>
            <xdr:cNvPr id="23563" name="Control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09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3</xdr:col>
          <xdr:colOff>373380</xdr:colOff>
          <xdr:row>6</xdr:row>
          <xdr:rowOff>53340</xdr:rowOff>
        </xdr:to>
        <xdr:sp macro="" textlink="">
          <xdr:nvSpPr>
            <xdr:cNvPr id="23565" name="Control 13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09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373380</xdr:colOff>
          <xdr:row>6</xdr:row>
          <xdr:rowOff>53340</xdr:rowOff>
        </xdr:to>
        <xdr:sp macro="" textlink="">
          <xdr:nvSpPr>
            <xdr:cNvPr id="23567" name="Control 15" hidden="1">
              <a:extLst>
                <a:ext uri="{63B3BB69-23CF-44E3-9099-C40C66FF867C}">
                  <a14:compatExt spid="_x0000_s23567"/>
                </a:ext>
                <a:ext uri="{FF2B5EF4-FFF2-40B4-BE49-F238E27FC236}">
                  <a16:creationId xmlns:a16="http://schemas.microsoft.com/office/drawing/2014/main" id="{00000000-0008-0000-0900-00000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510540</xdr:colOff>
          <xdr:row>6</xdr:row>
          <xdr:rowOff>53340</xdr:rowOff>
        </xdr:to>
        <xdr:sp macro="" textlink="">
          <xdr:nvSpPr>
            <xdr:cNvPr id="23568" name="Control 16" hidden="1">
              <a:extLst>
                <a:ext uri="{63B3BB69-23CF-44E3-9099-C40C66FF867C}">
                  <a14:compatExt spid="_x0000_s23568"/>
                </a:ext>
                <a:ext uri="{FF2B5EF4-FFF2-40B4-BE49-F238E27FC236}">
                  <a16:creationId xmlns:a16="http://schemas.microsoft.com/office/drawing/2014/main" id="{00000000-0008-0000-0900-00001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6</xdr:row>
      <xdr:rowOff>0</xdr:rowOff>
    </xdr:from>
    <xdr:to>
      <xdr:col>1</xdr:col>
      <xdr:colOff>30480</xdr:colOff>
      <xdr:row>8</xdr:row>
      <xdr:rowOff>22860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66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</xdr:colOff>
      <xdr:row>9</xdr:row>
      <xdr:rowOff>22860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254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327660</xdr:colOff>
      <xdr:row>0</xdr:row>
      <xdr:rowOff>121920</xdr:rowOff>
    </xdr:to>
    <xdr:pic>
      <xdr:nvPicPr>
        <xdr:cNvPr id="2" name="图片 1" descr="锟截憋拷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0"/>
          <a:ext cx="32766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2</xdr:col>
          <xdr:colOff>99060</xdr:colOff>
          <xdr:row>6</xdr:row>
          <xdr:rowOff>53340</xdr:rowOff>
        </xdr:to>
        <xdr:sp macro="" textlink="">
          <xdr:nvSpPr>
            <xdr:cNvPr id="2059" name="Control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A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3</xdr:col>
          <xdr:colOff>373380</xdr:colOff>
          <xdr:row>6</xdr:row>
          <xdr:rowOff>53340</xdr:rowOff>
        </xdr:to>
        <xdr:sp macro="" textlink="">
          <xdr:nvSpPr>
            <xdr:cNvPr id="2061" name="Control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A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373380</xdr:colOff>
          <xdr:row>6</xdr:row>
          <xdr:rowOff>53340</xdr:rowOff>
        </xdr:to>
        <xdr:sp macro="" textlink="">
          <xdr:nvSpPr>
            <xdr:cNvPr id="2063" name="Control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A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510540</xdr:colOff>
          <xdr:row>6</xdr:row>
          <xdr:rowOff>53340</xdr:rowOff>
        </xdr:to>
        <xdr:sp macro="" textlink="">
          <xdr:nvSpPr>
            <xdr:cNvPr id="2064" name="Control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A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6</xdr:row>
      <xdr:rowOff>0</xdr:rowOff>
    </xdr:from>
    <xdr:to>
      <xdr:col>1</xdr:col>
      <xdr:colOff>30480</xdr:colOff>
      <xdr:row>8</xdr:row>
      <xdr:rowOff>22860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66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</xdr:colOff>
      <xdr:row>9</xdr:row>
      <xdr:rowOff>22860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254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304800</xdr:colOff>
          <xdr:row>3</xdr:row>
          <xdr:rowOff>53340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B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304800</xdr:colOff>
          <xdr:row>3</xdr:row>
          <xdr:rowOff>53340</xdr:rowOff>
        </xdr:to>
        <xdr:sp macro="" textlink="">
          <xdr:nvSpPr>
            <xdr:cNvPr id="4098" name="Control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B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3</xdr:col>
          <xdr:colOff>175260</xdr:colOff>
          <xdr:row>4</xdr:row>
          <xdr:rowOff>53340</xdr:rowOff>
        </xdr:to>
        <xdr:sp macro="" textlink="">
          <xdr:nvSpPr>
            <xdr:cNvPr id="4099" name="Control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B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304800</xdr:colOff>
          <xdr:row>4</xdr:row>
          <xdr:rowOff>53340</xdr:rowOff>
        </xdr:to>
        <xdr:sp macro="" textlink="">
          <xdr:nvSpPr>
            <xdr:cNvPr id="4100" name="Control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B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167640</xdr:colOff>
          <xdr:row>4</xdr:row>
          <xdr:rowOff>53340</xdr:rowOff>
        </xdr:to>
        <xdr:sp macro="" textlink="">
          <xdr:nvSpPr>
            <xdr:cNvPr id="4101" name="Control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B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167640</xdr:colOff>
          <xdr:row>4</xdr:row>
          <xdr:rowOff>53340</xdr:rowOff>
        </xdr:to>
        <xdr:sp macro="" textlink="">
          <xdr:nvSpPr>
            <xdr:cNvPr id="4102" name="Control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B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373380</xdr:colOff>
          <xdr:row>4</xdr:row>
          <xdr:rowOff>53340</xdr:rowOff>
        </xdr:to>
        <xdr:sp macro="" textlink="">
          <xdr:nvSpPr>
            <xdr:cNvPr id="4103" name="Control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B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510540</xdr:colOff>
          <xdr:row>4</xdr:row>
          <xdr:rowOff>53340</xdr:rowOff>
        </xdr:to>
        <xdr:sp macro="" textlink="">
          <xdr:nvSpPr>
            <xdr:cNvPr id="4104" name="Control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B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19" name="Freeform 35">
          <a:extLst>
            <a:ext uri="{FF2B5EF4-FFF2-40B4-BE49-F238E27FC236}">
              <a16:creationId xmlns:a16="http://schemas.microsoft.com/office/drawing/2014/main" id="{00000000-0008-0000-0C00-000023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40000 h 21600"/>
            <a:gd name="T2" fmla="*/ 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40000"/>
              </a:moveTo>
              <a:lnTo>
                <a:pt x="0" y="86400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18" name="Freeform 34">
          <a:extLst>
            <a:ext uri="{FF2B5EF4-FFF2-40B4-BE49-F238E27FC236}">
              <a16:creationId xmlns:a16="http://schemas.microsoft.com/office/drawing/2014/main" id="{00000000-0008-0000-0C00-000022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7408800 h 21600"/>
            <a:gd name="T2" fmla="*/ 0 w 21600"/>
            <a:gd name="T3" fmla="*/ 7408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7408800"/>
              </a:moveTo>
              <a:lnTo>
                <a:pt x="0" y="74088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17" name="Freeform 33">
          <a:extLst>
            <a:ext uri="{FF2B5EF4-FFF2-40B4-BE49-F238E27FC236}">
              <a16:creationId xmlns:a16="http://schemas.microsoft.com/office/drawing/2014/main" id="{00000000-0008-0000-0C00-000021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6177600 h 21600"/>
            <a:gd name="T2" fmla="*/ 0 w 21600"/>
            <a:gd name="T3" fmla="*/ 6177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6177600"/>
              </a:moveTo>
              <a:lnTo>
                <a:pt x="0" y="61776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16" name="Freeform 32">
          <a:extLst>
            <a:ext uri="{FF2B5EF4-FFF2-40B4-BE49-F238E27FC236}">
              <a16:creationId xmlns:a16="http://schemas.microsoft.com/office/drawing/2014/main" id="{00000000-0008-0000-0C00-000020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4968000 h 21600"/>
            <a:gd name="T2" fmla="*/ 0 w 21600"/>
            <a:gd name="T3" fmla="*/ 4968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4968000"/>
              </a:moveTo>
              <a:lnTo>
                <a:pt x="0" y="49680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15" name="Freeform 31">
          <a:extLst>
            <a:ext uri="{FF2B5EF4-FFF2-40B4-BE49-F238E27FC236}">
              <a16:creationId xmlns:a16="http://schemas.microsoft.com/office/drawing/2014/main" id="{00000000-0008-0000-0C00-00001F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3736800 h 21600"/>
            <a:gd name="T2" fmla="*/ 0 w 21600"/>
            <a:gd name="T3" fmla="*/ 3736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3736800"/>
              </a:moveTo>
              <a:lnTo>
                <a:pt x="0" y="37368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14" name="Freeform 30">
          <a:extLst>
            <a:ext uri="{FF2B5EF4-FFF2-40B4-BE49-F238E27FC236}">
              <a16:creationId xmlns:a16="http://schemas.microsoft.com/office/drawing/2014/main" id="{00000000-0008-0000-0C00-00001E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2505600 h 21600"/>
            <a:gd name="T2" fmla="*/ 0 w 21600"/>
            <a:gd name="T3" fmla="*/ 2505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2505600"/>
              </a:moveTo>
              <a:lnTo>
                <a:pt x="0" y="25056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13" name="Freeform 29">
          <a:extLst>
            <a:ext uri="{FF2B5EF4-FFF2-40B4-BE49-F238E27FC236}">
              <a16:creationId xmlns:a16="http://schemas.microsoft.com/office/drawing/2014/main" id="{00000000-0008-0000-0C00-00001D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1296000 h 21600"/>
            <a:gd name="T2" fmla="*/ 0 w 21600"/>
            <a:gd name="T3" fmla="*/ 1296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1296000"/>
              </a:moveTo>
              <a:lnTo>
                <a:pt x="0" y="12960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35" name="Freeform 51">
          <a:extLst>
            <a:ext uri="{FF2B5EF4-FFF2-40B4-BE49-F238E27FC236}">
              <a16:creationId xmlns:a16="http://schemas.microsoft.com/office/drawing/2014/main" id="{00000000-0008-0000-0C00-000033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29200 h 21600"/>
            <a:gd name="T2" fmla="*/ 0 w 21600"/>
            <a:gd name="T3" fmla="*/ 1285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29200"/>
              </a:moveTo>
              <a:lnTo>
                <a:pt x="0" y="12852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420" name="Line 36">
          <a:extLst>
            <a:ext uri="{FF2B5EF4-FFF2-40B4-BE49-F238E27FC236}">
              <a16:creationId xmlns:a16="http://schemas.microsoft.com/office/drawing/2014/main" id="{00000000-0008-0000-0C00-000024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金额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12" name="Freeform 28">
          <a:extLst>
            <a:ext uri="{FF2B5EF4-FFF2-40B4-BE49-F238E27FC236}">
              <a16:creationId xmlns:a16="http://schemas.microsoft.com/office/drawing/2014/main" id="{00000000-0008-0000-0C00-00001C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40000 h 21600"/>
            <a:gd name="T2" fmla="*/ 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40000"/>
              </a:moveTo>
              <a:lnTo>
                <a:pt x="0" y="8640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34" name="Freeform 50">
          <a:extLst>
            <a:ext uri="{FF2B5EF4-FFF2-40B4-BE49-F238E27FC236}">
              <a16:creationId xmlns:a16="http://schemas.microsoft.com/office/drawing/2014/main" id="{00000000-0008-0000-0C00-000032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8640000 h 21600"/>
            <a:gd name="T2" fmla="*/ -11880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8640000"/>
              </a:moveTo>
              <a:lnTo>
                <a:pt x="-118800" y="8640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33" name="Freeform 49">
          <a:extLst>
            <a:ext uri="{FF2B5EF4-FFF2-40B4-BE49-F238E27FC236}">
              <a16:creationId xmlns:a16="http://schemas.microsoft.com/office/drawing/2014/main" id="{00000000-0008-0000-0C00-000031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7408800 h 21600"/>
            <a:gd name="T2" fmla="*/ -118800 w 21600"/>
            <a:gd name="T3" fmla="*/ 7408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7408800"/>
              </a:moveTo>
              <a:lnTo>
                <a:pt x="-118800" y="74088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32" name="Freeform 48">
          <a:extLst>
            <a:ext uri="{FF2B5EF4-FFF2-40B4-BE49-F238E27FC236}">
              <a16:creationId xmlns:a16="http://schemas.microsoft.com/office/drawing/2014/main" id="{00000000-0008-0000-0C00-000030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6177600 h 21600"/>
            <a:gd name="T2" fmla="*/ -118800 w 21600"/>
            <a:gd name="T3" fmla="*/ 6177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6177600"/>
              </a:moveTo>
              <a:lnTo>
                <a:pt x="-118800" y="61776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31" name="Freeform 47">
          <a:extLst>
            <a:ext uri="{FF2B5EF4-FFF2-40B4-BE49-F238E27FC236}">
              <a16:creationId xmlns:a16="http://schemas.microsoft.com/office/drawing/2014/main" id="{00000000-0008-0000-0C00-00002F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4968000 h 21600"/>
            <a:gd name="T2" fmla="*/ -118800 w 21600"/>
            <a:gd name="T3" fmla="*/ 4968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4968000"/>
              </a:moveTo>
              <a:lnTo>
                <a:pt x="-118800" y="4968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30" name="Freeform 46">
          <a:extLst>
            <a:ext uri="{FF2B5EF4-FFF2-40B4-BE49-F238E27FC236}">
              <a16:creationId xmlns:a16="http://schemas.microsoft.com/office/drawing/2014/main" id="{00000000-0008-0000-0C00-00002E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3736800 h 21600"/>
            <a:gd name="T2" fmla="*/ -118800 w 21600"/>
            <a:gd name="T3" fmla="*/ 3736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3736800"/>
              </a:moveTo>
              <a:lnTo>
                <a:pt x="-118800" y="37368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29" name="Freeform 45">
          <a:extLst>
            <a:ext uri="{FF2B5EF4-FFF2-40B4-BE49-F238E27FC236}">
              <a16:creationId xmlns:a16="http://schemas.microsoft.com/office/drawing/2014/main" id="{00000000-0008-0000-0C00-00002D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2505600 h 21600"/>
            <a:gd name="T2" fmla="*/ -118800 w 21600"/>
            <a:gd name="T3" fmla="*/ 2505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2505600"/>
              </a:moveTo>
              <a:lnTo>
                <a:pt x="-118800" y="25056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28" name="Freeform 44">
          <a:extLst>
            <a:ext uri="{FF2B5EF4-FFF2-40B4-BE49-F238E27FC236}">
              <a16:creationId xmlns:a16="http://schemas.microsoft.com/office/drawing/2014/main" id="{00000000-0008-0000-0C00-00002C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1296000 h 21600"/>
            <a:gd name="T2" fmla="*/ -118800 w 21600"/>
            <a:gd name="T3" fmla="*/ 1296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1296000"/>
              </a:moveTo>
              <a:lnTo>
                <a:pt x="-118800" y="1296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11" name="Freeform 27">
          <a:extLst>
            <a:ext uri="{FF2B5EF4-FFF2-40B4-BE49-F238E27FC236}">
              <a16:creationId xmlns:a16="http://schemas.microsoft.com/office/drawing/2014/main" id="{00000000-0008-0000-0C00-00001B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29200 h 21600"/>
            <a:gd name="T2" fmla="*/ 0 w 21600"/>
            <a:gd name="T3" fmla="*/ 8737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29200"/>
              </a:moveTo>
              <a:lnTo>
                <a:pt x="0" y="87372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427" name="Line 43">
          <a:extLst>
            <a:ext uri="{FF2B5EF4-FFF2-40B4-BE49-F238E27FC236}">
              <a16:creationId xmlns:a16="http://schemas.microsoft.com/office/drawing/2014/main" id="{00000000-0008-0000-0C00-00002B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426" name="Line 42">
          <a:extLst>
            <a:ext uri="{FF2B5EF4-FFF2-40B4-BE49-F238E27FC236}">
              <a16:creationId xmlns:a16="http://schemas.microsoft.com/office/drawing/2014/main" id="{00000000-0008-0000-0C00-00002A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425" name="Line 41">
          <a:extLst>
            <a:ext uri="{FF2B5EF4-FFF2-40B4-BE49-F238E27FC236}">
              <a16:creationId xmlns:a16="http://schemas.microsoft.com/office/drawing/2014/main" id="{00000000-0008-0000-0C00-000029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10,000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424" name="Line 40">
          <a:extLst>
            <a:ext uri="{FF2B5EF4-FFF2-40B4-BE49-F238E27FC236}">
              <a16:creationId xmlns:a16="http://schemas.microsoft.com/office/drawing/2014/main" id="{00000000-0008-0000-0C00-000028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15,000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423" name="Line 39">
          <a:extLst>
            <a:ext uri="{FF2B5EF4-FFF2-40B4-BE49-F238E27FC236}">
              <a16:creationId xmlns:a16="http://schemas.microsoft.com/office/drawing/2014/main" id="{00000000-0008-0000-0C00-000027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20,000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422" name="Line 38">
          <a:extLst>
            <a:ext uri="{FF2B5EF4-FFF2-40B4-BE49-F238E27FC236}">
              <a16:creationId xmlns:a16="http://schemas.microsoft.com/office/drawing/2014/main" id="{00000000-0008-0000-0C00-000026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25,000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421" name="Line 37">
          <a:extLst>
            <a:ext uri="{FF2B5EF4-FFF2-40B4-BE49-F238E27FC236}">
              <a16:creationId xmlns:a16="http://schemas.microsoft.com/office/drawing/2014/main" id="{00000000-0008-0000-0C00-000025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30,000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410" name="Line 26">
          <a:extLst>
            <a:ext uri="{FF2B5EF4-FFF2-40B4-BE49-F238E27FC236}">
              <a16:creationId xmlns:a16="http://schemas.microsoft.com/office/drawing/2014/main" id="{00000000-0008-0000-0C00-00001A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52" name="Freeform 68">
          <a:extLst>
            <a:ext uri="{FF2B5EF4-FFF2-40B4-BE49-F238E27FC236}">
              <a16:creationId xmlns:a16="http://schemas.microsoft.com/office/drawing/2014/main" id="{00000000-0008-0000-0C00-000044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6446698 h 21600"/>
            <a:gd name="T2" fmla="*/ -10800 w 21600"/>
            <a:gd name="T3" fmla="*/ 5641930 h 21600"/>
            <a:gd name="T4" fmla="*/ -10800 w 21600"/>
            <a:gd name="T5" fmla="*/ 5679360 h 21600"/>
            <a:gd name="T6" fmla="*/ -10800 w 21600"/>
            <a:gd name="T7" fmla="*/ 6576087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0800" y="6446698"/>
              </a:moveTo>
              <a:cubicBezTo>
                <a:pt x="-10800" y="6446698"/>
                <a:pt x="-10800" y="6008548"/>
                <a:pt x="-10800" y="5641930"/>
              </a:cubicBezTo>
              <a:cubicBezTo>
                <a:pt x="-10800" y="5641930"/>
                <a:pt x="-10800" y="5660645"/>
                <a:pt x="-10800" y="5679360"/>
              </a:cubicBezTo>
              <a:cubicBezTo>
                <a:pt x="-10800" y="6127723"/>
                <a:pt x="-10800" y="6576087"/>
                <a:pt x="-10800" y="6576087"/>
              </a:cubicBezTo>
            </a:path>
          </a:pathLst>
        </a:custGeom>
        <a:noFill/>
        <a:ln w="19050">
          <a:solidFill>
            <a:srgbClr val="C2353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50" name="Freeform 66">
          <a:extLst>
            <a:ext uri="{FF2B5EF4-FFF2-40B4-BE49-F238E27FC236}">
              <a16:creationId xmlns:a16="http://schemas.microsoft.com/office/drawing/2014/main" id="{00000000-0008-0000-0C00-000042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5878921 h 21600"/>
            <a:gd name="T2" fmla="*/ -10800 w 21600"/>
            <a:gd name="T3" fmla="*/ 1407600 h 21600"/>
            <a:gd name="T4" fmla="*/ -10800 w 21600"/>
            <a:gd name="T5" fmla="*/ 2493533 h 21600"/>
            <a:gd name="T6" fmla="*/ -10800 w 21600"/>
            <a:gd name="T7" fmla="*/ 7483242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0800" y="5878921"/>
              </a:moveTo>
              <a:cubicBezTo>
                <a:pt x="-10800" y="5878921"/>
                <a:pt x="-10800" y="2769528"/>
                <a:pt x="-10800" y="1407600"/>
              </a:cubicBezTo>
              <a:cubicBezTo>
                <a:pt x="-10800" y="1407600"/>
                <a:pt x="-10800" y="1950566"/>
                <a:pt x="-10800" y="2493533"/>
              </a:cubicBezTo>
              <a:cubicBezTo>
                <a:pt x="-10800" y="4988388"/>
                <a:pt x="-10800" y="7483242"/>
                <a:pt x="-10800" y="7483242"/>
              </a:cubicBezTo>
            </a:path>
          </a:pathLst>
        </a:custGeom>
        <a:noFill/>
        <a:ln w="19050">
          <a:solidFill>
            <a:srgbClr val="2F455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48" name="Freeform 64">
          <a:extLst>
            <a:ext uri="{FF2B5EF4-FFF2-40B4-BE49-F238E27FC236}">
              <a16:creationId xmlns:a16="http://schemas.microsoft.com/office/drawing/2014/main" id="{00000000-0008-0000-0C00-000040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8629200 h 21600"/>
            <a:gd name="T2" fmla="*/ 8629200 w 21600"/>
            <a:gd name="T3" fmla="*/ -10800 h 21600"/>
            <a:gd name="T4" fmla="*/ 8629200 w 21600"/>
            <a:gd name="T5" fmla="*/ 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1600" h="21600">
              <a:moveTo>
                <a:pt x="-10800" y="8629200"/>
              </a:moveTo>
              <a:cubicBezTo>
                <a:pt x="-10800" y="8629200"/>
                <a:pt x="0" y="-10800"/>
                <a:pt x="8629200" y="-10800"/>
              </a:cubicBezTo>
              <a:cubicBezTo>
                <a:pt x="8629200" y="-10800"/>
                <a:pt x="8629200" y="-10800"/>
                <a:pt x="8629200" y="0"/>
              </a:cubicBezTo>
            </a:path>
          </a:pathLst>
        </a:custGeom>
        <a:noFill/>
        <a:ln w="19050">
          <a:solidFill>
            <a:srgbClr val="61A0A8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46" name="Freeform 62">
          <a:extLst>
            <a:ext uri="{FF2B5EF4-FFF2-40B4-BE49-F238E27FC236}">
              <a16:creationId xmlns:a16="http://schemas.microsoft.com/office/drawing/2014/main" id="{00000000-0008-0000-0C00-00003E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8629200 h 21600"/>
            <a:gd name="T2" fmla="*/ 8629200 w 21600"/>
            <a:gd name="T3" fmla="*/ -10800 h 21600"/>
            <a:gd name="T4" fmla="*/ 8629200 w 21600"/>
            <a:gd name="T5" fmla="*/ 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1600" h="21600">
              <a:moveTo>
                <a:pt x="-10800" y="8629200"/>
              </a:moveTo>
              <a:cubicBezTo>
                <a:pt x="-10800" y="8629200"/>
                <a:pt x="0" y="-10800"/>
                <a:pt x="8629200" y="-10800"/>
              </a:cubicBezTo>
              <a:cubicBezTo>
                <a:pt x="8629200" y="-10800"/>
                <a:pt x="8629200" y="-10800"/>
                <a:pt x="8629200" y="0"/>
              </a:cubicBezTo>
            </a:path>
          </a:pathLst>
        </a:custGeom>
        <a:noFill/>
        <a:ln w="19050">
          <a:solidFill>
            <a:srgbClr val="D48265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44" name="Freeform 60">
          <a:extLst>
            <a:ext uri="{FF2B5EF4-FFF2-40B4-BE49-F238E27FC236}">
              <a16:creationId xmlns:a16="http://schemas.microsoft.com/office/drawing/2014/main" id="{00000000-0008-0000-0C00-00003C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5691600 h 21600"/>
            <a:gd name="T2" fmla="*/ -10800 w 21600"/>
            <a:gd name="T3" fmla="*/ 3250405 h 21600"/>
            <a:gd name="T4" fmla="*/ -10800 w 21600"/>
            <a:gd name="T5" fmla="*/ 5691600 h 21600"/>
            <a:gd name="T6" fmla="*/ -10800 w 21600"/>
            <a:gd name="T7" fmla="*/ 8629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0800" y="5691600"/>
              </a:moveTo>
              <a:cubicBezTo>
                <a:pt x="-10800" y="5691600"/>
                <a:pt x="-10800" y="3250405"/>
                <a:pt x="-10800" y="3250405"/>
              </a:cubicBezTo>
              <a:cubicBezTo>
                <a:pt x="-10800" y="3250405"/>
                <a:pt x="-10800" y="4471003"/>
                <a:pt x="-10800" y="5691600"/>
              </a:cubicBezTo>
              <a:cubicBezTo>
                <a:pt x="-10800" y="7160400"/>
                <a:pt x="-10800" y="8629200"/>
                <a:pt x="-10800" y="8629200"/>
              </a:cubicBezTo>
            </a:path>
          </a:pathLst>
        </a:custGeom>
        <a:noFill/>
        <a:ln w="19050">
          <a:solidFill>
            <a:srgbClr val="91C7AE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42" name="Freeform 58">
          <a:extLst>
            <a:ext uri="{FF2B5EF4-FFF2-40B4-BE49-F238E27FC236}">
              <a16:creationId xmlns:a16="http://schemas.microsoft.com/office/drawing/2014/main" id="{00000000-0008-0000-0C00-00003A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8629200 h 21600"/>
            <a:gd name="T2" fmla="*/ 8629200 w 21600"/>
            <a:gd name="T3" fmla="*/ -10800 h 21600"/>
            <a:gd name="T4" fmla="*/ 8629200 w 21600"/>
            <a:gd name="T5" fmla="*/ 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1600" h="21600">
              <a:moveTo>
                <a:pt x="-10800" y="8629200"/>
              </a:moveTo>
              <a:cubicBezTo>
                <a:pt x="-10800" y="8629200"/>
                <a:pt x="0" y="-10800"/>
                <a:pt x="8629200" y="-10800"/>
              </a:cubicBezTo>
              <a:cubicBezTo>
                <a:pt x="8629200" y="-10800"/>
                <a:pt x="8629200" y="-10800"/>
                <a:pt x="8629200" y="0"/>
              </a:cubicBezTo>
            </a:path>
          </a:pathLst>
        </a:custGeom>
        <a:noFill/>
        <a:ln w="19050">
          <a:solidFill>
            <a:srgbClr val="749F8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40" name="Freeform 56">
          <a:extLst>
            <a:ext uri="{FF2B5EF4-FFF2-40B4-BE49-F238E27FC236}">
              <a16:creationId xmlns:a16="http://schemas.microsoft.com/office/drawing/2014/main" id="{00000000-0008-0000-0C00-000038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8629200 h 21600"/>
            <a:gd name="T2" fmla="*/ 8629200 w 21600"/>
            <a:gd name="T3" fmla="*/ -10800 h 21600"/>
            <a:gd name="T4" fmla="*/ 8629200 w 21600"/>
            <a:gd name="T5" fmla="*/ 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1600" h="21600">
              <a:moveTo>
                <a:pt x="-10800" y="8629200"/>
              </a:moveTo>
              <a:cubicBezTo>
                <a:pt x="-10800" y="8629200"/>
                <a:pt x="0" y="-10800"/>
                <a:pt x="8629200" y="-10800"/>
              </a:cubicBezTo>
              <a:cubicBezTo>
                <a:pt x="8629200" y="-10800"/>
                <a:pt x="8629200" y="-10800"/>
                <a:pt x="8629200" y="0"/>
              </a:cubicBezTo>
            </a:path>
          </a:pathLst>
        </a:custGeom>
        <a:noFill/>
        <a:ln w="19050">
          <a:solidFill>
            <a:srgbClr val="CA8622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38" name="Freeform 54">
          <a:extLst>
            <a:ext uri="{FF2B5EF4-FFF2-40B4-BE49-F238E27FC236}">
              <a16:creationId xmlns:a16="http://schemas.microsoft.com/office/drawing/2014/main" id="{00000000-0008-0000-0C00-000036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8629200 h 21600"/>
            <a:gd name="T2" fmla="*/ -10800 w 21600"/>
            <a:gd name="T3" fmla="*/ 8377546 h 21600"/>
            <a:gd name="T4" fmla="*/ -10800 w 21600"/>
            <a:gd name="T5" fmla="*/ 6548400 h 21600"/>
            <a:gd name="T6" fmla="*/ -10800 w 21600"/>
            <a:gd name="T7" fmla="*/ 8629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0800" y="8629200"/>
              </a:moveTo>
              <a:cubicBezTo>
                <a:pt x="-10800" y="8629200"/>
                <a:pt x="-10800" y="8503373"/>
                <a:pt x="-10800" y="8377546"/>
              </a:cubicBezTo>
              <a:cubicBezTo>
                <a:pt x="-10800" y="7462973"/>
                <a:pt x="-10800" y="6548400"/>
                <a:pt x="-10800" y="6548400"/>
              </a:cubicBezTo>
              <a:cubicBezTo>
                <a:pt x="-10800" y="6615363"/>
                <a:pt x="-10800" y="8629200"/>
                <a:pt x="-10800" y="8629200"/>
              </a:cubicBezTo>
            </a:path>
          </a:pathLst>
        </a:custGeom>
        <a:noFill/>
        <a:ln w="19050">
          <a:solidFill>
            <a:srgbClr val="BDA29A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53" name="AutoShape 69">
          <a:extLst>
            <a:ext uri="{FF2B5EF4-FFF2-40B4-BE49-F238E27FC236}">
              <a16:creationId xmlns:a16="http://schemas.microsoft.com/office/drawing/2014/main" id="{00000000-0008-0000-0C00-000045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6446698 h 21600"/>
            <a:gd name="T2" fmla="*/ -10800 w 21600"/>
            <a:gd name="T3" fmla="*/ 6403498 h 21600"/>
            <a:gd name="T4" fmla="*/ -54000 w 21600"/>
            <a:gd name="T5" fmla="*/ 6446698 h 21600"/>
            <a:gd name="T6" fmla="*/ -10800 w 21600"/>
            <a:gd name="T7" fmla="*/ 6489898 h 21600"/>
            <a:gd name="T8" fmla="*/ 32399 w 21600"/>
            <a:gd name="T9" fmla="*/ 6446698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6446698"/>
              </a:moveTo>
              <a:cubicBezTo>
                <a:pt x="32400" y="6422839"/>
                <a:pt x="13058" y="6403498"/>
                <a:pt x="-10800" y="6403498"/>
              </a:cubicBezTo>
              <a:cubicBezTo>
                <a:pt x="-34659" y="6403498"/>
                <a:pt x="-54000" y="6422839"/>
                <a:pt x="-54000" y="6446698"/>
              </a:cubicBezTo>
              <a:cubicBezTo>
                <a:pt x="-54000" y="6470556"/>
                <a:pt x="-34659" y="6489898"/>
                <a:pt x="-10800" y="6489898"/>
              </a:cubicBezTo>
              <a:cubicBezTo>
                <a:pt x="13058" y="6489897"/>
                <a:pt x="32399" y="6470556"/>
                <a:pt x="32399" y="6446698"/>
              </a:cubicBezTo>
            </a:path>
          </a:pathLst>
        </a:custGeom>
        <a:solidFill>
          <a:srgbClr val="FFFFFF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51" name="AutoShape 67">
          <a:extLst>
            <a:ext uri="{FF2B5EF4-FFF2-40B4-BE49-F238E27FC236}">
              <a16:creationId xmlns:a16="http://schemas.microsoft.com/office/drawing/2014/main" id="{00000000-0008-0000-0C00-000043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5878921 h 21600"/>
            <a:gd name="T2" fmla="*/ -10800 w 21600"/>
            <a:gd name="T3" fmla="*/ 5835721 h 21600"/>
            <a:gd name="T4" fmla="*/ -54000 w 21600"/>
            <a:gd name="T5" fmla="*/ 5878921 h 21600"/>
            <a:gd name="T6" fmla="*/ -10800 w 21600"/>
            <a:gd name="T7" fmla="*/ 5922121 h 21600"/>
            <a:gd name="T8" fmla="*/ 32399 w 21600"/>
            <a:gd name="T9" fmla="*/ 5878921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5878921"/>
              </a:moveTo>
              <a:cubicBezTo>
                <a:pt x="32400" y="5855062"/>
                <a:pt x="13058" y="5835721"/>
                <a:pt x="-10800" y="5835721"/>
              </a:cubicBezTo>
              <a:cubicBezTo>
                <a:pt x="-34659" y="5835721"/>
                <a:pt x="-54000" y="5855062"/>
                <a:pt x="-54000" y="5878921"/>
              </a:cubicBezTo>
              <a:cubicBezTo>
                <a:pt x="-54000" y="5902779"/>
                <a:pt x="-34659" y="5922121"/>
                <a:pt x="-10800" y="5922121"/>
              </a:cubicBezTo>
              <a:cubicBezTo>
                <a:pt x="13058" y="5922120"/>
                <a:pt x="32399" y="5902779"/>
                <a:pt x="32399" y="5878921"/>
              </a:cubicBezTo>
            </a:path>
          </a:pathLst>
        </a:custGeom>
        <a:solidFill>
          <a:srgbClr val="FFFFFF"/>
        </a:solidFill>
        <a:ln w="9525">
          <a:solidFill>
            <a:srgbClr val="2F4554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49" name="AutoShape 65">
          <a:extLst>
            <a:ext uri="{FF2B5EF4-FFF2-40B4-BE49-F238E27FC236}">
              <a16:creationId xmlns:a16="http://schemas.microsoft.com/office/drawing/2014/main" id="{00000000-0008-0000-0C00-000041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8629200 h 21600"/>
            <a:gd name="T2" fmla="*/ -10800 w 21600"/>
            <a:gd name="T3" fmla="*/ 8586000 h 21600"/>
            <a:gd name="T4" fmla="*/ -54000 w 21600"/>
            <a:gd name="T5" fmla="*/ 8629200 h 21600"/>
            <a:gd name="T6" fmla="*/ -10800 w 21600"/>
            <a:gd name="T7" fmla="*/ 8672400 h 21600"/>
            <a:gd name="T8" fmla="*/ 32399 w 21600"/>
            <a:gd name="T9" fmla="*/ 8629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8629200"/>
              </a:moveTo>
              <a:cubicBezTo>
                <a:pt x="32400" y="8605341"/>
                <a:pt x="13058" y="8586000"/>
                <a:pt x="-10800" y="8586000"/>
              </a:cubicBezTo>
              <a:cubicBezTo>
                <a:pt x="-34659" y="8586000"/>
                <a:pt x="-54000" y="8605341"/>
                <a:pt x="-54000" y="8629200"/>
              </a:cubicBezTo>
              <a:cubicBezTo>
                <a:pt x="-54000" y="8653058"/>
                <a:pt x="-34659" y="8672400"/>
                <a:pt x="-10800" y="8672400"/>
              </a:cubicBezTo>
              <a:cubicBezTo>
                <a:pt x="13058" y="8672399"/>
                <a:pt x="32399" y="8653058"/>
                <a:pt x="32399" y="8629200"/>
              </a:cubicBezTo>
            </a:path>
          </a:pathLst>
        </a:custGeom>
        <a:solidFill>
          <a:srgbClr val="FFFFFF"/>
        </a:solidFill>
        <a:ln w="9525">
          <a:solidFill>
            <a:srgbClr val="61A0A8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47" name="AutoShape 63">
          <a:extLst>
            <a:ext uri="{FF2B5EF4-FFF2-40B4-BE49-F238E27FC236}">
              <a16:creationId xmlns:a16="http://schemas.microsoft.com/office/drawing/2014/main" id="{00000000-0008-0000-0C00-00003F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8629200 h 21600"/>
            <a:gd name="T2" fmla="*/ -10800 w 21600"/>
            <a:gd name="T3" fmla="*/ 8586000 h 21600"/>
            <a:gd name="T4" fmla="*/ -54000 w 21600"/>
            <a:gd name="T5" fmla="*/ 8629200 h 21600"/>
            <a:gd name="T6" fmla="*/ -10800 w 21600"/>
            <a:gd name="T7" fmla="*/ 8672400 h 21600"/>
            <a:gd name="T8" fmla="*/ 32399 w 21600"/>
            <a:gd name="T9" fmla="*/ 8629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8629200"/>
              </a:moveTo>
              <a:cubicBezTo>
                <a:pt x="32400" y="8605341"/>
                <a:pt x="13058" y="8586000"/>
                <a:pt x="-10800" y="8586000"/>
              </a:cubicBezTo>
              <a:cubicBezTo>
                <a:pt x="-34659" y="8586000"/>
                <a:pt x="-54000" y="8605341"/>
                <a:pt x="-54000" y="8629200"/>
              </a:cubicBezTo>
              <a:cubicBezTo>
                <a:pt x="-54000" y="8653058"/>
                <a:pt x="-34659" y="8672400"/>
                <a:pt x="-10800" y="8672400"/>
              </a:cubicBezTo>
              <a:cubicBezTo>
                <a:pt x="13058" y="8672399"/>
                <a:pt x="32399" y="8653058"/>
                <a:pt x="32399" y="8629200"/>
              </a:cubicBezTo>
            </a:path>
          </a:pathLst>
        </a:custGeom>
        <a:solidFill>
          <a:srgbClr val="FFFFFF"/>
        </a:solidFill>
        <a:ln w="9525">
          <a:solidFill>
            <a:srgbClr val="D48265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45" name="AutoShape 61">
          <a:extLst>
            <a:ext uri="{FF2B5EF4-FFF2-40B4-BE49-F238E27FC236}">
              <a16:creationId xmlns:a16="http://schemas.microsoft.com/office/drawing/2014/main" id="{00000000-0008-0000-0C00-00003D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5691600 h 21600"/>
            <a:gd name="T2" fmla="*/ -10800 w 21600"/>
            <a:gd name="T3" fmla="*/ 5648400 h 21600"/>
            <a:gd name="T4" fmla="*/ -54000 w 21600"/>
            <a:gd name="T5" fmla="*/ 5691600 h 21600"/>
            <a:gd name="T6" fmla="*/ -10800 w 21600"/>
            <a:gd name="T7" fmla="*/ 5734800 h 21600"/>
            <a:gd name="T8" fmla="*/ 32399 w 21600"/>
            <a:gd name="T9" fmla="*/ 56916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5691600"/>
              </a:moveTo>
              <a:cubicBezTo>
                <a:pt x="32400" y="5667741"/>
                <a:pt x="13058" y="5648400"/>
                <a:pt x="-10800" y="5648400"/>
              </a:cubicBezTo>
              <a:cubicBezTo>
                <a:pt x="-34659" y="5648400"/>
                <a:pt x="-54000" y="5667741"/>
                <a:pt x="-54000" y="5691600"/>
              </a:cubicBezTo>
              <a:cubicBezTo>
                <a:pt x="-54000" y="5715458"/>
                <a:pt x="-34659" y="5734800"/>
                <a:pt x="-10800" y="5734800"/>
              </a:cubicBezTo>
              <a:cubicBezTo>
                <a:pt x="13058" y="5734799"/>
                <a:pt x="32399" y="5715458"/>
                <a:pt x="32399" y="5691600"/>
              </a:cubicBezTo>
            </a:path>
          </a:pathLst>
        </a:custGeom>
        <a:solidFill>
          <a:srgbClr val="FFFFFF"/>
        </a:solidFill>
        <a:ln w="9525">
          <a:solidFill>
            <a:srgbClr val="91C7AE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43" name="AutoShape 59">
          <a:extLst>
            <a:ext uri="{FF2B5EF4-FFF2-40B4-BE49-F238E27FC236}">
              <a16:creationId xmlns:a16="http://schemas.microsoft.com/office/drawing/2014/main" id="{00000000-0008-0000-0C00-00003B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8629200 h 21600"/>
            <a:gd name="T2" fmla="*/ -10800 w 21600"/>
            <a:gd name="T3" fmla="*/ 8586000 h 21600"/>
            <a:gd name="T4" fmla="*/ -54000 w 21600"/>
            <a:gd name="T5" fmla="*/ 8629200 h 21600"/>
            <a:gd name="T6" fmla="*/ -10800 w 21600"/>
            <a:gd name="T7" fmla="*/ 8672400 h 21600"/>
            <a:gd name="T8" fmla="*/ 32399 w 21600"/>
            <a:gd name="T9" fmla="*/ 8629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8629200"/>
              </a:moveTo>
              <a:cubicBezTo>
                <a:pt x="32400" y="8605341"/>
                <a:pt x="13058" y="8586000"/>
                <a:pt x="-10800" y="8586000"/>
              </a:cubicBezTo>
              <a:cubicBezTo>
                <a:pt x="-34659" y="8586000"/>
                <a:pt x="-54000" y="8605341"/>
                <a:pt x="-54000" y="8629200"/>
              </a:cubicBezTo>
              <a:cubicBezTo>
                <a:pt x="-54000" y="8653058"/>
                <a:pt x="-34659" y="8672400"/>
                <a:pt x="-10800" y="8672400"/>
              </a:cubicBezTo>
              <a:cubicBezTo>
                <a:pt x="13058" y="8672399"/>
                <a:pt x="32399" y="8653058"/>
                <a:pt x="32399" y="8629200"/>
              </a:cubicBezTo>
            </a:path>
          </a:pathLst>
        </a:custGeom>
        <a:solidFill>
          <a:srgbClr val="FFFFFF"/>
        </a:solidFill>
        <a:ln w="9525">
          <a:solidFill>
            <a:srgbClr val="749F83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41" name="AutoShape 57">
          <a:extLst>
            <a:ext uri="{FF2B5EF4-FFF2-40B4-BE49-F238E27FC236}">
              <a16:creationId xmlns:a16="http://schemas.microsoft.com/office/drawing/2014/main" id="{00000000-0008-0000-0C00-000039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8629200 h 21600"/>
            <a:gd name="T2" fmla="*/ -10800 w 21600"/>
            <a:gd name="T3" fmla="*/ 8586000 h 21600"/>
            <a:gd name="T4" fmla="*/ -54000 w 21600"/>
            <a:gd name="T5" fmla="*/ 8629200 h 21600"/>
            <a:gd name="T6" fmla="*/ -10800 w 21600"/>
            <a:gd name="T7" fmla="*/ 8672400 h 21600"/>
            <a:gd name="T8" fmla="*/ 32399 w 21600"/>
            <a:gd name="T9" fmla="*/ 8629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8629200"/>
              </a:moveTo>
              <a:cubicBezTo>
                <a:pt x="32400" y="8605341"/>
                <a:pt x="13058" y="8586000"/>
                <a:pt x="-10800" y="8586000"/>
              </a:cubicBezTo>
              <a:cubicBezTo>
                <a:pt x="-34659" y="8586000"/>
                <a:pt x="-54000" y="8605341"/>
                <a:pt x="-54000" y="8629200"/>
              </a:cubicBezTo>
              <a:cubicBezTo>
                <a:pt x="-54000" y="8653058"/>
                <a:pt x="-34659" y="8672400"/>
                <a:pt x="-10800" y="8672400"/>
              </a:cubicBezTo>
              <a:cubicBezTo>
                <a:pt x="13058" y="8672399"/>
                <a:pt x="32399" y="8653058"/>
                <a:pt x="32399" y="8629200"/>
              </a:cubicBezTo>
            </a:path>
          </a:pathLst>
        </a:custGeom>
        <a:solidFill>
          <a:srgbClr val="FFFFFF"/>
        </a:solidFill>
        <a:ln w="9525">
          <a:solidFill>
            <a:srgbClr val="CA8622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39" name="AutoShape 55">
          <a:extLst>
            <a:ext uri="{FF2B5EF4-FFF2-40B4-BE49-F238E27FC236}">
              <a16:creationId xmlns:a16="http://schemas.microsoft.com/office/drawing/2014/main" id="{00000000-0008-0000-0C00-000037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8629200 h 21600"/>
            <a:gd name="T2" fmla="*/ -10800 w 21600"/>
            <a:gd name="T3" fmla="*/ 8586000 h 21600"/>
            <a:gd name="T4" fmla="*/ -54000 w 21600"/>
            <a:gd name="T5" fmla="*/ 8629200 h 21600"/>
            <a:gd name="T6" fmla="*/ -10800 w 21600"/>
            <a:gd name="T7" fmla="*/ 8672400 h 21600"/>
            <a:gd name="T8" fmla="*/ 32399 w 21600"/>
            <a:gd name="T9" fmla="*/ 8629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8629200"/>
              </a:moveTo>
              <a:cubicBezTo>
                <a:pt x="32400" y="8605341"/>
                <a:pt x="13058" y="8586000"/>
                <a:pt x="-10800" y="8586000"/>
              </a:cubicBezTo>
              <a:cubicBezTo>
                <a:pt x="-34659" y="8586000"/>
                <a:pt x="-54000" y="8605341"/>
                <a:pt x="-54000" y="8629200"/>
              </a:cubicBezTo>
              <a:cubicBezTo>
                <a:pt x="-54000" y="8653058"/>
                <a:pt x="-34659" y="8672400"/>
                <a:pt x="-10800" y="8672400"/>
              </a:cubicBezTo>
              <a:cubicBezTo>
                <a:pt x="13058" y="8672399"/>
                <a:pt x="32399" y="8653058"/>
                <a:pt x="32399" y="8629200"/>
              </a:cubicBezTo>
            </a:path>
          </a:pathLst>
        </a:custGeom>
        <a:solidFill>
          <a:srgbClr val="FFFFFF"/>
        </a:solidFill>
        <a:ln w="9525">
          <a:solidFill>
            <a:srgbClr val="BDA29A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385" name="Freeform 1">
          <a:extLst>
            <a:ext uri="{FF2B5EF4-FFF2-40B4-BE49-F238E27FC236}">
              <a16:creationId xmlns:a16="http://schemas.microsoft.com/office/drawing/2014/main" id="{00000000-0008-0000-0C00-000001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3359600 w 21600"/>
            <a:gd name="T1" fmla="*/ 10033200 h 21600"/>
            <a:gd name="T2" fmla="*/ 13338000 w 21600"/>
            <a:gd name="T3" fmla="*/ 10033200 h 21600"/>
            <a:gd name="T4" fmla="*/ 13338000 w 21600"/>
            <a:gd name="T5" fmla="*/ 10746000 h 21600"/>
            <a:gd name="T6" fmla="*/ -13359600 w 21600"/>
            <a:gd name="T7" fmla="*/ 107460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3359600" y="10033200"/>
              </a:moveTo>
              <a:lnTo>
                <a:pt x="13338000" y="10033200"/>
              </a:lnTo>
              <a:lnTo>
                <a:pt x="13338000" y="10746000"/>
              </a:lnTo>
              <a:lnTo>
                <a:pt x="-13359600" y="10746000"/>
              </a:lnTo>
              <a:close/>
            </a:path>
          </a:pathLst>
        </a:custGeom>
        <a:solidFill>
          <a:srgbClr val="000000">
            <a:alpha val="0"/>
          </a:srgbClr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09" name="Freeform 25">
          <a:extLst>
            <a:ext uri="{FF2B5EF4-FFF2-40B4-BE49-F238E27FC236}">
              <a16:creationId xmlns:a16="http://schemas.microsoft.com/office/drawing/2014/main" id="{00000000-0008-0000-0C00-000019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3240800 w 21600"/>
            <a:gd name="T1" fmla="*/ 10389600 h 21600"/>
            <a:gd name="T2" fmla="*/ -12700800 w 21600"/>
            <a:gd name="T3" fmla="*/ 10389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3240800" y="10389600"/>
              </a:moveTo>
              <a:lnTo>
                <a:pt x="-12700800" y="10389600"/>
              </a:lnTo>
            </a:path>
          </a:pathLst>
        </a:custGeom>
        <a:solidFill>
          <a:srgbClr val="000000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08" name="AutoShape 24">
          <a:extLst>
            <a:ext uri="{FF2B5EF4-FFF2-40B4-BE49-F238E27FC236}">
              <a16:creationId xmlns:a16="http://schemas.microsoft.com/office/drawing/2014/main" id="{00000000-0008-0000-0C00-000018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2849840 w 21600"/>
            <a:gd name="T1" fmla="*/ 10389600 h 21600"/>
            <a:gd name="T2" fmla="*/ -12970800 w 21600"/>
            <a:gd name="T3" fmla="*/ 10268640 h 21600"/>
            <a:gd name="T4" fmla="*/ -13091760 w 21600"/>
            <a:gd name="T5" fmla="*/ 10389600 h 21600"/>
            <a:gd name="T6" fmla="*/ -12970800 w 21600"/>
            <a:gd name="T7" fmla="*/ 10510560 h 21600"/>
            <a:gd name="T8" fmla="*/ -12849841 w 21600"/>
            <a:gd name="T9" fmla="*/ 103896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-12849840" y="10389600"/>
              </a:moveTo>
              <a:cubicBezTo>
                <a:pt x="-12849840" y="10322795"/>
                <a:pt x="-12903996" y="10268640"/>
                <a:pt x="-12970800" y="10268640"/>
              </a:cubicBezTo>
              <a:cubicBezTo>
                <a:pt x="-13037605" y="10268640"/>
                <a:pt x="-13091760" y="10322795"/>
                <a:pt x="-13091760" y="10389600"/>
              </a:cubicBezTo>
              <a:cubicBezTo>
                <a:pt x="-13091760" y="10456404"/>
                <a:pt x="-13037605" y="10510560"/>
                <a:pt x="-12970800" y="10510560"/>
              </a:cubicBezTo>
              <a:cubicBezTo>
                <a:pt x="-12903996" y="10510559"/>
                <a:pt x="-12849841" y="10456404"/>
                <a:pt x="-12849841" y="10389600"/>
              </a:cubicBezTo>
            </a:path>
          </a:pathLst>
        </a:custGeom>
        <a:solidFill>
          <a:srgbClr val="FFFFFF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407" name="Line 23">
          <a:extLst>
            <a:ext uri="{FF2B5EF4-FFF2-40B4-BE49-F238E27FC236}">
              <a16:creationId xmlns:a16="http://schemas.microsoft.com/office/drawing/2014/main" id="{00000000-0008-0000-0C00-000017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商梅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06" name="Freeform 22">
          <a:extLst>
            <a:ext uri="{FF2B5EF4-FFF2-40B4-BE49-F238E27FC236}">
              <a16:creationId xmlns:a16="http://schemas.microsoft.com/office/drawing/2014/main" id="{00000000-0008-0000-0C00-000016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9903600 w 21600"/>
            <a:gd name="T1" fmla="*/ 10389600 h 21600"/>
            <a:gd name="T2" fmla="*/ -9363600 w 21600"/>
            <a:gd name="T3" fmla="*/ 10389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9903600" y="10389600"/>
              </a:moveTo>
              <a:lnTo>
                <a:pt x="-9363600" y="10389600"/>
              </a:lnTo>
            </a:path>
          </a:pathLst>
        </a:custGeom>
        <a:solidFill>
          <a:srgbClr val="000000"/>
        </a:solidFill>
        <a:ln w="9525">
          <a:solidFill>
            <a:srgbClr val="2F4554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05" name="AutoShape 21">
          <a:extLst>
            <a:ext uri="{FF2B5EF4-FFF2-40B4-BE49-F238E27FC236}">
              <a16:creationId xmlns:a16="http://schemas.microsoft.com/office/drawing/2014/main" id="{00000000-0008-0000-0C00-000015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9512640 w 21600"/>
            <a:gd name="T1" fmla="*/ 10389600 h 21600"/>
            <a:gd name="T2" fmla="*/ -9633600 w 21600"/>
            <a:gd name="T3" fmla="*/ 10268640 h 21600"/>
            <a:gd name="T4" fmla="*/ -9754560 w 21600"/>
            <a:gd name="T5" fmla="*/ 10389600 h 21600"/>
            <a:gd name="T6" fmla="*/ -9633600 w 21600"/>
            <a:gd name="T7" fmla="*/ 10510560 h 21600"/>
            <a:gd name="T8" fmla="*/ -9512641 w 21600"/>
            <a:gd name="T9" fmla="*/ 103896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-9512640" y="10389600"/>
              </a:moveTo>
              <a:cubicBezTo>
                <a:pt x="-9512640" y="10322795"/>
                <a:pt x="-9566796" y="10268640"/>
                <a:pt x="-9633600" y="10268640"/>
              </a:cubicBezTo>
              <a:cubicBezTo>
                <a:pt x="-9700405" y="10268640"/>
                <a:pt x="-9754560" y="10322795"/>
                <a:pt x="-9754560" y="10389600"/>
              </a:cubicBezTo>
              <a:cubicBezTo>
                <a:pt x="-9754560" y="10456404"/>
                <a:pt x="-9700405" y="10510560"/>
                <a:pt x="-9633600" y="10510560"/>
              </a:cubicBezTo>
              <a:cubicBezTo>
                <a:pt x="-9566796" y="10510559"/>
                <a:pt x="-9512641" y="10456404"/>
                <a:pt x="-9512641" y="10389600"/>
              </a:cubicBezTo>
            </a:path>
          </a:pathLst>
        </a:custGeom>
        <a:solidFill>
          <a:srgbClr val="FFFFFF"/>
        </a:solidFill>
        <a:ln w="9525">
          <a:solidFill>
            <a:srgbClr val="2F4554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404" name="Line 20">
          <a:extLst>
            <a:ext uri="{FF2B5EF4-FFF2-40B4-BE49-F238E27FC236}">
              <a16:creationId xmlns:a16="http://schemas.microsoft.com/office/drawing/2014/main" id="{00000000-0008-0000-0C00-000014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白兰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03" name="Freeform 19">
          <a:extLst>
            <a:ext uri="{FF2B5EF4-FFF2-40B4-BE49-F238E27FC236}">
              <a16:creationId xmlns:a16="http://schemas.microsoft.com/office/drawing/2014/main" id="{00000000-0008-0000-0C00-000013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6566400 w 21600"/>
            <a:gd name="T1" fmla="*/ 10389600 h 21600"/>
            <a:gd name="T2" fmla="*/ -6026400 w 21600"/>
            <a:gd name="T3" fmla="*/ 10389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6566400" y="10389600"/>
              </a:moveTo>
              <a:lnTo>
                <a:pt x="-6026400" y="10389600"/>
              </a:lnTo>
            </a:path>
          </a:pathLst>
        </a:custGeom>
        <a:solidFill>
          <a:srgbClr val="000000"/>
        </a:solidFill>
        <a:ln w="9525">
          <a:solidFill>
            <a:srgbClr val="61A0A8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02" name="AutoShape 18">
          <a:extLst>
            <a:ext uri="{FF2B5EF4-FFF2-40B4-BE49-F238E27FC236}">
              <a16:creationId xmlns:a16="http://schemas.microsoft.com/office/drawing/2014/main" id="{00000000-0008-0000-0C00-000012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6175440 w 21600"/>
            <a:gd name="T1" fmla="*/ 10389600 h 21600"/>
            <a:gd name="T2" fmla="*/ -6296400 w 21600"/>
            <a:gd name="T3" fmla="*/ 10268640 h 21600"/>
            <a:gd name="T4" fmla="*/ -6417360 w 21600"/>
            <a:gd name="T5" fmla="*/ 10389600 h 21600"/>
            <a:gd name="T6" fmla="*/ -6296400 w 21600"/>
            <a:gd name="T7" fmla="*/ 10510560 h 21600"/>
            <a:gd name="T8" fmla="*/ -6175441 w 21600"/>
            <a:gd name="T9" fmla="*/ 103896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-6175440" y="10389600"/>
              </a:moveTo>
              <a:cubicBezTo>
                <a:pt x="-6175440" y="10322795"/>
                <a:pt x="-6229596" y="10268640"/>
                <a:pt x="-6296400" y="10268640"/>
              </a:cubicBezTo>
              <a:cubicBezTo>
                <a:pt x="-6363205" y="10268640"/>
                <a:pt x="-6417360" y="10322795"/>
                <a:pt x="-6417360" y="10389600"/>
              </a:cubicBezTo>
              <a:cubicBezTo>
                <a:pt x="-6417360" y="10456404"/>
                <a:pt x="-6363205" y="10510560"/>
                <a:pt x="-6296400" y="10510560"/>
              </a:cubicBezTo>
              <a:cubicBezTo>
                <a:pt x="-6229596" y="10510559"/>
                <a:pt x="-6175441" y="10456404"/>
                <a:pt x="-6175441" y="10389600"/>
              </a:cubicBezTo>
            </a:path>
          </a:pathLst>
        </a:custGeom>
        <a:solidFill>
          <a:srgbClr val="FFFFFF"/>
        </a:solidFill>
        <a:ln w="9525">
          <a:solidFill>
            <a:srgbClr val="61A0A8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401" name="Line 17">
          <a:extLst>
            <a:ext uri="{FF2B5EF4-FFF2-40B4-BE49-F238E27FC236}">
              <a16:creationId xmlns:a16="http://schemas.microsoft.com/office/drawing/2014/main" id="{00000000-0008-0000-0C00-000011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青竹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00" name="Freeform 16">
          <a:extLst>
            <a:ext uri="{FF2B5EF4-FFF2-40B4-BE49-F238E27FC236}">
              <a16:creationId xmlns:a16="http://schemas.microsoft.com/office/drawing/2014/main" id="{00000000-0008-0000-0C00-000010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3229200 w 21600"/>
            <a:gd name="T1" fmla="*/ 10389600 h 21600"/>
            <a:gd name="T2" fmla="*/ -2689200 w 21600"/>
            <a:gd name="T3" fmla="*/ 10389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3229200" y="10389600"/>
              </a:moveTo>
              <a:lnTo>
                <a:pt x="-2689200" y="10389600"/>
              </a:lnTo>
            </a:path>
          </a:pathLst>
        </a:custGeom>
        <a:solidFill>
          <a:srgbClr val="000000"/>
        </a:solidFill>
        <a:ln w="9525">
          <a:solidFill>
            <a:srgbClr val="D48265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399" name="AutoShape 15">
          <a:extLst>
            <a:ext uri="{FF2B5EF4-FFF2-40B4-BE49-F238E27FC236}">
              <a16:creationId xmlns:a16="http://schemas.microsoft.com/office/drawing/2014/main" id="{00000000-0008-0000-0C00-00000F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2838240 w 21600"/>
            <a:gd name="T1" fmla="*/ 10389600 h 21600"/>
            <a:gd name="T2" fmla="*/ -2959200 w 21600"/>
            <a:gd name="T3" fmla="*/ 10268640 h 21600"/>
            <a:gd name="T4" fmla="*/ -3080160 w 21600"/>
            <a:gd name="T5" fmla="*/ 10389600 h 21600"/>
            <a:gd name="T6" fmla="*/ -2959200 w 21600"/>
            <a:gd name="T7" fmla="*/ 10510560 h 21600"/>
            <a:gd name="T8" fmla="*/ -2838241 w 21600"/>
            <a:gd name="T9" fmla="*/ 103896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-2838240" y="10389600"/>
              </a:moveTo>
              <a:cubicBezTo>
                <a:pt x="-2838240" y="10322795"/>
                <a:pt x="-2892396" y="10268640"/>
                <a:pt x="-2959200" y="10268640"/>
              </a:cubicBezTo>
              <a:cubicBezTo>
                <a:pt x="-3026005" y="10268640"/>
                <a:pt x="-3080160" y="10322795"/>
                <a:pt x="-3080160" y="10389600"/>
              </a:cubicBezTo>
              <a:cubicBezTo>
                <a:pt x="-3080160" y="10456404"/>
                <a:pt x="-3026005" y="10510560"/>
                <a:pt x="-2959200" y="10510560"/>
              </a:cubicBezTo>
              <a:cubicBezTo>
                <a:pt x="-2892396" y="10510559"/>
                <a:pt x="-2838241" y="10456404"/>
                <a:pt x="-2838241" y="10389600"/>
              </a:cubicBezTo>
            </a:path>
          </a:pathLst>
        </a:custGeom>
        <a:solidFill>
          <a:srgbClr val="FFFFFF"/>
        </a:solidFill>
        <a:ln w="9525">
          <a:solidFill>
            <a:srgbClr val="D48265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398" name="Line 14">
          <a:extLst>
            <a:ext uri="{FF2B5EF4-FFF2-40B4-BE49-F238E27FC236}">
              <a16:creationId xmlns:a16="http://schemas.microsoft.com/office/drawing/2014/main" id="{00000000-0008-0000-0C00-00000E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青竹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397" name="Freeform 13">
          <a:extLst>
            <a:ext uri="{FF2B5EF4-FFF2-40B4-BE49-F238E27FC236}">
              <a16:creationId xmlns:a16="http://schemas.microsoft.com/office/drawing/2014/main" id="{00000000-0008-0000-0C00-00000D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108000 w 21600"/>
            <a:gd name="T1" fmla="*/ 10389600 h 21600"/>
            <a:gd name="T2" fmla="*/ 648000 w 21600"/>
            <a:gd name="T3" fmla="*/ 10389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108000" y="10389600"/>
              </a:moveTo>
              <a:lnTo>
                <a:pt x="648000" y="10389600"/>
              </a:lnTo>
            </a:path>
          </a:pathLst>
        </a:custGeom>
        <a:solidFill>
          <a:srgbClr val="000000"/>
        </a:solidFill>
        <a:ln w="9525">
          <a:solidFill>
            <a:srgbClr val="91C7AE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396" name="AutoShape 12">
          <a:extLst>
            <a:ext uri="{FF2B5EF4-FFF2-40B4-BE49-F238E27FC236}">
              <a16:creationId xmlns:a16="http://schemas.microsoft.com/office/drawing/2014/main" id="{00000000-0008-0000-0C00-00000C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498960 w 21600"/>
            <a:gd name="T1" fmla="*/ 10389600 h 21600"/>
            <a:gd name="T2" fmla="*/ 378000 w 21600"/>
            <a:gd name="T3" fmla="*/ 10268640 h 21600"/>
            <a:gd name="T4" fmla="*/ 257040 w 21600"/>
            <a:gd name="T5" fmla="*/ 10389600 h 21600"/>
            <a:gd name="T6" fmla="*/ 378000 w 21600"/>
            <a:gd name="T7" fmla="*/ 10510560 h 21600"/>
            <a:gd name="T8" fmla="*/ 498959 w 21600"/>
            <a:gd name="T9" fmla="*/ 103896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498960" y="10389600"/>
              </a:moveTo>
              <a:cubicBezTo>
                <a:pt x="498960" y="10322795"/>
                <a:pt x="444804" y="10268640"/>
                <a:pt x="378000" y="10268640"/>
              </a:cubicBezTo>
              <a:cubicBezTo>
                <a:pt x="311195" y="10268640"/>
                <a:pt x="257040" y="10322795"/>
                <a:pt x="257040" y="10389600"/>
              </a:cubicBezTo>
              <a:cubicBezTo>
                <a:pt x="257040" y="10456404"/>
                <a:pt x="311195" y="10510560"/>
                <a:pt x="378000" y="10510560"/>
              </a:cubicBezTo>
              <a:cubicBezTo>
                <a:pt x="444804" y="10510559"/>
                <a:pt x="498959" y="10456404"/>
                <a:pt x="498959" y="10389600"/>
              </a:cubicBezTo>
            </a:path>
          </a:pathLst>
        </a:custGeom>
        <a:solidFill>
          <a:srgbClr val="FFFFFF"/>
        </a:solidFill>
        <a:ln w="9525">
          <a:solidFill>
            <a:srgbClr val="91C7AE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395" name="Line 11">
          <a:extLst>
            <a:ext uri="{FF2B5EF4-FFF2-40B4-BE49-F238E27FC236}">
              <a16:creationId xmlns:a16="http://schemas.microsoft.com/office/drawing/2014/main" id="{00000000-0008-0000-0C00-00000B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青竹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394" name="Freeform 10">
          <a:extLst>
            <a:ext uri="{FF2B5EF4-FFF2-40B4-BE49-F238E27FC236}">
              <a16:creationId xmlns:a16="http://schemas.microsoft.com/office/drawing/2014/main" id="{00000000-0008-0000-0C00-00000A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445200 w 21600"/>
            <a:gd name="T1" fmla="*/ 10389600 h 21600"/>
            <a:gd name="T2" fmla="*/ 3985200 w 21600"/>
            <a:gd name="T3" fmla="*/ 10389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3445200" y="10389600"/>
              </a:moveTo>
              <a:lnTo>
                <a:pt x="3985200" y="10389600"/>
              </a:lnTo>
            </a:path>
          </a:pathLst>
        </a:custGeom>
        <a:solidFill>
          <a:srgbClr val="000000"/>
        </a:solidFill>
        <a:ln w="9525">
          <a:solidFill>
            <a:srgbClr val="749F83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393" name="AutoShape 9">
          <a:extLst>
            <a:ext uri="{FF2B5EF4-FFF2-40B4-BE49-F238E27FC236}">
              <a16:creationId xmlns:a16="http://schemas.microsoft.com/office/drawing/2014/main" id="{00000000-0008-0000-0C00-000009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836160 w 21600"/>
            <a:gd name="T1" fmla="*/ 10389600 h 21600"/>
            <a:gd name="T2" fmla="*/ 3715200 w 21600"/>
            <a:gd name="T3" fmla="*/ 10268640 h 21600"/>
            <a:gd name="T4" fmla="*/ 3594240 w 21600"/>
            <a:gd name="T5" fmla="*/ 10389600 h 21600"/>
            <a:gd name="T6" fmla="*/ 3715200 w 21600"/>
            <a:gd name="T7" fmla="*/ 10510560 h 21600"/>
            <a:gd name="T8" fmla="*/ 3836159 w 21600"/>
            <a:gd name="T9" fmla="*/ 103896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836160" y="10389600"/>
              </a:moveTo>
              <a:cubicBezTo>
                <a:pt x="3836160" y="10322795"/>
                <a:pt x="3782004" y="10268640"/>
                <a:pt x="3715200" y="10268640"/>
              </a:cubicBezTo>
              <a:cubicBezTo>
                <a:pt x="3648395" y="10268640"/>
                <a:pt x="3594240" y="10322795"/>
                <a:pt x="3594240" y="10389600"/>
              </a:cubicBezTo>
              <a:cubicBezTo>
                <a:pt x="3594240" y="10456404"/>
                <a:pt x="3648395" y="10510560"/>
                <a:pt x="3715200" y="10510560"/>
              </a:cubicBezTo>
              <a:cubicBezTo>
                <a:pt x="3782004" y="10510559"/>
                <a:pt x="3836159" y="10456404"/>
                <a:pt x="3836159" y="10389600"/>
              </a:cubicBezTo>
            </a:path>
          </a:pathLst>
        </a:custGeom>
        <a:solidFill>
          <a:srgbClr val="FFFFFF"/>
        </a:solidFill>
        <a:ln w="9525">
          <a:solidFill>
            <a:srgbClr val="749F83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392" name="Line 8">
          <a:extLst>
            <a:ext uri="{FF2B5EF4-FFF2-40B4-BE49-F238E27FC236}">
              <a16:creationId xmlns:a16="http://schemas.microsoft.com/office/drawing/2014/main" id="{00000000-0008-0000-0C00-000008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白兰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391" name="Freeform 7">
          <a:extLst>
            <a:ext uri="{FF2B5EF4-FFF2-40B4-BE49-F238E27FC236}">
              <a16:creationId xmlns:a16="http://schemas.microsoft.com/office/drawing/2014/main" id="{00000000-0008-0000-0C00-000007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6782400 w 21600"/>
            <a:gd name="T1" fmla="*/ 10389600 h 21600"/>
            <a:gd name="T2" fmla="*/ 7322400 w 21600"/>
            <a:gd name="T3" fmla="*/ 10389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6782400" y="10389600"/>
              </a:moveTo>
              <a:lnTo>
                <a:pt x="7322400" y="10389600"/>
              </a:lnTo>
            </a:path>
          </a:pathLst>
        </a:custGeom>
        <a:solidFill>
          <a:srgbClr val="000000"/>
        </a:solidFill>
        <a:ln w="9525">
          <a:solidFill>
            <a:srgbClr val="CA8622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390" name="AutoShape 6">
          <a:extLst>
            <a:ext uri="{FF2B5EF4-FFF2-40B4-BE49-F238E27FC236}">
              <a16:creationId xmlns:a16="http://schemas.microsoft.com/office/drawing/2014/main" id="{00000000-0008-0000-0C00-000006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7173360 w 21600"/>
            <a:gd name="T1" fmla="*/ 10389600 h 21600"/>
            <a:gd name="T2" fmla="*/ 7052400 w 21600"/>
            <a:gd name="T3" fmla="*/ 10268640 h 21600"/>
            <a:gd name="T4" fmla="*/ 6931440 w 21600"/>
            <a:gd name="T5" fmla="*/ 10389600 h 21600"/>
            <a:gd name="T6" fmla="*/ 7052400 w 21600"/>
            <a:gd name="T7" fmla="*/ 10510560 h 21600"/>
            <a:gd name="T8" fmla="*/ 7173359 w 21600"/>
            <a:gd name="T9" fmla="*/ 103896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7173360" y="10389600"/>
              </a:moveTo>
              <a:cubicBezTo>
                <a:pt x="7173360" y="10322795"/>
                <a:pt x="7119204" y="10268640"/>
                <a:pt x="7052400" y="10268640"/>
              </a:cubicBezTo>
              <a:cubicBezTo>
                <a:pt x="6985595" y="10268640"/>
                <a:pt x="6931440" y="10322795"/>
                <a:pt x="6931440" y="10389600"/>
              </a:cubicBezTo>
              <a:cubicBezTo>
                <a:pt x="6931440" y="10456404"/>
                <a:pt x="6985595" y="10510560"/>
                <a:pt x="7052400" y="10510560"/>
              </a:cubicBezTo>
              <a:cubicBezTo>
                <a:pt x="7119204" y="10510559"/>
                <a:pt x="7173359" y="10456404"/>
                <a:pt x="7173359" y="10389600"/>
              </a:cubicBezTo>
            </a:path>
          </a:pathLst>
        </a:custGeom>
        <a:solidFill>
          <a:srgbClr val="FFFFFF"/>
        </a:solidFill>
        <a:ln w="9525">
          <a:solidFill>
            <a:srgbClr val="CA8622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389" name="Line 5">
          <a:extLst>
            <a:ext uri="{FF2B5EF4-FFF2-40B4-BE49-F238E27FC236}">
              <a16:creationId xmlns:a16="http://schemas.microsoft.com/office/drawing/2014/main" id="{00000000-0008-0000-0C00-000005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白兰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388" name="Freeform 4">
          <a:extLst>
            <a:ext uri="{FF2B5EF4-FFF2-40B4-BE49-F238E27FC236}">
              <a16:creationId xmlns:a16="http://schemas.microsoft.com/office/drawing/2014/main" id="{00000000-0008-0000-0C00-000004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10119600 w 21600"/>
            <a:gd name="T1" fmla="*/ 10389600 h 21600"/>
            <a:gd name="T2" fmla="*/ 10659600 w 21600"/>
            <a:gd name="T3" fmla="*/ 10389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10119600" y="10389600"/>
              </a:moveTo>
              <a:lnTo>
                <a:pt x="10659600" y="10389600"/>
              </a:lnTo>
            </a:path>
          </a:pathLst>
        </a:custGeom>
        <a:solidFill>
          <a:srgbClr val="000000"/>
        </a:solidFill>
        <a:ln w="9525">
          <a:solidFill>
            <a:srgbClr val="BDA29A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387" name="AutoShape 3">
          <a:extLst>
            <a:ext uri="{FF2B5EF4-FFF2-40B4-BE49-F238E27FC236}">
              <a16:creationId xmlns:a16="http://schemas.microsoft.com/office/drawing/2014/main" id="{00000000-0008-0000-0C00-000003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10510560 w 21600"/>
            <a:gd name="T1" fmla="*/ 10389600 h 21600"/>
            <a:gd name="T2" fmla="*/ 10389600 w 21600"/>
            <a:gd name="T3" fmla="*/ 10268640 h 21600"/>
            <a:gd name="T4" fmla="*/ 10268640 w 21600"/>
            <a:gd name="T5" fmla="*/ 10389600 h 21600"/>
            <a:gd name="T6" fmla="*/ 10389600 w 21600"/>
            <a:gd name="T7" fmla="*/ 10510560 h 21600"/>
            <a:gd name="T8" fmla="*/ 10510559 w 21600"/>
            <a:gd name="T9" fmla="*/ 103896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10510560" y="10389600"/>
              </a:moveTo>
              <a:cubicBezTo>
                <a:pt x="10510560" y="10322795"/>
                <a:pt x="10456404" y="10268640"/>
                <a:pt x="10389600" y="10268640"/>
              </a:cubicBezTo>
              <a:cubicBezTo>
                <a:pt x="10322795" y="10268640"/>
                <a:pt x="10268640" y="10322795"/>
                <a:pt x="10268640" y="10389600"/>
              </a:cubicBezTo>
              <a:cubicBezTo>
                <a:pt x="10268640" y="10456404"/>
                <a:pt x="10322795" y="10510560"/>
                <a:pt x="10389600" y="10510560"/>
              </a:cubicBezTo>
              <a:cubicBezTo>
                <a:pt x="10456404" y="10510559"/>
                <a:pt x="10510559" y="10456404"/>
                <a:pt x="10510559" y="10389600"/>
              </a:cubicBezTo>
            </a:path>
          </a:pathLst>
        </a:custGeom>
        <a:solidFill>
          <a:srgbClr val="FFFFFF"/>
        </a:solidFill>
        <a:ln w="9525">
          <a:solidFill>
            <a:srgbClr val="BDA29A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386" name="Line 2">
          <a:extLst>
            <a:ext uri="{FF2B5EF4-FFF2-40B4-BE49-F238E27FC236}">
              <a16:creationId xmlns:a16="http://schemas.microsoft.com/office/drawing/2014/main" id="{00000000-0008-0000-0C00-000002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老松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16436" name="Freeform 52">
          <a:extLst>
            <a:ext uri="{FF2B5EF4-FFF2-40B4-BE49-F238E27FC236}">
              <a16:creationId xmlns:a16="http://schemas.microsoft.com/office/drawing/2014/main" id="{00000000-0008-0000-0C00-0000344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868400 w 21600"/>
            <a:gd name="T1" fmla="*/ -10800 h 21600"/>
            <a:gd name="T2" fmla="*/ 1846800 w 21600"/>
            <a:gd name="T3" fmla="*/ -10800 h 21600"/>
            <a:gd name="T4" fmla="*/ 1846800 w 21600"/>
            <a:gd name="T5" fmla="*/ 961200 h 21600"/>
            <a:gd name="T6" fmla="*/ -1868400 w 21600"/>
            <a:gd name="T7" fmla="*/ 961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868400" y="-10800"/>
              </a:moveTo>
              <a:lnTo>
                <a:pt x="1846800" y="-10800"/>
              </a:lnTo>
              <a:lnTo>
                <a:pt x="1846800" y="961200"/>
              </a:lnTo>
              <a:lnTo>
                <a:pt x="-1868400" y="961200"/>
              </a:lnTo>
              <a:close/>
            </a:path>
          </a:pathLst>
        </a:custGeom>
        <a:solidFill>
          <a:srgbClr val="000000">
            <a:alpha val="0"/>
          </a:srgbClr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16437" name="Line 53">
          <a:extLst>
            <a:ext uri="{FF2B5EF4-FFF2-40B4-BE49-F238E27FC236}">
              <a16:creationId xmlns:a16="http://schemas.microsoft.com/office/drawing/2014/main" id="{00000000-0008-0000-0C00-0000354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1350" b="1" spc="0">
              <a:ln>
                <a:noFill/>
              </a:ln>
              <a:noFill/>
              <a:latin typeface="18px &quot;Microsoft YaHei&quot;"/>
            </a:rPr>
            <a:t>广告投放曲线对比图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3</xdr:col>
          <xdr:colOff>175260</xdr:colOff>
          <xdr:row>3</xdr:row>
          <xdr:rowOff>53340</xdr:rowOff>
        </xdr:to>
        <xdr:sp macro="" textlink="">
          <xdr:nvSpPr>
            <xdr:cNvPr id="16454" name="Control 70" hidden="1">
              <a:extLst>
                <a:ext uri="{63B3BB69-23CF-44E3-9099-C40C66FF867C}">
                  <a14:compatExt spid="_x0000_s16454"/>
                </a:ext>
                <a:ext uri="{FF2B5EF4-FFF2-40B4-BE49-F238E27FC236}">
                  <a16:creationId xmlns:a16="http://schemas.microsoft.com/office/drawing/2014/main" id="{00000000-0008-0000-0C00-00004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510540</xdr:colOff>
          <xdr:row>3</xdr:row>
          <xdr:rowOff>53340</xdr:rowOff>
        </xdr:to>
        <xdr:sp macro="" textlink="">
          <xdr:nvSpPr>
            <xdr:cNvPr id="16455" name="Control 71" hidden="1">
              <a:extLst>
                <a:ext uri="{63B3BB69-23CF-44E3-9099-C40C66FF867C}">
                  <a14:compatExt spid="_x0000_s16455"/>
                </a:ext>
                <a:ext uri="{FF2B5EF4-FFF2-40B4-BE49-F238E27FC236}">
                  <a16:creationId xmlns:a16="http://schemas.microsoft.com/office/drawing/2014/main" id="{00000000-0008-0000-0C00-00004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228600</xdr:colOff>
          <xdr:row>4</xdr:row>
          <xdr:rowOff>45720</xdr:rowOff>
        </xdr:to>
        <xdr:sp macro="" textlink="">
          <xdr:nvSpPr>
            <xdr:cNvPr id="16456" name="Control 72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C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228600</xdr:colOff>
          <xdr:row>5</xdr:row>
          <xdr:rowOff>45720</xdr:rowOff>
        </xdr:to>
        <xdr:sp macro="" textlink="">
          <xdr:nvSpPr>
            <xdr:cNvPr id="16458" name="Control 74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C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228600</xdr:colOff>
          <xdr:row>6</xdr:row>
          <xdr:rowOff>45720</xdr:rowOff>
        </xdr:to>
        <xdr:sp macro="" textlink="">
          <xdr:nvSpPr>
            <xdr:cNvPr id="16460" name="Control 76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C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228600</xdr:colOff>
          <xdr:row>7</xdr:row>
          <xdr:rowOff>45720</xdr:rowOff>
        </xdr:to>
        <xdr:sp macro="" textlink="">
          <xdr:nvSpPr>
            <xdr:cNvPr id="16462" name="Control 78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C00-00004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228600</xdr:colOff>
          <xdr:row>8</xdr:row>
          <xdr:rowOff>45720</xdr:rowOff>
        </xdr:to>
        <xdr:sp macro="" textlink="">
          <xdr:nvSpPr>
            <xdr:cNvPr id="16464" name="Control 80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C00-00005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228600</xdr:colOff>
          <xdr:row>9</xdr:row>
          <xdr:rowOff>45720</xdr:rowOff>
        </xdr:to>
        <xdr:sp macro="" textlink="">
          <xdr:nvSpPr>
            <xdr:cNvPr id="16466" name="Control 82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C00-00005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228600</xdr:colOff>
          <xdr:row>10</xdr:row>
          <xdr:rowOff>45720</xdr:rowOff>
        </xdr:to>
        <xdr:sp macro="" textlink="">
          <xdr:nvSpPr>
            <xdr:cNvPr id="16468" name="Control 84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C00-00005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228600</xdr:colOff>
          <xdr:row>11</xdr:row>
          <xdr:rowOff>45720</xdr:rowOff>
        </xdr:to>
        <xdr:sp macro="" textlink="">
          <xdr:nvSpPr>
            <xdr:cNvPr id="16470" name="Control 86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C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12</xdr:row>
      <xdr:rowOff>0</xdr:rowOff>
    </xdr:from>
    <xdr:to>
      <xdr:col>1</xdr:col>
      <xdr:colOff>30480</xdr:colOff>
      <xdr:row>14</xdr:row>
      <xdr:rowOff>22860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C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836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</xdr:colOff>
      <xdr:row>15</xdr:row>
      <xdr:rowOff>22860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C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124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</xdr:colOff>
      <xdr:row>17</xdr:row>
      <xdr:rowOff>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C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7000"/>
          <a:ext cx="304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</xdr:colOff>
      <xdr:row>18</xdr:row>
      <xdr:rowOff>0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C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9880"/>
          <a:ext cx="304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152400</xdr:colOff>
      <xdr:row>25</xdr:row>
      <xdr:rowOff>152400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C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883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152400</xdr:colOff>
      <xdr:row>26</xdr:row>
      <xdr:rowOff>152400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C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9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152400</xdr:colOff>
      <xdr:row>27</xdr:row>
      <xdr:rowOff>152400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C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942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327660</xdr:colOff>
      <xdr:row>31</xdr:row>
      <xdr:rowOff>121920</xdr:rowOff>
    </xdr:to>
    <xdr:pic>
      <xdr:nvPicPr>
        <xdr:cNvPr id="88" name="图片 87" descr="锟截憋拷">
          <a:extLst>
            <a:ext uri="{FF2B5EF4-FFF2-40B4-BE49-F238E27FC236}">
              <a16:creationId xmlns:a16="http://schemas.microsoft.com/office/drawing/2014/main" id="{00000000-0008-0000-0C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45780"/>
          <a:ext cx="32766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2</xdr:col>
          <xdr:colOff>99060</xdr:colOff>
          <xdr:row>37</xdr:row>
          <xdr:rowOff>53340</xdr:rowOff>
        </xdr:to>
        <xdr:sp macro="" textlink="">
          <xdr:nvSpPr>
            <xdr:cNvPr id="16487" name="Control 103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C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152400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C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935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152400</xdr:colOff>
      <xdr:row>39</xdr:row>
      <xdr:rowOff>152400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C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935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152400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C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688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152400</xdr:colOff>
      <xdr:row>40</xdr:row>
      <xdr:rowOff>152400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C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7688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152400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C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4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152400</xdr:colOff>
      <xdr:row>41</xdr:row>
      <xdr:rowOff>152400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C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94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152400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C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193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152400</xdr:colOff>
      <xdr:row>42</xdr:row>
      <xdr:rowOff>152400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C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1193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152400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C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94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152400</xdr:colOff>
      <xdr:row>43</xdr:row>
      <xdr:rowOff>152400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C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294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152400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C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698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152400</xdr:colOff>
      <xdr:row>44</xdr:row>
      <xdr:rowOff>152400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C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4698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152400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C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451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152400</xdr:colOff>
      <xdr:row>45</xdr:row>
      <xdr:rowOff>152400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C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6451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152400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C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2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327660</xdr:colOff>
      <xdr:row>48</xdr:row>
      <xdr:rowOff>121920</xdr:rowOff>
    </xdr:to>
    <xdr:pic>
      <xdr:nvPicPr>
        <xdr:cNvPr id="105" name="图片 104" descr="锟截憋拷">
          <a:extLst>
            <a:ext uri="{FF2B5EF4-FFF2-40B4-BE49-F238E27FC236}">
              <a16:creationId xmlns:a16="http://schemas.microsoft.com/office/drawing/2014/main" id="{00000000-0008-0000-0C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70920"/>
          <a:ext cx="32766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</xdr:row>
          <xdr:rowOff>0</xdr:rowOff>
        </xdr:from>
        <xdr:to>
          <xdr:col>2</xdr:col>
          <xdr:colOff>99060</xdr:colOff>
          <xdr:row>54</xdr:row>
          <xdr:rowOff>53340</xdr:rowOff>
        </xdr:to>
        <xdr:sp macro="" textlink="">
          <xdr:nvSpPr>
            <xdr:cNvPr id="16511" name="Control 127" hidden="1">
              <a:extLst>
                <a:ext uri="{63B3BB69-23CF-44E3-9099-C40C66FF867C}">
                  <a14:compatExt spid="_x0000_s16511"/>
                </a:ext>
                <a:ext uri="{FF2B5EF4-FFF2-40B4-BE49-F238E27FC236}">
                  <a16:creationId xmlns:a16="http://schemas.microsoft.com/office/drawing/2014/main" id="{00000000-0008-0000-0C00-00007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152400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C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187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152400</xdr:colOff>
      <xdr:row>56</xdr:row>
      <xdr:rowOff>152400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C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26187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152400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C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939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152400</xdr:colOff>
      <xdr:row>57</xdr:row>
      <xdr:rowOff>152400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C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27939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152400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C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692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152400</xdr:colOff>
      <xdr:row>58</xdr:row>
      <xdr:rowOff>152400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C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29692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152400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C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4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152400</xdr:colOff>
      <xdr:row>59</xdr:row>
      <xdr:rowOff>152400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C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314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152400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C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197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152400</xdr:colOff>
      <xdr:row>60</xdr:row>
      <xdr:rowOff>152400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C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33197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152400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C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950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152400</xdr:colOff>
      <xdr:row>61</xdr:row>
      <xdr:rowOff>152400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C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34950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152400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C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702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152400</xdr:colOff>
      <xdr:row>62</xdr:row>
      <xdr:rowOff>152400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C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36702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152400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C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45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327660</xdr:colOff>
      <xdr:row>65</xdr:row>
      <xdr:rowOff>121920</xdr:rowOff>
    </xdr:to>
    <xdr:pic>
      <xdr:nvPicPr>
        <xdr:cNvPr id="122" name="图片 121" descr="锟截憋拷">
          <a:extLst>
            <a:ext uri="{FF2B5EF4-FFF2-40B4-BE49-F238E27FC236}">
              <a16:creationId xmlns:a16="http://schemas.microsoft.com/office/drawing/2014/main" id="{00000000-0008-0000-0C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196060"/>
          <a:ext cx="32766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</xdr:row>
          <xdr:rowOff>0</xdr:rowOff>
        </xdr:from>
        <xdr:to>
          <xdr:col>2</xdr:col>
          <xdr:colOff>99060</xdr:colOff>
          <xdr:row>71</xdr:row>
          <xdr:rowOff>53340</xdr:rowOff>
        </xdr:to>
        <xdr:sp macro="" textlink="">
          <xdr:nvSpPr>
            <xdr:cNvPr id="16535" name="Control 151" hidden="1">
              <a:extLst>
                <a:ext uri="{63B3BB69-23CF-44E3-9099-C40C66FF867C}">
                  <a14:compatExt spid="_x0000_s16535"/>
                </a:ext>
                <a:ext uri="{FF2B5EF4-FFF2-40B4-BE49-F238E27FC236}">
                  <a16:creationId xmlns:a16="http://schemas.microsoft.com/office/drawing/2014/main" id="{00000000-0008-0000-0C00-00009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152400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C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438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152400</xdr:colOff>
      <xdr:row>73</xdr:row>
      <xdr:rowOff>152400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C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56438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152400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C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191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152400</xdr:colOff>
      <xdr:row>74</xdr:row>
      <xdr:rowOff>152400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C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58191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152400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0000000-0008-0000-0C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943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152400</xdr:colOff>
      <xdr:row>75</xdr:row>
      <xdr:rowOff>152400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C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59943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152400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C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696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152400</xdr:colOff>
      <xdr:row>76</xdr:row>
      <xdr:rowOff>152400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C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61696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152400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C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4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152400</xdr:colOff>
      <xdr:row>77</xdr:row>
      <xdr:rowOff>152400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C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634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152400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C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201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152400</xdr:colOff>
      <xdr:row>78</xdr:row>
      <xdr:rowOff>152400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C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65201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152400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C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954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152400</xdr:colOff>
      <xdr:row>79</xdr:row>
      <xdr:rowOff>152400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C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66954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152400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0C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706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327660</xdr:colOff>
      <xdr:row>82</xdr:row>
      <xdr:rowOff>121920</xdr:rowOff>
    </xdr:to>
    <xdr:pic>
      <xdr:nvPicPr>
        <xdr:cNvPr id="139" name="图片 138" descr="锟截憋拷">
          <a:extLst>
            <a:ext uri="{FF2B5EF4-FFF2-40B4-BE49-F238E27FC236}">
              <a16:creationId xmlns:a16="http://schemas.microsoft.com/office/drawing/2014/main" id="{00000000-0008-0000-0C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221200"/>
          <a:ext cx="32766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</xdr:row>
          <xdr:rowOff>0</xdr:rowOff>
        </xdr:from>
        <xdr:to>
          <xdr:col>2</xdr:col>
          <xdr:colOff>99060</xdr:colOff>
          <xdr:row>88</xdr:row>
          <xdr:rowOff>53340</xdr:rowOff>
        </xdr:to>
        <xdr:sp macro="" textlink="">
          <xdr:nvSpPr>
            <xdr:cNvPr id="16559" name="Control 175" hidden="1">
              <a:extLst>
                <a:ext uri="{63B3BB69-23CF-44E3-9099-C40C66FF867C}">
                  <a14:compatExt spid="_x0000_s16559"/>
                </a:ext>
                <a:ext uri="{FF2B5EF4-FFF2-40B4-BE49-F238E27FC236}">
                  <a16:creationId xmlns:a16="http://schemas.microsoft.com/office/drawing/2014/main" id="{00000000-0008-0000-0C00-0000A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152400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C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6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152400</xdr:colOff>
      <xdr:row>90</xdr:row>
      <xdr:rowOff>152400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00000000-0008-0000-0C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866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152400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C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442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152400</xdr:colOff>
      <xdr:row>91</xdr:row>
      <xdr:rowOff>152400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C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88442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152400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C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195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152400</xdr:colOff>
      <xdr:row>92</xdr:row>
      <xdr:rowOff>152400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C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90195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152400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00000000-0008-0000-0C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947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152400</xdr:colOff>
      <xdr:row>93</xdr:row>
      <xdr:rowOff>152400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0C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91947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152400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00000000-0008-0000-0C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700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152400</xdr:colOff>
      <xdr:row>94</xdr:row>
      <xdr:rowOff>152400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0000000-0008-0000-0C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93700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152400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0C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152400</xdr:colOff>
      <xdr:row>95</xdr:row>
      <xdr:rowOff>152400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C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95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152400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C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205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152400</xdr:colOff>
      <xdr:row>96</xdr:row>
      <xdr:rowOff>152400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C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" y="197205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152400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C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958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495" name="Freeform 15">
          <a:extLst>
            <a:ext uri="{FF2B5EF4-FFF2-40B4-BE49-F238E27FC236}">
              <a16:creationId xmlns:a16="http://schemas.microsoft.com/office/drawing/2014/main" id="{00000000-0008-0000-0D00-00000F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40000 h 21600"/>
            <a:gd name="T2" fmla="*/ 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40000"/>
              </a:moveTo>
              <a:lnTo>
                <a:pt x="0" y="86400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494" name="Freeform 14">
          <a:extLst>
            <a:ext uri="{FF2B5EF4-FFF2-40B4-BE49-F238E27FC236}">
              <a16:creationId xmlns:a16="http://schemas.microsoft.com/office/drawing/2014/main" id="{00000000-0008-0000-0D00-00000E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7581600 h 21600"/>
            <a:gd name="T2" fmla="*/ 0 w 21600"/>
            <a:gd name="T3" fmla="*/ 7581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7581600"/>
              </a:moveTo>
              <a:lnTo>
                <a:pt x="0" y="75816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493" name="Freeform 13">
          <a:extLst>
            <a:ext uri="{FF2B5EF4-FFF2-40B4-BE49-F238E27FC236}">
              <a16:creationId xmlns:a16="http://schemas.microsoft.com/office/drawing/2014/main" id="{00000000-0008-0000-0D00-00000D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6544800 h 21600"/>
            <a:gd name="T2" fmla="*/ 0 w 21600"/>
            <a:gd name="T3" fmla="*/ 6544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6544800"/>
              </a:moveTo>
              <a:lnTo>
                <a:pt x="0" y="65448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492" name="Freeform 12">
          <a:extLst>
            <a:ext uri="{FF2B5EF4-FFF2-40B4-BE49-F238E27FC236}">
              <a16:creationId xmlns:a16="http://schemas.microsoft.com/office/drawing/2014/main" id="{00000000-0008-0000-0D00-00000C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5486400 h 21600"/>
            <a:gd name="T2" fmla="*/ 0 w 21600"/>
            <a:gd name="T3" fmla="*/ 54864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5486400"/>
              </a:moveTo>
              <a:lnTo>
                <a:pt x="0" y="54864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491" name="Freeform 11">
          <a:extLst>
            <a:ext uri="{FF2B5EF4-FFF2-40B4-BE49-F238E27FC236}">
              <a16:creationId xmlns:a16="http://schemas.microsoft.com/office/drawing/2014/main" id="{00000000-0008-0000-0D00-00000B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4428000 h 21600"/>
            <a:gd name="T2" fmla="*/ 0 w 21600"/>
            <a:gd name="T3" fmla="*/ 4428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4428000"/>
              </a:moveTo>
              <a:lnTo>
                <a:pt x="0" y="44280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490" name="Freeform 10">
          <a:extLst>
            <a:ext uri="{FF2B5EF4-FFF2-40B4-BE49-F238E27FC236}">
              <a16:creationId xmlns:a16="http://schemas.microsoft.com/office/drawing/2014/main" id="{00000000-0008-0000-0D00-00000A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3391200 h 21600"/>
            <a:gd name="T2" fmla="*/ 0 w 21600"/>
            <a:gd name="T3" fmla="*/ 3391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3391200"/>
              </a:moveTo>
              <a:lnTo>
                <a:pt x="0" y="33912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489" name="Freeform 9">
          <a:extLst>
            <a:ext uri="{FF2B5EF4-FFF2-40B4-BE49-F238E27FC236}">
              <a16:creationId xmlns:a16="http://schemas.microsoft.com/office/drawing/2014/main" id="{00000000-0008-0000-0D00-000009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2332800 h 21600"/>
            <a:gd name="T2" fmla="*/ 0 w 21600"/>
            <a:gd name="T3" fmla="*/ 2332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2332800"/>
              </a:moveTo>
              <a:lnTo>
                <a:pt x="0" y="23328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488" name="Freeform 8">
          <a:extLst>
            <a:ext uri="{FF2B5EF4-FFF2-40B4-BE49-F238E27FC236}">
              <a16:creationId xmlns:a16="http://schemas.microsoft.com/office/drawing/2014/main" id="{00000000-0008-0000-0D00-000008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1296000 h 21600"/>
            <a:gd name="T2" fmla="*/ 0 w 21600"/>
            <a:gd name="T3" fmla="*/ 1296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1296000"/>
              </a:moveTo>
              <a:lnTo>
                <a:pt x="0" y="12960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513" name="Freeform 33">
          <a:extLst>
            <a:ext uri="{FF2B5EF4-FFF2-40B4-BE49-F238E27FC236}">
              <a16:creationId xmlns:a16="http://schemas.microsoft.com/office/drawing/2014/main" id="{00000000-0008-0000-0D00-000021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29200 h 21600"/>
            <a:gd name="T2" fmla="*/ 0 w 21600"/>
            <a:gd name="T3" fmla="*/ 1285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29200"/>
              </a:moveTo>
              <a:lnTo>
                <a:pt x="0" y="12852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20496" name="Line 16">
          <a:extLst>
            <a:ext uri="{FF2B5EF4-FFF2-40B4-BE49-F238E27FC236}">
              <a16:creationId xmlns:a16="http://schemas.microsoft.com/office/drawing/2014/main" id="{00000000-0008-0000-0D00-000010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金额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487" name="Freeform 7">
          <a:extLst>
            <a:ext uri="{FF2B5EF4-FFF2-40B4-BE49-F238E27FC236}">
              <a16:creationId xmlns:a16="http://schemas.microsoft.com/office/drawing/2014/main" id="{00000000-0008-0000-0D00-000007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40000 h 21600"/>
            <a:gd name="T2" fmla="*/ 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40000"/>
              </a:moveTo>
              <a:lnTo>
                <a:pt x="0" y="8640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512" name="Freeform 32">
          <a:extLst>
            <a:ext uri="{FF2B5EF4-FFF2-40B4-BE49-F238E27FC236}">
              <a16:creationId xmlns:a16="http://schemas.microsoft.com/office/drawing/2014/main" id="{00000000-0008-0000-0D00-000020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8640000 h 21600"/>
            <a:gd name="T2" fmla="*/ -11880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8640000"/>
              </a:moveTo>
              <a:lnTo>
                <a:pt x="-118800" y="8640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511" name="Freeform 31">
          <a:extLst>
            <a:ext uri="{FF2B5EF4-FFF2-40B4-BE49-F238E27FC236}">
              <a16:creationId xmlns:a16="http://schemas.microsoft.com/office/drawing/2014/main" id="{00000000-0008-0000-0D00-00001F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7581600 h 21600"/>
            <a:gd name="T2" fmla="*/ -118800 w 21600"/>
            <a:gd name="T3" fmla="*/ 7581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7581600"/>
              </a:moveTo>
              <a:lnTo>
                <a:pt x="-118800" y="75816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510" name="Freeform 30">
          <a:extLst>
            <a:ext uri="{FF2B5EF4-FFF2-40B4-BE49-F238E27FC236}">
              <a16:creationId xmlns:a16="http://schemas.microsoft.com/office/drawing/2014/main" id="{00000000-0008-0000-0D00-00001E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6544800 h 21600"/>
            <a:gd name="T2" fmla="*/ -118800 w 21600"/>
            <a:gd name="T3" fmla="*/ 6544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6544800"/>
              </a:moveTo>
              <a:lnTo>
                <a:pt x="-118800" y="65448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509" name="Freeform 29">
          <a:extLst>
            <a:ext uri="{FF2B5EF4-FFF2-40B4-BE49-F238E27FC236}">
              <a16:creationId xmlns:a16="http://schemas.microsoft.com/office/drawing/2014/main" id="{00000000-0008-0000-0D00-00001D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5486400 h 21600"/>
            <a:gd name="T2" fmla="*/ -118800 w 21600"/>
            <a:gd name="T3" fmla="*/ 54864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5486400"/>
              </a:moveTo>
              <a:lnTo>
                <a:pt x="-118800" y="54864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508" name="Freeform 28">
          <a:extLst>
            <a:ext uri="{FF2B5EF4-FFF2-40B4-BE49-F238E27FC236}">
              <a16:creationId xmlns:a16="http://schemas.microsoft.com/office/drawing/2014/main" id="{00000000-0008-0000-0D00-00001C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4428000 h 21600"/>
            <a:gd name="T2" fmla="*/ -118800 w 21600"/>
            <a:gd name="T3" fmla="*/ 4428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4428000"/>
              </a:moveTo>
              <a:lnTo>
                <a:pt x="-118800" y="4428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507" name="Freeform 27">
          <a:extLst>
            <a:ext uri="{FF2B5EF4-FFF2-40B4-BE49-F238E27FC236}">
              <a16:creationId xmlns:a16="http://schemas.microsoft.com/office/drawing/2014/main" id="{00000000-0008-0000-0D00-00001B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3391200 h 21600"/>
            <a:gd name="T2" fmla="*/ -118800 w 21600"/>
            <a:gd name="T3" fmla="*/ 3391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3391200"/>
              </a:moveTo>
              <a:lnTo>
                <a:pt x="-118800" y="33912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506" name="Freeform 26">
          <a:extLst>
            <a:ext uri="{FF2B5EF4-FFF2-40B4-BE49-F238E27FC236}">
              <a16:creationId xmlns:a16="http://schemas.microsoft.com/office/drawing/2014/main" id="{00000000-0008-0000-0D00-00001A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2332800 h 21600"/>
            <a:gd name="T2" fmla="*/ -118800 w 21600"/>
            <a:gd name="T3" fmla="*/ 2332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2332800"/>
              </a:moveTo>
              <a:lnTo>
                <a:pt x="-118800" y="23328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505" name="Freeform 25">
          <a:extLst>
            <a:ext uri="{FF2B5EF4-FFF2-40B4-BE49-F238E27FC236}">
              <a16:creationId xmlns:a16="http://schemas.microsoft.com/office/drawing/2014/main" id="{00000000-0008-0000-0D00-000019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1296000 h 21600"/>
            <a:gd name="T2" fmla="*/ -118800 w 21600"/>
            <a:gd name="T3" fmla="*/ 1296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1296000"/>
              </a:moveTo>
              <a:lnTo>
                <a:pt x="-118800" y="1296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486" name="Freeform 6">
          <a:extLst>
            <a:ext uri="{FF2B5EF4-FFF2-40B4-BE49-F238E27FC236}">
              <a16:creationId xmlns:a16="http://schemas.microsoft.com/office/drawing/2014/main" id="{00000000-0008-0000-0D00-000006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29200 h 21600"/>
            <a:gd name="T2" fmla="*/ 0 w 21600"/>
            <a:gd name="T3" fmla="*/ 8737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29200"/>
              </a:moveTo>
              <a:lnTo>
                <a:pt x="0" y="87372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20504" name="Line 24">
          <a:extLst>
            <a:ext uri="{FF2B5EF4-FFF2-40B4-BE49-F238E27FC236}">
              <a16:creationId xmlns:a16="http://schemas.microsoft.com/office/drawing/2014/main" id="{00000000-0008-0000-0D00-000018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20503" name="Line 23">
          <a:extLst>
            <a:ext uri="{FF2B5EF4-FFF2-40B4-BE49-F238E27FC236}">
              <a16:creationId xmlns:a16="http://schemas.microsoft.com/office/drawing/2014/main" id="{00000000-0008-0000-0D00-000017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20502" name="Line 22">
          <a:extLst>
            <a:ext uri="{FF2B5EF4-FFF2-40B4-BE49-F238E27FC236}">
              <a16:creationId xmlns:a16="http://schemas.microsoft.com/office/drawing/2014/main" id="{00000000-0008-0000-0D00-000016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20501" name="Line 21">
          <a:extLst>
            <a:ext uri="{FF2B5EF4-FFF2-40B4-BE49-F238E27FC236}">
              <a16:creationId xmlns:a16="http://schemas.microsoft.com/office/drawing/2014/main" id="{00000000-0008-0000-0D00-000015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20500" name="Line 20">
          <a:extLst>
            <a:ext uri="{FF2B5EF4-FFF2-40B4-BE49-F238E27FC236}">
              <a16:creationId xmlns:a16="http://schemas.microsoft.com/office/drawing/2014/main" id="{00000000-0008-0000-0D00-000014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20499" name="Line 19">
          <a:extLst>
            <a:ext uri="{FF2B5EF4-FFF2-40B4-BE49-F238E27FC236}">
              <a16:creationId xmlns:a16="http://schemas.microsoft.com/office/drawing/2014/main" id="{00000000-0008-0000-0D00-000013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10,000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20498" name="Line 18">
          <a:extLst>
            <a:ext uri="{FF2B5EF4-FFF2-40B4-BE49-F238E27FC236}">
              <a16:creationId xmlns:a16="http://schemas.microsoft.com/office/drawing/2014/main" id="{00000000-0008-0000-0D00-000012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12,000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20497" name="Line 17">
          <a:extLst>
            <a:ext uri="{FF2B5EF4-FFF2-40B4-BE49-F238E27FC236}">
              <a16:creationId xmlns:a16="http://schemas.microsoft.com/office/drawing/2014/main" id="{00000000-0008-0000-0D00-000011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14,000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20485" name="Line 5">
          <a:extLst>
            <a:ext uri="{FF2B5EF4-FFF2-40B4-BE49-F238E27FC236}">
              <a16:creationId xmlns:a16="http://schemas.microsoft.com/office/drawing/2014/main" id="{00000000-0008-0000-0D00-000005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516" name="Freeform 36">
          <a:extLst>
            <a:ext uri="{FF2B5EF4-FFF2-40B4-BE49-F238E27FC236}">
              <a16:creationId xmlns:a16="http://schemas.microsoft.com/office/drawing/2014/main" id="{00000000-0008-0000-0D00-000024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3952410 h 21600"/>
            <a:gd name="T2" fmla="*/ -10800 w 21600"/>
            <a:gd name="T3" fmla="*/ 2227907 h 21600"/>
            <a:gd name="T4" fmla="*/ -10800 w 21600"/>
            <a:gd name="T5" fmla="*/ 2308114 h 21600"/>
            <a:gd name="T6" fmla="*/ -10800 w 21600"/>
            <a:gd name="T7" fmla="*/ 4229672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0800" y="3952410"/>
              </a:moveTo>
              <a:cubicBezTo>
                <a:pt x="-10800" y="3952410"/>
                <a:pt x="-10800" y="3013516"/>
                <a:pt x="-10800" y="2227907"/>
              </a:cubicBezTo>
              <a:cubicBezTo>
                <a:pt x="-10800" y="2227907"/>
                <a:pt x="-10800" y="2268011"/>
                <a:pt x="-10800" y="2308114"/>
              </a:cubicBezTo>
              <a:cubicBezTo>
                <a:pt x="-10800" y="3268893"/>
                <a:pt x="-10800" y="4229672"/>
                <a:pt x="-10800" y="4229672"/>
              </a:cubicBezTo>
            </a:path>
          </a:pathLst>
        </a:custGeom>
        <a:noFill/>
        <a:ln w="19050">
          <a:solidFill>
            <a:srgbClr val="C2353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517" name="AutoShape 37">
          <a:extLst>
            <a:ext uri="{FF2B5EF4-FFF2-40B4-BE49-F238E27FC236}">
              <a16:creationId xmlns:a16="http://schemas.microsoft.com/office/drawing/2014/main" id="{00000000-0008-0000-0D00-000025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3952410 h 21600"/>
            <a:gd name="T2" fmla="*/ -10800 w 21600"/>
            <a:gd name="T3" fmla="*/ 3909210 h 21600"/>
            <a:gd name="T4" fmla="*/ -54000 w 21600"/>
            <a:gd name="T5" fmla="*/ 3952410 h 21600"/>
            <a:gd name="T6" fmla="*/ -10800 w 21600"/>
            <a:gd name="T7" fmla="*/ 3995610 h 21600"/>
            <a:gd name="T8" fmla="*/ 32399 w 21600"/>
            <a:gd name="T9" fmla="*/ 395241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3952410"/>
              </a:moveTo>
              <a:cubicBezTo>
                <a:pt x="32400" y="3928551"/>
                <a:pt x="13058" y="3909210"/>
                <a:pt x="-10800" y="3909210"/>
              </a:cubicBezTo>
              <a:cubicBezTo>
                <a:pt x="-34659" y="3909210"/>
                <a:pt x="-54000" y="3928551"/>
                <a:pt x="-54000" y="3952410"/>
              </a:cubicBezTo>
              <a:cubicBezTo>
                <a:pt x="-54000" y="3976268"/>
                <a:pt x="-34659" y="3995610"/>
                <a:pt x="-10800" y="3995610"/>
              </a:cubicBezTo>
              <a:cubicBezTo>
                <a:pt x="13058" y="3995609"/>
                <a:pt x="32399" y="3976268"/>
                <a:pt x="32399" y="3952410"/>
              </a:cubicBezTo>
            </a:path>
          </a:pathLst>
        </a:custGeom>
        <a:solidFill>
          <a:srgbClr val="FFFFFF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481" name="Freeform 1">
          <a:extLst>
            <a:ext uri="{FF2B5EF4-FFF2-40B4-BE49-F238E27FC236}">
              <a16:creationId xmlns:a16="http://schemas.microsoft.com/office/drawing/2014/main" id="{00000000-0008-0000-0D00-000001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679400 w 21600"/>
            <a:gd name="T1" fmla="*/ 9126000 h 21600"/>
            <a:gd name="T2" fmla="*/ 1657800 w 21600"/>
            <a:gd name="T3" fmla="*/ 9126000 h 21600"/>
            <a:gd name="T4" fmla="*/ 1657800 w 21600"/>
            <a:gd name="T5" fmla="*/ 9838800 h 21600"/>
            <a:gd name="T6" fmla="*/ -1679400 w 21600"/>
            <a:gd name="T7" fmla="*/ 98388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679400" y="9126000"/>
              </a:moveTo>
              <a:lnTo>
                <a:pt x="1657800" y="9126000"/>
              </a:lnTo>
              <a:lnTo>
                <a:pt x="1657800" y="9838800"/>
              </a:lnTo>
              <a:lnTo>
                <a:pt x="-1679400" y="9838800"/>
              </a:lnTo>
              <a:close/>
            </a:path>
          </a:pathLst>
        </a:custGeom>
        <a:solidFill>
          <a:srgbClr val="000000">
            <a:alpha val="0"/>
          </a:srgbClr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484" name="Freeform 4">
          <a:extLst>
            <a:ext uri="{FF2B5EF4-FFF2-40B4-BE49-F238E27FC236}">
              <a16:creationId xmlns:a16="http://schemas.microsoft.com/office/drawing/2014/main" id="{00000000-0008-0000-0D00-000004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560600 w 21600"/>
            <a:gd name="T1" fmla="*/ 9482400 h 21600"/>
            <a:gd name="T2" fmla="*/ -1020600 w 21600"/>
            <a:gd name="T3" fmla="*/ 94824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560600" y="9482400"/>
              </a:moveTo>
              <a:lnTo>
                <a:pt x="-1020600" y="9482400"/>
              </a:lnTo>
            </a:path>
          </a:pathLst>
        </a:custGeom>
        <a:solidFill>
          <a:srgbClr val="000000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483" name="AutoShape 3">
          <a:extLst>
            <a:ext uri="{FF2B5EF4-FFF2-40B4-BE49-F238E27FC236}">
              <a16:creationId xmlns:a16="http://schemas.microsoft.com/office/drawing/2014/main" id="{00000000-0008-0000-0D00-000003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169640 w 21600"/>
            <a:gd name="T1" fmla="*/ 9482400 h 21600"/>
            <a:gd name="T2" fmla="*/ -1290600 w 21600"/>
            <a:gd name="T3" fmla="*/ 9361440 h 21600"/>
            <a:gd name="T4" fmla="*/ -1411560 w 21600"/>
            <a:gd name="T5" fmla="*/ 9482400 h 21600"/>
            <a:gd name="T6" fmla="*/ -1290600 w 21600"/>
            <a:gd name="T7" fmla="*/ 9603360 h 21600"/>
            <a:gd name="T8" fmla="*/ -1169641 w 21600"/>
            <a:gd name="T9" fmla="*/ 94824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-1169640" y="9482400"/>
              </a:moveTo>
              <a:cubicBezTo>
                <a:pt x="-1169640" y="9415595"/>
                <a:pt x="-1223796" y="9361440"/>
                <a:pt x="-1290600" y="9361440"/>
              </a:cubicBezTo>
              <a:cubicBezTo>
                <a:pt x="-1357405" y="9361440"/>
                <a:pt x="-1411560" y="9415595"/>
                <a:pt x="-1411560" y="9482400"/>
              </a:cubicBezTo>
              <a:cubicBezTo>
                <a:pt x="-1411560" y="9549204"/>
                <a:pt x="-1357405" y="9603360"/>
                <a:pt x="-1290600" y="9603360"/>
              </a:cubicBezTo>
              <a:cubicBezTo>
                <a:pt x="-1223796" y="9603359"/>
                <a:pt x="-1169641" y="9549204"/>
                <a:pt x="-1169641" y="9482400"/>
              </a:cubicBezTo>
            </a:path>
          </a:pathLst>
        </a:custGeom>
        <a:solidFill>
          <a:srgbClr val="FFFFFF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20482" name="Line 2">
          <a:extLst>
            <a:ext uri="{FF2B5EF4-FFF2-40B4-BE49-F238E27FC236}">
              <a16:creationId xmlns:a16="http://schemas.microsoft.com/office/drawing/2014/main" id="{00000000-0008-0000-0D00-000002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商梅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514" name="Freeform 34">
          <a:extLst>
            <a:ext uri="{FF2B5EF4-FFF2-40B4-BE49-F238E27FC236}">
              <a16:creationId xmlns:a16="http://schemas.microsoft.com/office/drawing/2014/main" id="{00000000-0008-0000-0D00-000022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868400 w 21600"/>
            <a:gd name="T1" fmla="*/ -10800 h 21600"/>
            <a:gd name="T2" fmla="*/ 1846800 w 21600"/>
            <a:gd name="T3" fmla="*/ -10800 h 21600"/>
            <a:gd name="T4" fmla="*/ 1846800 w 21600"/>
            <a:gd name="T5" fmla="*/ 961200 h 21600"/>
            <a:gd name="T6" fmla="*/ -1868400 w 21600"/>
            <a:gd name="T7" fmla="*/ 961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868400" y="-10800"/>
              </a:moveTo>
              <a:lnTo>
                <a:pt x="1846800" y="-10800"/>
              </a:lnTo>
              <a:lnTo>
                <a:pt x="1846800" y="961200"/>
              </a:lnTo>
              <a:lnTo>
                <a:pt x="-1868400" y="961200"/>
              </a:lnTo>
              <a:close/>
            </a:path>
          </a:pathLst>
        </a:custGeom>
        <a:solidFill>
          <a:srgbClr val="000000">
            <a:alpha val="0"/>
          </a:srgbClr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0</xdr:row>
      <xdr:rowOff>0</xdr:rowOff>
    </xdr:to>
    <xdr:sp macro="" textlink="">
      <xdr:nvSpPr>
        <xdr:cNvPr id="20515" name="Line 35">
          <a:extLst>
            <a:ext uri="{FF2B5EF4-FFF2-40B4-BE49-F238E27FC236}">
              <a16:creationId xmlns:a16="http://schemas.microsoft.com/office/drawing/2014/main" id="{00000000-0008-0000-0D00-000023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1350" b="1" spc="0">
              <a:ln>
                <a:noFill/>
              </a:ln>
              <a:noFill/>
              <a:latin typeface="18px &quot;Microsoft YaHei&quot;"/>
            </a:rPr>
            <a:t>广告投放曲线对比图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83820</xdr:colOff>
          <xdr:row>3</xdr:row>
          <xdr:rowOff>53340</xdr:rowOff>
        </xdr:to>
        <xdr:sp macro="" textlink="">
          <xdr:nvSpPr>
            <xdr:cNvPr id="20518" name="Control 38" hidden="1">
              <a:extLst>
                <a:ext uri="{63B3BB69-23CF-44E3-9099-C40C66FF867C}">
                  <a14:compatExt spid="_x0000_s20518"/>
                </a:ext>
                <a:ext uri="{FF2B5EF4-FFF2-40B4-BE49-F238E27FC236}">
                  <a16:creationId xmlns:a16="http://schemas.microsoft.com/office/drawing/2014/main" id="{00000000-0008-0000-0D00-00002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1120140</xdr:colOff>
          <xdr:row>3</xdr:row>
          <xdr:rowOff>53340</xdr:rowOff>
        </xdr:to>
        <xdr:sp macro="" textlink="">
          <xdr:nvSpPr>
            <xdr:cNvPr id="20519" name="Control 39" hidden="1">
              <a:extLst>
                <a:ext uri="{63B3BB69-23CF-44E3-9099-C40C66FF867C}">
                  <a14:compatExt spid="_x0000_s20519"/>
                </a:ext>
                <a:ext uri="{FF2B5EF4-FFF2-40B4-BE49-F238E27FC236}">
                  <a16:creationId xmlns:a16="http://schemas.microsoft.com/office/drawing/2014/main" id="{00000000-0008-0000-0D00-00002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228600</xdr:colOff>
          <xdr:row>4</xdr:row>
          <xdr:rowOff>45720</xdr:rowOff>
        </xdr:to>
        <xdr:sp macro="" textlink="">
          <xdr:nvSpPr>
            <xdr:cNvPr id="20520" name="Control 40" hidden="1">
              <a:extLst>
                <a:ext uri="{63B3BB69-23CF-44E3-9099-C40C66FF867C}">
                  <a14:compatExt spid="_x0000_s20520"/>
                </a:ext>
                <a:ext uri="{FF2B5EF4-FFF2-40B4-BE49-F238E27FC236}">
                  <a16:creationId xmlns:a16="http://schemas.microsoft.com/office/drawing/2014/main" id="{00000000-0008-0000-0D00-00002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228600</xdr:colOff>
          <xdr:row>5</xdr:row>
          <xdr:rowOff>45720</xdr:rowOff>
        </xdr:to>
        <xdr:sp macro="" textlink="">
          <xdr:nvSpPr>
            <xdr:cNvPr id="20522" name="Control 42" hidden="1">
              <a:extLst>
                <a:ext uri="{63B3BB69-23CF-44E3-9099-C40C66FF867C}">
                  <a14:compatExt spid="_x0000_s20522"/>
                </a:ext>
                <a:ext uri="{FF2B5EF4-FFF2-40B4-BE49-F238E27FC236}">
                  <a16:creationId xmlns:a16="http://schemas.microsoft.com/office/drawing/2014/main" id="{00000000-0008-0000-0D00-00002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228600</xdr:colOff>
          <xdr:row>6</xdr:row>
          <xdr:rowOff>45720</xdr:rowOff>
        </xdr:to>
        <xdr:sp macro="" textlink="">
          <xdr:nvSpPr>
            <xdr:cNvPr id="20524" name="Control 44" hidden="1">
              <a:extLst>
                <a:ext uri="{63B3BB69-23CF-44E3-9099-C40C66FF867C}">
                  <a14:compatExt spid="_x0000_s20524"/>
                </a:ext>
                <a:ext uri="{FF2B5EF4-FFF2-40B4-BE49-F238E27FC236}">
                  <a16:creationId xmlns:a16="http://schemas.microsoft.com/office/drawing/2014/main" id="{00000000-0008-0000-0D00-00002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228600</xdr:colOff>
          <xdr:row>7</xdr:row>
          <xdr:rowOff>45720</xdr:rowOff>
        </xdr:to>
        <xdr:sp macro="" textlink="">
          <xdr:nvSpPr>
            <xdr:cNvPr id="20526" name="Control 46" hidden="1">
              <a:extLst>
                <a:ext uri="{63B3BB69-23CF-44E3-9099-C40C66FF867C}">
                  <a14:compatExt spid="_x0000_s20526"/>
                </a:ext>
                <a:ext uri="{FF2B5EF4-FFF2-40B4-BE49-F238E27FC236}">
                  <a16:creationId xmlns:a16="http://schemas.microsoft.com/office/drawing/2014/main" id="{00000000-0008-0000-0D00-00002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228600</xdr:colOff>
          <xdr:row>8</xdr:row>
          <xdr:rowOff>45720</xdr:rowOff>
        </xdr:to>
        <xdr:sp macro="" textlink="">
          <xdr:nvSpPr>
            <xdr:cNvPr id="20528" name="Control 48" hidden="1">
              <a:extLst>
                <a:ext uri="{63B3BB69-23CF-44E3-9099-C40C66FF867C}">
                  <a14:compatExt spid="_x0000_s20528"/>
                </a:ext>
                <a:ext uri="{FF2B5EF4-FFF2-40B4-BE49-F238E27FC236}">
                  <a16:creationId xmlns:a16="http://schemas.microsoft.com/office/drawing/2014/main" id="{00000000-0008-0000-0D00-00003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228600</xdr:colOff>
          <xdr:row>9</xdr:row>
          <xdr:rowOff>45720</xdr:rowOff>
        </xdr:to>
        <xdr:sp macro="" textlink="">
          <xdr:nvSpPr>
            <xdr:cNvPr id="20530" name="Control 50" hidden="1">
              <a:extLst>
                <a:ext uri="{63B3BB69-23CF-44E3-9099-C40C66FF867C}">
                  <a14:compatExt spid="_x0000_s20530"/>
                </a:ext>
                <a:ext uri="{FF2B5EF4-FFF2-40B4-BE49-F238E27FC236}">
                  <a16:creationId xmlns:a16="http://schemas.microsoft.com/office/drawing/2014/main" id="{00000000-0008-0000-0D00-00003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228600</xdr:colOff>
          <xdr:row>10</xdr:row>
          <xdr:rowOff>45720</xdr:rowOff>
        </xdr:to>
        <xdr:sp macro="" textlink="">
          <xdr:nvSpPr>
            <xdr:cNvPr id="20532" name="Control 52" hidden="1">
              <a:extLst>
                <a:ext uri="{63B3BB69-23CF-44E3-9099-C40C66FF867C}">
                  <a14:compatExt spid="_x0000_s20532"/>
                </a:ext>
                <a:ext uri="{FF2B5EF4-FFF2-40B4-BE49-F238E27FC236}">
                  <a16:creationId xmlns:a16="http://schemas.microsoft.com/office/drawing/2014/main" id="{00000000-0008-0000-0D00-00003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228600</xdr:colOff>
          <xdr:row>11</xdr:row>
          <xdr:rowOff>45720</xdr:rowOff>
        </xdr:to>
        <xdr:sp macro="" textlink="">
          <xdr:nvSpPr>
            <xdr:cNvPr id="20534" name="Control 54" hidden="1">
              <a:extLst>
                <a:ext uri="{63B3BB69-23CF-44E3-9099-C40C66FF867C}">
                  <a14:compatExt spid="_x0000_s20534"/>
                </a:ext>
                <a:ext uri="{FF2B5EF4-FFF2-40B4-BE49-F238E27FC236}">
                  <a16:creationId xmlns:a16="http://schemas.microsoft.com/office/drawing/2014/main" id="{00000000-0008-0000-0D00-00003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228600</xdr:colOff>
          <xdr:row>12</xdr:row>
          <xdr:rowOff>45720</xdr:rowOff>
        </xdr:to>
        <xdr:sp macro="" textlink="">
          <xdr:nvSpPr>
            <xdr:cNvPr id="20536" name="Control 56" hidden="1">
              <a:extLst>
                <a:ext uri="{63B3BB69-23CF-44E3-9099-C40C66FF867C}">
                  <a14:compatExt spid="_x0000_s20536"/>
                </a:ext>
                <a:ext uri="{FF2B5EF4-FFF2-40B4-BE49-F238E27FC236}">
                  <a16:creationId xmlns:a16="http://schemas.microsoft.com/office/drawing/2014/main" id="{00000000-0008-0000-0D00-00003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228600</xdr:colOff>
          <xdr:row>13</xdr:row>
          <xdr:rowOff>45720</xdr:rowOff>
        </xdr:to>
        <xdr:sp macro="" textlink="">
          <xdr:nvSpPr>
            <xdr:cNvPr id="20538" name="Control 58" hidden="1">
              <a:extLst>
                <a:ext uri="{63B3BB69-23CF-44E3-9099-C40C66FF867C}">
                  <a14:compatExt spid="_x0000_s20538"/>
                </a:ext>
                <a:ext uri="{FF2B5EF4-FFF2-40B4-BE49-F238E27FC236}">
                  <a16:creationId xmlns:a16="http://schemas.microsoft.com/office/drawing/2014/main" id="{00000000-0008-0000-0D00-00003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1</xdr:col>
          <xdr:colOff>228600</xdr:colOff>
          <xdr:row>14</xdr:row>
          <xdr:rowOff>45720</xdr:rowOff>
        </xdr:to>
        <xdr:sp macro="" textlink="">
          <xdr:nvSpPr>
            <xdr:cNvPr id="20540" name="Control 60" hidden="1">
              <a:extLst>
                <a:ext uri="{63B3BB69-23CF-44E3-9099-C40C66FF867C}">
                  <a14:compatExt spid="_x0000_s20540"/>
                </a:ext>
                <a:ext uri="{FF2B5EF4-FFF2-40B4-BE49-F238E27FC236}">
                  <a16:creationId xmlns:a16="http://schemas.microsoft.com/office/drawing/2014/main" id="{00000000-0008-0000-0D00-00003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228600</xdr:colOff>
          <xdr:row>15</xdr:row>
          <xdr:rowOff>45720</xdr:rowOff>
        </xdr:to>
        <xdr:sp macro="" textlink="">
          <xdr:nvSpPr>
            <xdr:cNvPr id="20542" name="Control 62" hidden="1">
              <a:extLst>
                <a:ext uri="{63B3BB69-23CF-44E3-9099-C40C66FF867C}">
                  <a14:compatExt spid="_x0000_s20542"/>
                </a:ext>
                <a:ext uri="{FF2B5EF4-FFF2-40B4-BE49-F238E27FC236}">
                  <a16:creationId xmlns:a16="http://schemas.microsoft.com/office/drawing/2014/main" id="{00000000-0008-0000-0D00-00003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228600</xdr:colOff>
          <xdr:row>16</xdr:row>
          <xdr:rowOff>45720</xdr:rowOff>
        </xdr:to>
        <xdr:sp macro="" textlink="">
          <xdr:nvSpPr>
            <xdr:cNvPr id="20544" name="Control 64" hidden="1">
              <a:extLst>
                <a:ext uri="{63B3BB69-23CF-44E3-9099-C40C66FF867C}">
                  <a14:compatExt spid="_x0000_s20544"/>
                </a:ext>
                <a:ext uri="{FF2B5EF4-FFF2-40B4-BE49-F238E27FC236}">
                  <a16:creationId xmlns:a16="http://schemas.microsoft.com/office/drawing/2014/main" id="{00000000-0008-0000-0D00-00004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228600</xdr:colOff>
          <xdr:row>17</xdr:row>
          <xdr:rowOff>45720</xdr:rowOff>
        </xdr:to>
        <xdr:sp macro="" textlink="">
          <xdr:nvSpPr>
            <xdr:cNvPr id="20546" name="Control 66" hidden="1">
              <a:extLst>
                <a:ext uri="{63B3BB69-23CF-44E3-9099-C40C66FF867C}">
                  <a14:compatExt spid="_x0000_s20546"/>
                </a:ext>
                <a:ext uri="{FF2B5EF4-FFF2-40B4-BE49-F238E27FC236}">
                  <a16:creationId xmlns:a16="http://schemas.microsoft.com/office/drawing/2014/main" id="{00000000-0008-0000-0D00-00004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1</xdr:col>
          <xdr:colOff>228600</xdr:colOff>
          <xdr:row>18</xdr:row>
          <xdr:rowOff>45720</xdr:rowOff>
        </xdr:to>
        <xdr:sp macro="" textlink="">
          <xdr:nvSpPr>
            <xdr:cNvPr id="20548" name="Control 68" hidden="1">
              <a:extLst>
                <a:ext uri="{63B3BB69-23CF-44E3-9099-C40C66FF867C}">
                  <a14:compatExt spid="_x0000_s20548"/>
                </a:ext>
                <a:ext uri="{FF2B5EF4-FFF2-40B4-BE49-F238E27FC236}">
                  <a16:creationId xmlns:a16="http://schemas.microsoft.com/office/drawing/2014/main" id="{00000000-0008-0000-0D00-00004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1</xdr:col>
          <xdr:colOff>228600</xdr:colOff>
          <xdr:row>19</xdr:row>
          <xdr:rowOff>45720</xdr:rowOff>
        </xdr:to>
        <xdr:sp macro="" textlink="">
          <xdr:nvSpPr>
            <xdr:cNvPr id="20550" name="Control 70" hidden="1">
              <a:extLst>
                <a:ext uri="{63B3BB69-23CF-44E3-9099-C40C66FF867C}">
                  <a14:compatExt spid="_x0000_s20550"/>
                </a:ext>
                <a:ext uri="{FF2B5EF4-FFF2-40B4-BE49-F238E27FC236}">
                  <a16:creationId xmlns:a16="http://schemas.microsoft.com/office/drawing/2014/main" id="{00000000-0008-0000-0D00-00004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228600</xdr:colOff>
          <xdr:row>20</xdr:row>
          <xdr:rowOff>45720</xdr:rowOff>
        </xdr:to>
        <xdr:sp macro="" textlink="">
          <xdr:nvSpPr>
            <xdr:cNvPr id="20552" name="Control 72" hidden="1">
              <a:extLst>
                <a:ext uri="{63B3BB69-23CF-44E3-9099-C40C66FF867C}">
                  <a14:compatExt spid="_x0000_s20552"/>
                </a:ext>
                <a:ext uri="{FF2B5EF4-FFF2-40B4-BE49-F238E27FC236}">
                  <a16:creationId xmlns:a16="http://schemas.microsoft.com/office/drawing/2014/main" id="{00000000-0008-0000-0D00-00004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1</xdr:col>
          <xdr:colOff>228600</xdr:colOff>
          <xdr:row>21</xdr:row>
          <xdr:rowOff>45720</xdr:rowOff>
        </xdr:to>
        <xdr:sp macro="" textlink="">
          <xdr:nvSpPr>
            <xdr:cNvPr id="20554" name="Control 74" hidden="1">
              <a:extLst>
                <a:ext uri="{63B3BB69-23CF-44E3-9099-C40C66FF867C}">
                  <a14:compatExt spid="_x0000_s20554"/>
                </a:ext>
                <a:ext uri="{FF2B5EF4-FFF2-40B4-BE49-F238E27FC236}">
                  <a16:creationId xmlns:a16="http://schemas.microsoft.com/office/drawing/2014/main" id="{00000000-0008-0000-0D00-00004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1</xdr:col>
          <xdr:colOff>228600</xdr:colOff>
          <xdr:row>22</xdr:row>
          <xdr:rowOff>45720</xdr:rowOff>
        </xdr:to>
        <xdr:sp macro="" textlink="">
          <xdr:nvSpPr>
            <xdr:cNvPr id="20556" name="Control 76" hidden="1">
              <a:extLst>
                <a:ext uri="{63B3BB69-23CF-44E3-9099-C40C66FF867C}">
                  <a14:compatExt spid="_x0000_s20556"/>
                </a:ext>
                <a:ext uri="{FF2B5EF4-FFF2-40B4-BE49-F238E27FC236}">
                  <a16:creationId xmlns:a16="http://schemas.microsoft.com/office/drawing/2014/main" id="{00000000-0008-0000-0D00-00004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1</xdr:col>
          <xdr:colOff>228600</xdr:colOff>
          <xdr:row>23</xdr:row>
          <xdr:rowOff>45720</xdr:rowOff>
        </xdr:to>
        <xdr:sp macro="" textlink="">
          <xdr:nvSpPr>
            <xdr:cNvPr id="20558" name="Control 78" hidden="1">
              <a:extLst>
                <a:ext uri="{63B3BB69-23CF-44E3-9099-C40C66FF867C}">
                  <a14:compatExt spid="_x0000_s20558"/>
                </a:ext>
                <a:ext uri="{FF2B5EF4-FFF2-40B4-BE49-F238E27FC236}">
                  <a16:creationId xmlns:a16="http://schemas.microsoft.com/office/drawing/2014/main" id="{00000000-0008-0000-0D00-00004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228600</xdr:colOff>
          <xdr:row>24</xdr:row>
          <xdr:rowOff>45720</xdr:rowOff>
        </xdr:to>
        <xdr:sp macro="" textlink="">
          <xdr:nvSpPr>
            <xdr:cNvPr id="20560" name="Control 80" hidden="1">
              <a:extLst>
                <a:ext uri="{63B3BB69-23CF-44E3-9099-C40C66FF867C}">
                  <a14:compatExt spid="_x0000_s20560"/>
                </a:ext>
                <a:ext uri="{FF2B5EF4-FFF2-40B4-BE49-F238E27FC236}">
                  <a16:creationId xmlns:a16="http://schemas.microsoft.com/office/drawing/2014/main" id="{00000000-0008-0000-0D00-00005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228600</xdr:colOff>
          <xdr:row>25</xdr:row>
          <xdr:rowOff>45720</xdr:rowOff>
        </xdr:to>
        <xdr:sp macro="" textlink="">
          <xdr:nvSpPr>
            <xdr:cNvPr id="20562" name="Control 82" hidden="1">
              <a:extLst>
                <a:ext uri="{63B3BB69-23CF-44E3-9099-C40C66FF867C}">
                  <a14:compatExt spid="_x0000_s20562"/>
                </a:ext>
                <a:ext uri="{FF2B5EF4-FFF2-40B4-BE49-F238E27FC236}">
                  <a16:creationId xmlns:a16="http://schemas.microsoft.com/office/drawing/2014/main" id="{00000000-0008-0000-0D00-00005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228600</xdr:colOff>
          <xdr:row>25</xdr:row>
          <xdr:rowOff>220980</xdr:rowOff>
        </xdr:to>
        <xdr:sp macro="" textlink="">
          <xdr:nvSpPr>
            <xdr:cNvPr id="20564" name="Control 84" hidden="1">
              <a:extLst>
                <a:ext uri="{63B3BB69-23CF-44E3-9099-C40C66FF867C}">
                  <a14:compatExt spid="_x0000_s20564"/>
                </a:ext>
                <a:ext uri="{FF2B5EF4-FFF2-40B4-BE49-F238E27FC236}">
                  <a16:creationId xmlns:a16="http://schemas.microsoft.com/office/drawing/2014/main" id="{00000000-0008-0000-0D00-00005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228600</xdr:colOff>
          <xdr:row>27</xdr:row>
          <xdr:rowOff>45720</xdr:rowOff>
        </xdr:to>
        <xdr:sp macro="" textlink="">
          <xdr:nvSpPr>
            <xdr:cNvPr id="20566" name="Control 86" hidden="1">
              <a:extLst>
                <a:ext uri="{63B3BB69-23CF-44E3-9099-C40C66FF867C}">
                  <a14:compatExt spid="_x0000_s20566"/>
                </a:ext>
                <a:ext uri="{FF2B5EF4-FFF2-40B4-BE49-F238E27FC236}">
                  <a16:creationId xmlns:a16="http://schemas.microsoft.com/office/drawing/2014/main" id="{00000000-0008-0000-0D00-00005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228600</xdr:colOff>
          <xdr:row>28</xdr:row>
          <xdr:rowOff>45720</xdr:rowOff>
        </xdr:to>
        <xdr:sp macro="" textlink="">
          <xdr:nvSpPr>
            <xdr:cNvPr id="20568" name="Control 88" hidden="1">
              <a:extLst>
                <a:ext uri="{63B3BB69-23CF-44E3-9099-C40C66FF867C}">
                  <a14:compatExt spid="_x0000_s20568"/>
                </a:ext>
                <a:ext uri="{FF2B5EF4-FFF2-40B4-BE49-F238E27FC236}">
                  <a16:creationId xmlns:a16="http://schemas.microsoft.com/office/drawing/2014/main" id="{00000000-0008-0000-0D00-00005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228600</xdr:colOff>
          <xdr:row>29</xdr:row>
          <xdr:rowOff>45720</xdr:rowOff>
        </xdr:to>
        <xdr:sp macro="" textlink="">
          <xdr:nvSpPr>
            <xdr:cNvPr id="20570" name="Control 90" hidden="1">
              <a:extLst>
                <a:ext uri="{63B3BB69-23CF-44E3-9099-C40C66FF867C}">
                  <a14:compatExt spid="_x0000_s20570"/>
                </a:ext>
                <a:ext uri="{FF2B5EF4-FFF2-40B4-BE49-F238E27FC236}">
                  <a16:creationId xmlns:a16="http://schemas.microsoft.com/office/drawing/2014/main" id="{00000000-0008-0000-0D00-00005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228600</xdr:colOff>
          <xdr:row>30</xdr:row>
          <xdr:rowOff>45720</xdr:rowOff>
        </xdr:to>
        <xdr:sp macro="" textlink="">
          <xdr:nvSpPr>
            <xdr:cNvPr id="20572" name="Control 92" hidden="1">
              <a:extLst>
                <a:ext uri="{63B3BB69-23CF-44E3-9099-C40C66FF867C}">
                  <a14:compatExt spid="_x0000_s20572"/>
                </a:ext>
                <a:ext uri="{FF2B5EF4-FFF2-40B4-BE49-F238E27FC236}">
                  <a16:creationId xmlns:a16="http://schemas.microsoft.com/office/drawing/2014/main" id="{00000000-0008-0000-0D00-00005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228600</xdr:colOff>
          <xdr:row>30</xdr:row>
          <xdr:rowOff>220980</xdr:rowOff>
        </xdr:to>
        <xdr:sp macro="" textlink="">
          <xdr:nvSpPr>
            <xdr:cNvPr id="20574" name="Control 94" hidden="1">
              <a:extLst>
                <a:ext uri="{63B3BB69-23CF-44E3-9099-C40C66FF867C}">
                  <a14:compatExt spid="_x0000_s20574"/>
                </a:ext>
                <a:ext uri="{FF2B5EF4-FFF2-40B4-BE49-F238E27FC236}">
                  <a16:creationId xmlns:a16="http://schemas.microsoft.com/office/drawing/2014/main" id="{00000000-0008-0000-0D00-00005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228600</xdr:colOff>
          <xdr:row>32</xdr:row>
          <xdr:rowOff>45720</xdr:rowOff>
        </xdr:to>
        <xdr:sp macro="" textlink="">
          <xdr:nvSpPr>
            <xdr:cNvPr id="20576" name="Control 96" hidden="1">
              <a:extLst>
                <a:ext uri="{63B3BB69-23CF-44E3-9099-C40C66FF867C}">
                  <a14:compatExt spid="_x0000_s20576"/>
                </a:ext>
                <a:ext uri="{FF2B5EF4-FFF2-40B4-BE49-F238E27FC236}">
                  <a16:creationId xmlns:a16="http://schemas.microsoft.com/office/drawing/2014/main" id="{00000000-0008-0000-0D00-00006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228600</xdr:colOff>
          <xdr:row>33</xdr:row>
          <xdr:rowOff>45720</xdr:rowOff>
        </xdr:to>
        <xdr:sp macro="" textlink="">
          <xdr:nvSpPr>
            <xdr:cNvPr id="20578" name="Control 98" hidden="1">
              <a:extLst>
                <a:ext uri="{63B3BB69-23CF-44E3-9099-C40C66FF867C}">
                  <a14:compatExt spid="_x0000_s20578"/>
                </a:ext>
                <a:ext uri="{FF2B5EF4-FFF2-40B4-BE49-F238E27FC236}">
                  <a16:creationId xmlns:a16="http://schemas.microsoft.com/office/drawing/2014/main" id="{00000000-0008-0000-0D00-00006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228600</xdr:colOff>
          <xdr:row>34</xdr:row>
          <xdr:rowOff>45720</xdr:rowOff>
        </xdr:to>
        <xdr:sp macro="" textlink="">
          <xdr:nvSpPr>
            <xdr:cNvPr id="20580" name="Control 100" hidden="1">
              <a:extLst>
                <a:ext uri="{63B3BB69-23CF-44E3-9099-C40C66FF867C}">
                  <a14:compatExt spid="_x0000_s20580"/>
                </a:ext>
                <a:ext uri="{FF2B5EF4-FFF2-40B4-BE49-F238E27FC236}">
                  <a16:creationId xmlns:a16="http://schemas.microsoft.com/office/drawing/2014/main" id="{00000000-0008-0000-0D00-00006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228600</xdr:colOff>
          <xdr:row>35</xdr:row>
          <xdr:rowOff>45720</xdr:rowOff>
        </xdr:to>
        <xdr:sp macro="" textlink="">
          <xdr:nvSpPr>
            <xdr:cNvPr id="20582" name="Control 102" hidden="1">
              <a:extLst>
                <a:ext uri="{63B3BB69-23CF-44E3-9099-C40C66FF867C}">
                  <a14:compatExt spid="_x0000_s20582"/>
                </a:ext>
                <a:ext uri="{FF2B5EF4-FFF2-40B4-BE49-F238E27FC236}">
                  <a16:creationId xmlns:a16="http://schemas.microsoft.com/office/drawing/2014/main" id="{00000000-0008-0000-0D00-00006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228600</xdr:colOff>
          <xdr:row>36</xdr:row>
          <xdr:rowOff>45720</xdr:rowOff>
        </xdr:to>
        <xdr:sp macro="" textlink="">
          <xdr:nvSpPr>
            <xdr:cNvPr id="20584" name="Control 104" hidden="1">
              <a:extLst>
                <a:ext uri="{63B3BB69-23CF-44E3-9099-C40C66FF867C}">
                  <a14:compatExt spid="_x0000_s20584"/>
                </a:ext>
                <a:ext uri="{FF2B5EF4-FFF2-40B4-BE49-F238E27FC236}">
                  <a16:creationId xmlns:a16="http://schemas.microsoft.com/office/drawing/2014/main" id="{00000000-0008-0000-0D00-00006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228600</xdr:colOff>
          <xdr:row>37</xdr:row>
          <xdr:rowOff>45720</xdr:rowOff>
        </xdr:to>
        <xdr:sp macro="" textlink="">
          <xdr:nvSpPr>
            <xdr:cNvPr id="20586" name="Control 106" hidden="1">
              <a:extLst>
                <a:ext uri="{63B3BB69-23CF-44E3-9099-C40C66FF867C}">
                  <a14:compatExt spid="_x0000_s20586"/>
                </a:ext>
                <a:ext uri="{FF2B5EF4-FFF2-40B4-BE49-F238E27FC236}">
                  <a16:creationId xmlns:a16="http://schemas.microsoft.com/office/drawing/2014/main" id="{00000000-0008-0000-0D00-00006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228600</xdr:colOff>
          <xdr:row>38</xdr:row>
          <xdr:rowOff>45720</xdr:rowOff>
        </xdr:to>
        <xdr:sp macro="" textlink="">
          <xdr:nvSpPr>
            <xdr:cNvPr id="20588" name="Control 108" hidden="1">
              <a:extLst>
                <a:ext uri="{63B3BB69-23CF-44E3-9099-C40C66FF867C}">
                  <a14:compatExt spid="_x0000_s20588"/>
                </a:ext>
                <a:ext uri="{FF2B5EF4-FFF2-40B4-BE49-F238E27FC236}">
                  <a16:creationId xmlns:a16="http://schemas.microsoft.com/office/drawing/2014/main" id="{00000000-0008-0000-0D00-00006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</xdr:col>
          <xdr:colOff>228600</xdr:colOff>
          <xdr:row>39</xdr:row>
          <xdr:rowOff>45720</xdr:rowOff>
        </xdr:to>
        <xdr:sp macro="" textlink="">
          <xdr:nvSpPr>
            <xdr:cNvPr id="20590" name="Control 110" hidden="1">
              <a:extLst>
                <a:ext uri="{63B3BB69-23CF-44E3-9099-C40C66FF867C}">
                  <a14:compatExt spid="_x0000_s20590"/>
                </a:ext>
                <a:ext uri="{FF2B5EF4-FFF2-40B4-BE49-F238E27FC236}">
                  <a16:creationId xmlns:a16="http://schemas.microsoft.com/office/drawing/2014/main" id="{00000000-0008-0000-0D00-00006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228600</xdr:colOff>
          <xdr:row>40</xdr:row>
          <xdr:rowOff>45720</xdr:rowOff>
        </xdr:to>
        <xdr:sp macro="" textlink="">
          <xdr:nvSpPr>
            <xdr:cNvPr id="20592" name="Control 112" hidden="1">
              <a:extLst>
                <a:ext uri="{63B3BB69-23CF-44E3-9099-C40C66FF867C}">
                  <a14:compatExt spid="_x0000_s20592"/>
                </a:ext>
                <a:ext uri="{FF2B5EF4-FFF2-40B4-BE49-F238E27FC236}">
                  <a16:creationId xmlns:a16="http://schemas.microsoft.com/office/drawing/2014/main" id="{00000000-0008-0000-0D00-00007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228600</xdr:colOff>
          <xdr:row>41</xdr:row>
          <xdr:rowOff>45720</xdr:rowOff>
        </xdr:to>
        <xdr:sp macro="" textlink="">
          <xdr:nvSpPr>
            <xdr:cNvPr id="20594" name="Control 114" hidden="1">
              <a:extLst>
                <a:ext uri="{63B3BB69-23CF-44E3-9099-C40C66FF867C}">
                  <a14:compatExt spid="_x0000_s20594"/>
                </a:ext>
                <a:ext uri="{FF2B5EF4-FFF2-40B4-BE49-F238E27FC236}">
                  <a16:creationId xmlns:a16="http://schemas.microsoft.com/office/drawing/2014/main" id="{00000000-0008-0000-0D00-00007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1</xdr:col>
          <xdr:colOff>228600</xdr:colOff>
          <xdr:row>42</xdr:row>
          <xdr:rowOff>45720</xdr:rowOff>
        </xdr:to>
        <xdr:sp macro="" textlink="">
          <xdr:nvSpPr>
            <xdr:cNvPr id="20596" name="Control 116" hidden="1">
              <a:extLst>
                <a:ext uri="{63B3BB69-23CF-44E3-9099-C40C66FF867C}">
                  <a14:compatExt spid="_x0000_s20596"/>
                </a:ext>
                <a:ext uri="{FF2B5EF4-FFF2-40B4-BE49-F238E27FC236}">
                  <a16:creationId xmlns:a16="http://schemas.microsoft.com/office/drawing/2014/main" id="{00000000-0008-0000-0D00-00007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</xdr:row>
          <xdr:rowOff>0</xdr:rowOff>
        </xdr:from>
        <xdr:to>
          <xdr:col>1</xdr:col>
          <xdr:colOff>228600</xdr:colOff>
          <xdr:row>43</xdr:row>
          <xdr:rowOff>45720</xdr:rowOff>
        </xdr:to>
        <xdr:sp macro="" textlink="">
          <xdr:nvSpPr>
            <xdr:cNvPr id="20598" name="Control 118" hidden="1">
              <a:extLst>
                <a:ext uri="{63B3BB69-23CF-44E3-9099-C40C66FF867C}">
                  <a14:compatExt spid="_x0000_s20598"/>
                </a:ext>
                <a:ext uri="{FF2B5EF4-FFF2-40B4-BE49-F238E27FC236}">
                  <a16:creationId xmlns:a16="http://schemas.microsoft.com/office/drawing/2014/main" id="{00000000-0008-0000-0D00-00007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44</xdr:row>
      <xdr:rowOff>0</xdr:rowOff>
    </xdr:from>
    <xdr:to>
      <xdr:col>1</xdr:col>
      <xdr:colOff>30480</xdr:colOff>
      <xdr:row>46</xdr:row>
      <xdr:rowOff>22860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D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672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</xdr:colOff>
      <xdr:row>47</xdr:row>
      <xdr:rowOff>22860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D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960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30480</xdr:colOff>
      <xdr:row>49</xdr:row>
      <xdr:rowOff>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D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5360"/>
          <a:ext cx="304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30480</xdr:colOff>
      <xdr:row>50</xdr:row>
      <xdr:rowOff>0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D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8240"/>
          <a:ext cx="304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152400</xdr:colOff>
      <xdr:row>68</xdr:row>
      <xdr:rowOff>152400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D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5488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152400</xdr:colOff>
      <xdr:row>73</xdr:row>
      <xdr:rowOff>152400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D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8958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20" name="Freeform 140">
          <a:extLst>
            <a:ext uri="{FF2B5EF4-FFF2-40B4-BE49-F238E27FC236}">
              <a16:creationId xmlns:a16="http://schemas.microsoft.com/office/drawing/2014/main" id="{00000000-0008-0000-0D00-00008C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40000 h 21600"/>
            <a:gd name="T2" fmla="*/ 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40000"/>
              </a:moveTo>
              <a:lnTo>
                <a:pt x="0" y="86400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19" name="Freeform 139">
          <a:extLst>
            <a:ext uri="{FF2B5EF4-FFF2-40B4-BE49-F238E27FC236}">
              <a16:creationId xmlns:a16="http://schemas.microsoft.com/office/drawing/2014/main" id="{00000000-0008-0000-0D00-00008B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7408800 h 21600"/>
            <a:gd name="T2" fmla="*/ 0 w 21600"/>
            <a:gd name="T3" fmla="*/ 7408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7408800"/>
              </a:moveTo>
              <a:lnTo>
                <a:pt x="0" y="74088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18" name="Freeform 138">
          <a:extLst>
            <a:ext uri="{FF2B5EF4-FFF2-40B4-BE49-F238E27FC236}">
              <a16:creationId xmlns:a16="http://schemas.microsoft.com/office/drawing/2014/main" id="{00000000-0008-0000-0D00-00008A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6177600 h 21600"/>
            <a:gd name="T2" fmla="*/ 0 w 21600"/>
            <a:gd name="T3" fmla="*/ 6177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6177600"/>
              </a:moveTo>
              <a:lnTo>
                <a:pt x="0" y="61776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17" name="Freeform 137">
          <a:extLst>
            <a:ext uri="{FF2B5EF4-FFF2-40B4-BE49-F238E27FC236}">
              <a16:creationId xmlns:a16="http://schemas.microsoft.com/office/drawing/2014/main" id="{00000000-0008-0000-0D00-000089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4968000 h 21600"/>
            <a:gd name="T2" fmla="*/ 0 w 21600"/>
            <a:gd name="T3" fmla="*/ 4968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4968000"/>
              </a:moveTo>
              <a:lnTo>
                <a:pt x="0" y="49680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16" name="Freeform 136">
          <a:extLst>
            <a:ext uri="{FF2B5EF4-FFF2-40B4-BE49-F238E27FC236}">
              <a16:creationId xmlns:a16="http://schemas.microsoft.com/office/drawing/2014/main" id="{00000000-0008-0000-0D00-000088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3736800 h 21600"/>
            <a:gd name="T2" fmla="*/ 0 w 21600"/>
            <a:gd name="T3" fmla="*/ 3736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3736800"/>
              </a:moveTo>
              <a:lnTo>
                <a:pt x="0" y="37368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15" name="Freeform 135">
          <a:extLst>
            <a:ext uri="{FF2B5EF4-FFF2-40B4-BE49-F238E27FC236}">
              <a16:creationId xmlns:a16="http://schemas.microsoft.com/office/drawing/2014/main" id="{00000000-0008-0000-0D00-000087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2505600 h 21600"/>
            <a:gd name="T2" fmla="*/ 0 w 21600"/>
            <a:gd name="T3" fmla="*/ 2505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2505600"/>
              </a:moveTo>
              <a:lnTo>
                <a:pt x="0" y="25056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14" name="Freeform 134">
          <a:extLst>
            <a:ext uri="{FF2B5EF4-FFF2-40B4-BE49-F238E27FC236}">
              <a16:creationId xmlns:a16="http://schemas.microsoft.com/office/drawing/2014/main" id="{00000000-0008-0000-0D00-000086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1296000 h 21600"/>
            <a:gd name="T2" fmla="*/ 0 w 21600"/>
            <a:gd name="T3" fmla="*/ 1296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1296000"/>
              </a:moveTo>
              <a:lnTo>
                <a:pt x="0" y="12960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36" name="Freeform 156">
          <a:extLst>
            <a:ext uri="{FF2B5EF4-FFF2-40B4-BE49-F238E27FC236}">
              <a16:creationId xmlns:a16="http://schemas.microsoft.com/office/drawing/2014/main" id="{00000000-0008-0000-0D00-00009C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29200 h 21600"/>
            <a:gd name="T2" fmla="*/ 0 w 21600"/>
            <a:gd name="T3" fmla="*/ 1285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29200"/>
              </a:moveTo>
              <a:lnTo>
                <a:pt x="0" y="12852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621" name="Line 141">
          <a:extLst>
            <a:ext uri="{FF2B5EF4-FFF2-40B4-BE49-F238E27FC236}">
              <a16:creationId xmlns:a16="http://schemas.microsoft.com/office/drawing/2014/main" id="{00000000-0008-0000-0D00-00008D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金额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13" name="Freeform 133">
          <a:extLst>
            <a:ext uri="{FF2B5EF4-FFF2-40B4-BE49-F238E27FC236}">
              <a16:creationId xmlns:a16="http://schemas.microsoft.com/office/drawing/2014/main" id="{00000000-0008-0000-0D00-000085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40000 h 21600"/>
            <a:gd name="T2" fmla="*/ 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40000"/>
              </a:moveTo>
              <a:lnTo>
                <a:pt x="0" y="8640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35" name="Freeform 155">
          <a:extLst>
            <a:ext uri="{FF2B5EF4-FFF2-40B4-BE49-F238E27FC236}">
              <a16:creationId xmlns:a16="http://schemas.microsoft.com/office/drawing/2014/main" id="{00000000-0008-0000-0D00-00009B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8640000 h 21600"/>
            <a:gd name="T2" fmla="*/ -11880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8640000"/>
              </a:moveTo>
              <a:lnTo>
                <a:pt x="-118800" y="8640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34" name="Freeform 154">
          <a:extLst>
            <a:ext uri="{FF2B5EF4-FFF2-40B4-BE49-F238E27FC236}">
              <a16:creationId xmlns:a16="http://schemas.microsoft.com/office/drawing/2014/main" id="{00000000-0008-0000-0D00-00009A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7408800 h 21600"/>
            <a:gd name="T2" fmla="*/ -118800 w 21600"/>
            <a:gd name="T3" fmla="*/ 7408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7408800"/>
              </a:moveTo>
              <a:lnTo>
                <a:pt x="-118800" y="74088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33" name="Freeform 153">
          <a:extLst>
            <a:ext uri="{FF2B5EF4-FFF2-40B4-BE49-F238E27FC236}">
              <a16:creationId xmlns:a16="http://schemas.microsoft.com/office/drawing/2014/main" id="{00000000-0008-0000-0D00-000099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6177600 h 21600"/>
            <a:gd name="T2" fmla="*/ -118800 w 21600"/>
            <a:gd name="T3" fmla="*/ 6177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6177600"/>
              </a:moveTo>
              <a:lnTo>
                <a:pt x="-118800" y="61776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32" name="Freeform 152">
          <a:extLst>
            <a:ext uri="{FF2B5EF4-FFF2-40B4-BE49-F238E27FC236}">
              <a16:creationId xmlns:a16="http://schemas.microsoft.com/office/drawing/2014/main" id="{00000000-0008-0000-0D00-000098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4968000 h 21600"/>
            <a:gd name="T2" fmla="*/ -118800 w 21600"/>
            <a:gd name="T3" fmla="*/ 4968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4968000"/>
              </a:moveTo>
              <a:lnTo>
                <a:pt x="-118800" y="4968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31" name="Freeform 151">
          <a:extLst>
            <a:ext uri="{FF2B5EF4-FFF2-40B4-BE49-F238E27FC236}">
              <a16:creationId xmlns:a16="http://schemas.microsoft.com/office/drawing/2014/main" id="{00000000-0008-0000-0D00-000097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3736800 h 21600"/>
            <a:gd name="T2" fmla="*/ -118800 w 21600"/>
            <a:gd name="T3" fmla="*/ 3736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3736800"/>
              </a:moveTo>
              <a:lnTo>
                <a:pt x="-118800" y="37368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30" name="Freeform 150">
          <a:extLst>
            <a:ext uri="{FF2B5EF4-FFF2-40B4-BE49-F238E27FC236}">
              <a16:creationId xmlns:a16="http://schemas.microsoft.com/office/drawing/2014/main" id="{00000000-0008-0000-0D00-000096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2505600 h 21600"/>
            <a:gd name="T2" fmla="*/ -118800 w 21600"/>
            <a:gd name="T3" fmla="*/ 2505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2505600"/>
              </a:moveTo>
              <a:lnTo>
                <a:pt x="-118800" y="25056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29" name="Freeform 149">
          <a:extLst>
            <a:ext uri="{FF2B5EF4-FFF2-40B4-BE49-F238E27FC236}">
              <a16:creationId xmlns:a16="http://schemas.microsoft.com/office/drawing/2014/main" id="{00000000-0008-0000-0D00-000095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1296000 h 21600"/>
            <a:gd name="T2" fmla="*/ -118800 w 21600"/>
            <a:gd name="T3" fmla="*/ 1296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1296000"/>
              </a:moveTo>
              <a:lnTo>
                <a:pt x="-118800" y="1296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12" name="Freeform 132">
          <a:extLst>
            <a:ext uri="{FF2B5EF4-FFF2-40B4-BE49-F238E27FC236}">
              <a16:creationId xmlns:a16="http://schemas.microsoft.com/office/drawing/2014/main" id="{00000000-0008-0000-0D00-000084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29200 h 21600"/>
            <a:gd name="T2" fmla="*/ 0 w 21600"/>
            <a:gd name="T3" fmla="*/ 8737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29200"/>
              </a:moveTo>
              <a:lnTo>
                <a:pt x="0" y="87372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628" name="Line 148">
          <a:extLst>
            <a:ext uri="{FF2B5EF4-FFF2-40B4-BE49-F238E27FC236}">
              <a16:creationId xmlns:a16="http://schemas.microsoft.com/office/drawing/2014/main" id="{00000000-0008-0000-0D00-000094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627" name="Line 147">
          <a:extLst>
            <a:ext uri="{FF2B5EF4-FFF2-40B4-BE49-F238E27FC236}">
              <a16:creationId xmlns:a16="http://schemas.microsoft.com/office/drawing/2014/main" id="{00000000-0008-0000-0D00-000093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626" name="Line 146">
          <a:extLst>
            <a:ext uri="{FF2B5EF4-FFF2-40B4-BE49-F238E27FC236}">
              <a16:creationId xmlns:a16="http://schemas.microsoft.com/office/drawing/2014/main" id="{00000000-0008-0000-0D00-000092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10,000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625" name="Line 145">
          <a:extLst>
            <a:ext uri="{FF2B5EF4-FFF2-40B4-BE49-F238E27FC236}">
              <a16:creationId xmlns:a16="http://schemas.microsoft.com/office/drawing/2014/main" id="{00000000-0008-0000-0D00-000091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15,000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624" name="Line 144">
          <a:extLst>
            <a:ext uri="{FF2B5EF4-FFF2-40B4-BE49-F238E27FC236}">
              <a16:creationId xmlns:a16="http://schemas.microsoft.com/office/drawing/2014/main" id="{00000000-0008-0000-0D00-000090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20,000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623" name="Line 143">
          <a:extLst>
            <a:ext uri="{FF2B5EF4-FFF2-40B4-BE49-F238E27FC236}">
              <a16:creationId xmlns:a16="http://schemas.microsoft.com/office/drawing/2014/main" id="{00000000-0008-0000-0D00-00008F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25,000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622" name="Line 142">
          <a:extLst>
            <a:ext uri="{FF2B5EF4-FFF2-40B4-BE49-F238E27FC236}">
              <a16:creationId xmlns:a16="http://schemas.microsoft.com/office/drawing/2014/main" id="{00000000-0008-0000-0D00-00008E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30,000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611" name="Line 131">
          <a:extLst>
            <a:ext uri="{FF2B5EF4-FFF2-40B4-BE49-F238E27FC236}">
              <a16:creationId xmlns:a16="http://schemas.microsoft.com/office/drawing/2014/main" id="{00000000-0008-0000-0D00-000083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39" name="Freeform 159">
          <a:extLst>
            <a:ext uri="{FF2B5EF4-FFF2-40B4-BE49-F238E27FC236}">
              <a16:creationId xmlns:a16="http://schemas.microsoft.com/office/drawing/2014/main" id="{00000000-0008-0000-0D00-00009F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5878921 h 21600"/>
            <a:gd name="T2" fmla="*/ -10800 w 21600"/>
            <a:gd name="T3" fmla="*/ 1407600 h 21600"/>
            <a:gd name="T4" fmla="*/ -10800 w 21600"/>
            <a:gd name="T5" fmla="*/ 2493533 h 21600"/>
            <a:gd name="T6" fmla="*/ -10800 w 21600"/>
            <a:gd name="T7" fmla="*/ 7483242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0800" y="5878921"/>
              </a:moveTo>
              <a:cubicBezTo>
                <a:pt x="-10800" y="5878921"/>
                <a:pt x="-10800" y="2769528"/>
                <a:pt x="-10800" y="1407600"/>
              </a:cubicBezTo>
              <a:cubicBezTo>
                <a:pt x="-10800" y="1407600"/>
                <a:pt x="-10800" y="1950566"/>
                <a:pt x="-10800" y="2493533"/>
              </a:cubicBezTo>
              <a:cubicBezTo>
                <a:pt x="-10800" y="4988388"/>
                <a:pt x="-10800" y="7483242"/>
                <a:pt x="-10800" y="7483242"/>
              </a:cubicBezTo>
            </a:path>
          </a:pathLst>
        </a:custGeom>
        <a:noFill/>
        <a:ln w="19050">
          <a:solidFill>
            <a:srgbClr val="C2353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40" name="AutoShape 160">
          <a:extLst>
            <a:ext uri="{FF2B5EF4-FFF2-40B4-BE49-F238E27FC236}">
              <a16:creationId xmlns:a16="http://schemas.microsoft.com/office/drawing/2014/main" id="{00000000-0008-0000-0D00-0000A0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5878921 h 21600"/>
            <a:gd name="T2" fmla="*/ -10800 w 21600"/>
            <a:gd name="T3" fmla="*/ 5835721 h 21600"/>
            <a:gd name="T4" fmla="*/ -54000 w 21600"/>
            <a:gd name="T5" fmla="*/ 5878921 h 21600"/>
            <a:gd name="T6" fmla="*/ -10800 w 21600"/>
            <a:gd name="T7" fmla="*/ 5922121 h 21600"/>
            <a:gd name="T8" fmla="*/ 32399 w 21600"/>
            <a:gd name="T9" fmla="*/ 5878921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5878921"/>
              </a:moveTo>
              <a:cubicBezTo>
                <a:pt x="32400" y="5855062"/>
                <a:pt x="13058" y="5835721"/>
                <a:pt x="-10800" y="5835721"/>
              </a:cubicBezTo>
              <a:cubicBezTo>
                <a:pt x="-34659" y="5835721"/>
                <a:pt x="-54000" y="5855062"/>
                <a:pt x="-54000" y="5878921"/>
              </a:cubicBezTo>
              <a:cubicBezTo>
                <a:pt x="-54000" y="5902779"/>
                <a:pt x="-34659" y="5922121"/>
                <a:pt x="-10800" y="5922121"/>
              </a:cubicBezTo>
              <a:cubicBezTo>
                <a:pt x="13058" y="5922120"/>
                <a:pt x="32399" y="5902779"/>
                <a:pt x="32399" y="5878921"/>
              </a:cubicBezTo>
            </a:path>
          </a:pathLst>
        </a:custGeom>
        <a:solidFill>
          <a:srgbClr val="FFFFFF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07" name="Freeform 127">
          <a:extLst>
            <a:ext uri="{FF2B5EF4-FFF2-40B4-BE49-F238E27FC236}">
              <a16:creationId xmlns:a16="http://schemas.microsoft.com/office/drawing/2014/main" id="{00000000-0008-0000-0D00-00007F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679400 w 21600"/>
            <a:gd name="T1" fmla="*/ 9126000 h 21600"/>
            <a:gd name="T2" fmla="*/ 1657800 w 21600"/>
            <a:gd name="T3" fmla="*/ 9126000 h 21600"/>
            <a:gd name="T4" fmla="*/ 1657800 w 21600"/>
            <a:gd name="T5" fmla="*/ 9838800 h 21600"/>
            <a:gd name="T6" fmla="*/ -1679400 w 21600"/>
            <a:gd name="T7" fmla="*/ 98388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679400" y="9126000"/>
              </a:moveTo>
              <a:lnTo>
                <a:pt x="1657800" y="9126000"/>
              </a:lnTo>
              <a:lnTo>
                <a:pt x="1657800" y="9838800"/>
              </a:lnTo>
              <a:lnTo>
                <a:pt x="-1679400" y="9838800"/>
              </a:lnTo>
              <a:close/>
            </a:path>
          </a:pathLst>
        </a:custGeom>
        <a:solidFill>
          <a:srgbClr val="000000">
            <a:alpha val="0"/>
          </a:srgbClr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10" name="Freeform 130">
          <a:extLst>
            <a:ext uri="{FF2B5EF4-FFF2-40B4-BE49-F238E27FC236}">
              <a16:creationId xmlns:a16="http://schemas.microsoft.com/office/drawing/2014/main" id="{00000000-0008-0000-0D00-000082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560600 w 21600"/>
            <a:gd name="T1" fmla="*/ 9482400 h 21600"/>
            <a:gd name="T2" fmla="*/ -1020600 w 21600"/>
            <a:gd name="T3" fmla="*/ 94824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560600" y="9482400"/>
              </a:moveTo>
              <a:lnTo>
                <a:pt x="-1020600" y="9482400"/>
              </a:lnTo>
            </a:path>
          </a:pathLst>
        </a:custGeom>
        <a:solidFill>
          <a:srgbClr val="000000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09" name="AutoShape 129">
          <a:extLst>
            <a:ext uri="{FF2B5EF4-FFF2-40B4-BE49-F238E27FC236}">
              <a16:creationId xmlns:a16="http://schemas.microsoft.com/office/drawing/2014/main" id="{00000000-0008-0000-0D00-000081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169640 w 21600"/>
            <a:gd name="T1" fmla="*/ 9482400 h 21600"/>
            <a:gd name="T2" fmla="*/ -1290600 w 21600"/>
            <a:gd name="T3" fmla="*/ 9361440 h 21600"/>
            <a:gd name="T4" fmla="*/ -1411560 w 21600"/>
            <a:gd name="T5" fmla="*/ 9482400 h 21600"/>
            <a:gd name="T6" fmla="*/ -1290600 w 21600"/>
            <a:gd name="T7" fmla="*/ 9603360 h 21600"/>
            <a:gd name="T8" fmla="*/ -1169641 w 21600"/>
            <a:gd name="T9" fmla="*/ 94824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-1169640" y="9482400"/>
              </a:moveTo>
              <a:cubicBezTo>
                <a:pt x="-1169640" y="9415595"/>
                <a:pt x="-1223796" y="9361440"/>
                <a:pt x="-1290600" y="9361440"/>
              </a:cubicBezTo>
              <a:cubicBezTo>
                <a:pt x="-1357405" y="9361440"/>
                <a:pt x="-1411560" y="9415595"/>
                <a:pt x="-1411560" y="9482400"/>
              </a:cubicBezTo>
              <a:cubicBezTo>
                <a:pt x="-1411560" y="9549204"/>
                <a:pt x="-1357405" y="9603360"/>
                <a:pt x="-1290600" y="9603360"/>
              </a:cubicBezTo>
              <a:cubicBezTo>
                <a:pt x="-1223796" y="9603359"/>
                <a:pt x="-1169641" y="9549204"/>
                <a:pt x="-1169641" y="9482400"/>
              </a:cubicBezTo>
            </a:path>
          </a:pathLst>
        </a:custGeom>
        <a:solidFill>
          <a:srgbClr val="FFFFFF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608" name="Line 128">
          <a:extLst>
            <a:ext uri="{FF2B5EF4-FFF2-40B4-BE49-F238E27FC236}">
              <a16:creationId xmlns:a16="http://schemas.microsoft.com/office/drawing/2014/main" id="{00000000-0008-0000-0D00-000080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白兰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637" name="Freeform 157">
          <a:extLst>
            <a:ext uri="{FF2B5EF4-FFF2-40B4-BE49-F238E27FC236}">
              <a16:creationId xmlns:a16="http://schemas.microsoft.com/office/drawing/2014/main" id="{00000000-0008-0000-0D00-00009D5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868400 w 21600"/>
            <a:gd name="T1" fmla="*/ -10800 h 21600"/>
            <a:gd name="T2" fmla="*/ 1846800 w 21600"/>
            <a:gd name="T3" fmla="*/ -10800 h 21600"/>
            <a:gd name="T4" fmla="*/ 1846800 w 21600"/>
            <a:gd name="T5" fmla="*/ 961200 h 21600"/>
            <a:gd name="T6" fmla="*/ -1868400 w 21600"/>
            <a:gd name="T7" fmla="*/ 961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868400" y="-10800"/>
              </a:moveTo>
              <a:lnTo>
                <a:pt x="1846800" y="-10800"/>
              </a:lnTo>
              <a:lnTo>
                <a:pt x="1846800" y="961200"/>
              </a:lnTo>
              <a:lnTo>
                <a:pt x="-1868400" y="961200"/>
              </a:lnTo>
              <a:close/>
            </a:path>
          </a:pathLst>
        </a:custGeom>
        <a:solidFill>
          <a:srgbClr val="000000">
            <a:alpha val="0"/>
          </a:srgbClr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638" name="Line 158">
          <a:extLst>
            <a:ext uri="{FF2B5EF4-FFF2-40B4-BE49-F238E27FC236}">
              <a16:creationId xmlns:a16="http://schemas.microsoft.com/office/drawing/2014/main" id="{00000000-0008-0000-0D00-00009E50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1350" b="1" spc="0">
              <a:ln>
                <a:noFill/>
              </a:ln>
              <a:noFill/>
              <a:latin typeface="18px &quot;Microsoft YaHei&quot;"/>
            </a:rPr>
            <a:t>广告投放曲线对比图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</xdr:row>
          <xdr:rowOff>0</xdr:rowOff>
        </xdr:from>
        <xdr:to>
          <xdr:col>2</xdr:col>
          <xdr:colOff>83820</xdr:colOff>
          <xdr:row>99</xdr:row>
          <xdr:rowOff>53340</xdr:rowOff>
        </xdr:to>
        <xdr:sp macro="" textlink="">
          <xdr:nvSpPr>
            <xdr:cNvPr id="20641" name="Control 161" hidden="1">
              <a:extLst>
                <a:ext uri="{63B3BB69-23CF-44E3-9099-C40C66FF867C}">
                  <a14:compatExt spid="_x0000_s20641"/>
                </a:ext>
                <a:ext uri="{FF2B5EF4-FFF2-40B4-BE49-F238E27FC236}">
                  <a16:creationId xmlns:a16="http://schemas.microsoft.com/office/drawing/2014/main" id="{00000000-0008-0000-0D00-0000A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1120140</xdr:colOff>
          <xdr:row>99</xdr:row>
          <xdr:rowOff>53340</xdr:rowOff>
        </xdr:to>
        <xdr:sp macro="" textlink="">
          <xdr:nvSpPr>
            <xdr:cNvPr id="20642" name="Control 162" hidden="1">
              <a:extLst>
                <a:ext uri="{63B3BB69-23CF-44E3-9099-C40C66FF867C}">
                  <a14:compatExt spid="_x0000_s20642"/>
                </a:ext>
                <a:ext uri="{FF2B5EF4-FFF2-40B4-BE49-F238E27FC236}">
                  <a16:creationId xmlns:a16="http://schemas.microsoft.com/office/drawing/2014/main" id="{00000000-0008-0000-0D00-0000A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228600</xdr:colOff>
          <xdr:row>100</xdr:row>
          <xdr:rowOff>45720</xdr:rowOff>
        </xdr:to>
        <xdr:sp macro="" textlink="">
          <xdr:nvSpPr>
            <xdr:cNvPr id="20643" name="Control 163" hidden="1">
              <a:extLst>
                <a:ext uri="{63B3BB69-23CF-44E3-9099-C40C66FF867C}">
                  <a14:compatExt spid="_x0000_s20643"/>
                </a:ext>
                <a:ext uri="{FF2B5EF4-FFF2-40B4-BE49-F238E27FC236}">
                  <a16:creationId xmlns:a16="http://schemas.microsoft.com/office/drawing/2014/main" id="{00000000-0008-0000-0D00-0000A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</xdr:row>
          <xdr:rowOff>0</xdr:rowOff>
        </xdr:from>
        <xdr:to>
          <xdr:col>1</xdr:col>
          <xdr:colOff>228600</xdr:colOff>
          <xdr:row>101</xdr:row>
          <xdr:rowOff>45720</xdr:rowOff>
        </xdr:to>
        <xdr:sp macro="" textlink="">
          <xdr:nvSpPr>
            <xdr:cNvPr id="20645" name="Control 165" hidden="1">
              <a:extLst>
                <a:ext uri="{63B3BB69-23CF-44E3-9099-C40C66FF867C}">
                  <a14:compatExt spid="_x0000_s20645"/>
                </a:ext>
                <a:ext uri="{FF2B5EF4-FFF2-40B4-BE49-F238E27FC236}">
                  <a16:creationId xmlns:a16="http://schemas.microsoft.com/office/drawing/2014/main" id="{00000000-0008-0000-0D00-0000A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</xdr:row>
          <xdr:rowOff>0</xdr:rowOff>
        </xdr:from>
        <xdr:to>
          <xdr:col>1</xdr:col>
          <xdr:colOff>228600</xdr:colOff>
          <xdr:row>102</xdr:row>
          <xdr:rowOff>45720</xdr:rowOff>
        </xdr:to>
        <xdr:sp macro="" textlink="">
          <xdr:nvSpPr>
            <xdr:cNvPr id="20647" name="Control 167" hidden="1">
              <a:extLst>
                <a:ext uri="{63B3BB69-23CF-44E3-9099-C40C66FF867C}">
                  <a14:compatExt spid="_x0000_s20647"/>
                </a:ext>
                <a:ext uri="{FF2B5EF4-FFF2-40B4-BE49-F238E27FC236}">
                  <a16:creationId xmlns:a16="http://schemas.microsoft.com/office/drawing/2014/main" id="{00000000-0008-0000-0D00-0000A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</xdr:row>
          <xdr:rowOff>0</xdr:rowOff>
        </xdr:from>
        <xdr:to>
          <xdr:col>1</xdr:col>
          <xdr:colOff>228600</xdr:colOff>
          <xdr:row>103</xdr:row>
          <xdr:rowOff>45720</xdr:rowOff>
        </xdr:to>
        <xdr:sp macro="" textlink="">
          <xdr:nvSpPr>
            <xdr:cNvPr id="20649" name="Control 169" hidden="1">
              <a:extLst>
                <a:ext uri="{63B3BB69-23CF-44E3-9099-C40C66FF867C}">
                  <a14:compatExt spid="_x0000_s20649"/>
                </a:ext>
                <a:ext uri="{FF2B5EF4-FFF2-40B4-BE49-F238E27FC236}">
                  <a16:creationId xmlns:a16="http://schemas.microsoft.com/office/drawing/2014/main" id="{00000000-0008-0000-0D00-0000A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228600</xdr:colOff>
          <xdr:row>104</xdr:row>
          <xdr:rowOff>45720</xdr:rowOff>
        </xdr:to>
        <xdr:sp macro="" textlink="">
          <xdr:nvSpPr>
            <xdr:cNvPr id="20651" name="Control 171" hidden="1">
              <a:extLst>
                <a:ext uri="{63B3BB69-23CF-44E3-9099-C40C66FF867C}">
                  <a14:compatExt spid="_x0000_s20651"/>
                </a:ext>
                <a:ext uri="{FF2B5EF4-FFF2-40B4-BE49-F238E27FC236}">
                  <a16:creationId xmlns:a16="http://schemas.microsoft.com/office/drawing/2014/main" id="{00000000-0008-0000-0D00-0000A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</xdr:row>
          <xdr:rowOff>0</xdr:rowOff>
        </xdr:from>
        <xdr:to>
          <xdr:col>1</xdr:col>
          <xdr:colOff>228600</xdr:colOff>
          <xdr:row>105</xdr:row>
          <xdr:rowOff>45720</xdr:rowOff>
        </xdr:to>
        <xdr:sp macro="" textlink="">
          <xdr:nvSpPr>
            <xdr:cNvPr id="20653" name="Control 173" hidden="1">
              <a:extLst>
                <a:ext uri="{63B3BB69-23CF-44E3-9099-C40C66FF867C}">
                  <a14:compatExt spid="_x0000_s20653"/>
                </a:ext>
                <a:ext uri="{FF2B5EF4-FFF2-40B4-BE49-F238E27FC236}">
                  <a16:creationId xmlns:a16="http://schemas.microsoft.com/office/drawing/2014/main" id="{00000000-0008-0000-0D00-0000A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</xdr:row>
          <xdr:rowOff>0</xdr:rowOff>
        </xdr:from>
        <xdr:to>
          <xdr:col>1</xdr:col>
          <xdr:colOff>228600</xdr:colOff>
          <xdr:row>106</xdr:row>
          <xdr:rowOff>45720</xdr:rowOff>
        </xdr:to>
        <xdr:sp macro="" textlink="">
          <xdr:nvSpPr>
            <xdr:cNvPr id="20655" name="Control 175" hidden="1">
              <a:extLst>
                <a:ext uri="{63B3BB69-23CF-44E3-9099-C40C66FF867C}">
                  <a14:compatExt spid="_x0000_s20655"/>
                </a:ext>
                <a:ext uri="{FF2B5EF4-FFF2-40B4-BE49-F238E27FC236}">
                  <a16:creationId xmlns:a16="http://schemas.microsoft.com/office/drawing/2014/main" id="{00000000-0008-0000-0D00-0000A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0</xdr:rowOff>
        </xdr:from>
        <xdr:to>
          <xdr:col>1</xdr:col>
          <xdr:colOff>228600</xdr:colOff>
          <xdr:row>107</xdr:row>
          <xdr:rowOff>45720</xdr:rowOff>
        </xdr:to>
        <xdr:sp macro="" textlink="">
          <xdr:nvSpPr>
            <xdr:cNvPr id="20657" name="Control 177" hidden="1">
              <a:extLst>
                <a:ext uri="{63B3BB69-23CF-44E3-9099-C40C66FF867C}">
                  <a14:compatExt spid="_x0000_s20657"/>
                </a:ext>
                <a:ext uri="{FF2B5EF4-FFF2-40B4-BE49-F238E27FC236}">
                  <a16:creationId xmlns:a16="http://schemas.microsoft.com/office/drawing/2014/main" id="{00000000-0008-0000-0D00-0000B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228600</xdr:colOff>
          <xdr:row>108</xdr:row>
          <xdr:rowOff>45720</xdr:rowOff>
        </xdr:to>
        <xdr:sp macro="" textlink="">
          <xdr:nvSpPr>
            <xdr:cNvPr id="20659" name="Control 179" hidden="1">
              <a:extLst>
                <a:ext uri="{63B3BB69-23CF-44E3-9099-C40C66FF867C}">
                  <a14:compatExt spid="_x0000_s20659"/>
                </a:ext>
                <a:ext uri="{FF2B5EF4-FFF2-40B4-BE49-F238E27FC236}">
                  <a16:creationId xmlns:a16="http://schemas.microsoft.com/office/drawing/2014/main" id="{00000000-0008-0000-0D00-0000B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</xdr:row>
          <xdr:rowOff>0</xdr:rowOff>
        </xdr:from>
        <xdr:to>
          <xdr:col>1</xdr:col>
          <xdr:colOff>228600</xdr:colOff>
          <xdr:row>109</xdr:row>
          <xdr:rowOff>45720</xdr:rowOff>
        </xdr:to>
        <xdr:sp macro="" textlink="">
          <xdr:nvSpPr>
            <xdr:cNvPr id="20661" name="Control 181" hidden="1">
              <a:extLst>
                <a:ext uri="{63B3BB69-23CF-44E3-9099-C40C66FF867C}">
                  <a14:compatExt spid="_x0000_s20661"/>
                </a:ext>
                <a:ext uri="{FF2B5EF4-FFF2-40B4-BE49-F238E27FC236}">
                  <a16:creationId xmlns:a16="http://schemas.microsoft.com/office/drawing/2014/main" id="{00000000-0008-0000-0D00-0000B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0</xdr:rowOff>
        </xdr:from>
        <xdr:to>
          <xdr:col>1</xdr:col>
          <xdr:colOff>228600</xdr:colOff>
          <xdr:row>110</xdr:row>
          <xdr:rowOff>45720</xdr:rowOff>
        </xdr:to>
        <xdr:sp macro="" textlink="">
          <xdr:nvSpPr>
            <xdr:cNvPr id="20663" name="Control 183" hidden="1">
              <a:extLst>
                <a:ext uri="{63B3BB69-23CF-44E3-9099-C40C66FF867C}">
                  <a14:compatExt spid="_x0000_s20663"/>
                </a:ext>
                <a:ext uri="{FF2B5EF4-FFF2-40B4-BE49-F238E27FC236}">
                  <a16:creationId xmlns:a16="http://schemas.microsoft.com/office/drawing/2014/main" id="{00000000-0008-0000-0D00-0000B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</xdr:row>
          <xdr:rowOff>0</xdr:rowOff>
        </xdr:from>
        <xdr:to>
          <xdr:col>1</xdr:col>
          <xdr:colOff>228600</xdr:colOff>
          <xdr:row>111</xdr:row>
          <xdr:rowOff>45720</xdr:rowOff>
        </xdr:to>
        <xdr:sp macro="" textlink="">
          <xdr:nvSpPr>
            <xdr:cNvPr id="20665" name="Control 185" hidden="1">
              <a:extLst>
                <a:ext uri="{63B3BB69-23CF-44E3-9099-C40C66FF867C}">
                  <a14:compatExt spid="_x0000_s20665"/>
                </a:ext>
                <a:ext uri="{FF2B5EF4-FFF2-40B4-BE49-F238E27FC236}">
                  <a16:creationId xmlns:a16="http://schemas.microsoft.com/office/drawing/2014/main" id="{00000000-0008-0000-0D00-0000B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228600</xdr:colOff>
          <xdr:row>112</xdr:row>
          <xdr:rowOff>45720</xdr:rowOff>
        </xdr:to>
        <xdr:sp macro="" textlink="">
          <xdr:nvSpPr>
            <xdr:cNvPr id="20667" name="Control 187" hidden="1">
              <a:extLst>
                <a:ext uri="{63B3BB69-23CF-44E3-9099-C40C66FF867C}">
                  <a14:compatExt spid="_x0000_s20667"/>
                </a:ext>
                <a:ext uri="{FF2B5EF4-FFF2-40B4-BE49-F238E27FC236}">
                  <a16:creationId xmlns:a16="http://schemas.microsoft.com/office/drawing/2014/main" id="{00000000-0008-0000-0D00-0000B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1</xdr:col>
          <xdr:colOff>228600</xdr:colOff>
          <xdr:row>113</xdr:row>
          <xdr:rowOff>45720</xdr:rowOff>
        </xdr:to>
        <xdr:sp macro="" textlink="">
          <xdr:nvSpPr>
            <xdr:cNvPr id="20669" name="Control 189" hidden="1">
              <a:extLst>
                <a:ext uri="{63B3BB69-23CF-44E3-9099-C40C66FF867C}">
                  <a14:compatExt spid="_x0000_s20669"/>
                </a:ext>
                <a:ext uri="{FF2B5EF4-FFF2-40B4-BE49-F238E27FC236}">
                  <a16:creationId xmlns:a16="http://schemas.microsoft.com/office/drawing/2014/main" id="{00000000-0008-0000-0D00-0000B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</xdr:row>
          <xdr:rowOff>0</xdr:rowOff>
        </xdr:from>
        <xdr:to>
          <xdr:col>1</xdr:col>
          <xdr:colOff>228600</xdr:colOff>
          <xdr:row>114</xdr:row>
          <xdr:rowOff>45720</xdr:rowOff>
        </xdr:to>
        <xdr:sp macro="" textlink="">
          <xdr:nvSpPr>
            <xdr:cNvPr id="20671" name="Control 191" hidden="1">
              <a:extLst>
                <a:ext uri="{63B3BB69-23CF-44E3-9099-C40C66FF867C}">
                  <a14:compatExt spid="_x0000_s20671"/>
                </a:ext>
                <a:ext uri="{FF2B5EF4-FFF2-40B4-BE49-F238E27FC236}">
                  <a16:creationId xmlns:a16="http://schemas.microsoft.com/office/drawing/2014/main" id="{00000000-0008-0000-0D00-0000B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</xdr:row>
          <xdr:rowOff>0</xdr:rowOff>
        </xdr:from>
        <xdr:to>
          <xdr:col>1</xdr:col>
          <xdr:colOff>228600</xdr:colOff>
          <xdr:row>115</xdr:row>
          <xdr:rowOff>45720</xdr:rowOff>
        </xdr:to>
        <xdr:sp macro="" textlink="">
          <xdr:nvSpPr>
            <xdr:cNvPr id="20673" name="Control 193" hidden="1">
              <a:extLst>
                <a:ext uri="{63B3BB69-23CF-44E3-9099-C40C66FF867C}">
                  <a14:compatExt spid="_x0000_s20673"/>
                </a:ext>
                <a:ext uri="{FF2B5EF4-FFF2-40B4-BE49-F238E27FC236}">
                  <a16:creationId xmlns:a16="http://schemas.microsoft.com/office/drawing/2014/main" id="{00000000-0008-0000-0D00-0000C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1</xdr:col>
          <xdr:colOff>228600</xdr:colOff>
          <xdr:row>116</xdr:row>
          <xdr:rowOff>45720</xdr:rowOff>
        </xdr:to>
        <xdr:sp macro="" textlink="">
          <xdr:nvSpPr>
            <xdr:cNvPr id="20675" name="Control 195" hidden="1">
              <a:extLst>
                <a:ext uri="{63B3BB69-23CF-44E3-9099-C40C66FF867C}">
                  <a14:compatExt spid="_x0000_s20675"/>
                </a:ext>
                <a:ext uri="{FF2B5EF4-FFF2-40B4-BE49-F238E27FC236}">
                  <a16:creationId xmlns:a16="http://schemas.microsoft.com/office/drawing/2014/main" id="{00000000-0008-0000-0D00-0000C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</xdr:row>
          <xdr:rowOff>0</xdr:rowOff>
        </xdr:from>
        <xdr:to>
          <xdr:col>1</xdr:col>
          <xdr:colOff>228600</xdr:colOff>
          <xdr:row>117</xdr:row>
          <xdr:rowOff>45720</xdr:rowOff>
        </xdr:to>
        <xdr:sp macro="" textlink="">
          <xdr:nvSpPr>
            <xdr:cNvPr id="20677" name="Control 197" hidden="1">
              <a:extLst>
                <a:ext uri="{63B3BB69-23CF-44E3-9099-C40C66FF867C}">
                  <a14:compatExt spid="_x0000_s20677"/>
                </a:ext>
                <a:ext uri="{FF2B5EF4-FFF2-40B4-BE49-F238E27FC236}">
                  <a16:creationId xmlns:a16="http://schemas.microsoft.com/office/drawing/2014/main" id="{00000000-0008-0000-0D00-0000C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</xdr:row>
          <xdr:rowOff>0</xdr:rowOff>
        </xdr:from>
        <xdr:to>
          <xdr:col>1</xdr:col>
          <xdr:colOff>228600</xdr:colOff>
          <xdr:row>118</xdr:row>
          <xdr:rowOff>45720</xdr:rowOff>
        </xdr:to>
        <xdr:sp macro="" textlink="">
          <xdr:nvSpPr>
            <xdr:cNvPr id="20679" name="Control 199" hidden="1">
              <a:extLst>
                <a:ext uri="{63B3BB69-23CF-44E3-9099-C40C66FF867C}">
                  <a14:compatExt spid="_x0000_s20679"/>
                </a:ext>
                <a:ext uri="{FF2B5EF4-FFF2-40B4-BE49-F238E27FC236}">
                  <a16:creationId xmlns:a16="http://schemas.microsoft.com/office/drawing/2014/main" id="{00000000-0008-0000-0D00-0000C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</xdr:row>
          <xdr:rowOff>0</xdr:rowOff>
        </xdr:from>
        <xdr:to>
          <xdr:col>1</xdr:col>
          <xdr:colOff>228600</xdr:colOff>
          <xdr:row>119</xdr:row>
          <xdr:rowOff>45720</xdr:rowOff>
        </xdr:to>
        <xdr:sp macro="" textlink="">
          <xdr:nvSpPr>
            <xdr:cNvPr id="20681" name="Control 201" hidden="1">
              <a:extLst>
                <a:ext uri="{63B3BB69-23CF-44E3-9099-C40C66FF867C}">
                  <a14:compatExt spid="_x0000_s20681"/>
                </a:ext>
                <a:ext uri="{FF2B5EF4-FFF2-40B4-BE49-F238E27FC236}">
                  <a16:creationId xmlns:a16="http://schemas.microsoft.com/office/drawing/2014/main" id="{00000000-0008-0000-0D00-0000C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</xdr:row>
          <xdr:rowOff>0</xdr:rowOff>
        </xdr:from>
        <xdr:to>
          <xdr:col>1</xdr:col>
          <xdr:colOff>228600</xdr:colOff>
          <xdr:row>120</xdr:row>
          <xdr:rowOff>45720</xdr:rowOff>
        </xdr:to>
        <xdr:sp macro="" textlink="">
          <xdr:nvSpPr>
            <xdr:cNvPr id="20683" name="Control 203" hidden="1">
              <a:extLst>
                <a:ext uri="{63B3BB69-23CF-44E3-9099-C40C66FF867C}">
                  <a14:compatExt spid="_x0000_s20683"/>
                </a:ext>
                <a:ext uri="{FF2B5EF4-FFF2-40B4-BE49-F238E27FC236}">
                  <a16:creationId xmlns:a16="http://schemas.microsoft.com/office/drawing/2014/main" id="{00000000-0008-0000-0D00-0000C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</xdr:row>
          <xdr:rowOff>0</xdr:rowOff>
        </xdr:from>
        <xdr:to>
          <xdr:col>1</xdr:col>
          <xdr:colOff>228600</xdr:colOff>
          <xdr:row>121</xdr:row>
          <xdr:rowOff>45720</xdr:rowOff>
        </xdr:to>
        <xdr:sp macro="" textlink="">
          <xdr:nvSpPr>
            <xdr:cNvPr id="20685" name="Control 205" hidden="1">
              <a:extLst>
                <a:ext uri="{63B3BB69-23CF-44E3-9099-C40C66FF867C}">
                  <a14:compatExt spid="_x0000_s20685"/>
                </a:ext>
                <a:ext uri="{FF2B5EF4-FFF2-40B4-BE49-F238E27FC236}">
                  <a16:creationId xmlns:a16="http://schemas.microsoft.com/office/drawing/2014/main" id="{00000000-0008-0000-0D00-0000C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</xdr:row>
          <xdr:rowOff>0</xdr:rowOff>
        </xdr:from>
        <xdr:to>
          <xdr:col>1</xdr:col>
          <xdr:colOff>228600</xdr:colOff>
          <xdr:row>122</xdr:row>
          <xdr:rowOff>45720</xdr:rowOff>
        </xdr:to>
        <xdr:sp macro="" textlink="">
          <xdr:nvSpPr>
            <xdr:cNvPr id="20687" name="Control 207" hidden="1">
              <a:extLst>
                <a:ext uri="{63B3BB69-23CF-44E3-9099-C40C66FF867C}">
                  <a14:compatExt spid="_x0000_s20687"/>
                </a:ext>
                <a:ext uri="{FF2B5EF4-FFF2-40B4-BE49-F238E27FC236}">
                  <a16:creationId xmlns:a16="http://schemas.microsoft.com/office/drawing/2014/main" id="{00000000-0008-0000-0D00-0000C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</xdr:row>
          <xdr:rowOff>0</xdr:rowOff>
        </xdr:from>
        <xdr:to>
          <xdr:col>1</xdr:col>
          <xdr:colOff>228600</xdr:colOff>
          <xdr:row>123</xdr:row>
          <xdr:rowOff>45720</xdr:rowOff>
        </xdr:to>
        <xdr:sp macro="" textlink="">
          <xdr:nvSpPr>
            <xdr:cNvPr id="20689" name="Control 209" hidden="1">
              <a:extLst>
                <a:ext uri="{63B3BB69-23CF-44E3-9099-C40C66FF867C}">
                  <a14:compatExt spid="_x0000_s20689"/>
                </a:ext>
                <a:ext uri="{FF2B5EF4-FFF2-40B4-BE49-F238E27FC236}">
                  <a16:creationId xmlns:a16="http://schemas.microsoft.com/office/drawing/2014/main" id="{00000000-0008-0000-0D00-0000D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0</xdr:rowOff>
        </xdr:from>
        <xdr:to>
          <xdr:col>1</xdr:col>
          <xdr:colOff>228600</xdr:colOff>
          <xdr:row>124</xdr:row>
          <xdr:rowOff>45720</xdr:rowOff>
        </xdr:to>
        <xdr:sp macro="" textlink="">
          <xdr:nvSpPr>
            <xdr:cNvPr id="20691" name="Control 211" hidden="1">
              <a:extLst>
                <a:ext uri="{63B3BB69-23CF-44E3-9099-C40C66FF867C}">
                  <a14:compatExt spid="_x0000_s20691"/>
                </a:ext>
                <a:ext uri="{FF2B5EF4-FFF2-40B4-BE49-F238E27FC236}">
                  <a16:creationId xmlns:a16="http://schemas.microsoft.com/office/drawing/2014/main" id="{00000000-0008-0000-0D00-0000D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</xdr:row>
          <xdr:rowOff>0</xdr:rowOff>
        </xdr:from>
        <xdr:to>
          <xdr:col>1</xdr:col>
          <xdr:colOff>228600</xdr:colOff>
          <xdr:row>125</xdr:row>
          <xdr:rowOff>45720</xdr:rowOff>
        </xdr:to>
        <xdr:sp macro="" textlink="">
          <xdr:nvSpPr>
            <xdr:cNvPr id="20693" name="Control 213" hidden="1">
              <a:extLst>
                <a:ext uri="{63B3BB69-23CF-44E3-9099-C40C66FF867C}">
                  <a14:compatExt spid="_x0000_s20693"/>
                </a:ext>
                <a:ext uri="{FF2B5EF4-FFF2-40B4-BE49-F238E27FC236}">
                  <a16:creationId xmlns:a16="http://schemas.microsoft.com/office/drawing/2014/main" id="{00000000-0008-0000-0D00-0000D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</xdr:row>
          <xdr:rowOff>0</xdr:rowOff>
        </xdr:from>
        <xdr:to>
          <xdr:col>1</xdr:col>
          <xdr:colOff>228600</xdr:colOff>
          <xdr:row>126</xdr:row>
          <xdr:rowOff>45720</xdr:rowOff>
        </xdr:to>
        <xdr:sp macro="" textlink="">
          <xdr:nvSpPr>
            <xdr:cNvPr id="20695" name="Control 215" hidden="1">
              <a:extLst>
                <a:ext uri="{63B3BB69-23CF-44E3-9099-C40C66FF867C}">
                  <a14:compatExt spid="_x0000_s20695"/>
                </a:ext>
                <a:ext uri="{FF2B5EF4-FFF2-40B4-BE49-F238E27FC236}">
                  <a16:creationId xmlns:a16="http://schemas.microsoft.com/office/drawing/2014/main" id="{00000000-0008-0000-0D00-0000D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</xdr:row>
          <xdr:rowOff>0</xdr:rowOff>
        </xdr:from>
        <xdr:to>
          <xdr:col>1</xdr:col>
          <xdr:colOff>228600</xdr:colOff>
          <xdr:row>127</xdr:row>
          <xdr:rowOff>45720</xdr:rowOff>
        </xdr:to>
        <xdr:sp macro="" textlink="">
          <xdr:nvSpPr>
            <xdr:cNvPr id="20697" name="Control 217" hidden="1">
              <a:extLst>
                <a:ext uri="{63B3BB69-23CF-44E3-9099-C40C66FF867C}">
                  <a14:compatExt spid="_x0000_s20697"/>
                </a:ext>
                <a:ext uri="{FF2B5EF4-FFF2-40B4-BE49-F238E27FC236}">
                  <a16:creationId xmlns:a16="http://schemas.microsoft.com/office/drawing/2014/main" id="{00000000-0008-0000-0D00-0000D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</xdr:col>
          <xdr:colOff>228600</xdr:colOff>
          <xdr:row>128</xdr:row>
          <xdr:rowOff>45720</xdr:rowOff>
        </xdr:to>
        <xdr:sp macro="" textlink="">
          <xdr:nvSpPr>
            <xdr:cNvPr id="20699" name="Control 219" hidden="1">
              <a:extLst>
                <a:ext uri="{63B3BB69-23CF-44E3-9099-C40C66FF867C}">
                  <a14:compatExt spid="_x0000_s20699"/>
                </a:ext>
                <a:ext uri="{FF2B5EF4-FFF2-40B4-BE49-F238E27FC236}">
                  <a16:creationId xmlns:a16="http://schemas.microsoft.com/office/drawing/2014/main" id="{00000000-0008-0000-0D00-0000D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</xdr:row>
          <xdr:rowOff>0</xdr:rowOff>
        </xdr:from>
        <xdr:to>
          <xdr:col>1</xdr:col>
          <xdr:colOff>228600</xdr:colOff>
          <xdr:row>129</xdr:row>
          <xdr:rowOff>45720</xdr:rowOff>
        </xdr:to>
        <xdr:sp macro="" textlink="">
          <xdr:nvSpPr>
            <xdr:cNvPr id="20701" name="Control 221" hidden="1">
              <a:extLst>
                <a:ext uri="{63B3BB69-23CF-44E3-9099-C40C66FF867C}">
                  <a14:compatExt spid="_x0000_s20701"/>
                </a:ext>
                <a:ext uri="{FF2B5EF4-FFF2-40B4-BE49-F238E27FC236}">
                  <a16:creationId xmlns:a16="http://schemas.microsoft.com/office/drawing/2014/main" id="{00000000-0008-0000-0D00-0000D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</xdr:row>
          <xdr:rowOff>0</xdr:rowOff>
        </xdr:from>
        <xdr:to>
          <xdr:col>1</xdr:col>
          <xdr:colOff>228600</xdr:colOff>
          <xdr:row>130</xdr:row>
          <xdr:rowOff>45720</xdr:rowOff>
        </xdr:to>
        <xdr:sp macro="" textlink="">
          <xdr:nvSpPr>
            <xdr:cNvPr id="20703" name="Control 223" hidden="1">
              <a:extLst>
                <a:ext uri="{63B3BB69-23CF-44E3-9099-C40C66FF867C}">
                  <a14:compatExt spid="_x0000_s20703"/>
                </a:ext>
                <a:ext uri="{FF2B5EF4-FFF2-40B4-BE49-F238E27FC236}">
                  <a16:creationId xmlns:a16="http://schemas.microsoft.com/office/drawing/2014/main" id="{00000000-0008-0000-0D00-0000D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</xdr:row>
          <xdr:rowOff>0</xdr:rowOff>
        </xdr:from>
        <xdr:to>
          <xdr:col>1</xdr:col>
          <xdr:colOff>228600</xdr:colOff>
          <xdr:row>131</xdr:row>
          <xdr:rowOff>45720</xdr:rowOff>
        </xdr:to>
        <xdr:sp macro="" textlink="">
          <xdr:nvSpPr>
            <xdr:cNvPr id="20705" name="Control 225" hidden="1">
              <a:extLst>
                <a:ext uri="{63B3BB69-23CF-44E3-9099-C40C66FF867C}">
                  <a14:compatExt spid="_x0000_s20705"/>
                </a:ext>
                <a:ext uri="{FF2B5EF4-FFF2-40B4-BE49-F238E27FC236}">
                  <a16:creationId xmlns:a16="http://schemas.microsoft.com/office/drawing/2014/main" id="{00000000-0008-0000-0D00-0000E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</xdr:row>
          <xdr:rowOff>0</xdr:rowOff>
        </xdr:from>
        <xdr:to>
          <xdr:col>1</xdr:col>
          <xdr:colOff>228600</xdr:colOff>
          <xdr:row>132</xdr:row>
          <xdr:rowOff>45720</xdr:rowOff>
        </xdr:to>
        <xdr:sp macro="" textlink="">
          <xdr:nvSpPr>
            <xdr:cNvPr id="20707" name="Control 227" hidden="1">
              <a:extLst>
                <a:ext uri="{63B3BB69-23CF-44E3-9099-C40C66FF867C}">
                  <a14:compatExt spid="_x0000_s20707"/>
                </a:ext>
                <a:ext uri="{FF2B5EF4-FFF2-40B4-BE49-F238E27FC236}">
                  <a16:creationId xmlns:a16="http://schemas.microsoft.com/office/drawing/2014/main" id="{00000000-0008-0000-0D00-0000E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</xdr:row>
          <xdr:rowOff>0</xdr:rowOff>
        </xdr:from>
        <xdr:to>
          <xdr:col>1</xdr:col>
          <xdr:colOff>228600</xdr:colOff>
          <xdr:row>133</xdr:row>
          <xdr:rowOff>45720</xdr:rowOff>
        </xdr:to>
        <xdr:sp macro="" textlink="">
          <xdr:nvSpPr>
            <xdr:cNvPr id="20709" name="Control 229" hidden="1">
              <a:extLst>
                <a:ext uri="{63B3BB69-23CF-44E3-9099-C40C66FF867C}">
                  <a14:compatExt spid="_x0000_s20709"/>
                </a:ext>
                <a:ext uri="{FF2B5EF4-FFF2-40B4-BE49-F238E27FC236}">
                  <a16:creationId xmlns:a16="http://schemas.microsoft.com/office/drawing/2014/main" id="{00000000-0008-0000-0D00-0000E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</xdr:row>
          <xdr:rowOff>0</xdr:rowOff>
        </xdr:from>
        <xdr:to>
          <xdr:col>1</xdr:col>
          <xdr:colOff>228600</xdr:colOff>
          <xdr:row>134</xdr:row>
          <xdr:rowOff>45720</xdr:rowOff>
        </xdr:to>
        <xdr:sp macro="" textlink="">
          <xdr:nvSpPr>
            <xdr:cNvPr id="20711" name="Control 231" hidden="1">
              <a:extLst>
                <a:ext uri="{63B3BB69-23CF-44E3-9099-C40C66FF867C}">
                  <a14:compatExt spid="_x0000_s20711"/>
                </a:ext>
                <a:ext uri="{FF2B5EF4-FFF2-40B4-BE49-F238E27FC236}">
                  <a16:creationId xmlns:a16="http://schemas.microsoft.com/office/drawing/2014/main" id="{00000000-0008-0000-0D00-0000E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</xdr:row>
          <xdr:rowOff>0</xdr:rowOff>
        </xdr:from>
        <xdr:to>
          <xdr:col>1</xdr:col>
          <xdr:colOff>228600</xdr:colOff>
          <xdr:row>135</xdr:row>
          <xdr:rowOff>45720</xdr:rowOff>
        </xdr:to>
        <xdr:sp macro="" textlink="">
          <xdr:nvSpPr>
            <xdr:cNvPr id="20713" name="Control 233" hidden="1">
              <a:extLst>
                <a:ext uri="{63B3BB69-23CF-44E3-9099-C40C66FF867C}">
                  <a14:compatExt spid="_x0000_s20713"/>
                </a:ext>
                <a:ext uri="{FF2B5EF4-FFF2-40B4-BE49-F238E27FC236}">
                  <a16:creationId xmlns:a16="http://schemas.microsoft.com/office/drawing/2014/main" id="{00000000-0008-0000-0D00-0000E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</xdr:row>
          <xdr:rowOff>0</xdr:rowOff>
        </xdr:from>
        <xdr:to>
          <xdr:col>1</xdr:col>
          <xdr:colOff>228600</xdr:colOff>
          <xdr:row>136</xdr:row>
          <xdr:rowOff>45720</xdr:rowOff>
        </xdr:to>
        <xdr:sp macro="" textlink="">
          <xdr:nvSpPr>
            <xdr:cNvPr id="20715" name="Control 235" hidden="1">
              <a:extLst>
                <a:ext uri="{63B3BB69-23CF-44E3-9099-C40C66FF867C}">
                  <a14:compatExt spid="_x0000_s20715"/>
                </a:ext>
                <a:ext uri="{FF2B5EF4-FFF2-40B4-BE49-F238E27FC236}">
                  <a16:creationId xmlns:a16="http://schemas.microsoft.com/office/drawing/2014/main" id="{00000000-0008-0000-0D00-0000E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</xdr:row>
          <xdr:rowOff>0</xdr:rowOff>
        </xdr:from>
        <xdr:to>
          <xdr:col>1</xdr:col>
          <xdr:colOff>228600</xdr:colOff>
          <xdr:row>137</xdr:row>
          <xdr:rowOff>45720</xdr:rowOff>
        </xdr:to>
        <xdr:sp macro="" textlink="">
          <xdr:nvSpPr>
            <xdr:cNvPr id="20717" name="Control 237" hidden="1">
              <a:extLst>
                <a:ext uri="{63B3BB69-23CF-44E3-9099-C40C66FF867C}">
                  <a14:compatExt spid="_x0000_s20717"/>
                </a:ext>
                <a:ext uri="{FF2B5EF4-FFF2-40B4-BE49-F238E27FC236}">
                  <a16:creationId xmlns:a16="http://schemas.microsoft.com/office/drawing/2014/main" id="{00000000-0008-0000-0D00-0000E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</xdr:row>
          <xdr:rowOff>0</xdr:rowOff>
        </xdr:from>
        <xdr:to>
          <xdr:col>1</xdr:col>
          <xdr:colOff>228600</xdr:colOff>
          <xdr:row>138</xdr:row>
          <xdr:rowOff>45720</xdr:rowOff>
        </xdr:to>
        <xdr:sp macro="" textlink="">
          <xdr:nvSpPr>
            <xdr:cNvPr id="20719" name="Control 239" hidden="1">
              <a:extLst>
                <a:ext uri="{63B3BB69-23CF-44E3-9099-C40C66FF867C}">
                  <a14:compatExt spid="_x0000_s20719"/>
                </a:ext>
                <a:ext uri="{FF2B5EF4-FFF2-40B4-BE49-F238E27FC236}">
                  <a16:creationId xmlns:a16="http://schemas.microsoft.com/office/drawing/2014/main" id="{00000000-0008-0000-0D00-0000E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</xdr:row>
          <xdr:rowOff>0</xdr:rowOff>
        </xdr:from>
        <xdr:to>
          <xdr:col>1</xdr:col>
          <xdr:colOff>228600</xdr:colOff>
          <xdr:row>139</xdr:row>
          <xdr:rowOff>45720</xdr:rowOff>
        </xdr:to>
        <xdr:sp macro="" textlink="">
          <xdr:nvSpPr>
            <xdr:cNvPr id="20721" name="Control 241" hidden="1">
              <a:extLst>
                <a:ext uri="{63B3BB69-23CF-44E3-9099-C40C66FF867C}">
                  <a14:compatExt spid="_x0000_s20721"/>
                </a:ext>
                <a:ext uri="{FF2B5EF4-FFF2-40B4-BE49-F238E27FC236}">
                  <a16:creationId xmlns:a16="http://schemas.microsoft.com/office/drawing/2014/main" id="{00000000-0008-0000-0D00-0000F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</xdr:row>
          <xdr:rowOff>0</xdr:rowOff>
        </xdr:from>
        <xdr:to>
          <xdr:col>1</xdr:col>
          <xdr:colOff>228600</xdr:colOff>
          <xdr:row>140</xdr:row>
          <xdr:rowOff>45720</xdr:rowOff>
        </xdr:to>
        <xdr:sp macro="" textlink="">
          <xdr:nvSpPr>
            <xdr:cNvPr id="20723" name="Control 243" hidden="1">
              <a:extLst>
                <a:ext uri="{63B3BB69-23CF-44E3-9099-C40C66FF867C}">
                  <a14:compatExt spid="_x0000_s20723"/>
                </a:ext>
                <a:ext uri="{FF2B5EF4-FFF2-40B4-BE49-F238E27FC236}">
                  <a16:creationId xmlns:a16="http://schemas.microsoft.com/office/drawing/2014/main" id="{00000000-0008-0000-0D00-0000F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</xdr:row>
          <xdr:rowOff>0</xdr:rowOff>
        </xdr:from>
        <xdr:to>
          <xdr:col>1</xdr:col>
          <xdr:colOff>228600</xdr:colOff>
          <xdr:row>141</xdr:row>
          <xdr:rowOff>45720</xdr:rowOff>
        </xdr:to>
        <xdr:sp macro="" textlink="">
          <xdr:nvSpPr>
            <xdr:cNvPr id="20725" name="Control 245" hidden="1">
              <a:extLst>
                <a:ext uri="{63B3BB69-23CF-44E3-9099-C40C66FF867C}">
                  <a14:compatExt spid="_x0000_s20725"/>
                </a:ext>
                <a:ext uri="{FF2B5EF4-FFF2-40B4-BE49-F238E27FC236}">
                  <a16:creationId xmlns:a16="http://schemas.microsoft.com/office/drawing/2014/main" id="{00000000-0008-0000-0D00-0000F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</xdr:row>
          <xdr:rowOff>0</xdr:rowOff>
        </xdr:from>
        <xdr:to>
          <xdr:col>1</xdr:col>
          <xdr:colOff>228600</xdr:colOff>
          <xdr:row>142</xdr:row>
          <xdr:rowOff>45720</xdr:rowOff>
        </xdr:to>
        <xdr:sp macro="" textlink="">
          <xdr:nvSpPr>
            <xdr:cNvPr id="20727" name="Control 247" hidden="1">
              <a:extLst>
                <a:ext uri="{63B3BB69-23CF-44E3-9099-C40C66FF867C}">
                  <a14:compatExt spid="_x0000_s20727"/>
                </a:ext>
                <a:ext uri="{FF2B5EF4-FFF2-40B4-BE49-F238E27FC236}">
                  <a16:creationId xmlns:a16="http://schemas.microsoft.com/office/drawing/2014/main" id="{00000000-0008-0000-0D00-0000F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</xdr:row>
          <xdr:rowOff>0</xdr:rowOff>
        </xdr:from>
        <xdr:to>
          <xdr:col>1</xdr:col>
          <xdr:colOff>228600</xdr:colOff>
          <xdr:row>143</xdr:row>
          <xdr:rowOff>45720</xdr:rowOff>
        </xdr:to>
        <xdr:sp macro="" textlink="">
          <xdr:nvSpPr>
            <xdr:cNvPr id="20729" name="Control 249" hidden="1">
              <a:extLst>
                <a:ext uri="{63B3BB69-23CF-44E3-9099-C40C66FF867C}">
                  <a14:compatExt spid="_x0000_s20729"/>
                </a:ext>
                <a:ext uri="{FF2B5EF4-FFF2-40B4-BE49-F238E27FC236}">
                  <a16:creationId xmlns:a16="http://schemas.microsoft.com/office/drawing/2014/main" id="{00000000-0008-0000-0D00-0000F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1</xdr:col>
          <xdr:colOff>228600</xdr:colOff>
          <xdr:row>144</xdr:row>
          <xdr:rowOff>45720</xdr:rowOff>
        </xdr:to>
        <xdr:sp macro="" textlink="">
          <xdr:nvSpPr>
            <xdr:cNvPr id="20731" name="Control 251" hidden="1">
              <a:extLst>
                <a:ext uri="{63B3BB69-23CF-44E3-9099-C40C66FF867C}">
                  <a14:compatExt spid="_x0000_s20731"/>
                </a:ext>
                <a:ext uri="{FF2B5EF4-FFF2-40B4-BE49-F238E27FC236}">
                  <a16:creationId xmlns:a16="http://schemas.microsoft.com/office/drawing/2014/main" id="{00000000-0008-0000-0D00-0000F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</xdr:row>
          <xdr:rowOff>0</xdr:rowOff>
        </xdr:from>
        <xdr:to>
          <xdr:col>1</xdr:col>
          <xdr:colOff>228600</xdr:colOff>
          <xdr:row>145</xdr:row>
          <xdr:rowOff>45720</xdr:rowOff>
        </xdr:to>
        <xdr:sp macro="" textlink="">
          <xdr:nvSpPr>
            <xdr:cNvPr id="20733" name="Control 253" hidden="1">
              <a:extLst>
                <a:ext uri="{63B3BB69-23CF-44E3-9099-C40C66FF867C}">
                  <a14:compatExt spid="_x0000_s20733"/>
                </a:ext>
                <a:ext uri="{FF2B5EF4-FFF2-40B4-BE49-F238E27FC236}">
                  <a16:creationId xmlns:a16="http://schemas.microsoft.com/office/drawing/2014/main" id="{00000000-0008-0000-0D00-0000F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</xdr:row>
          <xdr:rowOff>0</xdr:rowOff>
        </xdr:from>
        <xdr:to>
          <xdr:col>1</xdr:col>
          <xdr:colOff>228600</xdr:colOff>
          <xdr:row>146</xdr:row>
          <xdr:rowOff>45720</xdr:rowOff>
        </xdr:to>
        <xdr:sp macro="" textlink="">
          <xdr:nvSpPr>
            <xdr:cNvPr id="20735" name="Control 255" hidden="1">
              <a:extLst>
                <a:ext uri="{63B3BB69-23CF-44E3-9099-C40C66FF867C}">
                  <a14:compatExt spid="_x0000_s20735"/>
                </a:ext>
                <a:ext uri="{FF2B5EF4-FFF2-40B4-BE49-F238E27FC236}">
                  <a16:creationId xmlns:a16="http://schemas.microsoft.com/office/drawing/2014/main" id="{00000000-0008-0000-0D00-0000F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</xdr:row>
          <xdr:rowOff>0</xdr:rowOff>
        </xdr:from>
        <xdr:to>
          <xdr:col>1</xdr:col>
          <xdr:colOff>228600</xdr:colOff>
          <xdr:row>147</xdr:row>
          <xdr:rowOff>45720</xdr:rowOff>
        </xdr:to>
        <xdr:sp macro="" textlink="">
          <xdr:nvSpPr>
            <xdr:cNvPr id="20737" name="Control 257" hidden="1">
              <a:extLst>
                <a:ext uri="{63B3BB69-23CF-44E3-9099-C40C66FF867C}">
                  <a14:compatExt spid="_x0000_s20737"/>
                </a:ext>
                <a:ext uri="{FF2B5EF4-FFF2-40B4-BE49-F238E27FC236}">
                  <a16:creationId xmlns:a16="http://schemas.microsoft.com/office/drawing/2014/main" id="{00000000-0008-0000-0D00-000001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</xdr:row>
          <xdr:rowOff>0</xdr:rowOff>
        </xdr:from>
        <xdr:to>
          <xdr:col>1</xdr:col>
          <xdr:colOff>228600</xdr:colOff>
          <xdr:row>148</xdr:row>
          <xdr:rowOff>45720</xdr:rowOff>
        </xdr:to>
        <xdr:sp macro="" textlink="">
          <xdr:nvSpPr>
            <xdr:cNvPr id="20739" name="Control 259" hidden="1">
              <a:extLst>
                <a:ext uri="{63B3BB69-23CF-44E3-9099-C40C66FF867C}">
                  <a14:compatExt spid="_x0000_s20739"/>
                </a:ext>
                <a:ext uri="{FF2B5EF4-FFF2-40B4-BE49-F238E27FC236}">
                  <a16:creationId xmlns:a16="http://schemas.microsoft.com/office/drawing/2014/main" id="{00000000-0008-0000-0D00-000003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</xdr:row>
          <xdr:rowOff>0</xdr:rowOff>
        </xdr:from>
        <xdr:to>
          <xdr:col>1</xdr:col>
          <xdr:colOff>228600</xdr:colOff>
          <xdr:row>149</xdr:row>
          <xdr:rowOff>45720</xdr:rowOff>
        </xdr:to>
        <xdr:sp macro="" textlink="">
          <xdr:nvSpPr>
            <xdr:cNvPr id="20741" name="Control 261" hidden="1">
              <a:extLst>
                <a:ext uri="{63B3BB69-23CF-44E3-9099-C40C66FF867C}">
                  <a14:compatExt spid="_x0000_s20741"/>
                </a:ext>
                <a:ext uri="{FF2B5EF4-FFF2-40B4-BE49-F238E27FC236}">
                  <a16:creationId xmlns:a16="http://schemas.microsoft.com/office/drawing/2014/main" id="{00000000-0008-0000-0D00-000005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</xdr:row>
          <xdr:rowOff>0</xdr:rowOff>
        </xdr:from>
        <xdr:to>
          <xdr:col>1</xdr:col>
          <xdr:colOff>228600</xdr:colOff>
          <xdr:row>150</xdr:row>
          <xdr:rowOff>45720</xdr:rowOff>
        </xdr:to>
        <xdr:sp macro="" textlink="">
          <xdr:nvSpPr>
            <xdr:cNvPr id="20743" name="Control 263" hidden="1">
              <a:extLst>
                <a:ext uri="{63B3BB69-23CF-44E3-9099-C40C66FF867C}">
                  <a14:compatExt spid="_x0000_s20743"/>
                </a:ext>
                <a:ext uri="{FF2B5EF4-FFF2-40B4-BE49-F238E27FC236}">
                  <a16:creationId xmlns:a16="http://schemas.microsoft.com/office/drawing/2014/main" id="{00000000-0008-0000-0D00-000007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</xdr:row>
          <xdr:rowOff>0</xdr:rowOff>
        </xdr:from>
        <xdr:to>
          <xdr:col>1</xdr:col>
          <xdr:colOff>228600</xdr:colOff>
          <xdr:row>151</xdr:row>
          <xdr:rowOff>45720</xdr:rowOff>
        </xdr:to>
        <xdr:sp macro="" textlink="">
          <xdr:nvSpPr>
            <xdr:cNvPr id="20745" name="Control 265" hidden="1">
              <a:extLst>
                <a:ext uri="{63B3BB69-23CF-44E3-9099-C40C66FF867C}">
                  <a14:compatExt spid="_x0000_s20745"/>
                </a:ext>
                <a:ext uri="{FF2B5EF4-FFF2-40B4-BE49-F238E27FC236}">
                  <a16:creationId xmlns:a16="http://schemas.microsoft.com/office/drawing/2014/main" id="{00000000-0008-0000-0D00-000009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152</xdr:row>
      <xdr:rowOff>0</xdr:rowOff>
    </xdr:from>
    <xdr:to>
      <xdr:col>1</xdr:col>
      <xdr:colOff>30480</xdr:colOff>
      <xdr:row>154</xdr:row>
      <xdr:rowOff>22860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00000000-0008-0000-0D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6210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30480</xdr:colOff>
      <xdr:row>155</xdr:row>
      <xdr:rowOff>22860</xdr:rowOff>
    </xdr:to>
    <xdr:pic>
      <xdr:nvPicPr>
        <xdr:cNvPr id="176" name="图片 175">
          <a:extLst>
            <a:ext uri="{FF2B5EF4-FFF2-40B4-BE49-F238E27FC236}">
              <a16:creationId xmlns:a16="http://schemas.microsoft.com/office/drawing/2014/main" id="{00000000-0008-0000-0D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4498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30480</xdr:colOff>
      <xdr:row>157</xdr:row>
      <xdr:rowOff>0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00000000-0008-0000-0D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10740"/>
          <a:ext cx="304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30480</xdr:colOff>
      <xdr:row>158</xdr:row>
      <xdr:rowOff>0</xdr:rowOff>
    </xdr:to>
    <xdr:pic>
      <xdr:nvPicPr>
        <xdr:cNvPr id="178" name="图片 177">
          <a:extLst>
            <a:ext uri="{FF2B5EF4-FFF2-40B4-BE49-F238E27FC236}">
              <a16:creationId xmlns:a16="http://schemas.microsoft.com/office/drawing/2014/main" id="{00000000-0008-0000-0D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93620"/>
          <a:ext cx="304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152400</xdr:colOff>
      <xdr:row>161</xdr:row>
      <xdr:rowOff>152400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D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12927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152400</xdr:colOff>
      <xdr:row>162</xdr:row>
      <xdr:rowOff>152400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D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14680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152400</xdr:colOff>
      <xdr:row>164</xdr:row>
      <xdr:rowOff>152400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D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18185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152400</xdr:colOff>
      <xdr:row>167</xdr:row>
      <xdr:rowOff>152400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D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23443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152400</xdr:colOff>
      <xdr:row>168</xdr:row>
      <xdr:rowOff>152400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D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251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152400</xdr:colOff>
      <xdr:row>173</xdr:row>
      <xdr:rowOff>152400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D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419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152400</xdr:colOff>
      <xdr:row>174</xdr:row>
      <xdr:rowOff>152400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D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45312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152400</xdr:colOff>
      <xdr:row>175</xdr:row>
      <xdr:rowOff>152400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D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4706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152400</xdr:colOff>
      <xdr:row>179</xdr:row>
      <xdr:rowOff>152400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00000000-0008-0000-0D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54075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152400</xdr:colOff>
      <xdr:row>181</xdr:row>
      <xdr:rowOff>152400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D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60781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152400</xdr:colOff>
      <xdr:row>182</xdr:row>
      <xdr:rowOff>152400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D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64134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152400</xdr:colOff>
      <xdr:row>185</xdr:row>
      <xdr:rowOff>152400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D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70992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152400</xdr:colOff>
      <xdr:row>186</xdr:row>
      <xdr:rowOff>152400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00000000-0008-0000-0D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743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152400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D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0420" y="4743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152400</xdr:colOff>
      <xdr:row>187</xdr:row>
      <xdr:rowOff>152400</xdr:rowOff>
    </xdr:to>
    <xdr:pic>
      <xdr:nvPicPr>
        <xdr:cNvPr id="193" name="图片 192">
          <a:extLst>
            <a:ext uri="{FF2B5EF4-FFF2-40B4-BE49-F238E27FC236}">
              <a16:creationId xmlns:a16="http://schemas.microsoft.com/office/drawing/2014/main" id="{00000000-0008-0000-0D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76097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152400</xdr:colOff>
      <xdr:row>191</xdr:row>
      <xdr:rowOff>152400</xdr:rowOff>
    </xdr:to>
    <xdr:pic>
      <xdr:nvPicPr>
        <xdr:cNvPr id="194" name="图片 193">
          <a:extLst>
            <a:ext uri="{FF2B5EF4-FFF2-40B4-BE49-F238E27FC236}">
              <a16:creationId xmlns:a16="http://schemas.microsoft.com/office/drawing/2014/main" id="{00000000-0008-0000-0D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86308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152400</xdr:colOff>
      <xdr:row>192</xdr:row>
      <xdr:rowOff>152400</xdr:rowOff>
    </xdr:to>
    <xdr:pic>
      <xdr:nvPicPr>
        <xdr:cNvPr id="195" name="图片 194">
          <a:extLst>
            <a:ext uri="{FF2B5EF4-FFF2-40B4-BE49-F238E27FC236}">
              <a16:creationId xmlns:a16="http://schemas.microsoft.com/office/drawing/2014/main" id="{00000000-0008-0000-0D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489661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152400</xdr:colOff>
      <xdr:row>203</xdr:row>
      <xdr:rowOff>152400</xdr:rowOff>
    </xdr:to>
    <xdr:pic>
      <xdr:nvPicPr>
        <xdr:cNvPr id="196" name="图片 195">
          <a:extLst>
            <a:ext uri="{FF2B5EF4-FFF2-40B4-BE49-F238E27FC236}">
              <a16:creationId xmlns:a16="http://schemas.microsoft.com/office/drawing/2014/main" id="{00000000-0008-0000-0D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521741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152400</xdr:colOff>
      <xdr:row>207</xdr:row>
      <xdr:rowOff>152400</xdr:rowOff>
    </xdr:to>
    <xdr:pic>
      <xdr:nvPicPr>
        <xdr:cNvPr id="197" name="图片 196">
          <a:extLst>
            <a:ext uri="{FF2B5EF4-FFF2-40B4-BE49-F238E27FC236}">
              <a16:creationId xmlns:a16="http://schemas.microsoft.com/office/drawing/2014/main" id="{00000000-0008-0000-0D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528751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152400</xdr:colOff>
      <xdr:row>210</xdr:row>
      <xdr:rowOff>152400</xdr:rowOff>
    </xdr:to>
    <xdr:pic>
      <xdr:nvPicPr>
        <xdr:cNvPr id="198" name="图片 197">
          <a:extLst>
            <a:ext uri="{FF2B5EF4-FFF2-40B4-BE49-F238E27FC236}">
              <a16:creationId xmlns:a16="http://schemas.microsoft.com/office/drawing/2014/main" id="{00000000-0008-0000-0D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535609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152400</xdr:colOff>
      <xdr:row>211</xdr:row>
      <xdr:rowOff>152400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D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538962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96" name="Freeform 416">
          <a:extLst>
            <a:ext uri="{FF2B5EF4-FFF2-40B4-BE49-F238E27FC236}">
              <a16:creationId xmlns:a16="http://schemas.microsoft.com/office/drawing/2014/main" id="{00000000-0008-0000-0D00-0000A0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40000 h 21600"/>
            <a:gd name="T2" fmla="*/ 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40000"/>
              </a:moveTo>
              <a:lnTo>
                <a:pt x="0" y="86400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95" name="Freeform 415">
          <a:extLst>
            <a:ext uri="{FF2B5EF4-FFF2-40B4-BE49-F238E27FC236}">
              <a16:creationId xmlns:a16="http://schemas.microsoft.com/office/drawing/2014/main" id="{00000000-0008-0000-0D00-00009F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7171200 h 21600"/>
            <a:gd name="T2" fmla="*/ 0 w 21600"/>
            <a:gd name="T3" fmla="*/ 7171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7171200"/>
              </a:moveTo>
              <a:lnTo>
                <a:pt x="0" y="71712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94" name="Freeform 414">
          <a:extLst>
            <a:ext uri="{FF2B5EF4-FFF2-40B4-BE49-F238E27FC236}">
              <a16:creationId xmlns:a16="http://schemas.microsoft.com/office/drawing/2014/main" id="{00000000-0008-0000-0D00-00009E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5702400 h 21600"/>
            <a:gd name="T2" fmla="*/ 0 w 21600"/>
            <a:gd name="T3" fmla="*/ 57024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5702400"/>
              </a:moveTo>
              <a:lnTo>
                <a:pt x="0" y="57024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93" name="Freeform 413">
          <a:extLst>
            <a:ext uri="{FF2B5EF4-FFF2-40B4-BE49-F238E27FC236}">
              <a16:creationId xmlns:a16="http://schemas.microsoft.com/office/drawing/2014/main" id="{00000000-0008-0000-0D00-00009D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4233600 h 21600"/>
            <a:gd name="T2" fmla="*/ 0 w 21600"/>
            <a:gd name="T3" fmla="*/ 4233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4233600"/>
              </a:moveTo>
              <a:lnTo>
                <a:pt x="0" y="42336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92" name="Freeform 412">
          <a:extLst>
            <a:ext uri="{FF2B5EF4-FFF2-40B4-BE49-F238E27FC236}">
              <a16:creationId xmlns:a16="http://schemas.microsoft.com/office/drawing/2014/main" id="{00000000-0008-0000-0D00-00009C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2764800 h 21600"/>
            <a:gd name="T2" fmla="*/ 0 w 21600"/>
            <a:gd name="T3" fmla="*/ 2764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2764800"/>
              </a:moveTo>
              <a:lnTo>
                <a:pt x="0" y="27648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91" name="Freeform 411">
          <a:extLst>
            <a:ext uri="{FF2B5EF4-FFF2-40B4-BE49-F238E27FC236}">
              <a16:creationId xmlns:a16="http://schemas.microsoft.com/office/drawing/2014/main" id="{00000000-0008-0000-0D00-00009B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1296000 h 21600"/>
            <a:gd name="T2" fmla="*/ 0 w 21600"/>
            <a:gd name="T3" fmla="*/ 1296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1296000"/>
              </a:moveTo>
              <a:lnTo>
                <a:pt x="0" y="12960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10" name="Freeform 430">
          <a:extLst>
            <a:ext uri="{FF2B5EF4-FFF2-40B4-BE49-F238E27FC236}">
              <a16:creationId xmlns:a16="http://schemas.microsoft.com/office/drawing/2014/main" id="{00000000-0008-0000-0D00-0000AE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29200 h 21600"/>
            <a:gd name="T2" fmla="*/ 0 w 21600"/>
            <a:gd name="T3" fmla="*/ 1285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29200"/>
              </a:moveTo>
              <a:lnTo>
                <a:pt x="0" y="12852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897" name="Line 417">
          <a:extLst>
            <a:ext uri="{FF2B5EF4-FFF2-40B4-BE49-F238E27FC236}">
              <a16:creationId xmlns:a16="http://schemas.microsoft.com/office/drawing/2014/main" id="{00000000-0008-0000-0D00-0000A151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金额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90" name="Freeform 410">
          <a:extLst>
            <a:ext uri="{FF2B5EF4-FFF2-40B4-BE49-F238E27FC236}">
              <a16:creationId xmlns:a16="http://schemas.microsoft.com/office/drawing/2014/main" id="{00000000-0008-0000-0D00-00009A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40000 h 21600"/>
            <a:gd name="T2" fmla="*/ 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40000"/>
              </a:moveTo>
              <a:lnTo>
                <a:pt x="0" y="8640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09" name="Freeform 429">
          <a:extLst>
            <a:ext uri="{FF2B5EF4-FFF2-40B4-BE49-F238E27FC236}">
              <a16:creationId xmlns:a16="http://schemas.microsoft.com/office/drawing/2014/main" id="{00000000-0008-0000-0D00-0000AD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8640000 h 21600"/>
            <a:gd name="T2" fmla="*/ -11880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8640000"/>
              </a:moveTo>
              <a:lnTo>
                <a:pt x="-118800" y="8640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08" name="Freeform 428">
          <a:extLst>
            <a:ext uri="{FF2B5EF4-FFF2-40B4-BE49-F238E27FC236}">
              <a16:creationId xmlns:a16="http://schemas.microsoft.com/office/drawing/2014/main" id="{00000000-0008-0000-0D00-0000AC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7171200 h 21600"/>
            <a:gd name="T2" fmla="*/ -118800 w 21600"/>
            <a:gd name="T3" fmla="*/ 7171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7171200"/>
              </a:moveTo>
              <a:lnTo>
                <a:pt x="-118800" y="71712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07" name="Freeform 427">
          <a:extLst>
            <a:ext uri="{FF2B5EF4-FFF2-40B4-BE49-F238E27FC236}">
              <a16:creationId xmlns:a16="http://schemas.microsoft.com/office/drawing/2014/main" id="{00000000-0008-0000-0D00-0000AB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5702400 h 21600"/>
            <a:gd name="T2" fmla="*/ -118800 w 21600"/>
            <a:gd name="T3" fmla="*/ 57024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5702400"/>
              </a:moveTo>
              <a:lnTo>
                <a:pt x="-118800" y="57024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06" name="Freeform 426">
          <a:extLst>
            <a:ext uri="{FF2B5EF4-FFF2-40B4-BE49-F238E27FC236}">
              <a16:creationId xmlns:a16="http://schemas.microsoft.com/office/drawing/2014/main" id="{00000000-0008-0000-0D00-0000AA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4233600 h 21600"/>
            <a:gd name="T2" fmla="*/ -118800 w 21600"/>
            <a:gd name="T3" fmla="*/ 4233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4233600"/>
              </a:moveTo>
              <a:lnTo>
                <a:pt x="-118800" y="42336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05" name="Freeform 425">
          <a:extLst>
            <a:ext uri="{FF2B5EF4-FFF2-40B4-BE49-F238E27FC236}">
              <a16:creationId xmlns:a16="http://schemas.microsoft.com/office/drawing/2014/main" id="{00000000-0008-0000-0D00-0000A9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2764800 h 21600"/>
            <a:gd name="T2" fmla="*/ -118800 w 21600"/>
            <a:gd name="T3" fmla="*/ 2764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2764800"/>
              </a:moveTo>
              <a:lnTo>
                <a:pt x="-118800" y="27648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04" name="Freeform 424">
          <a:extLst>
            <a:ext uri="{FF2B5EF4-FFF2-40B4-BE49-F238E27FC236}">
              <a16:creationId xmlns:a16="http://schemas.microsoft.com/office/drawing/2014/main" id="{00000000-0008-0000-0D00-0000A8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1296000 h 21600"/>
            <a:gd name="T2" fmla="*/ -118800 w 21600"/>
            <a:gd name="T3" fmla="*/ 1296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1296000"/>
              </a:moveTo>
              <a:lnTo>
                <a:pt x="-118800" y="1296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89" name="Freeform 409">
          <a:extLst>
            <a:ext uri="{FF2B5EF4-FFF2-40B4-BE49-F238E27FC236}">
              <a16:creationId xmlns:a16="http://schemas.microsoft.com/office/drawing/2014/main" id="{00000000-0008-0000-0D00-000099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29200 h 21600"/>
            <a:gd name="T2" fmla="*/ 0 w 21600"/>
            <a:gd name="T3" fmla="*/ 8737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29200"/>
              </a:moveTo>
              <a:lnTo>
                <a:pt x="0" y="87372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903" name="Line 423">
          <a:extLst>
            <a:ext uri="{FF2B5EF4-FFF2-40B4-BE49-F238E27FC236}">
              <a16:creationId xmlns:a16="http://schemas.microsoft.com/office/drawing/2014/main" id="{00000000-0008-0000-0D00-0000A751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902" name="Line 422">
          <a:extLst>
            <a:ext uri="{FF2B5EF4-FFF2-40B4-BE49-F238E27FC236}">
              <a16:creationId xmlns:a16="http://schemas.microsoft.com/office/drawing/2014/main" id="{00000000-0008-0000-0D00-0000A651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5,000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901" name="Line 421">
          <a:extLst>
            <a:ext uri="{FF2B5EF4-FFF2-40B4-BE49-F238E27FC236}">
              <a16:creationId xmlns:a16="http://schemas.microsoft.com/office/drawing/2014/main" id="{00000000-0008-0000-0D00-0000A551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10,000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900" name="Line 420">
          <a:extLst>
            <a:ext uri="{FF2B5EF4-FFF2-40B4-BE49-F238E27FC236}">
              <a16:creationId xmlns:a16="http://schemas.microsoft.com/office/drawing/2014/main" id="{00000000-0008-0000-0D00-0000A451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15,000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899" name="Line 419">
          <a:extLst>
            <a:ext uri="{FF2B5EF4-FFF2-40B4-BE49-F238E27FC236}">
              <a16:creationId xmlns:a16="http://schemas.microsoft.com/office/drawing/2014/main" id="{00000000-0008-0000-0D00-0000A351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20,000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898" name="Line 418">
          <a:extLst>
            <a:ext uri="{FF2B5EF4-FFF2-40B4-BE49-F238E27FC236}">
              <a16:creationId xmlns:a16="http://schemas.microsoft.com/office/drawing/2014/main" id="{00000000-0008-0000-0D00-0000A251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25,000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888" name="Line 408">
          <a:extLst>
            <a:ext uri="{FF2B5EF4-FFF2-40B4-BE49-F238E27FC236}">
              <a16:creationId xmlns:a16="http://schemas.microsoft.com/office/drawing/2014/main" id="{00000000-0008-0000-0D00-00009851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17" name="Freeform 437">
          <a:extLst>
            <a:ext uri="{FF2B5EF4-FFF2-40B4-BE49-F238E27FC236}">
              <a16:creationId xmlns:a16="http://schemas.microsoft.com/office/drawing/2014/main" id="{00000000-0008-0000-0D00-0000B5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8629200 h 21600"/>
            <a:gd name="T2" fmla="*/ 8629200 w 21600"/>
            <a:gd name="T3" fmla="*/ -10800 h 21600"/>
            <a:gd name="T4" fmla="*/ 8629200 w 21600"/>
            <a:gd name="T5" fmla="*/ 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1600" h="21600">
              <a:moveTo>
                <a:pt x="-10800" y="8629200"/>
              </a:moveTo>
              <a:cubicBezTo>
                <a:pt x="-10800" y="8629200"/>
                <a:pt x="0" y="-10800"/>
                <a:pt x="8629200" y="-10800"/>
              </a:cubicBezTo>
              <a:cubicBezTo>
                <a:pt x="8629200" y="-10800"/>
                <a:pt x="8629200" y="-10800"/>
                <a:pt x="8629200" y="0"/>
              </a:cubicBezTo>
            </a:path>
          </a:pathLst>
        </a:custGeom>
        <a:noFill/>
        <a:ln w="19050">
          <a:solidFill>
            <a:srgbClr val="C2353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15" name="Freeform 435">
          <a:extLst>
            <a:ext uri="{FF2B5EF4-FFF2-40B4-BE49-F238E27FC236}">
              <a16:creationId xmlns:a16="http://schemas.microsoft.com/office/drawing/2014/main" id="{00000000-0008-0000-0D00-0000B3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8629200 h 21600"/>
            <a:gd name="T2" fmla="*/ 8629200 w 21600"/>
            <a:gd name="T3" fmla="*/ -10800 h 21600"/>
            <a:gd name="T4" fmla="*/ 8629200 w 21600"/>
            <a:gd name="T5" fmla="*/ 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1600" h="21600">
              <a:moveTo>
                <a:pt x="-10800" y="8629200"/>
              </a:moveTo>
              <a:cubicBezTo>
                <a:pt x="-10800" y="8629200"/>
                <a:pt x="0" y="-10800"/>
                <a:pt x="8629200" y="-10800"/>
              </a:cubicBezTo>
              <a:cubicBezTo>
                <a:pt x="8629200" y="-10800"/>
                <a:pt x="8629200" y="-10800"/>
                <a:pt x="8629200" y="0"/>
              </a:cubicBezTo>
            </a:path>
          </a:pathLst>
        </a:custGeom>
        <a:noFill/>
        <a:ln w="19050">
          <a:solidFill>
            <a:srgbClr val="2F455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13" name="Freeform 433">
          <a:extLst>
            <a:ext uri="{FF2B5EF4-FFF2-40B4-BE49-F238E27FC236}">
              <a16:creationId xmlns:a16="http://schemas.microsoft.com/office/drawing/2014/main" id="{00000000-0008-0000-0D00-0000B1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5104080 h 21600"/>
            <a:gd name="T2" fmla="*/ -10800 w 21600"/>
            <a:gd name="T3" fmla="*/ 2174647 h 21600"/>
            <a:gd name="T4" fmla="*/ -10800 w 21600"/>
            <a:gd name="T5" fmla="*/ 5104080 h 21600"/>
            <a:gd name="T6" fmla="*/ -10800 w 21600"/>
            <a:gd name="T7" fmla="*/ 8629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0800" y="5104080"/>
              </a:moveTo>
              <a:cubicBezTo>
                <a:pt x="-10800" y="5104080"/>
                <a:pt x="-10800" y="2174647"/>
                <a:pt x="-10800" y="2174647"/>
              </a:cubicBezTo>
              <a:cubicBezTo>
                <a:pt x="-10800" y="2174647"/>
                <a:pt x="-10800" y="3639363"/>
                <a:pt x="-10800" y="5104080"/>
              </a:cubicBezTo>
              <a:cubicBezTo>
                <a:pt x="-10800" y="6866640"/>
                <a:pt x="-10800" y="8629200"/>
                <a:pt x="-10800" y="8629200"/>
              </a:cubicBezTo>
            </a:path>
          </a:pathLst>
        </a:custGeom>
        <a:noFill/>
        <a:ln w="19050">
          <a:solidFill>
            <a:srgbClr val="61A0A8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18" name="AutoShape 438">
          <a:extLst>
            <a:ext uri="{FF2B5EF4-FFF2-40B4-BE49-F238E27FC236}">
              <a16:creationId xmlns:a16="http://schemas.microsoft.com/office/drawing/2014/main" id="{00000000-0008-0000-0D00-0000B6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8629200 h 21600"/>
            <a:gd name="T2" fmla="*/ -10800 w 21600"/>
            <a:gd name="T3" fmla="*/ 8586000 h 21600"/>
            <a:gd name="T4" fmla="*/ -54000 w 21600"/>
            <a:gd name="T5" fmla="*/ 8629200 h 21600"/>
            <a:gd name="T6" fmla="*/ -10800 w 21600"/>
            <a:gd name="T7" fmla="*/ 8672400 h 21600"/>
            <a:gd name="T8" fmla="*/ 32399 w 21600"/>
            <a:gd name="T9" fmla="*/ 8629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8629200"/>
              </a:moveTo>
              <a:cubicBezTo>
                <a:pt x="32400" y="8605341"/>
                <a:pt x="13058" y="8586000"/>
                <a:pt x="-10800" y="8586000"/>
              </a:cubicBezTo>
              <a:cubicBezTo>
                <a:pt x="-34659" y="8586000"/>
                <a:pt x="-54000" y="8605341"/>
                <a:pt x="-54000" y="8629200"/>
              </a:cubicBezTo>
              <a:cubicBezTo>
                <a:pt x="-54000" y="8653058"/>
                <a:pt x="-34659" y="8672400"/>
                <a:pt x="-10800" y="8672400"/>
              </a:cubicBezTo>
              <a:cubicBezTo>
                <a:pt x="13058" y="8672399"/>
                <a:pt x="32399" y="8653058"/>
                <a:pt x="32399" y="8629200"/>
              </a:cubicBezTo>
            </a:path>
          </a:pathLst>
        </a:custGeom>
        <a:solidFill>
          <a:srgbClr val="FFFFFF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16" name="AutoShape 436">
          <a:extLst>
            <a:ext uri="{FF2B5EF4-FFF2-40B4-BE49-F238E27FC236}">
              <a16:creationId xmlns:a16="http://schemas.microsoft.com/office/drawing/2014/main" id="{00000000-0008-0000-0D00-0000B4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8629200 h 21600"/>
            <a:gd name="T2" fmla="*/ -10800 w 21600"/>
            <a:gd name="T3" fmla="*/ 8586000 h 21600"/>
            <a:gd name="T4" fmla="*/ -54000 w 21600"/>
            <a:gd name="T5" fmla="*/ 8629200 h 21600"/>
            <a:gd name="T6" fmla="*/ -10800 w 21600"/>
            <a:gd name="T7" fmla="*/ 8672400 h 21600"/>
            <a:gd name="T8" fmla="*/ 32399 w 21600"/>
            <a:gd name="T9" fmla="*/ 8629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8629200"/>
              </a:moveTo>
              <a:cubicBezTo>
                <a:pt x="32400" y="8605341"/>
                <a:pt x="13058" y="8586000"/>
                <a:pt x="-10800" y="8586000"/>
              </a:cubicBezTo>
              <a:cubicBezTo>
                <a:pt x="-34659" y="8586000"/>
                <a:pt x="-54000" y="8605341"/>
                <a:pt x="-54000" y="8629200"/>
              </a:cubicBezTo>
              <a:cubicBezTo>
                <a:pt x="-54000" y="8653058"/>
                <a:pt x="-34659" y="8672400"/>
                <a:pt x="-10800" y="8672400"/>
              </a:cubicBezTo>
              <a:cubicBezTo>
                <a:pt x="13058" y="8672399"/>
                <a:pt x="32399" y="8653058"/>
                <a:pt x="32399" y="8629200"/>
              </a:cubicBezTo>
            </a:path>
          </a:pathLst>
        </a:custGeom>
        <a:solidFill>
          <a:srgbClr val="FFFFFF"/>
        </a:solidFill>
        <a:ln w="9525">
          <a:solidFill>
            <a:srgbClr val="2F4554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14" name="AutoShape 434">
          <a:extLst>
            <a:ext uri="{FF2B5EF4-FFF2-40B4-BE49-F238E27FC236}">
              <a16:creationId xmlns:a16="http://schemas.microsoft.com/office/drawing/2014/main" id="{00000000-0008-0000-0D00-0000B2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5104080 h 21600"/>
            <a:gd name="T2" fmla="*/ -10800 w 21600"/>
            <a:gd name="T3" fmla="*/ 5060880 h 21600"/>
            <a:gd name="T4" fmla="*/ -54000 w 21600"/>
            <a:gd name="T5" fmla="*/ 5104080 h 21600"/>
            <a:gd name="T6" fmla="*/ -10800 w 21600"/>
            <a:gd name="T7" fmla="*/ 5147280 h 21600"/>
            <a:gd name="T8" fmla="*/ 32399 w 21600"/>
            <a:gd name="T9" fmla="*/ 510408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5104080"/>
              </a:moveTo>
              <a:cubicBezTo>
                <a:pt x="32400" y="5080221"/>
                <a:pt x="13058" y="5060880"/>
                <a:pt x="-10800" y="5060880"/>
              </a:cubicBezTo>
              <a:cubicBezTo>
                <a:pt x="-34659" y="5060880"/>
                <a:pt x="-54000" y="5080221"/>
                <a:pt x="-54000" y="5104080"/>
              </a:cubicBezTo>
              <a:cubicBezTo>
                <a:pt x="-54000" y="5127938"/>
                <a:pt x="-34659" y="5147280"/>
                <a:pt x="-10800" y="5147280"/>
              </a:cubicBezTo>
              <a:cubicBezTo>
                <a:pt x="13058" y="5147279"/>
                <a:pt x="32399" y="5127938"/>
                <a:pt x="32399" y="5104080"/>
              </a:cubicBezTo>
            </a:path>
          </a:pathLst>
        </a:custGeom>
        <a:solidFill>
          <a:srgbClr val="FFFFFF"/>
        </a:solidFill>
        <a:ln w="9525">
          <a:solidFill>
            <a:srgbClr val="61A0A8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78" name="Freeform 398">
          <a:extLst>
            <a:ext uri="{FF2B5EF4-FFF2-40B4-BE49-F238E27FC236}">
              <a16:creationId xmlns:a16="http://schemas.microsoft.com/office/drawing/2014/main" id="{00000000-0008-0000-0D00-00008E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5016600 w 21600"/>
            <a:gd name="T1" fmla="*/ 9385200 h 21600"/>
            <a:gd name="T2" fmla="*/ 4995000 w 21600"/>
            <a:gd name="T3" fmla="*/ 9385200 h 21600"/>
            <a:gd name="T4" fmla="*/ 4995000 w 21600"/>
            <a:gd name="T5" fmla="*/ 10098000 h 21600"/>
            <a:gd name="T6" fmla="*/ -5016600 w 21600"/>
            <a:gd name="T7" fmla="*/ 100980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5016600" y="9385200"/>
              </a:moveTo>
              <a:lnTo>
                <a:pt x="4995000" y="9385200"/>
              </a:lnTo>
              <a:lnTo>
                <a:pt x="4995000" y="10098000"/>
              </a:lnTo>
              <a:lnTo>
                <a:pt x="-5016600" y="10098000"/>
              </a:lnTo>
              <a:close/>
            </a:path>
          </a:pathLst>
        </a:custGeom>
        <a:solidFill>
          <a:srgbClr val="000000">
            <a:alpha val="0"/>
          </a:srgbClr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87" name="Freeform 407">
          <a:extLst>
            <a:ext uri="{FF2B5EF4-FFF2-40B4-BE49-F238E27FC236}">
              <a16:creationId xmlns:a16="http://schemas.microsoft.com/office/drawing/2014/main" id="{00000000-0008-0000-0D00-000097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4897800 w 21600"/>
            <a:gd name="T1" fmla="*/ 9741600 h 21600"/>
            <a:gd name="T2" fmla="*/ -4357800 w 21600"/>
            <a:gd name="T3" fmla="*/ 9741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4897800" y="9741600"/>
              </a:moveTo>
              <a:lnTo>
                <a:pt x="-4357800" y="9741600"/>
              </a:lnTo>
            </a:path>
          </a:pathLst>
        </a:custGeom>
        <a:solidFill>
          <a:srgbClr val="000000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86" name="AutoShape 406">
          <a:extLst>
            <a:ext uri="{FF2B5EF4-FFF2-40B4-BE49-F238E27FC236}">
              <a16:creationId xmlns:a16="http://schemas.microsoft.com/office/drawing/2014/main" id="{00000000-0008-0000-0D00-000096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4506840 w 21600"/>
            <a:gd name="T1" fmla="*/ 9741600 h 21600"/>
            <a:gd name="T2" fmla="*/ -4627800 w 21600"/>
            <a:gd name="T3" fmla="*/ 9620640 h 21600"/>
            <a:gd name="T4" fmla="*/ -4748760 w 21600"/>
            <a:gd name="T5" fmla="*/ 9741600 h 21600"/>
            <a:gd name="T6" fmla="*/ -4627800 w 21600"/>
            <a:gd name="T7" fmla="*/ 9862560 h 21600"/>
            <a:gd name="T8" fmla="*/ -4506841 w 21600"/>
            <a:gd name="T9" fmla="*/ 97416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-4506840" y="9741600"/>
              </a:moveTo>
              <a:cubicBezTo>
                <a:pt x="-4506840" y="9674795"/>
                <a:pt x="-4560996" y="9620640"/>
                <a:pt x="-4627800" y="9620640"/>
              </a:cubicBezTo>
              <a:cubicBezTo>
                <a:pt x="-4694605" y="9620640"/>
                <a:pt x="-4748760" y="9674795"/>
                <a:pt x="-4748760" y="9741600"/>
              </a:cubicBezTo>
              <a:cubicBezTo>
                <a:pt x="-4748760" y="9808404"/>
                <a:pt x="-4694605" y="9862560"/>
                <a:pt x="-4627800" y="9862560"/>
              </a:cubicBezTo>
              <a:cubicBezTo>
                <a:pt x="-4560996" y="9862559"/>
                <a:pt x="-4506841" y="9808404"/>
                <a:pt x="-4506841" y="9741600"/>
              </a:cubicBezTo>
            </a:path>
          </a:pathLst>
        </a:custGeom>
        <a:solidFill>
          <a:srgbClr val="FFFFFF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885" name="Line 405">
          <a:extLst>
            <a:ext uri="{FF2B5EF4-FFF2-40B4-BE49-F238E27FC236}">
              <a16:creationId xmlns:a16="http://schemas.microsoft.com/office/drawing/2014/main" id="{00000000-0008-0000-0D00-00009551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青竹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84" name="Freeform 404">
          <a:extLst>
            <a:ext uri="{FF2B5EF4-FFF2-40B4-BE49-F238E27FC236}">
              <a16:creationId xmlns:a16="http://schemas.microsoft.com/office/drawing/2014/main" id="{00000000-0008-0000-0D00-000094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560600 w 21600"/>
            <a:gd name="T1" fmla="*/ 9741600 h 21600"/>
            <a:gd name="T2" fmla="*/ -1020600 w 21600"/>
            <a:gd name="T3" fmla="*/ 9741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560600" y="9741600"/>
              </a:moveTo>
              <a:lnTo>
                <a:pt x="-1020600" y="9741600"/>
              </a:lnTo>
            </a:path>
          </a:pathLst>
        </a:custGeom>
        <a:solidFill>
          <a:srgbClr val="000000"/>
        </a:solidFill>
        <a:ln w="9525">
          <a:solidFill>
            <a:srgbClr val="2F4554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83" name="AutoShape 403">
          <a:extLst>
            <a:ext uri="{FF2B5EF4-FFF2-40B4-BE49-F238E27FC236}">
              <a16:creationId xmlns:a16="http://schemas.microsoft.com/office/drawing/2014/main" id="{00000000-0008-0000-0D00-000093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169640 w 21600"/>
            <a:gd name="T1" fmla="*/ 9741600 h 21600"/>
            <a:gd name="T2" fmla="*/ -1290600 w 21600"/>
            <a:gd name="T3" fmla="*/ 9620640 h 21600"/>
            <a:gd name="T4" fmla="*/ -1411560 w 21600"/>
            <a:gd name="T5" fmla="*/ 9741600 h 21600"/>
            <a:gd name="T6" fmla="*/ -1290600 w 21600"/>
            <a:gd name="T7" fmla="*/ 9862560 h 21600"/>
            <a:gd name="T8" fmla="*/ -1169641 w 21600"/>
            <a:gd name="T9" fmla="*/ 97416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-1169640" y="9741600"/>
              </a:moveTo>
              <a:cubicBezTo>
                <a:pt x="-1169640" y="9674795"/>
                <a:pt x="-1223796" y="9620640"/>
                <a:pt x="-1290600" y="9620640"/>
              </a:cubicBezTo>
              <a:cubicBezTo>
                <a:pt x="-1357405" y="9620640"/>
                <a:pt x="-1411560" y="9674795"/>
                <a:pt x="-1411560" y="9741600"/>
              </a:cubicBezTo>
              <a:cubicBezTo>
                <a:pt x="-1411560" y="9808404"/>
                <a:pt x="-1357405" y="9862560"/>
                <a:pt x="-1290600" y="9862560"/>
              </a:cubicBezTo>
              <a:cubicBezTo>
                <a:pt x="-1223796" y="9862559"/>
                <a:pt x="-1169641" y="9808404"/>
                <a:pt x="-1169641" y="9741600"/>
              </a:cubicBezTo>
            </a:path>
          </a:pathLst>
        </a:custGeom>
        <a:solidFill>
          <a:srgbClr val="FFFFFF"/>
        </a:solidFill>
        <a:ln w="9525">
          <a:solidFill>
            <a:srgbClr val="2F4554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882" name="Line 402">
          <a:extLst>
            <a:ext uri="{FF2B5EF4-FFF2-40B4-BE49-F238E27FC236}">
              <a16:creationId xmlns:a16="http://schemas.microsoft.com/office/drawing/2014/main" id="{00000000-0008-0000-0D00-00009251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青竹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81" name="Freeform 401">
          <a:extLst>
            <a:ext uri="{FF2B5EF4-FFF2-40B4-BE49-F238E27FC236}">
              <a16:creationId xmlns:a16="http://schemas.microsoft.com/office/drawing/2014/main" id="{00000000-0008-0000-0D00-000091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1776600 w 21600"/>
            <a:gd name="T1" fmla="*/ 9741600 h 21600"/>
            <a:gd name="T2" fmla="*/ 2316600 w 21600"/>
            <a:gd name="T3" fmla="*/ 9741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1776600" y="9741600"/>
              </a:moveTo>
              <a:lnTo>
                <a:pt x="2316600" y="9741600"/>
              </a:lnTo>
            </a:path>
          </a:pathLst>
        </a:custGeom>
        <a:solidFill>
          <a:srgbClr val="000000"/>
        </a:solidFill>
        <a:ln w="9525">
          <a:solidFill>
            <a:srgbClr val="61A0A8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880" name="AutoShape 400">
          <a:extLst>
            <a:ext uri="{FF2B5EF4-FFF2-40B4-BE49-F238E27FC236}">
              <a16:creationId xmlns:a16="http://schemas.microsoft.com/office/drawing/2014/main" id="{00000000-0008-0000-0D00-000090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2167560 w 21600"/>
            <a:gd name="T1" fmla="*/ 9741600 h 21600"/>
            <a:gd name="T2" fmla="*/ 2046600 w 21600"/>
            <a:gd name="T3" fmla="*/ 9620640 h 21600"/>
            <a:gd name="T4" fmla="*/ 1925640 w 21600"/>
            <a:gd name="T5" fmla="*/ 9741600 h 21600"/>
            <a:gd name="T6" fmla="*/ 2046600 w 21600"/>
            <a:gd name="T7" fmla="*/ 9862560 h 21600"/>
            <a:gd name="T8" fmla="*/ 2167559 w 21600"/>
            <a:gd name="T9" fmla="*/ 97416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2167560" y="9741600"/>
              </a:moveTo>
              <a:cubicBezTo>
                <a:pt x="2167560" y="9674795"/>
                <a:pt x="2113404" y="9620640"/>
                <a:pt x="2046600" y="9620640"/>
              </a:cubicBezTo>
              <a:cubicBezTo>
                <a:pt x="1979795" y="9620640"/>
                <a:pt x="1925640" y="9674795"/>
                <a:pt x="1925640" y="9741600"/>
              </a:cubicBezTo>
              <a:cubicBezTo>
                <a:pt x="1925640" y="9808404"/>
                <a:pt x="1979795" y="9862560"/>
                <a:pt x="2046600" y="9862560"/>
              </a:cubicBezTo>
              <a:cubicBezTo>
                <a:pt x="2113404" y="9862559"/>
                <a:pt x="2167559" y="9808404"/>
                <a:pt x="2167559" y="9741600"/>
              </a:cubicBezTo>
            </a:path>
          </a:pathLst>
        </a:custGeom>
        <a:solidFill>
          <a:srgbClr val="FFFFFF"/>
        </a:solidFill>
        <a:ln w="9525">
          <a:solidFill>
            <a:srgbClr val="61A0A8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879" name="Line 399">
          <a:extLst>
            <a:ext uri="{FF2B5EF4-FFF2-40B4-BE49-F238E27FC236}">
              <a16:creationId xmlns:a16="http://schemas.microsoft.com/office/drawing/2014/main" id="{00000000-0008-0000-0D00-00008F51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青竹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3(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0911" name="Freeform 431">
          <a:extLst>
            <a:ext uri="{FF2B5EF4-FFF2-40B4-BE49-F238E27FC236}">
              <a16:creationId xmlns:a16="http://schemas.microsoft.com/office/drawing/2014/main" id="{00000000-0008-0000-0D00-0000AF51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868400 w 21600"/>
            <a:gd name="T1" fmla="*/ -10800 h 21600"/>
            <a:gd name="T2" fmla="*/ 1846800 w 21600"/>
            <a:gd name="T3" fmla="*/ -10800 h 21600"/>
            <a:gd name="T4" fmla="*/ 1846800 w 21600"/>
            <a:gd name="T5" fmla="*/ 961200 h 21600"/>
            <a:gd name="T6" fmla="*/ -1868400 w 21600"/>
            <a:gd name="T7" fmla="*/ 961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868400" y="-10800"/>
              </a:moveTo>
              <a:lnTo>
                <a:pt x="1846800" y="-10800"/>
              </a:lnTo>
              <a:lnTo>
                <a:pt x="1846800" y="961200"/>
              </a:lnTo>
              <a:lnTo>
                <a:pt x="-1868400" y="961200"/>
              </a:lnTo>
              <a:close/>
            </a:path>
          </a:pathLst>
        </a:custGeom>
        <a:solidFill>
          <a:srgbClr val="000000">
            <a:alpha val="0"/>
          </a:srgbClr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0912" name="Line 432">
          <a:extLst>
            <a:ext uri="{FF2B5EF4-FFF2-40B4-BE49-F238E27FC236}">
              <a16:creationId xmlns:a16="http://schemas.microsoft.com/office/drawing/2014/main" id="{00000000-0008-0000-0D00-0000B051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1350" b="1" spc="0">
              <a:ln>
                <a:noFill/>
              </a:ln>
              <a:noFill/>
              <a:latin typeface="18px &quot;Microsoft YaHei&quot;"/>
            </a:rPr>
            <a:t>广告投放曲线对比图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217</xdr:row>
          <xdr:rowOff>0</xdr:rowOff>
        </xdr:from>
        <xdr:to>
          <xdr:col>2</xdr:col>
          <xdr:colOff>83820</xdr:colOff>
          <xdr:row>218</xdr:row>
          <xdr:rowOff>53340</xdr:rowOff>
        </xdr:to>
        <xdr:sp macro="" textlink="">
          <xdr:nvSpPr>
            <xdr:cNvPr id="20919" name="Control 439" hidden="1">
              <a:extLst>
                <a:ext uri="{63B3BB69-23CF-44E3-9099-C40C66FF867C}">
                  <a14:compatExt spid="_x0000_s20919"/>
                </a:ext>
                <a:ext uri="{FF2B5EF4-FFF2-40B4-BE49-F238E27FC236}">
                  <a16:creationId xmlns:a16="http://schemas.microsoft.com/office/drawing/2014/main" id="{00000000-0008-0000-0D00-0000B7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217</xdr:row>
          <xdr:rowOff>0</xdr:rowOff>
        </xdr:from>
        <xdr:to>
          <xdr:col>2</xdr:col>
          <xdr:colOff>1120140</xdr:colOff>
          <xdr:row>218</xdr:row>
          <xdr:rowOff>53340</xdr:rowOff>
        </xdr:to>
        <xdr:sp macro="" textlink="">
          <xdr:nvSpPr>
            <xdr:cNvPr id="20920" name="Control 440" hidden="1">
              <a:extLst>
                <a:ext uri="{63B3BB69-23CF-44E3-9099-C40C66FF867C}">
                  <a14:compatExt spid="_x0000_s20920"/>
                </a:ext>
                <a:ext uri="{FF2B5EF4-FFF2-40B4-BE49-F238E27FC236}">
                  <a16:creationId xmlns:a16="http://schemas.microsoft.com/office/drawing/2014/main" id="{00000000-0008-0000-0D00-0000B8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218</xdr:row>
          <xdr:rowOff>0</xdr:rowOff>
        </xdr:from>
        <xdr:to>
          <xdr:col>1</xdr:col>
          <xdr:colOff>228600</xdr:colOff>
          <xdr:row>219</xdr:row>
          <xdr:rowOff>45720</xdr:rowOff>
        </xdr:to>
        <xdr:sp macro="" textlink="">
          <xdr:nvSpPr>
            <xdr:cNvPr id="20921" name="Control 441" hidden="1">
              <a:extLst>
                <a:ext uri="{63B3BB69-23CF-44E3-9099-C40C66FF867C}">
                  <a14:compatExt spid="_x0000_s20921"/>
                </a:ext>
                <a:ext uri="{FF2B5EF4-FFF2-40B4-BE49-F238E27FC236}">
                  <a16:creationId xmlns:a16="http://schemas.microsoft.com/office/drawing/2014/main" id="{00000000-0008-0000-0D00-0000B9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219</xdr:row>
          <xdr:rowOff>0</xdr:rowOff>
        </xdr:from>
        <xdr:to>
          <xdr:col>1</xdr:col>
          <xdr:colOff>228600</xdr:colOff>
          <xdr:row>220</xdr:row>
          <xdr:rowOff>45720</xdr:rowOff>
        </xdr:to>
        <xdr:sp macro="" textlink="">
          <xdr:nvSpPr>
            <xdr:cNvPr id="20923" name="Control 443" hidden="1">
              <a:extLst>
                <a:ext uri="{63B3BB69-23CF-44E3-9099-C40C66FF867C}">
                  <a14:compatExt spid="_x0000_s20923"/>
                </a:ext>
                <a:ext uri="{FF2B5EF4-FFF2-40B4-BE49-F238E27FC236}">
                  <a16:creationId xmlns:a16="http://schemas.microsoft.com/office/drawing/2014/main" id="{00000000-0008-0000-0D00-0000BB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220</xdr:row>
          <xdr:rowOff>0</xdr:rowOff>
        </xdr:from>
        <xdr:to>
          <xdr:col>1</xdr:col>
          <xdr:colOff>228600</xdr:colOff>
          <xdr:row>221</xdr:row>
          <xdr:rowOff>45720</xdr:rowOff>
        </xdr:to>
        <xdr:sp macro="" textlink="">
          <xdr:nvSpPr>
            <xdr:cNvPr id="20925" name="Control 445" hidden="1">
              <a:extLst>
                <a:ext uri="{63B3BB69-23CF-44E3-9099-C40C66FF867C}">
                  <a14:compatExt spid="_x0000_s20925"/>
                </a:ext>
                <a:ext uri="{FF2B5EF4-FFF2-40B4-BE49-F238E27FC236}">
                  <a16:creationId xmlns:a16="http://schemas.microsoft.com/office/drawing/2014/main" id="{00000000-0008-0000-0D00-0000BD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221</xdr:row>
          <xdr:rowOff>0</xdr:rowOff>
        </xdr:from>
        <xdr:to>
          <xdr:col>1</xdr:col>
          <xdr:colOff>228600</xdr:colOff>
          <xdr:row>222</xdr:row>
          <xdr:rowOff>45720</xdr:rowOff>
        </xdr:to>
        <xdr:sp macro="" textlink="">
          <xdr:nvSpPr>
            <xdr:cNvPr id="20927" name="Control 447" hidden="1">
              <a:extLst>
                <a:ext uri="{63B3BB69-23CF-44E3-9099-C40C66FF867C}">
                  <a14:compatExt spid="_x0000_s20927"/>
                </a:ext>
                <a:ext uri="{FF2B5EF4-FFF2-40B4-BE49-F238E27FC236}">
                  <a16:creationId xmlns:a16="http://schemas.microsoft.com/office/drawing/2014/main" id="{00000000-0008-0000-0D00-0000BF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222</xdr:row>
          <xdr:rowOff>0</xdr:rowOff>
        </xdr:from>
        <xdr:to>
          <xdr:col>1</xdr:col>
          <xdr:colOff>228600</xdr:colOff>
          <xdr:row>223</xdr:row>
          <xdr:rowOff>45720</xdr:rowOff>
        </xdr:to>
        <xdr:sp macro="" textlink="">
          <xdr:nvSpPr>
            <xdr:cNvPr id="20929" name="Control 449" hidden="1">
              <a:extLst>
                <a:ext uri="{63B3BB69-23CF-44E3-9099-C40C66FF867C}">
                  <a14:compatExt spid="_x0000_s20929"/>
                </a:ext>
                <a:ext uri="{FF2B5EF4-FFF2-40B4-BE49-F238E27FC236}">
                  <a16:creationId xmlns:a16="http://schemas.microsoft.com/office/drawing/2014/main" id="{00000000-0008-0000-0D00-0000C1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223</xdr:row>
          <xdr:rowOff>0</xdr:rowOff>
        </xdr:from>
        <xdr:to>
          <xdr:col>1</xdr:col>
          <xdr:colOff>228600</xdr:colOff>
          <xdr:row>224</xdr:row>
          <xdr:rowOff>45720</xdr:rowOff>
        </xdr:to>
        <xdr:sp macro="" textlink="">
          <xdr:nvSpPr>
            <xdr:cNvPr id="20931" name="Control 451" hidden="1">
              <a:extLst>
                <a:ext uri="{63B3BB69-23CF-44E3-9099-C40C66FF867C}">
                  <a14:compatExt spid="_x0000_s20931"/>
                </a:ext>
                <a:ext uri="{FF2B5EF4-FFF2-40B4-BE49-F238E27FC236}">
                  <a16:creationId xmlns:a16="http://schemas.microsoft.com/office/drawing/2014/main" id="{00000000-0008-0000-0D00-0000C3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224</xdr:row>
          <xdr:rowOff>0</xdr:rowOff>
        </xdr:from>
        <xdr:to>
          <xdr:col>1</xdr:col>
          <xdr:colOff>228600</xdr:colOff>
          <xdr:row>225</xdr:row>
          <xdr:rowOff>45720</xdr:rowOff>
        </xdr:to>
        <xdr:sp macro="" textlink="">
          <xdr:nvSpPr>
            <xdr:cNvPr id="20933" name="Control 453" hidden="1">
              <a:extLst>
                <a:ext uri="{63B3BB69-23CF-44E3-9099-C40C66FF867C}">
                  <a14:compatExt spid="_x0000_s20933"/>
                </a:ext>
                <a:ext uri="{FF2B5EF4-FFF2-40B4-BE49-F238E27FC236}">
                  <a16:creationId xmlns:a16="http://schemas.microsoft.com/office/drawing/2014/main" id="{00000000-0008-0000-0D00-0000C5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225</xdr:row>
          <xdr:rowOff>0</xdr:rowOff>
        </xdr:from>
        <xdr:to>
          <xdr:col>1</xdr:col>
          <xdr:colOff>228600</xdr:colOff>
          <xdr:row>226</xdr:row>
          <xdr:rowOff>45720</xdr:rowOff>
        </xdr:to>
        <xdr:sp macro="" textlink="">
          <xdr:nvSpPr>
            <xdr:cNvPr id="20935" name="Control 455" hidden="1">
              <a:extLst>
                <a:ext uri="{63B3BB69-23CF-44E3-9099-C40C66FF867C}">
                  <a14:compatExt spid="_x0000_s20935"/>
                </a:ext>
                <a:ext uri="{FF2B5EF4-FFF2-40B4-BE49-F238E27FC236}">
                  <a16:creationId xmlns:a16="http://schemas.microsoft.com/office/drawing/2014/main" id="{00000000-0008-0000-0D00-0000C7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226</xdr:row>
          <xdr:rowOff>0</xdr:rowOff>
        </xdr:from>
        <xdr:to>
          <xdr:col>1</xdr:col>
          <xdr:colOff>228600</xdr:colOff>
          <xdr:row>227</xdr:row>
          <xdr:rowOff>45720</xdr:rowOff>
        </xdr:to>
        <xdr:sp macro="" textlink="">
          <xdr:nvSpPr>
            <xdr:cNvPr id="20937" name="Control 457" hidden="1">
              <a:extLst>
                <a:ext uri="{63B3BB69-23CF-44E3-9099-C40C66FF867C}">
                  <a14:compatExt spid="_x0000_s20937"/>
                </a:ext>
                <a:ext uri="{FF2B5EF4-FFF2-40B4-BE49-F238E27FC236}">
                  <a16:creationId xmlns:a16="http://schemas.microsoft.com/office/drawing/2014/main" id="{00000000-0008-0000-0D00-0000C9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227</xdr:row>
          <xdr:rowOff>0</xdr:rowOff>
        </xdr:from>
        <xdr:to>
          <xdr:col>1</xdr:col>
          <xdr:colOff>228600</xdr:colOff>
          <xdr:row>228</xdr:row>
          <xdr:rowOff>45720</xdr:rowOff>
        </xdr:to>
        <xdr:sp macro="" textlink="">
          <xdr:nvSpPr>
            <xdr:cNvPr id="20939" name="Control 459" hidden="1">
              <a:extLst>
                <a:ext uri="{63B3BB69-23CF-44E3-9099-C40C66FF867C}">
                  <a14:compatExt spid="_x0000_s20939"/>
                </a:ext>
                <a:ext uri="{FF2B5EF4-FFF2-40B4-BE49-F238E27FC236}">
                  <a16:creationId xmlns:a16="http://schemas.microsoft.com/office/drawing/2014/main" id="{00000000-0008-0000-0D00-0000CB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228</xdr:row>
          <xdr:rowOff>0</xdr:rowOff>
        </xdr:from>
        <xdr:to>
          <xdr:col>1</xdr:col>
          <xdr:colOff>228600</xdr:colOff>
          <xdr:row>229</xdr:row>
          <xdr:rowOff>45720</xdr:rowOff>
        </xdr:to>
        <xdr:sp macro="" textlink="">
          <xdr:nvSpPr>
            <xdr:cNvPr id="20941" name="Control 461" hidden="1">
              <a:extLst>
                <a:ext uri="{63B3BB69-23CF-44E3-9099-C40C66FF867C}">
                  <a14:compatExt spid="_x0000_s20941"/>
                </a:ext>
                <a:ext uri="{FF2B5EF4-FFF2-40B4-BE49-F238E27FC236}">
                  <a16:creationId xmlns:a16="http://schemas.microsoft.com/office/drawing/2014/main" id="{00000000-0008-0000-0D00-0000CD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229</xdr:row>
          <xdr:rowOff>0</xdr:rowOff>
        </xdr:from>
        <xdr:to>
          <xdr:col>1</xdr:col>
          <xdr:colOff>228600</xdr:colOff>
          <xdr:row>230</xdr:row>
          <xdr:rowOff>45720</xdr:rowOff>
        </xdr:to>
        <xdr:sp macro="" textlink="">
          <xdr:nvSpPr>
            <xdr:cNvPr id="20943" name="Control 463" hidden="1">
              <a:extLst>
                <a:ext uri="{63B3BB69-23CF-44E3-9099-C40C66FF867C}">
                  <a14:compatExt spid="_x0000_s20943"/>
                </a:ext>
                <a:ext uri="{FF2B5EF4-FFF2-40B4-BE49-F238E27FC236}">
                  <a16:creationId xmlns:a16="http://schemas.microsoft.com/office/drawing/2014/main" id="{00000000-0008-0000-0D00-0000CF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230</xdr:row>
          <xdr:rowOff>0</xdr:rowOff>
        </xdr:from>
        <xdr:to>
          <xdr:col>1</xdr:col>
          <xdr:colOff>228600</xdr:colOff>
          <xdr:row>231</xdr:row>
          <xdr:rowOff>45720</xdr:rowOff>
        </xdr:to>
        <xdr:sp macro="" textlink="">
          <xdr:nvSpPr>
            <xdr:cNvPr id="20945" name="Control 465" hidden="1">
              <a:extLst>
                <a:ext uri="{63B3BB69-23CF-44E3-9099-C40C66FF867C}">
                  <a14:compatExt spid="_x0000_s20945"/>
                </a:ext>
                <a:ext uri="{FF2B5EF4-FFF2-40B4-BE49-F238E27FC236}">
                  <a16:creationId xmlns:a16="http://schemas.microsoft.com/office/drawing/2014/main" id="{00000000-0008-0000-0D00-0000D1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231</xdr:row>
          <xdr:rowOff>0</xdr:rowOff>
        </xdr:from>
        <xdr:to>
          <xdr:col>1</xdr:col>
          <xdr:colOff>228600</xdr:colOff>
          <xdr:row>232</xdr:row>
          <xdr:rowOff>45720</xdr:rowOff>
        </xdr:to>
        <xdr:sp macro="" textlink="">
          <xdr:nvSpPr>
            <xdr:cNvPr id="20947" name="Control 467" hidden="1">
              <a:extLst>
                <a:ext uri="{63B3BB69-23CF-44E3-9099-C40C66FF867C}">
                  <a14:compatExt spid="_x0000_s20947"/>
                </a:ext>
                <a:ext uri="{FF2B5EF4-FFF2-40B4-BE49-F238E27FC236}">
                  <a16:creationId xmlns:a16="http://schemas.microsoft.com/office/drawing/2014/main" id="{00000000-0008-0000-0D00-0000D3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232</xdr:row>
          <xdr:rowOff>0</xdr:rowOff>
        </xdr:from>
        <xdr:to>
          <xdr:col>1</xdr:col>
          <xdr:colOff>228600</xdr:colOff>
          <xdr:row>233</xdr:row>
          <xdr:rowOff>45720</xdr:rowOff>
        </xdr:to>
        <xdr:sp macro="" textlink="">
          <xdr:nvSpPr>
            <xdr:cNvPr id="20949" name="Control 469" hidden="1">
              <a:extLst>
                <a:ext uri="{63B3BB69-23CF-44E3-9099-C40C66FF867C}">
                  <a14:compatExt spid="_x0000_s20949"/>
                </a:ext>
                <a:ext uri="{FF2B5EF4-FFF2-40B4-BE49-F238E27FC236}">
                  <a16:creationId xmlns:a16="http://schemas.microsoft.com/office/drawing/2014/main" id="{00000000-0008-0000-0D00-0000D5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233</xdr:row>
          <xdr:rowOff>0</xdr:rowOff>
        </xdr:from>
        <xdr:to>
          <xdr:col>1</xdr:col>
          <xdr:colOff>228600</xdr:colOff>
          <xdr:row>234</xdr:row>
          <xdr:rowOff>45720</xdr:rowOff>
        </xdr:to>
        <xdr:sp macro="" textlink="">
          <xdr:nvSpPr>
            <xdr:cNvPr id="20951" name="Control 471" hidden="1">
              <a:extLst>
                <a:ext uri="{63B3BB69-23CF-44E3-9099-C40C66FF867C}">
                  <a14:compatExt spid="_x0000_s20951"/>
                </a:ext>
                <a:ext uri="{FF2B5EF4-FFF2-40B4-BE49-F238E27FC236}">
                  <a16:creationId xmlns:a16="http://schemas.microsoft.com/office/drawing/2014/main" id="{00000000-0008-0000-0D00-0000D7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234</xdr:row>
          <xdr:rowOff>0</xdr:rowOff>
        </xdr:from>
        <xdr:to>
          <xdr:col>1</xdr:col>
          <xdr:colOff>228600</xdr:colOff>
          <xdr:row>235</xdr:row>
          <xdr:rowOff>45720</xdr:rowOff>
        </xdr:to>
        <xdr:sp macro="" textlink="">
          <xdr:nvSpPr>
            <xdr:cNvPr id="20953" name="Control 473" hidden="1">
              <a:extLst>
                <a:ext uri="{63B3BB69-23CF-44E3-9099-C40C66FF867C}">
                  <a14:compatExt spid="_x0000_s20953"/>
                </a:ext>
                <a:ext uri="{FF2B5EF4-FFF2-40B4-BE49-F238E27FC236}">
                  <a16:creationId xmlns:a16="http://schemas.microsoft.com/office/drawing/2014/main" id="{00000000-0008-0000-0D00-0000D9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235</xdr:row>
          <xdr:rowOff>0</xdr:rowOff>
        </xdr:from>
        <xdr:to>
          <xdr:col>1</xdr:col>
          <xdr:colOff>228600</xdr:colOff>
          <xdr:row>236</xdr:row>
          <xdr:rowOff>45720</xdr:rowOff>
        </xdr:to>
        <xdr:sp macro="" textlink="">
          <xdr:nvSpPr>
            <xdr:cNvPr id="20955" name="Control 475" hidden="1">
              <a:extLst>
                <a:ext uri="{63B3BB69-23CF-44E3-9099-C40C66FF867C}">
                  <a14:compatExt spid="_x0000_s20955"/>
                </a:ext>
                <a:ext uri="{FF2B5EF4-FFF2-40B4-BE49-F238E27FC236}">
                  <a16:creationId xmlns:a16="http://schemas.microsoft.com/office/drawing/2014/main" id="{00000000-0008-0000-0D00-0000DB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236</xdr:row>
          <xdr:rowOff>0</xdr:rowOff>
        </xdr:from>
        <xdr:to>
          <xdr:col>1</xdr:col>
          <xdr:colOff>228600</xdr:colOff>
          <xdr:row>237</xdr:row>
          <xdr:rowOff>45720</xdr:rowOff>
        </xdr:to>
        <xdr:sp macro="" textlink="">
          <xdr:nvSpPr>
            <xdr:cNvPr id="20957" name="Control 477" hidden="1">
              <a:extLst>
                <a:ext uri="{63B3BB69-23CF-44E3-9099-C40C66FF867C}">
                  <a14:compatExt spid="_x0000_s20957"/>
                </a:ext>
                <a:ext uri="{FF2B5EF4-FFF2-40B4-BE49-F238E27FC236}">
                  <a16:creationId xmlns:a16="http://schemas.microsoft.com/office/drawing/2014/main" id="{00000000-0008-0000-0D00-0000DD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237</xdr:row>
          <xdr:rowOff>0</xdr:rowOff>
        </xdr:from>
        <xdr:to>
          <xdr:col>1</xdr:col>
          <xdr:colOff>228600</xdr:colOff>
          <xdr:row>238</xdr:row>
          <xdr:rowOff>45720</xdr:rowOff>
        </xdr:to>
        <xdr:sp macro="" textlink="">
          <xdr:nvSpPr>
            <xdr:cNvPr id="20959" name="Control 479" hidden="1">
              <a:extLst>
                <a:ext uri="{63B3BB69-23CF-44E3-9099-C40C66FF867C}">
                  <a14:compatExt spid="_x0000_s20959"/>
                </a:ext>
                <a:ext uri="{FF2B5EF4-FFF2-40B4-BE49-F238E27FC236}">
                  <a16:creationId xmlns:a16="http://schemas.microsoft.com/office/drawing/2014/main" id="{00000000-0008-0000-0D00-0000DF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238</xdr:row>
          <xdr:rowOff>0</xdr:rowOff>
        </xdr:from>
        <xdr:to>
          <xdr:col>1</xdr:col>
          <xdr:colOff>228600</xdr:colOff>
          <xdr:row>239</xdr:row>
          <xdr:rowOff>45720</xdr:rowOff>
        </xdr:to>
        <xdr:sp macro="" textlink="">
          <xdr:nvSpPr>
            <xdr:cNvPr id="20961" name="Control 481" hidden="1">
              <a:extLst>
                <a:ext uri="{63B3BB69-23CF-44E3-9099-C40C66FF867C}">
                  <a14:compatExt spid="_x0000_s20961"/>
                </a:ext>
                <a:ext uri="{FF2B5EF4-FFF2-40B4-BE49-F238E27FC236}">
                  <a16:creationId xmlns:a16="http://schemas.microsoft.com/office/drawing/2014/main" id="{00000000-0008-0000-0D00-0000E1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239</xdr:row>
          <xdr:rowOff>0</xdr:rowOff>
        </xdr:from>
        <xdr:to>
          <xdr:col>1</xdr:col>
          <xdr:colOff>228600</xdr:colOff>
          <xdr:row>240</xdr:row>
          <xdr:rowOff>45720</xdr:rowOff>
        </xdr:to>
        <xdr:sp macro="" textlink="">
          <xdr:nvSpPr>
            <xdr:cNvPr id="20963" name="Control 483" hidden="1">
              <a:extLst>
                <a:ext uri="{63B3BB69-23CF-44E3-9099-C40C66FF867C}">
                  <a14:compatExt spid="_x0000_s20963"/>
                </a:ext>
                <a:ext uri="{FF2B5EF4-FFF2-40B4-BE49-F238E27FC236}">
                  <a16:creationId xmlns:a16="http://schemas.microsoft.com/office/drawing/2014/main" id="{00000000-0008-0000-0D00-0000E3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240</xdr:row>
          <xdr:rowOff>0</xdr:rowOff>
        </xdr:from>
        <xdr:to>
          <xdr:col>1</xdr:col>
          <xdr:colOff>228600</xdr:colOff>
          <xdr:row>241</xdr:row>
          <xdr:rowOff>45720</xdr:rowOff>
        </xdr:to>
        <xdr:sp macro="" textlink="">
          <xdr:nvSpPr>
            <xdr:cNvPr id="20965" name="Control 485" hidden="1">
              <a:extLst>
                <a:ext uri="{63B3BB69-23CF-44E3-9099-C40C66FF867C}">
                  <a14:compatExt spid="_x0000_s20965"/>
                </a:ext>
                <a:ext uri="{FF2B5EF4-FFF2-40B4-BE49-F238E27FC236}">
                  <a16:creationId xmlns:a16="http://schemas.microsoft.com/office/drawing/2014/main" id="{00000000-0008-0000-0D00-0000E5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241</xdr:row>
          <xdr:rowOff>0</xdr:rowOff>
        </xdr:from>
        <xdr:to>
          <xdr:col>1</xdr:col>
          <xdr:colOff>228600</xdr:colOff>
          <xdr:row>242</xdr:row>
          <xdr:rowOff>45720</xdr:rowOff>
        </xdr:to>
        <xdr:sp macro="" textlink="">
          <xdr:nvSpPr>
            <xdr:cNvPr id="20967" name="Control 487" hidden="1">
              <a:extLst>
                <a:ext uri="{63B3BB69-23CF-44E3-9099-C40C66FF867C}">
                  <a14:compatExt spid="_x0000_s20967"/>
                </a:ext>
                <a:ext uri="{FF2B5EF4-FFF2-40B4-BE49-F238E27FC236}">
                  <a16:creationId xmlns:a16="http://schemas.microsoft.com/office/drawing/2014/main" id="{00000000-0008-0000-0D00-0000E7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242</xdr:row>
          <xdr:rowOff>0</xdr:rowOff>
        </xdr:from>
        <xdr:to>
          <xdr:col>1</xdr:col>
          <xdr:colOff>228600</xdr:colOff>
          <xdr:row>243</xdr:row>
          <xdr:rowOff>45720</xdr:rowOff>
        </xdr:to>
        <xdr:sp macro="" textlink="">
          <xdr:nvSpPr>
            <xdr:cNvPr id="20969" name="Control 489" hidden="1">
              <a:extLst>
                <a:ext uri="{63B3BB69-23CF-44E3-9099-C40C66FF867C}">
                  <a14:compatExt spid="_x0000_s20969"/>
                </a:ext>
                <a:ext uri="{FF2B5EF4-FFF2-40B4-BE49-F238E27FC236}">
                  <a16:creationId xmlns:a16="http://schemas.microsoft.com/office/drawing/2014/main" id="{00000000-0008-0000-0D00-0000E9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243</xdr:row>
          <xdr:rowOff>0</xdr:rowOff>
        </xdr:from>
        <xdr:to>
          <xdr:col>1</xdr:col>
          <xdr:colOff>228600</xdr:colOff>
          <xdr:row>244</xdr:row>
          <xdr:rowOff>45720</xdr:rowOff>
        </xdr:to>
        <xdr:sp macro="" textlink="">
          <xdr:nvSpPr>
            <xdr:cNvPr id="20971" name="Control 491" hidden="1">
              <a:extLst>
                <a:ext uri="{63B3BB69-23CF-44E3-9099-C40C66FF867C}">
                  <a14:compatExt spid="_x0000_s20971"/>
                </a:ext>
                <a:ext uri="{FF2B5EF4-FFF2-40B4-BE49-F238E27FC236}">
                  <a16:creationId xmlns:a16="http://schemas.microsoft.com/office/drawing/2014/main" id="{00000000-0008-0000-0D00-0000EB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244</xdr:row>
          <xdr:rowOff>0</xdr:rowOff>
        </xdr:from>
        <xdr:to>
          <xdr:col>1</xdr:col>
          <xdr:colOff>228600</xdr:colOff>
          <xdr:row>245</xdr:row>
          <xdr:rowOff>45720</xdr:rowOff>
        </xdr:to>
        <xdr:sp macro="" textlink="">
          <xdr:nvSpPr>
            <xdr:cNvPr id="20973" name="Control 493" hidden="1">
              <a:extLst>
                <a:ext uri="{63B3BB69-23CF-44E3-9099-C40C66FF867C}">
                  <a14:compatExt spid="_x0000_s20973"/>
                </a:ext>
                <a:ext uri="{FF2B5EF4-FFF2-40B4-BE49-F238E27FC236}">
                  <a16:creationId xmlns:a16="http://schemas.microsoft.com/office/drawing/2014/main" id="{00000000-0008-0000-0D00-0000ED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245</xdr:row>
          <xdr:rowOff>0</xdr:rowOff>
        </xdr:from>
        <xdr:to>
          <xdr:col>1</xdr:col>
          <xdr:colOff>228600</xdr:colOff>
          <xdr:row>246</xdr:row>
          <xdr:rowOff>45720</xdr:rowOff>
        </xdr:to>
        <xdr:sp macro="" textlink="">
          <xdr:nvSpPr>
            <xdr:cNvPr id="20975" name="Control 495" hidden="1">
              <a:extLst>
                <a:ext uri="{63B3BB69-23CF-44E3-9099-C40C66FF867C}">
                  <a14:compatExt spid="_x0000_s20975"/>
                </a:ext>
                <a:ext uri="{FF2B5EF4-FFF2-40B4-BE49-F238E27FC236}">
                  <a16:creationId xmlns:a16="http://schemas.microsoft.com/office/drawing/2014/main" id="{00000000-0008-0000-0D00-0000EF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246</xdr:row>
          <xdr:rowOff>0</xdr:rowOff>
        </xdr:from>
        <xdr:to>
          <xdr:col>1</xdr:col>
          <xdr:colOff>228600</xdr:colOff>
          <xdr:row>247</xdr:row>
          <xdr:rowOff>45720</xdr:rowOff>
        </xdr:to>
        <xdr:sp macro="" textlink="">
          <xdr:nvSpPr>
            <xdr:cNvPr id="20977" name="Control 497" hidden="1">
              <a:extLst>
                <a:ext uri="{63B3BB69-23CF-44E3-9099-C40C66FF867C}">
                  <a14:compatExt spid="_x0000_s20977"/>
                </a:ext>
                <a:ext uri="{FF2B5EF4-FFF2-40B4-BE49-F238E27FC236}">
                  <a16:creationId xmlns:a16="http://schemas.microsoft.com/office/drawing/2014/main" id="{00000000-0008-0000-0D00-0000F1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247</xdr:row>
          <xdr:rowOff>0</xdr:rowOff>
        </xdr:from>
        <xdr:to>
          <xdr:col>1</xdr:col>
          <xdr:colOff>228600</xdr:colOff>
          <xdr:row>248</xdr:row>
          <xdr:rowOff>45720</xdr:rowOff>
        </xdr:to>
        <xdr:sp macro="" textlink="">
          <xdr:nvSpPr>
            <xdr:cNvPr id="20979" name="Control 499" hidden="1">
              <a:extLst>
                <a:ext uri="{63B3BB69-23CF-44E3-9099-C40C66FF867C}">
                  <a14:compatExt spid="_x0000_s20979"/>
                </a:ext>
                <a:ext uri="{FF2B5EF4-FFF2-40B4-BE49-F238E27FC236}">
                  <a16:creationId xmlns:a16="http://schemas.microsoft.com/office/drawing/2014/main" id="{00000000-0008-0000-0D00-0000F3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248</xdr:row>
          <xdr:rowOff>0</xdr:rowOff>
        </xdr:from>
        <xdr:to>
          <xdr:col>1</xdr:col>
          <xdr:colOff>228600</xdr:colOff>
          <xdr:row>249</xdr:row>
          <xdr:rowOff>45720</xdr:rowOff>
        </xdr:to>
        <xdr:sp macro="" textlink="">
          <xdr:nvSpPr>
            <xdr:cNvPr id="20981" name="Control 501" hidden="1">
              <a:extLst>
                <a:ext uri="{63B3BB69-23CF-44E3-9099-C40C66FF867C}">
                  <a14:compatExt spid="_x0000_s20981"/>
                </a:ext>
                <a:ext uri="{FF2B5EF4-FFF2-40B4-BE49-F238E27FC236}">
                  <a16:creationId xmlns:a16="http://schemas.microsoft.com/office/drawing/2014/main" id="{00000000-0008-0000-0D00-0000F5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249</xdr:row>
          <xdr:rowOff>0</xdr:rowOff>
        </xdr:from>
        <xdr:to>
          <xdr:col>1</xdr:col>
          <xdr:colOff>228600</xdr:colOff>
          <xdr:row>250</xdr:row>
          <xdr:rowOff>45720</xdr:rowOff>
        </xdr:to>
        <xdr:sp macro="" textlink="">
          <xdr:nvSpPr>
            <xdr:cNvPr id="20983" name="Control 503" hidden="1">
              <a:extLst>
                <a:ext uri="{63B3BB69-23CF-44E3-9099-C40C66FF867C}">
                  <a14:compatExt spid="_x0000_s20983"/>
                </a:ext>
                <a:ext uri="{FF2B5EF4-FFF2-40B4-BE49-F238E27FC236}">
                  <a16:creationId xmlns:a16="http://schemas.microsoft.com/office/drawing/2014/main" id="{00000000-0008-0000-0D00-0000F7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250</xdr:row>
          <xdr:rowOff>0</xdr:rowOff>
        </xdr:from>
        <xdr:to>
          <xdr:col>1</xdr:col>
          <xdr:colOff>228600</xdr:colOff>
          <xdr:row>251</xdr:row>
          <xdr:rowOff>45720</xdr:rowOff>
        </xdr:to>
        <xdr:sp macro="" textlink="">
          <xdr:nvSpPr>
            <xdr:cNvPr id="20985" name="Control 505" hidden="1">
              <a:extLst>
                <a:ext uri="{63B3BB69-23CF-44E3-9099-C40C66FF867C}">
                  <a14:compatExt spid="_x0000_s20985"/>
                </a:ext>
                <a:ext uri="{FF2B5EF4-FFF2-40B4-BE49-F238E27FC236}">
                  <a16:creationId xmlns:a16="http://schemas.microsoft.com/office/drawing/2014/main" id="{00000000-0008-0000-0D00-0000F9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251</xdr:row>
          <xdr:rowOff>0</xdr:rowOff>
        </xdr:from>
        <xdr:to>
          <xdr:col>1</xdr:col>
          <xdr:colOff>228600</xdr:colOff>
          <xdr:row>252</xdr:row>
          <xdr:rowOff>45720</xdr:rowOff>
        </xdr:to>
        <xdr:sp macro="" textlink="">
          <xdr:nvSpPr>
            <xdr:cNvPr id="20987" name="Control 507" hidden="1">
              <a:extLst>
                <a:ext uri="{63B3BB69-23CF-44E3-9099-C40C66FF867C}">
                  <a14:compatExt spid="_x0000_s20987"/>
                </a:ext>
                <a:ext uri="{FF2B5EF4-FFF2-40B4-BE49-F238E27FC236}">
                  <a16:creationId xmlns:a16="http://schemas.microsoft.com/office/drawing/2014/main" id="{00000000-0008-0000-0D00-0000FB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252</xdr:row>
          <xdr:rowOff>0</xdr:rowOff>
        </xdr:from>
        <xdr:to>
          <xdr:col>1</xdr:col>
          <xdr:colOff>228600</xdr:colOff>
          <xdr:row>253</xdr:row>
          <xdr:rowOff>45720</xdr:rowOff>
        </xdr:to>
        <xdr:sp macro="" textlink="">
          <xdr:nvSpPr>
            <xdr:cNvPr id="20989" name="Control 509" hidden="1">
              <a:extLst>
                <a:ext uri="{63B3BB69-23CF-44E3-9099-C40C66FF867C}">
                  <a14:compatExt spid="_x0000_s20989"/>
                </a:ext>
                <a:ext uri="{FF2B5EF4-FFF2-40B4-BE49-F238E27FC236}">
                  <a16:creationId xmlns:a16="http://schemas.microsoft.com/office/drawing/2014/main" id="{00000000-0008-0000-0D00-0000FD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253</xdr:row>
          <xdr:rowOff>0</xdr:rowOff>
        </xdr:from>
        <xdr:to>
          <xdr:col>1</xdr:col>
          <xdr:colOff>228600</xdr:colOff>
          <xdr:row>254</xdr:row>
          <xdr:rowOff>45720</xdr:rowOff>
        </xdr:to>
        <xdr:sp macro="" textlink="">
          <xdr:nvSpPr>
            <xdr:cNvPr id="20991" name="Control 511" hidden="1">
              <a:extLst>
                <a:ext uri="{63B3BB69-23CF-44E3-9099-C40C66FF867C}">
                  <a14:compatExt spid="_x0000_s20991"/>
                </a:ext>
                <a:ext uri="{FF2B5EF4-FFF2-40B4-BE49-F238E27FC236}">
                  <a16:creationId xmlns:a16="http://schemas.microsoft.com/office/drawing/2014/main" id="{00000000-0008-0000-0D00-0000FF5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254</xdr:row>
          <xdr:rowOff>0</xdr:rowOff>
        </xdr:from>
        <xdr:to>
          <xdr:col>1</xdr:col>
          <xdr:colOff>228600</xdr:colOff>
          <xdr:row>255</xdr:row>
          <xdr:rowOff>45720</xdr:rowOff>
        </xdr:to>
        <xdr:sp macro="" textlink="">
          <xdr:nvSpPr>
            <xdr:cNvPr id="20993" name="Control 513" hidden="1">
              <a:extLst>
                <a:ext uri="{63B3BB69-23CF-44E3-9099-C40C66FF867C}">
                  <a14:compatExt spid="_x0000_s20993"/>
                </a:ext>
                <a:ext uri="{FF2B5EF4-FFF2-40B4-BE49-F238E27FC236}">
                  <a16:creationId xmlns:a16="http://schemas.microsoft.com/office/drawing/2014/main" id="{00000000-0008-0000-0D00-000001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255</xdr:row>
          <xdr:rowOff>0</xdr:rowOff>
        </xdr:from>
        <xdr:to>
          <xdr:col>1</xdr:col>
          <xdr:colOff>228600</xdr:colOff>
          <xdr:row>256</xdr:row>
          <xdr:rowOff>45720</xdr:rowOff>
        </xdr:to>
        <xdr:sp macro="" textlink="">
          <xdr:nvSpPr>
            <xdr:cNvPr id="20995" name="Control 515" hidden="1">
              <a:extLst>
                <a:ext uri="{63B3BB69-23CF-44E3-9099-C40C66FF867C}">
                  <a14:compatExt spid="_x0000_s20995"/>
                </a:ext>
                <a:ext uri="{FF2B5EF4-FFF2-40B4-BE49-F238E27FC236}">
                  <a16:creationId xmlns:a16="http://schemas.microsoft.com/office/drawing/2014/main" id="{00000000-0008-0000-0D00-000003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256</xdr:row>
          <xdr:rowOff>0</xdr:rowOff>
        </xdr:from>
        <xdr:to>
          <xdr:col>1</xdr:col>
          <xdr:colOff>228600</xdr:colOff>
          <xdr:row>257</xdr:row>
          <xdr:rowOff>45720</xdr:rowOff>
        </xdr:to>
        <xdr:sp macro="" textlink="">
          <xdr:nvSpPr>
            <xdr:cNvPr id="20997" name="Control 517" hidden="1">
              <a:extLst>
                <a:ext uri="{63B3BB69-23CF-44E3-9099-C40C66FF867C}">
                  <a14:compatExt spid="_x0000_s20997"/>
                </a:ext>
                <a:ext uri="{FF2B5EF4-FFF2-40B4-BE49-F238E27FC236}">
                  <a16:creationId xmlns:a16="http://schemas.microsoft.com/office/drawing/2014/main" id="{00000000-0008-0000-0D00-000005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257</xdr:row>
          <xdr:rowOff>0</xdr:rowOff>
        </xdr:from>
        <xdr:to>
          <xdr:col>1</xdr:col>
          <xdr:colOff>228600</xdr:colOff>
          <xdr:row>258</xdr:row>
          <xdr:rowOff>45720</xdr:rowOff>
        </xdr:to>
        <xdr:sp macro="" textlink="">
          <xdr:nvSpPr>
            <xdr:cNvPr id="20999" name="Control 519" hidden="1">
              <a:extLst>
                <a:ext uri="{63B3BB69-23CF-44E3-9099-C40C66FF867C}">
                  <a14:compatExt spid="_x0000_s20999"/>
                </a:ext>
                <a:ext uri="{FF2B5EF4-FFF2-40B4-BE49-F238E27FC236}">
                  <a16:creationId xmlns:a16="http://schemas.microsoft.com/office/drawing/2014/main" id="{00000000-0008-0000-0D00-000007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258</xdr:row>
          <xdr:rowOff>0</xdr:rowOff>
        </xdr:from>
        <xdr:to>
          <xdr:col>1</xdr:col>
          <xdr:colOff>228600</xdr:colOff>
          <xdr:row>259</xdr:row>
          <xdr:rowOff>45720</xdr:rowOff>
        </xdr:to>
        <xdr:sp macro="" textlink="">
          <xdr:nvSpPr>
            <xdr:cNvPr id="21001" name="Control 521" hidden="1">
              <a:extLst>
                <a:ext uri="{63B3BB69-23CF-44E3-9099-C40C66FF867C}">
                  <a14:compatExt spid="_x0000_s21001"/>
                </a:ext>
                <a:ext uri="{FF2B5EF4-FFF2-40B4-BE49-F238E27FC236}">
                  <a16:creationId xmlns:a16="http://schemas.microsoft.com/office/drawing/2014/main" id="{00000000-0008-0000-0D00-000009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259</xdr:row>
          <xdr:rowOff>0</xdr:rowOff>
        </xdr:from>
        <xdr:to>
          <xdr:col>1</xdr:col>
          <xdr:colOff>228600</xdr:colOff>
          <xdr:row>260</xdr:row>
          <xdr:rowOff>45720</xdr:rowOff>
        </xdr:to>
        <xdr:sp macro="" textlink="">
          <xdr:nvSpPr>
            <xdr:cNvPr id="21003" name="Control 523" hidden="1">
              <a:extLst>
                <a:ext uri="{63B3BB69-23CF-44E3-9099-C40C66FF867C}">
                  <a14:compatExt spid="_x0000_s21003"/>
                </a:ext>
                <a:ext uri="{FF2B5EF4-FFF2-40B4-BE49-F238E27FC236}">
                  <a16:creationId xmlns:a16="http://schemas.microsoft.com/office/drawing/2014/main" id="{00000000-0008-0000-0D00-00000B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260</xdr:row>
          <xdr:rowOff>0</xdr:rowOff>
        </xdr:from>
        <xdr:to>
          <xdr:col>1</xdr:col>
          <xdr:colOff>228600</xdr:colOff>
          <xdr:row>261</xdr:row>
          <xdr:rowOff>45720</xdr:rowOff>
        </xdr:to>
        <xdr:sp macro="" textlink="">
          <xdr:nvSpPr>
            <xdr:cNvPr id="21005" name="Control 525" hidden="1">
              <a:extLst>
                <a:ext uri="{63B3BB69-23CF-44E3-9099-C40C66FF867C}">
                  <a14:compatExt spid="_x0000_s21005"/>
                </a:ext>
                <a:ext uri="{FF2B5EF4-FFF2-40B4-BE49-F238E27FC236}">
                  <a16:creationId xmlns:a16="http://schemas.microsoft.com/office/drawing/2014/main" id="{00000000-0008-0000-0D00-00000D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261</xdr:row>
          <xdr:rowOff>0</xdr:rowOff>
        </xdr:from>
        <xdr:to>
          <xdr:col>1</xdr:col>
          <xdr:colOff>228600</xdr:colOff>
          <xdr:row>262</xdr:row>
          <xdr:rowOff>45720</xdr:rowOff>
        </xdr:to>
        <xdr:sp macro="" textlink="">
          <xdr:nvSpPr>
            <xdr:cNvPr id="21007" name="Control 527" hidden="1">
              <a:extLst>
                <a:ext uri="{63B3BB69-23CF-44E3-9099-C40C66FF867C}">
                  <a14:compatExt spid="_x0000_s21007"/>
                </a:ext>
                <a:ext uri="{FF2B5EF4-FFF2-40B4-BE49-F238E27FC236}">
                  <a16:creationId xmlns:a16="http://schemas.microsoft.com/office/drawing/2014/main" id="{00000000-0008-0000-0D00-00000F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262</xdr:row>
          <xdr:rowOff>0</xdr:rowOff>
        </xdr:from>
        <xdr:to>
          <xdr:col>1</xdr:col>
          <xdr:colOff>228600</xdr:colOff>
          <xdr:row>263</xdr:row>
          <xdr:rowOff>45720</xdr:rowOff>
        </xdr:to>
        <xdr:sp macro="" textlink="">
          <xdr:nvSpPr>
            <xdr:cNvPr id="21009" name="Control 529" hidden="1">
              <a:extLst>
                <a:ext uri="{63B3BB69-23CF-44E3-9099-C40C66FF867C}">
                  <a14:compatExt spid="_x0000_s21009"/>
                </a:ext>
                <a:ext uri="{FF2B5EF4-FFF2-40B4-BE49-F238E27FC236}">
                  <a16:creationId xmlns:a16="http://schemas.microsoft.com/office/drawing/2014/main" id="{00000000-0008-0000-0D00-000011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263</xdr:row>
          <xdr:rowOff>0</xdr:rowOff>
        </xdr:from>
        <xdr:to>
          <xdr:col>1</xdr:col>
          <xdr:colOff>228600</xdr:colOff>
          <xdr:row>264</xdr:row>
          <xdr:rowOff>45720</xdr:rowOff>
        </xdr:to>
        <xdr:sp macro="" textlink="">
          <xdr:nvSpPr>
            <xdr:cNvPr id="21011" name="Control 531" hidden="1">
              <a:extLst>
                <a:ext uri="{63B3BB69-23CF-44E3-9099-C40C66FF867C}">
                  <a14:compatExt spid="_x0000_s21011"/>
                </a:ext>
                <a:ext uri="{FF2B5EF4-FFF2-40B4-BE49-F238E27FC236}">
                  <a16:creationId xmlns:a16="http://schemas.microsoft.com/office/drawing/2014/main" id="{00000000-0008-0000-0D00-000013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264</xdr:row>
          <xdr:rowOff>0</xdr:rowOff>
        </xdr:from>
        <xdr:to>
          <xdr:col>1</xdr:col>
          <xdr:colOff>228600</xdr:colOff>
          <xdr:row>265</xdr:row>
          <xdr:rowOff>45720</xdr:rowOff>
        </xdr:to>
        <xdr:sp macro="" textlink="">
          <xdr:nvSpPr>
            <xdr:cNvPr id="21013" name="Control 533" hidden="1">
              <a:extLst>
                <a:ext uri="{63B3BB69-23CF-44E3-9099-C40C66FF867C}">
                  <a14:compatExt spid="_x0000_s21013"/>
                </a:ext>
                <a:ext uri="{FF2B5EF4-FFF2-40B4-BE49-F238E27FC236}">
                  <a16:creationId xmlns:a16="http://schemas.microsoft.com/office/drawing/2014/main" id="{00000000-0008-0000-0D00-000015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265</xdr:row>
          <xdr:rowOff>0</xdr:rowOff>
        </xdr:from>
        <xdr:to>
          <xdr:col>1</xdr:col>
          <xdr:colOff>228600</xdr:colOff>
          <xdr:row>266</xdr:row>
          <xdr:rowOff>45720</xdr:rowOff>
        </xdr:to>
        <xdr:sp macro="" textlink="">
          <xdr:nvSpPr>
            <xdr:cNvPr id="21015" name="Control 535" hidden="1">
              <a:extLst>
                <a:ext uri="{63B3BB69-23CF-44E3-9099-C40C66FF867C}">
                  <a14:compatExt spid="_x0000_s21015"/>
                </a:ext>
                <a:ext uri="{FF2B5EF4-FFF2-40B4-BE49-F238E27FC236}">
                  <a16:creationId xmlns:a16="http://schemas.microsoft.com/office/drawing/2014/main" id="{00000000-0008-0000-0D00-000017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266</xdr:row>
          <xdr:rowOff>0</xdr:rowOff>
        </xdr:from>
        <xdr:to>
          <xdr:col>1</xdr:col>
          <xdr:colOff>228600</xdr:colOff>
          <xdr:row>267</xdr:row>
          <xdr:rowOff>45720</xdr:rowOff>
        </xdr:to>
        <xdr:sp macro="" textlink="">
          <xdr:nvSpPr>
            <xdr:cNvPr id="21017" name="Control 537" hidden="1">
              <a:extLst>
                <a:ext uri="{63B3BB69-23CF-44E3-9099-C40C66FF867C}">
                  <a14:compatExt spid="_x0000_s21017"/>
                </a:ext>
                <a:ext uri="{FF2B5EF4-FFF2-40B4-BE49-F238E27FC236}">
                  <a16:creationId xmlns:a16="http://schemas.microsoft.com/office/drawing/2014/main" id="{00000000-0008-0000-0D00-000019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268</xdr:row>
      <xdr:rowOff>0</xdr:rowOff>
    </xdr:from>
    <xdr:to>
      <xdr:col>1</xdr:col>
      <xdr:colOff>30480</xdr:colOff>
      <xdr:row>270</xdr:row>
      <xdr:rowOff>22860</xdr:rowOff>
    </xdr:to>
    <xdr:pic>
      <xdr:nvPicPr>
        <xdr:cNvPr id="347" name="图片 346">
          <a:extLst>
            <a:ext uri="{FF2B5EF4-FFF2-40B4-BE49-F238E27FC236}">
              <a16:creationId xmlns:a16="http://schemas.microsoft.com/office/drawing/2014/main" id="{00000000-0008-0000-0D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8420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30480</xdr:colOff>
      <xdr:row>271</xdr:row>
      <xdr:rowOff>22860</xdr:rowOff>
    </xdr:to>
    <xdr:pic>
      <xdr:nvPicPr>
        <xdr:cNvPr id="348" name="图片 347">
          <a:extLst>
            <a:ext uri="{FF2B5EF4-FFF2-40B4-BE49-F238E27FC236}">
              <a16:creationId xmlns:a16="http://schemas.microsoft.com/office/drawing/2014/main" id="{00000000-0008-0000-0D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6708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30480</xdr:colOff>
      <xdr:row>273</xdr:row>
      <xdr:rowOff>0</xdr:rowOff>
    </xdr:to>
    <xdr:pic>
      <xdr:nvPicPr>
        <xdr:cNvPr id="349" name="图片 348">
          <a:extLst>
            <a:ext uri="{FF2B5EF4-FFF2-40B4-BE49-F238E27FC236}">
              <a16:creationId xmlns:a16="http://schemas.microsoft.com/office/drawing/2014/main" id="{00000000-0008-0000-0D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32840"/>
          <a:ext cx="304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30480</xdr:colOff>
      <xdr:row>274</xdr:row>
      <xdr:rowOff>0</xdr:rowOff>
    </xdr:to>
    <xdr:pic>
      <xdr:nvPicPr>
        <xdr:cNvPr id="350" name="图片 349">
          <a:extLst>
            <a:ext uri="{FF2B5EF4-FFF2-40B4-BE49-F238E27FC236}">
              <a16:creationId xmlns:a16="http://schemas.microsoft.com/office/drawing/2014/main" id="{00000000-0008-0000-0D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15720"/>
          <a:ext cx="304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152400</xdr:colOff>
      <xdr:row>281</xdr:row>
      <xdr:rowOff>152400</xdr:rowOff>
    </xdr:to>
    <xdr:pic>
      <xdr:nvPicPr>
        <xdr:cNvPr id="351" name="图片 350">
          <a:extLst>
            <a:ext uri="{FF2B5EF4-FFF2-40B4-BE49-F238E27FC236}">
              <a16:creationId xmlns:a16="http://schemas.microsoft.com/office/drawing/2014/main" id="{00000000-0008-0000-0D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664159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152400</xdr:colOff>
      <xdr:row>284</xdr:row>
      <xdr:rowOff>152400</xdr:rowOff>
    </xdr:to>
    <xdr:pic>
      <xdr:nvPicPr>
        <xdr:cNvPr id="352" name="图片 351">
          <a:extLst>
            <a:ext uri="{FF2B5EF4-FFF2-40B4-BE49-F238E27FC236}">
              <a16:creationId xmlns:a16="http://schemas.microsoft.com/office/drawing/2014/main" id="{00000000-0008-0000-0D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671017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152400</xdr:colOff>
      <xdr:row>286</xdr:row>
      <xdr:rowOff>152400</xdr:rowOff>
    </xdr:to>
    <xdr:pic>
      <xdr:nvPicPr>
        <xdr:cNvPr id="353" name="图片 352">
          <a:extLst>
            <a:ext uri="{FF2B5EF4-FFF2-40B4-BE49-F238E27FC236}">
              <a16:creationId xmlns:a16="http://schemas.microsoft.com/office/drawing/2014/main" id="{00000000-0008-0000-0D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677722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152400</xdr:colOff>
      <xdr:row>291</xdr:row>
      <xdr:rowOff>152400</xdr:rowOff>
    </xdr:to>
    <xdr:pic>
      <xdr:nvPicPr>
        <xdr:cNvPr id="354" name="图片 353">
          <a:extLst>
            <a:ext uri="{FF2B5EF4-FFF2-40B4-BE49-F238E27FC236}">
              <a16:creationId xmlns:a16="http://schemas.microsoft.com/office/drawing/2014/main" id="{00000000-0008-0000-0D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691286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152400</xdr:colOff>
      <xdr:row>293</xdr:row>
      <xdr:rowOff>152400</xdr:rowOff>
    </xdr:to>
    <xdr:pic>
      <xdr:nvPicPr>
        <xdr:cNvPr id="355" name="图片 354">
          <a:extLst>
            <a:ext uri="{FF2B5EF4-FFF2-40B4-BE49-F238E27FC236}">
              <a16:creationId xmlns:a16="http://schemas.microsoft.com/office/drawing/2014/main" id="{00000000-0008-0000-0D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694791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152400</xdr:colOff>
      <xdr:row>296</xdr:row>
      <xdr:rowOff>152400</xdr:rowOff>
    </xdr:to>
    <xdr:pic>
      <xdr:nvPicPr>
        <xdr:cNvPr id="356" name="图片 355">
          <a:extLst>
            <a:ext uri="{FF2B5EF4-FFF2-40B4-BE49-F238E27FC236}">
              <a16:creationId xmlns:a16="http://schemas.microsoft.com/office/drawing/2014/main" id="{00000000-0008-0000-0D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03249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152400</xdr:colOff>
      <xdr:row>297</xdr:row>
      <xdr:rowOff>152400</xdr:rowOff>
    </xdr:to>
    <xdr:pic>
      <xdr:nvPicPr>
        <xdr:cNvPr id="357" name="图片 356">
          <a:extLst>
            <a:ext uri="{FF2B5EF4-FFF2-40B4-BE49-F238E27FC236}">
              <a16:creationId xmlns:a16="http://schemas.microsoft.com/office/drawing/2014/main" id="{00000000-0008-0000-0D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06602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152400</xdr:colOff>
      <xdr:row>300</xdr:row>
      <xdr:rowOff>152400</xdr:rowOff>
    </xdr:to>
    <xdr:pic>
      <xdr:nvPicPr>
        <xdr:cNvPr id="358" name="图片 357">
          <a:extLst>
            <a:ext uri="{FF2B5EF4-FFF2-40B4-BE49-F238E27FC236}">
              <a16:creationId xmlns:a16="http://schemas.microsoft.com/office/drawing/2014/main" id="{00000000-0008-0000-0D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13460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152400</xdr:rowOff>
    </xdr:to>
    <xdr:pic>
      <xdr:nvPicPr>
        <xdr:cNvPr id="359" name="图片 358">
          <a:extLst>
            <a:ext uri="{FF2B5EF4-FFF2-40B4-BE49-F238E27FC236}">
              <a16:creationId xmlns:a16="http://schemas.microsoft.com/office/drawing/2014/main" id="{00000000-0008-0000-0D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0420" y="713460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4</xdr:col>
      <xdr:colOff>152400</xdr:colOff>
      <xdr:row>300</xdr:row>
      <xdr:rowOff>152400</xdr:rowOff>
    </xdr:to>
    <xdr:pic>
      <xdr:nvPicPr>
        <xdr:cNvPr id="360" name="图片 359">
          <a:extLst>
            <a:ext uri="{FF2B5EF4-FFF2-40B4-BE49-F238E27FC236}">
              <a16:creationId xmlns:a16="http://schemas.microsoft.com/office/drawing/2014/main" id="{00000000-0008-0000-0D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920" y="713460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152400</xdr:colOff>
      <xdr:row>301</xdr:row>
      <xdr:rowOff>152400</xdr:rowOff>
    </xdr:to>
    <xdr:pic>
      <xdr:nvPicPr>
        <xdr:cNvPr id="361" name="图片 360">
          <a:extLst>
            <a:ext uri="{FF2B5EF4-FFF2-40B4-BE49-F238E27FC236}">
              <a16:creationId xmlns:a16="http://schemas.microsoft.com/office/drawing/2014/main" id="{00000000-0008-0000-0D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16813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152400</xdr:rowOff>
    </xdr:to>
    <xdr:pic>
      <xdr:nvPicPr>
        <xdr:cNvPr id="362" name="图片 361">
          <a:extLst>
            <a:ext uri="{FF2B5EF4-FFF2-40B4-BE49-F238E27FC236}">
              <a16:creationId xmlns:a16="http://schemas.microsoft.com/office/drawing/2014/main" id="{00000000-0008-0000-0D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0420" y="716813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152400</xdr:colOff>
      <xdr:row>304</xdr:row>
      <xdr:rowOff>152400</xdr:rowOff>
    </xdr:to>
    <xdr:pic>
      <xdr:nvPicPr>
        <xdr:cNvPr id="363" name="图片 362">
          <a:extLst>
            <a:ext uri="{FF2B5EF4-FFF2-40B4-BE49-F238E27FC236}">
              <a16:creationId xmlns:a16="http://schemas.microsoft.com/office/drawing/2014/main" id="{00000000-0008-0000-0D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23671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152400</xdr:colOff>
      <xdr:row>305</xdr:row>
      <xdr:rowOff>152400</xdr:rowOff>
    </xdr:to>
    <xdr:pic>
      <xdr:nvPicPr>
        <xdr:cNvPr id="364" name="图片 363">
          <a:extLst>
            <a:ext uri="{FF2B5EF4-FFF2-40B4-BE49-F238E27FC236}">
              <a16:creationId xmlns:a16="http://schemas.microsoft.com/office/drawing/2014/main" id="{00000000-0008-0000-0D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27024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152400</xdr:colOff>
      <xdr:row>309</xdr:row>
      <xdr:rowOff>152400</xdr:rowOff>
    </xdr:to>
    <xdr:pic>
      <xdr:nvPicPr>
        <xdr:cNvPr id="365" name="图片 364">
          <a:extLst>
            <a:ext uri="{FF2B5EF4-FFF2-40B4-BE49-F238E27FC236}">
              <a16:creationId xmlns:a16="http://schemas.microsoft.com/office/drawing/2014/main" id="{00000000-0008-0000-0D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4043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152400</xdr:colOff>
      <xdr:row>309</xdr:row>
      <xdr:rowOff>152400</xdr:rowOff>
    </xdr:to>
    <xdr:pic>
      <xdr:nvPicPr>
        <xdr:cNvPr id="366" name="图片 365">
          <a:extLst>
            <a:ext uri="{FF2B5EF4-FFF2-40B4-BE49-F238E27FC236}">
              <a16:creationId xmlns:a16="http://schemas.microsoft.com/office/drawing/2014/main" id="{00000000-0008-0000-0D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0420" y="74043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152400</xdr:colOff>
      <xdr:row>309</xdr:row>
      <xdr:rowOff>152400</xdr:rowOff>
    </xdr:to>
    <xdr:pic>
      <xdr:nvPicPr>
        <xdr:cNvPr id="367" name="图片 366">
          <a:extLst>
            <a:ext uri="{FF2B5EF4-FFF2-40B4-BE49-F238E27FC236}">
              <a16:creationId xmlns:a16="http://schemas.microsoft.com/office/drawing/2014/main" id="{00000000-0008-0000-0D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920" y="74043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152400</xdr:colOff>
      <xdr:row>311</xdr:row>
      <xdr:rowOff>152400</xdr:rowOff>
    </xdr:to>
    <xdr:pic>
      <xdr:nvPicPr>
        <xdr:cNvPr id="368" name="图片 367">
          <a:extLst>
            <a:ext uri="{FF2B5EF4-FFF2-40B4-BE49-F238E27FC236}">
              <a16:creationId xmlns:a16="http://schemas.microsoft.com/office/drawing/2014/main" id="{00000000-0008-0000-0D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45540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152400</xdr:colOff>
      <xdr:row>313</xdr:row>
      <xdr:rowOff>152400</xdr:rowOff>
    </xdr:to>
    <xdr:pic>
      <xdr:nvPicPr>
        <xdr:cNvPr id="369" name="图片 368">
          <a:extLst>
            <a:ext uri="{FF2B5EF4-FFF2-40B4-BE49-F238E27FC236}">
              <a16:creationId xmlns:a16="http://schemas.microsoft.com/office/drawing/2014/main" id="{00000000-0008-0000-0D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5064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152400</xdr:colOff>
      <xdr:row>314</xdr:row>
      <xdr:rowOff>152400</xdr:rowOff>
    </xdr:to>
    <xdr:pic>
      <xdr:nvPicPr>
        <xdr:cNvPr id="370" name="图片 369">
          <a:extLst>
            <a:ext uri="{FF2B5EF4-FFF2-40B4-BE49-F238E27FC236}">
              <a16:creationId xmlns:a16="http://schemas.microsoft.com/office/drawing/2014/main" id="{00000000-0008-0000-0D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539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152400</xdr:colOff>
      <xdr:row>317</xdr:row>
      <xdr:rowOff>152400</xdr:rowOff>
    </xdr:to>
    <xdr:pic>
      <xdr:nvPicPr>
        <xdr:cNvPr id="371" name="图片 370">
          <a:extLst>
            <a:ext uri="{FF2B5EF4-FFF2-40B4-BE49-F238E27FC236}">
              <a16:creationId xmlns:a16="http://schemas.microsoft.com/office/drawing/2014/main" id="{00000000-0008-0000-0D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608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152400</xdr:colOff>
      <xdr:row>318</xdr:row>
      <xdr:rowOff>152400</xdr:rowOff>
    </xdr:to>
    <xdr:pic>
      <xdr:nvPicPr>
        <xdr:cNvPr id="372" name="图片 371">
          <a:extLst>
            <a:ext uri="{FF2B5EF4-FFF2-40B4-BE49-F238E27FC236}">
              <a16:creationId xmlns:a16="http://schemas.microsoft.com/office/drawing/2014/main" id="{00000000-0008-0000-0D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62609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152400</xdr:colOff>
      <xdr:row>319</xdr:row>
      <xdr:rowOff>152400</xdr:rowOff>
    </xdr:to>
    <xdr:pic>
      <xdr:nvPicPr>
        <xdr:cNvPr id="373" name="图片 372">
          <a:extLst>
            <a:ext uri="{FF2B5EF4-FFF2-40B4-BE49-F238E27FC236}">
              <a16:creationId xmlns:a16="http://schemas.microsoft.com/office/drawing/2014/main" id="{00000000-0008-0000-0D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64362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152400</xdr:colOff>
      <xdr:row>322</xdr:row>
      <xdr:rowOff>152400</xdr:rowOff>
    </xdr:to>
    <xdr:pic>
      <xdr:nvPicPr>
        <xdr:cNvPr id="374" name="图片 373">
          <a:extLst>
            <a:ext uri="{FF2B5EF4-FFF2-40B4-BE49-F238E27FC236}">
              <a16:creationId xmlns:a16="http://schemas.microsoft.com/office/drawing/2014/main" id="{00000000-0008-0000-0D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7696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60" name="Freeform 580">
          <a:extLst>
            <a:ext uri="{FF2B5EF4-FFF2-40B4-BE49-F238E27FC236}">
              <a16:creationId xmlns:a16="http://schemas.microsoft.com/office/drawing/2014/main" id="{00000000-0008-0000-0D00-000044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40000 h 21600"/>
            <a:gd name="T2" fmla="*/ 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40000"/>
              </a:moveTo>
              <a:lnTo>
                <a:pt x="0" y="86400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59" name="Freeform 579">
          <a:extLst>
            <a:ext uri="{FF2B5EF4-FFF2-40B4-BE49-F238E27FC236}">
              <a16:creationId xmlns:a16="http://schemas.microsoft.com/office/drawing/2014/main" id="{00000000-0008-0000-0D00-000043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7171200 h 21600"/>
            <a:gd name="T2" fmla="*/ 0 w 21600"/>
            <a:gd name="T3" fmla="*/ 7171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7171200"/>
              </a:moveTo>
              <a:lnTo>
                <a:pt x="0" y="71712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58" name="Freeform 578">
          <a:extLst>
            <a:ext uri="{FF2B5EF4-FFF2-40B4-BE49-F238E27FC236}">
              <a16:creationId xmlns:a16="http://schemas.microsoft.com/office/drawing/2014/main" id="{00000000-0008-0000-0D00-000042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5702400 h 21600"/>
            <a:gd name="T2" fmla="*/ 0 w 21600"/>
            <a:gd name="T3" fmla="*/ 57024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5702400"/>
              </a:moveTo>
              <a:lnTo>
                <a:pt x="0" y="57024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57" name="Freeform 577">
          <a:extLst>
            <a:ext uri="{FF2B5EF4-FFF2-40B4-BE49-F238E27FC236}">
              <a16:creationId xmlns:a16="http://schemas.microsoft.com/office/drawing/2014/main" id="{00000000-0008-0000-0D00-000041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4233600 h 21600"/>
            <a:gd name="T2" fmla="*/ 0 w 21600"/>
            <a:gd name="T3" fmla="*/ 4233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4233600"/>
              </a:moveTo>
              <a:lnTo>
                <a:pt x="0" y="42336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56" name="Freeform 576">
          <a:extLst>
            <a:ext uri="{FF2B5EF4-FFF2-40B4-BE49-F238E27FC236}">
              <a16:creationId xmlns:a16="http://schemas.microsoft.com/office/drawing/2014/main" id="{00000000-0008-0000-0D00-000040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2764800 h 21600"/>
            <a:gd name="T2" fmla="*/ 0 w 21600"/>
            <a:gd name="T3" fmla="*/ 2764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2764800"/>
              </a:moveTo>
              <a:lnTo>
                <a:pt x="0" y="27648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55" name="Freeform 575">
          <a:extLst>
            <a:ext uri="{FF2B5EF4-FFF2-40B4-BE49-F238E27FC236}">
              <a16:creationId xmlns:a16="http://schemas.microsoft.com/office/drawing/2014/main" id="{00000000-0008-0000-0D00-00003F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1296000 h 21600"/>
            <a:gd name="T2" fmla="*/ 0 w 21600"/>
            <a:gd name="T3" fmla="*/ 1296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1296000"/>
              </a:moveTo>
              <a:lnTo>
                <a:pt x="0" y="1296000"/>
              </a:lnTo>
            </a:path>
          </a:pathLst>
        </a:custGeom>
        <a:noFill/>
        <a:ln w="9525">
          <a:solidFill>
            <a:srgbClr val="CCCC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74" name="Freeform 594">
          <a:extLst>
            <a:ext uri="{FF2B5EF4-FFF2-40B4-BE49-F238E27FC236}">
              <a16:creationId xmlns:a16="http://schemas.microsoft.com/office/drawing/2014/main" id="{00000000-0008-0000-0D00-000052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29200 h 21600"/>
            <a:gd name="T2" fmla="*/ 0 w 21600"/>
            <a:gd name="T3" fmla="*/ 1285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29200"/>
              </a:moveTo>
              <a:lnTo>
                <a:pt x="0" y="12852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1061" name="Line 581">
          <a:extLst>
            <a:ext uri="{FF2B5EF4-FFF2-40B4-BE49-F238E27FC236}">
              <a16:creationId xmlns:a16="http://schemas.microsoft.com/office/drawing/2014/main" id="{00000000-0008-0000-0D00-00004552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金额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54" name="Freeform 574">
          <a:extLst>
            <a:ext uri="{FF2B5EF4-FFF2-40B4-BE49-F238E27FC236}">
              <a16:creationId xmlns:a16="http://schemas.microsoft.com/office/drawing/2014/main" id="{00000000-0008-0000-0D00-00003E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40000 h 21600"/>
            <a:gd name="T2" fmla="*/ 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40000"/>
              </a:moveTo>
              <a:lnTo>
                <a:pt x="0" y="8640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73" name="Freeform 593">
          <a:extLst>
            <a:ext uri="{FF2B5EF4-FFF2-40B4-BE49-F238E27FC236}">
              <a16:creationId xmlns:a16="http://schemas.microsoft.com/office/drawing/2014/main" id="{00000000-0008-0000-0D00-000051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8640000 h 21600"/>
            <a:gd name="T2" fmla="*/ -118800 w 21600"/>
            <a:gd name="T3" fmla="*/ 8640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8640000"/>
              </a:moveTo>
              <a:lnTo>
                <a:pt x="-118800" y="8640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72" name="Freeform 592">
          <a:extLst>
            <a:ext uri="{FF2B5EF4-FFF2-40B4-BE49-F238E27FC236}">
              <a16:creationId xmlns:a16="http://schemas.microsoft.com/office/drawing/2014/main" id="{00000000-0008-0000-0D00-000050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7171200 h 21600"/>
            <a:gd name="T2" fmla="*/ -118800 w 21600"/>
            <a:gd name="T3" fmla="*/ 7171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7171200"/>
              </a:moveTo>
              <a:lnTo>
                <a:pt x="-118800" y="71712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71" name="Freeform 591">
          <a:extLst>
            <a:ext uri="{FF2B5EF4-FFF2-40B4-BE49-F238E27FC236}">
              <a16:creationId xmlns:a16="http://schemas.microsoft.com/office/drawing/2014/main" id="{00000000-0008-0000-0D00-00004F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5702400 h 21600"/>
            <a:gd name="T2" fmla="*/ -118800 w 21600"/>
            <a:gd name="T3" fmla="*/ 57024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5702400"/>
              </a:moveTo>
              <a:lnTo>
                <a:pt x="-118800" y="57024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70" name="Freeform 590">
          <a:extLst>
            <a:ext uri="{FF2B5EF4-FFF2-40B4-BE49-F238E27FC236}">
              <a16:creationId xmlns:a16="http://schemas.microsoft.com/office/drawing/2014/main" id="{00000000-0008-0000-0D00-00004E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4233600 h 21600"/>
            <a:gd name="T2" fmla="*/ -118800 w 21600"/>
            <a:gd name="T3" fmla="*/ 42336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4233600"/>
              </a:moveTo>
              <a:lnTo>
                <a:pt x="-118800" y="42336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69" name="Freeform 589">
          <a:extLst>
            <a:ext uri="{FF2B5EF4-FFF2-40B4-BE49-F238E27FC236}">
              <a16:creationId xmlns:a16="http://schemas.microsoft.com/office/drawing/2014/main" id="{00000000-0008-0000-0D00-00004D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2764800 h 21600"/>
            <a:gd name="T2" fmla="*/ -118800 w 21600"/>
            <a:gd name="T3" fmla="*/ 27648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2764800"/>
              </a:moveTo>
              <a:lnTo>
                <a:pt x="-118800" y="27648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68" name="Freeform 588">
          <a:extLst>
            <a:ext uri="{FF2B5EF4-FFF2-40B4-BE49-F238E27FC236}">
              <a16:creationId xmlns:a16="http://schemas.microsoft.com/office/drawing/2014/main" id="{00000000-0008-0000-0D00-00004C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1296000 h 21600"/>
            <a:gd name="T2" fmla="*/ -118800 w 21600"/>
            <a:gd name="T3" fmla="*/ 12960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0800" y="1296000"/>
              </a:moveTo>
              <a:lnTo>
                <a:pt x="-118800" y="12960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53" name="Freeform 573">
          <a:extLst>
            <a:ext uri="{FF2B5EF4-FFF2-40B4-BE49-F238E27FC236}">
              <a16:creationId xmlns:a16="http://schemas.microsoft.com/office/drawing/2014/main" id="{00000000-0008-0000-0D00-00003D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0 w 21600"/>
            <a:gd name="T1" fmla="*/ 8629200 h 21600"/>
            <a:gd name="T2" fmla="*/ 0 w 21600"/>
            <a:gd name="T3" fmla="*/ 87372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0" y="8629200"/>
              </a:moveTo>
              <a:lnTo>
                <a:pt x="0" y="8737200"/>
              </a:lnTo>
            </a:path>
          </a:pathLst>
        </a:cu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1067" name="Line 587">
          <a:extLst>
            <a:ext uri="{FF2B5EF4-FFF2-40B4-BE49-F238E27FC236}">
              <a16:creationId xmlns:a16="http://schemas.microsoft.com/office/drawing/2014/main" id="{00000000-0008-0000-0D00-00004B52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1066" name="Line 586">
          <a:extLst>
            <a:ext uri="{FF2B5EF4-FFF2-40B4-BE49-F238E27FC236}">
              <a16:creationId xmlns:a16="http://schemas.microsoft.com/office/drawing/2014/main" id="{00000000-0008-0000-0D00-00004A52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2,000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1065" name="Line 585">
          <a:extLst>
            <a:ext uri="{FF2B5EF4-FFF2-40B4-BE49-F238E27FC236}">
              <a16:creationId xmlns:a16="http://schemas.microsoft.com/office/drawing/2014/main" id="{00000000-0008-0000-0D00-00004952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4,000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1064" name="Line 584">
          <a:extLst>
            <a:ext uri="{FF2B5EF4-FFF2-40B4-BE49-F238E27FC236}">
              <a16:creationId xmlns:a16="http://schemas.microsoft.com/office/drawing/2014/main" id="{00000000-0008-0000-0D00-00004852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6,000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1063" name="Line 583">
          <a:extLst>
            <a:ext uri="{FF2B5EF4-FFF2-40B4-BE49-F238E27FC236}">
              <a16:creationId xmlns:a16="http://schemas.microsoft.com/office/drawing/2014/main" id="{00000000-0008-0000-0D00-00004752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8,000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1062" name="Line 582">
          <a:extLst>
            <a:ext uri="{FF2B5EF4-FFF2-40B4-BE49-F238E27FC236}">
              <a16:creationId xmlns:a16="http://schemas.microsoft.com/office/drawing/2014/main" id="{00000000-0008-0000-0D00-00004652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10,000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1052" name="Line 572">
          <a:extLst>
            <a:ext uri="{FF2B5EF4-FFF2-40B4-BE49-F238E27FC236}">
              <a16:creationId xmlns:a16="http://schemas.microsoft.com/office/drawing/2014/main" id="{00000000-0008-0000-0D00-00003C52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季度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77" name="Freeform 597">
          <a:extLst>
            <a:ext uri="{FF2B5EF4-FFF2-40B4-BE49-F238E27FC236}">
              <a16:creationId xmlns:a16="http://schemas.microsoft.com/office/drawing/2014/main" id="{00000000-0008-0000-0D00-000055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0800 w 21600"/>
            <a:gd name="T1" fmla="*/ 8629200 h 21600"/>
            <a:gd name="T2" fmla="*/ -10800 w 21600"/>
            <a:gd name="T3" fmla="*/ 7874237 h 21600"/>
            <a:gd name="T4" fmla="*/ -10800 w 21600"/>
            <a:gd name="T5" fmla="*/ 2386800 h 21600"/>
            <a:gd name="T6" fmla="*/ -10800 w 21600"/>
            <a:gd name="T7" fmla="*/ 8629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0800" y="8629200"/>
              </a:moveTo>
              <a:cubicBezTo>
                <a:pt x="-10800" y="8629200"/>
                <a:pt x="-10800" y="8251718"/>
                <a:pt x="-10800" y="7874237"/>
              </a:cubicBezTo>
              <a:cubicBezTo>
                <a:pt x="-10800" y="5130518"/>
                <a:pt x="-10800" y="2386800"/>
                <a:pt x="-10800" y="2386800"/>
              </a:cubicBezTo>
              <a:cubicBezTo>
                <a:pt x="-10800" y="2587689"/>
                <a:pt x="-10800" y="8629200"/>
                <a:pt x="-10800" y="8629200"/>
              </a:cubicBezTo>
            </a:path>
          </a:pathLst>
        </a:custGeom>
        <a:noFill/>
        <a:ln w="19050">
          <a:solidFill>
            <a:srgbClr val="C2353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78" name="AutoShape 598">
          <a:extLst>
            <a:ext uri="{FF2B5EF4-FFF2-40B4-BE49-F238E27FC236}">
              <a16:creationId xmlns:a16="http://schemas.microsoft.com/office/drawing/2014/main" id="{00000000-0008-0000-0D00-000056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32400 w 21600"/>
            <a:gd name="T1" fmla="*/ 8629200 h 21600"/>
            <a:gd name="T2" fmla="*/ -10800 w 21600"/>
            <a:gd name="T3" fmla="*/ 8586000 h 21600"/>
            <a:gd name="T4" fmla="*/ -54000 w 21600"/>
            <a:gd name="T5" fmla="*/ 8629200 h 21600"/>
            <a:gd name="T6" fmla="*/ -10800 w 21600"/>
            <a:gd name="T7" fmla="*/ 8672400 h 21600"/>
            <a:gd name="T8" fmla="*/ 32399 w 21600"/>
            <a:gd name="T9" fmla="*/ 8629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32400" y="8629200"/>
              </a:moveTo>
              <a:cubicBezTo>
                <a:pt x="32400" y="8605341"/>
                <a:pt x="13058" y="8586000"/>
                <a:pt x="-10800" y="8586000"/>
              </a:cubicBezTo>
              <a:cubicBezTo>
                <a:pt x="-34659" y="8586000"/>
                <a:pt x="-54000" y="8605341"/>
                <a:pt x="-54000" y="8629200"/>
              </a:cubicBezTo>
              <a:cubicBezTo>
                <a:pt x="-54000" y="8653058"/>
                <a:pt x="-34659" y="8672400"/>
                <a:pt x="-10800" y="8672400"/>
              </a:cubicBezTo>
              <a:cubicBezTo>
                <a:pt x="13058" y="8672399"/>
                <a:pt x="32399" y="8653058"/>
                <a:pt x="32399" y="8629200"/>
              </a:cubicBezTo>
            </a:path>
          </a:pathLst>
        </a:custGeom>
        <a:solidFill>
          <a:srgbClr val="FFFFFF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48" name="Freeform 568">
          <a:extLst>
            <a:ext uri="{FF2B5EF4-FFF2-40B4-BE49-F238E27FC236}">
              <a16:creationId xmlns:a16="http://schemas.microsoft.com/office/drawing/2014/main" id="{00000000-0008-0000-0D00-000038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679400 w 21600"/>
            <a:gd name="T1" fmla="*/ 9126000 h 21600"/>
            <a:gd name="T2" fmla="*/ 1657800 w 21600"/>
            <a:gd name="T3" fmla="*/ 9126000 h 21600"/>
            <a:gd name="T4" fmla="*/ 1657800 w 21600"/>
            <a:gd name="T5" fmla="*/ 9838800 h 21600"/>
            <a:gd name="T6" fmla="*/ -1679400 w 21600"/>
            <a:gd name="T7" fmla="*/ 98388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679400" y="9126000"/>
              </a:moveTo>
              <a:lnTo>
                <a:pt x="1657800" y="9126000"/>
              </a:lnTo>
              <a:lnTo>
                <a:pt x="1657800" y="9838800"/>
              </a:lnTo>
              <a:lnTo>
                <a:pt x="-1679400" y="9838800"/>
              </a:lnTo>
              <a:close/>
            </a:path>
          </a:pathLst>
        </a:custGeom>
        <a:solidFill>
          <a:srgbClr val="000000">
            <a:alpha val="0"/>
          </a:srgbClr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51" name="Freeform 571">
          <a:extLst>
            <a:ext uri="{FF2B5EF4-FFF2-40B4-BE49-F238E27FC236}">
              <a16:creationId xmlns:a16="http://schemas.microsoft.com/office/drawing/2014/main" id="{00000000-0008-0000-0D00-00003B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560600 w 21600"/>
            <a:gd name="T1" fmla="*/ 9482400 h 21600"/>
            <a:gd name="T2" fmla="*/ -1020600 w 21600"/>
            <a:gd name="T3" fmla="*/ 9482400 h 21600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1600" h="21600">
              <a:moveTo>
                <a:pt x="-1560600" y="9482400"/>
              </a:moveTo>
              <a:lnTo>
                <a:pt x="-1020600" y="9482400"/>
              </a:lnTo>
            </a:path>
          </a:pathLst>
        </a:custGeom>
        <a:solidFill>
          <a:srgbClr val="000000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50" name="AutoShape 570">
          <a:extLst>
            <a:ext uri="{FF2B5EF4-FFF2-40B4-BE49-F238E27FC236}">
              <a16:creationId xmlns:a16="http://schemas.microsoft.com/office/drawing/2014/main" id="{00000000-0008-0000-0D00-00003A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169640 w 21600"/>
            <a:gd name="T1" fmla="*/ 9482400 h 21600"/>
            <a:gd name="T2" fmla="*/ -1290600 w 21600"/>
            <a:gd name="T3" fmla="*/ 9361440 h 21600"/>
            <a:gd name="T4" fmla="*/ -1411560 w 21600"/>
            <a:gd name="T5" fmla="*/ 9482400 h 21600"/>
            <a:gd name="T6" fmla="*/ -1290600 w 21600"/>
            <a:gd name="T7" fmla="*/ 9603360 h 21600"/>
            <a:gd name="T8" fmla="*/ -1169641 w 21600"/>
            <a:gd name="T9" fmla="*/ 94824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21600" h="21600">
              <a:moveTo>
                <a:pt x="-1169640" y="9482400"/>
              </a:moveTo>
              <a:cubicBezTo>
                <a:pt x="-1169640" y="9415595"/>
                <a:pt x="-1223796" y="9361440"/>
                <a:pt x="-1290600" y="9361440"/>
              </a:cubicBezTo>
              <a:cubicBezTo>
                <a:pt x="-1357405" y="9361440"/>
                <a:pt x="-1411560" y="9415595"/>
                <a:pt x="-1411560" y="9482400"/>
              </a:cubicBezTo>
              <a:cubicBezTo>
                <a:pt x="-1411560" y="9549204"/>
                <a:pt x="-1357405" y="9603360"/>
                <a:pt x="-1290600" y="9603360"/>
              </a:cubicBezTo>
              <a:cubicBezTo>
                <a:pt x="-1223796" y="9603359"/>
                <a:pt x="-1169641" y="9549204"/>
                <a:pt x="-1169641" y="9482400"/>
              </a:cubicBezTo>
            </a:path>
          </a:pathLst>
        </a:custGeom>
        <a:solidFill>
          <a:srgbClr val="FFFFFF"/>
        </a:solidFill>
        <a:ln w="9525">
          <a:solidFill>
            <a:srgbClr val="C23531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1049" name="Line 569">
          <a:extLst>
            <a:ext uri="{FF2B5EF4-FFF2-40B4-BE49-F238E27FC236}">
              <a16:creationId xmlns:a16="http://schemas.microsoft.com/office/drawing/2014/main" id="{00000000-0008-0000-0D00-00003952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老松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1(</a:t>
          </a:r>
          <a:r>
            <a:rPr lang="zh-CN" altLang="en-US" sz="900" spc="0">
              <a:ln>
                <a:noFill/>
              </a:ln>
              <a:noFill/>
              <a:latin typeface="12px &quot;Microsoft YaHei&quot;"/>
            </a:rPr>
            <a:t>菜鸟收货站</a:t>
          </a:r>
          <a:r>
            <a:rPr lang="en-US" altLang="zh-CN" sz="900" spc="0">
              <a:ln>
                <a:noFill/>
              </a:ln>
              <a:noFill/>
              <a:latin typeface="12px &quot;Microsoft YaHei&quot;"/>
            </a:rPr>
            <a:t>(1))</a:t>
          </a:r>
          <a:endParaRPr lang="zh-CN" altLang="en-US" sz="900" spc="0">
            <a:ln>
              <a:noFill/>
            </a:ln>
            <a:noFill/>
            <a:latin typeface="12px &quot;Microsoft YaHei&quot;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7620</xdr:colOff>
      <xdr:row>0</xdr:row>
      <xdr:rowOff>7620</xdr:rowOff>
    </xdr:to>
    <xdr:sp macro="" textlink="">
      <xdr:nvSpPr>
        <xdr:cNvPr id="21075" name="Freeform 595">
          <a:extLst>
            <a:ext uri="{FF2B5EF4-FFF2-40B4-BE49-F238E27FC236}">
              <a16:creationId xmlns:a16="http://schemas.microsoft.com/office/drawing/2014/main" id="{00000000-0008-0000-0D00-00005352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20" cy="7620"/>
        </a:xfrm>
        <a:custGeom>
          <a:avLst/>
          <a:gdLst>
            <a:gd name="T0" fmla="*/ -1868400 w 21600"/>
            <a:gd name="T1" fmla="*/ -10800 h 21600"/>
            <a:gd name="T2" fmla="*/ 1846800 w 21600"/>
            <a:gd name="T3" fmla="*/ -10800 h 21600"/>
            <a:gd name="T4" fmla="*/ 1846800 w 21600"/>
            <a:gd name="T5" fmla="*/ 961200 h 21600"/>
            <a:gd name="T6" fmla="*/ -1868400 w 21600"/>
            <a:gd name="T7" fmla="*/ 96120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-1868400" y="-10800"/>
              </a:moveTo>
              <a:lnTo>
                <a:pt x="1846800" y="-10800"/>
              </a:lnTo>
              <a:lnTo>
                <a:pt x="1846800" y="961200"/>
              </a:lnTo>
              <a:lnTo>
                <a:pt x="-1868400" y="961200"/>
              </a:lnTo>
              <a:close/>
            </a:path>
          </a:pathLst>
        </a:custGeom>
        <a:solidFill>
          <a:srgbClr val="000000">
            <a:alpha val="0"/>
          </a:srgbClr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449580</xdr:colOff>
      <xdr:row>0</xdr:row>
      <xdr:rowOff>0</xdr:rowOff>
    </xdr:to>
    <xdr:sp macro="" textlink="">
      <xdr:nvSpPr>
        <xdr:cNvPr id="21076" name="Line 596">
          <a:extLst>
            <a:ext uri="{FF2B5EF4-FFF2-40B4-BE49-F238E27FC236}">
              <a16:creationId xmlns:a16="http://schemas.microsoft.com/office/drawing/2014/main" id="{00000000-0008-0000-0D00-000054520000}"/>
            </a:ext>
          </a:extLst>
        </xdr:cNvPr>
        <xdr:cNvSpPr>
          <a:spLocks noChangeShapeType="1"/>
        </xdr:cNvSpPr>
      </xdr:nvSpPr>
      <xdr:spPr bwMode="auto">
        <a:xfrm>
          <a:off x="0" y="0"/>
          <a:ext cx="9525000" cy="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/>
        <a:lstStyle/>
        <a:p>
          <a:pPr algn="l" rtl="0">
            <a:buNone/>
          </a:pPr>
          <a:r>
            <a:rPr lang="zh-CN" altLang="en-US" sz="1350" b="1" spc="0">
              <a:ln>
                <a:noFill/>
              </a:ln>
              <a:noFill/>
              <a:latin typeface="18px &quot;Microsoft YaHei&quot;"/>
            </a:rPr>
            <a:t>广告投放曲线对比图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330</xdr:row>
          <xdr:rowOff>0</xdr:rowOff>
        </xdr:from>
        <xdr:to>
          <xdr:col>2</xdr:col>
          <xdr:colOff>83820</xdr:colOff>
          <xdr:row>331</xdr:row>
          <xdr:rowOff>53340</xdr:rowOff>
        </xdr:to>
        <xdr:sp macro="" textlink="">
          <xdr:nvSpPr>
            <xdr:cNvPr id="21079" name="Control 599" hidden="1">
              <a:extLst>
                <a:ext uri="{63B3BB69-23CF-44E3-9099-C40C66FF867C}">
                  <a14:compatExt spid="_x0000_s21079"/>
                </a:ext>
                <a:ext uri="{FF2B5EF4-FFF2-40B4-BE49-F238E27FC236}">
                  <a16:creationId xmlns:a16="http://schemas.microsoft.com/office/drawing/2014/main" id="{00000000-0008-0000-0D00-000057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330</xdr:row>
          <xdr:rowOff>0</xdr:rowOff>
        </xdr:from>
        <xdr:to>
          <xdr:col>2</xdr:col>
          <xdr:colOff>1120140</xdr:colOff>
          <xdr:row>331</xdr:row>
          <xdr:rowOff>53340</xdr:rowOff>
        </xdr:to>
        <xdr:sp macro="" textlink="">
          <xdr:nvSpPr>
            <xdr:cNvPr id="21080" name="Control 600" hidden="1">
              <a:extLst>
                <a:ext uri="{63B3BB69-23CF-44E3-9099-C40C66FF867C}">
                  <a14:compatExt spid="_x0000_s21080"/>
                </a:ext>
                <a:ext uri="{FF2B5EF4-FFF2-40B4-BE49-F238E27FC236}">
                  <a16:creationId xmlns:a16="http://schemas.microsoft.com/office/drawing/2014/main" id="{00000000-0008-0000-0D00-000058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331</xdr:row>
          <xdr:rowOff>0</xdr:rowOff>
        </xdr:from>
        <xdr:to>
          <xdr:col>1</xdr:col>
          <xdr:colOff>228600</xdr:colOff>
          <xdr:row>332</xdr:row>
          <xdr:rowOff>45720</xdr:rowOff>
        </xdr:to>
        <xdr:sp macro="" textlink="">
          <xdr:nvSpPr>
            <xdr:cNvPr id="21081" name="Control 601" hidden="1">
              <a:extLst>
                <a:ext uri="{63B3BB69-23CF-44E3-9099-C40C66FF867C}">
                  <a14:compatExt spid="_x0000_s21081"/>
                </a:ext>
                <a:ext uri="{FF2B5EF4-FFF2-40B4-BE49-F238E27FC236}">
                  <a16:creationId xmlns:a16="http://schemas.microsoft.com/office/drawing/2014/main" id="{00000000-0008-0000-0D00-000059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332</xdr:row>
          <xdr:rowOff>0</xdr:rowOff>
        </xdr:from>
        <xdr:to>
          <xdr:col>1</xdr:col>
          <xdr:colOff>228600</xdr:colOff>
          <xdr:row>333</xdr:row>
          <xdr:rowOff>45720</xdr:rowOff>
        </xdr:to>
        <xdr:sp macro="" textlink="">
          <xdr:nvSpPr>
            <xdr:cNvPr id="21083" name="Control 603" hidden="1">
              <a:extLst>
                <a:ext uri="{63B3BB69-23CF-44E3-9099-C40C66FF867C}">
                  <a14:compatExt spid="_x0000_s21083"/>
                </a:ext>
                <a:ext uri="{FF2B5EF4-FFF2-40B4-BE49-F238E27FC236}">
                  <a16:creationId xmlns:a16="http://schemas.microsoft.com/office/drawing/2014/main" id="{00000000-0008-0000-0D00-00005B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333</xdr:row>
          <xdr:rowOff>0</xdr:rowOff>
        </xdr:from>
        <xdr:to>
          <xdr:col>1</xdr:col>
          <xdr:colOff>228600</xdr:colOff>
          <xdr:row>334</xdr:row>
          <xdr:rowOff>45720</xdr:rowOff>
        </xdr:to>
        <xdr:sp macro="" textlink="">
          <xdr:nvSpPr>
            <xdr:cNvPr id="21085" name="Control 605" hidden="1">
              <a:extLst>
                <a:ext uri="{63B3BB69-23CF-44E3-9099-C40C66FF867C}">
                  <a14:compatExt spid="_x0000_s21085"/>
                </a:ext>
                <a:ext uri="{FF2B5EF4-FFF2-40B4-BE49-F238E27FC236}">
                  <a16:creationId xmlns:a16="http://schemas.microsoft.com/office/drawing/2014/main" id="{00000000-0008-0000-0D00-00005D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334</xdr:row>
          <xdr:rowOff>0</xdr:rowOff>
        </xdr:from>
        <xdr:to>
          <xdr:col>1</xdr:col>
          <xdr:colOff>228600</xdr:colOff>
          <xdr:row>335</xdr:row>
          <xdr:rowOff>45720</xdr:rowOff>
        </xdr:to>
        <xdr:sp macro="" textlink="">
          <xdr:nvSpPr>
            <xdr:cNvPr id="21087" name="Control 607" hidden="1">
              <a:extLst>
                <a:ext uri="{63B3BB69-23CF-44E3-9099-C40C66FF867C}">
                  <a14:compatExt spid="_x0000_s21087"/>
                </a:ext>
                <a:ext uri="{FF2B5EF4-FFF2-40B4-BE49-F238E27FC236}">
                  <a16:creationId xmlns:a16="http://schemas.microsoft.com/office/drawing/2014/main" id="{00000000-0008-0000-0D00-00005F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335</xdr:row>
          <xdr:rowOff>0</xdr:rowOff>
        </xdr:from>
        <xdr:to>
          <xdr:col>1</xdr:col>
          <xdr:colOff>228600</xdr:colOff>
          <xdr:row>336</xdr:row>
          <xdr:rowOff>45720</xdr:rowOff>
        </xdr:to>
        <xdr:sp macro="" textlink="">
          <xdr:nvSpPr>
            <xdr:cNvPr id="21089" name="Control 609" hidden="1">
              <a:extLst>
                <a:ext uri="{63B3BB69-23CF-44E3-9099-C40C66FF867C}">
                  <a14:compatExt spid="_x0000_s21089"/>
                </a:ext>
                <a:ext uri="{FF2B5EF4-FFF2-40B4-BE49-F238E27FC236}">
                  <a16:creationId xmlns:a16="http://schemas.microsoft.com/office/drawing/2014/main" id="{00000000-0008-0000-0D00-000061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336</xdr:row>
          <xdr:rowOff>0</xdr:rowOff>
        </xdr:from>
        <xdr:to>
          <xdr:col>1</xdr:col>
          <xdr:colOff>228600</xdr:colOff>
          <xdr:row>337</xdr:row>
          <xdr:rowOff>45720</xdr:rowOff>
        </xdr:to>
        <xdr:sp macro="" textlink="">
          <xdr:nvSpPr>
            <xdr:cNvPr id="21091" name="Control 611" hidden="1">
              <a:extLst>
                <a:ext uri="{63B3BB69-23CF-44E3-9099-C40C66FF867C}">
                  <a14:compatExt spid="_x0000_s21091"/>
                </a:ext>
                <a:ext uri="{FF2B5EF4-FFF2-40B4-BE49-F238E27FC236}">
                  <a16:creationId xmlns:a16="http://schemas.microsoft.com/office/drawing/2014/main" id="{00000000-0008-0000-0D00-000063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337</xdr:row>
          <xdr:rowOff>0</xdr:rowOff>
        </xdr:from>
        <xdr:to>
          <xdr:col>1</xdr:col>
          <xdr:colOff>228600</xdr:colOff>
          <xdr:row>338</xdr:row>
          <xdr:rowOff>45720</xdr:rowOff>
        </xdr:to>
        <xdr:sp macro="" textlink="">
          <xdr:nvSpPr>
            <xdr:cNvPr id="21093" name="Control 613" hidden="1">
              <a:extLst>
                <a:ext uri="{63B3BB69-23CF-44E3-9099-C40C66FF867C}">
                  <a14:compatExt spid="_x0000_s21093"/>
                </a:ext>
                <a:ext uri="{FF2B5EF4-FFF2-40B4-BE49-F238E27FC236}">
                  <a16:creationId xmlns:a16="http://schemas.microsoft.com/office/drawing/2014/main" id="{00000000-0008-0000-0D00-000065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338</xdr:row>
          <xdr:rowOff>0</xdr:rowOff>
        </xdr:from>
        <xdr:to>
          <xdr:col>1</xdr:col>
          <xdr:colOff>228600</xdr:colOff>
          <xdr:row>339</xdr:row>
          <xdr:rowOff>45720</xdr:rowOff>
        </xdr:to>
        <xdr:sp macro="" textlink="">
          <xdr:nvSpPr>
            <xdr:cNvPr id="21095" name="Control 615" hidden="1">
              <a:extLst>
                <a:ext uri="{63B3BB69-23CF-44E3-9099-C40C66FF867C}">
                  <a14:compatExt spid="_x0000_s21095"/>
                </a:ext>
                <a:ext uri="{FF2B5EF4-FFF2-40B4-BE49-F238E27FC236}">
                  <a16:creationId xmlns:a16="http://schemas.microsoft.com/office/drawing/2014/main" id="{00000000-0008-0000-0D00-000067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339</xdr:row>
          <xdr:rowOff>0</xdr:rowOff>
        </xdr:from>
        <xdr:to>
          <xdr:col>1</xdr:col>
          <xdr:colOff>228600</xdr:colOff>
          <xdr:row>340</xdr:row>
          <xdr:rowOff>45720</xdr:rowOff>
        </xdr:to>
        <xdr:sp macro="" textlink="">
          <xdr:nvSpPr>
            <xdr:cNvPr id="21097" name="Control 617" hidden="1">
              <a:extLst>
                <a:ext uri="{63B3BB69-23CF-44E3-9099-C40C66FF867C}">
                  <a14:compatExt spid="_x0000_s21097"/>
                </a:ext>
                <a:ext uri="{FF2B5EF4-FFF2-40B4-BE49-F238E27FC236}">
                  <a16:creationId xmlns:a16="http://schemas.microsoft.com/office/drawing/2014/main" id="{00000000-0008-0000-0D00-000069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340</xdr:row>
          <xdr:rowOff>0</xdr:rowOff>
        </xdr:from>
        <xdr:to>
          <xdr:col>1</xdr:col>
          <xdr:colOff>228600</xdr:colOff>
          <xdr:row>341</xdr:row>
          <xdr:rowOff>45720</xdr:rowOff>
        </xdr:to>
        <xdr:sp macro="" textlink="">
          <xdr:nvSpPr>
            <xdr:cNvPr id="21099" name="Control 619" hidden="1">
              <a:extLst>
                <a:ext uri="{63B3BB69-23CF-44E3-9099-C40C66FF867C}">
                  <a14:compatExt spid="_x0000_s21099"/>
                </a:ext>
                <a:ext uri="{FF2B5EF4-FFF2-40B4-BE49-F238E27FC236}">
                  <a16:creationId xmlns:a16="http://schemas.microsoft.com/office/drawing/2014/main" id="{00000000-0008-0000-0D00-00006B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341</xdr:row>
          <xdr:rowOff>0</xdr:rowOff>
        </xdr:from>
        <xdr:to>
          <xdr:col>1</xdr:col>
          <xdr:colOff>228600</xdr:colOff>
          <xdr:row>342</xdr:row>
          <xdr:rowOff>45720</xdr:rowOff>
        </xdr:to>
        <xdr:sp macro="" textlink="">
          <xdr:nvSpPr>
            <xdr:cNvPr id="21101" name="Control 621" hidden="1">
              <a:extLst>
                <a:ext uri="{63B3BB69-23CF-44E3-9099-C40C66FF867C}">
                  <a14:compatExt spid="_x0000_s21101"/>
                </a:ext>
                <a:ext uri="{FF2B5EF4-FFF2-40B4-BE49-F238E27FC236}">
                  <a16:creationId xmlns:a16="http://schemas.microsoft.com/office/drawing/2014/main" id="{00000000-0008-0000-0D00-00006D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342</xdr:row>
          <xdr:rowOff>0</xdr:rowOff>
        </xdr:from>
        <xdr:to>
          <xdr:col>1</xdr:col>
          <xdr:colOff>228600</xdr:colOff>
          <xdr:row>343</xdr:row>
          <xdr:rowOff>45720</xdr:rowOff>
        </xdr:to>
        <xdr:sp macro="" textlink="">
          <xdr:nvSpPr>
            <xdr:cNvPr id="21103" name="Control 623" hidden="1">
              <a:extLst>
                <a:ext uri="{63B3BB69-23CF-44E3-9099-C40C66FF867C}">
                  <a14:compatExt spid="_x0000_s21103"/>
                </a:ext>
                <a:ext uri="{FF2B5EF4-FFF2-40B4-BE49-F238E27FC236}">
                  <a16:creationId xmlns:a16="http://schemas.microsoft.com/office/drawing/2014/main" id="{00000000-0008-0000-0D00-00006F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343</xdr:row>
          <xdr:rowOff>0</xdr:rowOff>
        </xdr:from>
        <xdr:to>
          <xdr:col>1</xdr:col>
          <xdr:colOff>228600</xdr:colOff>
          <xdr:row>344</xdr:row>
          <xdr:rowOff>45720</xdr:rowOff>
        </xdr:to>
        <xdr:sp macro="" textlink="">
          <xdr:nvSpPr>
            <xdr:cNvPr id="21105" name="Control 625" hidden="1">
              <a:extLst>
                <a:ext uri="{63B3BB69-23CF-44E3-9099-C40C66FF867C}">
                  <a14:compatExt spid="_x0000_s21105"/>
                </a:ext>
                <a:ext uri="{FF2B5EF4-FFF2-40B4-BE49-F238E27FC236}">
                  <a16:creationId xmlns:a16="http://schemas.microsoft.com/office/drawing/2014/main" id="{00000000-0008-0000-0D00-000071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344</xdr:row>
          <xdr:rowOff>0</xdr:rowOff>
        </xdr:from>
        <xdr:to>
          <xdr:col>1</xdr:col>
          <xdr:colOff>228600</xdr:colOff>
          <xdr:row>345</xdr:row>
          <xdr:rowOff>45720</xdr:rowOff>
        </xdr:to>
        <xdr:sp macro="" textlink="">
          <xdr:nvSpPr>
            <xdr:cNvPr id="21107" name="Control 627" hidden="1">
              <a:extLst>
                <a:ext uri="{63B3BB69-23CF-44E3-9099-C40C66FF867C}">
                  <a14:compatExt spid="_x0000_s21107"/>
                </a:ext>
                <a:ext uri="{FF2B5EF4-FFF2-40B4-BE49-F238E27FC236}">
                  <a16:creationId xmlns:a16="http://schemas.microsoft.com/office/drawing/2014/main" id="{00000000-0008-0000-0D00-000073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345</xdr:row>
          <xdr:rowOff>0</xdr:rowOff>
        </xdr:from>
        <xdr:to>
          <xdr:col>1</xdr:col>
          <xdr:colOff>228600</xdr:colOff>
          <xdr:row>346</xdr:row>
          <xdr:rowOff>45720</xdr:rowOff>
        </xdr:to>
        <xdr:sp macro="" textlink="">
          <xdr:nvSpPr>
            <xdr:cNvPr id="21109" name="Control 629" hidden="1">
              <a:extLst>
                <a:ext uri="{63B3BB69-23CF-44E3-9099-C40C66FF867C}">
                  <a14:compatExt spid="_x0000_s21109"/>
                </a:ext>
                <a:ext uri="{FF2B5EF4-FFF2-40B4-BE49-F238E27FC236}">
                  <a16:creationId xmlns:a16="http://schemas.microsoft.com/office/drawing/2014/main" id="{00000000-0008-0000-0D00-000075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346</xdr:row>
          <xdr:rowOff>0</xdr:rowOff>
        </xdr:from>
        <xdr:to>
          <xdr:col>1</xdr:col>
          <xdr:colOff>228600</xdr:colOff>
          <xdr:row>347</xdr:row>
          <xdr:rowOff>45720</xdr:rowOff>
        </xdr:to>
        <xdr:sp macro="" textlink="">
          <xdr:nvSpPr>
            <xdr:cNvPr id="21111" name="Control 631" hidden="1">
              <a:extLst>
                <a:ext uri="{63B3BB69-23CF-44E3-9099-C40C66FF867C}">
                  <a14:compatExt spid="_x0000_s21111"/>
                </a:ext>
                <a:ext uri="{FF2B5EF4-FFF2-40B4-BE49-F238E27FC236}">
                  <a16:creationId xmlns:a16="http://schemas.microsoft.com/office/drawing/2014/main" id="{00000000-0008-0000-0D00-000077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347</xdr:row>
          <xdr:rowOff>0</xdr:rowOff>
        </xdr:from>
        <xdr:to>
          <xdr:col>1</xdr:col>
          <xdr:colOff>228600</xdr:colOff>
          <xdr:row>348</xdr:row>
          <xdr:rowOff>45720</xdr:rowOff>
        </xdr:to>
        <xdr:sp macro="" textlink="">
          <xdr:nvSpPr>
            <xdr:cNvPr id="21113" name="Control 633" hidden="1">
              <a:extLst>
                <a:ext uri="{63B3BB69-23CF-44E3-9099-C40C66FF867C}">
                  <a14:compatExt spid="_x0000_s21113"/>
                </a:ext>
                <a:ext uri="{FF2B5EF4-FFF2-40B4-BE49-F238E27FC236}">
                  <a16:creationId xmlns:a16="http://schemas.microsoft.com/office/drawing/2014/main" id="{00000000-0008-0000-0D00-000079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348</xdr:row>
          <xdr:rowOff>0</xdr:rowOff>
        </xdr:from>
        <xdr:to>
          <xdr:col>1</xdr:col>
          <xdr:colOff>228600</xdr:colOff>
          <xdr:row>349</xdr:row>
          <xdr:rowOff>45720</xdr:rowOff>
        </xdr:to>
        <xdr:sp macro="" textlink="">
          <xdr:nvSpPr>
            <xdr:cNvPr id="21115" name="Control 635" hidden="1">
              <a:extLst>
                <a:ext uri="{63B3BB69-23CF-44E3-9099-C40C66FF867C}">
                  <a14:compatExt spid="_x0000_s21115"/>
                </a:ext>
                <a:ext uri="{FF2B5EF4-FFF2-40B4-BE49-F238E27FC236}">
                  <a16:creationId xmlns:a16="http://schemas.microsoft.com/office/drawing/2014/main" id="{00000000-0008-0000-0D00-00007B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349</xdr:row>
          <xdr:rowOff>0</xdr:rowOff>
        </xdr:from>
        <xdr:to>
          <xdr:col>1</xdr:col>
          <xdr:colOff>228600</xdr:colOff>
          <xdr:row>350</xdr:row>
          <xdr:rowOff>45720</xdr:rowOff>
        </xdr:to>
        <xdr:sp macro="" textlink="">
          <xdr:nvSpPr>
            <xdr:cNvPr id="21117" name="Control 637" hidden="1">
              <a:extLst>
                <a:ext uri="{63B3BB69-23CF-44E3-9099-C40C66FF867C}">
                  <a14:compatExt spid="_x0000_s21117"/>
                </a:ext>
                <a:ext uri="{FF2B5EF4-FFF2-40B4-BE49-F238E27FC236}">
                  <a16:creationId xmlns:a16="http://schemas.microsoft.com/office/drawing/2014/main" id="{00000000-0008-0000-0D00-00007D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350</xdr:row>
          <xdr:rowOff>0</xdr:rowOff>
        </xdr:from>
        <xdr:to>
          <xdr:col>1</xdr:col>
          <xdr:colOff>228600</xdr:colOff>
          <xdr:row>351</xdr:row>
          <xdr:rowOff>45720</xdr:rowOff>
        </xdr:to>
        <xdr:sp macro="" textlink="">
          <xdr:nvSpPr>
            <xdr:cNvPr id="21119" name="Control 639" hidden="1">
              <a:extLst>
                <a:ext uri="{63B3BB69-23CF-44E3-9099-C40C66FF867C}">
                  <a14:compatExt spid="_x0000_s21119"/>
                </a:ext>
                <a:ext uri="{FF2B5EF4-FFF2-40B4-BE49-F238E27FC236}">
                  <a16:creationId xmlns:a16="http://schemas.microsoft.com/office/drawing/2014/main" id="{00000000-0008-0000-0D00-00007F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351</xdr:row>
          <xdr:rowOff>0</xdr:rowOff>
        </xdr:from>
        <xdr:to>
          <xdr:col>1</xdr:col>
          <xdr:colOff>228600</xdr:colOff>
          <xdr:row>352</xdr:row>
          <xdr:rowOff>45720</xdr:rowOff>
        </xdr:to>
        <xdr:sp macro="" textlink="">
          <xdr:nvSpPr>
            <xdr:cNvPr id="21121" name="Control 641" hidden="1">
              <a:extLst>
                <a:ext uri="{63B3BB69-23CF-44E3-9099-C40C66FF867C}">
                  <a14:compatExt spid="_x0000_s21121"/>
                </a:ext>
                <a:ext uri="{FF2B5EF4-FFF2-40B4-BE49-F238E27FC236}">
                  <a16:creationId xmlns:a16="http://schemas.microsoft.com/office/drawing/2014/main" id="{00000000-0008-0000-0D00-000081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352</xdr:row>
          <xdr:rowOff>0</xdr:rowOff>
        </xdr:from>
        <xdr:to>
          <xdr:col>1</xdr:col>
          <xdr:colOff>228600</xdr:colOff>
          <xdr:row>353</xdr:row>
          <xdr:rowOff>45720</xdr:rowOff>
        </xdr:to>
        <xdr:sp macro="" textlink="">
          <xdr:nvSpPr>
            <xdr:cNvPr id="21123" name="Control 643" hidden="1">
              <a:extLst>
                <a:ext uri="{63B3BB69-23CF-44E3-9099-C40C66FF867C}">
                  <a14:compatExt spid="_x0000_s21123"/>
                </a:ext>
                <a:ext uri="{FF2B5EF4-FFF2-40B4-BE49-F238E27FC236}">
                  <a16:creationId xmlns:a16="http://schemas.microsoft.com/office/drawing/2014/main" id="{00000000-0008-0000-0D00-000083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353</xdr:row>
          <xdr:rowOff>0</xdr:rowOff>
        </xdr:from>
        <xdr:to>
          <xdr:col>1</xdr:col>
          <xdr:colOff>228600</xdr:colOff>
          <xdr:row>354</xdr:row>
          <xdr:rowOff>45720</xdr:rowOff>
        </xdr:to>
        <xdr:sp macro="" textlink="">
          <xdr:nvSpPr>
            <xdr:cNvPr id="21125" name="Control 645" hidden="1">
              <a:extLst>
                <a:ext uri="{63B3BB69-23CF-44E3-9099-C40C66FF867C}">
                  <a14:compatExt spid="_x0000_s21125"/>
                </a:ext>
                <a:ext uri="{FF2B5EF4-FFF2-40B4-BE49-F238E27FC236}">
                  <a16:creationId xmlns:a16="http://schemas.microsoft.com/office/drawing/2014/main" id="{00000000-0008-0000-0D00-000085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354</xdr:row>
          <xdr:rowOff>0</xdr:rowOff>
        </xdr:from>
        <xdr:to>
          <xdr:col>1</xdr:col>
          <xdr:colOff>228600</xdr:colOff>
          <xdr:row>355</xdr:row>
          <xdr:rowOff>45720</xdr:rowOff>
        </xdr:to>
        <xdr:sp macro="" textlink="">
          <xdr:nvSpPr>
            <xdr:cNvPr id="21127" name="Control 647" hidden="1">
              <a:extLst>
                <a:ext uri="{63B3BB69-23CF-44E3-9099-C40C66FF867C}">
                  <a14:compatExt spid="_x0000_s21127"/>
                </a:ext>
                <a:ext uri="{FF2B5EF4-FFF2-40B4-BE49-F238E27FC236}">
                  <a16:creationId xmlns:a16="http://schemas.microsoft.com/office/drawing/2014/main" id="{00000000-0008-0000-0D00-000087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355</xdr:row>
          <xdr:rowOff>0</xdr:rowOff>
        </xdr:from>
        <xdr:to>
          <xdr:col>1</xdr:col>
          <xdr:colOff>228600</xdr:colOff>
          <xdr:row>356</xdr:row>
          <xdr:rowOff>45720</xdr:rowOff>
        </xdr:to>
        <xdr:sp macro="" textlink="">
          <xdr:nvSpPr>
            <xdr:cNvPr id="21129" name="Control 649" hidden="1">
              <a:extLst>
                <a:ext uri="{63B3BB69-23CF-44E3-9099-C40C66FF867C}">
                  <a14:compatExt spid="_x0000_s21129"/>
                </a:ext>
                <a:ext uri="{FF2B5EF4-FFF2-40B4-BE49-F238E27FC236}">
                  <a16:creationId xmlns:a16="http://schemas.microsoft.com/office/drawing/2014/main" id="{00000000-0008-0000-0D00-000089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356</xdr:row>
          <xdr:rowOff>0</xdr:rowOff>
        </xdr:from>
        <xdr:to>
          <xdr:col>1</xdr:col>
          <xdr:colOff>228600</xdr:colOff>
          <xdr:row>357</xdr:row>
          <xdr:rowOff>45720</xdr:rowOff>
        </xdr:to>
        <xdr:sp macro="" textlink="">
          <xdr:nvSpPr>
            <xdr:cNvPr id="21131" name="Control 651" hidden="1">
              <a:extLst>
                <a:ext uri="{63B3BB69-23CF-44E3-9099-C40C66FF867C}">
                  <a14:compatExt spid="_x0000_s21131"/>
                </a:ext>
                <a:ext uri="{FF2B5EF4-FFF2-40B4-BE49-F238E27FC236}">
                  <a16:creationId xmlns:a16="http://schemas.microsoft.com/office/drawing/2014/main" id="{00000000-0008-0000-0D00-00008B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357</xdr:row>
          <xdr:rowOff>0</xdr:rowOff>
        </xdr:from>
        <xdr:to>
          <xdr:col>1</xdr:col>
          <xdr:colOff>228600</xdr:colOff>
          <xdr:row>358</xdr:row>
          <xdr:rowOff>45720</xdr:rowOff>
        </xdr:to>
        <xdr:sp macro="" textlink="">
          <xdr:nvSpPr>
            <xdr:cNvPr id="21133" name="Control 653" hidden="1">
              <a:extLst>
                <a:ext uri="{63B3BB69-23CF-44E3-9099-C40C66FF867C}">
                  <a14:compatExt spid="_x0000_s21133"/>
                </a:ext>
                <a:ext uri="{FF2B5EF4-FFF2-40B4-BE49-F238E27FC236}">
                  <a16:creationId xmlns:a16="http://schemas.microsoft.com/office/drawing/2014/main" id="{00000000-0008-0000-0D00-00008D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358</xdr:row>
          <xdr:rowOff>0</xdr:rowOff>
        </xdr:from>
        <xdr:to>
          <xdr:col>1</xdr:col>
          <xdr:colOff>228600</xdr:colOff>
          <xdr:row>359</xdr:row>
          <xdr:rowOff>45720</xdr:rowOff>
        </xdr:to>
        <xdr:sp macro="" textlink="">
          <xdr:nvSpPr>
            <xdr:cNvPr id="21135" name="Control 655" hidden="1">
              <a:extLst>
                <a:ext uri="{63B3BB69-23CF-44E3-9099-C40C66FF867C}">
                  <a14:compatExt spid="_x0000_s21135"/>
                </a:ext>
                <a:ext uri="{FF2B5EF4-FFF2-40B4-BE49-F238E27FC236}">
                  <a16:creationId xmlns:a16="http://schemas.microsoft.com/office/drawing/2014/main" id="{00000000-0008-0000-0D00-00008F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359</xdr:row>
          <xdr:rowOff>0</xdr:rowOff>
        </xdr:from>
        <xdr:to>
          <xdr:col>1</xdr:col>
          <xdr:colOff>228600</xdr:colOff>
          <xdr:row>360</xdr:row>
          <xdr:rowOff>45720</xdr:rowOff>
        </xdr:to>
        <xdr:sp macro="" textlink="">
          <xdr:nvSpPr>
            <xdr:cNvPr id="21137" name="Control 657" hidden="1">
              <a:extLst>
                <a:ext uri="{63B3BB69-23CF-44E3-9099-C40C66FF867C}">
                  <a14:compatExt spid="_x0000_s21137"/>
                </a:ext>
                <a:ext uri="{FF2B5EF4-FFF2-40B4-BE49-F238E27FC236}">
                  <a16:creationId xmlns:a16="http://schemas.microsoft.com/office/drawing/2014/main" id="{00000000-0008-0000-0D00-000091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360</xdr:row>
          <xdr:rowOff>0</xdr:rowOff>
        </xdr:from>
        <xdr:to>
          <xdr:col>1</xdr:col>
          <xdr:colOff>228600</xdr:colOff>
          <xdr:row>361</xdr:row>
          <xdr:rowOff>45720</xdr:rowOff>
        </xdr:to>
        <xdr:sp macro="" textlink="">
          <xdr:nvSpPr>
            <xdr:cNvPr id="21139" name="Control 659" hidden="1">
              <a:extLst>
                <a:ext uri="{63B3BB69-23CF-44E3-9099-C40C66FF867C}">
                  <a14:compatExt spid="_x0000_s21139"/>
                </a:ext>
                <a:ext uri="{FF2B5EF4-FFF2-40B4-BE49-F238E27FC236}">
                  <a16:creationId xmlns:a16="http://schemas.microsoft.com/office/drawing/2014/main" id="{00000000-0008-0000-0D00-000093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361</xdr:row>
          <xdr:rowOff>0</xdr:rowOff>
        </xdr:from>
        <xdr:to>
          <xdr:col>1</xdr:col>
          <xdr:colOff>228600</xdr:colOff>
          <xdr:row>362</xdr:row>
          <xdr:rowOff>45720</xdr:rowOff>
        </xdr:to>
        <xdr:sp macro="" textlink="">
          <xdr:nvSpPr>
            <xdr:cNvPr id="21141" name="Control 661" hidden="1">
              <a:extLst>
                <a:ext uri="{63B3BB69-23CF-44E3-9099-C40C66FF867C}">
                  <a14:compatExt spid="_x0000_s21141"/>
                </a:ext>
                <a:ext uri="{FF2B5EF4-FFF2-40B4-BE49-F238E27FC236}">
                  <a16:creationId xmlns:a16="http://schemas.microsoft.com/office/drawing/2014/main" id="{00000000-0008-0000-0D00-0000955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363</xdr:row>
      <xdr:rowOff>0</xdr:rowOff>
    </xdr:from>
    <xdr:to>
      <xdr:col>1</xdr:col>
      <xdr:colOff>30480</xdr:colOff>
      <xdr:row>365</xdr:row>
      <xdr:rowOff>22860</xdr:rowOff>
    </xdr:to>
    <xdr:pic>
      <xdr:nvPicPr>
        <xdr:cNvPr id="439" name="图片 438">
          <a:extLst>
            <a:ext uri="{FF2B5EF4-FFF2-40B4-BE49-F238E27FC236}">
              <a16:creationId xmlns:a16="http://schemas.microsoft.com/office/drawing/2014/main" id="{00000000-0008-0000-0D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6582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30480</xdr:colOff>
      <xdr:row>366</xdr:row>
      <xdr:rowOff>22860</xdr:rowOff>
    </xdr:to>
    <xdr:pic>
      <xdr:nvPicPr>
        <xdr:cNvPr id="440" name="图片 439">
          <a:extLst>
            <a:ext uri="{FF2B5EF4-FFF2-40B4-BE49-F238E27FC236}">
              <a16:creationId xmlns:a16="http://schemas.microsoft.com/office/drawing/2014/main" id="{00000000-0008-0000-0D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4870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30480</xdr:colOff>
      <xdr:row>368</xdr:row>
      <xdr:rowOff>0</xdr:rowOff>
    </xdr:to>
    <xdr:pic>
      <xdr:nvPicPr>
        <xdr:cNvPr id="441" name="图片 440">
          <a:extLst>
            <a:ext uri="{FF2B5EF4-FFF2-40B4-BE49-F238E27FC236}">
              <a16:creationId xmlns:a16="http://schemas.microsoft.com/office/drawing/2014/main" id="{00000000-0008-0000-0D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14460"/>
          <a:ext cx="304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30480</xdr:colOff>
      <xdr:row>369</xdr:row>
      <xdr:rowOff>0</xdr:rowOff>
    </xdr:to>
    <xdr:pic>
      <xdr:nvPicPr>
        <xdr:cNvPr id="442" name="图片 441">
          <a:extLst>
            <a:ext uri="{FF2B5EF4-FFF2-40B4-BE49-F238E27FC236}">
              <a16:creationId xmlns:a16="http://schemas.microsoft.com/office/drawing/2014/main" id="{00000000-0008-0000-0D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397340"/>
          <a:ext cx="304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152400</xdr:colOff>
      <xdr:row>371</xdr:row>
      <xdr:rowOff>152400</xdr:rowOff>
    </xdr:to>
    <xdr:pic>
      <xdr:nvPicPr>
        <xdr:cNvPr id="443" name="图片 442">
          <a:extLst>
            <a:ext uri="{FF2B5EF4-FFF2-40B4-BE49-F238E27FC236}">
              <a16:creationId xmlns:a16="http://schemas.microsoft.com/office/drawing/2014/main" id="{00000000-0008-0000-0D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61212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152400</xdr:colOff>
      <xdr:row>372</xdr:row>
      <xdr:rowOff>152400</xdr:rowOff>
    </xdr:to>
    <xdr:pic>
      <xdr:nvPicPr>
        <xdr:cNvPr id="444" name="图片 443">
          <a:extLst>
            <a:ext uri="{FF2B5EF4-FFF2-40B4-BE49-F238E27FC236}">
              <a16:creationId xmlns:a16="http://schemas.microsoft.com/office/drawing/2014/main" id="{00000000-0008-0000-0D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629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152400</xdr:colOff>
      <xdr:row>373</xdr:row>
      <xdr:rowOff>152400</xdr:rowOff>
    </xdr:to>
    <xdr:pic>
      <xdr:nvPicPr>
        <xdr:cNvPr id="445" name="图片 444">
          <a:extLst>
            <a:ext uri="{FF2B5EF4-FFF2-40B4-BE49-F238E27FC236}">
              <a16:creationId xmlns:a16="http://schemas.microsoft.com/office/drawing/2014/main" id="{00000000-0008-0000-0D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64717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152400</xdr:colOff>
      <xdr:row>374</xdr:row>
      <xdr:rowOff>152400</xdr:rowOff>
    </xdr:to>
    <xdr:pic>
      <xdr:nvPicPr>
        <xdr:cNvPr id="446" name="图片 445">
          <a:extLst>
            <a:ext uri="{FF2B5EF4-FFF2-40B4-BE49-F238E27FC236}">
              <a16:creationId xmlns:a16="http://schemas.microsoft.com/office/drawing/2014/main" id="{00000000-0008-0000-0D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66470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152400</xdr:colOff>
      <xdr:row>375</xdr:row>
      <xdr:rowOff>152400</xdr:rowOff>
    </xdr:to>
    <xdr:pic>
      <xdr:nvPicPr>
        <xdr:cNvPr id="447" name="图片 446">
          <a:extLst>
            <a:ext uri="{FF2B5EF4-FFF2-40B4-BE49-F238E27FC236}">
              <a16:creationId xmlns:a16="http://schemas.microsoft.com/office/drawing/2014/main" id="{00000000-0008-0000-0D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68222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152400</xdr:colOff>
      <xdr:row>376</xdr:row>
      <xdr:rowOff>152400</xdr:rowOff>
    </xdr:to>
    <xdr:pic>
      <xdr:nvPicPr>
        <xdr:cNvPr id="448" name="图片 447">
          <a:extLst>
            <a:ext uri="{FF2B5EF4-FFF2-40B4-BE49-F238E27FC236}">
              <a16:creationId xmlns:a16="http://schemas.microsoft.com/office/drawing/2014/main" id="{00000000-0008-0000-0D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71575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152400</xdr:colOff>
      <xdr:row>377</xdr:row>
      <xdr:rowOff>152400</xdr:rowOff>
    </xdr:to>
    <xdr:pic>
      <xdr:nvPicPr>
        <xdr:cNvPr id="449" name="图片 448">
          <a:extLst>
            <a:ext uri="{FF2B5EF4-FFF2-40B4-BE49-F238E27FC236}">
              <a16:creationId xmlns:a16="http://schemas.microsoft.com/office/drawing/2014/main" id="{00000000-0008-0000-0D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74928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152400</xdr:colOff>
      <xdr:row>378</xdr:row>
      <xdr:rowOff>152400</xdr:rowOff>
    </xdr:to>
    <xdr:pic>
      <xdr:nvPicPr>
        <xdr:cNvPr id="450" name="图片 449">
          <a:extLst>
            <a:ext uri="{FF2B5EF4-FFF2-40B4-BE49-F238E27FC236}">
              <a16:creationId xmlns:a16="http://schemas.microsoft.com/office/drawing/2014/main" id="{00000000-0008-0000-0D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78281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152400</xdr:colOff>
      <xdr:row>379</xdr:row>
      <xdr:rowOff>152400</xdr:rowOff>
    </xdr:to>
    <xdr:pic>
      <xdr:nvPicPr>
        <xdr:cNvPr id="451" name="图片 450">
          <a:extLst>
            <a:ext uri="{FF2B5EF4-FFF2-40B4-BE49-F238E27FC236}">
              <a16:creationId xmlns:a16="http://schemas.microsoft.com/office/drawing/2014/main" id="{00000000-0008-0000-0D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816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152400</xdr:colOff>
      <xdr:row>380</xdr:row>
      <xdr:rowOff>152400</xdr:rowOff>
    </xdr:to>
    <xdr:pic>
      <xdr:nvPicPr>
        <xdr:cNvPr id="452" name="图片 451">
          <a:extLst>
            <a:ext uri="{FF2B5EF4-FFF2-40B4-BE49-F238E27FC236}">
              <a16:creationId xmlns:a16="http://schemas.microsoft.com/office/drawing/2014/main" id="{00000000-0008-0000-0D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84986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152400</xdr:colOff>
      <xdr:row>381</xdr:row>
      <xdr:rowOff>152400</xdr:rowOff>
    </xdr:to>
    <xdr:pic>
      <xdr:nvPicPr>
        <xdr:cNvPr id="453" name="图片 452">
          <a:extLst>
            <a:ext uri="{FF2B5EF4-FFF2-40B4-BE49-F238E27FC236}">
              <a16:creationId xmlns:a16="http://schemas.microsoft.com/office/drawing/2014/main" id="{00000000-0008-0000-0D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86739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152400</xdr:colOff>
      <xdr:row>382</xdr:row>
      <xdr:rowOff>152400</xdr:rowOff>
    </xdr:to>
    <xdr:pic>
      <xdr:nvPicPr>
        <xdr:cNvPr id="454" name="图片 453">
          <a:extLst>
            <a:ext uri="{FF2B5EF4-FFF2-40B4-BE49-F238E27FC236}">
              <a16:creationId xmlns:a16="http://schemas.microsoft.com/office/drawing/2014/main" id="{00000000-0008-0000-0D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884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152400</xdr:colOff>
      <xdr:row>383</xdr:row>
      <xdr:rowOff>152400</xdr:rowOff>
    </xdr:to>
    <xdr:pic>
      <xdr:nvPicPr>
        <xdr:cNvPr id="455" name="图片 454">
          <a:extLst>
            <a:ext uri="{FF2B5EF4-FFF2-40B4-BE49-F238E27FC236}">
              <a16:creationId xmlns:a16="http://schemas.microsoft.com/office/drawing/2014/main" id="{00000000-0008-0000-0D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90244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152400</xdr:colOff>
      <xdr:row>384</xdr:row>
      <xdr:rowOff>152400</xdr:rowOff>
    </xdr:to>
    <xdr:pic>
      <xdr:nvPicPr>
        <xdr:cNvPr id="456" name="图片 455">
          <a:extLst>
            <a:ext uri="{FF2B5EF4-FFF2-40B4-BE49-F238E27FC236}">
              <a16:creationId xmlns:a16="http://schemas.microsoft.com/office/drawing/2014/main" id="{00000000-0008-0000-0D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93597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152400</xdr:colOff>
      <xdr:row>385</xdr:row>
      <xdr:rowOff>152400</xdr:rowOff>
    </xdr:to>
    <xdr:pic>
      <xdr:nvPicPr>
        <xdr:cNvPr id="457" name="图片 456">
          <a:extLst>
            <a:ext uri="{FF2B5EF4-FFF2-40B4-BE49-F238E27FC236}">
              <a16:creationId xmlns:a16="http://schemas.microsoft.com/office/drawing/2014/main" id="{00000000-0008-0000-0D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953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152400</xdr:colOff>
      <xdr:row>386</xdr:row>
      <xdr:rowOff>152400</xdr:rowOff>
    </xdr:to>
    <xdr:pic>
      <xdr:nvPicPr>
        <xdr:cNvPr id="458" name="图片 457">
          <a:extLst>
            <a:ext uri="{FF2B5EF4-FFF2-40B4-BE49-F238E27FC236}">
              <a16:creationId xmlns:a16="http://schemas.microsoft.com/office/drawing/2014/main" id="{00000000-0008-0000-0D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897102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152400</xdr:colOff>
      <xdr:row>387</xdr:row>
      <xdr:rowOff>152400</xdr:rowOff>
    </xdr:to>
    <xdr:pic>
      <xdr:nvPicPr>
        <xdr:cNvPr id="459" name="图片 458">
          <a:extLst>
            <a:ext uri="{FF2B5EF4-FFF2-40B4-BE49-F238E27FC236}">
              <a16:creationId xmlns:a16="http://schemas.microsoft.com/office/drawing/2014/main" id="{00000000-0008-0000-0D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0045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152400</xdr:colOff>
      <xdr:row>388</xdr:row>
      <xdr:rowOff>152400</xdr:rowOff>
    </xdr:to>
    <xdr:pic>
      <xdr:nvPicPr>
        <xdr:cNvPr id="460" name="图片 459">
          <a:extLst>
            <a:ext uri="{FF2B5EF4-FFF2-40B4-BE49-F238E27FC236}">
              <a16:creationId xmlns:a16="http://schemas.microsoft.com/office/drawing/2014/main" id="{00000000-0008-0000-0D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022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152400</xdr:colOff>
      <xdr:row>390</xdr:row>
      <xdr:rowOff>152400</xdr:rowOff>
    </xdr:to>
    <xdr:pic>
      <xdr:nvPicPr>
        <xdr:cNvPr id="461" name="图片 460">
          <a:extLst>
            <a:ext uri="{FF2B5EF4-FFF2-40B4-BE49-F238E27FC236}">
              <a16:creationId xmlns:a16="http://schemas.microsoft.com/office/drawing/2014/main" id="{00000000-0008-0000-0D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08913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152400</xdr:colOff>
      <xdr:row>391</xdr:row>
      <xdr:rowOff>152400</xdr:rowOff>
    </xdr:to>
    <xdr:pic>
      <xdr:nvPicPr>
        <xdr:cNvPr id="462" name="图片 461">
          <a:extLst>
            <a:ext uri="{FF2B5EF4-FFF2-40B4-BE49-F238E27FC236}">
              <a16:creationId xmlns:a16="http://schemas.microsoft.com/office/drawing/2014/main" id="{00000000-0008-0000-0D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12266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152400</xdr:colOff>
      <xdr:row>392</xdr:row>
      <xdr:rowOff>152400</xdr:rowOff>
    </xdr:to>
    <xdr:pic>
      <xdr:nvPicPr>
        <xdr:cNvPr id="463" name="图片 462">
          <a:extLst>
            <a:ext uri="{FF2B5EF4-FFF2-40B4-BE49-F238E27FC236}">
              <a16:creationId xmlns:a16="http://schemas.microsoft.com/office/drawing/2014/main" id="{00000000-0008-0000-0D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15619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152400</xdr:colOff>
      <xdr:row>393</xdr:row>
      <xdr:rowOff>152400</xdr:rowOff>
    </xdr:to>
    <xdr:pic>
      <xdr:nvPicPr>
        <xdr:cNvPr id="464" name="图片 463">
          <a:extLst>
            <a:ext uri="{FF2B5EF4-FFF2-40B4-BE49-F238E27FC236}">
              <a16:creationId xmlns:a16="http://schemas.microsoft.com/office/drawing/2014/main" id="{00000000-0008-0000-0D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17371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152400</xdr:colOff>
      <xdr:row>394</xdr:row>
      <xdr:rowOff>152400</xdr:rowOff>
    </xdr:to>
    <xdr:pic>
      <xdr:nvPicPr>
        <xdr:cNvPr id="465" name="图片 464">
          <a:extLst>
            <a:ext uri="{FF2B5EF4-FFF2-40B4-BE49-F238E27FC236}">
              <a16:creationId xmlns:a16="http://schemas.microsoft.com/office/drawing/2014/main" id="{00000000-0008-0000-0D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20724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152400</xdr:colOff>
      <xdr:row>395</xdr:row>
      <xdr:rowOff>152400</xdr:rowOff>
    </xdr:to>
    <xdr:pic>
      <xdr:nvPicPr>
        <xdr:cNvPr id="466" name="图片 465">
          <a:extLst>
            <a:ext uri="{FF2B5EF4-FFF2-40B4-BE49-F238E27FC236}">
              <a16:creationId xmlns:a16="http://schemas.microsoft.com/office/drawing/2014/main" id="{00000000-0008-0000-0D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22477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152400</xdr:colOff>
      <xdr:row>396</xdr:row>
      <xdr:rowOff>152400</xdr:rowOff>
    </xdr:to>
    <xdr:pic>
      <xdr:nvPicPr>
        <xdr:cNvPr id="467" name="图片 466">
          <a:extLst>
            <a:ext uri="{FF2B5EF4-FFF2-40B4-BE49-F238E27FC236}">
              <a16:creationId xmlns:a16="http://schemas.microsoft.com/office/drawing/2014/main" id="{00000000-0008-0000-0D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24229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152400</xdr:colOff>
      <xdr:row>397</xdr:row>
      <xdr:rowOff>152400</xdr:rowOff>
    </xdr:to>
    <xdr:pic>
      <xdr:nvPicPr>
        <xdr:cNvPr id="468" name="图片 467">
          <a:extLst>
            <a:ext uri="{FF2B5EF4-FFF2-40B4-BE49-F238E27FC236}">
              <a16:creationId xmlns:a16="http://schemas.microsoft.com/office/drawing/2014/main" id="{00000000-0008-0000-0D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25982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152400</xdr:colOff>
      <xdr:row>398</xdr:row>
      <xdr:rowOff>152400</xdr:rowOff>
    </xdr:to>
    <xdr:pic>
      <xdr:nvPicPr>
        <xdr:cNvPr id="469" name="图片 468">
          <a:extLst>
            <a:ext uri="{FF2B5EF4-FFF2-40B4-BE49-F238E27FC236}">
              <a16:creationId xmlns:a16="http://schemas.microsoft.com/office/drawing/2014/main" id="{00000000-0008-0000-0D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277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152400</xdr:colOff>
      <xdr:row>399</xdr:row>
      <xdr:rowOff>152400</xdr:rowOff>
    </xdr:to>
    <xdr:pic>
      <xdr:nvPicPr>
        <xdr:cNvPr id="470" name="图片 469">
          <a:extLst>
            <a:ext uri="{FF2B5EF4-FFF2-40B4-BE49-F238E27FC236}">
              <a16:creationId xmlns:a16="http://schemas.microsoft.com/office/drawing/2014/main" id="{00000000-0008-0000-0D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29487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152400</xdr:colOff>
      <xdr:row>400</xdr:row>
      <xdr:rowOff>152400</xdr:rowOff>
    </xdr:to>
    <xdr:pic>
      <xdr:nvPicPr>
        <xdr:cNvPr id="471" name="图片 470">
          <a:extLst>
            <a:ext uri="{FF2B5EF4-FFF2-40B4-BE49-F238E27FC236}">
              <a16:creationId xmlns:a16="http://schemas.microsoft.com/office/drawing/2014/main" id="{00000000-0008-0000-0D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31240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152400</xdr:colOff>
      <xdr:row>401</xdr:row>
      <xdr:rowOff>152400</xdr:rowOff>
    </xdr:to>
    <xdr:pic>
      <xdr:nvPicPr>
        <xdr:cNvPr id="472" name="图片 471">
          <a:extLst>
            <a:ext uri="{FF2B5EF4-FFF2-40B4-BE49-F238E27FC236}">
              <a16:creationId xmlns:a16="http://schemas.microsoft.com/office/drawing/2014/main" id="{00000000-0008-0000-0D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932992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327660</xdr:colOff>
      <xdr:row>0</xdr:row>
      <xdr:rowOff>121920</xdr:rowOff>
    </xdr:to>
    <xdr:pic>
      <xdr:nvPicPr>
        <xdr:cNvPr id="2" name="图片 1" descr="锟截憋拷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0"/>
          <a:ext cx="32766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2</xdr:col>
          <xdr:colOff>99060</xdr:colOff>
          <xdr:row>6</xdr:row>
          <xdr:rowOff>53340</xdr:rowOff>
        </xdr:to>
        <xdr:sp macro="" textlink="">
          <xdr:nvSpPr>
            <xdr:cNvPr id="13323" name="Control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E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3</xdr:col>
          <xdr:colOff>373380</xdr:colOff>
          <xdr:row>6</xdr:row>
          <xdr:rowOff>53340</xdr:rowOff>
        </xdr:to>
        <xdr:sp macro="" textlink="">
          <xdr:nvSpPr>
            <xdr:cNvPr id="13325" name="Control 13" hidden="1">
              <a:extLst>
                <a:ext uri="{63B3BB69-23CF-44E3-9099-C40C66FF867C}">
                  <a14:compatExt spid="_x0000_s13325"/>
                </a:ext>
                <a:ext uri="{FF2B5EF4-FFF2-40B4-BE49-F238E27FC236}">
                  <a16:creationId xmlns:a16="http://schemas.microsoft.com/office/drawing/2014/main" id="{00000000-0008-0000-0E00-00000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373380</xdr:colOff>
          <xdr:row>6</xdr:row>
          <xdr:rowOff>53340</xdr:rowOff>
        </xdr:to>
        <xdr:sp macro="" textlink="">
          <xdr:nvSpPr>
            <xdr:cNvPr id="13327" name="Control 15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E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14</xdr:col>
          <xdr:colOff>510540</xdr:colOff>
          <xdr:row>6</xdr:row>
          <xdr:rowOff>53340</xdr:rowOff>
        </xdr:to>
        <xdr:sp macro="" textlink="">
          <xdr:nvSpPr>
            <xdr:cNvPr id="13328" name="Control 16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:a16="http://schemas.microsoft.com/office/drawing/2014/main" id="{00000000-0008-0000-0E00-00001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6</xdr:row>
      <xdr:rowOff>0</xdr:rowOff>
    </xdr:from>
    <xdr:to>
      <xdr:col>1</xdr:col>
      <xdr:colOff>30480</xdr:colOff>
      <xdr:row>8</xdr:row>
      <xdr:rowOff>22860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66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</xdr:colOff>
      <xdr:row>9</xdr:row>
      <xdr:rowOff>22860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2540"/>
          <a:ext cx="30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304800</xdr:colOff>
          <xdr:row>3</xdr:row>
          <xdr:rowOff>53340</xdr:rowOff>
        </xdr:to>
        <xdr:sp macro="" textlink="">
          <xdr:nvSpPr>
            <xdr:cNvPr id="39937" name="Control 1" hidden="1">
              <a:extLst>
                <a:ext uri="{63B3BB69-23CF-44E3-9099-C40C66FF867C}">
                  <a14:compatExt spid="_x0000_s39937"/>
                </a:ext>
                <a:ext uri="{FF2B5EF4-FFF2-40B4-BE49-F238E27FC236}">
                  <a16:creationId xmlns:a16="http://schemas.microsoft.com/office/drawing/2014/main" id="{00000000-0008-0000-0F00-000001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304800</xdr:colOff>
          <xdr:row>3</xdr:row>
          <xdr:rowOff>53340</xdr:rowOff>
        </xdr:to>
        <xdr:sp macro="" textlink="">
          <xdr:nvSpPr>
            <xdr:cNvPr id="39938" name="Control 2" hidden="1">
              <a:extLst>
                <a:ext uri="{63B3BB69-23CF-44E3-9099-C40C66FF867C}">
                  <a14:compatExt spid="_x0000_s39938"/>
                </a:ext>
                <a:ext uri="{FF2B5EF4-FFF2-40B4-BE49-F238E27FC236}">
                  <a16:creationId xmlns:a16="http://schemas.microsoft.com/office/drawing/2014/main" id="{00000000-0008-0000-0F00-000002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304800</xdr:colOff>
          <xdr:row>3</xdr:row>
          <xdr:rowOff>53340</xdr:rowOff>
        </xdr:to>
        <xdr:sp macro="" textlink="">
          <xdr:nvSpPr>
            <xdr:cNvPr id="39939" name="Control 3" hidden="1">
              <a:extLst>
                <a:ext uri="{63B3BB69-23CF-44E3-9099-C40C66FF867C}">
                  <a14:compatExt spid="_x0000_s39939"/>
                </a:ext>
                <a:ext uri="{FF2B5EF4-FFF2-40B4-BE49-F238E27FC236}">
                  <a16:creationId xmlns:a16="http://schemas.microsoft.com/office/drawing/2014/main" id="{00000000-0008-0000-0F00-000003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304800</xdr:colOff>
          <xdr:row>3</xdr:row>
          <xdr:rowOff>53340</xdr:rowOff>
        </xdr:to>
        <xdr:sp macro="" textlink="">
          <xdr:nvSpPr>
            <xdr:cNvPr id="39940" name="Control 4" hidden="1">
              <a:extLst>
                <a:ext uri="{63B3BB69-23CF-44E3-9099-C40C66FF867C}">
                  <a14:compatExt spid="_x0000_s39940"/>
                </a:ext>
                <a:ext uri="{FF2B5EF4-FFF2-40B4-BE49-F238E27FC236}">
                  <a16:creationId xmlns:a16="http://schemas.microsoft.com/office/drawing/2014/main" id="{00000000-0008-0000-0F00-000004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3</xdr:col>
          <xdr:colOff>175260</xdr:colOff>
          <xdr:row>4</xdr:row>
          <xdr:rowOff>53340</xdr:rowOff>
        </xdr:to>
        <xdr:sp macro="" textlink="">
          <xdr:nvSpPr>
            <xdr:cNvPr id="39941" name="Control 5" hidden="1">
              <a:extLst>
                <a:ext uri="{63B3BB69-23CF-44E3-9099-C40C66FF867C}">
                  <a14:compatExt spid="_x0000_s39941"/>
                </a:ext>
                <a:ext uri="{FF2B5EF4-FFF2-40B4-BE49-F238E27FC236}">
                  <a16:creationId xmlns:a16="http://schemas.microsoft.com/office/drawing/2014/main" id="{00000000-0008-0000-0F00-000005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373380</xdr:colOff>
          <xdr:row>4</xdr:row>
          <xdr:rowOff>53340</xdr:rowOff>
        </xdr:to>
        <xdr:sp macro="" textlink="">
          <xdr:nvSpPr>
            <xdr:cNvPr id="39942" name="Control 6" hidden="1">
              <a:extLst>
                <a:ext uri="{63B3BB69-23CF-44E3-9099-C40C66FF867C}">
                  <a14:compatExt spid="_x0000_s39942"/>
                </a:ext>
                <a:ext uri="{FF2B5EF4-FFF2-40B4-BE49-F238E27FC236}">
                  <a16:creationId xmlns:a16="http://schemas.microsoft.com/office/drawing/2014/main" id="{00000000-0008-0000-0F00-000006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228600</xdr:colOff>
          <xdr:row>5</xdr:row>
          <xdr:rowOff>45720</xdr:rowOff>
        </xdr:to>
        <xdr:sp macro="" textlink="">
          <xdr:nvSpPr>
            <xdr:cNvPr id="39943" name="Control 7" hidden="1">
              <a:extLst>
                <a:ext uri="{63B3BB69-23CF-44E3-9099-C40C66FF867C}">
                  <a14:compatExt spid="_x0000_s39943"/>
                </a:ext>
                <a:ext uri="{FF2B5EF4-FFF2-40B4-BE49-F238E27FC236}">
                  <a16:creationId xmlns:a16="http://schemas.microsoft.com/office/drawing/2014/main" id="{00000000-0008-0000-0F00-000007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228600</xdr:colOff>
          <xdr:row>6</xdr:row>
          <xdr:rowOff>45720</xdr:rowOff>
        </xdr:to>
        <xdr:sp macro="" textlink="">
          <xdr:nvSpPr>
            <xdr:cNvPr id="39944" name="Control 8" hidden="1">
              <a:extLst>
                <a:ext uri="{63B3BB69-23CF-44E3-9099-C40C66FF867C}">
                  <a14:compatExt spid="_x0000_s39944"/>
                </a:ext>
                <a:ext uri="{FF2B5EF4-FFF2-40B4-BE49-F238E27FC236}">
                  <a16:creationId xmlns:a16="http://schemas.microsoft.com/office/drawing/2014/main" id="{00000000-0008-0000-0F00-000008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228600</xdr:colOff>
          <xdr:row>7</xdr:row>
          <xdr:rowOff>45720</xdr:rowOff>
        </xdr:to>
        <xdr:sp macro="" textlink="">
          <xdr:nvSpPr>
            <xdr:cNvPr id="39945" name="Control 9" hidden="1">
              <a:extLst>
                <a:ext uri="{63B3BB69-23CF-44E3-9099-C40C66FF867C}">
                  <a14:compatExt spid="_x0000_s39945"/>
                </a:ext>
                <a:ext uri="{FF2B5EF4-FFF2-40B4-BE49-F238E27FC236}">
                  <a16:creationId xmlns:a16="http://schemas.microsoft.com/office/drawing/2014/main" id="{00000000-0008-0000-0F00-000009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228600</xdr:colOff>
          <xdr:row>8</xdr:row>
          <xdr:rowOff>45720</xdr:rowOff>
        </xdr:to>
        <xdr:sp macro="" textlink="">
          <xdr:nvSpPr>
            <xdr:cNvPr id="39946" name="Control 10" hidden="1">
              <a:extLst>
                <a:ext uri="{63B3BB69-23CF-44E3-9099-C40C66FF867C}">
                  <a14:compatExt spid="_x0000_s39946"/>
                </a:ext>
                <a:ext uri="{FF2B5EF4-FFF2-40B4-BE49-F238E27FC236}">
                  <a16:creationId xmlns:a16="http://schemas.microsoft.com/office/drawing/2014/main" id="{00000000-0008-0000-0F00-00000A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228600</xdr:colOff>
          <xdr:row>9</xdr:row>
          <xdr:rowOff>45720</xdr:rowOff>
        </xdr:to>
        <xdr:sp macro="" textlink="">
          <xdr:nvSpPr>
            <xdr:cNvPr id="39947" name="Control 11" hidden="1">
              <a:extLst>
                <a:ext uri="{63B3BB69-23CF-44E3-9099-C40C66FF867C}">
                  <a14:compatExt spid="_x0000_s39947"/>
                </a:ext>
                <a:ext uri="{FF2B5EF4-FFF2-40B4-BE49-F238E27FC236}">
                  <a16:creationId xmlns:a16="http://schemas.microsoft.com/office/drawing/2014/main" id="{00000000-0008-0000-0F00-00000B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228600</xdr:colOff>
          <xdr:row>10</xdr:row>
          <xdr:rowOff>45720</xdr:rowOff>
        </xdr:to>
        <xdr:sp macro="" textlink="">
          <xdr:nvSpPr>
            <xdr:cNvPr id="39948" name="Control 12" hidden="1">
              <a:extLst>
                <a:ext uri="{63B3BB69-23CF-44E3-9099-C40C66FF867C}">
                  <a14:compatExt spid="_x0000_s39948"/>
                </a:ext>
                <a:ext uri="{FF2B5EF4-FFF2-40B4-BE49-F238E27FC236}">
                  <a16:creationId xmlns:a16="http://schemas.microsoft.com/office/drawing/2014/main" id="{00000000-0008-0000-0F00-00000C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228600</xdr:colOff>
          <xdr:row>11</xdr:row>
          <xdr:rowOff>45720</xdr:rowOff>
        </xdr:to>
        <xdr:sp macro="" textlink="">
          <xdr:nvSpPr>
            <xdr:cNvPr id="39949" name="Control 13" hidden="1">
              <a:extLst>
                <a:ext uri="{63B3BB69-23CF-44E3-9099-C40C66FF867C}">
                  <a14:compatExt spid="_x0000_s39949"/>
                </a:ext>
                <a:ext uri="{FF2B5EF4-FFF2-40B4-BE49-F238E27FC236}">
                  <a16:creationId xmlns:a16="http://schemas.microsoft.com/office/drawing/2014/main" id="{00000000-0008-0000-0F00-00000D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228600</xdr:colOff>
          <xdr:row>12</xdr:row>
          <xdr:rowOff>45720</xdr:rowOff>
        </xdr:to>
        <xdr:sp macro="" textlink="">
          <xdr:nvSpPr>
            <xdr:cNvPr id="39950" name="Control 14" hidden="1">
              <a:extLst>
                <a:ext uri="{63B3BB69-23CF-44E3-9099-C40C66FF867C}">
                  <a14:compatExt spid="_x0000_s39950"/>
                </a:ext>
                <a:ext uri="{FF2B5EF4-FFF2-40B4-BE49-F238E27FC236}">
                  <a16:creationId xmlns:a16="http://schemas.microsoft.com/office/drawing/2014/main" id="{00000000-0008-0000-0F00-00000E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228600</xdr:colOff>
          <xdr:row>13</xdr:row>
          <xdr:rowOff>45720</xdr:rowOff>
        </xdr:to>
        <xdr:sp macro="" textlink="">
          <xdr:nvSpPr>
            <xdr:cNvPr id="39951" name="Control 15" hidden="1">
              <a:extLst>
                <a:ext uri="{63B3BB69-23CF-44E3-9099-C40C66FF867C}">
                  <a14:compatExt spid="_x0000_s39951"/>
                </a:ext>
                <a:ext uri="{FF2B5EF4-FFF2-40B4-BE49-F238E27FC236}">
                  <a16:creationId xmlns:a16="http://schemas.microsoft.com/office/drawing/2014/main" id="{00000000-0008-0000-0F00-00000F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1</xdr:col>
          <xdr:colOff>228600</xdr:colOff>
          <xdr:row>14</xdr:row>
          <xdr:rowOff>45720</xdr:rowOff>
        </xdr:to>
        <xdr:sp macro="" textlink="">
          <xdr:nvSpPr>
            <xdr:cNvPr id="39952" name="Control 16" hidden="1">
              <a:extLst>
                <a:ext uri="{63B3BB69-23CF-44E3-9099-C40C66FF867C}">
                  <a14:compatExt spid="_x0000_s39952"/>
                </a:ext>
                <a:ext uri="{FF2B5EF4-FFF2-40B4-BE49-F238E27FC236}">
                  <a16:creationId xmlns:a16="http://schemas.microsoft.com/office/drawing/2014/main" id="{00000000-0008-0000-0F00-000010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228600</xdr:colOff>
          <xdr:row>15</xdr:row>
          <xdr:rowOff>45720</xdr:rowOff>
        </xdr:to>
        <xdr:sp macro="" textlink="">
          <xdr:nvSpPr>
            <xdr:cNvPr id="39953" name="Control 17" hidden="1">
              <a:extLst>
                <a:ext uri="{63B3BB69-23CF-44E3-9099-C40C66FF867C}">
                  <a14:compatExt spid="_x0000_s39953"/>
                </a:ext>
                <a:ext uri="{FF2B5EF4-FFF2-40B4-BE49-F238E27FC236}">
                  <a16:creationId xmlns:a16="http://schemas.microsoft.com/office/drawing/2014/main" id="{00000000-0008-0000-0F00-000011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228600</xdr:colOff>
          <xdr:row>16</xdr:row>
          <xdr:rowOff>45720</xdr:rowOff>
        </xdr:to>
        <xdr:sp macro="" textlink="">
          <xdr:nvSpPr>
            <xdr:cNvPr id="39954" name="Control 18" hidden="1">
              <a:extLst>
                <a:ext uri="{63B3BB69-23CF-44E3-9099-C40C66FF867C}">
                  <a14:compatExt spid="_x0000_s39954"/>
                </a:ext>
                <a:ext uri="{FF2B5EF4-FFF2-40B4-BE49-F238E27FC236}">
                  <a16:creationId xmlns:a16="http://schemas.microsoft.com/office/drawing/2014/main" id="{00000000-0008-0000-0F00-000012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228600</xdr:colOff>
          <xdr:row>17</xdr:row>
          <xdr:rowOff>45720</xdr:rowOff>
        </xdr:to>
        <xdr:sp macro="" textlink="">
          <xdr:nvSpPr>
            <xdr:cNvPr id="39955" name="Control 19" hidden="1">
              <a:extLst>
                <a:ext uri="{63B3BB69-23CF-44E3-9099-C40C66FF867C}">
                  <a14:compatExt spid="_x0000_s39955"/>
                </a:ext>
                <a:ext uri="{FF2B5EF4-FFF2-40B4-BE49-F238E27FC236}">
                  <a16:creationId xmlns:a16="http://schemas.microsoft.com/office/drawing/2014/main" id="{00000000-0008-0000-0F00-000013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1</xdr:col>
          <xdr:colOff>228600</xdr:colOff>
          <xdr:row>18</xdr:row>
          <xdr:rowOff>45720</xdr:rowOff>
        </xdr:to>
        <xdr:sp macro="" textlink="">
          <xdr:nvSpPr>
            <xdr:cNvPr id="39956" name="Control 20" hidden="1">
              <a:extLst>
                <a:ext uri="{63B3BB69-23CF-44E3-9099-C40C66FF867C}">
                  <a14:compatExt spid="_x0000_s39956"/>
                </a:ext>
                <a:ext uri="{FF2B5EF4-FFF2-40B4-BE49-F238E27FC236}">
                  <a16:creationId xmlns:a16="http://schemas.microsoft.com/office/drawing/2014/main" id="{00000000-0008-0000-0F00-000014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1</xdr:col>
          <xdr:colOff>228600</xdr:colOff>
          <xdr:row>19</xdr:row>
          <xdr:rowOff>45720</xdr:rowOff>
        </xdr:to>
        <xdr:sp macro="" textlink="">
          <xdr:nvSpPr>
            <xdr:cNvPr id="39957" name="Control 21" hidden="1">
              <a:extLst>
                <a:ext uri="{63B3BB69-23CF-44E3-9099-C40C66FF867C}">
                  <a14:compatExt spid="_x0000_s39957"/>
                </a:ext>
                <a:ext uri="{FF2B5EF4-FFF2-40B4-BE49-F238E27FC236}">
                  <a16:creationId xmlns:a16="http://schemas.microsoft.com/office/drawing/2014/main" id="{00000000-0008-0000-0F00-000015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228600</xdr:colOff>
          <xdr:row>20</xdr:row>
          <xdr:rowOff>45720</xdr:rowOff>
        </xdr:to>
        <xdr:sp macro="" textlink="">
          <xdr:nvSpPr>
            <xdr:cNvPr id="39958" name="Control 22" hidden="1">
              <a:extLst>
                <a:ext uri="{63B3BB69-23CF-44E3-9099-C40C66FF867C}">
                  <a14:compatExt spid="_x0000_s39958"/>
                </a:ext>
                <a:ext uri="{FF2B5EF4-FFF2-40B4-BE49-F238E27FC236}">
                  <a16:creationId xmlns:a16="http://schemas.microsoft.com/office/drawing/2014/main" id="{00000000-0008-0000-0F00-000016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1</xdr:col>
          <xdr:colOff>228600</xdr:colOff>
          <xdr:row>21</xdr:row>
          <xdr:rowOff>45720</xdr:rowOff>
        </xdr:to>
        <xdr:sp macro="" textlink="">
          <xdr:nvSpPr>
            <xdr:cNvPr id="39959" name="Control 23" hidden="1">
              <a:extLst>
                <a:ext uri="{63B3BB69-23CF-44E3-9099-C40C66FF867C}">
                  <a14:compatExt spid="_x0000_s39959"/>
                </a:ext>
                <a:ext uri="{FF2B5EF4-FFF2-40B4-BE49-F238E27FC236}">
                  <a16:creationId xmlns:a16="http://schemas.microsoft.com/office/drawing/2014/main" id="{00000000-0008-0000-0F00-000017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1</xdr:col>
          <xdr:colOff>228600</xdr:colOff>
          <xdr:row>22</xdr:row>
          <xdr:rowOff>45720</xdr:rowOff>
        </xdr:to>
        <xdr:sp macro="" textlink="">
          <xdr:nvSpPr>
            <xdr:cNvPr id="39960" name="Control 24" hidden="1">
              <a:extLst>
                <a:ext uri="{63B3BB69-23CF-44E3-9099-C40C66FF867C}">
                  <a14:compatExt spid="_x0000_s39960"/>
                </a:ext>
                <a:ext uri="{FF2B5EF4-FFF2-40B4-BE49-F238E27FC236}">
                  <a16:creationId xmlns:a16="http://schemas.microsoft.com/office/drawing/2014/main" id="{00000000-0008-0000-0F00-000018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1</xdr:col>
          <xdr:colOff>228600</xdr:colOff>
          <xdr:row>23</xdr:row>
          <xdr:rowOff>45720</xdr:rowOff>
        </xdr:to>
        <xdr:sp macro="" textlink="">
          <xdr:nvSpPr>
            <xdr:cNvPr id="39961" name="Control 25" hidden="1">
              <a:extLst>
                <a:ext uri="{63B3BB69-23CF-44E3-9099-C40C66FF867C}">
                  <a14:compatExt spid="_x0000_s39961"/>
                </a:ext>
                <a:ext uri="{FF2B5EF4-FFF2-40B4-BE49-F238E27FC236}">
                  <a16:creationId xmlns:a16="http://schemas.microsoft.com/office/drawing/2014/main" id="{00000000-0008-0000-0F00-000019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228600</xdr:colOff>
          <xdr:row>24</xdr:row>
          <xdr:rowOff>45720</xdr:rowOff>
        </xdr:to>
        <xdr:sp macro="" textlink="">
          <xdr:nvSpPr>
            <xdr:cNvPr id="39962" name="Control 26" hidden="1">
              <a:extLst>
                <a:ext uri="{63B3BB69-23CF-44E3-9099-C40C66FF867C}">
                  <a14:compatExt spid="_x0000_s39962"/>
                </a:ext>
                <a:ext uri="{FF2B5EF4-FFF2-40B4-BE49-F238E27FC236}">
                  <a16:creationId xmlns:a16="http://schemas.microsoft.com/office/drawing/2014/main" id="{00000000-0008-0000-0F00-00001A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228600</xdr:colOff>
          <xdr:row>25</xdr:row>
          <xdr:rowOff>45720</xdr:rowOff>
        </xdr:to>
        <xdr:sp macro="" textlink="">
          <xdr:nvSpPr>
            <xdr:cNvPr id="39963" name="Control 27" hidden="1">
              <a:extLst>
                <a:ext uri="{63B3BB69-23CF-44E3-9099-C40C66FF867C}">
                  <a14:compatExt spid="_x0000_s39963"/>
                </a:ext>
                <a:ext uri="{FF2B5EF4-FFF2-40B4-BE49-F238E27FC236}">
                  <a16:creationId xmlns:a16="http://schemas.microsoft.com/office/drawing/2014/main" id="{00000000-0008-0000-0F00-00001B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228600</xdr:colOff>
          <xdr:row>26</xdr:row>
          <xdr:rowOff>45720</xdr:rowOff>
        </xdr:to>
        <xdr:sp macro="" textlink="">
          <xdr:nvSpPr>
            <xdr:cNvPr id="39964" name="Control 28" hidden="1">
              <a:extLst>
                <a:ext uri="{63B3BB69-23CF-44E3-9099-C40C66FF867C}">
                  <a14:compatExt spid="_x0000_s39964"/>
                </a:ext>
                <a:ext uri="{FF2B5EF4-FFF2-40B4-BE49-F238E27FC236}">
                  <a16:creationId xmlns:a16="http://schemas.microsoft.com/office/drawing/2014/main" id="{00000000-0008-0000-0F00-00001C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228600</xdr:colOff>
          <xdr:row>27</xdr:row>
          <xdr:rowOff>45720</xdr:rowOff>
        </xdr:to>
        <xdr:sp macro="" textlink="">
          <xdr:nvSpPr>
            <xdr:cNvPr id="39965" name="Control 29" hidden="1">
              <a:extLst>
                <a:ext uri="{63B3BB69-23CF-44E3-9099-C40C66FF867C}">
                  <a14:compatExt spid="_x0000_s39965"/>
                </a:ext>
                <a:ext uri="{FF2B5EF4-FFF2-40B4-BE49-F238E27FC236}">
                  <a16:creationId xmlns:a16="http://schemas.microsoft.com/office/drawing/2014/main" id="{00000000-0008-0000-0F00-00001D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228600</xdr:colOff>
          <xdr:row>28</xdr:row>
          <xdr:rowOff>45720</xdr:rowOff>
        </xdr:to>
        <xdr:sp macro="" textlink="">
          <xdr:nvSpPr>
            <xdr:cNvPr id="39966" name="Control 30" hidden="1">
              <a:extLst>
                <a:ext uri="{63B3BB69-23CF-44E3-9099-C40C66FF867C}">
                  <a14:compatExt spid="_x0000_s39966"/>
                </a:ext>
                <a:ext uri="{FF2B5EF4-FFF2-40B4-BE49-F238E27FC236}">
                  <a16:creationId xmlns:a16="http://schemas.microsoft.com/office/drawing/2014/main" id="{00000000-0008-0000-0F00-00001E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228600</xdr:colOff>
          <xdr:row>29</xdr:row>
          <xdr:rowOff>45720</xdr:rowOff>
        </xdr:to>
        <xdr:sp macro="" textlink="">
          <xdr:nvSpPr>
            <xdr:cNvPr id="39967" name="Control 31" hidden="1">
              <a:extLst>
                <a:ext uri="{63B3BB69-23CF-44E3-9099-C40C66FF867C}">
                  <a14:compatExt spid="_x0000_s39967"/>
                </a:ext>
                <a:ext uri="{FF2B5EF4-FFF2-40B4-BE49-F238E27FC236}">
                  <a16:creationId xmlns:a16="http://schemas.microsoft.com/office/drawing/2014/main" id="{00000000-0008-0000-0F00-00001F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228600</xdr:colOff>
          <xdr:row>30</xdr:row>
          <xdr:rowOff>45720</xdr:rowOff>
        </xdr:to>
        <xdr:sp macro="" textlink="">
          <xdr:nvSpPr>
            <xdr:cNvPr id="39968" name="Control 32" hidden="1">
              <a:extLst>
                <a:ext uri="{63B3BB69-23CF-44E3-9099-C40C66FF867C}">
                  <a14:compatExt spid="_x0000_s39968"/>
                </a:ext>
                <a:ext uri="{FF2B5EF4-FFF2-40B4-BE49-F238E27FC236}">
                  <a16:creationId xmlns:a16="http://schemas.microsoft.com/office/drawing/2014/main" id="{00000000-0008-0000-0F00-000020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228600</xdr:colOff>
          <xdr:row>31</xdr:row>
          <xdr:rowOff>45720</xdr:rowOff>
        </xdr:to>
        <xdr:sp macro="" textlink="">
          <xdr:nvSpPr>
            <xdr:cNvPr id="39969" name="Control 33" hidden="1">
              <a:extLst>
                <a:ext uri="{63B3BB69-23CF-44E3-9099-C40C66FF867C}">
                  <a14:compatExt spid="_x0000_s39969"/>
                </a:ext>
                <a:ext uri="{FF2B5EF4-FFF2-40B4-BE49-F238E27FC236}">
                  <a16:creationId xmlns:a16="http://schemas.microsoft.com/office/drawing/2014/main" id="{00000000-0008-0000-0F00-000021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228600</xdr:colOff>
          <xdr:row>32</xdr:row>
          <xdr:rowOff>45720</xdr:rowOff>
        </xdr:to>
        <xdr:sp macro="" textlink="">
          <xdr:nvSpPr>
            <xdr:cNvPr id="39970" name="Control 34" hidden="1">
              <a:extLst>
                <a:ext uri="{63B3BB69-23CF-44E3-9099-C40C66FF867C}">
                  <a14:compatExt spid="_x0000_s39970"/>
                </a:ext>
                <a:ext uri="{FF2B5EF4-FFF2-40B4-BE49-F238E27FC236}">
                  <a16:creationId xmlns:a16="http://schemas.microsoft.com/office/drawing/2014/main" id="{00000000-0008-0000-0F00-000022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228600</xdr:colOff>
          <xdr:row>33</xdr:row>
          <xdr:rowOff>45720</xdr:rowOff>
        </xdr:to>
        <xdr:sp macro="" textlink="">
          <xdr:nvSpPr>
            <xdr:cNvPr id="39971" name="Control 35" hidden="1">
              <a:extLst>
                <a:ext uri="{63B3BB69-23CF-44E3-9099-C40C66FF867C}">
                  <a14:compatExt spid="_x0000_s39971"/>
                </a:ext>
                <a:ext uri="{FF2B5EF4-FFF2-40B4-BE49-F238E27FC236}">
                  <a16:creationId xmlns:a16="http://schemas.microsoft.com/office/drawing/2014/main" id="{00000000-0008-0000-0F00-000023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228600</xdr:colOff>
          <xdr:row>33</xdr:row>
          <xdr:rowOff>220980</xdr:rowOff>
        </xdr:to>
        <xdr:sp macro="" textlink="">
          <xdr:nvSpPr>
            <xdr:cNvPr id="39972" name="Control 36" hidden="1">
              <a:extLst>
                <a:ext uri="{63B3BB69-23CF-44E3-9099-C40C66FF867C}">
                  <a14:compatExt spid="_x0000_s39972"/>
                </a:ext>
                <a:ext uri="{FF2B5EF4-FFF2-40B4-BE49-F238E27FC236}">
                  <a16:creationId xmlns:a16="http://schemas.microsoft.com/office/drawing/2014/main" id="{00000000-0008-0000-0F00-000024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228600</xdr:colOff>
          <xdr:row>35</xdr:row>
          <xdr:rowOff>45720</xdr:rowOff>
        </xdr:to>
        <xdr:sp macro="" textlink="">
          <xdr:nvSpPr>
            <xdr:cNvPr id="39973" name="Control 37" hidden="1">
              <a:extLst>
                <a:ext uri="{63B3BB69-23CF-44E3-9099-C40C66FF867C}">
                  <a14:compatExt spid="_x0000_s39973"/>
                </a:ext>
                <a:ext uri="{FF2B5EF4-FFF2-40B4-BE49-F238E27FC236}">
                  <a16:creationId xmlns:a16="http://schemas.microsoft.com/office/drawing/2014/main" id="{00000000-0008-0000-0F00-000025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228600</xdr:colOff>
          <xdr:row>36</xdr:row>
          <xdr:rowOff>45720</xdr:rowOff>
        </xdr:to>
        <xdr:sp macro="" textlink="">
          <xdr:nvSpPr>
            <xdr:cNvPr id="39974" name="Control 38" hidden="1">
              <a:extLst>
                <a:ext uri="{63B3BB69-23CF-44E3-9099-C40C66FF867C}">
                  <a14:compatExt spid="_x0000_s39974"/>
                </a:ext>
                <a:ext uri="{FF2B5EF4-FFF2-40B4-BE49-F238E27FC236}">
                  <a16:creationId xmlns:a16="http://schemas.microsoft.com/office/drawing/2014/main" id="{00000000-0008-0000-0F00-000026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228600</xdr:colOff>
          <xdr:row>37</xdr:row>
          <xdr:rowOff>45720</xdr:rowOff>
        </xdr:to>
        <xdr:sp macro="" textlink="">
          <xdr:nvSpPr>
            <xdr:cNvPr id="39975" name="Control 39" hidden="1">
              <a:extLst>
                <a:ext uri="{63B3BB69-23CF-44E3-9099-C40C66FF867C}">
                  <a14:compatExt spid="_x0000_s39975"/>
                </a:ext>
                <a:ext uri="{FF2B5EF4-FFF2-40B4-BE49-F238E27FC236}">
                  <a16:creationId xmlns:a16="http://schemas.microsoft.com/office/drawing/2014/main" id="{00000000-0008-0000-0F00-000027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228600</xdr:colOff>
          <xdr:row>38</xdr:row>
          <xdr:rowOff>45720</xdr:rowOff>
        </xdr:to>
        <xdr:sp macro="" textlink="">
          <xdr:nvSpPr>
            <xdr:cNvPr id="39976" name="Control 40" hidden="1">
              <a:extLst>
                <a:ext uri="{63B3BB69-23CF-44E3-9099-C40C66FF867C}">
                  <a14:compatExt spid="_x0000_s39976"/>
                </a:ext>
                <a:ext uri="{FF2B5EF4-FFF2-40B4-BE49-F238E27FC236}">
                  <a16:creationId xmlns:a16="http://schemas.microsoft.com/office/drawing/2014/main" id="{00000000-0008-0000-0F00-000028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</xdr:col>
          <xdr:colOff>228600</xdr:colOff>
          <xdr:row>38</xdr:row>
          <xdr:rowOff>220980</xdr:rowOff>
        </xdr:to>
        <xdr:sp macro="" textlink="">
          <xdr:nvSpPr>
            <xdr:cNvPr id="39977" name="Control 41" hidden="1">
              <a:extLst>
                <a:ext uri="{63B3BB69-23CF-44E3-9099-C40C66FF867C}">
                  <a14:compatExt spid="_x0000_s39977"/>
                </a:ext>
                <a:ext uri="{FF2B5EF4-FFF2-40B4-BE49-F238E27FC236}">
                  <a16:creationId xmlns:a16="http://schemas.microsoft.com/office/drawing/2014/main" id="{00000000-0008-0000-0F00-000029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228600</xdr:colOff>
          <xdr:row>40</xdr:row>
          <xdr:rowOff>45720</xdr:rowOff>
        </xdr:to>
        <xdr:sp macro="" textlink="">
          <xdr:nvSpPr>
            <xdr:cNvPr id="39978" name="Control 42" hidden="1">
              <a:extLst>
                <a:ext uri="{63B3BB69-23CF-44E3-9099-C40C66FF867C}">
                  <a14:compatExt spid="_x0000_s39978"/>
                </a:ext>
                <a:ext uri="{FF2B5EF4-FFF2-40B4-BE49-F238E27FC236}">
                  <a16:creationId xmlns:a16="http://schemas.microsoft.com/office/drawing/2014/main" id="{00000000-0008-0000-0F00-00002A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228600</xdr:colOff>
          <xdr:row>41</xdr:row>
          <xdr:rowOff>45720</xdr:rowOff>
        </xdr:to>
        <xdr:sp macro="" textlink="">
          <xdr:nvSpPr>
            <xdr:cNvPr id="39979" name="Control 43" hidden="1">
              <a:extLst>
                <a:ext uri="{63B3BB69-23CF-44E3-9099-C40C66FF867C}">
                  <a14:compatExt spid="_x0000_s39979"/>
                </a:ext>
                <a:ext uri="{FF2B5EF4-FFF2-40B4-BE49-F238E27FC236}">
                  <a16:creationId xmlns:a16="http://schemas.microsoft.com/office/drawing/2014/main" id="{00000000-0008-0000-0F00-00002B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1</xdr:col>
          <xdr:colOff>228600</xdr:colOff>
          <xdr:row>42</xdr:row>
          <xdr:rowOff>45720</xdr:rowOff>
        </xdr:to>
        <xdr:sp macro="" textlink="">
          <xdr:nvSpPr>
            <xdr:cNvPr id="39980" name="Control 44" hidden="1">
              <a:extLst>
                <a:ext uri="{63B3BB69-23CF-44E3-9099-C40C66FF867C}">
                  <a14:compatExt spid="_x0000_s39980"/>
                </a:ext>
                <a:ext uri="{FF2B5EF4-FFF2-40B4-BE49-F238E27FC236}">
                  <a16:creationId xmlns:a16="http://schemas.microsoft.com/office/drawing/2014/main" id="{00000000-0008-0000-0F00-00002C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</xdr:row>
          <xdr:rowOff>0</xdr:rowOff>
        </xdr:from>
        <xdr:to>
          <xdr:col>1</xdr:col>
          <xdr:colOff>228600</xdr:colOff>
          <xdr:row>43</xdr:row>
          <xdr:rowOff>45720</xdr:rowOff>
        </xdr:to>
        <xdr:sp macro="" textlink="">
          <xdr:nvSpPr>
            <xdr:cNvPr id="39981" name="Control 45" hidden="1">
              <a:extLst>
                <a:ext uri="{63B3BB69-23CF-44E3-9099-C40C66FF867C}">
                  <a14:compatExt spid="_x0000_s39981"/>
                </a:ext>
                <a:ext uri="{FF2B5EF4-FFF2-40B4-BE49-F238E27FC236}">
                  <a16:creationId xmlns:a16="http://schemas.microsoft.com/office/drawing/2014/main" id="{00000000-0008-0000-0F00-00002D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1</xdr:col>
          <xdr:colOff>228600</xdr:colOff>
          <xdr:row>44</xdr:row>
          <xdr:rowOff>45720</xdr:rowOff>
        </xdr:to>
        <xdr:sp macro="" textlink="">
          <xdr:nvSpPr>
            <xdr:cNvPr id="39982" name="Control 46" hidden="1">
              <a:extLst>
                <a:ext uri="{63B3BB69-23CF-44E3-9099-C40C66FF867C}">
                  <a14:compatExt spid="_x0000_s39982"/>
                </a:ext>
                <a:ext uri="{FF2B5EF4-FFF2-40B4-BE49-F238E27FC236}">
                  <a16:creationId xmlns:a16="http://schemas.microsoft.com/office/drawing/2014/main" id="{00000000-0008-0000-0F00-00002E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46</xdr:row>
      <xdr:rowOff>0</xdr:rowOff>
    </xdr:from>
    <xdr:to>
      <xdr:col>2</xdr:col>
      <xdr:colOff>121920</xdr:colOff>
      <xdr:row>46</xdr:row>
      <xdr:rowOff>121920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F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121920</xdr:colOff>
      <xdr:row>46</xdr:row>
      <xdr:rowOff>121920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F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121920</xdr:colOff>
      <xdr:row>46</xdr:row>
      <xdr:rowOff>121920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F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8</xdr:col>
      <xdr:colOff>121920</xdr:colOff>
      <xdr:row>46</xdr:row>
      <xdr:rowOff>121920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F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121920</xdr:colOff>
      <xdr:row>46</xdr:row>
      <xdr:rowOff>121920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F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121920</xdr:colOff>
      <xdr:row>46</xdr:row>
      <xdr:rowOff>121920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F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121920</xdr:colOff>
      <xdr:row>46</xdr:row>
      <xdr:rowOff>121920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F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15</xdr:col>
      <xdr:colOff>121920</xdr:colOff>
      <xdr:row>46</xdr:row>
      <xdr:rowOff>121920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F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46</xdr:row>
      <xdr:rowOff>0</xdr:rowOff>
    </xdr:from>
    <xdr:to>
      <xdr:col>16</xdr:col>
      <xdr:colOff>121920</xdr:colOff>
      <xdr:row>46</xdr:row>
      <xdr:rowOff>121920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F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46</xdr:row>
      <xdr:rowOff>0</xdr:rowOff>
    </xdr:from>
    <xdr:to>
      <xdr:col>17</xdr:col>
      <xdr:colOff>121920</xdr:colOff>
      <xdr:row>46</xdr:row>
      <xdr:rowOff>121920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F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</xdr:row>
      <xdr:rowOff>0</xdr:rowOff>
    </xdr:from>
    <xdr:to>
      <xdr:col>19</xdr:col>
      <xdr:colOff>121920</xdr:colOff>
      <xdr:row>46</xdr:row>
      <xdr:rowOff>121920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F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46</xdr:row>
      <xdr:rowOff>0</xdr:rowOff>
    </xdr:from>
    <xdr:to>
      <xdr:col>21</xdr:col>
      <xdr:colOff>121920</xdr:colOff>
      <xdr:row>46</xdr:row>
      <xdr:rowOff>121920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F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46</xdr:row>
      <xdr:rowOff>0</xdr:rowOff>
    </xdr:from>
    <xdr:to>
      <xdr:col>22</xdr:col>
      <xdr:colOff>121920</xdr:colOff>
      <xdr:row>46</xdr:row>
      <xdr:rowOff>121920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F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46</xdr:row>
      <xdr:rowOff>0</xdr:rowOff>
    </xdr:from>
    <xdr:to>
      <xdr:col>24</xdr:col>
      <xdr:colOff>121920</xdr:colOff>
      <xdr:row>46</xdr:row>
      <xdr:rowOff>121920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F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25</xdr:col>
      <xdr:colOff>121920</xdr:colOff>
      <xdr:row>46</xdr:row>
      <xdr:rowOff>121920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F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46</xdr:row>
      <xdr:rowOff>0</xdr:rowOff>
    </xdr:from>
    <xdr:to>
      <xdr:col>27</xdr:col>
      <xdr:colOff>121920</xdr:colOff>
      <xdr:row>46</xdr:row>
      <xdr:rowOff>121920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F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46</xdr:row>
      <xdr:rowOff>0</xdr:rowOff>
    </xdr:from>
    <xdr:to>
      <xdr:col>29</xdr:col>
      <xdr:colOff>121920</xdr:colOff>
      <xdr:row>46</xdr:row>
      <xdr:rowOff>121920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F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46</xdr:row>
      <xdr:rowOff>0</xdr:rowOff>
    </xdr:from>
    <xdr:to>
      <xdr:col>31</xdr:col>
      <xdr:colOff>121920</xdr:colOff>
      <xdr:row>46</xdr:row>
      <xdr:rowOff>121920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F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46</xdr:row>
      <xdr:rowOff>0</xdr:rowOff>
    </xdr:from>
    <xdr:to>
      <xdr:col>32</xdr:col>
      <xdr:colOff>121920</xdr:colOff>
      <xdr:row>46</xdr:row>
      <xdr:rowOff>121920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F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46</xdr:row>
      <xdr:rowOff>0</xdr:rowOff>
    </xdr:from>
    <xdr:to>
      <xdr:col>34</xdr:col>
      <xdr:colOff>121920</xdr:colOff>
      <xdr:row>46</xdr:row>
      <xdr:rowOff>121920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F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46</xdr:row>
      <xdr:rowOff>0</xdr:rowOff>
    </xdr:from>
    <xdr:to>
      <xdr:col>36</xdr:col>
      <xdr:colOff>121920</xdr:colOff>
      <xdr:row>46</xdr:row>
      <xdr:rowOff>121920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F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46</xdr:row>
      <xdr:rowOff>0</xdr:rowOff>
    </xdr:from>
    <xdr:to>
      <xdr:col>40</xdr:col>
      <xdr:colOff>121920</xdr:colOff>
      <xdr:row>46</xdr:row>
      <xdr:rowOff>121920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F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46</xdr:row>
      <xdr:rowOff>0</xdr:rowOff>
    </xdr:from>
    <xdr:to>
      <xdr:col>41</xdr:col>
      <xdr:colOff>121920</xdr:colOff>
      <xdr:row>46</xdr:row>
      <xdr:rowOff>121920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F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83896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47</xdr:row>
      <xdr:rowOff>0</xdr:rowOff>
    </xdr:from>
    <xdr:to>
      <xdr:col>37</xdr:col>
      <xdr:colOff>121920</xdr:colOff>
      <xdr:row>47</xdr:row>
      <xdr:rowOff>121920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F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0" y="87249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121920</xdr:colOff>
      <xdr:row>48</xdr:row>
      <xdr:rowOff>121920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F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121920</xdr:colOff>
      <xdr:row>48</xdr:row>
      <xdr:rowOff>121920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F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121920</xdr:colOff>
      <xdr:row>48</xdr:row>
      <xdr:rowOff>121920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F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121920</xdr:colOff>
      <xdr:row>48</xdr:row>
      <xdr:rowOff>121920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F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121920</xdr:colOff>
      <xdr:row>48</xdr:row>
      <xdr:rowOff>121920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F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48</xdr:row>
      <xdr:rowOff>0</xdr:rowOff>
    </xdr:from>
    <xdr:to>
      <xdr:col>14</xdr:col>
      <xdr:colOff>121920</xdr:colOff>
      <xdr:row>48</xdr:row>
      <xdr:rowOff>121920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F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48</xdr:row>
      <xdr:rowOff>0</xdr:rowOff>
    </xdr:from>
    <xdr:to>
      <xdr:col>18</xdr:col>
      <xdr:colOff>121920</xdr:colOff>
      <xdr:row>48</xdr:row>
      <xdr:rowOff>121920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F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48</xdr:row>
      <xdr:rowOff>0</xdr:rowOff>
    </xdr:from>
    <xdr:to>
      <xdr:col>20</xdr:col>
      <xdr:colOff>121920</xdr:colOff>
      <xdr:row>48</xdr:row>
      <xdr:rowOff>121920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F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48</xdr:row>
      <xdr:rowOff>0</xdr:rowOff>
    </xdr:from>
    <xdr:to>
      <xdr:col>23</xdr:col>
      <xdr:colOff>121920</xdr:colOff>
      <xdr:row>48</xdr:row>
      <xdr:rowOff>121920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F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48</xdr:row>
      <xdr:rowOff>0</xdr:rowOff>
    </xdr:from>
    <xdr:to>
      <xdr:col>26</xdr:col>
      <xdr:colOff>121920</xdr:colOff>
      <xdr:row>48</xdr:row>
      <xdr:rowOff>121920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F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48</xdr:row>
      <xdr:rowOff>0</xdr:rowOff>
    </xdr:from>
    <xdr:to>
      <xdr:col>28</xdr:col>
      <xdr:colOff>121920</xdr:colOff>
      <xdr:row>48</xdr:row>
      <xdr:rowOff>121920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F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48</xdr:row>
      <xdr:rowOff>0</xdr:rowOff>
    </xdr:from>
    <xdr:to>
      <xdr:col>30</xdr:col>
      <xdr:colOff>121920</xdr:colOff>
      <xdr:row>48</xdr:row>
      <xdr:rowOff>121920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F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48</xdr:row>
      <xdr:rowOff>0</xdr:rowOff>
    </xdr:from>
    <xdr:to>
      <xdr:col>33</xdr:col>
      <xdr:colOff>121920</xdr:colOff>
      <xdr:row>48</xdr:row>
      <xdr:rowOff>121920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F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48</xdr:row>
      <xdr:rowOff>0</xdr:rowOff>
    </xdr:from>
    <xdr:to>
      <xdr:col>35</xdr:col>
      <xdr:colOff>121920</xdr:colOff>
      <xdr:row>48</xdr:row>
      <xdr:rowOff>121920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F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48</xdr:row>
      <xdr:rowOff>0</xdr:rowOff>
    </xdr:from>
    <xdr:to>
      <xdr:col>38</xdr:col>
      <xdr:colOff>121920</xdr:colOff>
      <xdr:row>48</xdr:row>
      <xdr:rowOff>121920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F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48</xdr:row>
      <xdr:rowOff>0</xdr:rowOff>
    </xdr:from>
    <xdr:to>
      <xdr:col>39</xdr:col>
      <xdr:colOff>121920</xdr:colOff>
      <xdr:row>48</xdr:row>
      <xdr:rowOff>121920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F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90601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121920</xdr:colOff>
      <xdr:row>49</xdr:row>
      <xdr:rowOff>121920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F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121920</xdr:colOff>
      <xdr:row>49</xdr:row>
      <xdr:rowOff>121920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F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121920</xdr:colOff>
      <xdr:row>49</xdr:row>
      <xdr:rowOff>121920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F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8</xdr:col>
      <xdr:colOff>121920</xdr:colOff>
      <xdr:row>49</xdr:row>
      <xdr:rowOff>121920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F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121920</xdr:colOff>
      <xdr:row>49</xdr:row>
      <xdr:rowOff>121920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F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121920</xdr:colOff>
      <xdr:row>49</xdr:row>
      <xdr:rowOff>121920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F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121920</xdr:colOff>
      <xdr:row>49</xdr:row>
      <xdr:rowOff>121920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F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15</xdr:col>
      <xdr:colOff>121920</xdr:colOff>
      <xdr:row>49</xdr:row>
      <xdr:rowOff>121920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F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49</xdr:row>
      <xdr:rowOff>0</xdr:rowOff>
    </xdr:from>
    <xdr:to>
      <xdr:col>16</xdr:col>
      <xdr:colOff>121920</xdr:colOff>
      <xdr:row>49</xdr:row>
      <xdr:rowOff>121920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F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49</xdr:row>
      <xdr:rowOff>0</xdr:rowOff>
    </xdr:from>
    <xdr:to>
      <xdr:col>17</xdr:col>
      <xdr:colOff>121920</xdr:colOff>
      <xdr:row>49</xdr:row>
      <xdr:rowOff>121920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F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</xdr:row>
      <xdr:rowOff>0</xdr:rowOff>
    </xdr:from>
    <xdr:to>
      <xdr:col>19</xdr:col>
      <xdr:colOff>121920</xdr:colOff>
      <xdr:row>49</xdr:row>
      <xdr:rowOff>121920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F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49</xdr:row>
      <xdr:rowOff>0</xdr:rowOff>
    </xdr:from>
    <xdr:to>
      <xdr:col>21</xdr:col>
      <xdr:colOff>121920</xdr:colOff>
      <xdr:row>49</xdr:row>
      <xdr:rowOff>121920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F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49</xdr:row>
      <xdr:rowOff>0</xdr:rowOff>
    </xdr:from>
    <xdr:to>
      <xdr:col>22</xdr:col>
      <xdr:colOff>121920</xdr:colOff>
      <xdr:row>49</xdr:row>
      <xdr:rowOff>121920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F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49</xdr:row>
      <xdr:rowOff>0</xdr:rowOff>
    </xdr:from>
    <xdr:to>
      <xdr:col>24</xdr:col>
      <xdr:colOff>121920</xdr:colOff>
      <xdr:row>49</xdr:row>
      <xdr:rowOff>121920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F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49</xdr:row>
      <xdr:rowOff>0</xdr:rowOff>
    </xdr:from>
    <xdr:to>
      <xdr:col>25</xdr:col>
      <xdr:colOff>121920</xdr:colOff>
      <xdr:row>49</xdr:row>
      <xdr:rowOff>121920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F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49</xdr:row>
      <xdr:rowOff>0</xdr:rowOff>
    </xdr:from>
    <xdr:to>
      <xdr:col>27</xdr:col>
      <xdr:colOff>121920</xdr:colOff>
      <xdr:row>49</xdr:row>
      <xdr:rowOff>121920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F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29</xdr:col>
      <xdr:colOff>121920</xdr:colOff>
      <xdr:row>49</xdr:row>
      <xdr:rowOff>121920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F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49</xdr:row>
      <xdr:rowOff>0</xdr:rowOff>
    </xdr:from>
    <xdr:to>
      <xdr:col>31</xdr:col>
      <xdr:colOff>121920</xdr:colOff>
      <xdr:row>49</xdr:row>
      <xdr:rowOff>121920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F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49</xdr:row>
      <xdr:rowOff>0</xdr:rowOff>
    </xdr:from>
    <xdr:to>
      <xdr:col>32</xdr:col>
      <xdr:colOff>121920</xdr:colOff>
      <xdr:row>49</xdr:row>
      <xdr:rowOff>121920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F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49</xdr:row>
      <xdr:rowOff>0</xdr:rowOff>
    </xdr:from>
    <xdr:to>
      <xdr:col>34</xdr:col>
      <xdr:colOff>121920</xdr:colOff>
      <xdr:row>49</xdr:row>
      <xdr:rowOff>121920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F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49</xdr:row>
      <xdr:rowOff>0</xdr:rowOff>
    </xdr:from>
    <xdr:to>
      <xdr:col>36</xdr:col>
      <xdr:colOff>121920</xdr:colOff>
      <xdr:row>49</xdr:row>
      <xdr:rowOff>121920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F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49</xdr:row>
      <xdr:rowOff>0</xdr:rowOff>
    </xdr:from>
    <xdr:to>
      <xdr:col>40</xdr:col>
      <xdr:colOff>121920</xdr:colOff>
      <xdr:row>49</xdr:row>
      <xdr:rowOff>121920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F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49</xdr:row>
      <xdr:rowOff>0</xdr:rowOff>
    </xdr:from>
    <xdr:to>
      <xdr:col>41</xdr:col>
      <xdr:colOff>121920</xdr:colOff>
      <xdr:row>49</xdr:row>
      <xdr:rowOff>121920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F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9395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50</xdr:row>
      <xdr:rowOff>0</xdr:rowOff>
    </xdr:from>
    <xdr:to>
      <xdr:col>37</xdr:col>
      <xdr:colOff>121920</xdr:colOff>
      <xdr:row>50</xdr:row>
      <xdr:rowOff>121920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F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0" y="95707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121920</xdr:colOff>
      <xdr:row>51</xdr:row>
      <xdr:rowOff>121920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F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121920</xdr:colOff>
      <xdr:row>51</xdr:row>
      <xdr:rowOff>121920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F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121920</xdr:colOff>
      <xdr:row>51</xdr:row>
      <xdr:rowOff>121920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F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9</xdr:col>
      <xdr:colOff>121920</xdr:colOff>
      <xdr:row>51</xdr:row>
      <xdr:rowOff>121920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F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121920</xdr:colOff>
      <xdr:row>51</xdr:row>
      <xdr:rowOff>121920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F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14</xdr:col>
      <xdr:colOff>121920</xdr:colOff>
      <xdr:row>51</xdr:row>
      <xdr:rowOff>121920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F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51</xdr:row>
      <xdr:rowOff>0</xdr:rowOff>
    </xdr:from>
    <xdr:to>
      <xdr:col>18</xdr:col>
      <xdr:colOff>121920</xdr:colOff>
      <xdr:row>51</xdr:row>
      <xdr:rowOff>121920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F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51</xdr:row>
      <xdr:rowOff>0</xdr:rowOff>
    </xdr:from>
    <xdr:to>
      <xdr:col>20</xdr:col>
      <xdr:colOff>121920</xdr:colOff>
      <xdr:row>51</xdr:row>
      <xdr:rowOff>121920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F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51</xdr:row>
      <xdr:rowOff>0</xdr:rowOff>
    </xdr:from>
    <xdr:to>
      <xdr:col>23</xdr:col>
      <xdr:colOff>121920</xdr:colOff>
      <xdr:row>51</xdr:row>
      <xdr:rowOff>121920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F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51</xdr:row>
      <xdr:rowOff>0</xdr:rowOff>
    </xdr:from>
    <xdr:to>
      <xdr:col>26</xdr:col>
      <xdr:colOff>121920</xdr:colOff>
      <xdr:row>51</xdr:row>
      <xdr:rowOff>121920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F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51</xdr:row>
      <xdr:rowOff>0</xdr:rowOff>
    </xdr:from>
    <xdr:to>
      <xdr:col>28</xdr:col>
      <xdr:colOff>121920</xdr:colOff>
      <xdr:row>51</xdr:row>
      <xdr:rowOff>121920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F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51</xdr:row>
      <xdr:rowOff>0</xdr:rowOff>
    </xdr:from>
    <xdr:to>
      <xdr:col>30</xdr:col>
      <xdr:colOff>121920</xdr:colOff>
      <xdr:row>51</xdr:row>
      <xdr:rowOff>121920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F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51</xdr:row>
      <xdr:rowOff>0</xdr:rowOff>
    </xdr:from>
    <xdr:to>
      <xdr:col>33</xdr:col>
      <xdr:colOff>121920</xdr:colOff>
      <xdr:row>51</xdr:row>
      <xdr:rowOff>121920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F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51</xdr:row>
      <xdr:rowOff>0</xdr:rowOff>
    </xdr:from>
    <xdr:to>
      <xdr:col>35</xdr:col>
      <xdr:colOff>121920</xdr:colOff>
      <xdr:row>51</xdr:row>
      <xdr:rowOff>121920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F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51</xdr:row>
      <xdr:rowOff>0</xdr:rowOff>
    </xdr:from>
    <xdr:to>
      <xdr:col>38</xdr:col>
      <xdr:colOff>121920</xdr:colOff>
      <xdr:row>51</xdr:row>
      <xdr:rowOff>121920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F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51</xdr:row>
      <xdr:rowOff>0</xdr:rowOff>
    </xdr:from>
    <xdr:to>
      <xdr:col>39</xdr:col>
      <xdr:colOff>121920</xdr:colOff>
      <xdr:row>51</xdr:row>
      <xdr:rowOff>121920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F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9745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52</xdr:row>
      <xdr:rowOff>0</xdr:rowOff>
    </xdr:from>
    <xdr:to>
      <xdr:col>25</xdr:col>
      <xdr:colOff>121920</xdr:colOff>
      <xdr:row>52</xdr:row>
      <xdr:rowOff>121920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0000000-0008-0000-0F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99212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121920</xdr:colOff>
      <xdr:row>54</xdr:row>
      <xdr:rowOff>121920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F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121920</xdr:colOff>
      <xdr:row>54</xdr:row>
      <xdr:rowOff>121920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F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121920</xdr:colOff>
      <xdr:row>54</xdr:row>
      <xdr:rowOff>121920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F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121920</xdr:colOff>
      <xdr:row>54</xdr:row>
      <xdr:rowOff>121920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F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121920</xdr:colOff>
      <xdr:row>54</xdr:row>
      <xdr:rowOff>121920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F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121920</xdr:colOff>
      <xdr:row>54</xdr:row>
      <xdr:rowOff>121920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F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8</xdr:col>
      <xdr:colOff>121920</xdr:colOff>
      <xdr:row>54</xdr:row>
      <xdr:rowOff>121920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F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121920</xdr:colOff>
      <xdr:row>54</xdr:row>
      <xdr:rowOff>121920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F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10</xdr:col>
      <xdr:colOff>121920</xdr:colOff>
      <xdr:row>54</xdr:row>
      <xdr:rowOff>121920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F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121920</xdr:colOff>
      <xdr:row>54</xdr:row>
      <xdr:rowOff>121920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0F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121920</xdr:colOff>
      <xdr:row>54</xdr:row>
      <xdr:rowOff>121920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0000000-0008-0000-0F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121920</xdr:colOff>
      <xdr:row>54</xdr:row>
      <xdr:rowOff>121920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F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54</xdr:row>
      <xdr:rowOff>0</xdr:rowOff>
    </xdr:from>
    <xdr:to>
      <xdr:col>14</xdr:col>
      <xdr:colOff>121920</xdr:colOff>
      <xdr:row>54</xdr:row>
      <xdr:rowOff>121920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F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54</xdr:row>
      <xdr:rowOff>0</xdr:rowOff>
    </xdr:from>
    <xdr:to>
      <xdr:col>15</xdr:col>
      <xdr:colOff>121920</xdr:colOff>
      <xdr:row>54</xdr:row>
      <xdr:rowOff>121920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00000000-0008-0000-0F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54</xdr:row>
      <xdr:rowOff>0</xdr:rowOff>
    </xdr:from>
    <xdr:to>
      <xdr:col>16</xdr:col>
      <xdr:colOff>121920</xdr:colOff>
      <xdr:row>54</xdr:row>
      <xdr:rowOff>121920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F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54</xdr:row>
      <xdr:rowOff>0</xdr:rowOff>
    </xdr:from>
    <xdr:to>
      <xdr:col>17</xdr:col>
      <xdr:colOff>121920</xdr:colOff>
      <xdr:row>54</xdr:row>
      <xdr:rowOff>121920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F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54</xdr:row>
      <xdr:rowOff>0</xdr:rowOff>
    </xdr:from>
    <xdr:to>
      <xdr:col>18</xdr:col>
      <xdr:colOff>121920</xdr:colOff>
      <xdr:row>54</xdr:row>
      <xdr:rowOff>121920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F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54</xdr:row>
      <xdr:rowOff>0</xdr:rowOff>
    </xdr:from>
    <xdr:to>
      <xdr:col>19</xdr:col>
      <xdr:colOff>121920</xdr:colOff>
      <xdr:row>54</xdr:row>
      <xdr:rowOff>121920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F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54</xdr:row>
      <xdr:rowOff>0</xdr:rowOff>
    </xdr:from>
    <xdr:to>
      <xdr:col>20</xdr:col>
      <xdr:colOff>121920</xdr:colOff>
      <xdr:row>54</xdr:row>
      <xdr:rowOff>121920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00000000-0008-0000-0F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54</xdr:row>
      <xdr:rowOff>0</xdr:rowOff>
    </xdr:from>
    <xdr:to>
      <xdr:col>21</xdr:col>
      <xdr:colOff>121920</xdr:colOff>
      <xdr:row>54</xdr:row>
      <xdr:rowOff>121920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0F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54</xdr:row>
      <xdr:rowOff>0</xdr:rowOff>
    </xdr:from>
    <xdr:to>
      <xdr:col>22</xdr:col>
      <xdr:colOff>121920</xdr:colOff>
      <xdr:row>54</xdr:row>
      <xdr:rowOff>121920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00000000-0008-0000-0F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54</xdr:row>
      <xdr:rowOff>0</xdr:rowOff>
    </xdr:from>
    <xdr:to>
      <xdr:col>23</xdr:col>
      <xdr:colOff>121920</xdr:colOff>
      <xdr:row>54</xdr:row>
      <xdr:rowOff>121920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0000000-0008-0000-0F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54</xdr:row>
      <xdr:rowOff>0</xdr:rowOff>
    </xdr:from>
    <xdr:to>
      <xdr:col>24</xdr:col>
      <xdr:colOff>121920</xdr:colOff>
      <xdr:row>54</xdr:row>
      <xdr:rowOff>121920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0F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54</xdr:row>
      <xdr:rowOff>0</xdr:rowOff>
    </xdr:from>
    <xdr:to>
      <xdr:col>26</xdr:col>
      <xdr:colOff>121920</xdr:colOff>
      <xdr:row>54</xdr:row>
      <xdr:rowOff>121920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F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54</xdr:row>
      <xdr:rowOff>0</xdr:rowOff>
    </xdr:from>
    <xdr:to>
      <xdr:col>27</xdr:col>
      <xdr:colOff>121920</xdr:colOff>
      <xdr:row>54</xdr:row>
      <xdr:rowOff>121920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F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54</xdr:row>
      <xdr:rowOff>0</xdr:rowOff>
    </xdr:from>
    <xdr:to>
      <xdr:col>28</xdr:col>
      <xdr:colOff>121920</xdr:colOff>
      <xdr:row>54</xdr:row>
      <xdr:rowOff>121920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F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54</xdr:row>
      <xdr:rowOff>0</xdr:rowOff>
    </xdr:from>
    <xdr:to>
      <xdr:col>29</xdr:col>
      <xdr:colOff>121920</xdr:colOff>
      <xdr:row>54</xdr:row>
      <xdr:rowOff>121920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F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54</xdr:row>
      <xdr:rowOff>0</xdr:rowOff>
    </xdr:from>
    <xdr:to>
      <xdr:col>30</xdr:col>
      <xdr:colOff>121920</xdr:colOff>
      <xdr:row>54</xdr:row>
      <xdr:rowOff>121920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00000000-0008-0000-0F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54</xdr:row>
      <xdr:rowOff>0</xdr:rowOff>
    </xdr:from>
    <xdr:to>
      <xdr:col>31</xdr:col>
      <xdr:colOff>121920</xdr:colOff>
      <xdr:row>54</xdr:row>
      <xdr:rowOff>121920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F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54</xdr:row>
      <xdr:rowOff>0</xdr:rowOff>
    </xdr:from>
    <xdr:to>
      <xdr:col>32</xdr:col>
      <xdr:colOff>121920</xdr:colOff>
      <xdr:row>54</xdr:row>
      <xdr:rowOff>121920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F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54</xdr:row>
      <xdr:rowOff>0</xdr:rowOff>
    </xdr:from>
    <xdr:to>
      <xdr:col>33</xdr:col>
      <xdr:colOff>121920</xdr:colOff>
      <xdr:row>54</xdr:row>
      <xdr:rowOff>121920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F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54</xdr:row>
      <xdr:rowOff>0</xdr:rowOff>
    </xdr:from>
    <xdr:to>
      <xdr:col>34</xdr:col>
      <xdr:colOff>121920</xdr:colOff>
      <xdr:row>54</xdr:row>
      <xdr:rowOff>121920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F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54</xdr:row>
      <xdr:rowOff>0</xdr:rowOff>
    </xdr:from>
    <xdr:to>
      <xdr:col>35</xdr:col>
      <xdr:colOff>121920</xdr:colOff>
      <xdr:row>54</xdr:row>
      <xdr:rowOff>121920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00000000-0008-0000-0F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54</xdr:row>
      <xdr:rowOff>0</xdr:rowOff>
    </xdr:from>
    <xdr:to>
      <xdr:col>36</xdr:col>
      <xdr:colOff>121920</xdr:colOff>
      <xdr:row>54</xdr:row>
      <xdr:rowOff>121920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F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54</xdr:row>
      <xdr:rowOff>0</xdr:rowOff>
    </xdr:from>
    <xdr:to>
      <xdr:col>37</xdr:col>
      <xdr:colOff>121920</xdr:colOff>
      <xdr:row>54</xdr:row>
      <xdr:rowOff>121920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F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54</xdr:row>
      <xdr:rowOff>0</xdr:rowOff>
    </xdr:from>
    <xdr:to>
      <xdr:col>38</xdr:col>
      <xdr:colOff>121920</xdr:colOff>
      <xdr:row>54</xdr:row>
      <xdr:rowOff>121920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F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54</xdr:row>
      <xdr:rowOff>0</xdr:rowOff>
    </xdr:from>
    <xdr:to>
      <xdr:col>39</xdr:col>
      <xdr:colOff>121920</xdr:colOff>
      <xdr:row>54</xdr:row>
      <xdr:rowOff>121920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00000000-0008-0000-0F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54</xdr:row>
      <xdr:rowOff>0</xdr:rowOff>
    </xdr:from>
    <xdr:to>
      <xdr:col>40</xdr:col>
      <xdr:colOff>121920</xdr:colOff>
      <xdr:row>54</xdr:row>
      <xdr:rowOff>121920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00000000-0008-0000-0F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54</xdr:row>
      <xdr:rowOff>0</xdr:rowOff>
    </xdr:from>
    <xdr:to>
      <xdr:col>41</xdr:col>
      <xdr:colOff>121920</xdr:colOff>
      <xdr:row>54</xdr:row>
      <xdr:rowOff>121920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0F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56</xdr:row>
      <xdr:rowOff>0</xdr:rowOff>
    </xdr:from>
    <xdr:to>
      <xdr:col>37</xdr:col>
      <xdr:colOff>121920</xdr:colOff>
      <xdr:row>56</xdr:row>
      <xdr:rowOff>121920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00000000-0008-0000-0F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0" y="10622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57</xdr:row>
      <xdr:rowOff>0</xdr:rowOff>
    </xdr:from>
    <xdr:to>
      <xdr:col>25</xdr:col>
      <xdr:colOff>121920</xdr:colOff>
      <xdr:row>57</xdr:row>
      <xdr:rowOff>121920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F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10797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57</xdr:row>
      <xdr:rowOff>0</xdr:rowOff>
    </xdr:from>
    <xdr:to>
      <xdr:col>37</xdr:col>
      <xdr:colOff>121920</xdr:colOff>
      <xdr:row>57</xdr:row>
      <xdr:rowOff>121920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F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0" y="10797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121920</xdr:colOff>
      <xdr:row>58</xdr:row>
      <xdr:rowOff>121920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F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121920</xdr:colOff>
      <xdr:row>58</xdr:row>
      <xdr:rowOff>121920</xdr:rowOff>
    </xdr:to>
    <xdr:pic>
      <xdr:nvPicPr>
        <xdr:cNvPr id="172" name="图片 171">
          <a:extLst>
            <a:ext uri="{FF2B5EF4-FFF2-40B4-BE49-F238E27FC236}">
              <a16:creationId xmlns:a16="http://schemas.microsoft.com/office/drawing/2014/main" id="{00000000-0008-0000-0F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121920</xdr:colOff>
      <xdr:row>58</xdr:row>
      <xdr:rowOff>121920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F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9</xdr:col>
      <xdr:colOff>121920</xdr:colOff>
      <xdr:row>58</xdr:row>
      <xdr:rowOff>121920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00000000-0008-0000-0F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121920</xdr:colOff>
      <xdr:row>58</xdr:row>
      <xdr:rowOff>121920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00000000-0008-0000-0F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58</xdr:row>
      <xdr:rowOff>0</xdr:rowOff>
    </xdr:from>
    <xdr:to>
      <xdr:col>14</xdr:col>
      <xdr:colOff>121920</xdr:colOff>
      <xdr:row>58</xdr:row>
      <xdr:rowOff>121920</xdr:rowOff>
    </xdr:to>
    <xdr:pic>
      <xdr:nvPicPr>
        <xdr:cNvPr id="176" name="图片 175">
          <a:extLst>
            <a:ext uri="{FF2B5EF4-FFF2-40B4-BE49-F238E27FC236}">
              <a16:creationId xmlns:a16="http://schemas.microsoft.com/office/drawing/2014/main" id="{00000000-0008-0000-0F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58</xdr:row>
      <xdr:rowOff>0</xdr:rowOff>
    </xdr:from>
    <xdr:to>
      <xdr:col>18</xdr:col>
      <xdr:colOff>121920</xdr:colOff>
      <xdr:row>58</xdr:row>
      <xdr:rowOff>121920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00000000-0008-0000-0F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58</xdr:row>
      <xdr:rowOff>0</xdr:rowOff>
    </xdr:from>
    <xdr:to>
      <xdr:col>20</xdr:col>
      <xdr:colOff>121920</xdr:colOff>
      <xdr:row>58</xdr:row>
      <xdr:rowOff>121920</xdr:rowOff>
    </xdr:to>
    <xdr:pic>
      <xdr:nvPicPr>
        <xdr:cNvPr id="178" name="图片 177">
          <a:extLst>
            <a:ext uri="{FF2B5EF4-FFF2-40B4-BE49-F238E27FC236}">
              <a16:creationId xmlns:a16="http://schemas.microsoft.com/office/drawing/2014/main" id="{00000000-0008-0000-0F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58</xdr:row>
      <xdr:rowOff>0</xdr:rowOff>
    </xdr:from>
    <xdr:to>
      <xdr:col>23</xdr:col>
      <xdr:colOff>121920</xdr:colOff>
      <xdr:row>58</xdr:row>
      <xdr:rowOff>121920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F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58</xdr:row>
      <xdr:rowOff>0</xdr:rowOff>
    </xdr:from>
    <xdr:to>
      <xdr:col>26</xdr:col>
      <xdr:colOff>121920</xdr:colOff>
      <xdr:row>58</xdr:row>
      <xdr:rowOff>121920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F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58</xdr:row>
      <xdr:rowOff>0</xdr:rowOff>
    </xdr:from>
    <xdr:to>
      <xdr:col>28</xdr:col>
      <xdr:colOff>121920</xdr:colOff>
      <xdr:row>58</xdr:row>
      <xdr:rowOff>121920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F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58</xdr:row>
      <xdr:rowOff>0</xdr:rowOff>
    </xdr:from>
    <xdr:to>
      <xdr:col>33</xdr:col>
      <xdr:colOff>121920</xdr:colOff>
      <xdr:row>58</xdr:row>
      <xdr:rowOff>121920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F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58</xdr:row>
      <xdr:rowOff>0</xdr:rowOff>
    </xdr:from>
    <xdr:to>
      <xdr:col>35</xdr:col>
      <xdr:colOff>121920</xdr:colOff>
      <xdr:row>58</xdr:row>
      <xdr:rowOff>121920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F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58</xdr:row>
      <xdr:rowOff>0</xdr:rowOff>
    </xdr:from>
    <xdr:to>
      <xdr:col>38</xdr:col>
      <xdr:colOff>121920</xdr:colOff>
      <xdr:row>58</xdr:row>
      <xdr:rowOff>121920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F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10972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59</xdr:row>
      <xdr:rowOff>0</xdr:rowOff>
    </xdr:from>
    <xdr:to>
      <xdr:col>26</xdr:col>
      <xdr:colOff>121920</xdr:colOff>
      <xdr:row>59</xdr:row>
      <xdr:rowOff>121920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F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11480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59</xdr:row>
      <xdr:rowOff>0</xdr:rowOff>
    </xdr:from>
    <xdr:to>
      <xdr:col>28</xdr:col>
      <xdr:colOff>121920</xdr:colOff>
      <xdr:row>59</xdr:row>
      <xdr:rowOff>121920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F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111480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59</xdr:row>
      <xdr:rowOff>0</xdr:rowOff>
    </xdr:from>
    <xdr:to>
      <xdr:col>30</xdr:col>
      <xdr:colOff>121920</xdr:colOff>
      <xdr:row>59</xdr:row>
      <xdr:rowOff>121920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00000000-0008-0000-0F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111480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59</xdr:row>
      <xdr:rowOff>0</xdr:rowOff>
    </xdr:from>
    <xdr:to>
      <xdr:col>39</xdr:col>
      <xdr:colOff>121920</xdr:colOff>
      <xdr:row>59</xdr:row>
      <xdr:rowOff>121920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F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111480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0</xdr:colOff>
      <xdr:row>54</xdr:row>
      <xdr:rowOff>0</xdr:rowOff>
    </xdr:from>
    <xdr:ext cx="121920" cy="121920"/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F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54</xdr:row>
      <xdr:rowOff>0</xdr:rowOff>
    </xdr:from>
    <xdr:ext cx="121920" cy="121920"/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F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54</xdr:row>
      <xdr:rowOff>0</xdr:rowOff>
    </xdr:from>
    <xdr:ext cx="121920" cy="121920"/>
    <xdr:pic>
      <xdr:nvPicPr>
        <xdr:cNvPr id="191" name="图片 190">
          <a:extLst>
            <a:ext uri="{FF2B5EF4-FFF2-40B4-BE49-F238E27FC236}">
              <a16:creationId xmlns:a16="http://schemas.microsoft.com/office/drawing/2014/main" id="{00000000-0008-0000-0F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54</xdr:row>
      <xdr:rowOff>0</xdr:rowOff>
    </xdr:from>
    <xdr:ext cx="121920" cy="121920"/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F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0</xdr:colOff>
      <xdr:row>54</xdr:row>
      <xdr:rowOff>0</xdr:rowOff>
    </xdr:from>
    <xdr:ext cx="121920" cy="121920"/>
    <xdr:pic>
      <xdr:nvPicPr>
        <xdr:cNvPr id="193" name="图片 192">
          <a:extLst>
            <a:ext uri="{FF2B5EF4-FFF2-40B4-BE49-F238E27FC236}">
              <a16:creationId xmlns:a16="http://schemas.microsoft.com/office/drawing/2014/main" id="{00000000-0008-0000-0F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54</xdr:row>
      <xdr:rowOff>0</xdr:rowOff>
    </xdr:from>
    <xdr:ext cx="121920" cy="121920"/>
    <xdr:pic>
      <xdr:nvPicPr>
        <xdr:cNvPr id="194" name="图片 193">
          <a:extLst>
            <a:ext uri="{FF2B5EF4-FFF2-40B4-BE49-F238E27FC236}">
              <a16:creationId xmlns:a16="http://schemas.microsoft.com/office/drawing/2014/main" id="{00000000-0008-0000-0F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54</xdr:row>
      <xdr:rowOff>0</xdr:rowOff>
    </xdr:from>
    <xdr:ext cx="121920" cy="121920"/>
    <xdr:pic>
      <xdr:nvPicPr>
        <xdr:cNvPr id="195" name="图片 194">
          <a:extLst>
            <a:ext uri="{FF2B5EF4-FFF2-40B4-BE49-F238E27FC236}">
              <a16:creationId xmlns:a16="http://schemas.microsoft.com/office/drawing/2014/main" id="{00000000-0008-0000-0F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54</xdr:row>
      <xdr:rowOff>0</xdr:rowOff>
    </xdr:from>
    <xdr:ext cx="121920" cy="121920"/>
    <xdr:pic>
      <xdr:nvPicPr>
        <xdr:cNvPr id="196" name="图片 195">
          <a:extLst>
            <a:ext uri="{FF2B5EF4-FFF2-40B4-BE49-F238E27FC236}">
              <a16:creationId xmlns:a16="http://schemas.microsoft.com/office/drawing/2014/main" id="{00000000-0008-0000-0F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54</xdr:row>
      <xdr:rowOff>0</xdr:rowOff>
    </xdr:from>
    <xdr:ext cx="121920" cy="121920"/>
    <xdr:pic>
      <xdr:nvPicPr>
        <xdr:cNvPr id="197" name="图片 196">
          <a:extLst>
            <a:ext uri="{FF2B5EF4-FFF2-40B4-BE49-F238E27FC236}">
              <a16:creationId xmlns:a16="http://schemas.microsoft.com/office/drawing/2014/main" id="{00000000-0008-0000-0F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54</xdr:row>
      <xdr:rowOff>0</xdr:rowOff>
    </xdr:from>
    <xdr:ext cx="121920" cy="121920"/>
    <xdr:pic>
      <xdr:nvPicPr>
        <xdr:cNvPr id="198" name="图片 197">
          <a:extLst>
            <a:ext uri="{FF2B5EF4-FFF2-40B4-BE49-F238E27FC236}">
              <a16:creationId xmlns:a16="http://schemas.microsoft.com/office/drawing/2014/main" id="{00000000-0008-0000-0F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54</xdr:row>
      <xdr:rowOff>0</xdr:rowOff>
    </xdr:from>
    <xdr:ext cx="121920" cy="121920"/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F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54</xdr:row>
      <xdr:rowOff>0</xdr:rowOff>
    </xdr:from>
    <xdr:ext cx="121920" cy="121920"/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F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54</xdr:row>
      <xdr:rowOff>0</xdr:rowOff>
    </xdr:from>
    <xdr:ext cx="121920" cy="121920"/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F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54</xdr:row>
      <xdr:rowOff>0</xdr:rowOff>
    </xdr:from>
    <xdr:ext cx="121920" cy="121920"/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F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54</xdr:row>
      <xdr:rowOff>0</xdr:rowOff>
    </xdr:from>
    <xdr:ext cx="121920" cy="121920"/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F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54</xdr:row>
      <xdr:rowOff>0</xdr:rowOff>
    </xdr:from>
    <xdr:ext cx="121920" cy="121920"/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F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54</xdr:row>
      <xdr:rowOff>0</xdr:rowOff>
    </xdr:from>
    <xdr:ext cx="121920" cy="121920"/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F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54</xdr:row>
      <xdr:rowOff>0</xdr:rowOff>
    </xdr:from>
    <xdr:ext cx="121920" cy="121920"/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F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54</xdr:row>
      <xdr:rowOff>0</xdr:rowOff>
    </xdr:from>
    <xdr:ext cx="121920" cy="121920"/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F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54</xdr:row>
      <xdr:rowOff>0</xdr:rowOff>
    </xdr:from>
    <xdr:ext cx="121920" cy="121920"/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F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54</xdr:row>
      <xdr:rowOff>0</xdr:rowOff>
    </xdr:from>
    <xdr:ext cx="121920" cy="121920"/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F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54</xdr:row>
      <xdr:rowOff>0</xdr:rowOff>
    </xdr:from>
    <xdr:ext cx="121920" cy="121920"/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F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0</xdr:colOff>
      <xdr:row>54</xdr:row>
      <xdr:rowOff>0</xdr:rowOff>
    </xdr:from>
    <xdr:ext cx="121920" cy="121920"/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F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54</xdr:row>
      <xdr:rowOff>0</xdr:rowOff>
    </xdr:from>
    <xdr:ext cx="121920" cy="121920"/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F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54</xdr:row>
      <xdr:rowOff>0</xdr:rowOff>
    </xdr:from>
    <xdr:ext cx="121920" cy="121920"/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F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54</xdr:row>
      <xdr:rowOff>0</xdr:rowOff>
    </xdr:from>
    <xdr:ext cx="121920" cy="121920"/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F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54</xdr:row>
      <xdr:rowOff>0</xdr:rowOff>
    </xdr:from>
    <xdr:ext cx="121920" cy="121920"/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F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54</xdr:row>
      <xdr:rowOff>0</xdr:rowOff>
    </xdr:from>
    <xdr:ext cx="121920" cy="121920"/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F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54</xdr:row>
      <xdr:rowOff>0</xdr:rowOff>
    </xdr:from>
    <xdr:ext cx="121920" cy="121920"/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F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54</xdr:row>
      <xdr:rowOff>0</xdr:rowOff>
    </xdr:from>
    <xdr:ext cx="121920" cy="121920"/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F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54</xdr:row>
      <xdr:rowOff>0</xdr:rowOff>
    </xdr:from>
    <xdr:ext cx="121920" cy="121920"/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F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54</xdr:row>
      <xdr:rowOff>0</xdr:rowOff>
    </xdr:from>
    <xdr:ext cx="121920" cy="121920"/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0F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54</xdr:row>
      <xdr:rowOff>0</xdr:rowOff>
    </xdr:from>
    <xdr:ext cx="121920" cy="121920"/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F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54</xdr:row>
      <xdr:rowOff>0</xdr:rowOff>
    </xdr:from>
    <xdr:ext cx="121920" cy="121920"/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F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39</xdr:col>
      <xdr:colOff>0</xdr:colOff>
      <xdr:row>54</xdr:row>
      <xdr:rowOff>0</xdr:rowOff>
    </xdr:from>
    <xdr:ext cx="121920" cy="121920"/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F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0</xdr:colOff>
      <xdr:row>54</xdr:row>
      <xdr:rowOff>0</xdr:rowOff>
    </xdr:from>
    <xdr:ext cx="121920" cy="121920"/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F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41</xdr:col>
      <xdr:colOff>0</xdr:colOff>
      <xdr:row>54</xdr:row>
      <xdr:rowOff>0</xdr:rowOff>
    </xdr:from>
    <xdr:ext cx="121920" cy="121920"/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F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10271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</xdr:row>
          <xdr:rowOff>0</xdr:rowOff>
        </xdr:from>
        <xdr:to>
          <xdr:col>2</xdr:col>
          <xdr:colOff>304800</xdr:colOff>
          <xdr:row>65</xdr:row>
          <xdr:rowOff>53340</xdr:rowOff>
        </xdr:to>
        <xdr:sp macro="" textlink="">
          <xdr:nvSpPr>
            <xdr:cNvPr id="40164" name="Control 228" hidden="1">
              <a:extLst>
                <a:ext uri="{63B3BB69-23CF-44E3-9099-C40C66FF867C}">
                  <a14:compatExt spid="_x0000_s40164"/>
                </a:ext>
                <a:ext uri="{FF2B5EF4-FFF2-40B4-BE49-F238E27FC236}">
                  <a16:creationId xmlns:a16="http://schemas.microsoft.com/office/drawing/2014/main" id="{00000000-0008-0000-0F00-0000E4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3</xdr:col>
          <xdr:colOff>304800</xdr:colOff>
          <xdr:row>65</xdr:row>
          <xdr:rowOff>53340</xdr:rowOff>
        </xdr:to>
        <xdr:sp macro="" textlink="">
          <xdr:nvSpPr>
            <xdr:cNvPr id="40165" name="Control 229" hidden="1">
              <a:extLst>
                <a:ext uri="{63B3BB69-23CF-44E3-9099-C40C66FF867C}">
                  <a14:compatExt spid="_x0000_s40165"/>
                </a:ext>
                <a:ext uri="{FF2B5EF4-FFF2-40B4-BE49-F238E27FC236}">
                  <a16:creationId xmlns:a16="http://schemas.microsoft.com/office/drawing/2014/main" id="{00000000-0008-0000-0F00-0000E5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3</xdr:col>
          <xdr:colOff>304800</xdr:colOff>
          <xdr:row>65</xdr:row>
          <xdr:rowOff>53340</xdr:rowOff>
        </xdr:to>
        <xdr:sp macro="" textlink="">
          <xdr:nvSpPr>
            <xdr:cNvPr id="40166" name="Control 230" hidden="1">
              <a:extLst>
                <a:ext uri="{63B3BB69-23CF-44E3-9099-C40C66FF867C}">
                  <a14:compatExt spid="_x0000_s40166"/>
                </a:ext>
                <a:ext uri="{FF2B5EF4-FFF2-40B4-BE49-F238E27FC236}">
                  <a16:creationId xmlns:a16="http://schemas.microsoft.com/office/drawing/2014/main" id="{00000000-0008-0000-0F00-0000E6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3</xdr:col>
          <xdr:colOff>304800</xdr:colOff>
          <xdr:row>65</xdr:row>
          <xdr:rowOff>53340</xdr:rowOff>
        </xdr:to>
        <xdr:sp macro="" textlink="">
          <xdr:nvSpPr>
            <xdr:cNvPr id="40167" name="Control 231" hidden="1">
              <a:extLst>
                <a:ext uri="{63B3BB69-23CF-44E3-9099-C40C66FF867C}">
                  <a14:compatExt spid="_x0000_s40167"/>
                </a:ext>
                <a:ext uri="{FF2B5EF4-FFF2-40B4-BE49-F238E27FC236}">
                  <a16:creationId xmlns:a16="http://schemas.microsoft.com/office/drawing/2014/main" id="{00000000-0008-0000-0F00-0000E7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</xdr:row>
          <xdr:rowOff>0</xdr:rowOff>
        </xdr:from>
        <xdr:to>
          <xdr:col>3</xdr:col>
          <xdr:colOff>175260</xdr:colOff>
          <xdr:row>66</xdr:row>
          <xdr:rowOff>53340</xdr:rowOff>
        </xdr:to>
        <xdr:sp macro="" textlink="">
          <xdr:nvSpPr>
            <xdr:cNvPr id="40168" name="Control 232" hidden="1">
              <a:extLst>
                <a:ext uri="{63B3BB69-23CF-44E3-9099-C40C66FF867C}">
                  <a14:compatExt spid="_x0000_s40168"/>
                </a:ext>
                <a:ext uri="{FF2B5EF4-FFF2-40B4-BE49-F238E27FC236}">
                  <a16:creationId xmlns:a16="http://schemas.microsoft.com/office/drawing/2014/main" id="{00000000-0008-0000-0F00-0000E8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3</xdr:col>
          <xdr:colOff>373380</xdr:colOff>
          <xdr:row>66</xdr:row>
          <xdr:rowOff>53340</xdr:rowOff>
        </xdr:to>
        <xdr:sp macro="" textlink="">
          <xdr:nvSpPr>
            <xdr:cNvPr id="40169" name="Control 233" hidden="1">
              <a:extLst>
                <a:ext uri="{63B3BB69-23CF-44E3-9099-C40C66FF867C}">
                  <a14:compatExt spid="_x0000_s40169"/>
                </a:ext>
                <a:ext uri="{FF2B5EF4-FFF2-40B4-BE49-F238E27FC236}">
                  <a16:creationId xmlns:a16="http://schemas.microsoft.com/office/drawing/2014/main" id="{00000000-0008-0000-0F00-0000E9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</xdr:row>
          <xdr:rowOff>0</xdr:rowOff>
        </xdr:from>
        <xdr:to>
          <xdr:col>1</xdr:col>
          <xdr:colOff>228600</xdr:colOff>
          <xdr:row>67</xdr:row>
          <xdr:rowOff>45720</xdr:rowOff>
        </xdr:to>
        <xdr:sp macro="" textlink="">
          <xdr:nvSpPr>
            <xdr:cNvPr id="40170" name="Control 234" hidden="1">
              <a:extLst>
                <a:ext uri="{63B3BB69-23CF-44E3-9099-C40C66FF867C}">
                  <a14:compatExt spid="_x0000_s40170"/>
                </a:ext>
                <a:ext uri="{FF2B5EF4-FFF2-40B4-BE49-F238E27FC236}">
                  <a16:creationId xmlns:a16="http://schemas.microsoft.com/office/drawing/2014/main" id="{00000000-0008-0000-0F00-0000EA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1</xdr:col>
          <xdr:colOff>228600</xdr:colOff>
          <xdr:row>68</xdr:row>
          <xdr:rowOff>45720</xdr:rowOff>
        </xdr:to>
        <xdr:sp macro="" textlink="">
          <xdr:nvSpPr>
            <xdr:cNvPr id="40171" name="Control 235" hidden="1">
              <a:extLst>
                <a:ext uri="{63B3BB69-23CF-44E3-9099-C40C66FF867C}">
                  <a14:compatExt spid="_x0000_s40171"/>
                </a:ext>
                <a:ext uri="{FF2B5EF4-FFF2-40B4-BE49-F238E27FC236}">
                  <a16:creationId xmlns:a16="http://schemas.microsoft.com/office/drawing/2014/main" id="{00000000-0008-0000-0F00-0000EB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</xdr:row>
          <xdr:rowOff>0</xdr:rowOff>
        </xdr:from>
        <xdr:to>
          <xdr:col>1</xdr:col>
          <xdr:colOff>228600</xdr:colOff>
          <xdr:row>69</xdr:row>
          <xdr:rowOff>45720</xdr:rowOff>
        </xdr:to>
        <xdr:sp macro="" textlink="">
          <xdr:nvSpPr>
            <xdr:cNvPr id="40172" name="Control 236" hidden="1">
              <a:extLst>
                <a:ext uri="{63B3BB69-23CF-44E3-9099-C40C66FF867C}">
                  <a14:compatExt spid="_x0000_s40172"/>
                </a:ext>
                <a:ext uri="{FF2B5EF4-FFF2-40B4-BE49-F238E27FC236}">
                  <a16:creationId xmlns:a16="http://schemas.microsoft.com/office/drawing/2014/main" id="{00000000-0008-0000-0F00-0000EC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1</xdr:col>
          <xdr:colOff>228600</xdr:colOff>
          <xdr:row>70</xdr:row>
          <xdr:rowOff>45720</xdr:rowOff>
        </xdr:to>
        <xdr:sp macro="" textlink="">
          <xdr:nvSpPr>
            <xdr:cNvPr id="40173" name="Control 237" hidden="1">
              <a:extLst>
                <a:ext uri="{63B3BB69-23CF-44E3-9099-C40C66FF867C}">
                  <a14:compatExt spid="_x0000_s40173"/>
                </a:ext>
                <a:ext uri="{FF2B5EF4-FFF2-40B4-BE49-F238E27FC236}">
                  <a16:creationId xmlns:a16="http://schemas.microsoft.com/office/drawing/2014/main" id="{00000000-0008-0000-0F00-0000ED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</xdr:row>
          <xdr:rowOff>0</xdr:rowOff>
        </xdr:from>
        <xdr:to>
          <xdr:col>1</xdr:col>
          <xdr:colOff>228600</xdr:colOff>
          <xdr:row>71</xdr:row>
          <xdr:rowOff>45720</xdr:rowOff>
        </xdr:to>
        <xdr:sp macro="" textlink="">
          <xdr:nvSpPr>
            <xdr:cNvPr id="40174" name="Control 238" hidden="1">
              <a:extLst>
                <a:ext uri="{63B3BB69-23CF-44E3-9099-C40C66FF867C}">
                  <a14:compatExt spid="_x0000_s40174"/>
                </a:ext>
                <a:ext uri="{FF2B5EF4-FFF2-40B4-BE49-F238E27FC236}">
                  <a16:creationId xmlns:a16="http://schemas.microsoft.com/office/drawing/2014/main" id="{00000000-0008-0000-0F00-0000EE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1</xdr:col>
          <xdr:colOff>228600</xdr:colOff>
          <xdr:row>72</xdr:row>
          <xdr:rowOff>45720</xdr:rowOff>
        </xdr:to>
        <xdr:sp macro="" textlink="">
          <xdr:nvSpPr>
            <xdr:cNvPr id="40175" name="Control 239" hidden="1">
              <a:extLst>
                <a:ext uri="{63B3BB69-23CF-44E3-9099-C40C66FF867C}">
                  <a14:compatExt spid="_x0000_s40175"/>
                </a:ext>
                <a:ext uri="{FF2B5EF4-FFF2-40B4-BE49-F238E27FC236}">
                  <a16:creationId xmlns:a16="http://schemas.microsoft.com/office/drawing/2014/main" id="{00000000-0008-0000-0F00-0000EF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</xdr:row>
          <xdr:rowOff>0</xdr:rowOff>
        </xdr:from>
        <xdr:to>
          <xdr:col>1</xdr:col>
          <xdr:colOff>228600</xdr:colOff>
          <xdr:row>73</xdr:row>
          <xdr:rowOff>45720</xdr:rowOff>
        </xdr:to>
        <xdr:sp macro="" textlink="">
          <xdr:nvSpPr>
            <xdr:cNvPr id="40176" name="Control 240" hidden="1">
              <a:extLst>
                <a:ext uri="{63B3BB69-23CF-44E3-9099-C40C66FF867C}">
                  <a14:compatExt spid="_x0000_s40176"/>
                </a:ext>
                <a:ext uri="{FF2B5EF4-FFF2-40B4-BE49-F238E27FC236}">
                  <a16:creationId xmlns:a16="http://schemas.microsoft.com/office/drawing/2014/main" id="{00000000-0008-0000-0F00-0000F0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</xdr:row>
          <xdr:rowOff>0</xdr:rowOff>
        </xdr:from>
        <xdr:to>
          <xdr:col>1</xdr:col>
          <xdr:colOff>228600</xdr:colOff>
          <xdr:row>74</xdr:row>
          <xdr:rowOff>45720</xdr:rowOff>
        </xdr:to>
        <xdr:sp macro="" textlink="">
          <xdr:nvSpPr>
            <xdr:cNvPr id="40177" name="Control 241" hidden="1">
              <a:extLst>
                <a:ext uri="{63B3BB69-23CF-44E3-9099-C40C66FF867C}">
                  <a14:compatExt spid="_x0000_s40177"/>
                </a:ext>
                <a:ext uri="{FF2B5EF4-FFF2-40B4-BE49-F238E27FC236}">
                  <a16:creationId xmlns:a16="http://schemas.microsoft.com/office/drawing/2014/main" id="{00000000-0008-0000-0F00-0000F1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</xdr:row>
          <xdr:rowOff>0</xdr:rowOff>
        </xdr:from>
        <xdr:to>
          <xdr:col>1</xdr:col>
          <xdr:colOff>228600</xdr:colOff>
          <xdr:row>75</xdr:row>
          <xdr:rowOff>45720</xdr:rowOff>
        </xdr:to>
        <xdr:sp macro="" textlink="">
          <xdr:nvSpPr>
            <xdr:cNvPr id="40178" name="Control 242" hidden="1">
              <a:extLst>
                <a:ext uri="{63B3BB69-23CF-44E3-9099-C40C66FF867C}">
                  <a14:compatExt spid="_x0000_s40178"/>
                </a:ext>
                <a:ext uri="{FF2B5EF4-FFF2-40B4-BE49-F238E27FC236}">
                  <a16:creationId xmlns:a16="http://schemas.microsoft.com/office/drawing/2014/main" id="{00000000-0008-0000-0F00-0000F2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1</xdr:col>
          <xdr:colOff>228600</xdr:colOff>
          <xdr:row>76</xdr:row>
          <xdr:rowOff>45720</xdr:rowOff>
        </xdr:to>
        <xdr:sp macro="" textlink="">
          <xdr:nvSpPr>
            <xdr:cNvPr id="40179" name="Control 243" hidden="1">
              <a:extLst>
                <a:ext uri="{63B3BB69-23CF-44E3-9099-C40C66FF867C}">
                  <a14:compatExt spid="_x0000_s40179"/>
                </a:ext>
                <a:ext uri="{FF2B5EF4-FFF2-40B4-BE49-F238E27FC236}">
                  <a16:creationId xmlns:a16="http://schemas.microsoft.com/office/drawing/2014/main" id="{00000000-0008-0000-0F00-0000F3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</xdr:row>
          <xdr:rowOff>0</xdr:rowOff>
        </xdr:from>
        <xdr:to>
          <xdr:col>1</xdr:col>
          <xdr:colOff>228600</xdr:colOff>
          <xdr:row>77</xdr:row>
          <xdr:rowOff>45720</xdr:rowOff>
        </xdr:to>
        <xdr:sp macro="" textlink="">
          <xdr:nvSpPr>
            <xdr:cNvPr id="40180" name="Control 244" hidden="1">
              <a:extLst>
                <a:ext uri="{63B3BB69-23CF-44E3-9099-C40C66FF867C}">
                  <a14:compatExt spid="_x0000_s40180"/>
                </a:ext>
                <a:ext uri="{FF2B5EF4-FFF2-40B4-BE49-F238E27FC236}">
                  <a16:creationId xmlns:a16="http://schemas.microsoft.com/office/drawing/2014/main" id="{00000000-0008-0000-0F00-0000F4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</xdr:row>
          <xdr:rowOff>0</xdr:rowOff>
        </xdr:from>
        <xdr:to>
          <xdr:col>1</xdr:col>
          <xdr:colOff>228600</xdr:colOff>
          <xdr:row>78</xdr:row>
          <xdr:rowOff>45720</xdr:rowOff>
        </xdr:to>
        <xdr:sp macro="" textlink="">
          <xdr:nvSpPr>
            <xdr:cNvPr id="40181" name="Control 245" hidden="1">
              <a:extLst>
                <a:ext uri="{63B3BB69-23CF-44E3-9099-C40C66FF867C}">
                  <a14:compatExt spid="_x0000_s40181"/>
                </a:ext>
                <a:ext uri="{FF2B5EF4-FFF2-40B4-BE49-F238E27FC236}">
                  <a16:creationId xmlns:a16="http://schemas.microsoft.com/office/drawing/2014/main" id="{00000000-0008-0000-0F00-0000F5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</xdr:row>
          <xdr:rowOff>0</xdr:rowOff>
        </xdr:from>
        <xdr:to>
          <xdr:col>1</xdr:col>
          <xdr:colOff>228600</xdr:colOff>
          <xdr:row>79</xdr:row>
          <xdr:rowOff>45720</xdr:rowOff>
        </xdr:to>
        <xdr:sp macro="" textlink="">
          <xdr:nvSpPr>
            <xdr:cNvPr id="40182" name="Control 246" hidden="1">
              <a:extLst>
                <a:ext uri="{63B3BB69-23CF-44E3-9099-C40C66FF867C}">
                  <a14:compatExt spid="_x0000_s40182"/>
                </a:ext>
                <a:ext uri="{FF2B5EF4-FFF2-40B4-BE49-F238E27FC236}">
                  <a16:creationId xmlns:a16="http://schemas.microsoft.com/office/drawing/2014/main" id="{00000000-0008-0000-0F00-0000F6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</xdr:row>
          <xdr:rowOff>0</xdr:rowOff>
        </xdr:from>
        <xdr:to>
          <xdr:col>1</xdr:col>
          <xdr:colOff>228600</xdr:colOff>
          <xdr:row>80</xdr:row>
          <xdr:rowOff>45720</xdr:rowOff>
        </xdr:to>
        <xdr:sp macro="" textlink="">
          <xdr:nvSpPr>
            <xdr:cNvPr id="40183" name="Control 247" hidden="1">
              <a:extLst>
                <a:ext uri="{63B3BB69-23CF-44E3-9099-C40C66FF867C}">
                  <a14:compatExt spid="_x0000_s40183"/>
                </a:ext>
                <a:ext uri="{FF2B5EF4-FFF2-40B4-BE49-F238E27FC236}">
                  <a16:creationId xmlns:a16="http://schemas.microsoft.com/office/drawing/2014/main" id="{00000000-0008-0000-0F00-0000F7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</xdr:row>
          <xdr:rowOff>0</xdr:rowOff>
        </xdr:from>
        <xdr:to>
          <xdr:col>1</xdr:col>
          <xdr:colOff>228600</xdr:colOff>
          <xdr:row>81</xdr:row>
          <xdr:rowOff>45720</xdr:rowOff>
        </xdr:to>
        <xdr:sp macro="" textlink="">
          <xdr:nvSpPr>
            <xdr:cNvPr id="40184" name="Control 248" hidden="1">
              <a:extLst>
                <a:ext uri="{63B3BB69-23CF-44E3-9099-C40C66FF867C}">
                  <a14:compatExt spid="_x0000_s40184"/>
                </a:ext>
                <a:ext uri="{FF2B5EF4-FFF2-40B4-BE49-F238E27FC236}">
                  <a16:creationId xmlns:a16="http://schemas.microsoft.com/office/drawing/2014/main" id="{00000000-0008-0000-0F00-0000F8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</xdr:row>
          <xdr:rowOff>0</xdr:rowOff>
        </xdr:from>
        <xdr:to>
          <xdr:col>1</xdr:col>
          <xdr:colOff>228600</xdr:colOff>
          <xdr:row>82</xdr:row>
          <xdr:rowOff>45720</xdr:rowOff>
        </xdr:to>
        <xdr:sp macro="" textlink="">
          <xdr:nvSpPr>
            <xdr:cNvPr id="40185" name="Control 249" hidden="1">
              <a:extLst>
                <a:ext uri="{63B3BB69-23CF-44E3-9099-C40C66FF867C}">
                  <a14:compatExt spid="_x0000_s40185"/>
                </a:ext>
                <a:ext uri="{FF2B5EF4-FFF2-40B4-BE49-F238E27FC236}">
                  <a16:creationId xmlns:a16="http://schemas.microsoft.com/office/drawing/2014/main" id="{00000000-0008-0000-0F00-0000F9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</xdr:row>
          <xdr:rowOff>0</xdr:rowOff>
        </xdr:from>
        <xdr:to>
          <xdr:col>1</xdr:col>
          <xdr:colOff>228600</xdr:colOff>
          <xdr:row>83</xdr:row>
          <xdr:rowOff>45720</xdr:rowOff>
        </xdr:to>
        <xdr:sp macro="" textlink="">
          <xdr:nvSpPr>
            <xdr:cNvPr id="40186" name="Control 250" hidden="1">
              <a:extLst>
                <a:ext uri="{63B3BB69-23CF-44E3-9099-C40C66FF867C}">
                  <a14:compatExt spid="_x0000_s40186"/>
                </a:ext>
                <a:ext uri="{FF2B5EF4-FFF2-40B4-BE49-F238E27FC236}">
                  <a16:creationId xmlns:a16="http://schemas.microsoft.com/office/drawing/2014/main" id="{00000000-0008-0000-0F00-0000FA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1</xdr:col>
          <xdr:colOff>228600</xdr:colOff>
          <xdr:row>84</xdr:row>
          <xdr:rowOff>45720</xdr:rowOff>
        </xdr:to>
        <xdr:sp macro="" textlink="">
          <xdr:nvSpPr>
            <xdr:cNvPr id="40187" name="Control 251" hidden="1">
              <a:extLst>
                <a:ext uri="{63B3BB69-23CF-44E3-9099-C40C66FF867C}">
                  <a14:compatExt spid="_x0000_s40187"/>
                </a:ext>
                <a:ext uri="{FF2B5EF4-FFF2-40B4-BE49-F238E27FC236}">
                  <a16:creationId xmlns:a16="http://schemas.microsoft.com/office/drawing/2014/main" id="{00000000-0008-0000-0F00-0000FB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</xdr:row>
          <xdr:rowOff>0</xdr:rowOff>
        </xdr:from>
        <xdr:to>
          <xdr:col>1</xdr:col>
          <xdr:colOff>228600</xdr:colOff>
          <xdr:row>85</xdr:row>
          <xdr:rowOff>45720</xdr:rowOff>
        </xdr:to>
        <xdr:sp macro="" textlink="">
          <xdr:nvSpPr>
            <xdr:cNvPr id="40188" name="Control 252" hidden="1">
              <a:extLst>
                <a:ext uri="{63B3BB69-23CF-44E3-9099-C40C66FF867C}">
                  <a14:compatExt spid="_x0000_s40188"/>
                </a:ext>
                <a:ext uri="{FF2B5EF4-FFF2-40B4-BE49-F238E27FC236}">
                  <a16:creationId xmlns:a16="http://schemas.microsoft.com/office/drawing/2014/main" id="{00000000-0008-0000-0F00-0000FC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</xdr:row>
          <xdr:rowOff>0</xdr:rowOff>
        </xdr:from>
        <xdr:to>
          <xdr:col>1</xdr:col>
          <xdr:colOff>228600</xdr:colOff>
          <xdr:row>86</xdr:row>
          <xdr:rowOff>45720</xdr:rowOff>
        </xdr:to>
        <xdr:sp macro="" textlink="">
          <xdr:nvSpPr>
            <xdr:cNvPr id="40189" name="Control 253" hidden="1">
              <a:extLst>
                <a:ext uri="{63B3BB69-23CF-44E3-9099-C40C66FF867C}">
                  <a14:compatExt spid="_x0000_s40189"/>
                </a:ext>
                <a:ext uri="{FF2B5EF4-FFF2-40B4-BE49-F238E27FC236}">
                  <a16:creationId xmlns:a16="http://schemas.microsoft.com/office/drawing/2014/main" id="{00000000-0008-0000-0F00-0000FD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</xdr:row>
          <xdr:rowOff>0</xdr:rowOff>
        </xdr:from>
        <xdr:to>
          <xdr:col>1</xdr:col>
          <xdr:colOff>228600</xdr:colOff>
          <xdr:row>86</xdr:row>
          <xdr:rowOff>220980</xdr:rowOff>
        </xdr:to>
        <xdr:sp macro="" textlink="">
          <xdr:nvSpPr>
            <xdr:cNvPr id="40190" name="Control 254" hidden="1">
              <a:extLst>
                <a:ext uri="{63B3BB69-23CF-44E3-9099-C40C66FF867C}">
                  <a14:compatExt spid="_x0000_s40190"/>
                </a:ext>
                <a:ext uri="{FF2B5EF4-FFF2-40B4-BE49-F238E27FC236}">
                  <a16:creationId xmlns:a16="http://schemas.microsoft.com/office/drawing/2014/main" id="{00000000-0008-0000-0F00-0000FE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</xdr:row>
          <xdr:rowOff>0</xdr:rowOff>
        </xdr:from>
        <xdr:to>
          <xdr:col>1</xdr:col>
          <xdr:colOff>228600</xdr:colOff>
          <xdr:row>88</xdr:row>
          <xdr:rowOff>45720</xdr:rowOff>
        </xdr:to>
        <xdr:sp macro="" textlink="">
          <xdr:nvSpPr>
            <xdr:cNvPr id="40191" name="Control 255" hidden="1">
              <a:extLst>
                <a:ext uri="{63B3BB69-23CF-44E3-9099-C40C66FF867C}">
                  <a14:compatExt spid="_x0000_s40191"/>
                </a:ext>
                <a:ext uri="{FF2B5EF4-FFF2-40B4-BE49-F238E27FC236}">
                  <a16:creationId xmlns:a16="http://schemas.microsoft.com/office/drawing/2014/main" id="{00000000-0008-0000-0F00-0000FF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</xdr:row>
          <xdr:rowOff>0</xdr:rowOff>
        </xdr:from>
        <xdr:to>
          <xdr:col>1</xdr:col>
          <xdr:colOff>228600</xdr:colOff>
          <xdr:row>89</xdr:row>
          <xdr:rowOff>45720</xdr:rowOff>
        </xdr:to>
        <xdr:sp macro="" textlink="">
          <xdr:nvSpPr>
            <xdr:cNvPr id="40192" name="Control 256" hidden="1">
              <a:extLst>
                <a:ext uri="{63B3BB69-23CF-44E3-9099-C40C66FF867C}">
                  <a14:compatExt spid="_x0000_s40192"/>
                </a:ext>
                <a:ext uri="{FF2B5EF4-FFF2-40B4-BE49-F238E27FC236}">
                  <a16:creationId xmlns:a16="http://schemas.microsoft.com/office/drawing/2014/main" id="{00000000-0008-0000-0F00-000000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</xdr:row>
          <xdr:rowOff>0</xdr:rowOff>
        </xdr:from>
        <xdr:to>
          <xdr:col>1</xdr:col>
          <xdr:colOff>228600</xdr:colOff>
          <xdr:row>89</xdr:row>
          <xdr:rowOff>220980</xdr:rowOff>
        </xdr:to>
        <xdr:sp macro="" textlink="">
          <xdr:nvSpPr>
            <xdr:cNvPr id="40193" name="Control 257" hidden="1">
              <a:extLst>
                <a:ext uri="{63B3BB69-23CF-44E3-9099-C40C66FF867C}">
                  <a14:compatExt spid="_x0000_s40193"/>
                </a:ext>
                <a:ext uri="{FF2B5EF4-FFF2-40B4-BE49-F238E27FC236}">
                  <a16:creationId xmlns:a16="http://schemas.microsoft.com/office/drawing/2014/main" id="{00000000-0008-0000-0F00-000001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</xdr:row>
          <xdr:rowOff>0</xdr:rowOff>
        </xdr:from>
        <xdr:to>
          <xdr:col>1</xdr:col>
          <xdr:colOff>228600</xdr:colOff>
          <xdr:row>90</xdr:row>
          <xdr:rowOff>220980</xdr:rowOff>
        </xdr:to>
        <xdr:sp macro="" textlink="">
          <xdr:nvSpPr>
            <xdr:cNvPr id="40194" name="Control 258" hidden="1">
              <a:extLst>
                <a:ext uri="{63B3BB69-23CF-44E3-9099-C40C66FF867C}">
                  <a14:compatExt spid="_x0000_s40194"/>
                </a:ext>
                <a:ext uri="{FF2B5EF4-FFF2-40B4-BE49-F238E27FC236}">
                  <a16:creationId xmlns:a16="http://schemas.microsoft.com/office/drawing/2014/main" id="{00000000-0008-0000-0F00-000002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1</xdr:col>
          <xdr:colOff>228600</xdr:colOff>
          <xdr:row>92</xdr:row>
          <xdr:rowOff>45720</xdr:rowOff>
        </xdr:to>
        <xdr:sp macro="" textlink="">
          <xdr:nvSpPr>
            <xdr:cNvPr id="40195" name="Control 259" hidden="1">
              <a:extLst>
                <a:ext uri="{63B3BB69-23CF-44E3-9099-C40C66FF867C}">
                  <a14:compatExt spid="_x0000_s40195"/>
                </a:ext>
                <a:ext uri="{FF2B5EF4-FFF2-40B4-BE49-F238E27FC236}">
                  <a16:creationId xmlns:a16="http://schemas.microsoft.com/office/drawing/2014/main" id="{00000000-0008-0000-0F00-000003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</xdr:row>
          <xdr:rowOff>0</xdr:rowOff>
        </xdr:from>
        <xdr:to>
          <xdr:col>1</xdr:col>
          <xdr:colOff>228600</xdr:colOff>
          <xdr:row>93</xdr:row>
          <xdr:rowOff>45720</xdr:rowOff>
        </xdr:to>
        <xdr:sp macro="" textlink="">
          <xdr:nvSpPr>
            <xdr:cNvPr id="40196" name="Control 260" hidden="1">
              <a:extLst>
                <a:ext uri="{63B3BB69-23CF-44E3-9099-C40C66FF867C}">
                  <a14:compatExt spid="_x0000_s40196"/>
                </a:ext>
                <a:ext uri="{FF2B5EF4-FFF2-40B4-BE49-F238E27FC236}">
                  <a16:creationId xmlns:a16="http://schemas.microsoft.com/office/drawing/2014/main" id="{00000000-0008-0000-0F00-000004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</xdr:row>
          <xdr:rowOff>0</xdr:rowOff>
        </xdr:from>
        <xdr:to>
          <xdr:col>1</xdr:col>
          <xdr:colOff>228600</xdr:colOff>
          <xdr:row>94</xdr:row>
          <xdr:rowOff>45720</xdr:rowOff>
        </xdr:to>
        <xdr:sp macro="" textlink="">
          <xdr:nvSpPr>
            <xdr:cNvPr id="40197" name="Control 261" hidden="1">
              <a:extLst>
                <a:ext uri="{63B3BB69-23CF-44E3-9099-C40C66FF867C}">
                  <a14:compatExt spid="_x0000_s40197"/>
                </a:ext>
                <a:ext uri="{FF2B5EF4-FFF2-40B4-BE49-F238E27FC236}">
                  <a16:creationId xmlns:a16="http://schemas.microsoft.com/office/drawing/2014/main" id="{00000000-0008-0000-0F00-000005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</xdr:row>
          <xdr:rowOff>0</xdr:rowOff>
        </xdr:from>
        <xdr:to>
          <xdr:col>1</xdr:col>
          <xdr:colOff>228600</xdr:colOff>
          <xdr:row>95</xdr:row>
          <xdr:rowOff>45720</xdr:rowOff>
        </xdr:to>
        <xdr:sp macro="" textlink="">
          <xdr:nvSpPr>
            <xdr:cNvPr id="40198" name="Control 262" hidden="1">
              <a:extLst>
                <a:ext uri="{63B3BB69-23CF-44E3-9099-C40C66FF867C}">
                  <a14:compatExt spid="_x0000_s40198"/>
                </a:ext>
                <a:ext uri="{FF2B5EF4-FFF2-40B4-BE49-F238E27FC236}">
                  <a16:creationId xmlns:a16="http://schemas.microsoft.com/office/drawing/2014/main" id="{00000000-0008-0000-0F00-000006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</xdr:row>
          <xdr:rowOff>0</xdr:rowOff>
        </xdr:from>
        <xdr:to>
          <xdr:col>1</xdr:col>
          <xdr:colOff>228600</xdr:colOff>
          <xdr:row>96</xdr:row>
          <xdr:rowOff>45720</xdr:rowOff>
        </xdr:to>
        <xdr:sp macro="" textlink="">
          <xdr:nvSpPr>
            <xdr:cNvPr id="40199" name="Control 263" hidden="1">
              <a:extLst>
                <a:ext uri="{63B3BB69-23CF-44E3-9099-C40C66FF867C}">
                  <a14:compatExt spid="_x0000_s40199"/>
                </a:ext>
                <a:ext uri="{FF2B5EF4-FFF2-40B4-BE49-F238E27FC236}">
                  <a16:creationId xmlns:a16="http://schemas.microsoft.com/office/drawing/2014/main" id="{00000000-0008-0000-0F00-000007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</xdr:row>
          <xdr:rowOff>0</xdr:rowOff>
        </xdr:from>
        <xdr:to>
          <xdr:col>1</xdr:col>
          <xdr:colOff>228600</xdr:colOff>
          <xdr:row>96</xdr:row>
          <xdr:rowOff>220980</xdr:rowOff>
        </xdr:to>
        <xdr:sp macro="" textlink="">
          <xdr:nvSpPr>
            <xdr:cNvPr id="40200" name="Control 264" hidden="1">
              <a:extLst>
                <a:ext uri="{63B3BB69-23CF-44E3-9099-C40C66FF867C}">
                  <a14:compatExt spid="_x0000_s40200"/>
                </a:ext>
                <a:ext uri="{FF2B5EF4-FFF2-40B4-BE49-F238E27FC236}">
                  <a16:creationId xmlns:a16="http://schemas.microsoft.com/office/drawing/2014/main" id="{00000000-0008-0000-0F00-000008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</xdr:row>
          <xdr:rowOff>0</xdr:rowOff>
        </xdr:from>
        <xdr:to>
          <xdr:col>1</xdr:col>
          <xdr:colOff>228600</xdr:colOff>
          <xdr:row>97</xdr:row>
          <xdr:rowOff>220980</xdr:rowOff>
        </xdr:to>
        <xdr:sp macro="" textlink="">
          <xdr:nvSpPr>
            <xdr:cNvPr id="40201" name="Control 265" hidden="1">
              <a:extLst>
                <a:ext uri="{63B3BB69-23CF-44E3-9099-C40C66FF867C}">
                  <a14:compatExt spid="_x0000_s40201"/>
                </a:ext>
                <a:ext uri="{FF2B5EF4-FFF2-40B4-BE49-F238E27FC236}">
                  <a16:creationId xmlns:a16="http://schemas.microsoft.com/office/drawing/2014/main" id="{00000000-0008-0000-0F00-000009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</xdr:row>
          <xdr:rowOff>0</xdr:rowOff>
        </xdr:from>
        <xdr:to>
          <xdr:col>1</xdr:col>
          <xdr:colOff>228600</xdr:colOff>
          <xdr:row>99</xdr:row>
          <xdr:rowOff>45720</xdr:rowOff>
        </xdr:to>
        <xdr:sp macro="" textlink="">
          <xdr:nvSpPr>
            <xdr:cNvPr id="40202" name="Control 266" hidden="1">
              <a:extLst>
                <a:ext uri="{63B3BB69-23CF-44E3-9099-C40C66FF867C}">
                  <a14:compatExt spid="_x0000_s40202"/>
                </a:ext>
                <a:ext uri="{FF2B5EF4-FFF2-40B4-BE49-F238E27FC236}">
                  <a16:creationId xmlns:a16="http://schemas.microsoft.com/office/drawing/2014/main" id="{00000000-0008-0000-0F00-00000A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228600</xdr:colOff>
          <xdr:row>100</xdr:row>
          <xdr:rowOff>45720</xdr:rowOff>
        </xdr:to>
        <xdr:sp macro="" textlink="">
          <xdr:nvSpPr>
            <xdr:cNvPr id="40203" name="Control 267" hidden="1">
              <a:extLst>
                <a:ext uri="{63B3BB69-23CF-44E3-9099-C40C66FF867C}">
                  <a14:compatExt spid="_x0000_s40203"/>
                </a:ext>
                <a:ext uri="{FF2B5EF4-FFF2-40B4-BE49-F238E27FC236}">
                  <a16:creationId xmlns:a16="http://schemas.microsoft.com/office/drawing/2014/main" id="{00000000-0008-0000-0F00-00000B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</xdr:row>
          <xdr:rowOff>0</xdr:rowOff>
        </xdr:from>
        <xdr:to>
          <xdr:col>1</xdr:col>
          <xdr:colOff>228600</xdr:colOff>
          <xdr:row>101</xdr:row>
          <xdr:rowOff>45720</xdr:rowOff>
        </xdr:to>
        <xdr:sp macro="" textlink="">
          <xdr:nvSpPr>
            <xdr:cNvPr id="40204" name="Control 268" hidden="1">
              <a:extLst>
                <a:ext uri="{63B3BB69-23CF-44E3-9099-C40C66FF867C}">
                  <a14:compatExt spid="_x0000_s40204"/>
                </a:ext>
                <a:ext uri="{FF2B5EF4-FFF2-40B4-BE49-F238E27FC236}">
                  <a16:creationId xmlns:a16="http://schemas.microsoft.com/office/drawing/2014/main" id="{00000000-0008-0000-0F00-00000C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</xdr:row>
          <xdr:rowOff>0</xdr:rowOff>
        </xdr:from>
        <xdr:to>
          <xdr:col>1</xdr:col>
          <xdr:colOff>228600</xdr:colOff>
          <xdr:row>102</xdr:row>
          <xdr:rowOff>45720</xdr:rowOff>
        </xdr:to>
        <xdr:sp macro="" textlink="">
          <xdr:nvSpPr>
            <xdr:cNvPr id="40205" name="Control 269" hidden="1">
              <a:extLst>
                <a:ext uri="{63B3BB69-23CF-44E3-9099-C40C66FF867C}">
                  <a14:compatExt spid="_x0000_s40205"/>
                </a:ext>
                <a:ext uri="{FF2B5EF4-FFF2-40B4-BE49-F238E27FC236}">
                  <a16:creationId xmlns:a16="http://schemas.microsoft.com/office/drawing/2014/main" id="{00000000-0008-0000-0F00-00000D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</xdr:row>
          <xdr:rowOff>0</xdr:rowOff>
        </xdr:from>
        <xdr:to>
          <xdr:col>1</xdr:col>
          <xdr:colOff>228600</xdr:colOff>
          <xdr:row>103</xdr:row>
          <xdr:rowOff>45720</xdr:rowOff>
        </xdr:to>
        <xdr:sp macro="" textlink="">
          <xdr:nvSpPr>
            <xdr:cNvPr id="40206" name="Control 270" hidden="1">
              <a:extLst>
                <a:ext uri="{63B3BB69-23CF-44E3-9099-C40C66FF867C}">
                  <a14:compatExt spid="_x0000_s40206"/>
                </a:ext>
                <a:ext uri="{FF2B5EF4-FFF2-40B4-BE49-F238E27FC236}">
                  <a16:creationId xmlns:a16="http://schemas.microsoft.com/office/drawing/2014/main" id="{00000000-0008-0000-0F00-00000E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228600</xdr:colOff>
          <xdr:row>103</xdr:row>
          <xdr:rowOff>220980</xdr:rowOff>
        </xdr:to>
        <xdr:sp macro="" textlink="">
          <xdr:nvSpPr>
            <xdr:cNvPr id="40207" name="Control 271" hidden="1">
              <a:extLst>
                <a:ext uri="{63B3BB69-23CF-44E3-9099-C40C66FF867C}">
                  <a14:compatExt spid="_x0000_s40207"/>
                </a:ext>
                <a:ext uri="{FF2B5EF4-FFF2-40B4-BE49-F238E27FC236}">
                  <a16:creationId xmlns:a16="http://schemas.microsoft.com/office/drawing/2014/main" id="{00000000-0008-0000-0F00-00000F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</xdr:row>
          <xdr:rowOff>0</xdr:rowOff>
        </xdr:from>
        <xdr:to>
          <xdr:col>1</xdr:col>
          <xdr:colOff>228600</xdr:colOff>
          <xdr:row>105</xdr:row>
          <xdr:rowOff>45720</xdr:rowOff>
        </xdr:to>
        <xdr:sp macro="" textlink="">
          <xdr:nvSpPr>
            <xdr:cNvPr id="40208" name="Control 272" hidden="1">
              <a:extLst>
                <a:ext uri="{63B3BB69-23CF-44E3-9099-C40C66FF867C}">
                  <a14:compatExt spid="_x0000_s40208"/>
                </a:ext>
                <a:ext uri="{FF2B5EF4-FFF2-40B4-BE49-F238E27FC236}">
                  <a16:creationId xmlns:a16="http://schemas.microsoft.com/office/drawing/2014/main" id="{00000000-0008-0000-0F00-000010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</xdr:row>
          <xdr:rowOff>0</xdr:rowOff>
        </xdr:from>
        <xdr:to>
          <xdr:col>1</xdr:col>
          <xdr:colOff>228600</xdr:colOff>
          <xdr:row>106</xdr:row>
          <xdr:rowOff>45720</xdr:rowOff>
        </xdr:to>
        <xdr:sp macro="" textlink="">
          <xdr:nvSpPr>
            <xdr:cNvPr id="40209" name="Control 273" hidden="1">
              <a:extLst>
                <a:ext uri="{63B3BB69-23CF-44E3-9099-C40C66FF867C}">
                  <a14:compatExt spid="_x0000_s40209"/>
                </a:ext>
                <a:ext uri="{FF2B5EF4-FFF2-40B4-BE49-F238E27FC236}">
                  <a16:creationId xmlns:a16="http://schemas.microsoft.com/office/drawing/2014/main" id="{00000000-0008-0000-0F00-000011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0</xdr:rowOff>
        </xdr:from>
        <xdr:to>
          <xdr:col>1</xdr:col>
          <xdr:colOff>228600</xdr:colOff>
          <xdr:row>107</xdr:row>
          <xdr:rowOff>45720</xdr:rowOff>
        </xdr:to>
        <xdr:sp macro="" textlink="">
          <xdr:nvSpPr>
            <xdr:cNvPr id="40210" name="Control 274" hidden="1">
              <a:extLst>
                <a:ext uri="{63B3BB69-23CF-44E3-9099-C40C66FF867C}">
                  <a14:compatExt spid="_x0000_s40210"/>
                </a:ext>
                <a:ext uri="{FF2B5EF4-FFF2-40B4-BE49-F238E27FC236}">
                  <a16:creationId xmlns:a16="http://schemas.microsoft.com/office/drawing/2014/main" id="{00000000-0008-0000-0F00-000012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228600</xdr:colOff>
          <xdr:row>108</xdr:row>
          <xdr:rowOff>45720</xdr:rowOff>
        </xdr:to>
        <xdr:sp macro="" textlink="">
          <xdr:nvSpPr>
            <xdr:cNvPr id="40211" name="Control 275" hidden="1">
              <a:extLst>
                <a:ext uri="{63B3BB69-23CF-44E3-9099-C40C66FF867C}">
                  <a14:compatExt spid="_x0000_s40211"/>
                </a:ext>
                <a:ext uri="{FF2B5EF4-FFF2-40B4-BE49-F238E27FC236}">
                  <a16:creationId xmlns:a16="http://schemas.microsoft.com/office/drawing/2014/main" id="{00000000-0008-0000-0F00-000013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</xdr:row>
          <xdr:rowOff>0</xdr:rowOff>
        </xdr:from>
        <xdr:to>
          <xdr:col>1</xdr:col>
          <xdr:colOff>228600</xdr:colOff>
          <xdr:row>109</xdr:row>
          <xdr:rowOff>45720</xdr:rowOff>
        </xdr:to>
        <xdr:sp macro="" textlink="">
          <xdr:nvSpPr>
            <xdr:cNvPr id="40212" name="Control 276" hidden="1">
              <a:extLst>
                <a:ext uri="{63B3BB69-23CF-44E3-9099-C40C66FF867C}">
                  <a14:compatExt spid="_x0000_s40212"/>
                </a:ext>
                <a:ext uri="{FF2B5EF4-FFF2-40B4-BE49-F238E27FC236}">
                  <a16:creationId xmlns:a16="http://schemas.microsoft.com/office/drawing/2014/main" id="{00000000-0008-0000-0F00-000014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0</xdr:rowOff>
        </xdr:from>
        <xdr:to>
          <xdr:col>1</xdr:col>
          <xdr:colOff>228600</xdr:colOff>
          <xdr:row>110</xdr:row>
          <xdr:rowOff>45720</xdr:rowOff>
        </xdr:to>
        <xdr:sp macro="" textlink="">
          <xdr:nvSpPr>
            <xdr:cNvPr id="40213" name="Control 277" hidden="1">
              <a:extLst>
                <a:ext uri="{63B3BB69-23CF-44E3-9099-C40C66FF867C}">
                  <a14:compatExt spid="_x0000_s40213"/>
                </a:ext>
                <a:ext uri="{FF2B5EF4-FFF2-40B4-BE49-F238E27FC236}">
                  <a16:creationId xmlns:a16="http://schemas.microsoft.com/office/drawing/2014/main" id="{00000000-0008-0000-0F00-000015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</xdr:row>
          <xdr:rowOff>0</xdr:rowOff>
        </xdr:from>
        <xdr:to>
          <xdr:col>1</xdr:col>
          <xdr:colOff>228600</xdr:colOff>
          <xdr:row>111</xdr:row>
          <xdr:rowOff>45720</xdr:rowOff>
        </xdr:to>
        <xdr:sp macro="" textlink="">
          <xdr:nvSpPr>
            <xdr:cNvPr id="40214" name="Control 278" hidden="1">
              <a:extLst>
                <a:ext uri="{63B3BB69-23CF-44E3-9099-C40C66FF867C}">
                  <a14:compatExt spid="_x0000_s40214"/>
                </a:ext>
                <a:ext uri="{FF2B5EF4-FFF2-40B4-BE49-F238E27FC236}">
                  <a16:creationId xmlns:a16="http://schemas.microsoft.com/office/drawing/2014/main" id="{00000000-0008-0000-0F00-000016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228600</xdr:colOff>
          <xdr:row>112</xdr:row>
          <xdr:rowOff>45720</xdr:rowOff>
        </xdr:to>
        <xdr:sp macro="" textlink="">
          <xdr:nvSpPr>
            <xdr:cNvPr id="40215" name="Control 279" hidden="1">
              <a:extLst>
                <a:ext uri="{63B3BB69-23CF-44E3-9099-C40C66FF867C}">
                  <a14:compatExt spid="_x0000_s40215"/>
                </a:ext>
                <a:ext uri="{FF2B5EF4-FFF2-40B4-BE49-F238E27FC236}">
                  <a16:creationId xmlns:a16="http://schemas.microsoft.com/office/drawing/2014/main" id="{00000000-0008-0000-0F00-000017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1</xdr:col>
          <xdr:colOff>228600</xdr:colOff>
          <xdr:row>113</xdr:row>
          <xdr:rowOff>45720</xdr:rowOff>
        </xdr:to>
        <xdr:sp macro="" textlink="">
          <xdr:nvSpPr>
            <xdr:cNvPr id="40216" name="Control 280" hidden="1">
              <a:extLst>
                <a:ext uri="{63B3BB69-23CF-44E3-9099-C40C66FF867C}">
                  <a14:compatExt spid="_x0000_s40216"/>
                </a:ext>
                <a:ext uri="{FF2B5EF4-FFF2-40B4-BE49-F238E27FC236}">
                  <a16:creationId xmlns:a16="http://schemas.microsoft.com/office/drawing/2014/main" id="{00000000-0008-0000-0F00-000018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</xdr:row>
          <xdr:rowOff>0</xdr:rowOff>
        </xdr:from>
        <xdr:to>
          <xdr:col>1</xdr:col>
          <xdr:colOff>228600</xdr:colOff>
          <xdr:row>114</xdr:row>
          <xdr:rowOff>45720</xdr:rowOff>
        </xdr:to>
        <xdr:sp macro="" textlink="">
          <xdr:nvSpPr>
            <xdr:cNvPr id="40217" name="Control 281" hidden="1">
              <a:extLst>
                <a:ext uri="{63B3BB69-23CF-44E3-9099-C40C66FF867C}">
                  <a14:compatExt spid="_x0000_s40217"/>
                </a:ext>
                <a:ext uri="{FF2B5EF4-FFF2-40B4-BE49-F238E27FC236}">
                  <a16:creationId xmlns:a16="http://schemas.microsoft.com/office/drawing/2014/main" id="{00000000-0008-0000-0F00-000019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</xdr:row>
          <xdr:rowOff>0</xdr:rowOff>
        </xdr:from>
        <xdr:to>
          <xdr:col>1</xdr:col>
          <xdr:colOff>228600</xdr:colOff>
          <xdr:row>115</xdr:row>
          <xdr:rowOff>45720</xdr:rowOff>
        </xdr:to>
        <xdr:sp macro="" textlink="">
          <xdr:nvSpPr>
            <xdr:cNvPr id="40218" name="Control 282" hidden="1">
              <a:extLst>
                <a:ext uri="{63B3BB69-23CF-44E3-9099-C40C66FF867C}">
                  <a14:compatExt spid="_x0000_s40218"/>
                </a:ext>
                <a:ext uri="{FF2B5EF4-FFF2-40B4-BE49-F238E27FC236}">
                  <a16:creationId xmlns:a16="http://schemas.microsoft.com/office/drawing/2014/main" id="{00000000-0008-0000-0F00-00001A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1</xdr:col>
          <xdr:colOff>228600</xdr:colOff>
          <xdr:row>116</xdr:row>
          <xdr:rowOff>45720</xdr:rowOff>
        </xdr:to>
        <xdr:sp macro="" textlink="">
          <xdr:nvSpPr>
            <xdr:cNvPr id="40219" name="Control 283" hidden="1">
              <a:extLst>
                <a:ext uri="{63B3BB69-23CF-44E3-9099-C40C66FF867C}">
                  <a14:compatExt spid="_x0000_s40219"/>
                </a:ext>
                <a:ext uri="{FF2B5EF4-FFF2-40B4-BE49-F238E27FC236}">
                  <a16:creationId xmlns:a16="http://schemas.microsoft.com/office/drawing/2014/main" id="{00000000-0008-0000-0F00-00001B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</xdr:row>
          <xdr:rowOff>0</xdr:rowOff>
        </xdr:from>
        <xdr:to>
          <xdr:col>1</xdr:col>
          <xdr:colOff>228600</xdr:colOff>
          <xdr:row>117</xdr:row>
          <xdr:rowOff>45720</xdr:rowOff>
        </xdr:to>
        <xdr:sp macro="" textlink="">
          <xdr:nvSpPr>
            <xdr:cNvPr id="40220" name="Control 284" hidden="1">
              <a:extLst>
                <a:ext uri="{63B3BB69-23CF-44E3-9099-C40C66FF867C}">
                  <a14:compatExt spid="_x0000_s40220"/>
                </a:ext>
                <a:ext uri="{FF2B5EF4-FFF2-40B4-BE49-F238E27FC236}">
                  <a16:creationId xmlns:a16="http://schemas.microsoft.com/office/drawing/2014/main" id="{00000000-0008-0000-0F00-00001C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</xdr:row>
          <xdr:rowOff>0</xdr:rowOff>
        </xdr:from>
        <xdr:to>
          <xdr:col>1</xdr:col>
          <xdr:colOff>228600</xdr:colOff>
          <xdr:row>118</xdr:row>
          <xdr:rowOff>45720</xdr:rowOff>
        </xdr:to>
        <xdr:sp macro="" textlink="">
          <xdr:nvSpPr>
            <xdr:cNvPr id="40221" name="Control 285" hidden="1">
              <a:extLst>
                <a:ext uri="{63B3BB69-23CF-44E3-9099-C40C66FF867C}">
                  <a14:compatExt spid="_x0000_s40221"/>
                </a:ext>
                <a:ext uri="{FF2B5EF4-FFF2-40B4-BE49-F238E27FC236}">
                  <a16:creationId xmlns:a16="http://schemas.microsoft.com/office/drawing/2014/main" id="{00000000-0008-0000-0F00-00001D9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120</xdr:row>
      <xdr:rowOff>0</xdr:rowOff>
    </xdr:from>
    <xdr:to>
      <xdr:col>2</xdr:col>
      <xdr:colOff>121920</xdr:colOff>
      <xdr:row>120</xdr:row>
      <xdr:rowOff>121920</xdr:rowOff>
    </xdr:to>
    <xdr:pic>
      <xdr:nvPicPr>
        <xdr:cNvPr id="284" name="图片 283">
          <a:extLst>
            <a:ext uri="{FF2B5EF4-FFF2-40B4-BE49-F238E27FC236}">
              <a16:creationId xmlns:a16="http://schemas.microsoft.com/office/drawing/2014/main" id="{00000000-0008-0000-0F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121920</xdr:colOff>
      <xdr:row>120</xdr:row>
      <xdr:rowOff>121920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F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121920</xdr:colOff>
      <xdr:row>120</xdr:row>
      <xdr:rowOff>121920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F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5</xdr:col>
      <xdr:colOff>121920</xdr:colOff>
      <xdr:row>120</xdr:row>
      <xdr:rowOff>121920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00000000-0008-0000-0F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</xdr:row>
      <xdr:rowOff>0</xdr:rowOff>
    </xdr:from>
    <xdr:to>
      <xdr:col>6</xdr:col>
      <xdr:colOff>121920</xdr:colOff>
      <xdr:row>120</xdr:row>
      <xdr:rowOff>121920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F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</xdr:row>
      <xdr:rowOff>0</xdr:rowOff>
    </xdr:from>
    <xdr:to>
      <xdr:col>7</xdr:col>
      <xdr:colOff>121920</xdr:colOff>
      <xdr:row>120</xdr:row>
      <xdr:rowOff>121920</xdr:rowOff>
    </xdr:to>
    <xdr:pic>
      <xdr:nvPicPr>
        <xdr:cNvPr id="289" name="图片 288">
          <a:extLst>
            <a:ext uri="{FF2B5EF4-FFF2-40B4-BE49-F238E27FC236}">
              <a16:creationId xmlns:a16="http://schemas.microsoft.com/office/drawing/2014/main" id="{00000000-0008-0000-0F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120</xdr:row>
      <xdr:rowOff>0</xdr:rowOff>
    </xdr:from>
    <xdr:to>
      <xdr:col>8</xdr:col>
      <xdr:colOff>121920</xdr:colOff>
      <xdr:row>120</xdr:row>
      <xdr:rowOff>121920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0F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120</xdr:row>
      <xdr:rowOff>0</xdr:rowOff>
    </xdr:from>
    <xdr:to>
      <xdr:col>9</xdr:col>
      <xdr:colOff>121920</xdr:colOff>
      <xdr:row>120</xdr:row>
      <xdr:rowOff>121920</xdr:rowOff>
    </xdr:to>
    <xdr:pic>
      <xdr:nvPicPr>
        <xdr:cNvPr id="291" name="图片 290">
          <a:extLst>
            <a:ext uri="{FF2B5EF4-FFF2-40B4-BE49-F238E27FC236}">
              <a16:creationId xmlns:a16="http://schemas.microsoft.com/office/drawing/2014/main" id="{00000000-0008-0000-0F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</xdr:row>
      <xdr:rowOff>0</xdr:rowOff>
    </xdr:from>
    <xdr:to>
      <xdr:col>10</xdr:col>
      <xdr:colOff>121920</xdr:colOff>
      <xdr:row>120</xdr:row>
      <xdr:rowOff>121920</xdr:rowOff>
    </xdr:to>
    <xdr:pic>
      <xdr:nvPicPr>
        <xdr:cNvPr id="292" name="图片 291">
          <a:extLst>
            <a:ext uri="{FF2B5EF4-FFF2-40B4-BE49-F238E27FC236}">
              <a16:creationId xmlns:a16="http://schemas.microsoft.com/office/drawing/2014/main" id="{00000000-0008-0000-0F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120</xdr:row>
      <xdr:rowOff>0</xdr:rowOff>
    </xdr:from>
    <xdr:to>
      <xdr:col>11</xdr:col>
      <xdr:colOff>121920</xdr:colOff>
      <xdr:row>120</xdr:row>
      <xdr:rowOff>121920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0F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120</xdr:row>
      <xdr:rowOff>0</xdr:rowOff>
    </xdr:from>
    <xdr:to>
      <xdr:col>12</xdr:col>
      <xdr:colOff>121920</xdr:colOff>
      <xdr:row>120</xdr:row>
      <xdr:rowOff>121920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0F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13</xdr:col>
      <xdr:colOff>121920</xdr:colOff>
      <xdr:row>120</xdr:row>
      <xdr:rowOff>121920</xdr:rowOff>
    </xdr:to>
    <xdr:pic>
      <xdr:nvPicPr>
        <xdr:cNvPr id="295" name="图片 294">
          <a:extLst>
            <a:ext uri="{FF2B5EF4-FFF2-40B4-BE49-F238E27FC236}">
              <a16:creationId xmlns:a16="http://schemas.microsoft.com/office/drawing/2014/main" id="{00000000-0008-0000-0F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120</xdr:row>
      <xdr:rowOff>0</xdr:rowOff>
    </xdr:from>
    <xdr:to>
      <xdr:col>14</xdr:col>
      <xdr:colOff>121920</xdr:colOff>
      <xdr:row>120</xdr:row>
      <xdr:rowOff>121920</xdr:rowOff>
    </xdr:to>
    <xdr:pic>
      <xdr:nvPicPr>
        <xdr:cNvPr id="296" name="图片 295">
          <a:extLst>
            <a:ext uri="{FF2B5EF4-FFF2-40B4-BE49-F238E27FC236}">
              <a16:creationId xmlns:a16="http://schemas.microsoft.com/office/drawing/2014/main" id="{00000000-0008-0000-0F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120</xdr:row>
      <xdr:rowOff>0</xdr:rowOff>
    </xdr:from>
    <xdr:to>
      <xdr:col>15</xdr:col>
      <xdr:colOff>121920</xdr:colOff>
      <xdr:row>120</xdr:row>
      <xdr:rowOff>121920</xdr:rowOff>
    </xdr:to>
    <xdr:pic>
      <xdr:nvPicPr>
        <xdr:cNvPr id="297" name="图片 296">
          <a:extLst>
            <a:ext uri="{FF2B5EF4-FFF2-40B4-BE49-F238E27FC236}">
              <a16:creationId xmlns:a16="http://schemas.microsoft.com/office/drawing/2014/main" id="{00000000-0008-0000-0F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120</xdr:row>
      <xdr:rowOff>0</xdr:rowOff>
    </xdr:from>
    <xdr:to>
      <xdr:col>16</xdr:col>
      <xdr:colOff>121920</xdr:colOff>
      <xdr:row>120</xdr:row>
      <xdr:rowOff>121920</xdr:rowOff>
    </xdr:to>
    <xdr:pic>
      <xdr:nvPicPr>
        <xdr:cNvPr id="298" name="图片 297">
          <a:extLst>
            <a:ext uri="{FF2B5EF4-FFF2-40B4-BE49-F238E27FC236}">
              <a16:creationId xmlns:a16="http://schemas.microsoft.com/office/drawing/2014/main" id="{00000000-0008-0000-0F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17</xdr:col>
      <xdr:colOff>121920</xdr:colOff>
      <xdr:row>120</xdr:row>
      <xdr:rowOff>121920</xdr:rowOff>
    </xdr:to>
    <xdr:pic>
      <xdr:nvPicPr>
        <xdr:cNvPr id="299" name="图片 298">
          <a:extLst>
            <a:ext uri="{FF2B5EF4-FFF2-40B4-BE49-F238E27FC236}">
              <a16:creationId xmlns:a16="http://schemas.microsoft.com/office/drawing/2014/main" id="{00000000-0008-0000-0F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120</xdr:row>
      <xdr:rowOff>0</xdr:rowOff>
    </xdr:from>
    <xdr:to>
      <xdr:col>18</xdr:col>
      <xdr:colOff>121920</xdr:colOff>
      <xdr:row>120</xdr:row>
      <xdr:rowOff>121920</xdr:rowOff>
    </xdr:to>
    <xdr:pic>
      <xdr:nvPicPr>
        <xdr:cNvPr id="300" name="图片 299">
          <a:extLst>
            <a:ext uri="{FF2B5EF4-FFF2-40B4-BE49-F238E27FC236}">
              <a16:creationId xmlns:a16="http://schemas.microsoft.com/office/drawing/2014/main" id="{00000000-0008-0000-0F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120</xdr:row>
      <xdr:rowOff>0</xdr:rowOff>
    </xdr:from>
    <xdr:to>
      <xdr:col>19</xdr:col>
      <xdr:colOff>121920</xdr:colOff>
      <xdr:row>120</xdr:row>
      <xdr:rowOff>121920</xdr:rowOff>
    </xdr:to>
    <xdr:pic>
      <xdr:nvPicPr>
        <xdr:cNvPr id="301" name="图片 300">
          <a:extLst>
            <a:ext uri="{FF2B5EF4-FFF2-40B4-BE49-F238E27FC236}">
              <a16:creationId xmlns:a16="http://schemas.microsoft.com/office/drawing/2014/main" id="{00000000-0008-0000-0F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120</xdr:row>
      <xdr:rowOff>0</xdr:rowOff>
    </xdr:from>
    <xdr:to>
      <xdr:col>20</xdr:col>
      <xdr:colOff>121920</xdr:colOff>
      <xdr:row>120</xdr:row>
      <xdr:rowOff>121920</xdr:rowOff>
    </xdr:to>
    <xdr:pic>
      <xdr:nvPicPr>
        <xdr:cNvPr id="302" name="图片 301">
          <a:extLst>
            <a:ext uri="{FF2B5EF4-FFF2-40B4-BE49-F238E27FC236}">
              <a16:creationId xmlns:a16="http://schemas.microsoft.com/office/drawing/2014/main" id="{00000000-0008-0000-0F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21</xdr:col>
      <xdr:colOff>121920</xdr:colOff>
      <xdr:row>120</xdr:row>
      <xdr:rowOff>121920</xdr:rowOff>
    </xdr:to>
    <xdr:pic>
      <xdr:nvPicPr>
        <xdr:cNvPr id="303" name="图片 302">
          <a:extLst>
            <a:ext uri="{FF2B5EF4-FFF2-40B4-BE49-F238E27FC236}">
              <a16:creationId xmlns:a16="http://schemas.microsoft.com/office/drawing/2014/main" id="{00000000-0008-0000-0F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22</xdr:col>
      <xdr:colOff>121920</xdr:colOff>
      <xdr:row>120</xdr:row>
      <xdr:rowOff>121920</xdr:rowOff>
    </xdr:to>
    <xdr:pic>
      <xdr:nvPicPr>
        <xdr:cNvPr id="304" name="图片 303">
          <a:extLst>
            <a:ext uri="{FF2B5EF4-FFF2-40B4-BE49-F238E27FC236}">
              <a16:creationId xmlns:a16="http://schemas.microsoft.com/office/drawing/2014/main" id="{00000000-0008-0000-0F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120</xdr:row>
      <xdr:rowOff>0</xdr:rowOff>
    </xdr:from>
    <xdr:to>
      <xdr:col>23</xdr:col>
      <xdr:colOff>121920</xdr:colOff>
      <xdr:row>120</xdr:row>
      <xdr:rowOff>121920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F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120</xdr:row>
      <xdr:rowOff>0</xdr:rowOff>
    </xdr:from>
    <xdr:to>
      <xdr:col>24</xdr:col>
      <xdr:colOff>121920</xdr:colOff>
      <xdr:row>120</xdr:row>
      <xdr:rowOff>121920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F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120</xdr:row>
      <xdr:rowOff>0</xdr:rowOff>
    </xdr:from>
    <xdr:to>
      <xdr:col>25</xdr:col>
      <xdr:colOff>121920</xdr:colOff>
      <xdr:row>120</xdr:row>
      <xdr:rowOff>121920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F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120</xdr:row>
      <xdr:rowOff>0</xdr:rowOff>
    </xdr:from>
    <xdr:to>
      <xdr:col>26</xdr:col>
      <xdr:colOff>121920</xdr:colOff>
      <xdr:row>120</xdr:row>
      <xdr:rowOff>121920</xdr:rowOff>
    </xdr:to>
    <xdr:pic>
      <xdr:nvPicPr>
        <xdr:cNvPr id="308" name="图片 307">
          <a:extLst>
            <a:ext uri="{FF2B5EF4-FFF2-40B4-BE49-F238E27FC236}">
              <a16:creationId xmlns:a16="http://schemas.microsoft.com/office/drawing/2014/main" id="{00000000-0008-0000-0F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120</xdr:row>
      <xdr:rowOff>0</xdr:rowOff>
    </xdr:from>
    <xdr:to>
      <xdr:col>27</xdr:col>
      <xdr:colOff>121920</xdr:colOff>
      <xdr:row>120</xdr:row>
      <xdr:rowOff>121920</xdr:rowOff>
    </xdr:to>
    <xdr:pic>
      <xdr:nvPicPr>
        <xdr:cNvPr id="309" name="图片 308">
          <a:extLst>
            <a:ext uri="{FF2B5EF4-FFF2-40B4-BE49-F238E27FC236}">
              <a16:creationId xmlns:a16="http://schemas.microsoft.com/office/drawing/2014/main" id="{00000000-0008-0000-0F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120</xdr:row>
      <xdr:rowOff>0</xdr:rowOff>
    </xdr:from>
    <xdr:to>
      <xdr:col>28</xdr:col>
      <xdr:colOff>121920</xdr:colOff>
      <xdr:row>120</xdr:row>
      <xdr:rowOff>121920</xdr:rowOff>
    </xdr:to>
    <xdr:pic>
      <xdr:nvPicPr>
        <xdr:cNvPr id="310" name="图片 309">
          <a:extLst>
            <a:ext uri="{FF2B5EF4-FFF2-40B4-BE49-F238E27FC236}">
              <a16:creationId xmlns:a16="http://schemas.microsoft.com/office/drawing/2014/main" id="{00000000-0008-0000-0F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120</xdr:row>
      <xdr:rowOff>0</xdr:rowOff>
    </xdr:from>
    <xdr:to>
      <xdr:col>29</xdr:col>
      <xdr:colOff>121920</xdr:colOff>
      <xdr:row>120</xdr:row>
      <xdr:rowOff>121920</xdr:rowOff>
    </xdr:to>
    <xdr:pic>
      <xdr:nvPicPr>
        <xdr:cNvPr id="311" name="图片 310">
          <a:extLst>
            <a:ext uri="{FF2B5EF4-FFF2-40B4-BE49-F238E27FC236}">
              <a16:creationId xmlns:a16="http://schemas.microsoft.com/office/drawing/2014/main" id="{00000000-0008-0000-0F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120</xdr:row>
      <xdr:rowOff>0</xdr:rowOff>
    </xdr:from>
    <xdr:to>
      <xdr:col>30</xdr:col>
      <xdr:colOff>121920</xdr:colOff>
      <xdr:row>120</xdr:row>
      <xdr:rowOff>121920</xdr:rowOff>
    </xdr:to>
    <xdr:pic>
      <xdr:nvPicPr>
        <xdr:cNvPr id="312" name="图片 311">
          <a:extLst>
            <a:ext uri="{FF2B5EF4-FFF2-40B4-BE49-F238E27FC236}">
              <a16:creationId xmlns:a16="http://schemas.microsoft.com/office/drawing/2014/main" id="{00000000-0008-0000-0F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120</xdr:row>
      <xdr:rowOff>0</xdr:rowOff>
    </xdr:from>
    <xdr:to>
      <xdr:col>31</xdr:col>
      <xdr:colOff>121920</xdr:colOff>
      <xdr:row>120</xdr:row>
      <xdr:rowOff>121920</xdr:rowOff>
    </xdr:to>
    <xdr:pic>
      <xdr:nvPicPr>
        <xdr:cNvPr id="313" name="图片 312">
          <a:extLst>
            <a:ext uri="{FF2B5EF4-FFF2-40B4-BE49-F238E27FC236}">
              <a16:creationId xmlns:a16="http://schemas.microsoft.com/office/drawing/2014/main" id="{00000000-0008-0000-0F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120</xdr:row>
      <xdr:rowOff>0</xdr:rowOff>
    </xdr:from>
    <xdr:to>
      <xdr:col>32</xdr:col>
      <xdr:colOff>121920</xdr:colOff>
      <xdr:row>120</xdr:row>
      <xdr:rowOff>121920</xdr:rowOff>
    </xdr:to>
    <xdr:pic>
      <xdr:nvPicPr>
        <xdr:cNvPr id="314" name="图片 313">
          <a:extLst>
            <a:ext uri="{FF2B5EF4-FFF2-40B4-BE49-F238E27FC236}">
              <a16:creationId xmlns:a16="http://schemas.microsoft.com/office/drawing/2014/main" id="{00000000-0008-0000-0F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120</xdr:row>
      <xdr:rowOff>0</xdr:rowOff>
    </xdr:from>
    <xdr:to>
      <xdr:col>33</xdr:col>
      <xdr:colOff>121920</xdr:colOff>
      <xdr:row>120</xdr:row>
      <xdr:rowOff>121920</xdr:rowOff>
    </xdr:to>
    <xdr:pic>
      <xdr:nvPicPr>
        <xdr:cNvPr id="315" name="图片 314">
          <a:extLst>
            <a:ext uri="{FF2B5EF4-FFF2-40B4-BE49-F238E27FC236}">
              <a16:creationId xmlns:a16="http://schemas.microsoft.com/office/drawing/2014/main" id="{00000000-0008-0000-0F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120</xdr:row>
      <xdr:rowOff>0</xdr:rowOff>
    </xdr:from>
    <xdr:to>
      <xdr:col>34</xdr:col>
      <xdr:colOff>121920</xdr:colOff>
      <xdr:row>120</xdr:row>
      <xdr:rowOff>121920</xdr:rowOff>
    </xdr:to>
    <xdr:pic>
      <xdr:nvPicPr>
        <xdr:cNvPr id="316" name="图片 315">
          <a:extLst>
            <a:ext uri="{FF2B5EF4-FFF2-40B4-BE49-F238E27FC236}">
              <a16:creationId xmlns:a16="http://schemas.microsoft.com/office/drawing/2014/main" id="{00000000-0008-0000-0F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120</xdr:row>
      <xdr:rowOff>0</xdr:rowOff>
    </xdr:from>
    <xdr:to>
      <xdr:col>35</xdr:col>
      <xdr:colOff>121920</xdr:colOff>
      <xdr:row>120</xdr:row>
      <xdr:rowOff>121920</xdr:rowOff>
    </xdr:to>
    <xdr:pic>
      <xdr:nvPicPr>
        <xdr:cNvPr id="317" name="图片 316">
          <a:extLst>
            <a:ext uri="{FF2B5EF4-FFF2-40B4-BE49-F238E27FC236}">
              <a16:creationId xmlns:a16="http://schemas.microsoft.com/office/drawing/2014/main" id="{00000000-0008-0000-0F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120</xdr:row>
      <xdr:rowOff>0</xdr:rowOff>
    </xdr:from>
    <xdr:to>
      <xdr:col>36</xdr:col>
      <xdr:colOff>121920</xdr:colOff>
      <xdr:row>120</xdr:row>
      <xdr:rowOff>121920</xdr:rowOff>
    </xdr:to>
    <xdr:pic>
      <xdr:nvPicPr>
        <xdr:cNvPr id="318" name="图片 317">
          <a:extLst>
            <a:ext uri="{FF2B5EF4-FFF2-40B4-BE49-F238E27FC236}">
              <a16:creationId xmlns:a16="http://schemas.microsoft.com/office/drawing/2014/main" id="{00000000-0008-0000-0F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120</xdr:row>
      <xdr:rowOff>0</xdr:rowOff>
    </xdr:from>
    <xdr:to>
      <xdr:col>37</xdr:col>
      <xdr:colOff>121920</xdr:colOff>
      <xdr:row>120</xdr:row>
      <xdr:rowOff>121920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F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120</xdr:row>
      <xdr:rowOff>0</xdr:rowOff>
    </xdr:from>
    <xdr:to>
      <xdr:col>38</xdr:col>
      <xdr:colOff>121920</xdr:colOff>
      <xdr:row>120</xdr:row>
      <xdr:rowOff>121920</xdr:rowOff>
    </xdr:to>
    <xdr:pic>
      <xdr:nvPicPr>
        <xdr:cNvPr id="320" name="图片 319">
          <a:extLst>
            <a:ext uri="{FF2B5EF4-FFF2-40B4-BE49-F238E27FC236}">
              <a16:creationId xmlns:a16="http://schemas.microsoft.com/office/drawing/2014/main" id="{00000000-0008-0000-0F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120</xdr:row>
      <xdr:rowOff>0</xdr:rowOff>
    </xdr:from>
    <xdr:to>
      <xdr:col>39</xdr:col>
      <xdr:colOff>121920</xdr:colOff>
      <xdr:row>120</xdr:row>
      <xdr:rowOff>121920</xdr:rowOff>
    </xdr:to>
    <xdr:pic>
      <xdr:nvPicPr>
        <xdr:cNvPr id="321" name="图片 320">
          <a:extLst>
            <a:ext uri="{FF2B5EF4-FFF2-40B4-BE49-F238E27FC236}">
              <a16:creationId xmlns:a16="http://schemas.microsoft.com/office/drawing/2014/main" id="{00000000-0008-0000-0F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120</xdr:row>
      <xdr:rowOff>0</xdr:rowOff>
    </xdr:from>
    <xdr:to>
      <xdr:col>40</xdr:col>
      <xdr:colOff>121920</xdr:colOff>
      <xdr:row>120</xdr:row>
      <xdr:rowOff>121920</xdr:rowOff>
    </xdr:to>
    <xdr:pic>
      <xdr:nvPicPr>
        <xdr:cNvPr id="322" name="图片 321">
          <a:extLst>
            <a:ext uri="{FF2B5EF4-FFF2-40B4-BE49-F238E27FC236}">
              <a16:creationId xmlns:a16="http://schemas.microsoft.com/office/drawing/2014/main" id="{00000000-0008-0000-0F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120</xdr:row>
      <xdr:rowOff>0</xdr:rowOff>
    </xdr:from>
    <xdr:to>
      <xdr:col>41</xdr:col>
      <xdr:colOff>121920</xdr:colOff>
      <xdr:row>120</xdr:row>
      <xdr:rowOff>121920</xdr:rowOff>
    </xdr:to>
    <xdr:pic>
      <xdr:nvPicPr>
        <xdr:cNvPr id="323" name="图片 322">
          <a:extLst>
            <a:ext uri="{FF2B5EF4-FFF2-40B4-BE49-F238E27FC236}">
              <a16:creationId xmlns:a16="http://schemas.microsoft.com/office/drawing/2014/main" id="{00000000-0008-0000-0F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120</xdr:row>
      <xdr:rowOff>0</xdr:rowOff>
    </xdr:from>
    <xdr:to>
      <xdr:col>42</xdr:col>
      <xdr:colOff>121920</xdr:colOff>
      <xdr:row>120</xdr:row>
      <xdr:rowOff>121920</xdr:rowOff>
    </xdr:to>
    <xdr:pic>
      <xdr:nvPicPr>
        <xdr:cNvPr id="324" name="图片 323">
          <a:extLst>
            <a:ext uri="{FF2B5EF4-FFF2-40B4-BE49-F238E27FC236}">
              <a16:creationId xmlns:a16="http://schemas.microsoft.com/office/drawing/2014/main" id="{00000000-0008-0000-0F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3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120</xdr:row>
      <xdr:rowOff>0</xdr:rowOff>
    </xdr:from>
    <xdr:to>
      <xdr:col>43</xdr:col>
      <xdr:colOff>121920</xdr:colOff>
      <xdr:row>120</xdr:row>
      <xdr:rowOff>121920</xdr:rowOff>
    </xdr:to>
    <xdr:pic>
      <xdr:nvPicPr>
        <xdr:cNvPr id="325" name="图片 324">
          <a:extLst>
            <a:ext uri="{FF2B5EF4-FFF2-40B4-BE49-F238E27FC236}">
              <a16:creationId xmlns:a16="http://schemas.microsoft.com/office/drawing/2014/main" id="{00000000-0008-0000-0F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128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120</xdr:row>
      <xdr:rowOff>0</xdr:rowOff>
    </xdr:from>
    <xdr:to>
      <xdr:col>44</xdr:col>
      <xdr:colOff>121920</xdr:colOff>
      <xdr:row>120</xdr:row>
      <xdr:rowOff>121920</xdr:rowOff>
    </xdr:to>
    <xdr:pic>
      <xdr:nvPicPr>
        <xdr:cNvPr id="326" name="图片 325">
          <a:extLst>
            <a:ext uri="{FF2B5EF4-FFF2-40B4-BE49-F238E27FC236}">
              <a16:creationId xmlns:a16="http://schemas.microsoft.com/office/drawing/2014/main" id="{00000000-0008-0000-0F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120</xdr:row>
      <xdr:rowOff>0</xdr:rowOff>
    </xdr:from>
    <xdr:to>
      <xdr:col>45</xdr:col>
      <xdr:colOff>121920</xdr:colOff>
      <xdr:row>120</xdr:row>
      <xdr:rowOff>121920</xdr:rowOff>
    </xdr:to>
    <xdr:pic>
      <xdr:nvPicPr>
        <xdr:cNvPr id="327" name="图片 326">
          <a:extLst>
            <a:ext uri="{FF2B5EF4-FFF2-40B4-BE49-F238E27FC236}">
              <a16:creationId xmlns:a16="http://schemas.microsoft.com/office/drawing/2014/main" id="{00000000-0008-0000-0F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120</xdr:row>
      <xdr:rowOff>0</xdr:rowOff>
    </xdr:from>
    <xdr:to>
      <xdr:col>46</xdr:col>
      <xdr:colOff>121920</xdr:colOff>
      <xdr:row>120</xdr:row>
      <xdr:rowOff>121920</xdr:rowOff>
    </xdr:to>
    <xdr:pic>
      <xdr:nvPicPr>
        <xdr:cNvPr id="328" name="图片 327">
          <a:extLst>
            <a:ext uri="{FF2B5EF4-FFF2-40B4-BE49-F238E27FC236}">
              <a16:creationId xmlns:a16="http://schemas.microsoft.com/office/drawing/2014/main" id="{00000000-0008-0000-0F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416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120</xdr:row>
      <xdr:rowOff>0</xdr:rowOff>
    </xdr:from>
    <xdr:to>
      <xdr:col>47</xdr:col>
      <xdr:colOff>121920</xdr:colOff>
      <xdr:row>120</xdr:row>
      <xdr:rowOff>121920</xdr:rowOff>
    </xdr:to>
    <xdr:pic>
      <xdr:nvPicPr>
        <xdr:cNvPr id="329" name="图片 328">
          <a:extLst>
            <a:ext uri="{FF2B5EF4-FFF2-40B4-BE49-F238E27FC236}">
              <a16:creationId xmlns:a16="http://schemas.microsoft.com/office/drawing/2014/main" id="{00000000-0008-0000-0F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51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120</xdr:row>
      <xdr:rowOff>0</xdr:rowOff>
    </xdr:from>
    <xdr:to>
      <xdr:col>48</xdr:col>
      <xdr:colOff>121920</xdr:colOff>
      <xdr:row>120</xdr:row>
      <xdr:rowOff>121920</xdr:rowOff>
    </xdr:to>
    <xdr:pic>
      <xdr:nvPicPr>
        <xdr:cNvPr id="330" name="图片 329">
          <a:extLst>
            <a:ext uri="{FF2B5EF4-FFF2-40B4-BE49-F238E27FC236}">
              <a16:creationId xmlns:a16="http://schemas.microsoft.com/office/drawing/2014/main" id="{00000000-0008-0000-0F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120</xdr:row>
      <xdr:rowOff>0</xdr:rowOff>
    </xdr:from>
    <xdr:to>
      <xdr:col>49</xdr:col>
      <xdr:colOff>121920</xdr:colOff>
      <xdr:row>120</xdr:row>
      <xdr:rowOff>121920</xdr:rowOff>
    </xdr:to>
    <xdr:pic>
      <xdr:nvPicPr>
        <xdr:cNvPr id="331" name="图片 330">
          <a:extLst>
            <a:ext uri="{FF2B5EF4-FFF2-40B4-BE49-F238E27FC236}">
              <a16:creationId xmlns:a16="http://schemas.microsoft.com/office/drawing/2014/main" id="{00000000-0008-0000-0F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704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120</xdr:row>
      <xdr:rowOff>0</xdr:rowOff>
    </xdr:from>
    <xdr:to>
      <xdr:col>50</xdr:col>
      <xdr:colOff>121920</xdr:colOff>
      <xdr:row>120</xdr:row>
      <xdr:rowOff>121920</xdr:rowOff>
    </xdr:to>
    <xdr:pic>
      <xdr:nvPicPr>
        <xdr:cNvPr id="332" name="图片 331">
          <a:extLst>
            <a:ext uri="{FF2B5EF4-FFF2-40B4-BE49-F238E27FC236}">
              <a16:creationId xmlns:a16="http://schemas.microsoft.com/office/drawing/2014/main" id="{00000000-0008-0000-0F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120</xdr:row>
      <xdr:rowOff>0</xdr:rowOff>
    </xdr:from>
    <xdr:to>
      <xdr:col>51</xdr:col>
      <xdr:colOff>121920</xdr:colOff>
      <xdr:row>120</xdr:row>
      <xdr:rowOff>121920</xdr:rowOff>
    </xdr:to>
    <xdr:pic>
      <xdr:nvPicPr>
        <xdr:cNvPr id="333" name="图片 332">
          <a:extLst>
            <a:ext uri="{FF2B5EF4-FFF2-40B4-BE49-F238E27FC236}">
              <a16:creationId xmlns:a16="http://schemas.microsoft.com/office/drawing/2014/main" id="{00000000-0008-0000-0F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96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120</xdr:row>
      <xdr:rowOff>0</xdr:rowOff>
    </xdr:from>
    <xdr:to>
      <xdr:col>52</xdr:col>
      <xdr:colOff>121920</xdr:colOff>
      <xdr:row>120</xdr:row>
      <xdr:rowOff>121920</xdr:rowOff>
    </xdr:to>
    <xdr:pic>
      <xdr:nvPicPr>
        <xdr:cNvPr id="334" name="图片 333">
          <a:extLst>
            <a:ext uri="{FF2B5EF4-FFF2-40B4-BE49-F238E27FC236}">
              <a16:creationId xmlns:a16="http://schemas.microsoft.com/office/drawing/2014/main" id="{00000000-0008-0000-0F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9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120</xdr:row>
      <xdr:rowOff>0</xdr:rowOff>
    </xdr:from>
    <xdr:to>
      <xdr:col>53</xdr:col>
      <xdr:colOff>121920</xdr:colOff>
      <xdr:row>120</xdr:row>
      <xdr:rowOff>121920</xdr:rowOff>
    </xdr:to>
    <xdr:pic>
      <xdr:nvPicPr>
        <xdr:cNvPr id="335" name="图片 334">
          <a:extLst>
            <a:ext uri="{FF2B5EF4-FFF2-40B4-BE49-F238E27FC236}">
              <a16:creationId xmlns:a16="http://schemas.microsoft.com/office/drawing/2014/main" id="{00000000-0008-0000-0F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088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121920</xdr:colOff>
      <xdr:row>123</xdr:row>
      <xdr:rowOff>121920</xdr:rowOff>
    </xdr:to>
    <xdr:pic>
      <xdr:nvPicPr>
        <xdr:cNvPr id="336" name="图片 335">
          <a:extLst>
            <a:ext uri="{FF2B5EF4-FFF2-40B4-BE49-F238E27FC236}">
              <a16:creationId xmlns:a16="http://schemas.microsoft.com/office/drawing/2014/main" id="{00000000-0008-0000-0F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121920</xdr:colOff>
      <xdr:row>123</xdr:row>
      <xdr:rowOff>121920</xdr:rowOff>
    </xdr:to>
    <xdr:pic>
      <xdr:nvPicPr>
        <xdr:cNvPr id="337" name="图片 336">
          <a:extLst>
            <a:ext uri="{FF2B5EF4-FFF2-40B4-BE49-F238E27FC236}">
              <a16:creationId xmlns:a16="http://schemas.microsoft.com/office/drawing/2014/main" id="{00000000-0008-0000-0F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121920</xdr:colOff>
      <xdr:row>123</xdr:row>
      <xdr:rowOff>121920</xdr:rowOff>
    </xdr:to>
    <xdr:pic>
      <xdr:nvPicPr>
        <xdr:cNvPr id="338" name="图片 337">
          <a:extLst>
            <a:ext uri="{FF2B5EF4-FFF2-40B4-BE49-F238E27FC236}">
              <a16:creationId xmlns:a16="http://schemas.microsoft.com/office/drawing/2014/main" id="{00000000-0008-0000-0F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5</xdr:col>
      <xdr:colOff>121920</xdr:colOff>
      <xdr:row>123</xdr:row>
      <xdr:rowOff>121920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00000000-0008-0000-0F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6</xdr:col>
      <xdr:colOff>121920</xdr:colOff>
      <xdr:row>123</xdr:row>
      <xdr:rowOff>121920</xdr:rowOff>
    </xdr:to>
    <xdr:pic>
      <xdr:nvPicPr>
        <xdr:cNvPr id="340" name="图片 339">
          <a:extLst>
            <a:ext uri="{FF2B5EF4-FFF2-40B4-BE49-F238E27FC236}">
              <a16:creationId xmlns:a16="http://schemas.microsoft.com/office/drawing/2014/main" id="{00000000-0008-0000-0F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</xdr:row>
      <xdr:rowOff>0</xdr:rowOff>
    </xdr:from>
    <xdr:to>
      <xdr:col>7</xdr:col>
      <xdr:colOff>121920</xdr:colOff>
      <xdr:row>123</xdr:row>
      <xdr:rowOff>121920</xdr:rowOff>
    </xdr:to>
    <xdr:pic>
      <xdr:nvPicPr>
        <xdr:cNvPr id="341" name="图片 340">
          <a:extLst>
            <a:ext uri="{FF2B5EF4-FFF2-40B4-BE49-F238E27FC236}">
              <a16:creationId xmlns:a16="http://schemas.microsoft.com/office/drawing/2014/main" id="{00000000-0008-0000-0F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123</xdr:row>
      <xdr:rowOff>0</xdr:rowOff>
    </xdr:from>
    <xdr:to>
      <xdr:col>9</xdr:col>
      <xdr:colOff>121920</xdr:colOff>
      <xdr:row>123</xdr:row>
      <xdr:rowOff>121920</xdr:rowOff>
    </xdr:to>
    <xdr:pic>
      <xdr:nvPicPr>
        <xdr:cNvPr id="342" name="图片 341">
          <a:extLst>
            <a:ext uri="{FF2B5EF4-FFF2-40B4-BE49-F238E27FC236}">
              <a16:creationId xmlns:a16="http://schemas.microsoft.com/office/drawing/2014/main" id="{00000000-0008-0000-0F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123</xdr:row>
      <xdr:rowOff>0</xdr:rowOff>
    </xdr:from>
    <xdr:to>
      <xdr:col>10</xdr:col>
      <xdr:colOff>121920</xdr:colOff>
      <xdr:row>123</xdr:row>
      <xdr:rowOff>121920</xdr:rowOff>
    </xdr:to>
    <xdr:pic>
      <xdr:nvPicPr>
        <xdr:cNvPr id="343" name="图片 342">
          <a:extLst>
            <a:ext uri="{FF2B5EF4-FFF2-40B4-BE49-F238E27FC236}">
              <a16:creationId xmlns:a16="http://schemas.microsoft.com/office/drawing/2014/main" id="{00000000-0008-0000-0F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123</xdr:row>
      <xdr:rowOff>0</xdr:rowOff>
    </xdr:from>
    <xdr:to>
      <xdr:col>11</xdr:col>
      <xdr:colOff>121920</xdr:colOff>
      <xdr:row>123</xdr:row>
      <xdr:rowOff>121920</xdr:rowOff>
    </xdr:to>
    <xdr:pic>
      <xdr:nvPicPr>
        <xdr:cNvPr id="344" name="图片 343">
          <a:extLst>
            <a:ext uri="{FF2B5EF4-FFF2-40B4-BE49-F238E27FC236}">
              <a16:creationId xmlns:a16="http://schemas.microsoft.com/office/drawing/2014/main" id="{00000000-0008-0000-0F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123</xdr:row>
      <xdr:rowOff>0</xdr:rowOff>
    </xdr:from>
    <xdr:to>
      <xdr:col>12</xdr:col>
      <xdr:colOff>121920</xdr:colOff>
      <xdr:row>123</xdr:row>
      <xdr:rowOff>121920</xdr:rowOff>
    </xdr:to>
    <xdr:pic>
      <xdr:nvPicPr>
        <xdr:cNvPr id="345" name="图片 344">
          <a:extLst>
            <a:ext uri="{FF2B5EF4-FFF2-40B4-BE49-F238E27FC236}">
              <a16:creationId xmlns:a16="http://schemas.microsoft.com/office/drawing/2014/main" id="{00000000-0008-0000-0F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123</xdr:row>
      <xdr:rowOff>0</xdr:rowOff>
    </xdr:from>
    <xdr:to>
      <xdr:col>13</xdr:col>
      <xdr:colOff>121920</xdr:colOff>
      <xdr:row>123</xdr:row>
      <xdr:rowOff>121920</xdr:rowOff>
    </xdr:to>
    <xdr:pic>
      <xdr:nvPicPr>
        <xdr:cNvPr id="346" name="图片 345">
          <a:extLst>
            <a:ext uri="{FF2B5EF4-FFF2-40B4-BE49-F238E27FC236}">
              <a16:creationId xmlns:a16="http://schemas.microsoft.com/office/drawing/2014/main" id="{00000000-0008-0000-0F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123</xdr:row>
      <xdr:rowOff>0</xdr:rowOff>
    </xdr:from>
    <xdr:to>
      <xdr:col>14</xdr:col>
      <xdr:colOff>121920</xdr:colOff>
      <xdr:row>123</xdr:row>
      <xdr:rowOff>121920</xdr:rowOff>
    </xdr:to>
    <xdr:pic>
      <xdr:nvPicPr>
        <xdr:cNvPr id="347" name="图片 346">
          <a:extLst>
            <a:ext uri="{FF2B5EF4-FFF2-40B4-BE49-F238E27FC236}">
              <a16:creationId xmlns:a16="http://schemas.microsoft.com/office/drawing/2014/main" id="{00000000-0008-0000-0F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123</xdr:row>
      <xdr:rowOff>0</xdr:rowOff>
    </xdr:from>
    <xdr:to>
      <xdr:col>15</xdr:col>
      <xdr:colOff>121920</xdr:colOff>
      <xdr:row>123</xdr:row>
      <xdr:rowOff>121920</xdr:rowOff>
    </xdr:to>
    <xdr:pic>
      <xdr:nvPicPr>
        <xdr:cNvPr id="348" name="图片 347">
          <a:extLst>
            <a:ext uri="{FF2B5EF4-FFF2-40B4-BE49-F238E27FC236}">
              <a16:creationId xmlns:a16="http://schemas.microsoft.com/office/drawing/2014/main" id="{00000000-0008-0000-0F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123</xdr:row>
      <xdr:rowOff>0</xdr:rowOff>
    </xdr:from>
    <xdr:to>
      <xdr:col>16</xdr:col>
      <xdr:colOff>121920</xdr:colOff>
      <xdr:row>123</xdr:row>
      <xdr:rowOff>121920</xdr:rowOff>
    </xdr:to>
    <xdr:pic>
      <xdr:nvPicPr>
        <xdr:cNvPr id="349" name="图片 348">
          <a:extLst>
            <a:ext uri="{FF2B5EF4-FFF2-40B4-BE49-F238E27FC236}">
              <a16:creationId xmlns:a16="http://schemas.microsoft.com/office/drawing/2014/main" id="{00000000-0008-0000-0F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123</xdr:row>
      <xdr:rowOff>0</xdr:rowOff>
    </xdr:from>
    <xdr:to>
      <xdr:col>17</xdr:col>
      <xdr:colOff>121920</xdr:colOff>
      <xdr:row>123</xdr:row>
      <xdr:rowOff>121920</xdr:rowOff>
    </xdr:to>
    <xdr:pic>
      <xdr:nvPicPr>
        <xdr:cNvPr id="350" name="图片 349">
          <a:extLst>
            <a:ext uri="{FF2B5EF4-FFF2-40B4-BE49-F238E27FC236}">
              <a16:creationId xmlns:a16="http://schemas.microsoft.com/office/drawing/2014/main" id="{00000000-0008-0000-0F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123</xdr:row>
      <xdr:rowOff>0</xdr:rowOff>
    </xdr:from>
    <xdr:to>
      <xdr:col>18</xdr:col>
      <xdr:colOff>121920</xdr:colOff>
      <xdr:row>123</xdr:row>
      <xdr:rowOff>121920</xdr:rowOff>
    </xdr:to>
    <xdr:pic>
      <xdr:nvPicPr>
        <xdr:cNvPr id="351" name="图片 350">
          <a:extLst>
            <a:ext uri="{FF2B5EF4-FFF2-40B4-BE49-F238E27FC236}">
              <a16:creationId xmlns:a16="http://schemas.microsoft.com/office/drawing/2014/main" id="{00000000-0008-0000-0F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123</xdr:row>
      <xdr:rowOff>0</xdr:rowOff>
    </xdr:from>
    <xdr:to>
      <xdr:col>19</xdr:col>
      <xdr:colOff>121920</xdr:colOff>
      <xdr:row>123</xdr:row>
      <xdr:rowOff>121920</xdr:rowOff>
    </xdr:to>
    <xdr:pic>
      <xdr:nvPicPr>
        <xdr:cNvPr id="352" name="图片 351">
          <a:extLst>
            <a:ext uri="{FF2B5EF4-FFF2-40B4-BE49-F238E27FC236}">
              <a16:creationId xmlns:a16="http://schemas.microsoft.com/office/drawing/2014/main" id="{00000000-0008-0000-0F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123</xdr:row>
      <xdr:rowOff>0</xdr:rowOff>
    </xdr:from>
    <xdr:to>
      <xdr:col>20</xdr:col>
      <xdr:colOff>121920</xdr:colOff>
      <xdr:row>123</xdr:row>
      <xdr:rowOff>121920</xdr:rowOff>
    </xdr:to>
    <xdr:pic>
      <xdr:nvPicPr>
        <xdr:cNvPr id="353" name="图片 352">
          <a:extLst>
            <a:ext uri="{FF2B5EF4-FFF2-40B4-BE49-F238E27FC236}">
              <a16:creationId xmlns:a16="http://schemas.microsoft.com/office/drawing/2014/main" id="{00000000-0008-0000-0F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123</xdr:row>
      <xdr:rowOff>0</xdr:rowOff>
    </xdr:from>
    <xdr:to>
      <xdr:col>21</xdr:col>
      <xdr:colOff>121920</xdr:colOff>
      <xdr:row>123</xdr:row>
      <xdr:rowOff>121920</xdr:rowOff>
    </xdr:to>
    <xdr:pic>
      <xdr:nvPicPr>
        <xdr:cNvPr id="354" name="图片 353">
          <a:extLst>
            <a:ext uri="{FF2B5EF4-FFF2-40B4-BE49-F238E27FC236}">
              <a16:creationId xmlns:a16="http://schemas.microsoft.com/office/drawing/2014/main" id="{00000000-0008-0000-0F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123</xdr:row>
      <xdr:rowOff>0</xdr:rowOff>
    </xdr:from>
    <xdr:to>
      <xdr:col>22</xdr:col>
      <xdr:colOff>121920</xdr:colOff>
      <xdr:row>123</xdr:row>
      <xdr:rowOff>121920</xdr:rowOff>
    </xdr:to>
    <xdr:pic>
      <xdr:nvPicPr>
        <xdr:cNvPr id="355" name="图片 354">
          <a:extLst>
            <a:ext uri="{FF2B5EF4-FFF2-40B4-BE49-F238E27FC236}">
              <a16:creationId xmlns:a16="http://schemas.microsoft.com/office/drawing/2014/main" id="{00000000-0008-0000-0F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123</xdr:row>
      <xdr:rowOff>0</xdr:rowOff>
    </xdr:from>
    <xdr:to>
      <xdr:col>23</xdr:col>
      <xdr:colOff>121920</xdr:colOff>
      <xdr:row>123</xdr:row>
      <xdr:rowOff>121920</xdr:rowOff>
    </xdr:to>
    <xdr:pic>
      <xdr:nvPicPr>
        <xdr:cNvPr id="356" name="图片 355">
          <a:extLst>
            <a:ext uri="{FF2B5EF4-FFF2-40B4-BE49-F238E27FC236}">
              <a16:creationId xmlns:a16="http://schemas.microsoft.com/office/drawing/2014/main" id="{00000000-0008-0000-0F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123</xdr:row>
      <xdr:rowOff>0</xdr:rowOff>
    </xdr:from>
    <xdr:to>
      <xdr:col>24</xdr:col>
      <xdr:colOff>121920</xdr:colOff>
      <xdr:row>123</xdr:row>
      <xdr:rowOff>121920</xdr:rowOff>
    </xdr:to>
    <xdr:pic>
      <xdr:nvPicPr>
        <xdr:cNvPr id="357" name="图片 356">
          <a:extLst>
            <a:ext uri="{FF2B5EF4-FFF2-40B4-BE49-F238E27FC236}">
              <a16:creationId xmlns:a16="http://schemas.microsoft.com/office/drawing/2014/main" id="{00000000-0008-0000-0F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123</xdr:row>
      <xdr:rowOff>0</xdr:rowOff>
    </xdr:from>
    <xdr:to>
      <xdr:col>25</xdr:col>
      <xdr:colOff>121920</xdr:colOff>
      <xdr:row>123</xdr:row>
      <xdr:rowOff>121920</xdr:rowOff>
    </xdr:to>
    <xdr:pic>
      <xdr:nvPicPr>
        <xdr:cNvPr id="358" name="图片 357">
          <a:extLst>
            <a:ext uri="{FF2B5EF4-FFF2-40B4-BE49-F238E27FC236}">
              <a16:creationId xmlns:a16="http://schemas.microsoft.com/office/drawing/2014/main" id="{00000000-0008-0000-0F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123</xdr:row>
      <xdr:rowOff>0</xdr:rowOff>
    </xdr:from>
    <xdr:to>
      <xdr:col>26</xdr:col>
      <xdr:colOff>121920</xdr:colOff>
      <xdr:row>123</xdr:row>
      <xdr:rowOff>121920</xdr:rowOff>
    </xdr:to>
    <xdr:pic>
      <xdr:nvPicPr>
        <xdr:cNvPr id="359" name="图片 358">
          <a:extLst>
            <a:ext uri="{FF2B5EF4-FFF2-40B4-BE49-F238E27FC236}">
              <a16:creationId xmlns:a16="http://schemas.microsoft.com/office/drawing/2014/main" id="{00000000-0008-0000-0F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123</xdr:row>
      <xdr:rowOff>0</xdr:rowOff>
    </xdr:from>
    <xdr:to>
      <xdr:col>27</xdr:col>
      <xdr:colOff>121920</xdr:colOff>
      <xdr:row>123</xdr:row>
      <xdr:rowOff>121920</xdr:rowOff>
    </xdr:to>
    <xdr:pic>
      <xdr:nvPicPr>
        <xdr:cNvPr id="360" name="图片 359">
          <a:extLst>
            <a:ext uri="{FF2B5EF4-FFF2-40B4-BE49-F238E27FC236}">
              <a16:creationId xmlns:a16="http://schemas.microsoft.com/office/drawing/2014/main" id="{00000000-0008-0000-0F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123</xdr:row>
      <xdr:rowOff>0</xdr:rowOff>
    </xdr:from>
    <xdr:to>
      <xdr:col>28</xdr:col>
      <xdr:colOff>121920</xdr:colOff>
      <xdr:row>123</xdr:row>
      <xdr:rowOff>121920</xdr:rowOff>
    </xdr:to>
    <xdr:pic>
      <xdr:nvPicPr>
        <xdr:cNvPr id="361" name="图片 360">
          <a:extLst>
            <a:ext uri="{FF2B5EF4-FFF2-40B4-BE49-F238E27FC236}">
              <a16:creationId xmlns:a16="http://schemas.microsoft.com/office/drawing/2014/main" id="{00000000-0008-0000-0F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123</xdr:row>
      <xdr:rowOff>0</xdr:rowOff>
    </xdr:from>
    <xdr:to>
      <xdr:col>29</xdr:col>
      <xdr:colOff>121920</xdr:colOff>
      <xdr:row>123</xdr:row>
      <xdr:rowOff>121920</xdr:rowOff>
    </xdr:to>
    <xdr:pic>
      <xdr:nvPicPr>
        <xdr:cNvPr id="362" name="图片 361">
          <a:extLst>
            <a:ext uri="{FF2B5EF4-FFF2-40B4-BE49-F238E27FC236}">
              <a16:creationId xmlns:a16="http://schemas.microsoft.com/office/drawing/2014/main" id="{00000000-0008-0000-0F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123</xdr:row>
      <xdr:rowOff>0</xdr:rowOff>
    </xdr:from>
    <xdr:to>
      <xdr:col>30</xdr:col>
      <xdr:colOff>121920</xdr:colOff>
      <xdr:row>123</xdr:row>
      <xdr:rowOff>121920</xdr:rowOff>
    </xdr:to>
    <xdr:pic>
      <xdr:nvPicPr>
        <xdr:cNvPr id="363" name="图片 362">
          <a:extLst>
            <a:ext uri="{FF2B5EF4-FFF2-40B4-BE49-F238E27FC236}">
              <a16:creationId xmlns:a16="http://schemas.microsoft.com/office/drawing/2014/main" id="{00000000-0008-0000-0F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123</xdr:row>
      <xdr:rowOff>0</xdr:rowOff>
    </xdr:from>
    <xdr:to>
      <xdr:col>31</xdr:col>
      <xdr:colOff>121920</xdr:colOff>
      <xdr:row>123</xdr:row>
      <xdr:rowOff>121920</xdr:rowOff>
    </xdr:to>
    <xdr:pic>
      <xdr:nvPicPr>
        <xdr:cNvPr id="364" name="图片 363">
          <a:extLst>
            <a:ext uri="{FF2B5EF4-FFF2-40B4-BE49-F238E27FC236}">
              <a16:creationId xmlns:a16="http://schemas.microsoft.com/office/drawing/2014/main" id="{00000000-0008-0000-0F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123</xdr:row>
      <xdr:rowOff>0</xdr:rowOff>
    </xdr:from>
    <xdr:to>
      <xdr:col>32</xdr:col>
      <xdr:colOff>121920</xdr:colOff>
      <xdr:row>123</xdr:row>
      <xdr:rowOff>121920</xdr:rowOff>
    </xdr:to>
    <xdr:pic>
      <xdr:nvPicPr>
        <xdr:cNvPr id="365" name="图片 364">
          <a:extLst>
            <a:ext uri="{FF2B5EF4-FFF2-40B4-BE49-F238E27FC236}">
              <a16:creationId xmlns:a16="http://schemas.microsoft.com/office/drawing/2014/main" id="{00000000-0008-0000-0F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123</xdr:row>
      <xdr:rowOff>0</xdr:rowOff>
    </xdr:from>
    <xdr:to>
      <xdr:col>34</xdr:col>
      <xdr:colOff>121920</xdr:colOff>
      <xdr:row>123</xdr:row>
      <xdr:rowOff>121920</xdr:rowOff>
    </xdr:to>
    <xdr:pic>
      <xdr:nvPicPr>
        <xdr:cNvPr id="366" name="图片 365">
          <a:extLst>
            <a:ext uri="{FF2B5EF4-FFF2-40B4-BE49-F238E27FC236}">
              <a16:creationId xmlns:a16="http://schemas.microsoft.com/office/drawing/2014/main" id="{00000000-0008-0000-0F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123</xdr:row>
      <xdr:rowOff>0</xdr:rowOff>
    </xdr:from>
    <xdr:to>
      <xdr:col>35</xdr:col>
      <xdr:colOff>121920</xdr:colOff>
      <xdr:row>123</xdr:row>
      <xdr:rowOff>121920</xdr:rowOff>
    </xdr:to>
    <xdr:pic>
      <xdr:nvPicPr>
        <xdr:cNvPr id="367" name="图片 366">
          <a:extLst>
            <a:ext uri="{FF2B5EF4-FFF2-40B4-BE49-F238E27FC236}">
              <a16:creationId xmlns:a16="http://schemas.microsoft.com/office/drawing/2014/main" id="{00000000-0008-0000-0F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123</xdr:row>
      <xdr:rowOff>0</xdr:rowOff>
    </xdr:from>
    <xdr:to>
      <xdr:col>36</xdr:col>
      <xdr:colOff>121920</xdr:colOff>
      <xdr:row>123</xdr:row>
      <xdr:rowOff>121920</xdr:rowOff>
    </xdr:to>
    <xdr:pic>
      <xdr:nvPicPr>
        <xdr:cNvPr id="368" name="图片 367">
          <a:extLst>
            <a:ext uri="{FF2B5EF4-FFF2-40B4-BE49-F238E27FC236}">
              <a16:creationId xmlns:a16="http://schemas.microsoft.com/office/drawing/2014/main" id="{00000000-0008-0000-0F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123</xdr:row>
      <xdr:rowOff>0</xdr:rowOff>
    </xdr:from>
    <xdr:to>
      <xdr:col>37</xdr:col>
      <xdr:colOff>121920</xdr:colOff>
      <xdr:row>123</xdr:row>
      <xdr:rowOff>121920</xdr:rowOff>
    </xdr:to>
    <xdr:pic>
      <xdr:nvPicPr>
        <xdr:cNvPr id="369" name="图片 368">
          <a:extLst>
            <a:ext uri="{FF2B5EF4-FFF2-40B4-BE49-F238E27FC236}">
              <a16:creationId xmlns:a16="http://schemas.microsoft.com/office/drawing/2014/main" id="{00000000-0008-0000-0F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123</xdr:row>
      <xdr:rowOff>0</xdr:rowOff>
    </xdr:from>
    <xdr:to>
      <xdr:col>38</xdr:col>
      <xdr:colOff>121920</xdr:colOff>
      <xdr:row>123</xdr:row>
      <xdr:rowOff>121920</xdr:rowOff>
    </xdr:to>
    <xdr:pic>
      <xdr:nvPicPr>
        <xdr:cNvPr id="370" name="图片 369">
          <a:extLst>
            <a:ext uri="{FF2B5EF4-FFF2-40B4-BE49-F238E27FC236}">
              <a16:creationId xmlns:a16="http://schemas.microsoft.com/office/drawing/2014/main" id="{00000000-0008-0000-0F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123</xdr:row>
      <xdr:rowOff>0</xdr:rowOff>
    </xdr:from>
    <xdr:to>
      <xdr:col>39</xdr:col>
      <xdr:colOff>121920</xdr:colOff>
      <xdr:row>123</xdr:row>
      <xdr:rowOff>121920</xdr:rowOff>
    </xdr:to>
    <xdr:pic>
      <xdr:nvPicPr>
        <xdr:cNvPr id="371" name="图片 370">
          <a:extLst>
            <a:ext uri="{FF2B5EF4-FFF2-40B4-BE49-F238E27FC236}">
              <a16:creationId xmlns:a16="http://schemas.microsoft.com/office/drawing/2014/main" id="{00000000-0008-0000-0F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123</xdr:row>
      <xdr:rowOff>0</xdr:rowOff>
    </xdr:from>
    <xdr:to>
      <xdr:col>40</xdr:col>
      <xdr:colOff>121920</xdr:colOff>
      <xdr:row>123</xdr:row>
      <xdr:rowOff>121920</xdr:rowOff>
    </xdr:to>
    <xdr:pic>
      <xdr:nvPicPr>
        <xdr:cNvPr id="372" name="图片 371">
          <a:extLst>
            <a:ext uri="{FF2B5EF4-FFF2-40B4-BE49-F238E27FC236}">
              <a16:creationId xmlns:a16="http://schemas.microsoft.com/office/drawing/2014/main" id="{00000000-0008-0000-0F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123</xdr:row>
      <xdr:rowOff>0</xdr:rowOff>
    </xdr:from>
    <xdr:to>
      <xdr:col>41</xdr:col>
      <xdr:colOff>121920</xdr:colOff>
      <xdr:row>123</xdr:row>
      <xdr:rowOff>121920</xdr:rowOff>
    </xdr:to>
    <xdr:pic>
      <xdr:nvPicPr>
        <xdr:cNvPr id="373" name="图片 372">
          <a:extLst>
            <a:ext uri="{FF2B5EF4-FFF2-40B4-BE49-F238E27FC236}">
              <a16:creationId xmlns:a16="http://schemas.microsoft.com/office/drawing/2014/main" id="{00000000-0008-0000-0F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123</xdr:row>
      <xdr:rowOff>0</xdr:rowOff>
    </xdr:from>
    <xdr:to>
      <xdr:col>42</xdr:col>
      <xdr:colOff>121920</xdr:colOff>
      <xdr:row>123</xdr:row>
      <xdr:rowOff>121920</xdr:rowOff>
    </xdr:to>
    <xdr:pic>
      <xdr:nvPicPr>
        <xdr:cNvPr id="374" name="图片 373">
          <a:extLst>
            <a:ext uri="{FF2B5EF4-FFF2-40B4-BE49-F238E27FC236}">
              <a16:creationId xmlns:a16="http://schemas.microsoft.com/office/drawing/2014/main" id="{00000000-0008-0000-0F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3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123</xdr:row>
      <xdr:rowOff>0</xdr:rowOff>
    </xdr:from>
    <xdr:to>
      <xdr:col>43</xdr:col>
      <xdr:colOff>121920</xdr:colOff>
      <xdr:row>123</xdr:row>
      <xdr:rowOff>121920</xdr:rowOff>
    </xdr:to>
    <xdr:pic>
      <xdr:nvPicPr>
        <xdr:cNvPr id="375" name="图片 374">
          <a:extLst>
            <a:ext uri="{FF2B5EF4-FFF2-40B4-BE49-F238E27FC236}">
              <a16:creationId xmlns:a16="http://schemas.microsoft.com/office/drawing/2014/main" id="{00000000-0008-0000-0F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128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123</xdr:row>
      <xdr:rowOff>0</xdr:rowOff>
    </xdr:from>
    <xdr:to>
      <xdr:col>44</xdr:col>
      <xdr:colOff>121920</xdr:colOff>
      <xdr:row>123</xdr:row>
      <xdr:rowOff>121920</xdr:rowOff>
    </xdr:to>
    <xdr:pic>
      <xdr:nvPicPr>
        <xdr:cNvPr id="376" name="图片 375">
          <a:extLst>
            <a:ext uri="{FF2B5EF4-FFF2-40B4-BE49-F238E27FC236}">
              <a16:creationId xmlns:a16="http://schemas.microsoft.com/office/drawing/2014/main" id="{00000000-0008-0000-0F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123</xdr:row>
      <xdr:rowOff>0</xdr:rowOff>
    </xdr:from>
    <xdr:to>
      <xdr:col>45</xdr:col>
      <xdr:colOff>121920</xdr:colOff>
      <xdr:row>123</xdr:row>
      <xdr:rowOff>121920</xdr:rowOff>
    </xdr:to>
    <xdr:pic>
      <xdr:nvPicPr>
        <xdr:cNvPr id="377" name="图片 376">
          <a:extLst>
            <a:ext uri="{FF2B5EF4-FFF2-40B4-BE49-F238E27FC236}">
              <a16:creationId xmlns:a16="http://schemas.microsoft.com/office/drawing/2014/main" id="{00000000-0008-0000-0F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123</xdr:row>
      <xdr:rowOff>0</xdr:rowOff>
    </xdr:from>
    <xdr:to>
      <xdr:col>46</xdr:col>
      <xdr:colOff>121920</xdr:colOff>
      <xdr:row>123</xdr:row>
      <xdr:rowOff>121920</xdr:rowOff>
    </xdr:to>
    <xdr:pic>
      <xdr:nvPicPr>
        <xdr:cNvPr id="378" name="图片 377">
          <a:extLst>
            <a:ext uri="{FF2B5EF4-FFF2-40B4-BE49-F238E27FC236}">
              <a16:creationId xmlns:a16="http://schemas.microsoft.com/office/drawing/2014/main" id="{00000000-0008-0000-0F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416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123</xdr:row>
      <xdr:rowOff>0</xdr:rowOff>
    </xdr:from>
    <xdr:to>
      <xdr:col>47</xdr:col>
      <xdr:colOff>121920</xdr:colOff>
      <xdr:row>123</xdr:row>
      <xdr:rowOff>121920</xdr:rowOff>
    </xdr:to>
    <xdr:pic>
      <xdr:nvPicPr>
        <xdr:cNvPr id="379" name="图片 378">
          <a:extLst>
            <a:ext uri="{FF2B5EF4-FFF2-40B4-BE49-F238E27FC236}">
              <a16:creationId xmlns:a16="http://schemas.microsoft.com/office/drawing/2014/main" id="{00000000-0008-0000-0F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51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123</xdr:row>
      <xdr:rowOff>0</xdr:rowOff>
    </xdr:from>
    <xdr:to>
      <xdr:col>48</xdr:col>
      <xdr:colOff>121920</xdr:colOff>
      <xdr:row>123</xdr:row>
      <xdr:rowOff>121920</xdr:rowOff>
    </xdr:to>
    <xdr:pic>
      <xdr:nvPicPr>
        <xdr:cNvPr id="380" name="图片 379">
          <a:extLst>
            <a:ext uri="{FF2B5EF4-FFF2-40B4-BE49-F238E27FC236}">
              <a16:creationId xmlns:a16="http://schemas.microsoft.com/office/drawing/2014/main" id="{00000000-0008-0000-0F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123</xdr:row>
      <xdr:rowOff>0</xdr:rowOff>
    </xdr:from>
    <xdr:to>
      <xdr:col>49</xdr:col>
      <xdr:colOff>121920</xdr:colOff>
      <xdr:row>123</xdr:row>
      <xdr:rowOff>121920</xdr:rowOff>
    </xdr:to>
    <xdr:pic>
      <xdr:nvPicPr>
        <xdr:cNvPr id="381" name="图片 380">
          <a:extLst>
            <a:ext uri="{FF2B5EF4-FFF2-40B4-BE49-F238E27FC236}">
              <a16:creationId xmlns:a16="http://schemas.microsoft.com/office/drawing/2014/main" id="{00000000-0008-0000-0F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70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123</xdr:row>
      <xdr:rowOff>0</xdr:rowOff>
    </xdr:from>
    <xdr:to>
      <xdr:col>50</xdr:col>
      <xdr:colOff>121920</xdr:colOff>
      <xdr:row>123</xdr:row>
      <xdr:rowOff>121920</xdr:rowOff>
    </xdr:to>
    <xdr:pic>
      <xdr:nvPicPr>
        <xdr:cNvPr id="382" name="图片 381">
          <a:extLst>
            <a:ext uri="{FF2B5EF4-FFF2-40B4-BE49-F238E27FC236}">
              <a16:creationId xmlns:a16="http://schemas.microsoft.com/office/drawing/2014/main" id="{00000000-0008-0000-0F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123</xdr:row>
      <xdr:rowOff>0</xdr:rowOff>
    </xdr:from>
    <xdr:to>
      <xdr:col>51</xdr:col>
      <xdr:colOff>121920</xdr:colOff>
      <xdr:row>123</xdr:row>
      <xdr:rowOff>121920</xdr:rowOff>
    </xdr:to>
    <xdr:pic>
      <xdr:nvPicPr>
        <xdr:cNvPr id="383" name="图片 382">
          <a:extLst>
            <a:ext uri="{FF2B5EF4-FFF2-40B4-BE49-F238E27FC236}">
              <a16:creationId xmlns:a16="http://schemas.microsoft.com/office/drawing/2014/main" id="{00000000-0008-0000-0F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96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123</xdr:row>
      <xdr:rowOff>0</xdr:rowOff>
    </xdr:from>
    <xdr:to>
      <xdr:col>52</xdr:col>
      <xdr:colOff>121920</xdr:colOff>
      <xdr:row>123</xdr:row>
      <xdr:rowOff>121920</xdr:rowOff>
    </xdr:to>
    <xdr:pic>
      <xdr:nvPicPr>
        <xdr:cNvPr id="384" name="图片 383">
          <a:extLst>
            <a:ext uri="{FF2B5EF4-FFF2-40B4-BE49-F238E27FC236}">
              <a16:creationId xmlns:a16="http://schemas.microsoft.com/office/drawing/2014/main" id="{00000000-0008-0000-0F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99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123</xdr:row>
      <xdr:rowOff>0</xdr:rowOff>
    </xdr:from>
    <xdr:to>
      <xdr:col>53</xdr:col>
      <xdr:colOff>121920</xdr:colOff>
      <xdr:row>123</xdr:row>
      <xdr:rowOff>121920</xdr:rowOff>
    </xdr:to>
    <xdr:pic>
      <xdr:nvPicPr>
        <xdr:cNvPr id="385" name="图片 384">
          <a:extLst>
            <a:ext uri="{FF2B5EF4-FFF2-40B4-BE49-F238E27FC236}">
              <a16:creationId xmlns:a16="http://schemas.microsoft.com/office/drawing/2014/main" id="{00000000-0008-0000-0F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088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124</xdr:row>
      <xdr:rowOff>0</xdr:rowOff>
    </xdr:from>
    <xdr:to>
      <xdr:col>33</xdr:col>
      <xdr:colOff>121920</xdr:colOff>
      <xdr:row>124</xdr:row>
      <xdr:rowOff>121920</xdr:rowOff>
    </xdr:to>
    <xdr:pic>
      <xdr:nvPicPr>
        <xdr:cNvPr id="386" name="图片 385">
          <a:extLst>
            <a:ext uri="{FF2B5EF4-FFF2-40B4-BE49-F238E27FC236}">
              <a16:creationId xmlns:a16="http://schemas.microsoft.com/office/drawing/2014/main" id="{00000000-0008-0000-0F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0" y="239877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125</xdr:row>
      <xdr:rowOff>0</xdr:rowOff>
    </xdr:from>
    <xdr:to>
      <xdr:col>8</xdr:col>
      <xdr:colOff>121920</xdr:colOff>
      <xdr:row>125</xdr:row>
      <xdr:rowOff>121920</xdr:rowOff>
    </xdr:to>
    <xdr:pic>
      <xdr:nvPicPr>
        <xdr:cNvPr id="387" name="图片 386">
          <a:extLst>
            <a:ext uri="{FF2B5EF4-FFF2-40B4-BE49-F238E27FC236}">
              <a16:creationId xmlns:a16="http://schemas.microsoft.com/office/drawing/2014/main" id="{00000000-0008-0000-0F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41630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121920</xdr:colOff>
      <xdr:row>126</xdr:row>
      <xdr:rowOff>121920</xdr:rowOff>
    </xdr:to>
    <xdr:pic>
      <xdr:nvPicPr>
        <xdr:cNvPr id="388" name="图片 387">
          <a:extLst>
            <a:ext uri="{FF2B5EF4-FFF2-40B4-BE49-F238E27FC236}">
              <a16:creationId xmlns:a16="http://schemas.microsoft.com/office/drawing/2014/main" id="{00000000-0008-0000-0F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121920</xdr:colOff>
      <xdr:row>126</xdr:row>
      <xdr:rowOff>121920</xdr:rowOff>
    </xdr:to>
    <xdr:pic>
      <xdr:nvPicPr>
        <xdr:cNvPr id="389" name="图片 388">
          <a:extLst>
            <a:ext uri="{FF2B5EF4-FFF2-40B4-BE49-F238E27FC236}">
              <a16:creationId xmlns:a16="http://schemas.microsoft.com/office/drawing/2014/main" id="{00000000-0008-0000-0F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</xdr:row>
      <xdr:rowOff>0</xdr:rowOff>
    </xdr:from>
    <xdr:to>
      <xdr:col>7</xdr:col>
      <xdr:colOff>121920</xdr:colOff>
      <xdr:row>126</xdr:row>
      <xdr:rowOff>121920</xdr:rowOff>
    </xdr:to>
    <xdr:pic>
      <xdr:nvPicPr>
        <xdr:cNvPr id="390" name="图片 389">
          <a:extLst>
            <a:ext uri="{FF2B5EF4-FFF2-40B4-BE49-F238E27FC236}">
              <a16:creationId xmlns:a16="http://schemas.microsoft.com/office/drawing/2014/main" id="{00000000-0008-0000-0F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126</xdr:row>
      <xdr:rowOff>0</xdr:rowOff>
    </xdr:from>
    <xdr:to>
      <xdr:col>11</xdr:col>
      <xdr:colOff>121920</xdr:colOff>
      <xdr:row>126</xdr:row>
      <xdr:rowOff>121920</xdr:rowOff>
    </xdr:to>
    <xdr:pic>
      <xdr:nvPicPr>
        <xdr:cNvPr id="391" name="图片 390">
          <a:extLst>
            <a:ext uri="{FF2B5EF4-FFF2-40B4-BE49-F238E27FC236}">
              <a16:creationId xmlns:a16="http://schemas.microsoft.com/office/drawing/2014/main" id="{00000000-0008-0000-0F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126</xdr:row>
      <xdr:rowOff>0</xdr:rowOff>
    </xdr:from>
    <xdr:to>
      <xdr:col>12</xdr:col>
      <xdr:colOff>121920</xdr:colOff>
      <xdr:row>126</xdr:row>
      <xdr:rowOff>121920</xdr:rowOff>
    </xdr:to>
    <xdr:pic>
      <xdr:nvPicPr>
        <xdr:cNvPr id="392" name="图片 391">
          <a:extLst>
            <a:ext uri="{FF2B5EF4-FFF2-40B4-BE49-F238E27FC236}">
              <a16:creationId xmlns:a16="http://schemas.microsoft.com/office/drawing/2014/main" id="{00000000-0008-0000-0F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126</xdr:row>
      <xdr:rowOff>0</xdr:rowOff>
    </xdr:from>
    <xdr:to>
      <xdr:col>15</xdr:col>
      <xdr:colOff>121920</xdr:colOff>
      <xdr:row>126</xdr:row>
      <xdr:rowOff>121920</xdr:rowOff>
    </xdr:to>
    <xdr:pic>
      <xdr:nvPicPr>
        <xdr:cNvPr id="393" name="图片 392">
          <a:extLst>
            <a:ext uri="{FF2B5EF4-FFF2-40B4-BE49-F238E27FC236}">
              <a16:creationId xmlns:a16="http://schemas.microsoft.com/office/drawing/2014/main" id="{00000000-0008-0000-0F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126</xdr:row>
      <xdr:rowOff>0</xdr:rowOff>
    </xdr:from>
    <xdr:to>
      <xdr:col>18</xdr:col>
      <xdr:colOff>121920</xdr:colOff>
      <xdr:row>126</xdr:row>
      <xdr:rowOff>121920</xdr:rowOff>
    </xdr:to>
    <xdr:pic>
      <xdr:nvPicPr>
        <xdr:cNvPr id="394" name="图片 393">
          <a:extLst>
            <a:ext uri="{FF2B5EF4-FFF2-40B4-BE49-F238E27FC236}">
              <a16:creationId xmlns:a16="http://schemas.microsoft.com/office/drawing/2014/main" id="{00000000-0008-0000-0F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126</xdr:row>
      <xdr:rowOff>0</xdr:rowOff>
    </xdr:from>
    <xdr:to>
      <xdr:col>19</xdr:col>
      <xdr:colOff>121920</xdr:colOff>
      <xdr:row>126</xdr:row>
      <xdr:rowOff>121920</xdr:rowOff>
    </xdr:to>
    <xdr:pic>
      <xdr:nvPicPr>
        <xdr:cNvPr id="395" name="图片 394">
          <a:extLst>
            <a:ext uri="{FF2B5EF4-FFF2-40B4-BE49-F238E27FC236}">
              <a16:creationId xmlns:a16="http://schemas.microsoft.com/office/drawing/2014/main" id="{00000000-0008-0000-0F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126</xdr:row>
      <xdr:rowOff>0</xdr:rowOff>
    </xdr:from>
    <xdr:to>
      <xdr:col>22</xdr:col>
      <xdr:colOff>121920</xdr:colOff>
      <xdr:row>126</xdr:row>
      <xdr:rowOff>121920</xdr:rowOff>
    </xdr:to>
    <xdr:pic>
      <xdr:nvPicPr>
        <xdr:cNvPr id="396" name="图片 395">
          <a:extLst>
            <a:ext uri="{FF2B5EF4-FFF2-40B4-BE49-F238E27FC236}">
              <a16:creationId xmlns:a16="http://schemas.microsoft.com/office/drawing/2014/main" id="{00000000-0008-0000-0F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126</xdr:row>
      <xdr:rowOff>0</xdr:rowOff>
    </xdr:from>
    <xdr:to>
      <xdr:col>25</xdr:col>
      <xdr:colOff>121920</xdr:colOff>
      <xdr:row>126</xdr:row>
      <xdr:rowOff>121920</xdr:rowOff>
    </xdr:to>
    <xdr:pic>
      <xdr:nvPicPr>
        <xdr:cNvPr id="397" name="图片 396">
          <a:extLst>
            <a:ext uri="{FF2B5EF4-FFF2-40B4-BE49-F238E27FC236}">
              <a16:creationId xmlns:a16="http://schemas.microsoft.com/office/drawing/2014/main" id="{00000000-0008-0000-0F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126</xdr:row>
      <xdr:rowOff>0</xdr:rowOff>
    </xdr:from>
    <xdr:to>
      <xdr:col>27</xdr:col>
      <xdr:colOff>121920</xdr:colOff>
      <xdr:row>126</xdr:row>
      <xdr:rowOff>121920</xdr:rowOff>
    </xdr:to>
    <xdr:pic>
      <xdr:nvPicPr>
        <xdr:cNvPr id="398" name="图片 397">
          <a:extLst>
            <a:ext uri="{FF2B5EF4-FFF2-40B4-BE49-F238E27FC236}">
              <a16:creationId xmlns:a16="http://schemas.microsoft.com/office/drawing/2014/main" id="{00000000-0008-0000-0F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126</xdr:row>
      <xdr:rowOff>0</xdr:rowOff>
    </xdr:from>
    <xdr:to>
      <xdr:col>30</xdr:col>
      <xdr:colOff>121920</xdr:colOff>
      <xdr:row>126</xdr:row>
      <xdr:rowOff>121920</xdr:rowOff>
    </xdr:to>
    <xdr:pic>
      <xdr:nvPicPr>
        <xdr:cNvPr id="399" name="图片 398">
          <a:extLst>
            <a:ext uri="{FF2B5EF4-FFF2-40B4-BE49-F238E27FC236}">
              <a16:creationId xmlns:a16="http://schemas.microsoft.com/office/drawing/2014/main" id="{00000000-0008-0000-0F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126</xdr:row>
      <xdr:rowOff>0</xdr:rowOff>
    </xdr:from>
    <xdr:to>
      <xdr:col>32</xdr:col>
      <xdr:colOff>121920</xdr:colOff>
      <xdr:row>126</xdr:row>
      <xdr:rowOff>121920</xdr:rowOff>
    </xdr:to>
    <xdr:pic>
      <xdr:nvPicPr>
        <xdr:cNvPr id="400" name="图片 399">
          <a:extLst>
            <a:ext uri="{FF2B5EF4-FFF2-40B4-BE49-F238E27FC236}">
              <a16:creationId xmlns:a16="http://schemas.microsoft.com/office/drawing/2014/main" id="{00000000-0008-0000-0F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126</xdr:row>
      <xdr:rowOff>0</xdr:rowOff>
    </xdr:from>
    <xdr:to>
      <xdr:col>35</xdr:col>
      <xdr:colOff>121920</xdr:colOff>
      <xdr:row>126</xdr:row>
      <xdr:rowOff>121920</xdr:rowOff>
    </xdr:to>
    <xdr:pic>
      <xdr:nvPicPr>
        <xdr:cNvPr id="401" name="图片 400">
          <a:extLst>
            <a:ext uri="{FF2B5EF4-FFF2-40B4-BE49-F238E27FC236}">
              <a16:creationId xmlns:a16="http://schemas.microsoft.com/office/drawing/2014/main" id="{00000000-0008-0000-0F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126</xdr:row>
      <xdr:rowOff>0</xdr:rowOff>
    </xdr:from>
    <xdr:to>
      <xdr:col>37</xdr:col>
      <xdr:colOff>121920</xdr:colOff>
      <xdr:row>126</xdr:row>
      <xdr:rowOff>121920</xdr:rowOff>
    </xdr:to>
    <xdr:pic>
      <xdr:nvPicPr>
        <xdr:cNvPr id="402" name="图片 401">
          <a:extLst>
            <a:ext uri="{FF2B5EF4-FFF2-40B4-BE49-F238E27FC236}">
              <a16:creationId xmlns:a16="http://schemas.microsoft.com/office/drawing/2014/main" id="{00000000-0008-0000-0F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126</xdr:row>
      <xdr:rowOff>0</xdr:rowOff>
    </xdr:from>
    <xdr:to>
      <xdr:col>42</xdr:col>
      <xdr:colOff>121920</xdr:colOff>
      <xdr:row>126</xdr:row>
      <xdr:rowOff>121920</xdr:rowOff>
    </xdr:to>
    <xdr:pic>
      <xdr:nvPicPr>
        <xdr:cNvPr id="403" name="图片 402">
          <a:extLst>
            <a:ext uri="{FF2B5EF4-FFF2-40B4-BE49-F238E27FC236}">
              <a16:creationId xmlns:a16="http://schemas.microsoft.com/office/drawing/2014/main" id="{00000000-0008-0000-0F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32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126</xdr:row>
      <xdr:rowOff>0</xdr:rowOff>
    </xdr:from>
    <xdr:to>
      <xdr:col>43</xdr:col>
      <xdr:colOff>121920</xdr:colOff>
      <xdr:row>126</xdr:row>
      <xdr:rowOff>121920</xdr:rowOff>
    </xdr:to>
    <xdr:pic>
      <xdr:nvPicPr>
        <xdr:cNvPr id="404" name="图片 403">
          <a:extLst>
            <a:ext uri="{FF2B5EF4-FFF2-40B4-BE49-F238E27FC236}">
              <a16:creationId xmlns:a16="http://schemas.microsoft.com/office/drawing/2014/main" id="{00000000-0008-0000-0F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128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126</xdr:row>
      <xdr:rowOff>0</xdr:rowOff>
    </xdr:from>
    <xdr:to>
      <xdr:col>44</xdr:col>
      <xdr:colOff>121920</xdr:colOff>
      <xdr:row>126</xdr:row>
      <xdr:rowOff>121920</xdr:rowOff>
    </xdr:to>
    <xdr:pic>
      <xdr:nvPicPr>
        <xdr:cNvPr id="405" name="图片 404">
          <a:extLst>
            <a:ext uri="{FF2B5EF4-FFF2-40B4-BE49-F238E27FC236}">
              <a16:creationId xmlns:a16="http://schemas.microsoft.com/office/drawing/2014/main" id="{00000000-0008-0000-0F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126</xdr:row>
      <xdr:rowOff>0</xdr:rowOff>
    </xdr:from>
    <xdr:to>
      <xdr:col>50</xdr:col>
      <xdr:colOff>121920</xdr:colOff>
      <xdr:row>126</xdr:row>
      <xdr:rowOff>121920</xdr:rowOff>
    </xdr:to>
    <xdr:pic>
      <xdr:nvPicPr>
        <xdr:cNvPr id="406" name="图片 405">
          <a:extLst>
            <a:ext uri="{FF2B5EF4-FFF2-40B4-BE49-F238E27FC236}">
              <a16:creationId xmlns:a16="http://schemas.microsoft.com/office/drawing/2014/main" id="{00000000-0008-0000-0F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126</xdr:row>
      <xdr:rowOff>0</xdr:rowOff>
    </xdr:from>
    <xdr:to>
      <xdr:col>51</xdr:col>
      <xdr:colOff>121920</xdr:colOff>
      <xdr:row>126</xdr:row>
      <xdr:rowOff>121920</xdr:rowOff>
    </xdr:to>
    <xdr:pic>
      <xdr:nvPicPr>
        <xdr:cNvPr id="407" name="图片 406">
          <a:extLst>
            <a:ext uri="{FF2B5EF4-FFF2-40B4-BE49-F238E27FC236}">
              <a16:creationId xmlns:a16="http://schemas.microsoft.com/office/drawing/2014/main" id="{00000000-0008-0000-0F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9600" y="243382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121920</xdr:colOff>
      <xdr:row>127</xdr:row>
      <xdr:rowOff>121920</xdr:rowOff>
    </xdr:to>
    <xdr:pic>
      <xdr:nvPicPr>
        <xdr:cNvPr id="408" name="图片 407">
          <a:extLst>
            <a:ext uri="{FF2B5EF4-FFF2-40B4-BE49-F238E27FC236}">
              <a16:creationId xmlns:a16="http://schemas.microsoft.com/office/drawing/2014/main" id="{00000000-0008-0000-0F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</xdr:row>
      <xdr:rowOff>0</xdr:rowOff>
    </xdr:from>
    <xdr:to>
      <xdr:col>6</xdr:col>
      <xdr:colOff>121920</xdr:colOff>
      <xdr:row>127</xdr:row>
      <xdr:rowOff>121920</xdr:rowOff>
    </xdr:to>
    <xdr:pic>
      <xdr:nvPicPr>
        <xdr:cNvPr id="409" name="图片 408">
          <a:extLst>
            <a:ext uri="{FF2B5EF4-FFF2-40B4-BE49-F238E27FC236}">
              <a16:creationId xmlns:a16="http://schemas.microsoft.com/office/drawing/2014/main" id="{00000000-0008-0000-0F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127</xdr:row>
      <xdr:rowOff>0</xdr:rowOff>
    </xdr:from>
    <xdr:to>
      <xdr:col>10</xdr:col>
      <xdr:colOff>121920</xdr:colOff>
      <xdr:row>127</xdr:row>
      <xdr:rowOff>121920</xdr:rowOff>
    </xdr:to>
    <xdr:pic>
      <xdr:nvPicPr>
        <xdr:cNvPr id="410" name="图片 409">
          <a:extLst>
            <a:ext uri="{FF2B5EF4-FFF2-40B4-BE49-F238E27FC236}">
              <a16:creationId xmlns:a16="http://schemas.microsoft.com/office/drawing/2014/main" id="{00000000-0008-0000-0F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121920</xdr:colOff>
      <xdr:row>127</xdr:row>
      <xdr:rowOff>121920</xdr:rowOff>
    </xdr:to>
    <xdr:pic>
      <xdr:nvPicPr>
        <xdr:cNvPr id="411" name="图片 410">
          <a:extLst>
            <a:ext uri="{FF2B5EF4-FFF2-40B4-BE49-F238E27FC236}">
              <a16:creationId xmlns:a16="http://schemas.microsoft.com/office/drawing/2014/main" id="{00000000-0008-0000-0F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127</xdr:row>
      <xdr:rowOff>0</xdr:rowOff>
    </xdr:from>
    <xdr:to>
      <xdr:col>21</xdr:col>
      <xdr:colOff>121920</xdr:colOff>
      <xdr:row>127</xdr:row>
      <xdr:rowOff>121920</xdr:rowOff>
    </xdr:to>
    <xdr:pic>
      <xdr:nvPicPr>
        <xdr:cNvPr id="412" name="图片 411">
          <a:extLst>
            <a:ext uri="{FF2B5EF4-FFF2-40B4-BE49-F238E27FC236}">
              <a16:creationId xmlns:a16="http://schemas.microsoft.com/office/drawing/2014/main" id="{00000000-0008-0000-0F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127</xdr:row>
      <xdr:rowOff>0</xdr:rowOff>
    </xdr:from>
    <xdr:to>
      <xdr:col>24</xdr:col>
      <xdr:colOff>121920</xdr:colOff>
      <xdr:row>127</xdr:row>
      <xdr:rowOff>121920</xdr:rowOff>
    </xdr:to>
    <xdr:pic>
      <xdr:nvPicPr>
        <xdr:cNvPr id="413" name="图片 412">
          <a:extLst>
            <a:ext uri="{FF2B5EF4-FFF2-40B4-BE49-F238E27FC236}">
              <a16:creationId xmlns:a16="http://schemas.microsoft.com/office/drawing/2014/main" id="{00000000-0008-0000-0F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127</xdr:row>
      <xdr:rowOff>0</xdr:rowOff>
    </xdr:from>
    <xdr:to>
      <xdr:col>26</xdr:col>
      <xdr:colOff>121920</xdr:colOff>
      <xdr:row>127</xdr:row>
      <xdr:rowOff>121920</xdr:rowOff>
    </xdr:to>
    <xdr:pic>
      <xdr:nvPicPr>
        <xdr:cNvPr id="414" name="图片 413">
          <a:extLst>
            <a:ext uri="{FF2B5EF4-FFF2-40B4-BE49-F238E27FC236}">
              <a16:creationId xmlns:a16="http://schemas.microsoft.com/office/drawing/2014/main" id="{00000000-0008-0000-0F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127</xdr:row>
      <xdr:rowOff>0</xdr:rowOff>
    </xdr:from>
    <xdr:to>
      <xdr:col>28</xdr:col>
      <xdr:colOff>121920</xdr:colOff>
      <xdr:row>127</xdr:row>
      <xdr:rowOff>121920</xdr:rowOff>
    </xdr:to>
    <xdr:pic>
      <xdr:nvPicPr>
        <xdr:cNvPr id="415" name="图片 414">
          <a:extLst>
            <a:ext uri="{FF2B5EF4-FFF2-40B4-BE49-F238E27FC236}">
              <a16:creationId xmlns:a16="http://schemas.microsoft.com/office/drawing/2014/main" id="{00000000-0008-0000-0F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127</xdr:row>
      <xdr:rowOff>0</xdr:rowOff>
    </xdr:from>
    <xdr:to>
      <xdr:col>33</xdr:col>
      <xdr:colOff>121920</xdr:colOff>
      <xdr:row>127</xdr:row>
      <xdr:rowOff>121920</xdr:rowOff>
    </xdr:to>
    <xdr:pic>
      <xdr:nvPicPr>
        <xdr:cNvPr id="416" name="图片 415">
          <a:extLst>
            <a:ext uri="{FF2B5EF4-FFF2-40B4-BE49-F238E27FC236}">
              <a16:creationId xmlns:a16="http://schemas.microsoft.com/office/drawing/2014/main" id="{00000000-0008-0000-0F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127</xdr:row>
      <xdr:rowOff>0</xdr:rowOff>
    </xdr:from>
    <xdr:to>
      <xdr:col>36</xdr:col>
      <xdr:colOff>121920</xdr:colOff>
      <xdr:row>127</xdr:row>
      <xdr:rowOff>121920</xdr:rowOff>
    </xdr:to>
    <xdr:pic>
      <xdr:nvPicPr>
        <xdr:cNvPr id="417" name="图片 416">
          <a:extLst>
            <a:ext uri="{FF2B5EF4-FFF2-40B4-BE49-F238E27FC236}">
              <a16:creationId xmlns:a16="http://schemas.microsoft.com/office/drawing/2014/main" id="{00000000-0008-0000-0F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127</xdr:row>
      <xdr:rowOff>0</xdr:rowOff>
    </xdr:from>
    <xdr:to>
      <xdr:col>38</xdr:col>
      <xdr:colOff>121920</xdr:colOff>
      <xdr:row>127</xdr:row>
      <xdr:rowOff>121920</xdr:rowOff>
    </xdr:to>
    <xdr:pic>
      <xdr:nvPicPr>
        <xdr:cNvPr id="418" name="图片 417">
          <a:extLst>
            <a:ext uri="{FF2B5EF4-FFF2-40B4-BE49-F238E27FC236}">
              <a16:creationId xmlns:a16="http://schemas.microsoft.com/office/drawing/2014/main" id="{00000000-0008-0000-0F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127</xdr:row>
      <xdr:rowOff>0</xdr:rowOff>
    </xdr:from>
    <xdr:to>
      <xdr:col>39</xdr:col>
      <xdr:colOff>121920</xdr:colOff>
      <xdr:row>127</xdr:row>
      <xdr:rowOff>121920</xdr:rowOff>
    </xdr:to>
    <xdr:pic>
      <xdr:nvPicPr>
        <xdr:cNvPr id="419" name="图片 418">
          <a:extLst>
            <a:ext uri="{FF2B5EF4-FFF2-40B4-BE49-F238E27FC236}">
              <a16:creationId xmlns:a16="http://schemas.microsoft.com/office/drawing/2014/main" id="{00000000-0008-0000-0F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127</xdr:row>
      <xdr:rowOff>0</xdr:rowOff>
    </xdr:from>
    <xdr:to>
      <xdr:col>40</xdr:col>
      <xdr:colOff>121920</xdr:colOff>
      <xdr:row>127</xdr:row>
      <xdr:rowOff>121920</xdr:rowOff>
    </xdr:to>
    <xdr:pic>
      <xdr:nvPicPr>
        <xdr:cNvPr id="420" name="图片 419">
          <a:extLst>
            <a:ext uri="{FF2B5EF4-FFF2-40B4-BE49-F238E27FC236}">
              <a16:creationId xmlns:a16="http://schemas.microsoft.com/office/drawing/2014/main" id="{00000000-0008-0000-0F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127</xdr:row>
      <xdr:rowOff>0</xdr:rowOff>
    </xdr:from>
    <xdr:to>
      <xdr:col>45</xdr:col>
      <xdr:colOff>121920</xdr:colOff>
      <xdr:row>127</xdr:row>
      <xdr:rowOff>121920</xdr:rowOff>
    </xdr:to>
    <xdr:pic>
      <xdr:nvPicPr>
        <xdr:cNvPr id="421" name="图片 420">
          <a:extLst>
            <a:ext uri="{FF2B5EF4-FFF2-40B4-BE49-F238E27FC236}">
              <a16:creationId xmlns:a16="http://schemas.microsoft.com/office/drawing/2014/main" id="{00000000-0008-0000-0F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127</xdr:row>
      <xdr:rowOff>0</xdr:rowOff>
    </xdr:from>
    <xdr:to>
      <xdr:col>46</xdr:col>
      <xdr:colOff>121920</xdr:colOff>
      <xdr:row>127</xdr:row>
      <xdr:rowOff>121920</xdr:rowOff>
    </xdr:to>
    <xdr:pic>
      <xdr:nvPicPr>
        <xdr:cNvPr id="422" name="图片 421">
          <a:extLst>
            <a:ext uri="{FF2B5EF4-FFF2-40B4-BE49-F238E27FC236}">
              <a16:creationId xmlns:a16="http://schemas.microsoft.com/office/drawing/2014/main" id="{00000000-0008-0000-0F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416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127</xdr:row>
      <xdr:rowOff>0</xdr:rowOff>
    </xdr:from>
    <xdr:to>
      <xdr:col>48</xdr:col>
      <xdr:colOff>121920</xdr:colOff>
      <xdr:row>127</xdr:row>
      <xdr:rowOff>121920</xdr:rowOff>
    </xdr:to>
    <xdr:pic>
      <xdr:nvPicPr>
        <xdr:cNvPr id="423" name="图片 422">
          <a:extLst>
            <a:ext uri="{FF2B5EF4-FFF2-40B4-BE49-F238E27FC236}">
              <a16:creationId xmlns:a16="http://schemas.microsoft.com/office/drawing/2014/main" id="{00000000-0008-0000-0F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127</xdr:row>
      <xdr:rowOff>0</xdr:rowOff>
    </xdr:from>
    <xdr:to>
      <xdr:col>49</xdr:col>
      <xdr:colOff>121920</xdr:colOff>
      <xdr:row>127</xdr:row>
      <xdr:rowOff>121920</xdr:rowOff>
    </xdr:to>
    <xdr:pic>
      <xdr:nvPicPr>
        <xdr:cNvPr id="424" name="图片 423">
          <a:extLst>
            <a:ext uri="{FF2B5EF4-FFF2-40B4-BE49-F238E27FC236}">
              <a16:creationId xmlns:a16="http://schemas.microsoft.com/office/drawing/2014/main" id="{00000000-0008-0000-0F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704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127</xdr:row>
      <xdr:rowOff>0</xdr:rowOff>
    </xdr:from>
    <xdr:to>
      <xdr:col>52</xdr:col>
      <xdr:colOff>121920</xdr:colOff>
      <xdr:row>127</xdr:row>
      <xdr:rowOff>121920</xdr:rowOff>
    </xdr:to>
    <xdr:pic>
      <xdr:nvPicPr>
        <xdr:cNvPr id="425" name="图片 424">
          <a:extLst>
            <a:ext uri="{FF2B5EF4-FFF2-40B4-BE49-F238E27FC236}">
              <a16:creationId xmlns:a16="http://schemas.microsoft.com/office/drawing/2014/main" id="{00000000-0008-0000-0F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992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121920</xdr:colOff>
      <xdr:row>128</xdr:row>
      <xdr:rowOff>121920</xdr:rowOff>
    </xdr:to>
    <xdr:pic>
      <xdr:nvPicPr>
        <xdr:cNvPr id="426" name="图片 425">
          <a:extLst>
            <a:ext uri="{FF2B5EF4-FFF2-40B4-BE49-F238E27FC236}">
              <a16:creationId xmlns:a16="http://schemas.microsoft.com/office/drawing/2014/main" id="{00000000-0008-0000-0F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128</xdr:row>
      <xdr:rowOff>0</xdr:rowOff>
    </xdr:from>
    <xdr:to>
      <xdr:col>8</xdr:col>
      <xdr:colOff>121920</xdr:colOff>
      <xdr:row>128</xdr:row>
      <xdr:rowOff>121920</xdr:rowOff>
    </xdr:to>
    <xdr:pic>
      <xdr:nvPicPr>
        <xdr:cNvPr id="427" name="图片 426">
          <a:extLst>
            <a:ext uri="{FF2B5EF4-FFF2-40B4-BE49-F238E27FC236}">
              <a16:creationId xmlns:a16="http://schemas.microsoft.com/office/drawing/2014/main" id="{00000000-0008-0000-0F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128</xdr:row>
      <xdr:rowOff>0</xdr:rowOff>
    </xdr:from>
    <xdr:to>
      <xdr:col>9</xdr:col>
      <xdr:colOff>121920</xdr:colOff>
      <xdr:row>128</xdr:row>
      <xdr:rowOff>121920</xdr:rowOff>
    </xdr:to>
    <xdr:pic>
      <xdr:nvPicPr>
        <xdr:cNvPr id="428" name="图片 427">
          <a:extLst>
            <a:ext uri="{FF2B5EF4-FFF2-40B4-BE49-F238E27FC236}">
              <a16:creationId xmlns:a16="http://schemas.microsoft.com/office/drawing/2014/main" id="{00000000-0008-0000-0F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128</xdr:row>
      <xdr:rowOff>0</xdr:rowOff>
    </xdr:from>
    <xdr:to>
      <xdr:col>13</xdr:col>
      <xdr:colOff>121920</xdr:colOff>
      <xdr:row>128</xdr:row>
      <xdr:rowOff>121920</xdr:rowOff>
    </xdr:to>
    <xdr:pic>
      <xdr:nvPicPr>
        <xdr:cNvPr id="429" name="图片 428">
          <a:extLst>
            <a:ext uri="{FF2B5EF4-FFF2-40B4-BE49-F238E27FC236}">
              <a16:creationId xmlns:a16="http://schemas.microsoft.com/office/drawing/2014/main" id="{00000000-0008-0000-0F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128</xdr:row>
      <xdr:rowOff>0</xdr:rowOff>
    </xdr:from>
    <xdr:to>
      <xdr:col>14</xdr:col>
      <xdr:colOff>121920</xdr:colOff>
      <xdr:row>128</xdr:row>
      <xdr:rowOff>121920</xdr:rowOff>
    </xdr:to>
    <xdr:pic>
      <xdr:nvPicPr>
        <xdr:cNvPr id="430" name="图片 429">
          <a:extLst>
            <a:ext uri="{FF2B5EF4-FFF2-40B4-BE49-F238E27FC236}">
              <a16:creationId xmlns:a16="http://schemas.microsoft.com/office/drawing/2014/main" id="{00000000-0008-0000-0F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128</xdr:row>
      <xdr:rowOff>0</xdr:rowOff>
    </xdr:from>
    <xdr:to>
      <xdr:col>16</xdr:col>
      <xdr:colOff>121920</xdr:colOff>
      <xdr:row>128</xdr:row>
      <xdr:rowOff>121920</xdr:rowOff>
    </xdr:to>
    <xdr:pic>
      <xdr:nvPicPr>
        <xdr:cNvPr id="431" name="图片 430">
          <a:extLst>
            <a:ext uri="{FF2B5EF4-FFF2-40B4-BE49-F238E27FC236}">
              <a16:creationId xmlns:a16="http://schemas.microsoft.com/office/drawing/2014/main" id="{00000000-0008-0000-0F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128</xdr:row>
      <xdr:rowOff>0</xdr:rowOff>
    </xdr:from>
    <xdr:to>
      <xdr:col>20</xdr:col>
      <xdr:colOff>121920</xdr:colOff>
      <xdr:row>128</xdr:row>
      <xdr:rowOff>121920</xdr:rowOff>
    </xdr:to>
    <xdr:pic>
      <xdr:nvPicPr>
        <xdr:cNvPr id="432" name="图片 431">
          <a:extLst>
            <a:ext uri="{FF2B5EF4-FFF2-40B4-BE49-F238E27FC236}">
              <a16:creationId xmlns:a16="http://schemas.microsoft.com/office/drawing/2014/main" id="{00000000-0008-0000-0F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128</xdr:row>
      <xdr:rowOff>0</xdr:rowOff>
    </xdr:from>
    <xdr:to>
      <xdr:col>23</xdr:col>
      <xdr:colOff>121920</xdr:colOff>
      <xdr:row>128</xdr:row>
      <xdr:rowOff>121920</xdr:rowOff>
    </xdr:to>
    <xdr:pic>
      <xdr:nvPicPr>
        <xdr:cNvPr id="433" name="图片 432">
          <a:extLst>
            <a:ext uri="{FF2B5EF4-FFF2-40B4-BE49-F238E27FC236}">
              <a16:creationId xmlns:a16="http://schemas.microsoft.com/office/drawing/2014/main" id="{00000000-0008-0000-0F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128</xdr:row>
      <xdr:rowOff>0</xdr:rowOff>
    </xdr:from>
    <xdr:to>
      <xdr:col>29</xdr:col>
      <xdr:colOff>121920</xdr:colOff>
      <xdr:row>128</xdr:row>
      <xdr:rowOff>121920</xdr:rowOff>
    </xdr:to>
    <xdr:pic>
      <xdr:nvPicPr>
        <xdr:cNvPr id="434" name="图片 433">
          <a:extLst>
            <a:ext uri="{FF2B5EF4-FFF2-40B4-BE49-F238E27FC236}">
              <a16:creationId xmlns:a16="http://schemas.microsoft.com/office/drawing/2014/main" id="{00000000-0008-0000-0F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128</xdr:row>
      <xdr:rowOff>0</xdr:rowOff>
    </xdr:from>
    <xdr:to>
      <xdr:col>31</xdr:col>
      <xdr:colOff>121920</xdr:colOff>
      <xdr:row>128</xdr:row>
      <xdr:rowOff>121920</xdr:rowOff>
    </xdr:to>
    <xdr:pic>
      <xdr:nvPicPr>
        <xdr:cNvPr id="435" name="图片 434">
          <a:extLst>
            <a:ext uri="{FF2B5EF4-FFF2-40B4-BE49-F238E27FC236}">
              <a16:creationId xmlns:a16="http://schemas.microsoft.com/office/drawing/2014/main" id="{00000000-0008-0000-0F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128</xdr:row>
      <xdr:rowOff>0</xdr:rowOff>
    </xdr:from>
    <xdr:to>
      <xdr:col>34</xdr:col>
      <xdr:colOff>121920</xdr:colOff>
      <xdr:row>128</xdr:row>
      <xdr:rowOff>121920</xdr:rowOff>
    </xdr:to>
    <xdr:pic>
      <xdr:nvPicPr>
        <xdr:cNvPr id="436" name="图片 435">
          <a:extLst>
            <a:ext uri="{FF2B5EF4-FFF2-40B4-BE49-F238E27FC236}">
              <a16:creationId xmlns:a16="http://schemas.microsoft.com/office/drawing/2014/main" id="{00000000-0008-0000-0F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128</xdr:row>
      <xdr:rowOff>0</xdr:rowOff>
    </xdr:from>
    <xdr:to>
      <xdr:col>41</xdr:col>
      <xdr:colOff>121920</xdr:colOff>
      <xdr:row>128</xdr:row>
      <xdr:rowOff>121920</xdr:rowOff>
    </xdr:to>
    <xdr:pic>
      <xdr:nvPicPr>
        <xdr:cNvPr id="437" name="图片 436">
          <a:extLst>
            <a:ext uri="{FF2B5EF4-FFF2-40B4-BE49-F238E27FC236}">
              <a16:creationId xmlns:a16="http://schemas.microsoft.com/office/drawing/2014/main" id="{00000000-0008-0000-0F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128</xdr:row>
      <xdr:rowOff>0</xdr:rowOff>
    </xdr:from>
    <xdr:to>
      <xdr:col>47</xdr:col>
      <xdr:colOff>121920</xdr:colOff>
      <xdr:row>128</xdr:row>
      <xdr:rowOff>121920</xdr:rowOff>
    </xdr:to>
    <xdr:pic>
      <xdr:nvPicPr>
        <xdr:cNvPr id="438" name="图片 437">
          <a:extLst>
            <a:ext uri="{FF2B5EF4-FFF2-40B4-BE49-F238E27FC236}">
              <a16:creationId xmlns:a16="http://schemas.microsoft.com/office/drawing/2014/main" id="{00000000-0008-0000-0F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512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128</xdr:row>
      <xdr:rowOff>0</xdr:rowOff>
    </xdr:from>
    <xdr:to>
      <xdr:col>53</xdr:col>
      <xdr:colOff>121920</xdr:colOff>
      <xdr:row>128</xdr:row>
      <xdr:rowOff>121920</xdr:rowOff>
    </xdr:to>
    <xdr:pic>
      <xdr:nvPicPr>
        <xdr:cNvPr id="439" name="图片 438">
          <a:extLst>
            <a:ext uri="{FF2B5EF4-FFF2-40B4-BE49-F238E27FC236}">
              <a16:creationId xmlns:a16="http://schemas.microsoft.com/office/drawing/2014/main" id="{00000000-0008-0000-0F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08800" y="246888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121920</xdr:colOff>
      <xdr:row>130</xdr:row>
      <xdr:rowOff>121920</xdr:rowOff>
    </xdr:to>
    <xdr:pic>
      <xdr:nvPicPr>
        <xdr:cNvPr id="440" name="图片 439">
          <a:extLst>
            <a:ext uri="{FF2B5EF4-FFF2-40B4-BE49-F238E27FC236}">
              <a16:creationId xmlns:a16="http://schemas.microsoft.com/office/drawing/2014/main" id="{00000000-0008-0000-0F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121920</xdr:colOff>
      <xdr:row>130</xdr:row>
      <xdr:rowOff>121920</xdr:rowOff>
    </xdr:to>
    <xdr:pic>
      <xdr:nvPicPr>
        <xdr:cNvPr id="441" name="图片 440">
          <a:extLst>
            <a:ext uri="{FF2B5EF4-FFF2-40B4-BE49-F238E27FC236}">
              <a16:creationId xmlns:a16="http://schemas.microsoft.com/office/drawing/2014/main" id="{00000000-0008-0000-0F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121920</xdr:colOff>
      <xdr:row>130</xdr:row>
      <xdr:rowOff>121920</xdr:rowOff>
    </xdr:to>
    <xdr:pic>
      <xdr:nvPicPr>
        <xdr:cNvPr id="442" name="图片 441">
          <a:extLst>
            <a:ext uri="{FF2B5EF4-FFF2-40B4-BE49-F238E27FC236}">
              <a16:creationId xmlns:a16="http://schemas.microsoft.com/office/drawing/2014/main" id="{00000000-0008-0000-0F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121920</xdr:colOff>
      <xdr:row>130</xdr:row>
      <xdr:rowOff>121920</xdr:rowOff>
    </xdr:to>
    <xdr:pic>
      <xdr:nvPicPr>
        <xdr:cNvPr id="443" name="图片 442">
          <a:extLst>
            <a:ext uri="{FF2B5EF4-FFF2-40B4-BE49-F238E27FC236}">
              <a16:creationId xmlns:a16="http://schemas.microsoft.com/office/drawing/2014/main" id="{00000000-0008-0000-0F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</xdr:row>
      <xdr:rowOff>0</xdr:rowOff>
    </xdr:from>
    <xdr:to>
      <xdr:col>7</xdr:col>
      <xdr:colOff>121920</xdr:colOff>
      <xdr:row>130</xdr:row>
      <xdr:rowOff>121920</xdr:rowOff>
    </xdr:to>
    <xdr:pic>
      <xdr:nvPicPr>
        <xdr:cNvPr id="444" name="图片 443">
          <a:extLst>
            <a:ext uri="{FF2B5EF4-FFF2-40B4-BE49-F238E27FC236}">
              <a16:creationId xmlns:a16="http://schemas.microsoft.com/office/drawing/2014/main" id="{00000000-0008-0000-0F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130</xdr:row>
      <xdr:rowOff>0</xdr:rowOff>
    </xdr:from>
    <xdr:to>
      <xdr:col>8</xdr:col>
      <xdr:colOff>121920</xdr:colOff>
      <xdr:row>130</xdr:row>
      <xdr:rowOff>121920</xdr:rowOff>
    </xdr:to>
    <xdr:pic>
      <xdr:nvPicPr>
        <xdr:cNvPr id="445" name="图片 444">
          <a:extLst>
            <a:ext uri="{FF2B5EF4-FFF2-40B4-BE49-F238E27FC236}">
              <a16:creationId xmlns:a16="http://schemas.microsoft.com/office/drawing/2014/main" id="{00000000-0008-0000-0F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130</xdr:row>
      <xdr:rowOff>0</xdr:rowOff>
    </xdr:from>
    <xdr:to>
      <xdr:col>10</xdr:col>
      <xdr:colOff>121920</xdr:colOff>
      <xdr:row>130</xdr:row>
      <xdr:rowOff>121920</xdr:rowOff>
    </xdr:to>
    <xdr:pic>
      <xdr:nvPicPr>
        <xdr:cNvPr id="446" name="图片 445">
          <a:extLst>
            <a:ext uri="{FF2B5EF4-FFF2-40B4-BE49-F238E27FC236}">
              <a16:creationId xmlns:a16="http://schemas.microsoft.com/office/drawing/2014/main" id="{00000000-0008-0000-0F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130</xdr:row>
      <xdr:rowOff>0</xdr:rowOff>
    </xdr:from>
    <xdr:to>
      <xdr:col>11</xdr:col>
      <xdr:colOff>121920</xdr:colOff>
      <xdr:row>130</xdr:row>
      <xdr:rowOff>121920</xdr:rowOff>
    </xdr:to>
    <xdr:pic>
      <xdr:nvPicPr>
        <xdr:cNvPr id="447" name="图片 446">
          <a:extLst>
            <a:ext uri="{FF2B5EF4-FFF2-40B4-BE49-F238E27FC236}">
              <a16:creationId xmlns:a16="http://schemas.microsoft.com/office/drawing/2014/main" id="{00000000-0008-0000-0F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130</xdr:row>
      <xdr:rowOff>0</xdr:rowOff>
    </xdr:from>
    <xdr:to>
      <xdr:col>12</xdr:col>
      <xdr:colOff>121920</xdr:colOff>
      <xdr:row>130</xdr:row>
      <xdr:rowOff>121920</xdr:rowOff>
    </xdr:to>
    <xdr:pic>
      <xdr:nvPicPr>
        <xdr:cNvPr id="448" name="图片 447">
          <a:extLst>
            <a:ext uri="{FF2B5EF4-FFF2-40B4-BE49-F238E27FC236}">
              <a16:creationId xmlns:a16="http://schemas.microsoft.com/office/drawing/2014/main" id="{00000000-0008-0000-0F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130</xdr:row>
      <xdr:rowOff>0</xdr:rowOff>
    </xdr:from>
    <xdr:to>
      <xdr:col>15</xdr:col>
      <xdr:colOff>121920</xdr:colOff>
      <xdr:row>130</xdr:row>
      <xdr:rowOff>121920</xdr:rowOff>
    </xdr:to>
    <xdr:pic>
      <xdr:nvPicPr>
        <xdr:cNvPr id="449" name="图片 448">
          <a:extLst>
            <a:ext uri="{FF2B5EF4-FFF2-40B4-BE49-F238E27FC236}">
              <a16:creationId xmlns:a16="http://schemas.microsoft.com/office/drawing/2014/main" id="{00000000-0008-0000-0F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130</xdr:row>
      <xdr:rowOff>0</xdr:rowOff>
    </xdr:from>
    <xdr:to>
      <xdr:col>17</xdr:col>
      <xdr:colOff>121920</xdr:colOff>
      <xdr:row>130</xdr:row>
      <xdr:rowOff>121920</xdr:rowOff>
    </xdr:to>
    <xdr:pic>
      <xdr:nvPicPr>
        <xdr:cNvPr id="450" name="图片 449">
          <a:extLst>
            <a:ext uri="{FF2B5EF4-FFF2-40B4-BE49-F238E27FC236}">
              <a16:creationId xmlns:a16="http://schemas.microsoft.com/office/drawing/2014/main" id="{00000000-0008-0000-0F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130</xdr:row>
      <xdr:rowOff>0</xdr:rowOff>
    </xdr:from>
    <xdr:to>
      <xdr:col>18</xdr:col>
      <xdr:colOff>121920</xdr:colOff>
      <xdr:row>130</xdr:row>
      <xdr:rowOff>121920</xdr:rowOff>
    </xdr:to>
    <xdr:pic>
      <xdr:nvPicPr>
        <xdr:cNvPr id="451" name="图片 450">
          <a:extLst>
            <a:ext uri="{FF2B5EF4-FFF2-40B4-BE49-F238E27FC236}">
              <a16:creationId xmlns:a16="http://schemas.microsoft.com/office/drawing/2014/main" id="{00000000-0008-0000-0F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130</xdr:row>
      <xdr:rowOff>0</xdr:rowOff>
    </xdr:from>
    <xdr:to>
      <xdr:col>19</xdr:col>
      <xdr:colOff>121920</xdr:colOff>
      <xdr:row>130</xdr:row>
      <xdr:rowOff>121920</xdr:rowOff>
    </xdr:to>
    <xdr:pic>
      <xdr:nvPicPr>
        <xdr:cNvPr id="452" name="图片 451">
          <a:extLst>
            <a:ext uri="{FF2B5EF4-FFF2-40B4-BE49-F238E27FC236}">
              <a16:creationId xmlns:a16="http://schemas.microsoft.com/office/drawing/2014/main" id="{00000000-0008-0000-0F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130</xdr:row>
      <xdr:rowOff>0</xdr:rowOff>
    </xdr:from>
    <xdr:to>
      <xdr:col>21</xdr:col>
      <xdr:colOff>121920</xdr:colOff>
      <xdr:row>130</xdr:row>
      <xdr:rowOff>121920</xdr:rowOff>
    </xdr:to>
    <xdr:pic>
      <xdr:nvPicPr>
        <xdr:cNvPr id="453" name="图片 452">
          <a:extLst>
            <a:ext uri="{FF2B5EF4-FFF2-40B4-BE49-F238E27FC236}">
              <a16:creationId xmlns:a16="http://schemas.microsoft.com/office/drawing/2014/main" id="{00000000-0008-0000-0F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130</xdr:row>
      <xdr:rowOff>0</xdr:rowOff>
    </xdr:from>
    <xdr:to>
      <xdr:col>22</xdr:col>
      <xdr:colOff>121920</xdr:colOff>
      <xdr:row>130</xdr:row>
      <xdr:rowOff>121920</xdr:rowOff>
    </xdr:to>
    <xdr:pic>
      <xdr:nvPicPr>
        <xdr:cNvPr id="454" name="图片 453">
          <a:extLst>
            <a:ext uri="{FF2B5EF4-FFF2-40B4-BE49-F238E27FC236}">
              <a16:creationId xmlns:a16="http://schemas.microsoft.com/office/drawing/2014/main" id="{00000000-0008-0000-0F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130</xdr:row>
      <xdr:rowOff>0</xdr:rowOff>
    </xdr:from>
    <xdr:to>
      <xdr:col>24</xdr:col>
      <xdr:colOff>121920</xdr:colOff>
      <xdr:row>130</xdr:row>
      <xdr:rowOff>121920</xdr:rowOff>
    </xdr:to>
    <xdr:pic>
      <xdr:nvPicPr>
        <xdr:cNvPr id="455" name="图片 454">
          <a:extLst>
            <a:ext uri="{FF2B5EF4-FFF2-40B4-BE49-F238E27FC236}">
              <a16:creationId xmlns:a16="http://schemas.microsoft.com/office/drawing/2014/main" id="{00000000-0008-0000-0F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130</xdr:row>
      <xdr:rowOff>0</xdr:rowOff>
    </xdr:from>
    <xdr:to>
      <xdr:col>25</xdr:col>
      <xdr:colOff>121920</xdr:colOff>
      <xdr:row>130</xdr:row>
      <xdr:rowOff>121920</xdr:rowOff>
    </xdr:to>
    <xdr:pic>
      <xdr:nvPicPr>
        <xdr:cNvPr id="456" name="图片 455">
          <a:extLst>
            <a:ext uri="{FF2B5EF4-FFF2-40B4-BE49-F238E27FC236}">
              <a16:creationId xmlns:a16="http://schemas.microsoft.com/office/drawing/2014/main" id="{00000000-0008-0000-0F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130</xdr:row>
      <xdr:rowOff>0</xdr:rowOff>
    </xdr:from>
    <xdr:to>
      <xdr:col>26</xdr:col>
      <xdr:colOff>121920</xdr:colOff>
      <xdr:row>130</xdr:row>
      <xdr:rowOff>121920</xdr:rowOff>
    </xdr:to>
    <xdr:pic>
      <xdr:nvPicPr>
        <xdr:cNvPr id="457" name="图片 456">
          <a:extLst>
            <a:ext uri="{FF2B5EF4-FFF2-40B4-BE49-F238E27FC236}">
              <a16:creationId xmlns:a16="http://schemas.microsoft.com/office/drawing/2014/main" id="{00000000-0008-0000-0F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130</xdr:row>
      <xdr:rowOff>0</xdr:rowOff>
    </xdr:from>
    <xdr:to>
      <xdr:col>27</xdr:col>
      <xdr:colOff>121920</xdr:colOff>
      <xdr:row>130</xdr:row>
      <xdr:rowOff>121920</xdr:rowOff>
    </xdr:to>
    <xdr:pic>
      <xdr:nvPicPr>
        <xdr:cNvPr id="458" name="图片 457">
          <a:extLst>
            <a:ext uri="{FF2B5EF4-FFF2-40B4-BE49-F238E27FC236}">
              <a16:creationId xmlns:a16="http://schemas.microsoft.com/office/drawing/2014/main" id="{00000000-0008-0000-0F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130</xdr:row>
      <xdr:rowOff>0</xdr:rowOff>
    </xdr:from>
    <xdr:to>
      <xdr:col>28</xdr:col>
      <xdr:colOff>121920</xdr:colOff>
      <xdr:row>130</xdr:row>
      <xdr:rowOff>121920</xdr:rowOff>
    </xdr:to>
    <xdr:pic>
      <xdr:nvPicPr>
        <xdr:cNvPr id="459" name="图片 458">
          <a:extLst>
            <a:ext uri="{FF2B5EF4-FFF2-40B4-BE49-F238E27FC236}">
              <a16:creationId xmlns:a16="http://schemas.microsoft.com/office/drawing/2014/main" id="{00000000-0008-0000-0F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130</xdr:row>
      <xdr:rowOff>0</xdr:rowOff>
    </xdr:from>
    <xdr:to>
      <xdr:col>30</xdr:col>
      <xdr:colOff>121920</xdr:colOff>
      <xdr:row>130</xdr:row>
      <xdr:rowOff>121920</xdr:rowOff>
    </xdr:to>
    <xdr:pic>
      <xdr:nvPicPr>
        <xdr:cNvPr id="460" name="图片 459">
          <a:extLst>
            <a:ext uri="{FF2B5EF4-FFF2-40B4-BE49-F238E27FC236}">
              <a16:creationId xmlns:a16="http://schemas.microsoft.com/office/drawing/2014/main" id="{00000000-0008-0000-0F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130</xdr:row>
      <xdr:rowOff>0</xdr:rowOff>
    </xdr:from>
    <xdr:to>
      <xdr:col>32</xdr:col>
      <xdr:colOff>121920</xdr:colOff>
      <xdr:row>130</xdr:row>
      <xdr:rowOff>121920</xdr:rowOff>
    </xdr:to>
    <xdr:pic>
      <xdr:nvPicPr>
        <xdr:cNvPr id="461" name="图片 460">
          <a:extLst>
            <a:ext uri="{FF2B5EF4-FFF2-40B4-BE49-F238E27FC236}">
              <a16:creationId xmlns:a16="http://schemas.microsoft.com/office/drawing/2014/main" id="{00000000-0008-0000-0F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130</xdr:row>
      <xdr:rowOff>0</xdr:rowOff>
    </xdr:from>
    <xdr:to>
      <xdr:col>35</xdr:col>
      <xdr:colOff>121920</xdr:colOff>
      <xdr:row>130</xdr:row>
      <xdr:rowOff>121920</xdr:rowOff>
    </xdr:to>
    <xdr:pic>
      <xdr:nvPicPr>
        <xdr:cNvPr id="462" name="图片 461">
          <a:extLst>
            <a:ext uri="{FF2B5EF4-FFF2-40B4-BE49-F238E27FC236}">
              <a16:creationId xmlns:a16="http://schemas.microsoft.com/office/drawing/2014/main" id="{00000000-0008-0000-0F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130</xdr:row>
      <xdr:rowOff>0</xdr:rowOff>
    </xdr:from>
    <xdr:to>
      <xdr:col>36</xdr:col>
      <xdr:colOff>121920</xdr:colOff>
      <xdr:row>130</xdr:row>
      <xdr:rowOff>121920</xdr:rowOff>
    </xdr:to>
    <xdr:pic>
      <xdr:nvPicPr>
        <xdr:cNvPr id="463" name="图片 462">
          <a:extLst>
            <a:ext uri="{FF2B5EF4-FFF2-40B4-BE49-F238E27FC236}">
              <a16:creationId xmlns:a16="http://schemas.microsoft.com/office/drawing/2014/main" id="{00000000-0008-0000-0F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130</xdr:row>
      <xdr:rowOff>0</xdr:rowOff>
    </xdr:from>
    <xdr:to>
      <xdr:col>37</xdr:col>
      <xdr:colOff>121920</xdr:colOff>
      <xdr:row>130</xdr:row>
      <xdr:rowOff>121920</xdr:rowOff>
    </xdr:to>
    <xdr:pic>
      <xdr:nvPicPr>
        <xdr:cNvPr id="464" name="图片 463">
          <a:extLst>
            <a:ext uri="{FF2B5EF4-FFF2-40B4-BE49-F238E27FC236}">
              <a16:creationId xmlns:a16="http://schemas.microsoft.com/office/drawing/2014/main" id="{00000000-0008-0000-0F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130</xdr:row>
      <xdr:rowOff>0</xdr:rowOff>
    </xdr:from>
    <xdr:to>
      <xdr:col>38</xdr:col>
      <xdr:colOff>121920</xdr:colOff>
      <xdr:row>130</xdr:row>
      <xdr:rowOff>121920</xdr:rowOff>
    </xdr:to>
    <xdr:pic>
      <xdr:nvPicPr>
        <xdr:cNvPr id="465" name="图片 464">
          <a:extLst>
            <a:ext uri="{FF2B5EF4-FFF2-40B4-BE49-F238E27FC236}">
              <a16:creationId xmlns:a16="http://schemas.microsoft.com/office/drawing/2014/main" id="{00000000-0008-0000-0F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130</xdr:row>
      <xdr:rowOff>0</xdr:rowOff>
    </xdr:from>
    <xdr:to>
      <xdr:col>39</xdr:col>
      <xdr:colOff>121920</xdr:colOff>
      <xdr:row>130</xdr:row>
      <xdr:rowOff>121920</xdr:rowOff>
    </xdr:to>
    <xdr:pic>
      <xdr:nvPicPr>
        <xdr:cNvPr id="466" name="图片 465">
          <a:extLst>
            <a:ext uri="{FF2B5EF4-FFF2-40B4-BE49-F238E27FC236}">
              <a16:creationId xmlns:a16="http://schemas.microsoft.com/office/drawing/2014/main" id="{00000000-0008-0000-0F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130</xdr:row>
      <xdr:rowOff>0</xdr:rowOff>
    </xdr:from>
    <xdr:to>
      <xdr:col>40</xdr:col>
      <xdr:colOff>121920</xdr:colOff>
      <xdr:row>130</xdr:row>
      <xdr:rowOff>121920</xdr:rowOff>
    </xdr:to>
    <xdr:pic>
      <xdr:nvPicPr>
        <xdr:cNvPr id="467" name="图片 466">
          <a:extLst>
            <a:ext uri="{FF2B5EF4-FFF2-40B4-BE49-F238E27FC236}">
              <a16:creationId xmlns:a16="http://schemas.microsoft.com/office/drawing/2014/main" id="{00000000-0008-0000-0F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130</xdr:row>
      <xdr:rowOff>0</xdr:rowOff>
    </xdr:from>
    <xdr:to>
      <xdr:col>42</xdr:col>
      <xdr:colOff>121920</xdr:colOff>
      <xdr:row>130</xdr:row>
      <xdr:rowOff>121920</xdr:rowOff>
    </xdr:to>
    <xdr:pic>
      <xdr:nvPicPr>
        <xdr:cNvPr id="468" name="图片 467">
          <a:extLst>
            <a:ext uri="{FF2B5EF4-FFF2-40B4-BE49-F238E27FC236}">
              <a16:creationId xmlns:a16="http://schemas.microsoft.com/office/drawing/2014/main" id="{00000000-0008-0000-0F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32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130</xdr:row>
      <xdr:rowOff>0</xdr:rowOff>
    </xdr:from>
    <xdr:to>
      <xdr:col>43</xdr:col>
      <xdr:colOff>121920</xdr:colOff>
      <xdr:row>130</xdr:row>
      <xdr:rowOff>121920</xdr:rowOff>
    </xdr:to>
    <xdr:pic>
      <xdr:nvPicPr>
        <xdr:cNvPr id="469" name="图片 468">
          <a:extLst>
            <a:ext uri="{FF2B5EF4-FFF2-40B4-BE49-F238E27FC236}">
              <a16:creationId xmlns:a16="http://schemas.microsoft.com/office/drawing/2014/main" id="{00000000-0008-0000-0F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128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130</xdr:row>
      <xdr:rowOff>0</xdr:rowOff>
    </xdr:from>
    <xdr:to>
      <xdr:col>44</xdr:col>
      <xdr:colOff>121920</xdr:colOff>
      <xdr:row>130</xdr:row>
      <xdr:rowOff>121920</xdr:rowOff>
    </xdr:to>
    <xdr:pic>
      <xdr:nvPicPr>
        <xdr:cNvPr id="470" name="图片 469">
          <a:extLst>
            <a:ext uri="{FF2B5EF4-FFF2-40B4-BE49-F238E27FC236}">
              <a16:creationId xmlns:a16="http://schemas.microsoft.com/office/drawing/2014/main" id="{00000000-0008-0000-0F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130</xdr:row>
      <xdr:rowOff>0</xdr:rowOff>
    </xdr:from>
    <xdr:to>
      <xdr:col>45</xdr:col>
      <xdr:colOff>121920</xdr:colOff>
      <xdr:row>130</xdr:row>
      <xdr:rowOff>121920</xdr:rowOff>
    </xdr:to>
    <xdr:pic>
      <xdr:nvPicPr>
        <xdr:cNvPr id="471" name="图片 470">
          <a:extLst>
            <a:ext uri="{FF2B5EF4-FFF2-40B4-BE49-F238E27FC236}">
              <a16:creationId xmlns:a16="http://schemas.microsoft.com/office/drawing/2014/main" id="{00000000-0008-0000-0F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130</xdr:row>
      <xdr:rowOff>0</xdr:rowOff>
    </xdr:from>
    <xdr:to>
      <xdr:col>48</xdr:col>
      <xdr:colOff>121920</xdr:colOff>
      <xdr:row>130</xdr:row>
      <xdr:rowOff>121920</xdr:rowOff>
    </xdr:to>
    <xdr:pic>
      <xdr:nvPicPr>
        <xdr:cNvPr id="472" name="图片 471">
          <a:extLst>
            <a:ext uri="{FF2B5EF4-FFF2-40B4-BE49-F238E27FC236}">
              <a16:creationId xmlns:a16="http://schemas.microsoft.com/office/drawing/2014/main" id="{00000000-0008-0000-0F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130</xdr:row>
      <xdr:rowOff>0</xdr:rowOff>
    </xdr:from>
    <xdr:to>
      <xdr:col>49</xdr:col>
      <xdr:colOff>121920</xdr:colOff>
      <xdr:row>130</xdr:row>
      <xdr:rowOff>121920</xdr:rowOff>
    </xdr:to>
    <xdr:pic>
      <xdr:nvPicPr>
        <xdr:cNvPr id="473" name="图片 472">
          <a:extLst>
            <a:ext uri="{FF2B5EF4-FFF2-40B4-BE49-F238E27FC236}">
              <a16:creationId xmlns:a16="http://schemas.microsoft.com/office/drawing/2014/main" id="{00000000-0008-0000-0F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704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130</xdr:row>
      <xdr:rowOff>0</xdr:rowOff>
    </xdr:from>
    <xdr:to>
      <xdr:col>50</xdr:col>
      <xdr:colOff>121920</xdr:colOff>
      <xdr:row>130</xdr:row>
      <xdr:rowOff>121920</xdr:rowOff>
    </xdr:to>
    <xdr:pic>
      <xdr:nvPicPr>
        <xdr:cNvPr id="474" name="图片 473">
          <a:extLst>
            <a:ext uri="{FF2B5EF4-FFF2-40B4-BE49-F238E27FC236}">
              <a16:creationId xmlns:a16="http://schemas.microsoft.com/office/drawing/2014/main" id="{00000000-0008-0000-0F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130</xdr:row>
      <xdr:rowOff>0</xdr:rowOff>
    </xdr:from>
    <xdr:to>
      <xdr:col>51</xdr:col>
      <xdr:colOff>121920</xdr:colOff>
      <xdr:row>130</xdr:row>
      <xdr:rowOff>121920</xdr:rowOff>
    </xdr:to>
    <xdr:pic>
      <xdr:nvPicPr>
        <xdr:cNvPr id="475" name="图片 474">
          <a:extLst>
            <a:ext uri="{FF2B5EF4-FFF2-40B4-BE49-F238E27FC236}">
              <a16:creationId xmlns:a16="http://schemas.microsoft.com/office/drawing/2014/main" id="{00000000-0008-0000-0F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96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130</xdr:row>
      <xdr:rowOff>0</xdr:rowOff>
    </xdr:from>
    <xdr:to>
      <xdr:col>52</xdr:col>
      <xdr:colOff>121920</xdr:colOff>
      <xdr:row>130</xdr:row>
      <xdr:rowOff>121920</xdr:rowOff>
    </xdr:to>
    <xdr:pic>
      <xdr:nvPicPr>
        <xdr:cNvPr id="476" name="图片 475">
          <a:extLst>
            <a:ext uri="{FF2B5EF4-FFF2-40B4-BE49-F238E27FC236}">
              <a16:creationId xmlns:a16="http://schemas.microsoft.com/office/drawing/2014/main" id="{00000000-0008-0000-0F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992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132</xdr:row>
      <xdr:rowOff>0</xdr:rowOff>
    </xdr:from>
    <xdr:to>
      <xdr:col>46</xdr:col>
      <xdr:colOff>121920</xdr:colOff>
      <xdr:row>132</xdr:row>
      <xdr:rowOff>121920</xdr:rowOff>
    </xdr:to>
    <xdr:pic>
      <xdr:nvPicPr>
        <xdr:cNvPr id="477" name="图片 476">
          <a:extLst>
            <a:ext uri="{FF2B5EF4-FFF2-40B4-BE49-F238E27FC236}">
              <a16:creationId xmlns:a16="http://schemas.microsoft.com/office/drawing/2014/main" id="{00000000-0008-0000-0F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41600" y="253898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0</xdr:colOff>
      <xdr:row>120</xdr:row>
      <xdr:rowOff>0</xdr:rowOff>
    </xdr:from>
    <xdr:ext cx="121920" cy="121920"/>
    <xdr:pic>
      <xdr:nvPicPr>
        <xdr:cNvPr id="478" name="图片 477">
          <a:extLst>
            <a:ext uri="{FF2B5EF4-FFF2-40B4-BE49-F238E27FC236}">
              <a16:creationId xmlns:a16="http://schemas.microsoft.com/office/drawing/2014/main" id="{00000000-0008-0000-0F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120</xdr:row>
      <xdr:rowOff>0</xdr:rowOff>
    </xdr:from>
    <xdr:ext cx="121920" cy="121920"/>
    <xdr:pic>
      <xdr:nvPicPr>
        <xdr:cNvPr id="479" name="图片 478">
          <a:extLst>
            <a:ext uri="{FF2B5EF4-FFF2-40B4-BE49-F238E27FC236}">
              <a16:creationId xmlns:a16="http://schemas.microsoft.com/office/drawing/2014/main" id="{00000000-0008-0000-0F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120</xdr:row>
      <xdr:rowOff>0</xdr:rowOff>
    </xdr:from>
    <xdr:ext cx="121920" cy="121920"/>
    <xdr:pic>
      <xdr:nvPicPr>
        <xdr:cNvPr id="480" name="图片 479">
          <a:extLst>
            <a:ext uri="{FF2B5EF4-FFF2-40B4-BE49-F238E27FC236}">
              <a16:creationId xmlns:a16="http://schemas.microsoft.com/office/drawing/2014/main" id="{00000000-0008-0000-0F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120</xdr:row>
      <xdr:rowOff>0</xdr:rowOff>
    </xdr:from>
    <xdr:ext cx="121920" cy="121920"/>
    <xdr:pic>
      <xdr:nvPicPr>
        <xdr:cNvPr id="481" name="图片 480">
          <a:extLst>
            <a:ext uri="{FF2B5EF4-FFF2-40B4-BE49-F238E27FC236}">
              <a16:creationId xmlns:a16="http://schemas.microsoft.com/office/drawing/2014/main" id="{00000000-0008-0000-0F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0</xdr:colOff>
      <xdr:row>120</xdr:row>
      <xdr:rowOff>0</xdr:rowOff>
    </xdr:from>
    <xdr:ext cx="121920" cy="121920"/>
    <xdr:pic>
      <xdr:nvPicPr>
        <xdr:cNvPr id="482" name="图片 481">
          <a:extLst>
            <a:ext uri="{FF2B5EF4-FFF2-40B4-BE49-F238E27FC236}">
              <a16:creationId xmlns:a16="http://schemas.microsoft.com/office/drawing/2014/main" id="{00000000-0008-0000-0F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120</xdr:row>
      <xdr:rowOff>0</xdr:rowOff>
    </xdr:from>
    <xdr:ext cx="121920" cy="121920"/>
    <xdr:pic>
      <xdr:nvPicPr>
        <xdr:cNvPr id="483" name="图片 482">
          <a:extLst>
            <a:ext uri="{FF2B5EF4-FFF2-40B4-BE49-F238E27FC236}">
              <a16:creationId xmlns:a16="http://schemas.microsoft.com/office/drawing/2014/main" id="{00000000-0008-0000-0F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120</xdr:row>
      <xdr:rowOff>0</xdr:rowOff>
    </xdr:from>
    <xdr:ext cx="121920" cy="121920"/>
    <xdr:pic>
      <xdr:nvPicPr>
        <xdr:cNvPr id="484" name="图片 483">
          <a:extLst>
            <a:ext uri="{FF2B5EF4-FFF2-40B4-BE49-F238E27FC236}">
              <a16:creationId xmlns:a16="http://schemas.microsoft.com/office/drawing/2014/main" id="{00000000-0008-0000-0F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120</xdr:row>
      <xdr:rowOff>0</xdr:rowOff>
    </xdr:from>
    <xdr:ext cx="121920" cy="121920"/>
    <xdr:pic>
      <xdr:nvPicPr>
        <xdr:cNvPr id="485" name="图片 484">
          <a:extLst>
            <a:ext uri="{FF2B5EF4-FFF2-40B4-BE49-F238E27FC236}">
              <a16:creationId xmlns:a16="http://schemas.microsoft.com/office/drawing/2014/main" id="{00000000-0008-0000-0F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120</xdr:row>
      <xdr:rowOff>0</xdr:rowOff>
    </xdr:from>
    <xdr:ext cx="121920" cy="121920"/>
    <xdr:pic>
      <xdr:nvPicPr>
        <xdr:cNvPr id="486" name="图片 485">
          <a:extLst>
            <a:ext uri="{FF2B5EF4-FFF2-40B4-BE49-F238E27FC236}">
              <a16:creationId xmlns:a16="http://schemas.microsoft.com/office/drawing/2014/main" id="{00000000-0008-0000-0F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120</xdr:row>
      <xdr:rowOff>0</xdr:rowOff>
    </xdr:from>
    <xdr:ext cx="121920" cy="121920"/>
    <xdr:pic>
      <xdr:nvPicPr>
        <xdr:cNvPr id="487" name="图片 486">
          <a:extLst>
            <a:ext uri="{FF2B5EF4-FFF2-40B4-BE49-F238E27FC236}">
              <a16:creationId xmlns:a16="http://schemas.microsoft.com/office/drawing/2014/main" id="{00000000-0008-0000-0F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120</xdr:row>
      <xdr:rowOff>0</xdr:rowOff>
    </xdr:from>
    <xdr:ext cx="121920" cy="121920"/>
    <xdr:pic>
      <xdr:nvPicPr>
        <xdr:cNvPr id="488" name="图片 487">
          <a:extLst>
            <a:ext uri="{FF2B5EF4-FFF2-40B4-BE49-F238E27FC236}">
              <a16:creationId xmlns:a16="http://schemas.microsoft.com/office/drawing/2014/main" id="{00000000-0008-0000-0F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120</xdr:row>
      <xdr:rowOff>0</xdr:rowOff>
    </xdr:from>
    <xdr:ext cx="121920" cy="121920"/>
    <xdr:pic>
      <xdr:nvPicPr>
        <xdr:cNvPr id="489" name="图片 488">
          <a:extLst>
            <a:ext uri="{FF2B5EF4-FFF2-40B4-BE49-F238E27FC236}">
              <a16:creationId xmlns:a16="http://schemas.microsoft.com/office/drawing/2014/main" id="{00000000-0008-0000-0F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120</xdr:row>
      <xdr:rowOff>0</xdr:rowOff>
    </xdr:from>
    <xdr:ext cx="121920" cy="121920"/>
    <xdr:pic>
      <xdr:nvPicPr>
        <xdr:cNvPr id="490" name="图片 489">
          <a:extLst>
            <a:ext uri="{FF2B5EF4-FFF2-40B4-BE49-F238E27FC236}">
              <a16:creationId xmlns:a16="http://schemas.microsoft.com/office/drawing/2014/main" id="{00000000-0008-0000-0F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120</xdr:row>
      <xdr:rowOff>0</xdr:rowOff>
    </xdr:from>
    <xdr:ext cx="121920" cy="121920"/>
    <xdr:pic>
      <xdr:nvPicPr>
        <xdr:cNvPr id="491" name="图片 490">
          <a:extLst>
            <a:ext uri="{FF2B5EF4-FFF2-40B4-BE49-F238E27FC236}">
              <a16:creationId xmlns:a16="http://schemas.microsoft.com/office/drawing/2014/main" id="{00000000-0008-0000-0F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120</xdr:row>
      <xdr:rowOff>0</xdr:rowOff>
    </xdr:from>
    <xdr:ext cx="121920" cy="121920"/>
    <xdr:pic>
      <xdr:nvPicPr>
        <xdr:cNvPr id="492" name="图片 491">
          <a:extLst>
            <a:ext uri="{FF2B5EF4-FFF2-40B4-BE49-F238E27FC236}">
              <a16:creationId xmlns:a16="http://schemas.microsoft.com/office/drawing/2014/main" id="{00000000-0008-0000-0F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120</xdr:row>
      <xdr:rowOff>0</xdr:rowOff>
    </xdr:from>
    <xdr:ext cx="121920" cy="121920"/>
    <xdr:pic>
      <xdr:nvPicPr>
        <xdr:cNvPr id="493" name="图片 492">
          <a:extLst>
            <a:ext uri="{FF2B5EF4-FFF2-40B4-BE49-F238E27FC236}">
              <a16:creationId xmlns:a16="http://schemas.microsoft.com/office/drawing/2014/main" id="{00000000-0008-0000-0F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120</xdr:row>
      <xdr:rowOff>0</xdr:rowOff>
    </xdr:from>
    <xdr:ext cx="121920" cy="121920"/>
    <xdr:pic>
      <xdr:nvPicPr>
        <xdr:cNvPr id="494" name="图片 493">
          <a:extLst>
            <a:ext uri="{FF2B5EF4-FFF2-40B4-BE49-F238E27FC236}">
              <a16:creationId xmlns:a16="http://schemas.microsoft.com/office/drawing/2014/main" id="{00000000-0008-0000-0F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120</xdr:row>
      <xdr:rowOff>0</xdr:rowOff>
    </xdr:from>
    <xdr:ext cx="121920" cy="121920"/>
    <xdr:pic>
      <xdr:nvPicPr>
        <xdr:cNvPr id="495" name="图片 494">
          <a:extLst>
            <a:ext uri="{FF2B5EF4-FFF2-40B4-BE49-F238E27FC236}">
              <a16:creationId xmlns:a16="http://schemas.microsoft.com/office/drawing/2014/main" id="{00000000-0008-0000-0F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120</xdr:row>
      <xdr:rowOff>0</xdr:rowOff>
    </xdr:from>
    <xdr:ext cx="121920" cy="121920"/>
    <xdr:pic>
      <xdr:nvPicPr>
        <xdr:cNvPr id="496" name="图片 495">
          <a:extLst>
            <a:ext uri="{FF2B5EF4-FFF2-40B4-BE49-F238E27FC236}">
              <a16:creationId xmlns:a16="http://schemas.microsoft.com/office/drawing/2014/main" id="{00000000-0008-0000-0F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120</xdr:row>
      <xdr:rowOff>0</xdr:rowOff>
    </xdr:from>
    <xdr:ext cx="121920" cy="121920"/>
    <xdr:pic>
      <xdr:nvPicPr>
        <xdr:cNvPr id="497" name="图片 496">
          <a:extLst>
            <a:ext uri="{FF2B5EF4-FFF2-40B4-BE49-F238E27FC236}">
              <a16:creationId xmlns:a16="http://schemas.microsoft.com/office/drawing/2014/main" id="{00000000-0008-0000-0F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120</xdr:row>
      <xdr:rowOff>0</xdr:rowOff>
    </xdr:from>
    <xdr:ext cx="121920" cy="121920"/>
    <xdr:pic>
      <xdr:nvPicPr>
        <xdr:cNvPr id="498" name="图片 497">
          <a:extLst>
            <a:ext uri="{FF2B5EF4-FFF2-40B4-BE49-F238E27FC236}">
              <a16:creationId xmlns:a16="http://schemas.microsoft.com/office/drawing/2014/main" id="{00000000-0008-0000-0F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120</xdr:row>
      <xdr:rowOff>0</xdr:rowOff>
    </xdr:from>
    <xdr:ext cx="121920" cy="121920"/>
    <xdr:pic>
      <xdr:nvPicPr>
        <xdr:cNvPr id="499" name="图片 498">
          <a:extLst>
            <a:ext uri="{FF2B5EF4-FFF2-40B4-BE49-F238E27FC236}">
              <a16:creationId xmlns:a16="http://schemas.microsoft.com/office/drawing/2014/main" id="{00000000-0008-0000-0F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0</xdr:colOff>
      <xdr:row>120</xdr:row>
      <xdr:rowOff>0</xdr:rowOff>
    </xdr:from>
    <xdr:ext cx="121920" cy="121920"/>
    <xdr:pic>
      <xdr:nvPicPr>
        <xdr:cNvPr id="500" name="图片 499">
          <a:extLst>
            <a:ext uri="{FF2B5EF4-FFF2-40B4-BE49-F238E27FC236}">
              <a16:creationId xmlns:a16="http://schemas.microsoft.com/office/drawing/2014/main" id="{00000000-0008-0000-0F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120</xdr:row>
      <xdr:rowOff>0</xdr:rowOff>
    </xdr:from>
    <xdr:ext cx="121920" cy="121920"/>
    <xdr:pic>
      <xdr:nvPicPr>
        <xdr:cNvPr id="501" name="图片 500">
          <a:extLst>
            <a:ext uri="{FF2B5EF4-FFF2-40B4-BE49-F238E27FC236}">
              <a16:creationId xmlns:a16="http://schemas.microsoft.com/office/drawing/2014/main" id="{00000000-0008-0000-0F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0</xdr:colOff>
      <xdr:row>120</xdr:row>
      <xdr:rowOff>0</xdr:rowOff>
    </xdr:from>
    <xdr:ext cx="121920" cy="121920"/>
    <xdr:pic>
      <xdr:nvPicPr>
        <xdr:cNvPr id="502" name="图片 501">
          <a:extLst>
            <a:ext uri="{FF2B5EF4-FFF2-40B4-BE49-F238E27FC236}">
              <a16:creationId xmlns:a16="http://schemas.microsoft.com/office/drawing/2014/main" id="{00000000-0008-0000-0F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120</xdr:row>
      <xdr:rowOff>0</xdr:rowOff>
    </xdr:from>
    <xdr:ext cx="121920" cy="121920"/>
    <xdr:pic>
      <xdr:nvPicPr>
        <xdr:cNvPr id="503" name="图片 502">
          <a:extLst>
            <a:ext uri="{FF2B5EF4-FFF2-40B4-BE49-F238E27FC236}">
              <a16:creationId xmlns:a16="http://schemas.microsoft.com/office/drawing/2014/main" id="{00000000-0008-0000-0F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120</xdr:row>
      <xdr:rowOff>0</xdr:rowOff>
    </xdr:from>
    <xdr:ext cx="121920" cy="121920"/>
    <xdr:pic>
      <xdr:nvPicPr>
        <xdr:cNvPr id="504" name="图片 503">
          <a:extLst>
            <a:ext uri="{FF2B5EF4-FFF2-40B4-BE49-F238E27FC236}">
              <a16:creationId xmlns:a16="http://schemas.microsoft.com/office/drawing/2014/main" id="{00000000-0008-0000-0F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120</xdr:row>
      <xdr:rowOff>0</xdr:rowOff>
    </xdr:from>
    <xdr:ext cx="121920" cy="121920"/>
    <xdr:pic>
      <xdr:nvPicPr>
        <xdr:cNvPr id="505" name="图片 504">
          <a:extLst>
            <a:ext uri="{FF2B5EF4-FFF2-40B4-BE49-F238E27FC236}">
              <a16:creationId xmlns:a16="http://schemas.microsoft.com/office/drawing/2014/main" id="{00000000-0008-0000-0F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120</xdr:row>
      <xdr:rowOff>0</xdr:rowOff>
    </xdr:from>
    <xdr:ext cx="121920" cy="121920"/>
    <xdr:pic>
      <xdr:nvPicPr>
        <xdr:cNvPr id="506" name="图片 505">
          <a:extLst>
            <a:ext uri="{FF2B5EF4-FFF2-40B4-BE49-F238E27FC236}">
              <a16:creationId xmlns:a16="http://schemas.microsoft.com/office/drawing/2014/main" id="{00000000-0008-0000-0F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120</xdr:row>
      <xdr:rowOff>0</xdr:rowOff>
    </xdr:from>
    <xdr:ext cx="121920" cy="121920"/>
    <xdr:pic>
      <xdr:nvPicPr>
        <xdr:cNvPr id="507" name="图片 506">
          <a:extLst>
            <a:ext uri="{FF2B5EF4-FFF2-40B4-BE49-F238E27FC236}">
              <a16:creationId xmlns:a16="http://schemas.microsoft.com/office/drawing/2014/main" id="{00000000-0008-0000-0F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120</xdr:row>
      <xdr:rowOff>0</xdr:rowOff>
    </xdr:from>
    <xdr:ext cx="121920" cy="121920"/>
    <xdr:pic>
      <xdr:nvPicPr>
        <xdr:cNvPr id="508" name="图片 507">
          <a:extLst>
            <a:ext uri="{FF2B5EF4-FFF2-40B4-BE49-F238E27FC236}">
              <a16:creationId xmlns:a16="http://schemas.microsoft.com/office/drawing/2014/main" id="{00000000-0008-0000-0F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120</xdr:row>
      <xdr:rowOff>0</xdr:rowOff>
    </xdr:from>
    <xdr:ext cx="121920" cy="121920"/>
    <xdr:pic>
      <xdr:nvPicPr>
        <xdr:cNvPr id="509" name="图片 508">
          <a:extLst>
            <a:ext uri="{FF2B5EF4-FFF2-40B4-BE49-F238E27FC236}">
              <a16:creationId xmlns:a16="http://schemas.microsoft.com/office/drawing/2014/main" id="{00000000-0008-0000-0F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120</xdr:row>
      <xdr:rowOff>0</xdr:rowOff>
    </xdr:from>
    <xdr:ext cx="121920" cy="121920"/>
    <xdr:pic>
      <xdr:nvPicPr>
        <xdr:cNvPr id="510" name="图片 509">
          <a:extLst>
            <a:ext uri="{FF2B5EF4-FFF2-40B4-BE49-F238E27FC236}">
              <a16:creationId xmlns:a16="http://schemas.microsoft.com/office/drawing/2014/main" id="{00000000-0008-0000-0F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120</xdr:row>
      <xdr:rowOff>0</xdr:rowOff>
    </xdr:from>
    <xdr:ext cx="121920" cy="121920"/>
    <xdr:pic>
      <xdr:nvPicPr>
        <xdr:cNvPr id="511" name="图片 510">
          <a:extLst>
            <a:ext uri="{FF2B5EF4-FFF2-40B4-BE49-F238E27FC236}">
              <a16:creationId xmlns:a16="http://schemas.microsoft.com/office/drawing/2014/main" id="{00000000-0008-0000-0F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120</xdr:row>
      <xdr:rowOff>0</xdr:rowOff>
    </xdr:from>
    <xdr:ext cx="121920" cy="121920"/>
    <xdr:pic>
      <xdr:nvPicPr>
        <xdr:cNvPr id="512" name="图片 511">
          <a:extLst>
            <a:ext uri="{FF2B5EF4-FFF2-40B4-BE49-F238E27FC236}">
              <a16:creationId xmlns:a16="http://schemas.microsoft.com/office/drawing/2014/main" id="{00000000-0008-0000-0F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120</xdr:row>
      <xdr:rowOff>0</xdr:rowOff>
    </xdr:from>
    <xdr:ext cx="121920" cy="121920"/>
    <xdr:pic>
      <xdr:nvPicPr>
        <xdr:cNvPr id="513" name="图片 512">
          <a:extLst>
            <a:ext uri="{FF2B5EF4-FFF2-40B4-BE49-F238E27FC236}">
              <a16:creationId xmlns:a16="http://schemas.microsoft.com/office/drawing/2014/main" id="{00000000-0008-0000-0F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39</xdr:col>
      <xdr:colOff>0</xdr:colOff>
      <xdr:row>120</xdr:row>
      <xdr:rowOff>0</xdr:rowOff>
    </xdr:from>
    <xdr:ext cx="121920" cy="121920"/>
    <xdr:pic>
      <xdr:nvPicPr>
        <xdr:cNvPr id="514" name="图片 513">
          <a:extLst>
            <a:ext uri="{FF2B5EF4-FFF2-40B4-BE49-F238E27FC236}">
              <a16:creationId xmlns:a16="http://schemas.microsoft.com/office/drawing/2014/main" id="{00000000-0008-0000-0F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0</xdr:colOff>
      <xdr:row>120</xdr:row>
      <xdr:rowOff>0</xdr:rowOff>
    </xdr:from>
    <xdr:ext cx="121920" cy="121920"/>
    <xdr:pic>
      <xdr:nvPicPr>
        <xdr:cNvPr id="515" name="图片 514">
          <a:extLst>
            <a:ext uri="{FF2B5EF4-FFF2-40B4-BE49-F238E27FC236}">
              <a16:creationId xmlns:a16="http://schemas.microsoft.com/office/drawing/2014/main" id="{00000000-0008-0000-0F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41</xdr:col>
      <xdr:colOff>0</xdr:colOff>
      <xdr:row>120</xdr:row>
      <xdr:rowOff>0</xdr:rowOff>
    </xdr:from>
    <xdr:ext cx="121920" cy="121920"/>
    <xdr:pic>
      <xdr:nvPicPr>
        <xdr:cNvPr id="516" name="图片 515">
          <a:extLst>
            <a:ext uri="{FF2B5EF4-FFF2-40B4-BE49-F238E27FC236}">
              <a16:creationId xmlns:a16="http://schemas.microsoft.com/office/drawing/2014/main" id="{00000000-0008-0000-0F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0</xdr:colOff>
      <xdr:row>120</xdr:row>
      <xdr:rowOff>0</xdr:rowOff>
    </xdr:from>
    <xdr:ext cx="121920" cy="121920"/>
    <xdr:pic>
      <xdr:nvPicPr>
        <xdr:cNvPr id="517" name="图片 516">
          <a:extLst>
            <a:ext uri="{FF2B5EF4-FFF2-40B4-BE49-F238E27FC236}">
              <a16:creationId xmlns:a16="http://schemas.microsoft.com/office/drawing/2014/main" id="{00000000-0008-0000-0F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120</xdr:row>
      <xdr:rowOff>0</xdr:rowOff>
    </xdr:from>
    <xdr:ext cx="121920" cy="121920"/>
    <xdr:pic>
      <xdr:nvPicPr>
        <xdr:cNvPr id="518" name="图片 517">
          <a:extLst>
            <a:ext uri="{FF2B5EF4-FFF2-40B4-BE49-F238E27FC236}">
              <a16:creationId xmlns:a16="http://schemas.microsoft.com/office/drawing/2014/main" id="{00000000-0008-0000-0F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44</xdr:col>
      <xdr:colOff>0</xdr:colOff>
      <xdr:row>120</xdr:row>
      <xdr:rowOff>0</xdr:rowOff>
    </xdr:from>
    <xdr:ext cx="121920" cy="121920"/>
    <xdr:pic>
      <xdr:nvPicPr>
        <xdr:cNvPr id="519" name="图片 518">
          <a:extLst>
            <a:ext uri="{FF2B5EF4-FFF2-40B4-BE49-F238E27FC236}">
              <a16:creationId xmlns:a16="http://schemas.microsoft.com/office/drawing/2014/main" id="{00000000-0008-0000-0F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45</xdr:col>
      <xdr:colOff>0</xdr:colOff>
      <xdr:row>120</xdr:row>
      <xdr:rowOff>0</xdr:rowOff>
    </xdr:from>
    <xdr:ext cx="121920" cy="121920"/>
    <xdr:pic>
      <xdr:nvPicPr>
        <xdr:cNvPr id="520" name="图片 519">
          <a:extLst>
            <a:ext uri="{FF2B5EF4-FFF2-40B4-BE49-F238E27FC236}">
              <a16:creationId xmlns:a16="http://schemas.microsoft.com/office/drawing/2014/main" id="{00000000-0008-0000-0F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46</xdr:col>
      <xdr:colOff>0</xdr:colOff>
      <xdr:row>120</xdr:row>
      <xdr:rowOff>0</xdr:rowOff>
    </xdr:from>
    <xdr:ext cx="121920" cy="121920"/>
    <xdr:pic>
      <xdr:nvPicPr>
        <xdr:cNvPr id="521" name="图片 520">
          <a:extLst>
            <a:ext uri="{FF2B5EF4-FFF2-40B4-BE49-F238E27FC236}">
              <a16:creationId xmlns:a16="http://schemas.microsoft.com/office/drawing/2014/main" id="{00000000-0008-0000-0F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47</xdr:col>
      <xdr:colOff>0</xdr:colOff>
      <xdr:row>120</xdr:row>
      <xdr:rowOff>0</xdr:rowOff>
    </xdr:from>
    <xdr:ext cx="121920" cy="121920"/>
    <xdr:pic>
      <xdr:nvPicPr>
        <xdr:cNvPr id="522" name="图片 521">
          <a:extLst>
            <a:ext uri="{FF2B5EF4-FFF2-40B4-BE49-F238E27FC236}">
              <a16:creationId xmlns:a16="http://schemas.microsoft.com/office/drawing/2014/main" id="{00000000-0008-0000-0F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48</xdr:col>
      <xdr:colOff>0</xdr:colOff>
      <xdr:row>120</xdr:row>
      <xdr:rowOff>0</xdr:rowOff>
    </xdr:from>
    <xdr:ext cx="121920" cy="121920"/>
    <xdr:pic>
      <xdr:nvPicPr>
        <xdr:cNvPr id="523" name="图片 522">
          <a:extLst>
            <a:ext uri="{FF2B5EF4-FFF2-40B4-BE49-F238E27FC236}">
              <a16:creationId xmlns:a16="http://schemas.microsoft.com/office/drawing/2014/main" id="{00000000-0008-0000-0F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49</xdr:col>
      <xdr:colOff>0</xdr:colOff>
      <xdr:row>120</xdr:row>
      <xdr:rowOff>0</xdr:rowOff>
    </xdr:from>
    <xdr:ext cx="121920" cy="121920"/>
    <xdr:pic>
      <xdr:nvPicPr>
        <xdr:cNvPr id="524" name="图片 523">
          <a:extLst>
            <a:ext uri="{FF2B5EF4-FFF2-40B4-BE49-F238E27FC236}">
              <a16:creationId xmlns:a16="http://schemas.microsoft.com/office/drawing/2014/main" id="{00000000-0008-0000-0F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50</xdr:col>
      <xdr:colOff>0</xdr:colOff>
      <xdr:row>120</xdr:row>
      <xdr:rowOff>0</xdr:rowOff>
    </xdr:from>
    <xdr:ext cx="121920" cy="121920"/>
    <xdr:pic>
      <xdr:nvPicPr>
        <xdr:cNvPr id="525" name="图片 524">
          <a:extLst>
            <a:ext uri="{FF2B5EF4-FFF2-40B4-BE49-F238E27FC236}">
              <a16:creationId xmlns:a16="http://schemas.microsoft.com/office/drawing/2014/main" id="{00000000-0008-0000-0F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51</xdr:col>
      <xdr:colOff>0</xdr:colOff>
      <xdr:row>120</xdr:row>
      <xdr:rowOff>0</xdr:rowOff>
    </xdr:from>
    <xdr:ext cx="121920" cy="121920"/>
    <xdr:pic>
      <xdr:nvPicPr>
        <xdr:cNvPr id="526" name="图片 525">
          <a:extLst>
            <a:ext uri="{FF2B5EF4-FFF2-40B4-BE49-F238E27FC236}">
              <a16:creationId xmlns:a16="http://schemas.microsoft.com/office/drawing/2014/main" id="{00000000-0008-0000-0F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52</xdr:col>
      <xdr:colOff>0</xdr:colOff>
      <xdr:row>120</xdr:row>
      <xdr:rowOff>0</xdr:rowOff>
    </xdr:from>
    <xdr:ext cx="121920" cy="121920"/>
    <xdr:pic>
      <xdr:nvPicPr>
        <xdr:cNvPr id="527" name="图片 526">
          <a:extLst>
            <a:ext uri="{FF2B5EF4-FFF2-40B4-BE49-F238E27FC236}">
              <a16:creationId xmlns:a16="http://schemas.microsoft.com/office/drawing/2014/main" id="{00000000-0008-0000-0F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53</xdr:col>
      <xdr:colOff>0</xdr:colOff>
      <xdr:row>120</xdr:row>
      <xdr:rowOff>0</xdr:rowOff>
    </xdr:from>
    <xdr:ext cx="121920" cy="121920"/>
    <xdr:pic>
      <xdr:nvPicPr>
        <xdr:cNvPr id="528" name="图片 527">
          <a:extLst>
            <a:ext uri="{FF2B5EF4-FFF2-40B4-BE49-F238E27FC236}">
              <a16:creationId xmlns:a16="http://schemas.microsoft.com/office/drawing/2014/main" id="{00000000-0008-0000-0F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066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123</xdr:row>
      <xdr:rowOff>0</xdr:rowOff>
    </xdr:from>
    <xdr:ext cx="121920" cy="121920"/>
    <xdr:pic>
      <xdr:nvPicPr>
        <xdr:cNvPr id="529" name="图片 528">
          <a:extLst>
            <a:ext uri="{FF2B5EF4-FFF2-40B4-BE49-F238E27FC236}">
              <a16:creationId xmlns:a16="http://schemas.microsoft.com/office/drawing/2014/main" id="{00000000-0008-0000-0F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123</xdr:row>
      <xdr:rowOff>0</xdr:rowOff>
    </xdr:from>
    <xdr:ext cx="121920" cy="121920"/>
    <xdr:pic>
      <xdr:nvPicPr>
        <xdr:cNvPr id="530" name="图片 529">
          <a:extLst>
            <a:ext uri="{FF2B5EF4-FFF2-40B4-BE49-F238E27FC236}">
              <a16:creationId xmlns:a16="http://schemas.microsoft.com/office/drawing/2014/main" id="{00000000-0008-0000-0F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123</xdr:row>
      <xdr:rowOff>0</xdr:rowOff>
    </xdr:from>
    <xdr:ext cx="121920" cy="121920"/>
    <xdr:pic>
      <xdr:nvPicPr>
        <xdr:cNvPr id="531" name="图片 530">
          <a:extLst>
            <a:ext uri="{FF2B5EF4-FFF2-40B4-BE49-F238E27FC236}">
              <a16:creationId xmlns:a16="http://schemas.microsoft.com/office/drawing/2014/main" id="{00000000-0008-0000-0F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123</xdr:row>
      <xdr:rowOff>0</xdr:rowOff>
    </xdr:from>
    <xdr:ext cx="121920" cy="121920"/>
    <xdr:pic>
      <xdr:nvPicPr>
        <xdr:cNvPr id="532" name="图片 531">
          <a:extLst>
            <a:ext uri="{FF2B5EF4-FFF2-40B4-BE49-F238E27FC236}">
              <a16:creationId xmlns:a16="http://schemas.microsoft.com/office/drawing/2014/main" id="{00000000-0008-0000-0F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0</xdr:colOff>
      <xdr:row>123</xdr:row>
      <xdr:rowOff>0</xdr:rowOff>
    </xdr:from>
    <xdr:ext cx="121920" cy="121920"/>
    <xdr:pic>
      <xdr:nvPicPr>
        <xdr:cNvPr id="533" name="图片 532">
          <a:extLst>
            <a:ext uri="{FF2B5EF4-FFF2-40B4-BE49-F238E27FC236}">
              <a16:creationId xmlns:a16="http://schemas.microsoft.com/office/drawing/2014/main" id="{00000000-0008-0000-0F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123</xdr:row>
      <xdr:rowOff>0</xdr:rowOff>
    </xdr:from>
    <xdr:ext cx="121920" cy="121920"/>
    <xdr:pic>
      <xdr:nvPicPr>
        <xdr:cNvPr id="534" name="图片 533">
          <a:extLst>
            <a:ext uri="{FF2B5EF4-FFF2-40B4-BE49-F238E27FC236}">
              <a16:creationId xmlns:a16="http://schemas.microsoft.com/office/drawing/2014/main" id="{00000000-0008-0000-0F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123</xdr:row>
      <xdr:rowOff>0</xdr:rowOff>
    </xdr:from>
    <xdr:ext cx="121920" cy="121920"/>
    <xdr:pic>
      <xdr:nvPicPr>
        <xdr:cNvPr id="535" name="图片 534">
          <a:extLst>
            <a:ext uri="{FF2B5EF4-FFF2-40B4-BE49-F238E27FC236}">
              <a16:creationId xmlns:a16="http://schemas.microsoft.com/office/drawing/2014/main" id="{00000000-0008-0000-0F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123</xdr:row>
      <xdr:rowOff>0</xdr:rowOff>
    </xdr:from>
    <xdr:ext cx="121920" cy="121920"/>
    <xdr:pic>
      <xdr:nvPicPr>
        <xdr:cNvPr id="536" name="图片 535">
          <a:extLst>
            <a:ext uri="{FF2B5EF4-FFF2-40B4-BE49-F238E27FC236}">
              <a16:creationId xmlns:a16="http://schemas.microsoft.com/office/drawing/2014/main" id="{00000000-0008-0000-0F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123</xdr:row>
      <xdr:rowOff>0</xdr:rowOff>
    </xdr:from>
    <xdr:ext cx="121920" cy="121920"/>
    <xdr:pic>
      <xdr:nvPicPr>
        <xdr:cNvPr id="537" name="图片 536">
          <a:extLst>
            <a:ext uri="{FF2B5EF4-FFF2-40B4-BE49-F238E27FC236}">
              <a16:creationId xmlns:a16="http://schemas.microsoft.com/office/drawing/2014/main" id="{00000000-0008-0000-0F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123</xdr:row>
      <xdr:rowOff>0</xdr:rowOff>
    </xdr:from>
    <xdr:ext cx="121920" cy="121920"/>
    <xdr:pic>
      <xdr:nvPicPr>
        <xdr:cNvPr id="538" name="图片 537">
          <a:extLst>
            <a:ext uri="{FF2B5EF4-FFF2-40B4-BE49-F238E27FC236}">
              <a16:creationId xmlns:a16="http://schemas.microsoft.com/office/drawing/2014/main" id="{00000000-0008-0000-0F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123</xdr:row>
      <xdr:rowOff>0</xdr:rowOff>
    </xdr:from>
    <xdr:ext cx="121920" cy="121920"/>
    <xdr:pic>
      <xdr:nvPicPr>
        <xdr:cNvPr id="539" name="图片 538">
          <a:extLst>
            <a:ext uri="{FF2B5EF4-FFF2-40B4-BE49-F238E27FC236}">
              <a16:creationId xmlns:a16="http://schemas.microsoft.com/office/drawing/2014/main" id="{00000000-0008-0000-0F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123</xdr:row>
      <xdr:rowOff>0</xdr:rowOff>
    </xdr:from>
    <xdr:ext cx="121920" cy="121920"/>
    <xdr:pic>
      <xdr:nvPicPr>
        <xdr:cNvPr id="540" name="图片 539">
          <a:extLst>
            <a:ext uri="{FF2B5EF4-FFF2-40B4-BE49-F238E27FC236}">
              <a16:creationId xmlns:a16="http://schemas.microsoft.com/office/drawing/2014/main" id="{00000000-0008-0000-0F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123</xdr:row>
      <xdr:rowOff>0</xdr:rowOff>
    </xdr:from>
    <xdr:ext cx="121920" cy="121920"/>
    <xdr:pic>
      <xdr:nvPicPr>
        <xdr:cNvPr id="541" name="图片 540">
          <a:extLst>
            <a:ext uri="{FF2B5EF4-FFF2-40B4-BE49-F238E27FC236}">
              <a16:creationId xmlns:a16="http://schemas.microsoft.com/office/drawing/2014/main" id="{00000000-0008-0000-0F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123</xdr:row>
      <xdr:rowOff>0</xdr:rowOff>
    </xdr:from>
    <xdr:ext cx="121920" cy="121920"/>
    <xdr:pic>
      <xdr:nvPicPr>
        <xdr:cNvPr id="542" name="图片 541">
          <a:extLst>
            <a:ext uri="{FF2B5EF4-FFF2-40B4-BE49-F238E27FC236}">
              <a16:creationId xmlns:a16="http://schemas.microsoft.com/office/drawing/2014/main" id="{00000000-0008-0000-0F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123</xdr:row>
      <xdr:rowOff>0</xdr:rowOff>
    </xdr:from>
    <xdr:ext cx="121920" cy="121920"/>
    <xdr:pic>
      <xdr:nvPicPr>
        <xdr:cNvPr id="543" name="图片 542">
          <a:extLst>
            <a:ext uri="{FF2B5EF4-FFF2-40B4-BE49-F238E27FC236}">
              <a16:creationId xmlns:a16="http://schemas.microsoft.com/office/drawing/2014/main" id="{00000000-0008-0000-0F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123</xdr:row>
      <xdr:rowOff>0</xdr:rowOff>
    </xdr:from>
    <xdr:ext cx="121920" cy="121920"/>
    <xdr:pic>
      <xdr:nvPicPr>
        <xdr:cNvPr id="544" name="图片 543">
          <a:extLst>
            <a:ext uri="{FF2B5EF4-FFF2-40B4-BE49-F238E27FC236}">
              <a16:creationId xmlns:a16="http://schemas.microsoft.com/office/drawing/2014/main" id="{00000000-0008-0000-0F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123</xdr:row>
      <xdr:rowOff>0</xdr:rowOff>
    </xdr:from>
    <xdr:ext cx="121920" cy="121920"/>
    <xdr:pic>
      <xdr:nvPicPr>
        <xdr:cNvPr id="545" name="图片 544">
          <a:extLst>
            <a:ext uri="{FF2B5EF4-FFF2-40B4-BE49-F238E27FC236}">
              <a16:creationId xmlns:a16="http://schemas.microsoft.com/office/drawing/2014/main" id="{00000000-0008-0000-0F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123</xdr:row>
      <xdr:rowOff>0</xdr:rowOff>
    </xdr:from>
    <xdr:ext cx="121920" cy="121920"/>
    <xdr:pic>
      <xdr:nvPicPr>
        <xdr:cNvPr id="546" name="图片 545">
          <a:extLst>
            <a:ext uri="{FF2B5EF4-FFF2-40B4-BE49-F238E27FC236}">
              <a16:creationId xmlns:a16="http://schemas.microsoft.com/office/drawing/2014/main" id="{00000000-0008-0000-0F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123</xdr:row>
      <xdr:rowOff>0</xdr:rowOff>
    </xdr:from>
    <xdr:ext cx="121920" cy="121920"/>
    <xdr:pic>
      <xdr:nvPicPr>
        <xdr:cNvPr id="547" name="图片 546">
          <a:extLst>
            <a:ext uri="{FF2B5EF4-FFF2-40B4-BE49-F238E27FC236}">
              <a16:creationId xmlns:a16="http://schemas.microsoft.com/office/drawing/2014/main" id="{00000000-0008-0000-0F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123</xdr:row>
      <xdr:rowOff>0</xdr:rowOff>
    </xdr:from>
    <xdr:ext cx="121920" cy="121920"/>
    <xdr:pic>
      <xdr:nvPicPr>
        <xdr:cNvPr id="548" name="图片 547">
          <a:extLst>
            <a:ext uri="{FF2B5EF4-FFF2-40B4-BE49-F238E27FC236}">
              <a16:creationId xmlns:a16="http://schemas.microsoft.com/office/drawing/2014/main" id="{00000000-0008-0000-0F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0</xdr:colOff>
      <xdr:row>123</xdr:row>
      <xdr:rowOff>0</xdr:rowOff>
    </xdr:from>
    <xdr:ext cx="121920" cy="121920"/>
    <xdr:pic>
      <xdr:nvPicPr>
        <xdr:cNvPr id="549" name="图片 548">
          <a:extLst>
            <a:ext uri="{FF2B5EF4-FFF2-40B4-BE49-F238E27FC236}">
              <a16:creationId xmlns:a16="http://schemas.microsoft.com/office/drawing/2014/main" id="{00000000-0008-0000-0F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123</xdr:row>
      <xdr:rowOff>0</xdr:rowOff>
    </xdr:from>
    <xdr:ext cx="121920" cy="121920"/>
    <xdr:pic>
      <xdr:nvPicPr>
        <xdr:cNvPr id="550" name="图片 549">
          <a:extLst>
            <a:ext uri="{FF2B5EF4-FFF2-40B4-BE49-F238E27FC236}">
              <a16:creationId xmlns:a16="http://schemas.microsoft.com/office/drawing/2014/main" id="{00000000-0008-0000-0F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0</xdr:colOff>
      <xdr:row>123</xdr:row>
      <xdr:rowOff>0</xdr:rowOff>
    </xdr:from>
    <xdr:ext cx="121920" cy="121920"/>
    <xdr:pic>
      <xdr:nvPicPr>
        <xdr:cNvPr id="551" name="图片 550">
          <a:extLst>
            <a:ext uri="{FF2B5EF4-FFF2-40B4-BE49-F238E27FC236}">
              <a16:creationId xmlns:a16="http://schemas.microsoft.com/office/drawing/2014/main" id="{00000000-0008-0000-0F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123</xdr:row>
      <xdr:rowOff>0</xdr:rowOff>
    </xdr:from>
    <xdr:ext cx="121920" cy="121920"/>
    <xdr:pic>
      <xdr:nvPicPr>
        <xdr:cNvPr id="552" name="图片 551">
          <a:extLst>
            <a:ext uri="{FF2B5EF4-FFF2-40B4-BE49-F238E27FC236}">
              <a16:creationId xmlns:a16="http://schemas.microsoft.com/office/drawing/2014/main" id="{00000000-0008-0000-0F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123</xdr:row>
      <xdr:rowOff>0</xdr:rowOff>
    </xdr:from>
    <xdr:ext cx="121920" cy="121920"/>
    <xdr:pic>
      <xdr:nvPicPr>
        <xdr:cNvPr id="553" name="图片 552">
          <a:extLst>
            <a:ext uri="{FF2B5EF4-FFF2-40B4-BE49-F238E27FC236}">
              <a16:creationId xmlns:a16="http://schemas.microsoft.com/office/drawing/2014/main" id="{00000000-0008-0000-0F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123</xdr:row>
      <xdr:rowOff>0</xdr:rowOff>
    </xdr:from>
    <xdr:ext cx="121920" cy="121920"/>
    <xdr:pic>
      <xdr:nvPicPr>
        <xdr:cNvPr id="554" name="图片 553">
          <a:extLst>
            <a:ext uri="{FF2B5EF4-FFF2-40B4-BE49-F238E27FC236}">
              <a16:creationId xmlns:a16="http://schemas.microsoft.com/office/drawing/2014/main" id="{00000000-0008-0000-0F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123</xdr:row>
      <xdr:rowOff>0</xdr:rowOff>
    </xdr:from>
    <xdr:ext cx="121920" cy="121920"/>
    <xdr:pic>
      <xdr:nvPicPr>
        <xdr:cNvPr id="555" name="图片 554">
          <a:extLst>
            <a:ext uri="{FF2B5EF4-FFF2-40B4-BE49-F238E27FC236}">
              <a16:creationId xmlns:a16="http://schemas.microsoft.com/office/drawing/2014/main" id="{00000000-0008-0000-0F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123</xdr:row>
      <xdr:rowOff>0</xdr:rowOff>
    </xdr:from>
    <xdr:ext cx="121920" cy="121920"/>
    <xdr:pic>
      <xdr:nvPicPr>
        <xdr:cNvPr id="556" name="图片 555">
          <a:extLst>
            <a:ext uri="{FF2B5EF4-FFF2-40B4-BE49-F238E27FC236}">
              <a16:creationId xmlns:a16="http://schemas.microsoft.com/office/drawing/2014/main" id="{00000000-0008-0000-0F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123</xdr:row>
      <xdr:rowOff>0</xdr:rowOff>
    </xdr:from>
    <xdr:ext cx="121920" cy="121920"/>
    <xdr:pic>
      <xdr:nvPicPr>
        <xdr:cNvPr id="557" name="图片 556">
          <a:extLst>
            <a:ext uri="{FF2B5EF4-FFF2-40B4-BE49-F238E27FC236}">
              <a16:creationId xmlns:a16="http://schemas.microsoft.com/office/drawing/2014/main" id="{00000000-0008-0000-0F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123</xdr:row>
      <xdr:rowOff>0</xdr:rowOff>
    </xdr:from>
    <xdr:ext cx="121920" cy="121920"/>
    <xdr:pic>
      <xdr:nvPicPr>
        <xdr:cNvPr id="558" name="图片 557">
          <a:extLst>
            <a:ext uri="{FF2B5EF4-FFF2-40B4-BE49-F238E27FC236}">
              <a16:creationId xmlns:a16="http://schemas.microsoft.com/office/drawing/2014/main" id="{00000000-0008-0000-0F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123</xdr:row>
      <xdr:rowOff>0</xdr:rowOff>
    </xdr:from>
    <xdr:ext cx="121920" cy="121920"/>
    <xdr:pic>
      <xdr:nvPicPr>
        <xdr:cNvPr id="559" name="图片 558">
          <a:extLst>
            <a:ext uri="{FF2B5EF4-FFF2-40B4-BE49-F238E27FC236}">
              <a16:creationId xmlns:a16="http://schemas.microsoft.com/office/drawing/2014/main" id="{00000000-0008-0000-0F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123</xdr:row>
      <xdr:rowOff>0</xdr:rowOff>
    </xdr:from>
    <xdr:ext cx="121920" cy="121920"/>
    <xdr:pic>
      <xdr:nvPicPr>
        <xdr:cNvPr id="560" name="图片 559">
          <a:extLst>
            <a:ext uri="{FF2B5EF4-FFF2-40B4-BE49-F238E27FC236}">
              <a16:creationId xmlns:a16="http://schemas.microsoft.com/office/drawing/2014/main" id="{00000000-0008-0000-0F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39</xdr:col>
      <xdr:colOff>0</xdr:colOff>
      <xdr:row>123</xdr:row>
      <xdr:rowOff>0</xdr:rowOff>
    </xdr:from>
    <xdr:ext cx="121920" cy="121920"/>
    <xdr:pic>
      <xdr:nvPicPr>
        <xdr:cNvPr id="561" name="图片 560">
          <a:extLst>
            <a:ext uri="{FF2B5EF4-FFF2-40B4-BE49-F238E27FC236}">
              <a16:creationId xmlns:a16="http://schemas.microsoft.com/office/drawing/2014/main" id="{00000000-0008-0000-0F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0</xdr:colOff>
      <xdr:row>123</xdr:row>
      <xdr:rowOff>0</xdr:rowOff>
    </xdr:from>
    <xdr:ext cx="121920" cy="121920"/>
    <xdr:pic>
      <xdr:nvPicPr>
        <xdr:cNvPr id="562" name="图片 561">
          <a:extLst>
            <a:ext uri="{FF2B5EF4-FFF2-40B4-BE49-F238E27FC236}">
              <a16:creationId xmlns:a16="http://schemas.microsoft.com/office/drawing/2014/main" id="{00000000-0008-0000-0F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41</xdr:col>
      <xdr:colOff>0</xdr:colOff>
      <xdr:row>123</xdr:row>
      <xdr:rowOff>0</xdr:rowOff>
    </xdr:from>
    <xdr:ext cx="121920" cy="121920"/>
    <xdr:pic>
      <xdr:nvPicPr>
        <xdr:cNvPr id="563" name="图片 562">
          <a:extLst>
            <a:ext uri="{FF2B5EF4-FFF2-40B4-BE49-F238E27FC236}">
              <a16:creationId xmlns:a16="http://schemas.microsoft.com/office/drawing/2014/main" id="{00000000-0008-0000-0F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0</xdr:colOff>
      <xdr:row>123</xdr:row>
      <xdr:rowOff>0</xdr:rowOff>
    </xdr:from>
    <xdr:ext cx="121920" cy="121920"/>
    <xdr:pic>
      <xdr:nvPicPr>
        <xdr:cNvPr id="564" name="图片 563">
          <a:extLst>
            <a:ext uri="{FF2B5EF4-FFF2-40B4-BE49-F238E27FC236}">
              <a16:creationId xmlns:a16="http://schemas.microsoft.com/office/drawing/2014/main" id="{00000000-0008-0000-0F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123</xdr:row>
      <xdr:rowOff>0</xdr:rowOff>
    </xdr:from>
    <xdr:ext cx="121920" cy="121920"/>
    <xdr:pic>
      <xdr:nvPicPr>
        <xdr:cNvPr id="565" name="图片 564">
          <a:extLst>
            <a:ext uri="{FF2B5EF4-FFF2-40B4-BE49-F238E27FC236}">
              <a16:creationId xmlns:a16="http://schemas.microsoft.com/office/drawing/2014/main" id="{00000000-0008-0000-0F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44</xdr:col>
      <xdr:colOff>0</xdr:colOff>
      <xdr:row>123</xdr:row>
      <xdr:rowOff>0</xdr:rowOff>
    </xdr:from>
    <xdr:ext cx="121920" cy="121920"/>
    <xdr:pic>
      <xdr:nvPicPr>
        <xdr:cNvPr id="566" name="图片 565">
          <a:extLst>
            <a:ext uri="{FF2B5EF4-FFF2-40B4-BE49-F238E27FC236}">
              <a16:creationId xmlns:a16="http://schemas.microsoft.com/office/drawing/2014/main" id="{00000000-0008-0000-0F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45</xdr:col>
      <xdr:colOff>0</xdr:colOff>
      <xdr:row>123</xdr:row>
      <xdr:rowOff>0</xdr:rowOff>
    </xdr:from>
    <xdr:ext cx="121920" cy="121920"/>
    <xdr:pic>
      <xdr:nvPicPr>
        <xdr:cNvPr id="567" name="图片 566">
          <a:extLst>
            <a:ext uri="{FF2B5EF4-FFF2-40B4-BE49-F238E27FC236}">
              <a16:creationId xmlns:a16="http://schemas.microsoft.com/office/drawing/2014/main" id="{00000000-0008-0000-0F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46</xdr:col>
      <xdr:colOff>0</xdr:colOff>
      <xdr:row>123</xdr:row>
      <xdr:rowOff>0</xdr:rowOff>
    </xdr:from>
    <xdr:ext cx="121920" cy="121920"/>
    <xdr:pic>
      <xdr:nvPicPr>
        <xdr:cNvPr id="568" name="图片 567">
          <a:extLst>
            <a:ext uri="{FF2B5EF4-FFF2-40B4-BE49-F238E27FC236}">
              <a16:creationId xmlns:a16="http://schemas.microsoft.com/office/drawing/2014/main" id="{00000000-0008-0000-0F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47</xdr:col>
      <xdr:colOff>0</xdr:colOff>
      <xdr:row>123</xdr:row>
      <xdr:rowOff>0</xdr:rowOff>
    </xdr:from>
    <xdr:ext cx="121920" cy="121920"/>
    <xdr:pic>
      <xdr:nvPicPr>
        <xdr:cNvPr id="569" name="图片 568">
          <a:extLst>
            <a:ext uri="{FF2B5EF4-FFF2-40B4-BE49-F238E27FC236}">
              <a16:creationId xmlns:a16="http://schemas.microsoft.com/office/drawing/2014/main" id="{00000000-0008-0000-0F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48</xdr:col>
      <xdr:colOff>0</xdr:colOff>
      <xdr:row>123</xdr:row>
      <xdr:rowOff>0</xdr:rowOff>
    </xdr:from>
    <xdr:ext cx="121920" cy="121920"/>
    <xdr:pic>
      <xdr:nvPicPr>
        <xdr:cNvPr id="570" name="图片 569">
          <a:extLst>
            <a:ext uri="{FF2B5EF4-FFF2-40B4-BE49-F238E27FC236}">
              <a16:creationId xmlns:a16="http://schemas.microsoft.com/office/drawing/2014/main" id="{00000000-0008-0000-0F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49</xdr:col>
      <xdr:colOff>0</xdr:colOff>
      <xdr:row>123</xdr:row>
      <xdr:rowOff>0</xdr:rowOff>
    </xdr:from>
    <xdr:ext cx="121920" cy="121920"/>
    <xdr:pic>
      <xdr:nvPicPr>
        <xdr:cNvPr id="571" name="图片 570">
          <a:extLst>
            <a:ext uri="{FF2B5EF4-FFF2-40B4-BE49-F238E27FC236}">
              <a16:creationId xmlns:a16="http://schemas.microsoft.com/office/drawing/2014/main" id="{00000000-0008-0000-0F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50</xdr:col>
      <xdr:colOff>0</xdr:colOff>
      <xdr:row>123</xdr:row>
      <xdr:rowOff>0</xdr:rowOff>
    </xdr:from>
    <xdr:ext cx="121920" cy="121920"/>
    <xdr:pic>
      <xdr:nvPicPr>
        <xdr:cNvPr id="572" name="图片 571">
          <a:extLst>
            <a:ext uri="{FF2B5EF4-FFF2-40B4-BE49-F238E27FC236}">
              <a16:creationId xmlns:a16="http://schemas.microsoft.com/office/drawing/2014/main" id="{00000000-0008-0000-0F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51</xdr:col>
      <xdr:colOff>0</xdr:colOff>
      <xdr:row>123</xdr:row>
      <xdr:rowOff>0</xdr:rowOff>
    </xdr:from>
    <xdr:ext cx="121920" cy="121920"/>
    <xdr:pic>
      <xdr:nvPicPr>
        <xdr:cNvPr id="573" name="图片 572">
          <a:extLst>
            <a:ext uri="{FF2B5EF4-FFF2-40B4-BE49-F238E27FC236}">
              <a16:creationId xmlns:a16="http://schemas.microsoft.com/office/drawing/2014/main" id="{00000000-0008-0000-0F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52</xdr:col>
      <xdr:colOff>0</xdr:colOff>
      <xdr:row>123</xdr:row>
      <xdr:rowOff>0</xdr:rowOff>
    </xdr:from>
    <xdr:ext cx="121920" cy="121920"/>
    <xdr:pic>
      <xdr:nvPicPr>
        <xdr:cNvPr id="574" name="图片 573">
          <a:extLst>
            <a:ext uri="{FF2B5EF4-FFF2-40B4-BE49-F238E27FC236}">
              <a16:creationId xmlns:a16="http://schemas.microsoft.com/office/drawing/2014/main" id="{00000000-0008-0000-0F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53</xdr:col>
      <xdr:colOff>0</xdr:colOff>
      <xdr:row>123</xdr:row>
      <xdr:rowOff>0</xdr:rowOff>
    </xdr:from>
    <xdr:ext cx="121920" cy="121920"/>
    <xdr:pic>
      <xdr:nvPicPr>
        <xdr:cNvPr id="575" name="图片 574">
          <a:extLst>
            <a:ext uri="{FF2B5EF4-FFF2-40B4-BE49-F238E27FC236}">
              <a16:creationId xmlns:a16="http://schemas.microsoft.com/office/drawing/2014/main" id="{00000000-0008-0000-0F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238125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39</xdr:col>
      <xdr:colOff>0</xdr:colOff>
      <xdr:row>127</xdr:row>
      <xdr:rowOff>0</xdr:rowOff>
    </xdr:from>
    <xdr:ext cx="121920" cy="121920"/>
    <xdr:pic>
      <xdr:nvPicPr>
        <xdr:cNvPr id="576" name="图片 575">
          <a:extLst>
            <a:ext uri="{FF2B5EF4-FFF2-40B4-BE49-F238E27FC236}">
              <a16:creationId xmlns:a16="http://schemas.microsoft.com/office/drawing/2014/main" id="{00000000-0008-0000-0F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0</xdr:colOff>
      <xdr:row>127</xdr:row>
      <xdr:rowOff>0</xdr:rowOff>
    </xdr:from>
    <xdr:ext cx="121920" cy="121920"/>
    <xdr:pic>
      <xdr:nvPicPr>
        <xdr:cNvPr id="577" name="图片 576">
          <a:extLst>
            <a:ext uri="{FF2B5EF4-FFF2-40B4-BE49-F238E27FC236}">
              <a16:creationId xmlns:a16="http://schemas.microsoft.com/office/drawing/2014/main" id="{00000000-0008-0000-0F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245135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130</xdr:row>
      <xdr:rowOff>0</xdr:rowOff>
    </xdr:from>
    <xdr:ext cx="121920" cy="121920"/>
    <xdr:pic>
      <xdr:nvPicPr>
        <xdr:cNvPr id="578" name="图片 577">
          <a:extLst>
            <a:ext uri="{FF2B5EF4-FFF2-40B4-BE49-F238E27FC236}">
              <a16:creationId xmlns:a16="http://schemas.microsoft.com/office/drawing/2014/main" id="{00000000-0008-0000-0F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130</xdr:row>
      <xdr:rowOff>0</xdr:rowOff>
    </xdr:from>
    <xdr:ext cx="121920" cy="121920"/>
    <xdr:pic>
      <xdr:nvPicPr>
        <xdr:cNvPr id="579" name="图片 578">
          <a:extLst>
            <a:ext uri="{FF2B5EF4-FFF2-40B4-BE49-F238E27FC236}">
              <a16:creationId xmlns:a16="http://schemas.microsoft.com/office/drawing/2014/main" id="{00000000-0008-0000-0F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130</xdr:row>
      <xdr:rowOff>0</xdr:rowOff>
    </xdr:from>
    <xdr:ext cx="121920" cy="121920"/>
    <xdr:pic>
      <xdr:nvPicPr>
        <xdr:cNvPr id="580" name="图片 579">
          <a:extLst>
            <a:ext uri="{FF2B5EF4-FFF2-40B4-BE49-F238E27FC236}">
              <a16:creationId xmlns:a16="http://schemas.microsoft.com/office/drawing/2014/main" id="{00000000-0008-0000-0F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39</xdr:col>
      <xdr:colOff>0</xdr:colOff>
      <xdr:row>130</xdr:row>
      <xdr:rowOff>0</xdr:rowOff>
    </xdr:from>
    <xdr:ext cx="121920" cy="121920"/>
    <xdr:pic>
      <xdr:nvPicPr>
        <xdr:cNvPr id="581" name="图片 580">
          <a:extLst>
            <a:ext uri="{FF2B5EF4-FFF2-40B4-BE49-F238E27FC236}">
              <a16:creationId xmlns:a16="http://schemas.microsoft.com/office/drawing/2014/main" id="{00000000-0008-0000-0F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0</xdr:colOff>
      <xdr:row>130</xdr:row>
      <xdr:rowOff>0</xdr:rowOff>
    </xdr:from>
    <xdr:ext cx="121920" cy="121920"/>
    <xdr:pic>
      <xdr:nvPicPr>
        <xdr:cNvPr id="582" name="图片 581">
          <a:extLst>
            <a:ext uri="{FF2B5EF4-FFF2-40B4-BE49-F238E27FC236}">
              <a16:creationId xmlns:a16="http://schemas.microsoft.com/office/drawing/2014/main" id="{00000000-0008-0000-0F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130</xdr:row>
      <xdr:rowOff>0</xdr:rowOff>
    </xdr:from>
    <xdr:ext cx="121920" cy="121920"/>
    <xdr:pic>
      <xdr:nvPicPr>
        <xdr:cNvPr id="583" name="图片 582">
          <a:extLst>
            <a:ext uri="{FF2B5EF4-FFF2-40B4-BE49-F238E27FC236}">
              <a16:creationId xmlns:a16="http://schemas.microsoft.com/office/drawing/2014/main" id="{00000000-0008-0000-0F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32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44</xdr:col>
      <xdr:colOff>0</xdr:colOff>
      <xdr:row>130</xdr:row>
      <xdr:rowOff>0</xdr:rowOff>
    </xdr:from>
    <xdr:ext cx="121920" cy="121920"/>
    <xdr:pic>
      <xdr:nvPicPr>
        <xdr:cNvPr id="584" name="图片 583">
          <a:extLst>
            <a:ext uri="{FF2B5EF4-FFF2-40B4-BE49-F238E27FC236}">
              <a16:creationId xmlns:a16="http://schemas.microsoft.com/office/drawing/2014/main" id="{00000000-0008-0000-0F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32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45</xdr:col>
      <xdr:colOff>0</xdr:colOff>
      <xdr:row>130</xdr:row>
      <xdr:rowOff>0</xdr:rowOff>
    </xdr:from>
    <xdr:ext cx="121920" cy="121920"/>
    <xdr:pic>
      <xdr:nvPicPr>
        <xdr:cNvPr id="585" name="图片 584">
          <a:extLst>
            <a:ext uri="{FF2B5EF4-FFF2-40B4-BE49-F238E27FC236}">
              <a16:creationId xmlns:a16="http://schemas.microsoft.com/office/drawing/2014/main" id="{00000000-0008-0000-0F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32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49</xdr:col>
      <xdr:colOff>0</xdr:colOff>
      <xdr:row>130</xdr:row>
      <xdr:rowOff>0</xdr:rowOff>
    </xdr:from>
    <xdr:ext cx="121920" cy="121920"/>
    <xdr:pic>
      <xdr:nvPicPr>
        <xdr:cNvPr id="586" name="图片 585">
          <a:extLst>
            <a:ext uri="{FF2B5EF4-FFF2-40B4-BE49-F238E27FC236}">
              <a16:creationId xmlns:a16="http://schemas.microsoft.com/office/drawing/2014/main" id="{00000000-0008-0000-0F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50</xdr:col>
      <xdr:colOff>0</xdr:colOff>
      <xdr:row>130</xdr:row>
      <xdr:rowOff>0</xdr:rowOff>
    </xdr:from>
    <xdr:ext cx="121920" cy="121920"/>
    <xdr:pic>
      <xdr:nvPicPr>
        <xdr:cNvPr id="587" name="图片 586">
          <a:extLst>
            <a:ext uri="{FF2B5EF4-FFF2-40B4-BE49-F238E27FC236}">
              <a16:creationId xmlns:a16="http://schemas.microsoft.com/office/drawing/2014/main" id="{00000000-0008-0000-0F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51</xdr:col>
      <xdr:colOff>0</xdr:colOff>
      <xdr:row>130</xdr:row>
      <xdr:rowOff>0</xdr:rowOff>
    </xdr:from>
    <xdr:ext cx="121920" cy="121920"/>
    <xdr:pic>
      <xdr:nvPicPr>
        <xdr:cNvPr id="588" name="图片 587">
          <a:extLst>
            <a:ext uri="{FF2B5EF4-FFF2-40B4-BE49-F238E27FC236}">
              <a16:creationId xmlns:a16="http://schemas.microsoft.com/office/drawing/2014/main" id="{00000000-0008-0000-0F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52</xdr:col>
      <xdr:colOff>0</xdr:colOff>
      <xdr:row>130</xdr:row>
      <xdr:rowOff>0</xdr:rowOff>
    </xdr:from>
    <xdr:ext cx="121920" cy="121920"/>
    <xdr:pic>
      <xdr:nvPicPr>
        <xdr:cNvPr id="589" name="图片 588">
          <a:extLst>
            <a:ext uri="{FF2B5EF4-FFF2-40B4-BE49-F238E27FC236}">
              <a16:creationId xmlns:a16="http://schemas.microsoft.com/office/drawing/2014/main" id="{00000000-0008-0000-0F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0" y="250393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</xdr:row>
          <xdr:rowOff>0</xdr:rowOff>
        </xdr:from>
        <xdr:to>
          <xdr:col>2</xdr:col>
          <xdr:colOff>304800</xdr:colOff>
          <xdr:row>139</xdr:row>
          <xdr:rowOff>53340</xdr:rowOff>
        </xdr:to>
        <xdr:sp macro="" textlink="">
          <xdr:nvSpPr>
            <xdr:cNvPr id="40468" name="Control 532" hidden="1">
              <a:extLst>
                <a:ext uri="{63B3BB69-23CF-44E3-9099-C40C66FF867C}">
                  <a14:compatExt spid="_x0000_s40468"/>
                </a:ext>
                <a:ext uri="{FF2B5EF4-FFF2-40B4-BE49-F238E27FC236}">
                  <a16:creationId xmlns:a16="http://schemas.microsoft.com/office/drawing/2014/main" id="{00000000-0008-0000-0F00-000014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138</xdr:row>
          <xdr:rowOff>0</xdr:rowOff>
        </xdr:from>
        <xdr:to>
          <xdr:col>3</xdr:col>
          <xdr:colOff>304800</xdr:colOff>
          <xdr:row>139</xdr:row>
          <xdr:rowOff>53340</xdr:rowOff>
        </xdr:to>
        <xdr:sp macro="" textlink="">
          <xdr:nvSpPr>
            <xdr:cNvPr id="40469" name="Control 533" hidden="1">
              <a:extLst>
                <a:ext uri="{63B3BB69-23CF-44E3-9099-C40C66FF867C}">
                  <a14:compatExt spid="_x0000_s40469"/>
                </a:ext>
                <a:ext uri="{FF2B5EF4-FFF2-40B4-BE49-F238E27FC236}">
                  <a16:creationId xmlns:a16="http://schemas.microsoft.com/office/drawing/2014/main" id="{00000000-0008-0000-0F00-000015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138</xdr:row>
          <xdr:rowOff>0</xdr:rowOff>
        </xdr:from>
        <xdr:to>
          <xdr:col>3</xdr:col>
          <xdr:colOff>304800</xdr:colOff>
          <xdr:row>139</xdr:row>
          <xdr:rowOff>53340</xdr:rowOff>
        </xdr:to>
        <xdr:sp macro="" textlink="">
          <xdr:nvSpPr>
            <xdr:cNvPr id="40470" name="Control 534" hidden="1">
              <a:extLst>
                <a:ext uri="{63B3BB69-23CF-44E3-9099-C40C66FF867C}">
                  <a14:compatExt spid="_x0000_s40470"/>
                </a:ext>
                <a:ext uri="{FF2B5EF4-FFF2-40B4-BE49-F238E27FC236}">
                  <a16:creationId xmlns:a16="http://schemas.microsoft.com/office/drawing/2014/main" id="{00000000-0008-0000-0F00-000016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138</xdr:row>
          <xdr:rowOff>0</xdr:rowOff>
        </xdr:from>
        <xdr:to>
          <xdr:col>3</xdr:col>
          <xdr:colOff>304800</xdr:colOff>
          <xdr:row>139</xdr:row>
          <xdr:rowOff>53340</xdr:rowOff>
        </xdr:to>
        <xdr:sp macro="" textlink="">
          <xdr:nvSpPr>
            <xdr:cNvPr id="40471" name="Control 535" hidden="1">
              <a:extLst>
                <a:ext uri="{63B3BB69-23CF-44E3-9099-C40C66FF867C}">
                  <a14:compatExt spid="_x0000_s40471"/>
                </a:ext>
                <a:ext uri="{FF2B5EF4-FFF2-40B4-BE49-F238E27FC236}">
                  <a16:creationId xmlns:a16="http://schemas.microsoft.com/office/drawing/2014/main" id="{00000000-0008-0000-0F00-000017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</xdr:row>
          <xdr:rowOff>0</xdr:rowOff>
        </xdr:from>
        <xdr:to>
          <xdr:col>3</xdr:col>
          <xdr:colOff>175260</xdr:colOff>
          <xdr:row>140</xdr:row>
          <xdr:rowOff>53340</xdr:rowOff>
        </xdr:to>
        <xdr:sp macro="" textlink="">
          <xdr:nvSpPr>
            <xdr:cNvPr id="40472" name="Control 536" hidden="1">
              <a:extLst>
                <a:ext uri="{63B3BB69-23CF-44E3-9099-C40C66FF867C}">
                  <a14:compatExt spid="_x0000_s40472"/>
                </a:ext>
                <a:ext uri="{FF2B5EF4-FFF2-40B4-BE49-F238E27FC236}">
                  <a16:creationId xmlns:a16="http://schemas.microsoft.com/office/drawing/2014/main" id="{00000000-0008-0000-0F00-000018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139</xdr:row>
          <xdr:rowOff>0</xdr:rowOff>
        </xdr:from>
        <xdr:to>
          <xdr:col>3</xdr:col>
          <xdr:colOff>373380</xdr:colOff>
          <xdr:row>140</xdr:row>
          <xdr:rowOff>53340</xdr:rowOff>
        </xdr:to>
        <xdr:sp macro="" textlink="">
          <xdr:nvSpPr>
            <xdr:cNvPr id="40473" name="Control 537" hidden="1">
              <a:extLst>
                <a:ext uri="{63B3BB69-23CF-44E3-9099-C40C66FF867C}">
                  <a14:compatExt spid="_x0000_s40473"/>
                </a:ext>
                <a:ext uri="{FF2B5EF4-FFF2-40B4-BE49-F238E27FC236}">
                  <a16:creationId xmlns:a16="http://schemas.microsoft.com/office/drawing/2014/main" id="{00000000-0008-0000-0F00-000019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</xdr:row>
          <xdr:rowOff>0</xdr:rowOff>
        </xdr:from>
        <xdr:to>
          <xdr:col>1</xdr:col>
          <xdr:colOff>228600</xdr:colOff>
          <xdr:row>140</xdr:row>
          <xdr:rowOff>220980</xdr:rowOff>
        </xdr:to>
        <xdr:sp macro="" textlink="">
          <xdr:nvSpPr>
            <xdr:cNvPr id="40474" name="Control 538" hidden="1">
              <a:extLst>
                <a:ext uri="{63B3BB69-23CF-44E3-9099-C40C66FF867C}">
                  <a14:compatExt spid="_x0000_s40474"/>
                </a:ext>
                <a:ext uri="{FF2B5EF4-FFF2-40B4-BE49-F238E27FC236}">
                  <a16:creationId xmlns:a16="http://schemas.microsoft.com/office/drawing/2014/main" id="{00000000-0008-0000-0F00-00001A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</xdr:row>
          <xdr:rowOff>0</xdr:rowOff>
        </xdr:from>
        <xdr:to>
          <xdr:col>1</xdr:col>
          <xdr:colOff>228600</xdr:colOff>
          <xdr:row>141</xdr:row>
          <xdr:rowOff>220980</xdr:rowOff>
        </xdr:to>
        <xdr:sp macro="" textlink="">
          <xdr:nvSpPr>
            <xdr:cNvPr id="40475" name="Control 539" hidden="1">
              <a:extLst>
                <a:ext uri="{63B3BB69-23CF-44E3-9099-C40C66FF867C}">
                  <a14:compatExt spid="_x0000_s40475"/>
                </a:ext>
                <a:ext uri="{FF2B5EF4-FFF2-40B4-BE49-F238E27FC236}">
                  <a16:creationId xmlns:a16="http://schemas.microsoft.com/office/drawing/2014/main" id="{00000000-0008-0000-0F00-00001B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</xdr:row>
          <xdr:rowOff>0</xdr:rowOff>
        </xdr:from>
        <xdr:to>
          <xdr:col>1</xdr:col>
          <xdr:colOff>228600</xdr:colOff>
          <xdr:row>143</xdr:row>
          <xdr:rowOff>45720</xdr:rowOff>
        </xdr:to>
        <xdr:sp macro="" textlink="">
          <xdr:nvSpPr>
            <xdr:cNvPr id="40476" name="Control 540" hidden="1">
              <a:extLst>
                <a:ext uri="{63B3BB69-23CF-44E3-9099-C40C66FF867C}">
                  <a14:compatExt spid="_x0000_s40476"/>
                </a:ext>
                <a:ext uri="{FF2B5EF4-FFF2-40B4-BE49-F238E27FC236}">
                  <a16:creationId xmlns:a16="http://schemas.microsoft.com/office/drawing/2014/main" id="{00000000-0008-0000-0F00-00001C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1</xdr:col>
          <xdr:colOff>228600</xdr:colOff>
          <xdr:row>144</xdr:row>
          <xdr:rowOff>45720</xdr:rowOff>
        </xdr:to>
        <xdr:sp macro="" textlink="">
          <xdr:nvSpPr>
            <xdr:cNvPr id="40477" name="Control 541" hidden="1">
              <a:extLst>
                <a:ext uri="{63B3BB69-23CF-44E3-9099-C40C66FF867C}">
                  <a14:compatExt spid="_x0000_s40477"/>
                </a:ext>
                <a:ext uri="{FF2B5EF4-FFF2-40B4-BE49-F238E27FC236}">
                  <a16:creationId xmlns:a16="http://schemas.microsoft.com/office/drawing/2014/main" id="{00000000-0008-0000-0F00-00001D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</xdr:row>
          <xdr:rowOff>0</xdr:rowOff>
        </xdr:from>
        <xdr:to>
          <xdr:col>1</xdr:col>
          <xdr:colOff>228600</xdr:colOff>
          <xdr:row>145</xdr:row>
          <xdr:rowOff>45720</xdr:rowOff>
        </xdr:to>
        <xdr:sp macro="" textlink="">
          <xdr:nvSpPr>
            <xdr:cNvPr id="40478" name="Control 542" hidden="1">
              <a:extLst>
                <a:ext uri="{63B3BB69-23CF-44E3-9099-C40C66FF867C}">
                  <a14:compatExt spid="_x0000_s40478"/>
                </a:ext>
                <a:ext uri="{FF2B5EF4-FFF2-40B4-BE49-F238E27FC236}">
                  <a16:creationId xmlns:a16="http://schemas.microsoft.com/office/drawing/2014/main" id="{00000000-0008-0000-0F00-00001E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</xdr:row>
          <xdr:rowOff>0</xdr:rowOff>
        </xdr:from>
        <xdr:to>
          <xdr:col>1</xdr:col>
          <xdr:colOff>228600</xdr:colOff>
          <xdr:row>146</xdr:row>
          <xdr:rowOff>45720</xdr:rowOff>
        </xdr:to>
        <xdr:sp macro="" textlink="">
          <xdr:nvSpPr>
            <xdr:cNvPr id="40479" name="Control 543" hidden="1">
              <a:extLst>
                <a:ext uri="{63B3BB69-23CF-44E3-9099-C40C66FF867C}">
                  <a14:compatExt spid="_x0000_s40479"/>
                </a:ext>
                <a:ext uri="{FF2B5EF4-FFF2-40B4-BE49-F238E27FC236}">
                  <a16:creationId xmlns:a16="http://schemas.microsoft.com/office/drawing/2014/main" id="{00000000-0008-0000-0F00-00001F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</xdr:row>
          <xdr:rowOff>0</xdr:rowOff>
        </xdr:from>
        <xdr:to>
          <xdr:col>1</xdr:col>
          <xdr:colOff>228600</xdr:colOff>
          <xdr:row>147</xdr:row>
          <xdr:rowOff>45720</xdr:rowOff>
        </xdr:to>
        <xdr:sp macro="" textlink="">
          <xdr:nvSpPr>
            <xdr:cNvPr id="40480" name="Control 544" hidden="1">
              <a:extLst>
                <a:ext uri="{63B3BB69-23CF-44E3-9099-C40C66FF867C}">
                  <a14:compatExt spid="_x0000_s40480"/>
                </a:ext>
                <a:ext uri="{FF2B5EF4-FFF2-40B4-BE49-F238E27FC236}">
                  <a16:creationId xmlns:a16="http://schemas.microsoft.com/office/drawing/2014/main" id="{00000000-0008-0000-0F00-000020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</xdr:row>
          <xdr:rowOff>0</xdr:rowOff>
        </xdr:from>
        <xdr:to>
          <xdr:col>1</xdr:col>
          <xdr:colOff>228600</xdr:colOff>
          <xdr:row>148</xdr:row>
          <xdr:rowOff>45720</xdr:rowOff>
        </xdr:to>
        <xdr:sp macro="" textlink="">
          <xdr:nvSpPr>
            <xdr:cNvPr id="40481" name="Control 545" hidden="1">
              <a:extLst>
                <a:ext uri="{63B3BB69-23CF-44E3-9099-C40C66FF867C}">
                  <a14:compatExt spid="_x0000_s40481"/>
                </a:ext>
                <a:ext uri="{FF2B5EF4-FFF2-40B4-BE49-F238E27FC236}">
                  <a16:creationId xmlns:a16="http://schemas.microsoft.com/office/drawing/2014/main" id="{00000000-0008-0000-0F00-000021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</xdr:row>
          <xdr:rowOff>0</xdr:rowOff>
        </xdr:from>
        <xdr:to>
          <xdr:col>1</xdr:col>
          <xdr:colOff>228600</xdr:colOff>
          <xdr:row>149</xdr:row>
          <xdr:rowOff>45720</xdr:rowOff>
        </xdr:to>
        <xdr:sp macro="" textlink="">
          <xdr:nvSpPr>
            <xdr:cNvPr id="40482" name="Control 546" hidden="1">
              <a:extLst>
                <a:ext uri="{63B3BB69-23CF-44E3-9099-C40C66FF867C}">
                  <a14:compatExt spid="_x0000_s40482"/>
                </a:ext>
                <a:ext uri="{FF2B5EF4-FFF2-40B4-BE49-F238E27FC236}">
                  <a16:creationId xmlns:a16="http://schemas.microsoft.com/office/drawing/2014/main" id="{00000000-0008-0000-0F00-000022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</xdr:row>
          <xdr:rowOff>0</xdr:rowOff>
        </xdr:from>
        <xdr:to>
          <xdr:col>1</xdr:col>
          <xdr:colOff>228600</xdr:colOff>
          <xdr:row>150</xdr:row>
          <xdr:rowOff>45720</xdr:rowOff>
        </xdr:to>
        <xdr:sp macro="" textlink="">
          <xdr:nvSpPr>
            <xdr:cNvPr id="40483" name="Control 547" hidden="1">
              <a:extLst>
                <a:ext uri="{63B3BB69-23CF-44E3-9099-C40C66FF867C}">
                  <a14:compatExt spid="_x0000_s40483"/>
                </a:ext>
                <a:ext uri="{FF2B5EF4-FFF2-40B4-BE49-F238E27FC236}">
                  <a16:creationId xmlns:a16="http://schemas.microsoft.com/office/drawing/2014/main" id="{00000000-0008-0000-0F00-000023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</xdr:row>
          <xdr:rowOff>0</xdr:rowOff>
        </xdr:from>
        <xdr:to>
          <xdr:col>1</xdr:col>
          <xdr:colOff>228600</xdr:colOff>
          <xdr:row>151</xdr:row>
          <xdr:rowOff>45720</xdr:rowOff>
        </xdr:to>
        <xdr:sp macro="" textlink="">
          <xdr:nvSpPr>
            <xdr:cNvPr id="40484" name="Control 548" hidden="1">
              <a:extLst>
                <a:ext uri="{63B3BB69-23CF-44E3-9099-C40C66FF867C}">
                  <a14:compatExt spid="_x0000_s40484"/>
                </a:ext>
                <a:ext uri="{FF2B5EF4-FFF2-40B4-BE49-F238E27FC236}">
                  <a16:creationId xmlns:a16="http://schemas.microsoft.com/office/drawing/2014/main" id="{00000000-0008-0000-0F00-000024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</xdr:row>
          <xdr:rowOff>0</xdr:rowOff>
        </xdr:from>
        <xdr:to>
          <xdr:col>1</xdr:col>
          <xdr:colOff>228600</xdr:colOff>
          <xdr:row>152</xdr:row>
          <xdr:rowOff>45720</xdr:rowOff>
        </xdr:to>
        <xdr:sp macro="" textlink="">
          <xdr:nvSpPr>
            <xdr:cNvPr id="40485" name="Control 549" hidden="1">
              <a:extLst>
                <a:ext uri="{63B3BB69-23CF-44E3-9099-C40C66FF867C}">
                  <a14:compatExt spid="_x0000_s40485"/>
                </a:ext>
                <a:ext uri="{FF2B5EF4-FFF2-40B4-BE49-F238E27FC236}">
                  <a16:creationId xmlns:a16="http://schemas.microsoft.com/office/drawing/2014/main" id="{00000000-0008-0000-0F00-000025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</xdr:row>
          <xdr:rowOff>0</xdr:rowOff>
        </xdr:from>
        <xdr:to>
          <xdr:col>1</xdr:col>
          <xdr:colOff>228600</xdr:colOff>
          <xdr:row>153</xdr:row>
          <xdr:rowOff>45720</xdr:rowOff>
        </xdr:to>
        <xdr:sp macro="" textlink="">
          <xdr:nvSpPr>
            <xdr:cNvPr id="40486" name="Control 550" hidden="1">
              <a:extLst>
                <a:ext uri="{63B3BB69-23CF-44E3-9099-C40C66FF867C}">
                  <a14:compatExt spid="_x0000_s40486"/>
                </a:ext>
                <a:ext uri="{FF2B5EF4-FFF2-40B4-BE49-F238E27FC236}">
                  <a16:creationId xmlns:a16="http://schemas.microsoft.com/office/drawing/2014/main" id="{00000000-0008-0000-0F00-000026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</xdr:row>
          <xdr:rowOff>0</xdr:rowOff>
        </xdr:from>
        <xdr:to>
          <xdr:col>1</xdr:col>
          <xdr:colOff>228600</xdr:colOff>
          <xdr:row>154</xdr:row>
          <xdr:rowOff>45720</xdr:rowOff>
        </xdr:to>
        <xdr:sp macro="" textlink="">
          <xdr:nvSpPr>
            <xdr:cNvPr id="40487" name="Control 551" hidden="1">
              <a:extLst>
                <a:ext uri="{63B3BB69-23CF-44E3-9099-C40C66FF867C}">
                  <a14:compatExt spid="_x0000_s40487"/>
                </a:ext>
                <a:ext uri="{FF2B5EF4-FFF2-40B4-BE49-F238E27FC236}">
                  <a16:creationId xmlns:a16="http://schemas.microsoft.com/office/drawing/2014/main" id="{00000000-0008-0000-0F00-000027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</xdr:row>
          <xdr:rowOff>0</xdr:rowOff>
        </xdr:from>
        <xdr:to>
          <xdr:col>1</xdr:col>
          <xdr:colOff>228600</xdr:colOff>
          <xdr:row>155</xdr:row>
          <xdr:rowOff>45720</xdr:rowOff>
        </xdr:to>
        <xdr:sp macro="" textlink="">
          <xdr:nvSpPr>
            <xdr:cNvPr id="40488" name="Control 552" hidden="1">
              <a:extLst>
                <a:ext uri="{63B3BB69-23CF-44E3-9099-C40C66FF867C}">
                  <a14:compatExt spid="_x0000_s40488"/>
                </a:ext>
                <a:ext uri="{FF2B5EF4-FFF2-40B4-BE49-F238E27FC236}">
                  <a16:creationId xmlns:a16="http://schemas.microsoft.com/office/drawing/2014/main" id="{00000000-0008-0000-0F00-000028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</xdr:row>
          <xdr:rowOff>0</xdr:rowOff>
        </xdr:from>
        <xdr:to>
          <xdr:col>1</xdr:col>
          <xdr:colOff>228600</xdr:colOff>
          <xdr:row>156</xdr:row>
          <xdr:rowOff>45720</xdr:rowOff>
        </xdr:to>
        <xdr:sp macro="" textlink="">
          <xdr:nvSpPr>
            <xdr:cNvPr id="40489" name="Control 553" hidden="1">
              <a:extLst>
                <a:ext uri="{63B3BB69-23CF-44E3-9099-C40C66FF867C}">
                  <a14:compatExt spid="_x0000_s40489"/>
                </a:ext>
                <a:ext uri="{FF2B5EF4-FFF2-40B4-BE49-F238E27FC236}">
                  <a16:creationId xmlns:a16="http://schemas.microsoft.com/office/drawing/2014/main" id="{00000000-0008-0000-0F00-000029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</xdr:row>
          <xdr:rowOff>0</xdr:rowOff>
        </xdr:from>
        <xdr:to>
          <xdr:col>1</xdr:col>
          <xdr:colOff>228600</xdr:colOff>
          <xdr:row>157</xdr:row>
          <xdr:rowOff>45720</xdr:rowOff>
        </xdr:to>
        <xdr:sp macro="" textlink="">
          <xdr:nvSpPr>
            <xdr:cNvPr id="40490" name="Control 554" hidden="1">
              <a:extLst>
                <a:ext uri="{63B3BB69-23CF-44E3-9099-C40C66FF867C}">
                  <a14:compatExt spid="_x0000_s40490"/>
                </a:ext>
                <a:ext uri="{FF2B5EF4-FFF2-40B4-BE49-F238E27FC236}">
                  <a16:creationId xmlns:a16="http://schemas.microsoft.com/office/drawing/2014/main" id="{00000000-0008-0000-0F00-00002A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</xdr:row>
          <xdr:rowOff>0</xdr:rowOff>
        </xdr:from>
        <xdr:to>
          <xdr:col>1</xdr:col>
          <xdr:colOff>228600</xdr:colOff>
          <xdr:row>158</xdr:row>
          <xdr:rowOff>45720</xdr:rowOff>
        </xdr:to>
        <xdr:sp macro="" textlink="">
          <xdr:nvSpPr>
            <xdr:cNvPr id="40491" name="Control 555" hidden="1">
              <a:extLst>
                <a:ext uri="{63B3BB69-23CF-44E3-9099-C40C66FF867C}">
                  <a14:compatExt spid="_x0000_s40491"/>
                </a:ext>
                <a:ext uri="{FF2B5EF4-FFF2-40B4-BE49-F238E27FC236}">
                  <a16:creationId xmlns:a16="http://schemas.microsoft.com/office/drawing/2014/main" id="{00000000-0008-0000-0F00-00002B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</xdr:row>
          <xdr:rowOff>0</xdr:rowOff>
        </xdr:from>
        <xdr:to>
          <xdr:col>1</xdr:col>
          <xdr:colOff>228600</xdr:colOff>
          <xdr:row>159</xdr:row>
          <xdr:rowOff>45720</xdr:rowOff>
        </xdr:to>
        <xdr:sp macro="" textlink="">
          <xdr:nvSpPr>
            <xdr:cNvPr id="40492" name="Control 556" hidden="1">
              <a:extLst>
                <a:ext uri="{63B3BB69-23CF-44E3-9099-C40C66FF867C}">
                  <a14:compatExt spid="_x0000_s40492"/>
                </a:ext>
                <a:ext uri="{FF2B5EF4-FFF2-40B4-BE49-F238E27FC236}">
                  <a16:creationId xmlns:a16="http://schemas.microsoft.com/office/drawing/2014/main" id="{00000000-0008-0000-0F00-00002C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0</xdr:rowOff>
        </xdr:from>
        <xdr:to>
          <xdr:col>1</xdr:col>
          <xdr:colOff>228600</xdr:colOff>
          <xdr:row>159</xdr:row>
          <xdr:rowOff>220980</xdr:rowOff>
        </xdr:to>
        <xdr:sp macro="" textlink="">
          <xdr:nvSpPr>
            <xdr:cNvPr id="40493" name="Control 557" hidden="1">
              <a:extLst>
                <a:ext uri="{63B3BB69-23CF-44E3-9099-C40C66FF867C}">
                  <a14:compatExt spid="_x0000_s40493"/>
                </a:ext>
                <a:ext uri="{FF2B5EF4-FFF2-40B4-BE49-F238E27FC236}">
                  <a16:creationId xmlns:a16="http://schemas.microsoft.com/office/drawing/2014/main" id="{00000000-0008-0000-0F00-00002D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</xdr:row>
          <xdr:rowOff>0</xdr:rowOff>
        </xdr:from>
        <xdr:to>
          <xdr:col>1</xdr:col>
          <xdr:colOff>228600</xdr:colOff>
          <xdr:row>161</xdr:row>
          <xdr:rowOff>45720</xdr:rowOff>
        </xdr:to>
        <xdr:sp macro="" textlink="">
          <xdr:nvSpPr>
            <xdr:cNvPr id="40494" name="Control 558" hidden="1">
              <a:extLst>
                <a:ext uri="{63B3BB69-23CF-44E3-9099-C40C66FF867C}">
                  <a14:compatExt spid="_x0000_s40494"/>
                </a:ext>
                <a:ext uri="{FF2B5EF4-FFF2-40B4-BE49-F238E27FC236}">
                  <a16:creationId xmlns:a16="http://schemas.microsoft.com/office/drawing/2014/main" id="{00000000-0008-0000-0F00-00002E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</xdr:row>
          <xdr:rowOff>0</xdr:rowOff>
        </xdr:from>
        <xdr:to>
          <xdr:col>1</xdr:col>
          <xdr:colOff>228600</xdr:colOff>
          <xdr:row>162</xdr:row>
          <xdr:rowOff>45720</xdr:rowOff>
        </xdr:to>
        <xdr:sp macro="" textlink="">
          <xdr:nvSpPr>
            <xdr:cNvPr id="40495" name="Control 559" hidden="1">
              <a:extLst>
                <a:ext uri="{63B3BB69-23CF-44E3-9099-C40C66FF867C}">
                  <a14:compatExt spid="_x0000_s40495"/>
                </a:ext>
                <a:ext uri="{FF2B5EF4-FFF2-40B4-BE49-F238E27FC236}">
                  <a16:creationId xmlns:a16="http://schemas.microsoft.com/office/drawing/2014/main" id="{00000000-0008-0000-0F00-00002F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</xdr:row>
          <xdr:rowOff>0</xdr:rowOff>
        </xdr:from>
        <xdr:to>
          <xdr:col>1</xdr:col>
          <xdr:colOff>228600</xdr:colOff>
          <xdr:row>163</xdr:row>
          <xdr:rowOff>45720</xdr:rowOff>
        </xdr:to>
        <xdr:sp macro="" textlink="">
          <xdr:nvSpPr>
            <xdr:cNvPr id="40496" name="Control 560" hidden="1">
              <a:extLst>
                <a:ext uri="{63B3BB69-23CF-44E3-9099-C40C66FF867C}">
                  <a14:compatExt spid="_x0000_s40496"/>
                </a:ext>
                <a:ext uri="{FF2B5EF4-FFF2-40B4-BE49-F238E27FC236}">
                  <a16:creationId xmlns:a16="http://schemas.microsoft.com/office/drawing/2014/main" id="{00000000-0008-0000-0F00-000030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</xdr:row>
          <xdr:rowOff>0</xdr:rowOff>
        </xdr:from>
        <xdr:to>
          <xdr:col>1</xdr:col>
          <xdr:colOff>228600</xdr:colOff>
          <xdr:row>164</xdr:row>
          <xdr:rowOff>45720</xdr:rowOff>
        </xdr:to>
        <xdr:sp macro="" textlink="">
          <xdr:nvSpPr>
            <xdr:cNvPr id="40497" name="Control 561" hidden="1">
              <a:extLst>
                <a:ext uri="{63B3BB69-23CF-44E3-9099-C40C66FF867C}">
                  <a14:compatExt spid="_x0000_s40497"/>
                </a:ext>
                <a:ext uri="{FF2B5EF4-FFF2-40B4-BE49-F238E27FC236}">
                  <a16:creationId xmlns:a16="http://schemas.microsoft.com/office/drawing/2014/main" id="{00000000-0008-0000-0F00-000031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</xdr:row>
          <xdr:rowOff>0</xdr:rowOff>
        </xdr:from>
        <xdr:to>
          <xdr:col>1</xdr:col>
          <xdr:colOff>228600</xdr:colOff>
          <xdr:row>165</xdr:row>
          <xdr:rowOff>45720</xdr:rowOff>
        </xdr:to>
        <xdr:sp macro="" textlink="">
          <xdr:nvSpPr>
            <xdr:cNvPr id="40498" name="Control 562" hidden="1">
              <a:extLst>
                <a:ext uri="{63B3BB69-23CF-44E3-9099-C40C66FF867C}">
                  <a14:compatExt spid="_x0000_s40498"/>
                </a:ext>
                <a:ext uri="{FF2B5EF4-FFF2-40B4-BE49-F238E27FC236}">
                  <a16:creationId xmlns:a16="http://schemas.microsoft.com/office/drawing/2014/main" id="{00000000-0008-0000-0F00-000032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</xdr:row>
          <xdr:rowOff>0</xdr:rowOff>
        </xdr:from>
        <xdr:to>
          <xdr:col>1</xdr:col>
          <xdr:colOff>228600</xdr:colOff>
          <xdr:row>165</xdr:row>
          <xdr:rowOff>220980</xdr:rowOff>
        </xdr:to>
        <xdr:sp macro="" textlink="">
          <xdr:nvSpPr>
            <xdr:cNvPr id="40499" name="Control 563" hidden="1">
              <a:extLst>
                <a:ext uri="{63B3BB69-23CF-44E3-9099-C40C66FF867C}">
                  <a14:compatExt spid="_x0000_s40499"/>
                </a:ext>
                <a:ext uri="{FF2B5EF4-FFF2-40B4-BE49-F238E27FC236}">
                  <a16:creationId xmlns:a16="http://schemas.microsoft.com/office/drawing/2014/main" id="{00000000-0008-0000-0F00-000033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</xdr:row>
          <xdr:rowOff>0</xdr:rowOff>
        </xdr:from>
        <xdr:to>
          <xdr:col>1</xdr:col>
          <xdr:colOff>228600</xdr:colOff>
          <xdr:row>166</xdr:row>
          <xdr:rowOff>220980</xdr:rowOff>
        </xdr:to>
        <xdr:sp macro="" textlink="">
          <xdr:nvSpPr>
            <xdr:cNvPr id="40500" name="Control 564" hidden="1">
              <a:extLst>
                <a:ext uri="{63B3BB69-23CF-44E3-9099-C40C66FF867C}">
                  <a14:compatExt spid="_x0000_s40500"/>
                </a:ext>
                <a:ext uri="{FF2B5EF4-FFF2-40B4-BE49-F238E27FC236}">
                  <a16:creationId xmlns:a16="http://schemas.microsoft.com/office/drawing/2014/main" id="{00000000-0008-0000-0F00-000034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</xdr:row>
          <xdr:rowOff>0</xdr:rowOff>
        </xdr:from>
        <xdr:to>
          <xdr:col>1</xdr:col>
          <xdr:colOff>228600</xdr:colOff>
          <xdr:row>168</xdr:row>
          <xdr:rowOff>45720</xdr:rowOff>
        </xdr:to>
        <xdr:sp macro="" textlink="">
          <xdr:nvSpPr>
            <xdr:cNvPr id="40501" name="Control 565" hidden="1">
              <a:extLst>
                <a:ext uri="{63B3BB69-23CF-44E3-9099-C40C66FF867C}">
                  <a14:compatExt spid="_x0000_s40501"/>
                </a:ext>
                <a:ext uri="{FF2B5EF4-FFF2-40B4-BE49-F238E27FC236}">
                  <a16:creationId xmlns:a16="http://schemas.microsoft.com/office/drawing/2014/main" id="{00000000-0008-0000-0F00-000035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</xdr:row>
          <xdr:rowOff>0</xdr:rowOff>
        </xdr:from>
        <xdr:to>
          <xdr:col>1</xdr:col>
          <xdr:colOff>228600</xdr:colOff>
          <xdr:row>169</xdr:row>
          <xdr:rowOff>45720</xdr:rowOff>
        </xdr:to>
        <xdr:sp macro="" textlink="">
          <xdr:nvSpPr>
            <xdr:cNvPr id="40502" name="Control 566" hidden="1">
              <a:extLst>
                <a:ext uri="{63B3BB69-23CF-44E3-9099-C40C66FF867C}">
                  <a14:compatExt spid="_x0000_s40502"/>
                </a:ext>
                <a:ext uri="{FF2B5EF4-FFF2-40B4-BE49-F238E27FC236}">
                  <a16:creationId xmlns:a16="http://schemas.microsoft.com/office/drawing/2014/main" id="{00000000-0008-0000-0F00-000036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</xdr:row>
          <xdr:rowOff>0</xdr:rowOff>
        </xdr:from>
        <xdr:to>
          <xdr:col>1</xdr:col>
          <xdr:colOff>228600</xdr:colOff>
          <xdr:row>170</xdr:row>
          <xdr:rowOff>45720</xdr:rowOff>
        </xdr:to>
        <xdr:sp macro="" textlink="">
          <xdr:nvSpPr>
            <xdr:cNvPr id="40503" name="Control 567" hidden="1">
              <a:extLst>
                <a:ext uri="{63B3BB69-23CF-44E3-9099-C40C66FF867C}">
                  <a14:compatExt spid="_x0000_s40503"/>
                </a:ext>
                <a:ext uri="{FF2B5EF4-FFF2-40B4-BE49-F238E27FC236}">
                  <a16:creationId xmlns:a16="http://schemas.microsoft.com/office/drawing/2014/main" id="{00000000-0008-0000-0F00-000037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</xdr:row>
          <xdr:rowOff>0</xdr:rowOff>
        </xdr:from>
        <xdr:to>
          <xdr:col>1</xdr:col>
          <xdr:colOff>228600</xdr:colOff>
          <xdr:row>171</xdr:row>
          <xdr:rowOff>45720</xdr:rowOff>
        </xdr:to>
        <xdr:sp macro="" textlink="">
          <xdr:nvSpPr>
            <xdr:cNvPr id="40504" name="Control 568" hidden="1">
              <a:extLst>
                <a:ext uri="{63B3BB69-23CF-44E3-9099-C40C66FF867C}">
                  <a14:compatExt spid="_x0000_s40504"/>
                </a:ext>
                <a:ext uri="{FF2B5EF4-FFF2-40B4-BE49-F238E27FC236}">
                  <a16:creationId xmlns:a16="http://schemas.microsoft.com/office/drawing/2014/main" id="{00000000-0008-0000-0F00-000038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</xdr:row>
          <xdr:rowOff>0</xdr:rowOff>
        </xdr:from>
        <xdr:to>
          <xdr:col>1</xdr:col>
          <xdr:colOff>228600</xdr:colOff>
          <xdr:row>172</xdr:row>
          <xdr:rowOff>45720</xdr:rowOff>
        </xdr:to>
        <xdr:sp macro="" textlink="">
          <xdr:nvSpPr>
            <xdr:cNvPr id="40505" name="Control 569" hidden="1">
              <a:extLst>
                <a:ext uri="{63B3BB69-23CF-44E3-9099-C40C66FF867C}">
                  <a14:compatExt spid="_x0000_s40505"/>
                </a:ext>
                <a:ext uri="{FF2B5EF4-FFF2-40B4-BE49-F238E27FC236}">
                  <a16:creationId xmlns:a16="http://schemas.microsoft.com/office/drawing/2014/main" id="{00000000-0008-0000-0F00-000039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</xdr:row>
          <xdr:rowOff>0</xdr:rowOff>
        </xdr:from>
        <xdr:to>
          <xdr:col>1</xdr:col>
          <xdr:colOff>228600</xdr:colOff>
          <xdr:row>173</xdr:row>
          <xdr:rowOff>45720</xdr:rowOff>
        </xdr:to>
        <xdr:sp macro="" textlink="">
          <xdr:nvSpPr>
            <xdr:cNvPr id="40506" name="Control 570" hidden="1">
              <a:extLst>
                <a:ext uri="{63B3BB69-23CF-44E3-9099-C40C66FF867C}">
                  <a14:compatExt spid="_x0000_s40506"/>
                </a:ext>
                <a:ext uri="{FF2B5EF4-FFF2-40B4-BE49-F238E27FC236}">
                  <a16:creationId xmlns:a16="http://schemas.microsoft.com/office/drawing/2014/main" id="{00000000-0008-0000-0F00-00003A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</xdr:row>
          <xdr:rowOff>0</xdr:rowOff>
        </xdr:from>
        <xdr:to>
          <xdr:col>1</xdr:col>
          <xdr:colOff>228600</xdr:colOff>
          <xdr:row>173</xdr:row>
          <xdr:rowOff>220980</xdr:rowOff>
        </xdr:to>
        <xdr:sp macro="" textlink="">
          <xdr:nvSpPr>
            <xdr:cNvPr id="40507" name="Control 571" hidden="1">
              <a:extLst>
                <a:ext uri="{63B3BB69-23CF-44E3-9099-C40C66FF867C}">
                  <a14:compatExt spid="_x0000_s40507"/>
                </a:ext>
                <a:ext uri="{FF2B5EF4-FFF2-40B4-BE49-F238E27FC236}">
                  <a16:creationId xmlns:a16="http://schemas.microsoft.com/office/drawing/2014/main" id="{00000000-0008-0000-0F00-00003B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</xdr:row>
          <xdr:rowOff>0</xdr:rowOff>
        </xdr:from>
        <xdr:to>
          <xdr:col>1</xdr:col>
          <xdr:colOff>228600</xdr:colOff>
          <xdr:row>174</xdr:row>
          <xdr:rowOff>220980</xdr:rowOff>
        </xdr:to>
        <xdr:sp macro="" textlink="">
          <xdr:nvSpPr>
            <xdr:cNvPr id="40508" name="Control 572" hidden="1">
              <a:extLst>
                <a:ext uri="{63B3BB69-23CF-44E3-9099-C40C66FF867C}">
                  <a14:compatExt spid="_x0000_s40508"/>
                </a:ext>
                <a:ext uri="{FF2B5EF4-FFF2-40B4-BE49-F238E27FC236}">
                  <a16:creationId xmlns:a16="http://schemas.microsoft.com/office/drawing/2014/main" id="{00000000-0008-0000-0F00-00003C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</xdr:row>
          <xdr:rowOff>0</xdr:rowOff>
        </xdr:from>
        <xdr:to>
          <xdr:col>1</xdr:col>
          <xdr:colOff>228600</xdr:colOff>
          <xdr:row>176</xdr:row>
          <xdr:rowOff>45720</xdr:rowOff>
        </xdr:to>
        <xdr:sp macro="" textlink="">
          <xdr:nvSpPr>
            <xdr:cNvPr id="40509" name="Control 573" hidden="1">
              <a:extLst>
                <a:ext uri="{63B3BB69-23CF-44E3-9099-C40C66FF867C}">
                  <a14:compatExt spid="_x0000_s40509"/>
                </a:ext>
                <a:ext uri="{FF2B5EF4-FFF2-40B4-BE49-F238E27FC236}">
                  <a16:creationId xmlns:a16="http://schemas.microsoft.com/office/drawing/2014/main" id="{00000000-0008-0000-0F00-00003D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</xdr:row>
          <xdr:rowOff>0</xdr:rowOff>
        </xdr:from>
        <xdr:to>
          <xdr:col>1</xdr:col>
          <xdr:colOff>228600</xdr:colOff>
          <xdr:row>176</xdr:row>
          <xdr:rowOff>220980</xdr:rowOff>
        </xdr:to>
        <xdr:sp macro="" textlink="">
          <xdr:nvSpPr>
            <xdr:cNvPr id="40510" name="Control 574" hidden="1">
              <a:extLst>
                <a:ext uri="{63B3BB69-23CF-44E3-9099-C40C66FF867C}">
                  <a14:compatExt spid="_x0000_s40510"/>
                </a:ext>
                <a:ext uri="{FF2B5EF4-FFF2-40B4-BE49-F238E27FC236}">
                  <a16:creationId xmlns:a16="http://schemas.microsoft.com/office/drawing/2014/main" id="{00000000-0008-0000-0F00-00003E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</xdr:row>
          <xdr:rowOff>0</xdr:rowOff>
        </xdr:from>
        <xdr:to>
          <xdr:col>1</xdr:col>
          <xdr:colOff>228600</xdr:colOff>
          <xdr:row>178</xdr:row>
          <xdr:rowOff>45720</xdr:rowOff>
        </xdr:to>
        <xdr:sp macro="" textlink="">
          <xdr:nvSpPr>
            <xdr:cNvPr id="40511" name="Control 575" hidden="1">
              <a:extLst>
                <a:ext uri="{63B3BB69-23CF-44E3-9099-C40C66FF867C}">
                  <a14:compatExt spid="_x0000_s40511"/>
                </a:ext>
                <a:ext uri="{FF2B5EF4-FFF2-40B4-BE49-F238E27FC236}">
                  <a16:creationId xmlns:a16="http://schemas.microsoft.com/office/drawing/2014/main" id="{00000000-0008-0000-0F00-00003F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</xdr:row>
          <xdr:rowOff>0</xdr:rowOff>
        </xdr:from>
        <xdr:to>
          <xdr:col>1</xdr:col>
          <xdr:colOff>228600</xdr:colOff>
          <xdr:row>178</xdr:row>
          <xdr:rowOff>220980</xdr:rowOff>
        </xdr:to>
        <xdr:sp macro="" textlink="">
          <xdr:nvSpPr>
            <xdr:cNvPr id="40512" name="Control 576" hidden="1">
              <a:extLst>
                <a:ext uri="{63B3BB69-23CF-44E3-9099-C40C66FF867C}">
                  <a14:compatExt spid="_x0000_s40512"/>
                </a:ext>
                <a:ext uri="{FF2B5EF4-FFF2-40B4-BE49-F238E27FC236}">
                  <a16:creationId xmlns:a16="http://schemas.microsoft.com/office/drawing/2014/main" id="{00000000-0008-0000-0F00-000040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</xdr:row>
          <xdr:rowOff>0</xdr:rowOff>
        </xdr:from>
        <xdr:to>
          <xdr:col>1</xdr:col>
          <xdr:colOff>228600</xdr:colOff>
          <xdr:row>180</xdr:row>
          <xdr:rowOff>45720</xdr:rowOff>
        </xdr:to>
        <xdr:sp macro="" textlink="">
          <xdr:nvSpPr>
            <xdr:cNvPr id="40513" name="Control 577" hidden="1">
              <a:extLst>
                <a:ext uri="{63B3BB69-23CF-44E3-9099-C40C66FF867C}">
                  <a14:compatExt spid="_x0000_s40513"/>
                </a:ext>
                <a:ext uri="{FF2B5EF4-FFF2-40B4-BE49-F238E27FC236}">
                  <a16:creationId xmlns:a16="http://schemas.microsoft.com/office/drawing/2014/main" id="{00000000-0008-0000-0F00-000041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</xdr:row>
          <xdr:rowOff>0</xdr:rowOff>
        </xdr:from>
        <xdr:to>
          <xdr:col>1</xdr:col>
          <xdr:colOff>228600</xdr:colOff>
          <xdr:row>181</xdr:row>
          <xdr:rowOff>45720</xdr:rowOff>
        </xdr:to>
        <xdr:sp macro="" textlink="">
          <xdr:nvSpPr>
            <xdr:cNvPr id="40514" name="Control 578" hidden="1">
              <a:extLst>
                <a:ext uri="{63B3BB69-23CF-44E3-9099-C40C66FF867C}">
                  <a14:compatExt spid="_x0000_s40514"/>
                </a:ext>
                <a:ext uri="{FF2B5EF4-FFF2-40B4-BE49-F238E27FC236}">
                  <a16:creationId xmlns:a16="http://schemas.microsoft.com/office/drawing/2014/main" id="{00000000-0008-0000-0F00-000042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</xdr:row>
          <xdr:rowOff>0</xdr:rowOff>
        </xdr:from>
        <xdr:to>
          <xdr:col>1</xdr:col>
          <xdr:colOff>228600</xdr:colOff>
          <xdr:row>182</xdr:row>
          <xdr:rowOff>45720</xdr:rowOff>
        </xdr:to>
        <xdr:sp macro="" textlink="">
          <xdr:nvSpPr>
            <xdr:cNvPr id="40515" name="Control 579" hidden="1">
              <a:extLst>
                <a:ext uri="{63B3BB69-23CF-44E3-9099-C40C66FF867C}">
                  <a14:compatExt spid="_x0000_s40515"/>
                </a:ext>
                <a:ext uri="{FF2B5EF4-FFF2-40B4-BE49-F238E27FC236}">
                  <a16:creationId xmlns:a16="http://schemas.microsoft.com/office/drawing/2014/main" id="{00000000-0008-0000-0F00-000043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</xdr:row>
          <xdr:rowOff>0</xdr:rowOff>
        </xdr:from>
        <xdr:to>
          <xdr:col>1</xdr:col>
          <xdr:colOff>228600</xdr:colOff>
          <xdr:row>183</xdr:row>
          <xdr:rowOff>45720</xdr:rowOff>
        </xdr:to>
        <xdr:sp macro="" textlink="">
          <xdr:nvSpPr>
            <xdr:cNvPr id="40516" name="Control 580" hidden="1">
              <a:extLst>
                <a:ext uri="{63B3BB69-23CF-44E3-9099-C40C66FF867C}">
                  <a14:compatExt spid="_x0000_s40516"/>
                </a:ext>
                <a:ext uri="{FF2B5EF4-FFF2-40B4-BE49-F238E27FC236}">
                  <a16:creationId xmlns:a16="http://schemas.microsoft.com/office/drawing/2014/main" id="{00000000-0008-0000-0F00-000044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</xdr:row>
          <xdr:rowOff>0</xdr:rowOff>
        </xdr:from>
        <xdr:to>
          <xdr:col>1</xdr:col>
          <xdr:colOff>228600</xdr:colOff>
          <xdr:row>184</xdr:row>
          <xdr:rowOff>45720</xdr:rowOff>
        </xdr:to>
        <xdr:sp macro="" textlink="">
          <xdr:nvSpPr>
            <xdr:cNvPr id="40517" name="Control 581" hidden="1">
              <a:extLst>
                <a:ext uri="{63B3BB69-23CF-44E3-9099-C40C66FF867C}">
                  <a14:compatExt spid="_x0000_s40517"/>
                </a:ext>
                <a:ext uri="{FF2B5EF4-FFF2-40B4-BE49-F238E27FC236}">
                  <a16:creationId xmlns:a16="http://schemas.microsoft.com/office/drawing/2014/main" id="{00000000-0008-0000-0F00-000045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</xdr:row>
          <xdr:rowOff>0</xdr:rowOff>
        </xdr:from>
        <xdr:to>
          <xdr:col>1</xdr:col>
          <xdr:colOff>228600</xdr:colOff>
          <xdr:row>185</xdr:row>
          <xdr:rowOff>45720</xdr:rowOff>
        </xdr:to>
        <xdr:sp macro="" textlink="">
          <xdr:nvSpPr>
            <xdr:cNvPr id="40518" name="Control 582" hidden="1">
              <a:extLst>
                <a:ext uri="{63B3BB69-23CF-44E3-9099-C40C66FF867C}">
                  <a14:compatExt spid="_x0000_s40518"/>
                </a:ext>
                <a:ext uri="{FF2B5EF4-FFF2-40B4-BE49-F238E27FC236}">
                  <a16:creationId xmlns:a16="http://schemas.microsoft.com/office/drawing/2014/main" id="{00000000-0008-0000-0F00-000046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</xdr:row>
          <xdr:rowOff>0</xdr:rowOff>
        </xdr:from>
        <xdr:to>
          <xdr:col>1</xdr:col>
          <xdr:colOff>228600</xdr:colOff>
          <xdr:row>186</xdr:row>
          <xdr:rowOff>45720</xdr:rowOff>
        </xdr:to>
        <xdr:sp macro="" textlink="">
          <xdr:nvSpPr>
            <xdr:cNvPr id="40519" name="Control 583" hidden="1">
              <a:extLst>
                <a:ext uri="{63B3BB69-23CF-44E3-9099-C40C66FF867C}">
                  <a14:compatExt spid="_x0000_s40519"/>
                </a:ext>
                <a:ext uri="{FF2B5EF4-FFF2-40B4-BE49-F238E27FC236}">
                  <a16:creationId xmlns:a16="http://schemas.microsoft.com/office/drawing/2014/main" id="{00000000-0008-0000-0F00-000047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</xdr:row>
          <xdr:rowOff>0</xdr:rowOff>
        </xdr:from>
        <xdr:to>
          <xdr:col>1</xdr:col>
          <xdr:colOff>228600</xdr:colOff>
          <xdr:row>187</xdr:row>
          <xdr:rowOff>45720</xdr:rowOff>
        </xdr:to>
        <xdr:sp macro="" textlink="">
          <xdr:nvSpPr>
            <xdr:cNvPr id="40520" name="Control 584" hidden="1">
              <a:extLst>
                <a:ext uri="{63B3BB69-23CF-44E3-9099-C40C66FF867C}">
                  <a14:compatExt spid="_x0000_s40520"/>
                </a:ext>
                <a:ext uri="{FF2B5EF4-FFF2-40B4-BE49-F238E27FC236}">
                  <a16:creationId xmlns:a16="http://schemas.microsoft.com/office/drawing/2014/main" id="{00000000-0008-0000-0F00-000048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</xdr:row>
          <xdr:rowOff>0</xdr:rowOff>
        </xdr:from>
        <xdr:to>
          <xdr:col>1</xdr:col>
          <xdr:colOff>228600</xdr:colOff>
          <xdr:row>188</xdr:row>
          <xdr:rowOff>45720</xdr:rowOff>
        </xdr:to>
        <xdr:sp macro="" textlink="">
          <xdr:nvSpPr>
            <xdr:cNvPr id="40521" name="Control 585" hidden="1">
              <a:extLst>
                <a:ext uri="{63B3BB69-23CF-44E3-9099-C40C66FF867C}">
                  <a14:compatExt spid="_x0000_s40521"/>
                </a:ext>
                <a:ext uri="{FF2B5EF4-FFF2-40B4-BE49-F238E27FC236}">
                  <a16:creationId xmlns:a16="http://schemas.microsoft.com/office/drawing/2014/main" id="{00000000-0008-0000-0F00-000049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188</xdr:row>
          <xdr:rowOff>0</xdr:rowOff>
        </xdr:from>
        <xdr:to>
          <xdr:col>1</xdr:col>
          <xdr:colOff>228600</xdr:colOff>
          <xdr:row>189</xdr:row>
          <xdr:rowOff>45720</xdr:rowOff>
        </xdr:to>
        <xdr:sp macro="" textlink="">
          <xdr:nvSpPr>
            <xdr:cNvPr id="40522" name="Control 586" hidden="1">
              <a:extLst>
                <a:ext uri="{63B3BB69-23CF-44E3-9099-C40C66FF867C}">
                  <a14:compatExt spid="_x0000_s40522"/>
                </a:ext>
                <a:ext uri="{FF2B5EF4-FFF2-40B4-BE49-F238E27FC236}">
                  <a16:creationId xmlns:a16="http://schemas.microsoft.com/office/drawing/2014/main" id="{00000000-0008-0000-0F00-00004A9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191</xdr:row>
      <xdr:rowOff>0</xdr:rowOff>
    </xdr:from>
    <xdr:to>
      <xdr:col>3</xdr:col>
      <xdr:colOff>121920</xdr:colOff>
      <xdr:row>191</xdr:row>
      <xdr:rowOff>121920</xdr:rowOff>
    </xdr:to>
    <xdr:pic>
      <xdr:nvPicPr>
        <xdr:cNvPr id="645" name="图片 644">
          <a:extLst>
            <a:ext uri="{FF2B5EF4-FFF2-40B4-BE49-F238E27FC236}">
              <a16:creationId xmlns:a16="http://schemas.microsoft.com/office/drawing/2014/main" id="{00000000-0008-0000-0F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121920</xdr:colOff>
      <xdr:row>191</xdr:row>
      <xdr:rowOff>121920</xdr:rowOff>
    </xdr:to>
    <xdr:pic>
      <xdr:nvPicPr>
        <xdr:cNvPr id="646" name="图片 645">
          <a:extLst>
            <a:ext uri="{FF2B5EF4-FFF2-40B4-BE49-F238E27FC236}">
              <a16:creationId xmlns:a16="http://schemas.microsoft.com/office/drawing/2014/main" id="{00000000-0008-0000-0F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5</xdr:col>
      <xdr:colOff>121920</xdr:colOff>
      <xdr:row>191</xdr:row>
      <xdr:rowOff>121920</xdr:rowOff>
    </xdr:to>
    <xdr:pic>
      <xdr:nvPicPr>
        <xdr:cNvPr id="647" name="图片 646">
          <a:extLst>
            <a:ext uri="{FF2B5EF4-FFF2-40B4-BE49-F238E27FC236}">
              <a16:creationId xmlns:a16="http://schemas.microsoft.com/office/drawing/2014/main" id="{00000000-0008-0000-0F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191</xdr:row>
      <xdr:rowOff>0</xdr:rowOff>
    </xdr:from>
    <xdr:to>
      <xdr:col>7</xdr:col>
      <xdr:colOff>121920</xdr:colOff>
      <xdr:row>191</xdr:row>
      <xdr:rowOff>121920</xdr:rowOff>
    </xdr:to>
    <xdr:pic>
      <xdr:nvPicPr>
        <xdr:cNvPr id="648" name="图片 647">
          <a:extLst>
            <a:ext uri="{FF2B5EF4-FFF2-40B4-BE49-F238E27FC236}">
              <a16:creationId xmlns:a16="http://schemas.microsoft.com/office/drawing/2014/main" id="{00000000-0008-0000-0F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191</xdr:row>
      <xdr:rowOff>0</xdr:rowOff>
    </xdr:from>
    <xdr:to>
      <xdr:col>10</xdr:col>
      <xdr:colOff>121920</xdr:colOff>
      <xdr:row>191</xdr:row>
      <xdr:rowOff>121920</xdr:rowOff>
    </xdr:to>
    <xdr:pic>
      <xdr:nvPicPr>
        <xdr:cNvPr id="649" name="图片 648">
          <a:extLst>
            <a:ext uri="{FF2B5EF4-FFF2-40B4-BE49-F238E27FC236}">
              <a16:creationId xmlns:a16="http://schemas.microsoft.com/office/drawing/2014/main" id="{00000000-0008-0000-0F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191</xdr:row>
      <xdr:rowOff>0</xdr:rowOff>
    </xdr:from>
    <xdr:to>
      <xdr:col>11</xdr:col>
      <xdr:colOff>121920</xdr:colOff>
      <xdr:row>191</xdr:row>
      <xdr:rowOff>121920</xdr:rowOff>
    </xdr:to>
    <xdr:pic>
      <xdr:nvPicPr>
        <xdr:cNvPr id="650" name="图片 649">
          <a:extLst>
            <a:ext uri="{FF2B5EF4-FFF2-40B4-BE49-F238E27FC236}">
              <a16:creationId xmlns:a16="http://schemas.microsoft.com/office/drawing/2014/main" id="{00000000-0008-0000-0F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191</xdr:row>
      <xdr:rowOff>0</xdr:rowOff>
    </xdr:from>
    <xdr:to>
      <xdr:col>14</xdr:col>
      <xdr:colOff>121920</xdr:colOff>
      <xdr:row>191</xdr:row>
      <xdr:rowOff>121920</xdr:rowOff>
    </xdr:to>
    <xdr:pic>
      <xdr:nvPicPr>
        <xdr:cNvPr id="651" name="图片 650">
          <a:extLst>
            <a:ext uri="{FF2B5EF4-FFF2-40B4-BE49-F238E27FC236}">
              <a16:creationId xmlns:a16="http://schemas.microsoft.com/office/drawing/2014/main" id="{00000000-0008-0000-0F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191</xdr:row>
      <xdr:rowOff>0</xdr:rowOff>
    </xdr:from>
    <xdr:to>
      <xdr:col>15</xdr:col>
      <xdr:colOff>121920</xdr:colOff>
      <xdr:row>191</xdr:row>
      <xdr:rowOff>121920</xdr:rowOff>
    </xdr:to>
    <xdr:pic>
      <xdr:nvPicPr>
        <xdr:cNvPr id="652" name="图片 651">
          <a:extLst>
            <a:ext uri="{FF2B5EF4-FFF2-40B4-BE49-F238E27FC236}">
              <a16:creationId xmlns:a16="http://schemas.microsoft.com/office/drawing/2014/main" id="{00000000-0008-0000-0F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191</xdr:row>
      <xdr:rowOff>0</xdr:rowOff>
    </xdr:from>
    <xdr:to>
      <xdr:col>17</xdr:col>
      <xdr:colOff>121920</xdr:colOff>
      <xdr:row>191</xdr:row>
      <xdr:rowOff>121920</xdr:rowOff>
    </xdr:to>
    <xdr:pic>
      <xdr:nvPicPr>
        <xdr:cNvPr id="653" name="图片 652">
          <a:extLst>
            <a:ext uri="{FF2B5EF4-FFF2-40B4-BE49-F238E27FC236}">
              <a16:creationId xmlns:a16="http://schemas.microsoft.com/office/drawing/2014/main" id="{00000000-0008-0000-0F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191</xdr:row>
      <xdr:rowOff>0</xdr:rowOff>
    </xdr:from>
    <xdr:to>
      <xdr:col>19</xdr:col>
      <xdr:colOff>121920</xdr:colOff>
      <xdr:row>191</xdr:row>
      <xdr:rowOff>121920</xdr:rowOff>
    </xdr:to>
    <xdr:pic>
      <xdr:nvPicPr>
        <xdr:cNvPr id="654" name="图片 653">
          <a:extLst>
            <a:ext uri="{FF2B5EF4-FFF2-40B4-BE49-F238E27FC236}">
              <a16:creationId xmlns:a16="http://schemas.microsoft.com/office/drawing/2014/main" id="{00000000-0008-0000-0F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191</xdr:row>
      <xdr:rowOff>0</xdr:rowOff>
    </xdr:from>
    <xdr:to>
      <xdr:col>20</xdr:col>
      <xdr:colOff>121920</xdr:colOff>
      <xdr:row>191</xdr:row>
      <xdr:rowOff>121920</xdr:rowOff>
    </xdr:to>
    <xdr:pic>
      <xdr:nvPicPr>
        <xdr:cNvPr id="655" name="图片 654">
          <a:extLst>
            <a:ext uri="{FF2B5EF4-FFF2-40B4-BE49-F238E27FC236}">
              <a16:creationId xmlns:a16="http://schemas.microsoft.com/office/drawing/2014/main" id="{00000000-0008-0000-0F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191</xdr:row>
      <xdr:rowOff>0</xdr:rowOff>
    </xdr:from>
    <xdr:to>
      <xdr:col>22</xdr:col>
      <xdr:colOff>121920</xdr:colOff>
      <xdr:row>191</xdr:row>
      <xdr:rowOff>121920</xdr:rowOff>
    </xdr:to>
    <xdr:pic>
      <xdr:nvPicPr>
        <xdr:cNvPr id="656" name="图片 655">
          <a:extLst>
            <a:ext uri="{FF2B5EF4-FFF2-40B4-BE49-F238E27FC236}">
              <a16:creationId xmlns:a16="http://schemas.microsoft.com/office/drawing/2014/main" id="{00000000-0008-0000-0F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191</xdr:row>
      <xdr:rowOff>0</xdr:rowOff>
    </xdr:from>
    <xdr:to>
      <xdr:col>23</xdr:col>
      <xdr:colOff>121920</xdr:colOff>
      <xdr:row>191</xdr:row>
      <xdr:rowOff>121920</xdr:rowOff>
    </xdr:to>
    <xdr:pic>
      <xdr:nvPicPr>
        <xdr:cNvPr id="657" name="图片 656">
          <a:extLst>
            <a:ext uri="{FF2B5EF4-FFF2-40B4-BE49-F238E27FC236}">
              <a16:creationId xmlns:a16="http://schemas.microsoft.com/office/drawing/2014/main" id="{00000000-0008-0000-0F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191</xdr:row>
      <xdr:rowOff>0</xdr:rowOff>
    </xdr:from>
    <xdr:to>
      <xdr:col>26</xdr:col>
      <xdr:colOff>121920</xdr:colOff>
      <xdr:row>191</xdr:row>
      <xdr:rowOff>121920</xdr:rowOff>
    </xdr:to>
    <xdr:pic>
      <xdr:nvPicPr>
        <xdr:cNvPr id="658" name="图片 657">
          <a:extLst>
            <a:ext uri="{FF2B5EF4-FFF2-40B4-BE49-F238E27FC236}">
              <a16:creationId xmlns:a16="http://schemas.microsoft.com/office/drawing/2014/main" id="{00000000-0008-0000-0F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191</xdr:row>
      <xdr:rowOff>0</xdr:rowOff>
    </xdr:from>
    <xdr:to>
      <xdr:col>28</xdr:col>
      <xdr:colOff>121920</xdr:colOff>
      <xdr:row>191</xdr:row>
      <xdr:rowOff>121920</xdr:rowOff>
    </xdr:to>
    <xdr:pic>
      <xdr:nvPicPr>
        <xdr:cNvPr id="659" name="图片 658">
          <a:extLst>
            <a:ext uri="{FF2B5EF4-FFF2-40B4-BE49-F238E27FC236}">
              <a16:creationId xmlns:a16="http://schemas.microsoft.com/office/drawing/2014/main" id="{00000000-0008-0000-0F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191</xdr:row>
      <xdr:rowOff>0</xdr:rowOff>
    </xdr:from>
    <xdr:to>
      <xdr:col>29</xdr:col>
      <xdr:colOff>121920</xdr:colOff>
      <xdr:row>191</xdr:row>
      <xdr:rowOff>121920</xdr:rowOff>
    </xdr:to>
    <xdr:pic>
      <xdr:nvPicPr>
        <xdr:cNvPr id="660" name="图片 659">
          <a:extLst>
            <a:ext uri="{FF2B5EF4-FFF2-40B4-BE49-F238E27FC236}">
              <a16:creationId xmlns:a16="http://schemas.microsoft.com/office/drawing/2014/main" id="{00000000-0008-0000-0F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191</xdr:row>
      <xdr:rowOff>0</xdr:rowOff>
    </xdr:from>
    <xdr:to>
      <xdr:col>31</xdr:col>
      <xdr:colOff>121920</xdr:colOff>
      <xdr:row>191</xdr:row>
      <xdr:rowOff>121920</xdr:rowOff>
    </xdr:to>
    <xdr:pic>
      <xdr:nvPicPr>
        <xdr:cNvPr id="661" name="图片 660">
          <a:extLst>
            <a:ext uri="{FF2B5EF4-FFF2-40B4-BE49-F238E27FC236}">
              <a16:creationId xmlns:a16="http://schemas.microsoft.com/office/drawing/2014/main" id="{00000000-0008-0000-0F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191</xdr:row>
      <xdr:rowOff>0</xdr:rowOff>
    </xdr:from>
    <xdr:to>
      <xdr:col>32</xdr:col>
      <xdr:colOff>121920</xdr:colOff>
      <xdr:row>191</xdr:row>
      <xdr:rowOff>121920</xdr:rowOff>
    </xdr:to>
    <xdr:pic>
      <xdr:nvPicPr>
        <xdr:cNvPr id="662" name="图片 661">
          <a:extLst>
            <a:ext uri="{FF2B5EF4-FFF2-40B4-BE49-F238E27FC236}">
              <a16:creationId xmlns:a16="http://schemas.microsoft.com/office/drawing/2014/main" id="{00000000-0008-0000-0F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191</xdr:row>
      <xdr:rowOff>0</xdr:rowOff>
    </xdr:from>
    <xdr:to>
      <xdr:col>35</xdr:col>
      <xdr:colOff>121920</xdr:colOff>
      <xdr:row>191</xdr:row>
      <xdr:rowOff>121920</xdr:rowOff>
    </xdr:to>
    <xdr:pic>
      <xdr:nvPicPr>
        <xdr:cNvPr id="663" name="图片 662">
          <a:extLst>
            <a:ext uri="{FF2B5EF4-FFF2-40B4-BE49-F238E27FC236}">
              <a16:creationId xmlns:a16="http://schemas.microsoft.com/office/drawing/2014/main" id="{00000000-0008-0000-0F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191</xdr:row>
      <xdr:rowOff>0</xdr:rowOff>
    </xdr:from>
    <xdr:to>
      <xdr:col>37</xdr:col>
      <xdr:colOff>121920</xdr:colOff>
      <xdr:row>191</xdr:row>
      <xdr:rowOff>121920</xdr:rowOff>
    </xdr:to>
    <xdr:pic>
      <xdr:nvPicPr>
        <xdr:cNvPr id="664" name="图片 663">
          <a:extLst>
            <a:ext uri="{FF2B5EF4-FFF2-40B4-BE49-F238E27FC236}">
              <a16:creationId xmlns:a16="http://schemas.microsoft.com/office/drawing/2014/main" id="{00000000-0008-0000-0F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191</xdr:row>
      <xdr:rowOff>0</xdr:rowOff>
    </xdr:from>
    <xdr:to>
      <xdr:col>38</xdr:col>
      <xdr:colOff>121920</xdr:colOff>
      <xdr:row>191</xdr:row>
      <xdr:rowOff>121920</xdr:rowOff>
    </xdr:to>
    <xdr:pic>
      <xdr:nvPicPr>
        <xdr:cNvPr id="665" name="图片 664">
          <a:extLst>
            <a:ext uri="{FF2B5EF4-FFF2-40B4-BE49-F238E27FC236}">
              <a16:creationId xmlns:a16="http://schemas.microsoft.com/office/drawing/2014/main" id="{00000000-0008-0000-0F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191</xdr:row>
      <xdr:rowOff>0</xdr:rowOff>
    </xdr:from>
    <xdr:to>
      <xdr:col>40</xdr:col>
      <xdr:colOff>121920</xdr:colOff>
      <xdr:row>191</xdr:row>
      <xdr:rowOff>121920</xdr:rowOff>
    </xdr:to>
    <xdr:pic>
      <xdr:nvPicPr>
        <xdr:cNvPr id="666" name="图片 665">
          <a:extLst>
            <a:ext uri="{FF2B5EF4-FFF2-40B4-BE49-F238E27FC236}">
              <a16:creationId xmlns:a16="http://schemas.microsoft.com/office/drawing/2014/main" id="{00000000-0008-0000-0F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191</xdr:row>
      <xdr:rowOff>0</xdr:rowOff>
    </xdr:from>
    <xdr:to>
      <xdr:col>43</xdr:col>
      <xdr:colOff>121920</xdr:colOff>
      <xdr:row>191</xdr:row>
      <xdr:rowOff>121920</xdr:rowOff>
    </xdr:to>
    <xdr:pic>
      <xdr:nvPicPr>
        <xdr:cNvPr id="667" name="图片 666">
          <a:extLst>
            <a:ext uri="{FF2B5EF4-FFF2-40B4-BE49-F238E27FC236}">
              <a16:creationId xmlns:a16="http://schemas.microsoft.com/office/drawing/2014/main" id="{00000000-0008-0000-0F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128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191</xdr:row>
      <xdr:rowOff>0</xdr:rowOff>
    </xdr:from>
    <xdr:to>
      <xdr:col>45</xdr:col>
      <xdr:colOff>121920</xdr:colOff>
      <xdr:row>191</xdr:row>
      <xdr:rowOff>121920</xdr:rowOff>
    </xdr:to>
    <xdr:pic>
      <xdr:nvPicPr>
        <xdr:cNvPr id="668" name="图片 667">
          <a:extLst>
            <a:ext uri="{FF2B5EF4-FFF2-40B4-BE49-F238E27FC236}">
              <a16:creationId xmlns:a16="http://schemas.microsoft.com/office/drawing/2014/main" id="{00000000-0008-0000-0F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191</xdr:row>
      <xdr:rowOff>0</xdr:rowOff>
    </xdr:from>
    <xdr:to>
      <xdr:col>48</xdr:col>
      <xdr:colOff>121920</xdr:colOff>
      <xdr:row>191</xdr:row>
      <xdr:rowOff>121920</xdr:rowOff>
    </xdr:to>
    <xdr:pic>
      <xdr:nvPicPr>
        <xdr:cNvPr id="669" name="图片 668">
          <a:extLst>
            <a:ext uri="{FF2B5EF4-FFF2-40B4-BE49-F238E27FC236}">
              <a16:creationId xmlns:a16="http://schemas.microsoft.com/office/drawing/2014/main" id="{00000000-0008-0000-0F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191</xdr:row>
      <xdr:rowOff>0</xdr:rowOff>
    </xdr:from>
    <xdr:to>
      <xdr:col>49</xdr:col>
      <xdr:colOff>121920</xdr:colOff>
      <xdr:row>191</xdr:row>
      <xdr:rowOff>121920</xdr:rowOff>
    </xdr:to>
    <xdr:pic>
      <xdr:nvPicPr>
        <xdr:cNvPr id="670" name="图片 669">
          <a:extLst>
            <a:ext uri="{FF2B5EF4-FFF2-40B4-BE49-F238E27FC236}">
              <a16:creationId xmlns:a16="http://schemas.microsoft.com/office/drawing/2014/main" id="{00000000-0008-0000-0F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70400" y="371779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121920</xdr:colOff>
      <xdr:row>192</xdr:row>
      <xdr:rowOff>121920</xdr:rowOff>
    </xdr:to>
    <xdr:pic>
      <xdr:nvPicPr>
        <xdr:cNvPr id="671" name="图片 670">
          <a:extLst>
            <a:ext uri="{FF2B5EF4-FFF2-40B4-BE49-F238E27FC236}">
              <a16:creationId xmlns:a16="http://schemas.microsoft.com/office/drawing/2014/main" id="{00000000-0008-0000-0F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</xdr:row>
      <xdr:rowOff>0</xdr:rowOff>
    </xdr:from>
    <xdr:to>
      <xdr:col>6</xdr:col>
      <xdr:colOff>121920</xdr:colOff>
      <xdr:row>192</xdr:row>
      <xdr:rowOff>121920</xdr:rowOff>
    </xdr:to>
    <xdr:pic>
      <xdr:nvPicPr>
        <xdr:cNvPr id="672" name="图片 671">
          <a:extLst>
            <a:ext uri="{FF2B5EF4-FFF2-40B4-BE49-F238E27FC236}">
              <a16:creationId xmlns:a16="http://schemas.microsoft.com/office/drawing/2014/main" id="{00000000-0008-0000-0F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192</xdr:row>
      <xdr:rowOff>0</xdr:rowOff>
    </xdr:from>
    <xdr:to>
      <xdr:col>8</xdr:col>
      <xdr:colOff>121920</xdr:colOff>
      <xdr:row>192</xdr:row>
      <xdr:rowOff>121920</xdr:rowOff>
    </xdr:to>
    <xdr:pic>
      <xdr:nvPicPr>
        <xdr:cNvPr id="673" name="图片 672">
          <a:extLst>
            <a:ext uri="{FF2B5EF4-FFF2-40B4-BE49-F238E27FC236}">
              <a16:creationId xmlns:a16="http://schemas.microsoft.com/office/drawing/2014/main" id="{00000000-0008-0000-0F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192</xdr:row>
      <xdr:rowOff>0</xdr:rowOff>
    </xdr:from>
    <xdr:to>
      <xdr:col>9</xdr:col>
      <xdr:colOff>121920</xdr:colOff>
      <xdr:row>192</xdr:row>
      <xdr:rowOff>121920</xdr:rowOff>
    </xdr:to>
    <xdr:pic>
      <xdr:nvPicPr>
        <xdr:cNvPr id="674" name="图片 673">
          <a:extLst>
            <a:ext uri="{FF2B5EF4-FFF2-40B4-BE49-F238E27FC236}">
              <a16:creationId xmlns:a16="http://schemas.microsoft.com/office/drawing/2014/main" id="{00000000-0008-0000-0F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192</xdr:row>
      <xdr:rowOff>0</xdr:rowOff>
    </xdr:from>
    <xdr:to>
      <xdr:col>12</xdr:col>
      <xdr:colOff>121920</xdr:colOff>
      <xdr:row>192</xdr:row>
      <xdr:rowOff>121920</xdr:rowOff>
    </xdr:to>
    <xdr:pic>
      <xdr:nvPicPr>
        <xdr:cNvPr id="675" name="图片 674">
          <a:extLst>
            <a:ext uri="{FF2B5EF4-FFF2-40B4-BE49-F238E27FC236}">
              <a16:creationId xmlns:a16="http://schemas.microsoft.com/office/drawing/2014/main" id="{00000000-0008-0000-0F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192</xdr:row>
      <xdr:rowOff>0</xdr:rowOff>
    </xdr:from>
    <xdr:to>
      <xdr:col>13</xdr:col>
      <xdr:colOff>121920</xdr:colOff>
      <xdr:row>192</xdr:row>
      <xdr:rowOff>121920</xdr:rowOff>
    </xdr:to>
    <xdr:pic>
      <xdr:nvPicPr>
        <xdr:cNvPr id="676" name="图片 675">
          <a:extLst>
            <a:ext uri="{FF2B5EF4-FFF2-40B4-BE49-F238E27FC236}">
              <a16:creationId xmlns:a16="http://schemas.microsoft.com/office/drawing/2014/main" id="{00000000-0008-0000-0F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192</xdr:row>
      <xdr:rowOff>0</xdr:rowOff>
    </xdr:from>
    <xdr:to>
      <xdr:col>16</xdr:col>
      <xdr:colOff>121920</xdr:colOff>
      <xdr:row>192</xdr:row>
      <xdr:rowOff>121920</xdr:rowOff>
    </xdr:to>
    <xdr:pic>
      <xdr:nvPicPr>
        <xdr:cNvPr id="677" name="图片 676">
          <a:extLst>
            <a:ext uri="{FF2B5EF4-FFF2-40B4-BE49-F238E27FC236}">
              <a16:creationId xmlns:a16="http://schemas.microsoft.com/office/drawing/2014/main" id="{00000000-0008-0000-0F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192</xdr:row>
      <xdr:rowOff>0</xdr:rowOff>
    </xdr:from>
    <xdr:to>
      <xdr:col>18</xdr:col>
      <xdr:colOff>121920</xdr:colOff>
      <xdr:row>192</xdr:row>
      <xdr:rowOff>121920</xdr:rowOff>
    </xdr:to>
    <xdr:pic>
      <xdr:nvPicPr>
        <xdr:cNvPr id="678" name="图片 677">
          <a:extLst>
            <a:ext uri="{FF2B5EF4-FFF2-40B4-BE49-F238E27FC236}">
              <a16:creationId xmlns:a16="http://schemas.microsoft.com/office/drawing/2014/main" id="{00000000-0008-0000-0F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192</xdr:row>
      <xdr:rowOff>0</xdr:rowOff>
    </xdr:from>
    <xdr:to>
      <xdr:col>21</xdr:col>
      <xdr:colOff>121920</xdr:colOff>
      <xdr:row>192</xdr:row>
      <xdr:rowOff>121920</xdr:rowOff>
    </xdr:to>
    <xdr:pic>
      <xdr:nvPicPr>
        <xdr:cNvPr id="679" name="图片 678">
          <a:extLst>
            <a:ext uri="{FF2B5EF4-FFF2-40B4-BE49-F238E27FC236}">
              <a16:creationId xmlns:a16="http://schemas.microsoft.com/office/drawing/2014/main" id="{00000000-0008-0000-0F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192</xdr:row>
      <xdr:rowOff>0</xdr:rowOff>
    </xdr:from>
    <xdr:to>
      <xdr:col>24</xdr:col>
      <xdr:colOff>121920</xdr:colOff>
      <xdr:row>192</xdr:row>
      <xdr:rowOff>121920</xdr:rowOff>
    </xdr:to>
    <xdr:pic>
      <xdr:nvPicPr>
        <xdr:cNvPr id="680" name="图片 679">
          <a:extLst>
            <a:ext uri="{FF2B5EF4-FFF2-40B4-BE49-F238E27FC236}">
              <a16:creationId xmlns:a16="http://schemas.microsoft.com/office/drawing/2014/main" id="{00000000-0008-0000-0F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192</xdr:row>
      <xdr:rowOff>0</xdr:rowOff>
    </xdr:from>
    <xdr:to>
      <xdr:col>25</xdr:col>
      <xdr:colOff>121920</xdr:colOff>
      <xdr:row>192</xdr:row>
      <xdr:rowOff>121920</xdr:rowOff>
    </xdr:to>
    <xdr:pic>
      <xdr:nvPicPr>
        <xdr:cNvPr id="681" name="图片 680">
          <a:extLst>
            <a:ext uri="{FF2B5EF4-FFF2-40B4-BE49-F238E27FC236}">
              <a16:creationId xmlns:a16="http://schemas.microsoft.com/office/drawing/2014/main" id="{00000000-0008-0000-0F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192</xdr:row>
      <xdr:rowOff>0</xdr:rowOff>
    </xdr:from>
    <xdr:to>
      <xdr:col>27</xdr:col>
      <xdr:colOff>121920</xdr:colOff>
      <xdr:row>192</xdr:row>
      <xdr:rowOff>121920</xdr:rowOff>
    </xdr:to>
    <xdr:pic>
      <xdr:nvPicPr>
        <xdr:cNvPr id="682" name="图片 681">
          <a:extLst>
            <a:ext uri="{FF2B5EF4-FFF2-40B4-BE49-F238E27FC236}">
              <a16:creationId xmlns:a16="http://schemas.microsoft.com/office/drawing/2014/main" id="{00000000-0008-0000-0F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192</xdr:row>
      <xdr:rowOff>0</xdr:rowOff>
    </xdr:from>
    <xdr:to>
      <xdr:col>30</xdr:col>
      <xdr:colOff>121920</xdr:colOff>
      <xdr:row>192</xdr:row>
      <xdr:rowOff>121920</xdr:rowOff>
    </xdr:to>
    <xdr:pic>
      <xdr:nvPicPr>
        <xdr:cNvPr id="683" name="图片 682">
          <a:extLst>
            <a:ext uri="{FF2B5EF4-FFF2-40B4-BE49-F238E27FC236}">
              <a16:creationId xmlns:a16="http://schemas.microsoft.com/office/drawing/2014/main" id="{00000000-0008-0000-0F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192</xdr:row>
      <xdr:rowOff>0</xdr:rowOff>
    </xdr:from>
    <xdr:to>
      <xdr:col>33</xdr:col>
      <xdr:colOff>121920</xdr:colOff>
      <xdr:row>192</xdr:row>
      <xdr:rowOff>121920</xdr:rowOff>
    </xdr:to>
    <xdr:pic>
      <xdr:nvPicPr>
        <xdr:cNvPr id="684" name="图片 683">
          <a:extLst>
            <a:ext uri="{FF2B5EF4-FFF2-40B4-BE49-F238E27FC236}">
              <a16:creationId xmlns:a16="http://schemas.microsoft.com/office/drawing/2014/main" id="{00000000-0008-0000-0F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192</xdr:row>
      <xdr:rowOff>0</xdr:rowOff>
    </xdr:from>
    <xdr:to>
      <xdr:col>34</xdr:col>
      <xdr:colOff>121920</xdr:colOff>
      <xdr:row>192</xdr:row>
      <xdr:rowOff>121920</xdr:rowOff>
    </xdr:to>
    <xdr:pic>
      <xdr:nvPicPr>
        <xdr:cNvPr id="685" name="图片 684">
          <a:extLst>
            <a:ext uri="{FF2B5EF4-FFF2-40B4-BE49-F238E27FC236}">
              <a16:creationId xmlns:a16="http://schemas.microsoft.com/office/drawing/2014/main" id="{00000000-0008-0000-0F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192</xdr:row>
      <xdr:rowOff>0</xdr:rowOff>
    </xdr:from>
    <xdr:to>
      <xdr:col>36</xdr:col>
      <xdr:colOff>121920</xdr:colOff>
      <xdr:row>192</xdr:row>
      <xdr:rowOff>121920</xdr:rowOff>
    </xdr:to>
    <xdr:pic>
      <xdr:nvPicPr>
        <xdr:cNvPr id="686" name="图片 685">
          <a:extLst>
            <a:ext uri="{FF2B5EF4-FFF2-40B4-BE49-F238E27FC236}">
              <a16:creationId xmlns:a16="http://schemas.microsoft.com/office/drawing/2014/main" id="{00000000-0008-0000-0F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192</xdr:row>
      <xdr:rowOff>0</xdr:rowOff>
    </xdr:from>
    <xdr:to>
      <xdr:col>39</xdr:col>
      <xdr:colOff>121920</xdr:colOff>
      <xdr:row>192</xdr:row>
      <xdr:rowOff>121920</xdr:rowOff>
    </xdr:to>
    <xdr:pic>
      <xdr:nvPicPr>
        <xdr:cNvPr id="687" name="图片 686">
          <a:extLst>
            <a:ext uri="{FF2B5EF4-FFF2-40B4-BE49-F238E27FC236}">
              <a16:creationId xmlns:a16="http://schemas.microsoft.com/office/drawing/2014/main" id="{00000000-0008-0000-0F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41</xdr:col>
      <xdr:colOff>121920</xdr:colOff>
      <xdr:row>192</xdr:row>
      <xdr:rowOff>121920</xdr:rowOff>
    </xdr:to>
    <xdr:pic>
      <xdr:nvPicPr>
        <xdr:cNvPr id="688" name="图片 687">
          <a:extLst>
            <a:ext uri="{FF2B5EF4-FFF2-40B4-BE49-F238E27FC236}">
              <a16:creationId xmlns:a16="http://schemas.microsoft.com/office/drawing/2014/main" id="{00000000-0008-0000-0F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192</xdr:row>
      <xdr:rowOff>0</xdr:rowOff>
    </xdr:from>
    <xdr:to>
      <xdr:col>42</xdr:col>
      <xdr:colOff>121920</xdr:colOff>
      <xdr:row>192</xdr:row>
      <xdr:rowOff>121920</xdr:rowOff>
    </xdr:to>
    <xdr:pic>
      <xdr:nvPicPr>
        <xdr:cNvPr id="689" name="图片 688">
          <a:extLst>
            <a:ext uri="{FF2B5EF4-FFF2-40B4-BE49-F238E27FC236}">
              <a16:creationId xmlns:a16="http://schemas.microsoft.com/office/drawing/2014/main" id="{00000000-0008-0000-0F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32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192</xdr:row>
      <xdr:rowOff>0</xdr:rowOff>
    </xdr:from>
    <xdr:to>
      <xdr:col>44</xdr:col>
      <xdr:colOff>121920</xdr:colOff>
      <xdr:row>192</xdr:row>
      <xdr:rowOff>121920</xdr:rowOff>
    </xdr:to>
    <xdr:pic>
      <xdr:nvPicPr>
        <xdr:cNvPr id="690" name="图片 689">
          <a:extLst>
            <a:ext uri="{FF2B5EF4-FFF2-40B4-BE49-F238E27FC236}">
              <a16:creationId xmlns:a16="http://schemas.microsoft.com/office/drawing/2014/main" id="{00000000-0008-0000-0F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192</xdr:row>
      <xdr:rowOff>0</xdr:rowOff>
    </xdr:from>
    <xdr:to>
      <xdr:col>46</xdr:col>
      <xdr:colOff>121920</xdr:colOff>
      <xdr:row>192</xdr:row>
      <xdr:rowOff>121920</xdr:rowOff>
    </xdr:to>
    <xdr:pic>
      <xdr:nvPicPr>
        <xdr:cNvPr id="691" name="图片 690">
          <a:extLst>
            <a:ext uri="{FF2B5EF4-FFF2-40B4-BE49-F238E27FC236}">
              <a16:creationId xmlns:a16="http://schemas.microsoft.com/office/drawing/2014/main" id="{00000000-0008-0000-0F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416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192</xdr:row>
      <xdr:rowOff>0</xdr:rowOff>
    </xdr:from>
    <xdr:to>
      <xdr:col>47</xdr:col>
      <xdr:colOff>121920</xdr:colOff>
      <xdr:row>192</xdr:row>
      <xdr:rowOff>121920</xdr:rowOff>
    </xdr:to>
    <xdr:pic>
      <xdr:nvPicPr>
        <xdr:cNvPr id="692" name="图片 691">
          <a:extLst>
            <a:ext uri="{FF2B5EF4-FFF2-40B4-BE49-F238E27FC236}">
              <a16:creationId xmlns:a16="http://schemas.microsoft.com/office/drawing/2014/main" id="{00000000-0008-0000-0F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512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192</xdr:row>
      <xdr:rowOff>0</xdr:rowOff>
    </xdr:from>
    <xdr:to>
      <xdr:col>50</xdr:col>
      <xdr:colOff>121920</xdr:colOff>
      <xdr:row>192</xdr:row>
      <xdr:rowOff>121920</xdr:rowOff>
    </xdr:to>
    <xdr:pic>
      <xdr:nvPicPr>
        <xdr:cNvPr id="693" name="图片 692">
          <a:extLst>
            <a:ext uri="{FF2B5EF4-FFF2-40B4-BE49-F238E27FC236}">
              <a16:creationId xmlns:a16="http://schemas.microsoft.com/office/drawing/2014/main" id="{00000000-0008-0000-0F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0" y="375132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121920</xdr:colOff>
      <xdr:row>194</xdr:row>
      <xdr:rowOff>121920</xdr:rowOff>
    </xdr:to>
    <xdr:pic>
      <xdr:nvPicPr>
        <xdr:cNvPr id="694" name="图片 693">
          <a:extLst>
            <a:ext uri="{FF2B5EF4-FFF2-40B4-BE49-F238E27FC236}">
              <a16:creationId xmlns:a16="http://schemas.microsoft.com/office/drawing/2014/main" id="{00000000-0008-0000-0F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121920</xdr:colOff>
      <xdr:row>194</xdr:row>
      <xdr:rowOff>121920</xdr:rowOff>
    </xdr:to>
    <xdr:pic>
      <xdr:nvPicPr>
        <xdr:cNvPr id="695" name="图片 694">
          <a:extLst>
            <a:ext uri="{FF2B5EF4-FFF2-40B4-BE49-F238E27FC236}">
              <a16:creationId xmlns:a16="http://schemas.microsoft.com/office/drawing/2014/main" id="{00000000-0008-0000-0F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121920</xdr:colOff>
      <xdr:row>194</xdr:row>
      <xdr:rowOff>121920</xdr:rowOff>
    </xdr:to>
    <xdr:pic>
      <xdr:nvPicPr>
        <xdr:cNvPr id="696" name="图片 695">
          <a:extLst>
            <a:ext uri="{FF2B5EF4-FFF2-40B4-BE49-F238E27FC236}">
              <a16:creationId xmlns:a16="http://schemas.microsoft.com/office/drawing/2014/main" id="{00000000-0008-0000-0F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194</xdr:row>
      <xdr:rowOff>0</xdr:rowOff>
    </xdr:from>
    <xdr:to>
      <xdr:col>5</xdr:col>
      <xdr:colOff>121920</xdr:colOff>
      <xdr:row>194</xdr:row>
      <xdr:rowOff>121920</xdr:rowOff>
    </xdr:to>
    <xdr:pic>
      <xdr:nvPicPr>
        <xdr:cNvPr id="697" name="图片 696">
          <a:extLst>
            <a:ext uri="{FF2B5EF4-FFF2-40B4-BE49-F238E27FC236}">
              <a16:creationId xmlns:a16="http://schemas.microsoft.com/office/drawing/2014/main" id="{00000000-0008-0000-0F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</xdr:row>
      <xdr:rowOff>0</xdr:rowOff>
    </xdr:from>
    <xdr:to>
      <xdr:col>6</xdr:col>
      <xdr:colOff>121920</xdr:colOff>
      <xdr:row>194</xdr:row>
      <xdr:rowOff>121920</xdr:rowOff>
    </xdr:to>
    <xdr:pic>
      <xdr:nvPicPr>
        <xdr:cNvPr id="698" name="图片 697">
          <a:extLst>
            <a:ext uri="{FF2B5EF4-FFF2-40B4-BE49-F238E27FC236}">
              <a16:creationId xmlns:a16="http://schemas.microsoft.com/office/drawing/2014/main" id="{00000000-0008-0000-0F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194</xdr:row>
      <xdr:rowOff>0</xdr:rowOff>
    </xdr:from>
    <xdr:to>
      <xdr:col>8</xdr:col>
      <xdr:colOff>121920</xdr:colOff>
      <xdr:row>194</xdr:row>
      <xdr:rowOff>121920</xdr:rowOff>
    </xdr:to>
    <xdr:pic>
      <xdr:nvPicPr>
        <xdr:cNvPr id="699" name="图片 698">
          <a:extLst>
            <a:ext uri="{FF2B5EF4-FFF2-40B4-BE49-F238E27FC236}">
              <a16:creationId xmlns:a16="http://schemas.microsoft.com/office/drawing/2014/main" id="{00000000-0008-0000-0F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194</xdr:row>
      <xdr:rowOff>0</xdr:rowOff>
    </xdr:from>
    <xdr:to>
      <xdr:col>9</xdr:col>
      <xdr:colOff>121920</xdr:colOff>
      <xdr:row>194</xdr:row>
      <xdr:rowOff>121920</xdr:rowOff>
    </xdr:to>
    <xdr:pic>
      <xdr:nvPicPr>
        <xdr:cNvPr id="700" name="图片 699">
          <a:extLst>
            <a:ext uri="{FF2B5EF4-FFF2-40B4-BE49-F238E27FC236}">
              <a16:creationId xmlns:a16="http://schemas.microsoft.com/office/drawing/2014/main" id="{00000000-0008-0000-0F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194</xdr:row>
      <xdr:rowOff>0</xdr:rowOff>
    </xdr:from>
    <xdr:to>
      <xdr:col>10</xdr:col>
      <xdr:colOff>121920</xdr:colOff>
      <xdr:row>194</xdr:row>
      <xdr:rowOff>121920</xdr:rowOff>
    </xdr:to>
    <xdr:pic>
      <xdr:nvPicPr>
        <xdr:cNvPr id="701" name="图片 700">
          <a:extLst>
            <a:ext uri="{FF2B5EF4-FFF2-40B4-BE49-F238E27FC236}">
              <a16:creationId xmlns:a16="http://schemas.microsoft.com/office/drawing/2014/main" id="{00000000-0008-0000-0F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194</xdr:row>
      <xdr:rowOff>0</xdr:rowOff>
    </xdr:from>
    <xdr:to>
      <xdr:col>11</xdr:col>
      <xdr:colOff>121920</xdr:colOff>
      <xdr:row>194</xdr:row>
      <xdr:rowOff>121920</xdr:rowOff>
    </xdr:to>
    <xdr:pic>
      <xdr:nvPicPr>
        <xdr:cNvPr id="702" name="图片 701">
          <a:extLst>
            <a:ext uri="{FF2B5EF4-FFF2-40B4-BE49-F238E27FC236}">
              <a16:creationId xmlns:a16="http://schemas.microsoft.com/office/drawing/2014/main" id="{00000000-0008-0000-0F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194</xdr:row>
      <xdr:rowOff>0</xdr:rowOff>
    </xdr:from>
    <xdr:to>
      <xdr:col>12</xdr:col>
      <xdr:colOff>121920</xdr:colOff>
      <xdr:row>194</xdr:row>
      <xdr:rowOff>121920</xdr:rowOff>
    </xdr:to>
    <xdr:pic>
      <xdr:nvPicPr>
        <xdr:cNvPr id="703" name="图片 702">
          <a:extLst>
            <a:ext uri="{FF2B5EF4-FFF2-40B4-BE49-F238E27FC236}">
              <a16:creationId xmlns:a16="http://schemas.microsoft.com/office/drawing/2014/main" id="{00000000-0008-0000-0F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194</xdr:row>
      <xdr:rowOff>0</xdr:rowOff>
    </xdr:from>
    <xdr:to>
      <xdr:col>13</xdr:col>
      <xdr:colOff>121920</xdr:colOff>
      <xdr:row>194</xdr:row>
      <xdr:rowOff>121920</xdr:rowOff>
    </xdr:to>
    <xdr:pic>
      <xdr:nvPicPr>
        <xdr:cNvPr id="704" name="图片 703">
          <a:extLst>
            <a:ext uri="{FF2B5EF4-FFF2-40B4-BE49-F238E27FC236}">
              <a16:creationId xmlns:a16="http://schemas.microsoft.com/office/drawing/2014/main" id="{00000000-0008-0000-0F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194</xdr:row>
      <xdr:rowOff>0</xdr:rowOff>
    </xdr:from>
    <xdr:to>
      <xdr:col>14</xdr:col>
      <xdr:colOff>121920</xdr:colOff>
      <xdr:row>194</xdr:row>
      <xdr:rowOff>121920</xdr:rowOff>
    </xdr:to>
    <xdr:pic>
      <xdr:nvPicPr>
        <xdr:cNvPr id="705" name="图片 704">
          <a:extLst>
            <a:ext uri="{FF2B5EF4-FFF2-40B4-BE49-F238E27FC236}">
              <a16:creationId xmlns:a16="http://schemas.microsoft.com/office/drawing/2014/main" id="{00000000-0008-0000-0F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194</xdr:row>
      <xdr:rowOff>0</xdr:rowOff>
    </xdr:from>
    <xdr:to>
      <xdr:col>15</xdr:col>
      <xdr:colOff>121920</xdr:colOff>
      <xdr:row>194</xdr:row>
      <xdr:rowOff>121920</xdr:rowOff>
    </xdr:to>
    <xdr:pic>
      <xdr:nvPicPr>
        <xdr:cNvPr id="706" name="图片 705">
          <a:extLst>
            <a:ext uri="{FF2B5EF4-FFF2-40B4-BE49-F238E27FC236}">
              <a16:creationId xmlns:a16="http://schemas.microsoft.com/office/drawing/2014/main" id="{00000000-0008-0000-0F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194</xdr:row>
      <xdr:rowOff>0</xdr:rowOff>
    </xdr:from>
    <xdr:to>
      <xdr:col>16</xdr:col>
      <xdr:colOff>121920</xdr:colOff>
      <xdr:row>194</xdr:row>
      <xdr:rowOff>121920</xdr:rowOff>
    </xdr:to>
    <xdr:pic>
      <xdr:nvPicPr>
        <xdr:cNvPr id="707" name="图片 706">
          <a:extLst>
            <a:ext uri="{FF2B5EF4-FFF2-40B4-BE49-F238E27FC236}">
              <a16:creationId xmlns:a16="http://schemas.microsoft.com/office/drawing/2014/main" id="{00000000-0008-0000-0F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194</xdr:row>
      <xdr:rowOff>0</xdr:rowOff>
    </xdr:from>
    <xdr:to>
      <xdr:col>17</xdr:col>
      <xdr:colOff>121920</xdr:colOff>
      <xdr:row>194</xdr:row>
      <xdr:rowOff>121920</xdr:rowOff>
    </xdr:to>
    <xdr:pic>
      <xdr:nvPicPr>
        <xdr:cNvPr id="708" name="图片 707">
          <a:extLst>
            <a:ext uri="{FF2B5EF4-FFF2-40B4-BE49-F238E27FC236}">
              <a16:creationId xmlns:a16="http://schemas.microsoft.com/office/drawing/2014/main" id="{00000000-0008-0000-0F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194</xdr:row>
      <xdr:rowOff>0</xdr:rowOff>
    </xdr:from>
    <xdr:to>
      <xdr:col>18</xdr:col>
      <xdr:colOff>121920</xdr:colOff>
      <xdr:row>194</xdr:row>
      <xdr:rowOff>121920</xdr:rowOff>
    </xdr:to>
    <xdr:pic>
      <xdr:nvPicPr>
        <xdr:cNvPr id="709" name="图片 708">
          <a:extLst>
            <a:ext uri="{FF2B5EF4-FFF2-40B4-BE49-F238E27FC236}">
              <a16:creationId xmlns:a16="http://schemas.microsoft.com/office/drawing/2014/main" id="{00000000-0008-0000-0F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194</xdr:row>
      <xdr:rowOff>0</xdr:rowOff>
    </xdr:from>
    <xdr:to>
      <xdr:col>19</xdr:col>
      <xdr:colOff>121920</xdr:colOff>
      <xdr:row>194</xdr:row>
      <xdr:rowOff>121920</xdr:rowOff>
    </xdr:to>
    <xdr:pic>
      <xdr:nvPicPr>
        <xdr:cNvPr id="710" name="图片 709">
          <a:extLst>
            <a:ext uri="{FF2B5EF4-FFF2-40B4-BE49-F238E27FC236}">
              <a16:creationId xmlns:a16="http://schemas.microsoft.com/office/drawing/2014/main" id="{00000000-0008-0000-0F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194</xdr:row>
      <xdr:rowOff>0</xdr:rowOff>
    </xdr:from>
    <xdr:to>
      <xdr:col>20</xdr:col>
      <xdr:colOff>121920</xdr:colOff>
      <xdr:row>194</xdr:row>
      <xdr:rowOff>121920</xdr:rowOff>
    </xdr:to>
    <xdr:pic>
      <xdr:nvPicPr>
        <xdr:cNvPr id="711" name="图片 710">
          <a:extLst>
            <a:ext uri="{FF2B5EF4-FFF2-40B4-BE49-F238E27FC236}">
              <a16:creationId xmlns:a16="http://schemas.microsoft.com/office/drawing/2014/main" id="{00000000-0008-0000-0F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194</xdr:row>
      <xdr:rowOff>0</xdr:rowOff>
    </xdr:from>
    <xdr:to>
      <xdr:col>21</xdr:col>
      <xdr:colOff>121920</xdr:colOff>
      <xdr:row>194</xdr:row>
      <xdr:rowOff>121920</xdr:rowOff>
    </xdr:to>
    <xdr:pic>
      <xdr:nvPicPr>
        <xdr:cNvPr id="712" name="图片 711">
          <a:extLst>
            <a:ext uri="{FF2B5EF4-FFF2-40B4-BE49-F238E27FC236}">
              <a16:creationId xmlns:a16="http://schemas.microsoft.com/office/drawing/2014/main" id="{00000000-0008-0000-0F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194</xdr:row>
      <xdr:rowOff>0</xdr:rowOff>
    </xdr:from>
    <xdr:to>
      <xdr:col>22</xdr:col>
      <xdr:colOff>121920</xdr:colOff>
      <xdr:row>194</xdr:row>
      <xdr:rowOff>121920</xdr:rowOff>
    </xdr:to>
    <xdr:pic>
      <xdr:nvPicPr>
        <xdr:cNvPr id="713" name="图片 712">
          <a:extLst>
            <a:ext uri="{FF2B5EF4-FFF2-40B4-BE49-F238E27FC236}">
              <a16:creationId xmlns:a16="http://schemas.microsoft.com/office/drawing/2014/main" id="{00000000-0008-0000-0F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194</xdr:row>
      <xdr:rowOff>0</xdr:rowOff>
    </xdr:from>
    <xdr:to>
      <xdr:col>23</xdr:col>
      <xdr:colOff>121920</xdr:colOff>
      <xdr:row>194</xdr:row>
      <xdr:rowOff>121920</xdr:rowOff>
    </xdr:to>
    <xdr:pic>
      <xdr:nvPicPr>
        <xdr:cNvPr id="714" name="图片 713">
          <a:extLst>
            <a:ext uri="{FF2B5EF4-FFF2-40B4-BE49-F238E27FC236}">
              <a16:creationId xmlns:a16="http://schemas.microsoft.com/office/drawing/2014/main" id="{00000000-0008-0000-0F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194</xdr:row>
      <xdr:rowOff>0</xdr:rowOff>
    </xdr:from>
    <xdr:to>
      <xdr:col>24</xdr:col>
      <xdr:colOff>121920</xdr:colOff>
      <xdr:row>194</xdr:row>
      <xdr:rowOff>121920</xdr:rowOff>
    </xdr:to>
    <xdr:pic>
      <xdr:nvPicPr>
        <xdr:cNvPr id="715" name="图片 714">
          <a:extLst>
            <a:ext uri="{FF2B5EF4-FFF2-40B4-BE49-F238E27FC236}">
              <a16:creationId xmlns:a16="http://schemas.microsoft.com/office/drawing/2014/main" id="{00000000-0008-0000-0F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194</xdr:row>
      <xdr:rowOff>0</xdr:rowOff>
    </xdr:from>
    <xdr:to>
      <xdr:col>25</xdr:col>
      <xdr:colOff>121920</xdr:colOff>
      <xdr:row>194</xdr:row>
      <xdr:rowOff>121920</xdr:rowOff>
    </xdr:to>
    <xdr:pic>
      <xdr:nvPicPr>
        <xdr:cNvPr id="716" name="图片 715">
          <a:extLst>
            <a:ext uri="{FF2B5EF4-FFF2-40B4-BE49-F238E27FC236}">
              <a16:creationId xmlns:a16="http://schemas.microsoft.com/office/drawing/2014/main" id="{00000000-0008-0000-0F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194</xdr:row>
      <xdr:rowOff>0</xdr:rowOff>
    </xdr:from>
    <xdr:to>
      <xdr:col>26</xdr:col>
      <xdr:colOff>121920</xdr:colOff>
      <xdr:row>194</xdr:row>
      <xdr:rowOff>121920</xdr:rowOff>
    </xdr:to>
    <xdr:pic>
      <xdr:nvPicPr>
        <xdr:cNvPr id="717" name="图片 716">
          <a:extLst>
            <a:ext uri="{FF2B5EF4-FFF2-40B4-BE49-F238E27FC236}">
              <a16:creationId xmlns:a16="http://schemas.microsoft.com/office/drawing/2014/main" id="{00000000-0008-0000-0F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194</xdr:row>
      <xdr:rowOff>0</xdr:rowOff>
    </xdr:from>
    <xdr:to>
      <xdr:col>27</xdr:col>
      <xdr:colOff>121920</xdr:colOff>
      <xdr:row>194</xdr:row>
      <xdr:rowOff>121920</xdr:rowOff>
    </xdr:to>
    <xdr:pic>
      <xdr:nvPicPr>
        <xdr:cNvPr id="718" name="图片 717">
          <a:extLst>
            <a:ext uri="{FF2B5EF4-FFF2-40B4-BE49-F238E27FC236}">
              <a16:creationId xmlns:a16="http://schemas.microsoft.com/office/drawing/2014/main" id="{00000000-0008-0000-0F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194</xdr:row>
      <xdr:rowOff>0</xdr:rowOff>
    </xdr:from>
    <xdr:to>
      <xdr:col>28</xdr:col>
      <xdr:colOff>121920</xdr:colOff>
      <xdr:row>194</xdr:row>
      <xdr:rowOff>121920</xdr:rowOff>
    </xdr:to>
    <xdr:pic>
      <xdr:nvPicPr>
        <xdr:cNvPr id="719" name="图片 718">
          <a:extLst>
            <a:ext uri="{FF2B5EF4-FFF2-40B4-BE49-F238E27FC236}">
              <a16:creationId xmlns:a16="http://schemas.microsoft.com/office/drawing/2014/main" id="{00000000-0008-0000-0F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194</xdr:row>
      <xdr:rowOff>0</xdr:rowOff>
    </xdr:from>
    <xdr:to>
      <xdr:col>29</xdr:col>
      <xdr:colOff>121920</xdr:colOff>
      <xdr:row>194</xdr:row>
      <xdr:rowOff>121920</xdr:rowOff>
    </xdr:to>
    <xdr:pic>
      <xdr:nvPicPr>
        <xdr:cNvPr id="720" name="图片 719">
          <a:extLst>
            <a:ext uri="{FF2B5EF4-FFF2-40B4-BE49-F238E27FC236}">
              <a16:creationId xmlns:a16="http://schemas.microsoft.com/office/drawing/2014/main" id="{00000000-0008-0000-0F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194</xdr:row>
      <xdr:rowOff>0</xdr:rowOff>
    </xdr:from>
    <xdr:to>
      <xdr:col>30</xdr:col>
      <xdr:colOff>121920</xdr:colOff>
      <xdr:row>194</xdr:row>
      <xdr:rowOff>121920</xdr:rowOff>
    </xdr:to>
    <xdr:pic>
      <xdr:nvPicPr>
        <xdr:cNvPr id="721" name="图片 720">
          <a:extLst>
            <a:ext uri="{FF2B5EF4-FFF2-40B4-BE49-F238E27FC236}">
              <a16:creationId xmlns:a16="http://schemas.microsoft.com/office/drawing/2014/main" id="{00000000-0008-0000-0F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194</xdr:row>
      <xdr:rowOff>0</xdr:rowOff>
    </xdr:from>
    <xdr:to>
      <xdr:col>31</xdr:col>
      <xdr:colOff>121920</xdr:colOff>
      <xdr:row>194</xdr:row>
      <xdr:rowOff>121920</xdr:rowOff>
    </xdr:to>
    <xdr:pic>
      <xdr:nvPicPr>
        <xdr:cNvPr id="722" name="图片 721">
          <a:extLst>
            <a:ext uri="{FF2B5EF4-FFF2-40B4-BE49-F238E27FC236}">
              <a16:creationId xmlns:a16="http://schemas.microsoft.com/office/drawing/2014/main" id="{00000000-0008-0000-0F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194</xdr:row>
      <xdr:rowOff>0</xdr:rowOff>
    </xdr:from>
    <xdr:to>
      <xdr:col>32</xdr:col>
      <xdr:colOff>121920</xdr:colOff>
      <xdr:row>194</xdr:row>
      <xdr:rowOff>121920</xdr:rowOff>
    </xdr:to>
    <xdr:pic>
      <xdr:nvPicPr>
        <xdr:cNvPr id="723" name="图片 722">
          <a:extLst>
            <a:ext uri="{FF2B5EF4-FFF2-40B4-BE49-F238E27FC236}">
              <a16:creationId xmlns:a16="http://schemas.microsoft.com/office/drawing/2014/main" id="{00000000-0008-0000-0F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194</xdr:row>
      <xdr:rowOff>0</xdr:rowOff>
    </xdr:from>
    <xdr:to>
      <xdr:col>33</xdr:col>
      <xdr:colOff>121920</xdr:colOff>
      <xdr:row>194</xdr:row>
      <xdr:rowOff>121920</xdr:rowOff>
    </xdr:to>
    <xdr:pic>
      <xdr:nvPicPr>
        <xdr:cNvPr id="724" name="图片 723">
          <a:extLst>
            <a:ext uri="{FF2B5EF4-FFF2-40B4-BE49-F238E27FC236}">
              <a16:creationId xmlns:a16="http://schemas.microsoft.com/office/drawing/2014/main" id="{00000000-0008-0000-0F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194</xdr:row>
      <xdr:rowOff>0</xdr:rowOff>
    </xdr:from>
    <xdr:to>
      <xdr:col>34</xdr:col>
      <xdr:colOff>121920</xdr:colOff>
      <xdr:row>194</xdr:row>
      <xdr:rowOff>121920</xdr:rowOff>
    </xdr:to>
    <xdr:pic>
      <xdr:nvPicPr>
        <xdr:cNvPr id="725" name="图片 724">
          <a:extLst>
            <a:ext uri="{FF2B5EF4-FFF2-40B4-BE49-F238E27FC236}">
              <a16:creationId xmlns:a16="http://schemas.microsoft.com/office/drawing/2014/main" id="{00000000-0008-0000-0F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194</xdr:row>
      <xdr:rowOff>0</xdr:rowOff>
    </xdr:from>
    <xdr:to>
      <xdr:col>35</xdr:col>
      <xdr:colOff>121920</xdr:colOff>
      <xdr:row>194</xdr:row>
      <xdr:rowOff>121920</xdr:rowOff>
    </xdr:to>
    <xdr:pic>
      <xdr:nvPicPr>
        <xdr:cNvPr id="726" name="图片 725">
          <a:extLst>
            <a:ext uri="{FF2B5EF4-FFF2-40B4-BE49-F238E27FC236}">
              <a16:creationId xmlns:a16="http://schemas.microsoft.com/office/drawing/2014/main" id="{00000000-0008-0000-0F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194</xdr:row>
      <xdr:rowOff>0</xdr:rowOff>
    </xdr:from>
    <xdr:to>
      <xdr:col>36</xdr:col>
      <xdr:colOff>121920</xdr:colOff>
      <xdr:row>194</xdr:row>
      <xdr:rowOff>121920</xdr:rowOff>
    </xdr:to>
    <xdr:pic>
      <xdr:nvPicPr>
        <xdr:cNvPr id="727" name="图片 726">
          <a:extLst>
            <a:ext uri="{FF2B5EF4-FFF2-40B4-BE49-F238E27FC236}">
              <a16:creationId xmlns:a16="http://schemas.microsoft.com/office/drawing/2014/main" id="{00000000-0008-0000-0F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194</xdr:row>
      <xdr:rowOff>0</xdr:rowOff>
    </xdr:from>
    <xdr:to>
      <xdr:col>37</xdr:col>
      <xdr:colOff>121920</xdr:colOff>
      <xdr:row>194</xdr:row>
      <xdr:rowOff>121920</xdr:rowOff>
    </xdr:to>
    <xdr:pic>
      <xdr:nvPicPr>
        <xdr:cNvPr id="728" name="图片 727">
          <a:extLst>
            <a:ext uri="{FF2B5EF4-FFF2-40B4-BE49-F238E27FC236}">
              <a16:creationId xmlns:a16="http://schemas.microsoft.com/office/drawing/2014/main" id="{00000000-0008-0000-0F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194</xdr:row>
      <xdr:rowOff>0</xdr:rowOff>
    </xdr:from>
    <xdr:to>
      <xdr:col>38</xdr:col>
      <xdr:colOff>121920</xdr:colOff>
      <xdr:row>194</xdr:row>
      <xdr:rowOff>121920</xdr:rowOff>
    </xdr:to>
    <xdr:pic>
      <xdr:nvPicPr>
        <xdr:cNvPr id="729" name="图片 728">
          <a:extLst>
            <a:ext uri="{FF2B5EF4-FFF2-40B4-BE49-F238E27FC236}">
              <a16:creationId xmlns:a16="http://schemas.microsoft.com/office/drawing/2014/main" id="{00000000-0008-0000-0F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194</xdr:row>
      <xdr:rowOff>0</xdr:rowOff>
    </xdr:from>
    <xdr:to>
      <xdr:col>39</xdr:col>
      <xdr:colOff>121920</xdr:colOff>
      <xdr:row>194</xdr:row>
      <xdr:rowOff>121920</xdr:rowOff>
    </xdr:to>
    <xdr:pic>
      <xdr:nvPicPr>
        <xdr:cNvPr id="730" name="图片 729">
          <a:extLst>
            <a:ext uri="{FF2B5EF4-FFF2-40B4-BE49-F238E27FC236}">
              <a16:creationId xmlns:a16="http://schemas.microsoft.com/office/drawing/2014/main" id="{00000000-0008-0000-0F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194</xdr:row>
      <xdr:rowOff>0</xdr:rowOff>
    </xdr:from>
    <xdr:to>
      <xdr:col>40</xdr:col>
      <xdr:colOff>121920</xdr:colOff>
      <xdr:row>194</xdr:row>
      <xdr:rowOff>121920</xdr:rowOff>
    </xdr:to>
    <xdr:pic>
      <xdr:nvPicPr>
        <xdr:cNvPr id="731" name="图片 730">
          <a:extLst>
            <a:ext uri="{FF2B5EF4-FFF2-40B4-BE49-F238E27FC236}">
              <a16:creationId xmlns:a16="http://schemas.microsoft.com/office/drawing/2014/main" id="{00000000-0008-0000-0F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194</xdr:row>
      <xdr:rowOff>0</xdr:rowOff>
    </xdr:from>
    <xdr:to>
      <xdr:col>41</xdr:col>
      <xdr:colOff>121920</xdr:colOff>
      <xdr:row>194</xdr:row>
      <xdr:rowOff>121920</xdr:rowOff>
    </xdr:to>
    <xdr:pic>
      <xdr:nvPicPr>
        <xdr:cNvPr id="732" name="图片 731">
          <a:extLst>
            <a:ext uri="{FF2B5EF4-FFF2-40B4-BE49-F238E27FC236}">
              <a16:creationId xmlns:a16="http://schemas.microsoft.com/office/drawing/2014/main" id="{00000000-0008-0000-0F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194</xdr:row>
      <xdr:rowOff>0</xdr:rowOff>
    </xdr:from>
    <xdr:to>
      <xdr:col>42</xdr:col>
      <xdr:colOff>121920</xdr:colOff>
      <xdr:row>194</xdr:row>
      <xdr:rowOff>121920</xdr:rowOff>
    </xdr:to>
    <xdr:pic>
      <xdr:nvPicPr>
        <xdr:cNvPr id="733" name="图片 732">
          <a:extLst>
            <a:ext uri="{FF2B5EF4-FFF2-40B4-BE49-F238E27FC236}">
              <a16:creationId xmlns:a16="http://schemas.microsoft.com/office/drawing/2014/main" id="{00000000-0008-0000-0F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32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194</xdr:row>
      <xdr:rowOff>0</xdr:rowOff>
    </xdr:from>
    <xdr:to>
      <xdr:col>43</xdr:col>
      <xdr:colOff>121920</xdr:colOff>
      <xdr:row>194</xdr:row>
      <xdr:rowOff>121920</xdr:rowOff>
    </xdr:to>
    <xdr:pic>
      <xdr:nvPicPr>
        <xdr:cNvPr id="734" name="图片 733">
          <a:extLst>
            <a:ext uri="{FF2B5EF4-FFF2-40B4-BE49-F238E27FC236}">
              <a16:creationId xmlns:a16="http://schemas.microsoft.com/office/drawing/2014/main" id="{00000000-0008-0000-0F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12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194</xdr:row>
      <xdr:rowOff>0</xdr:rowOff>
    </xdr:from>
    <xdr:to>
      <xdr:col>44</xdr:col>
      <xdr:colOff>121920</xdr:colOff>
      <xdr:row>194</xdr:row>
      <xdr:rowOff>121920</xdr:rowOff>
    </xdr:to>
    <xdr:pic>
      <xdr:nvPicPr>
        <xdr:cNvPr id="735" name="图片 734">
          <a:extLst>
            <a:ext uri="{FF2B5EF4-FFF2-40B4-BE49-F238E27FC236}">
              <a16:creationId xmlns:a16="http://schemas.microsoft.com/office/drawing/2014/main" id="{00000000-0008-0000-0F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194</xdr:row>
      <xdr:rowOff>0</xdr:rowOff>
    </xdr:from>
    <xdr:to>
      <xdr:col>45</xdr:col>
      <xdr:colOff>121920</xdr:colOff>
      <xdr:row>194</xdr:row>
      <xdr:rowOff>121920</xdr:rowOff>
    </xdr:to>
    <xdr:pic>
      <xdr:nvPicPr>
        <xdr:cNvPr id="736" name="图片 735">
          <a:extLst>
            <a:ext uri="{FF2B5EF4-FFF2-40B4-BE49-F238E27FC236}">
              <a16:creationId xmlns:a16="http://schemas.microsoft.com/office/drawing/2014/main" id="{00000000-0008-0000-0F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194</xdr:row>
      <xdr:rowOff>0</xdr:rowOff>
    </xdr:from>
    <xdr:to>
      <xdr:col>46</xdr:col>
      <xdr:colOff>121920</xdr:colOff>
      <xdr:row>194</xdr:row>
      <xdr:rowOff>121920</xdr:rowOff>
    </xdr:to>
    <xdr:pic>
      <xdr:nvPicPr>
        <xdr:cNvPr id="737" name="图片 736">
          <a:extLst>
            <a:ext uri="{FF2B5EF4-FFF2-40B4-BE49-F238E27FC236}">
              <a16:creationId xmlns:a16="http://schemas.microsoft.com/office/drawing/2014/main" id="{00000000-0008-0000-0F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416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194</xdr:row>
      <xdr:rowOff>0</xdr:rowOff>
    </xdr:from>
    <xdr:to>
      <xdr:col>47</xdr:col>
      <xdr:colOff>121920</xdr:colOff>
      <xdr:row>194</xdr:row>
      <xdr:rowOff>121920</xdr:rowOff>
    </xdr:to>
    <xdr:pic>
      <xdr:nvPicPr>
        <xdr:cNvPr id="738" name="图片 737">
          <a:extLst>
            <a:ext uri="{FF2B5EF4-FFF2-40B4-BE49-F238E27FC236}">
              <a16:creationId xmlns:a16="http://schemas.microsoft.com/office/drawing/2014/main" id="{00000000-0008-0000-0F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512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194</xdr:row>
      <xdr:rowOff>0</xdr:rowOff>
    </xdr:from>
    <xdr:to>
      <xdr:col>48</xdr:col>
      <xdr:colOff>121920</xdr:colOff>
      <xdr:row>194</xdr:row>
      <xdr:rowOff>121920</xdr:rowOff>
    </xdr:to>
    <xdr:pic>
      <xdr:nvPicPr>
        <xdr:cNvPr id="739" name="图片 738">
          <a:extLst>
            <a:ext uri="{FF2B5EF4-FFF2-40B4-BE49-F238E27FC236}">
              <a16:creationId xmlns:a16="http://schemas.microsoft.com/office/drawing/2014/main" id="{00000000-0008-0000-0F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194</xdr:row>
      <xdr:rowOff>0</xdr:rowOff>
    </xdr:from>
    <xdr:to>
      <xdr:col>49</xdr:col>
      <xdr:colOff>121920</xdr:colOff>
      <xdr:row>194</xdr:row>
      <xdr:rowOff>121920</xdr:rowOff>
    </xdr:to>
    <xdr:pic>
      <xdr:nvPicPr>
        <xdr:cNvPr id="740" name="图片 739">
          <a:extLst>
            <a:ext uri="{FF2B5EF4-FFF2-40B4-BE49-F238E27FC236}">
              <a16:creationId xmlns:a16="http://schemas.microsoft.com/office/drawing/2014/main" id="{00000000-0008-0000-0F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704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194</xdr:row>
      <xdr:rowOff>0</xdr:rowOff>
    </xdr:from>
    <xdr:to>
      <xdr:col>50</xdr:col>
      <xdr:colOff>121920</xdr:colOff>
      <xdr:row>194</xdr:row>
      <xdr:rowOff>121920</xdr:rowOff>
    </xdr:to>
    <xdr:pic>
      <xdr:nvPicPr>
        <xdr:cNvPr id="741" name="图片 740">
          <a:extLst>
            <a:ext uri="{FF2B5EF4-FFF2-40B4-BE49-F238E27FC236}">
              <a16:creationId xmlns:a16="http://schemas.microsoft.com/office/drawing/2014/main" id="{00000000-0008-0000-0F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195</xdr:row>
      <xdr:rowOff>0</xdr:rowOff>
    </xdr:from>
    <xdr:to>
      <xdr:col>7</xdr:col>
      <xdr:colOff>121920</xdr:colOff>
      <xdr:row>195</xdr:row>
      <xdr:rowOff>121920</xdr:rowOff>
    </xdr:to>
    <xdr:pic>
      <xdr:nvPicPr>
        <xdr:cNvPr id="742" name="图片 741">
          <a:extLst>
            <a:ext uri="{FF2B5EF4-FFF2-40B4-BE49-F238E27FC236}">
              <a16:creationId xmlns:a16="http://schemas.microsoft.com/office/drawing/2014/main" id="{00000000-0008-0000-0F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8359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197</xdr:row>
      <xdr:rowOff>0</xdr:rowOff>
    </xdr:from>
    <xdr:to>
      <xdr:col>14</xdr:col>
      <xdr:colOff>121920</xdr:colOff>
      <xdr:row>197</xdr:row>
      <xdr:rowOff>121920</xdr:rowOff>
    </xdr:to>
    <xdr:pic>
      <xdr:nvPicPr>
        <xdr:cNvPr id="743" name="图片 742">
          <a:extLst>
            <a:ext uri="{FF2B5EF4-FFF2-40B4-BE49-F238E27FC236}">
              <a16:creationId xmlns:a16="http://schemas.microsoft.com/office/drawing/2014/main" id="{00000000-0008-0000-0F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387096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197</xdr:row>
      <xdr:rowOff>0</xdr:rowOff>
    </xdr:from>
    <xdr:to>
      <xdr:col>38</xdr:col>
      <xdr:colOff>121920</xdr:colOff>
      <xdr:row>197</xdr:row>
      <xdr:rowOff>121920</xdr:rowOff>
    </xdr:to>
    <xdr:pic>
      <xdr:nvPicPr>
        <xdr:cNvPr id="744" name="图片 743">
          <a:extLst>
            <a:ext uri="{FF2B5EF4-FFF2-40B4-BE49-F238E27FC236}">
              <a16:creationId xmlns:a16="http://schemas.microsoft.com/office/drawing/2014/main" id="{00000000-0008-0000-0F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387096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121920</xdr:colOff>
      <xdr:row>198</xdr:row>
      <xdr:rowOff>121920</xdr:rowOff>
    </xdr:to>
    <xdr:pic>
      <xdr:nvPicPr>
        <xdr:cNvPr id="745" name="图片 744">
          <a:extLst>
            <a:ext uri="{FF2B5EF4-FFF2-40B4-BE49-F238E27FC236}">
              <a16:creationId xmlns:a16="http://schemas.microsoft.com/office/drawing/2014/main" id="{00000000-0008-0000-0F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121920</xdr:colOff>
      <xdr:row>198</xdr:row>
      <xdr:rowOff>121920</xdr:rowOff>
    </xdr:to>
    <xdr:pic>
      <xdr:nvPicPr>
        <xdr:cNvPr id="746" name="图片 745">
          <a:extLst>
            <a:ext uri="{FF2B5EF4-FFF2-40B4-BE49-F238E27FC236}">
              <a16:creationId xmlns:a16="http://schemas.microsoft.com/office/drawing/2014/main" id="{00000000-0008-0000-0F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121920</xdr:colOff>
      <xdr:row>198</xdr:row>
      <xdr:rowOff>121920</xdr:rowOff>
    </xdr:to>
    <xdr:pic>
      <xdr:nvPicPr>
        <xdr:cNvPr id="747" name="图片 746">
          <a:extLst>
            <a:ext uri="{FF2B5EF4-FFF2-40B4-BE49-F238E27FC236}">
              <a16:creationId xmlns:a16="http://schemas.microsoft.com/office/drawing/2014/main" id="{00000000-0008-0000-0F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121920</xdr:colOff>
      <xdr:row>198</xdr:row>
      <xdr:rowOff>121920</xdr:rowOff>
    </xdr:to>
    <xdr:pic>
      <xdr:nvPicPr>
        <xdr:cNvPr id="748" name="图片 747">
          <a:extLst>
            <a:ext uri="{FF2B5EF4-FFF2-40B4-BE49-F238E27FC236}">
              <a16:creationId xmlns:a16="http://schemas.microsoft.com/office/drawing/2014/main" id="{00000000-0008-0000-0F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121920</xdr:colOff>
      <xdr:row>198</xdr:row>
      <xdr:rowOff>121920</xdr:rowOff>
    </xdr:to>
    <xdr:pic>
      <xdr:nvPicPr>
        <xdr:cNvPr id="749" name="图片 748">
          <a:extLst>
            <a:ext uri="{FF2B5EF4-FFF2-40B4-BE49-F238E27FC236}">
              <a16:creationId xmlns:a16="http://schemas.microsoft.com/office/drawing/2014/main" id="{00000000-0008-0000-0F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121920</xdr:colOff>
      <xdr:row>198</xdr:row>
      <xdr:rowOff>121920</xdr:rowOff>
    </xdr:to>
    <xdr:pic>
      <xdr:nvPicPr>
        <xdr:cNvPr id="750" name="图片 749">
          <a:extLst>
            <a:ext uri="{FF2B5EF4-FFF2-40B4-BE49-F238E27FC236}">
              <a16:creationId xmlns:a16="http://schemas.microsoft.com/office/drawing/2014/main" id="{00000000-0008-0000-0F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121920</xdr:colOff>
      <xdr:row>198</xdr:row>
      <xdr:rowOff>121920</xdr:rowOff>
    </xdr:to>
    <xdr:pic>
      <xdr:nvPicPr>
        <xdr:cNvPr id="751" name="图片 750">
          <a:extLst>
            <a:ext uri="{FF2B5EF4-FFF2-40B4-BE49-F238E27FC236}">
              <a16:creationId xmlns:a16="http://schemas.microsoft.com/office/drawing/2014/main" id="{00000000-0008-0000-0F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121920</xdr:colOff>
      <xdr:row>198</xdr:row>
      <xdr:rowOff>121920</xdr:rowOff>
    </xdr:to>
    <xdr:pic>
      <xdr:nvPicPr>
        <xdr:cNvPr id="752" name="图片 751">
          <a:extLst>
            <a:ext uri="{FF2B5EF4-FFF2-40B4-BE49-F238E27FC236}">
              <a16:creationId xmlns:a16="http://schemas.microsoft.com/office/drawing/2014/main" id="{00000000-0008-0000-0F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198</xdr:row>
      <xdr:rowOff>0</xdr:rowOff>
    </xdr:from>
    <xdr:to>
      <xdr:col>10</xdr:col>
      <xdr:colOff>121920</xdr:colOff>
      <xdr:row>198</xdr:row>
      <xdr:rowOff>121920</xdr:rowOff>
    </xdr:to>
    <xdr:pic>
      <xdr:nvPicPr>
        <xdr:cNvPr id="753" name="图片 752">
          <a:extLst>
            <a:ext uri="{FF2B5EF4-FFF2-40B4-BE49-F238E27FC236}">
              <a16:creationId xmlns:a16="http://schemas.microsoft.com/office/drawing/2014/main" id="{00000000-0008-0000-0F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198</xdr:row>
      <xdr:rowOff>0</xdr:rowOff>
    </xdr:from>
    <xdr:to>
      <xdr:col>11</xdr:col>
      <xdr:colOff>121920</xdr:colOff>
      <xdr:row>198</xdr:row>
      <xdr:rowOff>121920</xdr:rowOff>
    </xdr:to>
    <xdr:pic>
      <xdr:nvPicPr>
        <xdr:cNvPr id="754" name="图片 753">
          <a:extLst>
            <a:ext uri="{FF2B5EF4-FFF2-40B4-BE49-F238E27FC236}">
              <a16:creationId xmlns:a16="http://schemas.microsoft.com/office/drawing/2014/main" id="{00000000-0008-0000-0F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198</xdr:row>
      <xdr:rowOff>0</xdr:rowOff>
    </xdr:from>
    <xdr:to>
      <xdr:col>12</xdr:col>
      <xdr:colOff>121920</xdr:colOff>
      <xdr:row>198</xdr:row>
      <xdr:rowOff>121920</xdr:rowOff>
    </xdr:to>
    <xdr:pic>
      <xdr:nvPicPr>
        <xdr:cNvPr id="755" name="图片 754">
          <a:extLst>
            <a:ext uri="{FF2B5EF4-FFF2-40B4-BE49-F238E27FC236}">
              <a16:creationId xmlns:a16="http://schemas.microsoft.com/office/drawing/2014/main" id="{00000000-0008-0000-0F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198</xdr:row>
      <xdr:rowOff>0</xdr:rowOff>
    </xdr:from>
    <xdr:to>
      <xdr:col>13</xdr:col>
      <xdr:colOff>121920</xdr:colOff>
      <xdr:row>198</xdr:row>
      <xdr:rowOff>121920</xdr:rowOff>
    </xdr:to>
    <xdr:pic>
      <xdr:nvPicPr>
        <xdr:cNvPr id="756" name="图片 755">
          <a:extLst>
            <a:ext uri="{FF2B5EF4-FFF2-40B4-BE49-F238E27FC236}">
              <a16:creationId xmlns:a16="http://schemas.microsoft.com/office/drawing/2014/main" id="{00000000-0008-0000-0F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198</xdr:row>
      <xdr:rowOff>0</xdr:rowOff>
    </xdr:from>
    <xdr:to>
      <xdr:col>15</xdr:col>
      <xdr:colOff>121920</xdr:colOff>
      <xdr:row>198</xdr:row>
      <xdr:rowOff>121920</xdr:rowOff>
    </xdr:to>
    <xdr:pic>
      <xdr:nvPicPr>
        <xdr:cNvPr id="757" name="图片 756">
          <a:extLst>
            <a:ext uri="{FF2B5EF4-FFF2-40B4-BE49-F238E27FC236}">
              <a16:creationId xmlns:a16="http://schemas.microsoft.com/office/drawing/2014/main" id="{00000000-0008-0000-0F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198</xdr:row>
      <xdr:rowOff>0</xdr:rowOff>
    </xdr:from>
    <xdr:to>
      <xdr:col>16</xdr:col>
      <xdr:colOff>121920</xdr:colOff>
      <xdr:row>198</xdr:row>
      <xdr:rowOff>121920</xdr:rowOff>
    </xdr:to>
    <xdr:pic>
      <xdr:nvPicPr>
        <xdr:cNvPr id="758" name="图片 757">
          <a:extLst>
            <a:ext uri="{FF2B5EF4-FFF2-40B4-BE49-F238E27FC236}">
              <a16:creationId xmlns:a16="http://schemas.microsoft.com/office/drawing/2014/main" id="{00000000-0008-0000-0F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198</xdr:row>
      <xdr:rowOff>0</xdr:rowOff>
    </xdr:from>
    <xdr:to>
      <xdr:col>17</xdr:col>
      <xdr:colOff>121920</xdr:colOff>
      <xdr:row>198</xdr:row>
      <xdr:rowOff>121920</xdr:rowOff>
    </xdr:to>
    <xdr:pic>
      <xdr:nvPicPr>
        <xdr:cNvPr id="759" name="图片 758">
          <a:extLst>
            <a:ext uri="{FF2B5EF4-FFF2-40B4-BE49-F238E27FC236}">
              <a16:creationId xmlns:a16="http://schemas.microsoft.com/office/drawing/2014/main" id="{00000000-0008-0000-0F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198</xdr:row>
      <xdr:rowOff>0</xdr:rowOff>
    </xdr:from>
    <xdr:to>
      <xdr:col>18</xdr:col>
      <xdr:colOff>121920</xdr:colOff>
      <xdr:row>198</xdr:row>
      <xdr:rowOff>121920</xdr:rowOff>
    </xdr:to>
    <xdr:pic>
      <xdr:nvPicPr>
        <xdr:cNvPr id="760" name="图片 759">
          <a:extLst>
            <a:ext uri="{FF2B5EF4-FFF2-40B4-BE49-F238E27FC236}">
              <a16:creationId xmlns:a16="http://schemas.microsoft.com/office/drawing/2014/main" id="{00000000-0008-0000-0F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198</xdr:row>
      <xdr:rowOff>0</xdr:rowOff>
    </xdr:from>
    <xdr:to>
      <xdr:col>19</xdr:col>
      <xdr:colOff>121920</xdr:colOff>
      <xdr:row>198</xdr:row>
      <xdr:rowOff>121920</xdr:rowOff>
    </xdr:to>
    <xdr:pic>
      <xdr:nvPicPr>
        <xdr:cNvPr id="761" name="图片 760">
          <a:extLst>
            <a:ext uri="{FF2B5EF4-FFF2-40B4-BE49-F238E27FC236}">
              <a16:creationId xmlns:a16="http://schemas.microsoft.com/office/drawing/2014/main" id="{00000000-0008-0000-0F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198</xdr:row>
      <xdr:rowOff>0</xdr:rowOff>
    </xdr:from>
    <xdr:to>
      <xdr:col>20</xdr:col>
      <xdr:colOff>121920</xdr:colOff>
      <xdr:row>198</xdr:row>
      <xdr:rowOff>121920</xdr:rowOff>
    </xdr:to>
    <xdr:pic>
      <xdr:nvPicPr>
        <xdr:cNvPr id="762" name="图片 761">
          <a:extLst>
            <a:ext uri="{FF2B5EF4-FFF2-40B4-BE49-F238E27FC236}">
              <a16:creationId xmlns:a16="http://schemas.microsoft.com/office/drawing/2014/main" id="{00000000-0008-0000-0F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198</xdr:row>
      <xdr:rowOff>0</xdr:rowOff>
    </xdr:from>
    <xdr:to>
      <xdr:col>21</xdr:col>
      <xdr:colOff>121920</xdr:colOff>
      <xdr:row>198</xdr:row>
      <xdr:rowOff>121920</xdr:rowOff>
    </xdr:to>
    <xdr:pic>
      <xdr:nvPicPr>
        <xdr:cNvPr id="763" name="图片 762">
          <a:extLst>
            <a:ext uri="{FF2B5EF4-FFF2-40B4-BE49-F238E27FC236}">
              <a16:creationId xmlns:a16="http://schemas.microsoft.com/office/drawing/2014/main" id="{00000000-0008-0000-0F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198</xdr:row>
      <xdr:rowOff>0</xdr:rowOff>
    </xdr:from>
    <xdr:to>
      <xdr:col>23</xdr:col>
      <xdr:colOff>121920</xdr:colOff>
      <xdr:row>198</xdr:row>
      <xdr:rowOff>121920</xdr:rowOff>
    </xdr:to>
    <xdr:pic>
      <xdr:nvPicPr>
        <xdr:cNvPr id="764" name="图片 763">
          <a:extLst>
            <a:ext uri="{FF2B5EF4-FFF2-40B4-BE49-F238E27FC236}">
              <a16:creationId xmlns:a16="http://schemas.microsoft.com/office/drawing/2014/main" id="{00000000-0008-0000-0F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198</xdr:row>
      <xdr:rowOff>0</xdr:rowOff>
    </xdr:from>
    <xdr:to>
      <xdr:col>24</xdr:col>
      <xdr:colOff>121920</xdr:colOff>
      <xdr:row>198</xdr:row>
      <xdr:rowOff>121920</xdr:rowOff>
    </xdr:to>
    <xdr:pic>
      <xdr:nvPicPr>
        <xdr:cNvPr id="765" name="图片 764">
          <a:extLst>
            <a:ext uri="{FF2B5EF4-FFF2-40B4-BE49-F238E27FC236}">
              <a16:creationId xmlns:a16="http://schemas.microsoft.com/office/drawing/2014/main" id="{00000000-0008-0000-0F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198</xdr:row>
      <xdr:rowOff>0</xdr:rowOff>
    </xdr:from>
    <xdr:to>
      <xdr:col>25</xdr:col>
      <xdr:colOff>121920</xdr:colOff>
      <xdr:row>198</xdr:row>
      <xdr:rowOff>121920</xdr:rowOff>
    </xdr:to>
    <xdr:pic>
      <xdr:nvPicPr>
        <xdr:cNvPr id="766" name="图片 765">
          <a:extLst>
            <a:ext uri="{FF2B5EF4-FFF2-40B4-BE49-F238E27FC236}">
              <a16:creationId xmlns:a16="http://schemas.microsoft.com/office/drawing/2014/main" id="{00000000-0008-0000-0F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198</xdr:row>
      <xdr:rowOff>0</xdr:rowOff>
    </xdr:from>
    <xdr:to>
      <xdr:col>26</xdr:col>
      <xdr:colOff>121920</xdr:colOff>
      <xdr:row>198</xdr:row>
      <xdr:rowOff>121920</xdr:rowOff>
    </xdr:to>
    <xdr:pic>
      <xdr:nvPicPr>
        <xdr:cNvPr id="767" name="图片 766">
          <a:extLst>
            <a:ext uri="{FF2B5EF4-FFF2-40B4-BE49-F238E27FC236}">
              <a16:creationId xmlns:a16="http://schemas.microsoft.com/office/drawing/2014/main" id="{00000000-0008-0000-0F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198</xdr:row>
      <xdr:rowOff>0</xdr:rowOff>
    </xdr:from>
    <xdr:to>
      <xdr:col>27</xdr:col>
      <xdr:colOff>121920</xdr:colOff>
      <xdr:row>198</xdr:row>
      <xdr:rowOff>121920</xdr:rowOff>
    </xdr:to>
    <xdr:pic>
      <xdr:nvPicPr>
        <xdr:cNvPr id="768" name="图片 767">
          <a:extLst>
            <a:ext uri="{FF2B5EF4-FFF2-40B4-BE49-F238E27FC236}">
              <a16:creationId xmlns:a16="http://schemas.microsoft.com/office/drawing/2014/main" id="{00000000-0008-0000-0F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198</xdr:row>
      <xdr:rowOff>0</xdr:rowOff>
    </xdr:from>
    <xdr:to>
      <xdr:col>28</xdr:col>
      <xdr:colOff>121920</xdr:colOff>
      <xdr:row>198</xdr:row>
      <xdr:rowOff>121920</xdr:rowOff>
    </xdr:to>
    <xdr:pic>
      <xdr:nvPicPr>
        <xdr:cNvPr id="769" name="图片 768">
          <a:extLst>
            <a:ext uri="{FF2B5EF4-FFF2-40B4-BE49-F238E27FC236}">
              <a16:creationId xmlns:a16="http://schemas.microsoft.com/office/drawing/2014/main" id="{00000000-0008-0000-0F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198</xdr:row>
      <xdr:rowOff>0</xdr:rowOff>
    </xdr:from>
    <xdr:to>
      <xdr:col>29</xdr:col>
      <xdr:colOff>121920</xdr:colOff>
      <xdr:row>198</xdr:row>
      <xdr:rowOff>121920</xdr:rowOff>
    </xdr:to>
    <xdr:pic>
      <xdr:nvPicPr>
        <xdr:cNvPr id="770" name="图片 769">
          <a:extLst>
            <a:ext uri="{FF2B5EF4-FFF2-40B4-BE49-F238E27FC236}">
              <a16:creationId xmlns:a16="http://schemas.microsoft.com/office/drawing/2014/main" id="{00000000-0008-0000-0F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198</xdr:row>
      <xdr:rowOff>0</xdr:rowOff>
    </xdr:from>
    <xdr:to>
      <xdr:col>30</xdr:col>
      <xdr:colOff>121920</xdr:colOff>
      <xdr:row>198</xdr:row>
      <xdr:rowOff>121920</xdr:rowOff>
    </xdr:to>
    <xdr:pic>
      <xdr:nvPicPr>
        <xdr:cNvPr id="771" name="图片 770">
          <a:extLst>
            <a:ext uri="{FF2B5EF4-FFF2-40B4-BE49-F238E27FC236}">
              <a16:creationId xmlns:a16="http://schemas.microsoft.com/office/drawing/2014/main" id="{00000000-0008-0000-0F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198</xdr:row>
      <xdr:rowOff>0</xdr:rowOff>
    </xdr:from>
    <xdr:to>
      <xdr:col>31</xdr:col>
      <xdr:colOff>121920</xdr:colOff>
      <xdr:row>198</xdr:row>
      <xdr:rowOff>121920</xdr:rowOff>
    </xdr:to>
    <xdr:pic>
      <xdr:nvPicPr>
        <xdr:cNvPr id="772" name="图片 771">
          <a:extLst>
            <a:ext uri="{FF2B5EF4-FFF2-40B4-BE49-F238E27FC236}">
              <a16:creationId xmlns:a16="http://schemas.microsoft.com/office/drawing/2014/main" id="{00000000-0008-0000-0F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198</xdr:row>
      <xdr:rowOff>0</xdr:rowOff>
    </xdr:from>
    <xdr:to>
      <xdr:col>32</xdr:col>
      <xdr:colOff>121920</xdr:colOff>
      <xdr:row>198</xdr:row>
      <xdr:rowOff>121920</xdr:rowOff>
    </xdr:to>
    <xdr:pic>
      <xdr:nvPicPr>
        <xdr:cNvPr id="773" name="图片 772">
          <a:extLst>
            <a:ext uri="{FF2B5EF4-FFF2-40B4-BE49-F238E27FC236}">
              <a16:creationId xmlns:a16="http://schemas.microsoft.com/office/drawing/2014/main" id="{00000000-0008-0000-0F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198</xdr:row>
      <xdr:rowOff>0</xdr:rowOff>
    </xdr:from>
    <xdr:to>
      <xdr:col>33</xdr:col>
      <xdr:colOff>121920</xdr:colOff>
      <xdr:row>198</xdr:row>
      <xdr:rowOff>121920</xdr:rowOff>
    </xdr:to>
    <xdr:pic>
      <xdr:nvPicPr>
        <xdr:cNvPr id="774" name="图片 773">
          <a:extLst>
            <a:ext uri="{FF2B5EF4-FFF2-40B4-BE49-F238E27FC236}">
              <a16:creationId xmlns:a16="http://schemas.microsoft.com/office/drawing/2014/main" id="{00000000-0008-0000-0F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198</xdr:row>
      <xdr:rowOff>0</xdr:rowOff>
    </xdr:from>
    <xdr:to>
      <xdr:col>34</xdr:col>
      <xdr:colOff>121920</xdr:colOff>
      <xdr:row>198</xdr:row>
      <xdr:rowOff>121920</xdr:rowOff>
    </xdr:to>
    <xdr:pic>
      <xdr:nvPicPr>
        <xdr:cNvPr id="775" name="图片 774">
          <a:extLst>
            <a:ext uri="{FF2B5EF4-FFF2-40B4-BE49-F238E27FC236}">
              <a16:creationId xmlns:a16="http://schemas.microsoft.com/office/drawing/2014/main" id="{00000000-0008-0000-0F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198</xdr:row>
      <xdr:rowOff>0</xdr:rowOff>
    </xdr:from>
    <xdr:to>
      <xdr:col>35</xdr:col>
      <xdr:colOff>121920</xdr:colOff>
      <xdr:row>198</xdr:row>
      <xdr:rowOff>121920</xdr:rowOff>
    </xdr:to>
    <xdr:pic>
      <xdr:nvPicPr>
        <xdr:cNvPr id="776" name="图片 775">
          <a:extLst>
            <a:ext uri="{FF2B5EF4-FFF2-40B4-BE49-F238E27FC236}">
              <a16:creationId xmlns:a16="http://schemas.microsoft.com/office/drawing/2014/main" id="{00000000-0008-0000-0F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198</xdr:row>
      <xdr:rowOff>0</xdr:rowOff>
    </xdr:from>
    <xdr:to>
      <xdr:col>36</xdr:col>
      <xdr:colOff>121920</xdr:colOff>
      <xdr:row>198</xdr:row>
      <xdr:rowOff>121920</xdr:rowOff>
    </xdr:to>
    <xdr:pic>
      <xdr:nvPicPr>
        <xdr:cNvPr id="777" name="图片 776">
          <a:extLst>
            <a:ext uri="{FF2B5EF4-FFF2-40B4-BE49-F238E27FC236}">
              <a16:creationId xmlns:a16="http://schemas.microsoft.com/office/drawing/2014/main" id="{00000000-0008-0000-0F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198</xdr:row>
      <xdr:rowOff>0</xdr:rowOff>
    </xdr:from>
    <xdr:to>
      <xdr:col>37</xdr:col>
      <xdr:colOff>121920</xdr:colOff>
      <xdr:row>198</xdr:row>
      <xdr:rowOff>121920</xdr:rowOff>
    </xdr:to>
    <xdr:pic>
      <xdr:nvPicPr>
        <xdr:cNvPr id="778" name="图片 777">
          <a:extLst>
            <a:ext uri="{FF2B5EF4-FFF2-40B4-BE49-F238E27FC236}">
              <a16:creationId xmlns:a16="http://schemas.microsoft.com/office/drawing/2014/main" id="{00000000-0008-0000-0F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198</xdr:row>
      <xdr:rowOff>0</xdr:rowOff>
    </xdr:from>
    <xdr:to>
      <xdr:col>39</xdr:col>
      <xdr:colOff>121920</xdr:colOff>
      <xdr:row>198</xdr:row>
      <xdr:rowOff>121920</xdr:rowOff>
    </xdr:to>
    <xdr:pic>
      <xdr:nvPicPr>
        <xdr:cNvPr id="779" name="图片 778">
          <a:extLst>
            <a:ext uri="{FF2B5EF4-FFF2-40B4-BE49-F238E27FC236}">
              <a16:creationId xmlns:a16="http://schemas.microsoft.com/office/drawing/2014/main" id="{00000000-0008-0000-0F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198</xdr:row>
      <xdr:rowOff>0</xdr:rowOff>
    </xdr:from>
    <xdr:to>
      <xdr:col>40</xdr:col>
      <xdr:colOff>121920</xdr:colOff>
      <xdr:row>198</xdr:row>
      <xdr:rowOff>121920</xdr:rowOff>
    </xdr:to>
    <xdr:pic>
      <xdr:nvPicPr>
        <xdr:cNvPr id="780" name="图片 779">
          <a:extLst>
            <a:ext uri="{FF2B5EF4-FFF2-40B4-BE49-F238E27FC236}">
              <a16:creationId xmlns:a16="http://schemas.microsoft.com/office/drawing/2014/main" id="{00000000-0008-0000-0F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198</xdr:row>
      <xdr:rowOff>0</xdr:rowOff>
    </xdr:from>
    <xdr:to>
      <xdr:col>41</xdr:col>
      <xdr:colOff>121920</xdr:colOff>
      <xdr:row>198</xdr:row>
      <xdr:rowOff>121920</xdr:rowOff>
    </xdr:to>
    <xdr:pic>
      <xdr:nvPicPr>
        <xdr:cNvPr id="781" name="图片 780">
          <a:extLst>
            <a:ext uri="{FF2B5EF4-FFF2-40B4-BE49-F238E27FC236}">
              <a16:creationId xmlns:a16="http://schemas.microsoft.com/office/drawing/2014/main" id="{00000000-0008-0000-0F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198</xdr:row>
      <xdr:rowOff>0</xdr:rowOff>
    </xdr:from>
    <xdr:to>
      <xdr:col>42</xdr:col>
      <xdr:colOff>121920</xdr:colOff>
      <xdr:row>198</xdr:row>
      <xdr:rowOff>121920</xdr:rowOff>
    </xdr:to>
    <xdr:pic>
      <xdr:nvPicPr>
        <xdr:cNvPr id="782" name="图片 781">
          <a:extLst>
            <a:ext uri="{FF2B5EF4-FFF2-40B4-BE49-F238E27FC236}">
              <a16:creationId xmlns:a16="http://schemas.microsoft.com/office/drawing/2014/main" id="{00000000-0008-0000-0F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3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198</xdr:row>
      <xdr:rowOff>0</xdr:rowOff>
    </xdr:from>
    <xdr:to>
      <xdr:col>43</xdr:col>
      <xdr:colOff>121920</xdr:colOff>
      <xdr:row>198</xdr:row>
      <xdr:rowOff>121920</xdr:rowOff>
    </xdr:to>
    <xdr:pic>
      <xdr:nvPicPr>
        <xdr:cNvPr id="783" name="图片 782">
          <a:extLst>
            <a:ext uri="{FF2B5EF4-FFF2-40B4-BE49-F238E27FC236}">
              <a16:creationId xmlns:a16="http://schemas.microsoft.com/office/drawing/2014/main" id="{00000000-0008-0000-0F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12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198</xdr:row>
      <xdr:rowOff>0</xdr:rowOff>
    </xdr:from>
    <xdr:to>
      <xdr:col>44</xdr:col>
      <xdr:colOff>121920</xdr:colOff>
      <xdr:row>198</xdr:row>
      <xdr:rowOff>121920</xdr:rowOff>
    </xdr:to>
    <xdr:pic>
      <xdr:nvPicPr>
        <xdr:cNvPr id="784" name="图片 783">
          <a:extLst>
            <a:ext uri="{FF2B5EF4-FFF2-40B4-BE49-F238E27FC236}">
              <a16:creationId xmlns:a16="http://schemas.microsoft.com/office/drawing/2014/main" id="{00000000-0008-0000-0F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198</xdr:row>
      <xdr:rowOff>0</xdr:rowOff>
    </xdr:from>
    <xdr:to>
      <xdr:col>45</xdr:col>
      <xdr:colOff>121920</xdr:colOff>
      <xdr:row>198</xdr:row>
      <xdr:rowOff>121920</xdr:rowOff>
    </xdr:to>
    <xdr:pic>
      <xdr:nvPicPr>
        <xdr:cNvPr id="785" name="图片 784">
          <a:extLst>
            <a:ext uri="{FF2B5EF4-FFF2-40B4-BE49-F238E27FC236}">
              <a16:creationId xmlns:a16="http://schemas.microsoft.com/office/drawing/2014/main" id="{00000000-0008-0000-0F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198</xdr:row>
      <xdr:rowOff>0</xdr:rowOff>
    </xdr:from>
    <xdr:to>
      <xdr:col>46</xdr:col>
      <xdr:colOff>121920</xdr:colOff>
      <xdr:row>198</xdr:row>
      <xdr:rowOff>121920</xdr:rowOff>
    </xdr:to>
    <xdr:pic>
      <xdr:nvPicPr>
        <xdr:cNvPr id="786" name="图片 785">
          <a:extLst>
            <a:ext uri="{FF2B5EF4-FFF2-40B4-BE49-F238E27FC236}">
              <a16:creationId xmlns:a16="http://schemas.microsoft.com/office/drawing/2014/main" id="{00000000-0008-0000-0F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416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198</xdr:row>
      <xdr:rowOff>0</xdr:rowOff>
    </xdr:from>
    <xdr:to>
      <xdr:col>47</xdr:col>
      <xdr:colOff>121920</xdr:colOff>
      <xdr:row>198</xdr:row>
      <xdr:rowOff>121920</xdr:rowOff>
    </xdr:to>
    <xdr:pic>
      <xdr:nvPicPr>
        <xdr:cNvPr id="787" name="图片 786">
          <a:extLst>
            <a:ext uri="{FF2B5EF4-FFF2-40B4-BE49-F238E27FC236}">
              <a16:creationId xmlns:a16="http://schemas.microsoft.com/office/drawing/2014/main" id="{00000000-0008-0000-0F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51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198</xdr:row>
      <xdr:rowOff>0</xdr:rowOff>
    </xdr:from>
    <xdr:to>
      <xdr:col>48</xdr:col>
      <xdr:colOff>121920</xdr:colOff>
      <xdr:row>198</xdr:row>
      <xdr:rowOff>121920</xdr:rowOff>
    </xdr:to>
    <xdr:pic>
      <xdr:nvPicPr>
        <xdr:cNvPr id="788" name="图片 787">
          <a:extLst>
            <a:ext uri="{FF2B5EF4-FFF2-40B4-BE49-F238E27FC236}">
              <a16:creationId xmlns:a16="http://schemas.microsoft.com/office/drawing/2014/main" id="{00000000-0008-0000-0F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198</xdr:row>
      <xdr:rowOff>0</xdr:rowOff>
    </xdr:from>
    <xdr:to>
      <xdr:col>49</xdr:col>
      <xdr:colOff>121920</xdr:colOff>
      <xdr:row>198</xdr:row>
      <xdr:rowOff>121920</xdr:rowOff>
    </xdr:to>
    <xdr:pic>
      <xdr:nvPicPr>
        <xdr:cNvPr id="789" name="图片 788">
          <a:extLst>
            <a:ext uri="{FF2B5EF4-FFF2-40B4-BE49-F238E27FC236}">
              <a16:creationId xmlns:a16="http://schemas.microsoft.com/office/drawing/2014/main" id="{00000000-0008-0000-0F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70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198</xdr:row>
      <xdr:rowOff>0</xdr:rowOff>
    </xdr:from>
    <xdr:to>
      <xdr:col>50</xdr:col>
      <xdr:colOff>121920</xdr:colOff>
      <xdr:row>198</xdr:row>
      <xdr:rowOff>121920</xdr:rowOff>
    </xdr:to>
    <xdr:pic>
      <xdr:nvPicPr>
        <xdr:cNvPr id="790" name="图片 789">
          <a:extLst>
            <a:ext uri="{FF2B5EF4-FFF2-40B4-BE49-F238E27FC236}">
              <a16:creationId xmlns:a16="http://schemas.microsoft.com/office/drawing/2014/main" id="{00000000-0008-0000-0F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199</xdr:row>
      <xdr:rowOff>0</xdr:rowOff>
    </xdr:from>
    <xdr:to>
      <xdr:col>22</xdr:col>
      <xdr:colOff>121920</xdr:colOff>
      <xdr:row>199</xdr:row>
      <xdr:rowOff>121920</xdr:rowOff>
    </xdr:to>
    <xdr:pic>
      <xdr:nvPicPr>
        <xdr:cNvPr id="791" name="图片 790">
          <a:extLst>
            <a:ext uri="{FF2B5EF4-FFF2-40B4-BE49-F238E27FC236}">
              <a16:creationId xmlns:a16="http://schemas.microsoft.com/office/drawing/2014/main" id="{00000000-0008-0000-0F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390601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121920</xdr:colOff>
      <xdr:row>201</xdr:row>
      <xdr:rowOff>121920</xdr:rowOff>
    </xdr:to>
    <xdr:pic>
      <xdr:nvPicPr>
        <xdr:cNvPr id="792" name="图片 791">
          <a:extLst>
            <a:ext uri="{FF2B5EF4-FFF2-40B4-BE49-F238E27FC236}">
              <a16:creationId xmlns:a16="http://schemas.microsoft.com/office/drawing/2014/main" id="{00000000-0008-0000-0F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201</xdr:row>
      <xdr:rowOff>0</xdr:rowOff>
    </xdr:from>
    <xdr:to>
      <xdr:col>5</xdr:col>
      <xdr:colOff>121920</xdr:colOff>
      <xdr:row>201</xdr:row>
      <xdr:rowOff>121920</xdr:rowOff>
    </xdr:to>
    <xdr:pic>
      <xdr:nvPicPr>
        <xdr:cNvPr id="793" name="图片 792">
          <a:extLst>
            <a:ext uri="{FF2B5EF4-FFF2-40B4-BE49-F238E27FC236}">
              <a16:creationId xmlns:a16="http://schemas.microsoft.com/office/drawing/2014/main" id="{00000000-0008-0000-0F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201</xdr:row>
      <xdr:rowOff>0</xdr:rowOff>
    </xdr:from>
    <xdr:to>
      <xdr:col>10</xdr:col>
      <xdr:colOff>121920</xdr:colOff>
      <xdr:row>201</xdr:row>
      <xdr:rowOff>121920</xdr:rowOff>
    </xdr:to>
    <xdr:pic>
      <xdr:nvPicPr>
        <xdr:cNvPr id="794" name="图片 793">
          <a:extLst>
            <a:ext uri="{FF2B5EF4-FFF2-40B4-BE49-F238E27FC236}">
              <a16:creationId xmlns:a16="http://schemas.microsoft.com/office/drawing/2014/main" id="{00000000-0008-0000-0F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201</xdr:row>
      <xdr:rowOff>0</xdr:rowOff>
    </xdr:from>
    <xdr:to>
      <xdr:col>11</xdr:col>
      <xdr:colOff>121920</xdr:colOff>
      <xdr:row>201</xdr:row>
      <xdr:rowOff>121920</xdr:rowOff>
    </xdr:to>
    <xdr:pic>
      <xdr:nvPicPr>
        <xdr:cNvPr id="795" name="图片 794">
          <a:extLst>
            <a:ext uri="{FF2B5EF4-FFF2-40B4-BE49-F238E27FC236}">
              <a16:creationId xmlns:a16="http://schemas.microsoft.com/office/drawing/2014/main" id="{00000000-0008-0000-0F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201</xdr:row>
      <xdr:rowOff>0</xdr:rowOff>
    </xdr:from>
    <xdr:to>
      <xdr:col>14</xdr:col>
      <xdr:colOff>121920</xdr:colOff>
      <xdr:row>201</xdr:row>
      <xdr:rowOff>121920</xdr:rowOff>
    </xdr:to>
    <xdr:pic>
      <xdr:nvPicPr>
        <xdr:cNvPr id="796" name="图片 795">
          <a:extLst>
            <a:ext uri="{FF2B5EF4-FFF2-40B4-BE49-F238E27FC236}">
              <a16:creationId xmlns:a16="http://schemas.microsoft.com/office/drawing/2014/main" id="{00000000-0008-0000-0F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201</xdr:row>
      <xdr:rowOff>0</xdr:rowOff>
    </xdr:from>
    <xdr:to>
      <xdr:col>15</xdr:col>
      <xdr:colOff>121920</xdr:colOff>
      <xdr:row>201</xdr:row>
      <xdr:rowOff>121920</xdr:rowOff>
    </xdr:to>
    <xdr:pic>
      <xdr:nvPicPr>
        <xdr:cNvPr id="797" name="图片 796">
          <a:extLst>
            <a:ext uri="{FF2B5EF4-FFF2-40B4-BE49-F238E27FC236}">
              <a16:creationId xmlns:a16="http://schemas.microsoft.com/office/drawing/2014/main" id="{00000000-0008-0000-0F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201</xdr:row>
      <xdr:rowOff>0</xdr:rowOff>
    </xdr:from>
    <xdr:to>
      <xdr:col>19</xdr:col>
      <xdr:colOff>121920</xdr:colOff>
      <xdr:row>201</xdr:row>
      <xdr:rowOff>121920</xdr:rowOff>
    </xdr:to>
    <xdr:pic>
      <xdr:nvPicPr>
        <xdr:cNvPr id="798" name="图片 797">
          <a:extLst>
            <a:ext uri="{FF2B5EF4-FFF2-40B4-BE49-F238E27FC236}">
              <a16:creationId xmlns:a16="http://schemas.microsoft.com/office/drawing/2014/main" id="{00000000-0008-0000-0F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201</xdr:row>
      <xdr:rowOff>0</xdr:rowOff>
    </xdr:from>
    <xdr:to>
      <xdr:col>20</xdr:col>
      <xdr:colOff>121920</xdr:colOff>
      <xdr:row>201</xdr:row>
      <xdr:rowOff>121920</xdr:rowOff>
    </xdr:to>
    <xdr:pic>
      <xdr:nvPicPr>
        <xdr:cNvPr id="799" name="图片 798">
          <a:extLst>
            <a:ext uri="{FF2B5EF4-FFF2-40B4-BE49-F238E27FC236}">
              <a16:creationId xmlns:a16="http://schemas.microsoft.com/office/drawing/2014/main" id="{00000000-0008-0000-0F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201</xdr:row>
      <xdr:rowOff>0</xdr:rowOff>
    </xdr:from>
    <xdr:to>
      <xdr:col>23</xdr:col>
      <xdr:colOff>121920</xdr:colOff>
      <xdr:row>201</xdr:row>
      <xdr:rowOff>121920</xdr:rowOff>
    </xdr:to>
    <xdr:pic>
      <xdr:nvPicPr>
        <xdr:cNvPr id="800" name="图片 799">
          <a:extLst>
            <a:ext uri="{FF2B5EF4-FFF2-40B4-BE49-F238E27FC236}">
              <a16:creationId xmlns:a16="http://schemas.microsoft.com/office/drawing/2014/main" id="{00000000-0008-0000-0F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201</xdr:row>
      <xdr:rowOff>0</xdr:rowOff>
    </xdr:from>
    <xdr:to>
      <xdr:col>26</xdr:col>
      <xdr:colOff>121920</xdr:colOff>
      <xdr:row>201</xdr:row>
      <xdr:rowOff>121920</xdr:rowOff>
    </xdr:to>
    <xdr:pic>
      <xdr:nvPicPr>
        <xdr:cNvPr id="801" name="图片 800">
          <a:extLst>
            <a:ext uri="{FF2B5EF4-FFF2-40B4-BE49-F238E27FC236}">
              <a16:creationId xmlns:a16="http://schemas.microsoft.com/office/drawing/2014/main" id="{00000000-0008-0000-0F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201</xdr:row>
      <xdr:rowOff>0</xdr:rowOff>
    </xdr:from>
    <xdr:to>
      <xdr:col>28</xdr:col>
      <xdr:colOff>121920</xdr:colOff>
      <xdr:row>201</xdr:row>
      <xdr:rowOff>121920</xdr:rowOff>
    </xdr:to>
    <xdr:pic>
      <xdr:nvPicPr>
        <xdr:cNvPr id="802" name="图片 801">
          <a:extLst>
            <a:ext uri="{FF2B5EF4-FFF2-40B4-BE49-F238E27FC236}">
              <a16:creationId xmlns:a16="http://schemas.microsoft.com/office/drawing/2014/main" id="{00000000-0008-0000-0F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201</xdr:row>
      <xdr:rowOff>0</xdr:rowOff>
    </xdr:from>
    <xdr:to>
      <xdr:col>29</xdr:col>
      <xdr:colOff>121920</xdr:colOff>
      <xdr:row>201</xdr:row>
      <xdr:rowOff>121920</xdr:rowOff>
    </xdr:to>
    <xdr:pic>
      <xdr:nvPicPr>
        <xdr:cNvPr id="803" name="图片 802">
          <a:extLst>
            <a:ext uri="{FF2B5EF4-FFF2-40B4-BE49-F238E27FC236}">
              <a16:creationId xmlns:a16="http://schemas.microsoft.com/office/drawing/2014/main" id="{00000000-0008-0000-0F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201</xdr:row>
      <xdr:rowOff>0</xdr:rowOff>
    </xdr:from>
    <xdr:to>
      <xdr:col>32</xdr:col>
      <xdr:colOff>121920</xdr:colOff>
      <xdr:row>201</xdr:row>
      <xdr:rowOff>121920</xdr:rowOff>
    </xdr:to>
    <xdr:pic>
      <xdr:nvPicPr>
        <xdr:cNvPr id="804" name="图片 803">
          <a:extLst>
            <a:ext uri="{FF2B5EF4-FFF2-40B4-BE49-F238E27FC236}">
              <a16:creationId xmlns:a16="http://schemas.microsoft.com/office/drawing/2014/main" id="{00000000-0008-0000-0F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201</xdr:row>
      <xdr:rowOff>0</xdr:rowOff>
    </xdr:from>
    <xdr:to>
      <xdr:col>35</xdr:col>
      <xdr:colOff>121920</xdr:colOff>
      <xdr:row>201</xdr:row>
      <xdr:rowOff>121920</xdr:rowOff>
    </xdr:to>
    <xdr:pic>
      <xdr:nvPicPr>
        <xdr:cNvPr id="805" name="图片 804">
          <a:extLst>
            <a:ext uri="{FF2B5EF4-FFF2-40B4-BE49-F238E27FC236}">
              <a16:creationId xmlns:a16="http://schemas.microsoft.com/office/drawing/2014/main" id="{00000000-0008-0000-0F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201</xdr:row>
      <xdr:rowOff>0</xdr:rowOff>
    </xdr:from>
    <xdr:to>
      <xdr:col>37</xdr:col>
      <xdr:colOff>121920</xdr:colOff>
      <xdr:row>201</xdr:row>
      <xdr:rowOff>121920</xdr:rowOff>
    </xdr:to>
    <xdr:pic>
      <xdr:nvPicPr>
        <xdr:cNvPr id="806" name="图片 805">
          <a:extLst>
            <a:ext uri="{FF2B5EF4-FFF2-40B4-BE49-F238E27FC236}">
              <a16:creationId xmlns:a16="http://schemas.microsoft.com/office/drawing/2014/main" id="{00000000-0008-0000-0F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201</xdr:row>
      <xdr:rowOff>0</xdr:rowOff>
    </xdr:from>
    <xdr:to>
      <xdr:col>38</xdr:col>
      <xdr:colOff>121920</xdr:colOff>
      <xdr:row>201</xdr:row>
      <xdr:rowOff>121920</xdr:rowOff>
    </xdr:to>
    <xdr:pic>
      <xdr:nvPicPr>
        <xdr:cNvPr id="807" name="图片 806">
          <a:extLst>
            <a:ext uri="{FF2B5EF4-FFF2-40B4-BE49-F238E27FC236}">
              <a16:creationId xmlns:a16="http://schemas.microsoft.com/office/drawing/2014/main" id="{00000000-0008-0000-0F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201</xdr:row>
      <xdr:rowOff>0</xdr:rowOff>
    </xdr:from>
    <xdr:to>
      <xdr:col>43</xdr:col>
      <xdr:colOff>121920</xdr:colOff>
      <xdr:row>201</xdr:row>
      <xdr:rowOff>121920</xdr:rowOff>
    </xdr:to>
    <xdr:pic>
      <xdr:nvPicPr>
        <xdr:cNvPr id="808" name="图片 807">
          <a:extLst>
            <a:ext uri="{FF2B5EF4-FFF2-40B4-BE49-F238E27FC236}">
              <a16:creationId xmlns:a16="http://schemas.microsoft.com/office/drawing/2014/main" id="{00000000-0008-0000-0F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128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201</xdr:row>
      <xdr:rowOff>0</xdr:rowOff>
    </xdr:from>
    <xdr:to>
      <xdr:col>49</xdr:col>
      <xdr:colOff>121920</xdr:colOff>
      <xdr:row>201</xdr:row>
      <xdr:rowOff>121920</xdr:rowOff>
    </xdr:to>
    <xdr:pic>
      <xdr:nvPicPr>
        <xdr:cNvPr id="809" name="图片 808">
          <a:extLst>
            <a:ext uri="{FF2B5EF4-FFF2-40B4-BE49-F238E27FC236}">
              <a16:creationId xmlns:a16="http://schemas.microsoft.com/office/drawing/2014/main" id="{00000000-0008-0000-0F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70400" y="394106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0</xdr:colOff>
      <xdr:row>194</xdr:row>
      <xdr:rowOff>0</xdr:rowOff>
    </xdr:from>
    <xdr:ext cx="121920" cy="121920"/>
    <xdr:pic>
      <xdr:nvPicPr>
        <xdr:cNvPr id="810" name="图片 809">
          <a:extLst>
            <a:ext uri="{FF2B5EF4-FFF2-40B4-BE49-F238E27FC236}">
              <a16:creationId xmlns:a16="http://schemas.microsoft.com/office/drawing/2014/main" id="{00000000-0008-0000-0F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194</xdr:row>
      <xdr:rowOff>0</xdr:rowOff>
    </xdr:from>
    <xdr:ext cx="121920" cy="121920"/>
    <xdr:pic>
      <xdr:nvPicPr>
        <xdr:cNvPr id="811" name="图片 810">
          <a:extLst>
            <a:ext uri="{FF2B5EF4-FFF2-40B4-BE49-F238E27FC236}">
              <a16:creationId xmlns:a16="http://schemas.microsoft.com/office/drawing/2014/main" id="{00000000-0008-0000-0F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194</xdr:row>
      <xdr:rowOff>0</xdr:rowOff>
    </xdr:from>
    <xdr:ext cx="121920" cy="121920"/>
    <xdr:pic>
      <xdr:nvPicPr>
        <xdr:cNvPr id="812" name="图片 811">
          <a:extLst>
            <a:ext uri="{FF2B5EF4-FFF2-40B4-BE49-F238E27FC236}">
              <a16:creationId xmlns:a16="http://schemas.microsoft.com/office/drawing/2014/main" id="{00000000-0008-0000-0F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194</xdr:row>
      <xdr:rowOff>0</xdr:rowOff>
    </xdr:from>
    <xdr:ext cx="121920" cy="121920"/>
    <xdr:pic>
      <xdr:nvPicPr>
        <xdr:cNvPr id="813" name="图片 812">
          <a:extLst>
            <a:ext uri="{FF2B5EF4-FFF2-40B4-BE49-F238E27FC236}">
              <a16:creationId xmlns:a16="http://schemas.microsoft.com/office/drawing/2014/main" id="{00000000-0008-0000-0F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194</xdr:row>
      <xdr:rowOff>0</xdr:rowOff>
    </xdr:from>
    <xdr:ext cx="121920" cy="121920"/>
    <xdr:pic>
      <xdr:nvPicPr>
        <xdr:cNvPr id="814" name="图片 813">
          <a:extLst>
            <a:ext uri="{FF2B5EF4-FFF2-40B4-BE49-F238E27FC236}">
              <a16:creationId xmlns:a16="http://schemas.microsoft.com/office/drawing/2014/main" id="{00000000-0008-0000-0F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194</xdr:row>
      <xdr:rowOff>0</xdr:rowOff>
    </xdr:from>
    <xdr:ext cx="121920" cy="121920"/>
    <xdr:pic>
      <xdr:nvPicPr>
        <xdr:cNvPr id="815" name="图片 814">
          <a:extLst>
            <a:ext uri="{FF2B5EF4-FFF2-40B4-BE49-F238E27FC236}">
              <a16:creationId xmlns:a16="http://schemas.microsoft.com/office/drawing/2014/main" id="{00000000-0008-0000-0F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194</xdr:row>
      <xdr:rowOff>0</xdr:rowOff>
    </xdr:from>
    <xdr:ext cx="121920" cy="121920"/>
    <xdr:pic>
      <xdr:nvPicPr>
        <xdr:cNvPr id="816" name="图片 815">
          <a:extLst>
            <a:ext uri="{FF2B5EF4-FFF2-40B4-BE49-F238E27FC236}">
              <a16:creationId xmlns:a16="http://schemas.microsoft.com/office/drawing/2014/main" id="{00000000-0008-0000-0F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194</xdr:row>
      <xdr:rowOff>0</xdr:rowOff>
    </xdr:from>
    <xdr:ext cx="121920" cy="121920"/>
    <xdr:pic>
      <xdr:nvPicPr>
        <xdr:cNvPr id="817" name="图片 816">
          <a:extLst>
            <a:ext uri="{FF2B5EF4-FFF2-40B4-BE49-F238E27FC236}">
              <a16:creationId xmlns:a16="http://schemas.microsoft.com/office/drawing/2014/main" id="{00000000-0008-0000-0F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194</xdr:row>
      <xdr:rowOff>0</xdr:rowOff>
    </xdr:from>
    <xdr:ext cx="121920" cy="121920"/>
    <xdr:pic>
      <xdr:nvPicPr>
        <xdr:cNvPr id="818" name="图片 817">
          <a:extLst>
            <a:ext uri="{FF2B5EF4-FFF2-40B4-BE49-F238E27FC236}">
              <a16:creationId xmlns:a16="http://schemas.microsoft.com/office/drawing/2014/main" id="{00000000-0008-0000-0F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194</xdr:row>
      <xdr:rowOff>0</xdr:rowOff>
    </xdr:from>
    <xdr:ext cx="121920" cy="121920"/>
    <xdr:pic>
      <xdr:nvPicPr>
        <xdr:cNvPr id="819" name="图片 818">
          <a:extLst>
            <a:ext uri="{FF2B5EF4-FFF2-40B4-BE49-F238E27FC236}">
              <a16:creationId xmlns:a16="http://schemas.microsoft.com/office/drawing/2014/main" id="{00000000-0008-0000-0F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194</xdr:row>
      <xdr:rowOff>0</xdr:rowOff>
    </xdr:from>
    <xdr:ext cx="121920" cy="121920"/>
    <xdr:pic>
      <xdr:nvPicPr>
        <xdr:cNvPr id="820" name="图片 819">
          <a:extLst>
            <a:ext uri="{FF2B5EF4-FFF2-40B4-BE49-F238E27FC236}">
              <a16:creationId xmlns:a16="http://schemas.microsoft.com/office/drawing/2014/main" id="{00000000-0008-0000-0F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194</xdr:row>
      <xdr:rowOff>0</xdr:rowOff>
    </xdr:from>
    <xdr:ext cx="121920" cy="121920"/>
    <xdr:pic>
      <xdr:nvPicPr>
        <xdr:cNvPr id="821" name="图片 820">
          <a:extLst>
            <a:ext uri="{FF2B5EF4-FFF2-40B4-BE49-F238E27FC236}">
              <a16:creationId xmlns:a16="http://schemas.microsoft.com/office/drawing/2014/main" id="{00000000-0008-0000-0F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194</xdr:row>
      <xdr:rowOff>0</xdr:rowOff>
    </xdr:from>
    <xdr:ext cx="121920" cy="121920"/>
    <xdr:pic>
      <xdr:nvPicPr>
        <xdr:cNvPr id="822" name="图片 821">
          <a:extLst>
            <a:ext uri="{FF2B5EF4-FFF2-40B4-BE49-F238E27FC236}">
              <a16:creationId xmlns:a16="http://schemas.microsoft.com/office/drawing/2014/main" id="{00000000-0008-0000-0F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194</xdr:row>
      <xdr:rowOff>0</xdr:rowOff>
    </xdr:from>
    <xdr:ext cx="121920" cy="121920"/>
    <xdr:pic>
      <xdr:nvPicPr>
        <xdr:cNvPr id="823" name="图片 822">
          <a:extLst>
            <a:ext uri="{FF2B5EF4-FFF2-40B4-BE49-F238E27FC236}">
              <a16:creationId xmlns:a16="http://schemas.microsoft.com/office/drawing/2014/main" id="{00000000-0008-0000-0F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194</xdr:row>
      <xdr:rowOff>0</xdr:rowOff>
    </xdr:from>
    <xdr:ext cx="121920" cy="121920"/>
    <xdr:pic>
      <xdr:nvPicPr>
        <xdr:cNvPr id="824" name="图片 823">
          <a:extLst>
            <a:ext uri="{FF2B5EF4-FFF2-40B4-BE49-F238E27FC236}">
              <a16:creationId xmlns:a16="http://schemas.microsoft.com/office/drawing/2014/main" id="{00000000-0008-0000-0F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194</xdr:row>
      <xdr:rowOff>0</xdr:rowOff>
    </xdr:from>
    <xdr:ext cx="121920" cy="121920"/>
    <xdr:pic>
      <xdr:nvPicPr>
        <xdr:cNvPr id="825" name="图片 824">
          <a:extLst>
            <a:ext uri="{FF2B5EF4-FFF2-40B4-BE49-F238E27FC236}">
              <a16:creationId xmlns:a16="http://schemas.microsoft.com/office/drawing/2014/main" id="{00000000-0008-0000-0F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194</xdr:row>
      <xdr:rowOff>0</xdr:rowOff>
    </xdr:from>
    <xdr:ext cx="121920" cy="121920"/>
    <xdr:pic>
      <xdr:nvPicPr>
        <xdr:cNvPr id="826" name="图片 825">
          <a:extLst>
            <a:ext uri="{FF2B5EF4-FFF2-40B4-BE49-F238E27FC236}">
              <a16:creationId xmlns:a16="http://schemas.microsoft.com/office/drawing/2014/main" id="{00000000-0008-0000-0F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194</xdr:row>
      <xdr:rowOff>0</xdr:rowOff>
    </xdr:from>
    <xdr:ext cx="121920" cy="121920"/>
    <xdr:pic>
      <xdr:nvPicPr>
        <xdr:cNvPr id="827" name="图片 826">
          <a:extLst>
            <a:ext uri="{FF2B5EF4-FFF2-40B4-BE49-F238E27FC236}">
              <a16:creationId xmlns:a16="http://schemas.microsoft.com/office/drawing/2014/main" id="{00000000-0008-0000-0F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194</xdr:row>
      <xdr:rowOff>0</xdr:rowOff>
    </xdr:from>
    <xdr:ext cx="121920" cy="121920"/>
    <xdr:pic>
      <xdr:nvPicPr>
        <xdr:cNvPr id="828" name="图片 827">
          <a:extLst>
            <a:ext uri="{FF2B5EF4-FFF2-40B4-BE49-F238E27FC236}">
              <a16:creationId xmlns:a16="http://schemas.microsoft.com/office/drawing/2014/main" id="{00000000-0008-0000-0F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194</xdr:row>
      <xdr:rowOff>0</xdr:rowOff>
    </xdr:from>
    <xdr:ext cx="121920" cy="121920"/>
    <xdr:pic>
      <xdr:nvPicPr>
        <xdr:cNvPr id="829" name="图片 828">
          <a:extLst>
            <a:ext uri="{FF2B5EF4-FFF2-40B4-BE49-F238E27FC236}">
              <a16:creationId xmlns:a16="http://schemas.microsoft.com/office/drawing/2014/main" id="{00000000-0008-0000-0F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0</xdr:colOff>
      <xdr:row>194</xdr:row>
      <xdr:rowOff>0</xdr:rowOff>
    </xdr:from>
    <xdr:ext cx="121920" cy="121920"/>
    <xdr:pic>
      <xdr:nvPicPr>
        <xdr:cNvPr id="830" name="图片 829">
          <a:extLst>
            <a:ext uri="{FF2B5EF4-FFF2-40B4-BE49-F238E27FC236}">
              <a16:creationId xmlns:a16="http://schemas.microsoft.com/office/drawing/2014/main" id="{00000000-0008-0000-0F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194</xdr:row>
      <xdr:rowOff>0</xdr:rowOff>
    </xdr:from>
    <xdr:ext cx="121920" cy="121920"/>
    <xdr:pic>
      <xdr:nvPicPr>
        <xdr:cNvPr id="831" name="图片 830">
          <a:extLst>
            <a:ext uri="{FF2B5EF4-FFF2-40B4-BE49-F238E27FC236}">
              <a16:creationId xmlns:a16="http://schemas.microsoft.com/office/drawing/2014/main" id="{00000000-0008-0000-0F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0</xdr:colOff>
      <xdr:row>194</xdr:row>
      <xdr:rowOff>0</xdr:rowOff>
    </xdr:from>
    <xdr:ext cx="121920" cy="121920"/>
    <xdr:pic>
      <xdr:nvPicPr>
        <xdr:cNvPr id="832" name="图片 831">
          <a:extLst>
            <a:ext uri="{FF2B5EF4-FFF2-40B4-BE49-F238E27FC236}">
              <a16:creationId xmlns:a16="http://schemas.microsoft.com/office/drawing/2014/main" id="{00000000-0008-0000-0F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194</xdr:row>
      <xdr:rowOff>0</xdr:rowOff>
    </xdr:from>
    <xdr:ext cx="121920" cy="121920"/>
    <xdr:pic>
      <xdr:nvPicPr>
        <xdr:cNvPr id="833" name="图片 832">
          <a:extLst>
            <a:ext uri="{FF2B5EF4-FFF2-40B4-BE49-F238E27FC236}">
              <a16:creationId xmlns:a16="http://schemas.microsoft.com/office/drawing/2014/main" id="{00000000-0008-0000-0F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194</xdr:row>
      <xdr:rowOff>0</xdr:rowOff>
    </xdr:from>
    <xdr:ext cx="121920" cy="121920"/>
    <xdr:pic>
      <xdr:nvPicPr>
        <xdr:cNvPr id="834" name="图片 833">
          <a:extLst>
            <a:ext uri="{FF2B5EF4-FFF2-40B4-BE49-F238E27FC236}">
              <a16:creationId xmlns:a16="http://schemas.microsoft.com/office/drawing/2014/main" id="{00000000-0008-0000-0F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194</xdr:row>
      <xdr:rowOff>0</xdr:rowOff>
    </xdr:from>
    <xdr:ext cx="121920" cy="121920"/>
    <xdr:pic>
      <xdr:nvPicPr>
        <xdr:cNvPr id="835" name="图片 834">
          <a:extLst>
            <a:ext uri="{FF2B5EF4-FFF2-40B4-BE49-F238E27FC236}">
              <a16:creationId xmlns:a16="http://schemas.microsoft.com/office/drawing/2014/main" id="{00000000-0008-0000-0F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194</xdr:row>
      <xdr:rowOff>0</xdr:rowOff>
    </xdr:from>
    <xdr:ext cx="121920" cy="121920"/>
    <xdr:pic>
      <xdr:nvPicPr>
        <xdr:cNvPr id="836" name="图片 835">
          <a:extLst>
            <a:ext uri="{FF2B5EF4-FFF2-40B4-BE49-F238E27FC236}">
              <a16:creationId xmlns:a16="http://schemas.microsoft.com/office/drawing/2014/main" id="{00000000-0008-0000-0F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194</xdr:row>
      <xdr:rowOff>0</xdr:rowOff>
    </xdr:from>
    <xdr:ext cx="121920" cy="121920"/>
    <xdr:pic>
      <xdr:nvPicPr>
        <xdr:cNvPr id="837" name="图片 836">
          <a:extLst>
            <a:ext uri="{FF2B5EF4-FFF2-40B4-BE49-F238E27FC236}">
              <a16:creationId xmlns:a16="http://schemas.microsoft.com/office/drawing/2014/main" id="{00000000-0008-0000-0F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194</xdr:row>
      <xdr:rowOff>0</xdr:rowOff>
    </xdr:from>
    <xdr:ext cx="121920" cy="121920"/>
    <xdr:pic>
      <xdr:nvPicPr>
        <xdr:cNvPr id="838" name="图片 837">
          <a:extLst>
            <a:ext uri="{FF2B5EF4-FFF2-40B4-BE49-F238E27FC236}">
              <a16:creationId xmlns:a16="http://schemas.microsoft.com/office/drawing/2014/main" id="{00000000-0008-0000-0F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194</xdr:row>
      <xdr:rowOff>0</xdr:rowOff>
    </xdr:from>
    <xdr:ext cx="121920" cy="121920"/>
    <xdr:pic>
      <xdr:nvPicPr>
        <xdr:cNvPr id="839" name="图片 838">
          <a:extLst>
            <a:ext uri="{FF2B5EF4-FFF2-40B4-BE49-F238E27FC236}">
              <a16:creationId xmlns:a16="http://schemas.microsoft.com/office/drawing/2014/main" id="{00000000-0008-0000-0F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194</xdr:row>
      <xdr:rowOff>0</xdr:rowOff>
    </xdr:from>
    <xdr:ext cx="121920" cy="121920"/>
    <xdr:pic>
      <xdr:nvPicPr>
        <xdr:cNvPr id="840" name="图片 839">
          <a:extLst>
            <a:ext uri="{FF2B5EF4-FFF2-40B4-BE49-F238E27FC236}">
              <a16:creationId xmlns:a16="http://schemas.microsoft.com/office/drawing/2014/main" id="{00000000-0008-0000-0F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194</xdr:row>
      <xdr:rowOff>0</xdr:rowOff>
    </xdr:from>
    <xdr:ext cx="121920" cy="121920"/>
    <xdr:pic>
      <xdr:nvPicPr>
        <xdr:cNvPr id="841" name="图片 840">
          <a:extLst>
            <a:ext uri="{FF2B5EF4-FFF2-40B4-BE49-F238E27FC236}">
              <a16:creationId xmlns:a16="http://schemas.microsoft.com/office/drawing/2014/main" id="{00000000-0008-0000-0F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194</xdr:row>
      <xdr:rowOff>0</xdr:rowOff>
    </xdr:from>
    <xdr:ext cx="121920" cy="121920"/>
    <xdr:pic>
      <xdr:nvPicPr>
        <xdr:cNvPr id="842" name="图片 841">
          <a:extLst>
            <a:ext uri="{FF2B5EF4-FFF2-40B4-BE49-F238E27FC236}">
              <a16:creationId xmlns:a16="http://schemas.microsoft.com/office/drawing/2014/main" id="{00000000-0008-0000-0F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194</xdr:row>
      <xdr:rowOff>0</xdr:rowOff>
    </xdr:from>
    <xdr:ext cx="121920" cy="121920"/>
    <xdr:pic>
      <xdr:nvPicPr>
        <xdr:cNvPr id="843" name="图片 842">
          <a:extLst>
            <a:ext uri="{FF2B5EF4-FFF2-40B4-BE49-F238E27FC236}">
              <a16:creationId xmlns:a16="http://schemas.microsoft.com/office/drawing/2014/main" id="{00000000-0008-0000-0F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39</xdr:col>
      <xdr:colOff>0</xdr:colOff>
      <xdr:row>194</xdr:row>
      <xdr:rowOff>0</xdr:rowOff>
    </xdr:from>
    <xdr:ext cx="121920" cy="121920"/>
    <xdr:pic>
      <xdr:nvPicPr>
        <xdr:cNvPr id="844" name="图片 843">
          <a:extLst>
            <a:ext uri="{FF2B5EF4-FFF2-40B4-BE49-F238E27FC236}">
              <a16:creationId xmlns:a16="http://schemas.microsoft.com/office/drawing/2014/main" id="{00000000-0008-0000-0F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0</xdr:colOff>
      <xdr:row>194</xdr:row>
      <xdr:rowOff>0</xdr:rowOff>
    </xdr:from>
    <xdr:ext cx="121920" cy="121920"/>
    <xdr:pic>
      <xdr:nvPicPr>
        <xdr:cNvPr id="845" name="图片 844">
          <a:extLst>
            <a:ext uri="{FF2B5EF4-FFF2-40B4-BE49-F238E27FC236}">
              <a16:creationId xmlns:a16="http://schemas.microsoft.com/office/drawing/2014/main" id="{00000000-0008-0000-0F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41</xdr:col>
      <xdr:colOff>0</xdr:colOff>
      <xdr:row>194</xdr:row>
      <xdr:rowOff>0</xdr:rowOff>
    </xdr:from>
    <xdr:ext cx="121920" cy="121920"/>
    <xdr:pic>
      <xdr:nvPicPr>
        <xdr:cNvPr id="846" name="图片 845">
          <a:extLst>
            <a:ext uri="{FF2B5EF4-FFF2-40B4-BE49-F238E27FC236}">
              <a16:creationId xmlns:a16="http://schemas.microsoft.com/office/drawing/2014/main" id="{00000000-0008-0000-0F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0</xdr:colOff>
      <xdr:row>194</xdr:row>
      <xdr:rowOff>0</xdr:rowOff>
    </xdr:from>
    <xdr:ext cx="121920" cy="121920"/>
    <xdr:pic>
      <xdr:nvPicPr>
        <xdr:cNvPr id="847" name="图片 846">
          <a:extLst>
            <a:ext uri="{FF2B5EF4-FFF2-40B4-BE49-F238E27FC236}">
              <a16:creationId xmlns:a16="http://schemas.microsoft.com/office/drawing/2014/main" id="{00000000-0008-0000-0F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194</xdr:row>
      <xdr:rowOff>0</xdr:rowOff>
    </xdr:from>
    <xdr:ext cx="121920" cy="121920"/>
    <xdr:pic>
      <xdr:nvPicPr>
        <xdr:cNvPr id="848" name="图片 847">
          <a:extLst>
            <a:ext uri="{FF2B5EF4-FFF2-40B4-BE49-F238E27FC236}">
              <a16:creationId xmlns:a16="http://schemas.microsoft.com/office/drawing/2014/main" id="{00000000-0008-0000-0F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44</xdr:col>
      <xdr:colOff>0</xdr:colOff>
      <xdr:row>194</xdr:row>
      <xdr:rowOff>0</xdr:rowOff>
    </xdr:from>
    <xdr:ext cx="121920" cy="121920"/>
    <xdr:pic>
      <xdr:nvPicPr>
        <xdr:cNvPr id="849" name="图片 848">
          <a:extLst>
            <a:ext uri="{FF2B5EF4-FFF2-40B4-BE49-F238E27FC236}">
              <a16:creationId xmlns:a16="http://schemas.microsoft.com/office/drawing/2014/main" id="{00000000-0008-0000-0F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45</xdr:col>
      <xdr:colOff>0</xdr:colOff>
      <xdr:row>194</xdr:row>
      <xdr:rowOff>0</xdr:rowOff>
    </xdr:from>
    <xdr:ext cx="121920" cy="121920"/>
    <xdr:pic>
      <xdr:nvPicPr>
        <xdr:cNvPr id="850" name="图片 849">
          <a:extLst>
            <a:ext uri="{FF2B5EF4-FFF2-40B4-BE49-F238E27FC236}">
              <a16:creationId xmlns:a16="http://schemas.microsoft.com/office/drawing/2014/main" id="{00000000-0008-0000-0F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46</xdr:col>
      <xdr:colOff>0</xdr:colOff>
      <xdr:row>194</xdr:row>
      <xdr:rowOff>0</xdr:rowOff>
    </xdr:from>
    <xdr:ext cx="121920" cy="121920"/>
    <xdr:pic>
      <xdr:nvPicPr>
        <xdr:cNvPr id="851" name="图片 850">
          <a:extLst>
            <a:ext uri="{FF2B5EF4-FFF2-40B4-BE49-F238E27FC236}">
              <a16:creationId xmlns:a16="http://schemas.microsoft.com/office/drawing/2014/main" id="{00000000-0008-0000-0F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47</xdr:col>
      <xdr:colOff>0</xdr:colOff>
      <xdr:row>194</xdr:row>
      <xdr:rowOff>0</xdr:rowOff>
    </xdr:from>
    <xdr:ext cx="121920" cy="121920"/>
    <xdr:pic>
      <xdr:nvPicPr>
        <xdr:cNvPr id="852" name="图片 851">
          <a:extLst>
            <a:ext uri="{FF2B5EF4-FFF2-40B4-BE49-F238E27FC236}">
              <a16:creationId xmlns:a16="http://schemas.microsoft.com/office/drawing/2014/main" id="{00000000-0008-0000-0F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48</xdr:col>
      <xdr:colOff>0</xdr:colOff>
      <xdr:row>194</xdr:row>
      <xdr:rowOff>0</xdr:rowOff>
    </xdr:from>
    <xdr:ext cx="121920" cy="121920"/>
    <xdr:pic>
      <xdr:nvPicPr>
        <xdr:cNvPr id="853" name="图片 852">
          <a:extLst>
            <a:ext uri="{FF2B5EF4-FFF2-40B4-BE49-F238E27FC236}">
              <a16:creationId xmlns:a16="http://schemas.microsoft.com/office/drawing/2014/main" id="{00000000-0008-0000-0F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49</xdr:col>
      <xdr:colOff>0</xdr:colOff>
      <xdr:row>194</xdr:row>
      <xdr:rowOff>0</xdr:rowOff>
    </xdr:from>
    <xdr:ext cx="121920" cy="121920"/>
    <xdr:pic>
      <xdr:nvPicPr>
        <xdr:cNvPr id="854" name="图片 853">
          <a:extLst>
            <a:ext uri="{FF2B5EF4-FFF2-40B4-BE49-F238E27FC236}">
              <a16:creationId xmlns:a16="http://schemas.microsoft.com/office/drawing/2014/main" id="{00000000-0008-0000-0F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50</xdr:col>
      <xdr:colOff>0</xdr:colOff>
      <xdr:row>194</xdr:row>
      <xdr:rowOff>0</xdr:rowOff>
    </xdr:from>
    <xdr:ext cx="121920" cy="121920"/>
    <xdr:pic>
      <xdr:nvPicPr>
        <xdr:cNvPr id="855" name="图片 854">
          <a:extLst>
            <a:ext uri="{FF2B5EF4-FFF2-40B4-BE49-F238E27FC236}">
              <a16:creationId xmlns:a16="http://schemas.microsoft.com/office/drawing/2014/main" id="{00000000-0008-0000-0F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8382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198</xdr:row>
      <xdr:rowOff>0</xdr:rowOff>
    </xdr:from>
    <xdr:ext cx="121920" cy="121920"/>
    <xdr:pic>
      <xdr:nvPicPr>
        <xdr:cNvPr id="856" name="图片 855">
          <a:extLst>
            <a:ext uri="{FF2B5EF4-FFF2-40B4-BE49-F238E27FC236}">
              <a16:creationId xmlns:a16="http://schemas.microsoft.com/office/drawing/2014/main" id="{00000000-0008-0000-0F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198</xdr:row>
      <xdr:rowOff>0</xdr:rowOff>
    </xdr:from>
    <xdr:ext cx="121920" cy="121920"/>
    <xdr:pic>
      <xdr:nvPicPr>
        <xdr:cNvPr id="857" name="图片 856">
          <a:extLst>
            <a:ext uri="{FF2B5EF4-FFF2-40B4-BE49-F238E27FC236}">
              <a16:creationId xmlns:a16="http://schemas.microsoft.com/office/drawing/2014/main" id="{00000000-0008-0000-0F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198</xdr:row>
      <xdr:rowOff>0</xdr:rowOff>
    </xdr:from>
    <xdr:ext cx="121920" cy="121920"/>
    <xdr:pic>
      <xdr:nvPicPr>
        <xdr:cNvPr id="858" name="图片 857">
          <a:extLst>
            <a:ext uri="{FF2B5EF4-FFF2-40B4-BE49-F238E27FC236}">
              <a16:creationId xmlns:a16="http://schemas.microsoft.com/office/drawing/2014/main" id="{00000000-0008-0000-0F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198</xdr:row>
      <xdr:rowOff>0</xdr:rowOff>
    </xdr:from>
    <xdr:ext cx="121920" cy="121920"/>
    <xdr:pic>
      <xdr:nvPicPr>
        <xdr:cNvPr id="859" name="图片 858">
          <a:extLst>
            <a:ext uri="{FF2B5EF4-FFF2-40B4-BE49-F238E27FC236}">
              <a16:creationId xmlns:a16="http://schemas.microsoft.com/office/drawing/2014/main" id="{00000000-0008-0000-0F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0</xdr:colOff>
      <xdr:row>198</xdr:row>
      <xdr:rowOff>0</xdr:rowOff>
    </xdr:from>
    <xdr:ext cx="121920" cy="121920"/>
    <xdr:pic>
      <xdr:nvPicPr>
        <xdr:cNvPr id="860" name="图片 859">
          <a:extLst>
            <a:ext uri="{FF2B5EF4-FFF2-40B4-BE49-F238E27FC236}">
              <a16:creationId xmlns:a16="http://schemas.microsoft.com/office/drawing/2014/main" id="{00000000-0008-0000-0F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198</xdr:row>
      <xdr:rowOff>0</xdr:rowOff>
    </xdr:from>
    <xdr:ext cx="121920" cy="121920"/>
    <xdr:pic>
      <xdr:nvPicPr>
        <xdr:cNvPr id="861" name="图片 860">
          <a:extLst>
            <a:ext uri="{FF2B5EF4-FFF2-40B4-BE49-F238E27FC236}">
              <a16:creationId xmlns:a16="http://schemas.microsoft.com/office/drawing/2014/main" id="{00000000-0008-0000-0F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198</xdr:row>
      <xdr:rowOff>0</xdr:rowOff>
    </xdr:from>
    <xdr:ext cx="121920" cy="121920"/>
    <xdr:pic>
      <xdr:nvPicPr>
        <xdr:cNvPr id="862" name="图片 861">
          <a:extLst>
            <a:ext uri="{FF2B5EF4-FFF2-40B4-BE49-F238E27FC236}">
              <a16:creationId xmlns:a16="http://schemas.microsoft.com/office/drawing/2014/main" id="{00000000-0008-0000-0F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198</xdr:row>
      <xdr:rowOff>0</xdr:rowOff>
    </xdr:from>
    <xdr:ext cx="121920" cy="121920"/>
    <xdr:pic>
      <xdr:nvPicPr>
        <xdr:cNvPr id="863" name="图片 862">
          <a:extLst>
            <a:ext uri="{FF2B5EF4-FFF2-40B4-BE49-F238E27FC236}">
              <a16:creationId xmlns:a16="http://schemas.microsoft.com/office/drawing/2014/main" id="{00000000-0008-0000-0F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198</xdr:row>
      <xdr:rowOff>0</xdr:rowOff>
    </xdr:from>
    <xdr:ext cx="121920" cy="121920"/>
    <xdr:pic>
      <xdr:nvPicPr>
        <xdr:cNvPr id="864" name="图片 863">
          <a:extLst>
            <a:ext uri="{FF2B5EF4-FFF2-40B4-BE49-F238E27FC236}">
              <a16:creationId xmlns:a16="http://schemas.microsoft.com/office/drawing/2014/main" id="{00000000-0008-0000-0F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198</xdr:row>
      <xdr:rowOff>0</xdr:rowOff>
    </xdr:from>
    <xdr:ext cx="121920" cy="121920"/>
    <xdr:pic>
      <xdr:nvPicPr>
        <xdr:cNvPr id="865" name="图片 864">
          <a:extLst>
            <a:ext uri="{FF2B5EF4-FFF2-40B4-BE49-F238E27FC236}">
              <a16:creationId xmlns:a16="http://schemas.microsoft.com/office/drawing/2014/main" id="{00000000-0008-0000-0F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198</xdr:row>
      <xdr:rowOff>0</xdr:rowOff>
    </xdr:from>
    <xdr:ext cx="121920" cy="121920"/>
    <xdr:pic>
      <xdr:nvPicPr>
        <xdr:cNvPr id="866" name="图片 865">
          <a:extLst>
            <a:ext uri="{FF2B5EF4-FFF2-40B4-BE49-F238E27FC236}">
              <a16:creationId xmlns:a16="http://schemas.microsoft.com/office/drawing/2014/main" id="{00000000-0008-0000-0F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198</xdr:row>
      <xdr:rowOff>0</xdr:rowOff>
    </xdr:from>
    <xdr:ext cx="121920" cy="121920"/>
    <xdr:pic>
      <xdr:nvPicPr>
        <xdr:cNvPr id="867" name="图片 866">
          <a:extLst>
            <a:ext uri="{FF2B5EF4-FFF2-40B4-BE49-F238E27FC236}">
              <a16:creationId xmlns:a16="http://schemas.microsoft.com/office/drawing/2014/main" id="{00000000-0008-0000-0F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198</xdr:row>
      <xdr:rowOff>0</xdr:rowOff>
    </xdr:from>
    <xdr:ext cx="121920" cy="121920"/>
    <xdr:pic>
      <xdr:nvPicPr>
        <xdr:cNvPr id="868" name="图片 867">
          <a:extLst>
            <a:ext uri="{FF2B5EF4-FFF2-40B4-BE49-F238E27FC236}">
              <a16:creationId xmlns:a16="http://schemas.microsoft.com/office/drawing/2014/main" id="{00000000-0008-0000-0F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198</xdr:row>
      <xdr:rowOff>0</xdr:rowOff>
    </xdr:from>
    <xdr:ext cx="121920" cy="121920"/>
    <xdr:pic>
      <xdr:nvPicPr>
        <xdr:cNvPr id="869" name="图片 868">
          <a:extLst>
            <a:ext uri="{FF2B5EF4-FFF2-40B4-BE49-F238E27FC236}">
              <a16:creationId xmlns:a16="http://schemas.microsoft.com/office/drawing/2014/main" id="{00000000-0008-0000-0F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198</xdr:row>
      <xdr:rowOff>0</xdr:rowOff>
    </xdr:from>
    <xdr:ext cx="121920" cy="121920"/>
    <xdr:pic>
      <xdr:nvPicPr>
        <xdr:cNvPr id="870" name="图片 869">
          <a:extLst>
            <a:ext uri="{FF2B5EF4-FFF2-40B4-BE49-F238E27FC236}">
              <a16:creationId xmlns:a16="http://schemas.microsoft.com/office/drawing/2014/main" id="{00000000-0008-0000-0F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198</xdr:row>
      <xdr:rowOff>0</xdr:rowOff>
    </xdr:from>
    <xdr:ext cx="121920" cy="121920"/>
    <xdr:pic>
      <xdr:nvPicPr>
        <xdr:cNvPr id="871" name="图片 870">
          <a:extLst>
            <a:ext uri="{FF2B5EF4-FFF2-40B4-BE49-F238E27FC236}">
              <a16:creationId xmlns:a16="http://schemas.microsoft.com/office/drawing/2014/main" id="{00000000-0008-0000-0F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198</xdr:row>
      <xdr:rowOff>0</xdr:rowOff>
    </xdr:from>
    <xdr:ext cx="121920" cy="121920"/>
    <xdr:pic>
      <xdr:nvPicPr>
        <xdr:cNvPr id="872" name="图片 871">
          <a:extLst>
            <a:ext uri="{FF2B5EF4-FFF2-40B4-BE49-F238E27FC236}">
              <a16:creationId xmlns:a16="http://schemas.microsoft.com/office/drawing/2014/main" id="{00000000-0008-0000-0F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198</xdr:row>
      <xdr:rowOff>0</xdr:rowOff>
    </xdr:from>
    <xdr:ext cx="121920" cy="121920"/>
    <xdr:pic>
      <xdr:nvPicPr>
        <xdr:cNvPr id="873" name="图片 872">
          <a:extLst>
            <a:ext uri="{FF2B5EF4-FFF2-40B4-BE49-F238E27FC236}">
              <a16:creationId xmlns:a16="http://schemas.microsoft.com/office/drawing/2014/main" id="{00000000-0008-0000-0F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0</xdr:colOff>
      <xdr:row>198</xdr:row>
      <xdr:rowOff>0</xdr:rowOff>
    </xdr:from>
    <xdr:ext cx="121920" cy="121920"/>
    <xdr:pic>
      <xdr:nvPicPr>
        <xdr:cNvPr id="874" name="图片 873">
          <a:extLst>
            <a:ext uri="{FF2B5EF4-FFF2-40B4-BE49-F238E27FC236}">
              <a16:creationId xmlns:a16="http://schemas.microsoft.com/office/drawing/2014/main" id="{00000000-0008-0000-0F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198</xdr:row>
      <xdr:rowOff>0</xdr:rowOff>
    </xdr:from>
    <xdr:ext cx="121920" cy="121920"/>
    <xdr:pic>
      <xdr:nvPicPr>
        <xdr:cNvPr id="875" name="图片 874">
          <a:extLst>
            <a:ext uri="{FF2B5EF4-FFF2-40B4-BE49-F238E27FC236}">
              <a16:creationId xmlns:a16="http://schemas.microsoft.com/office/drawing/2014/main" id="{00000000-0008-0000-0F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0</xdr:colOff>
      <xdr:row>198</xdr:row>
      <xdr:rowOff>0</xdr:rowOff>
    </xdr:from>
    <xdr:ext cx="121920" cy="121920"/>
    <xdr:pic>
      <xdr:nvPicPr>
        <xdr:cNvPr id="876" name="图片 875">
          <a:extLst>
            <a:ext uri="{FF2B5EF4-FFF2-40B4-BE49-F238E27FC236}">
              <a16:creationId xmlns:a16="http://schemas.microsoft.com/office/drawing/2014/main" id="{00000000-0008-0000-0F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198</xdr:row>
      <xdr:rowOff>0</xdr:rowOff>
    </xdr:from>
    <xdr:ext cx="121920" cy="121920"/>
    <xdr:pic>
      <xdr:nvPicPr>
        <xdr:cNvPr id="877" name="图片 876">
          <a:extLst>
            <a:ext uri="{FF2B5EF4-FFF2-40B4-BE49-F238E27FC236}">
              <a16:creationId xmlns:a16="http://schemas.microsoft.com/office/drawing/2014/main" id="{00000000-0008-0000-0F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198</xdr:row>
      <xdr:rowOff>0</xdr:rowOff>
    </xdr:from>
    <xdr:ext cx="121920" cy="121920"/>
    <xdr:pic>
      <xdr:nvPicPr>
        <xdr:cNvPr id="878" name="图片 877">
          <a:extLst>
            <a:ext uri="{FF2B5EF4-FFF2-40B4-BE49-F238E27FC236}">
              <a16:creationId xmlns:a16="http://schemas.microsoft.com/office/drawing/2014/main" id="{00000000-0008-0000-0F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198</xdr:row>
      <xdr:rowOff>0</xdr:rowOff>
    </xdr:from>
    <xdr:ext cx="121920" cy="121920"/>
    <xdr:pic>
      <xdr:nvPicPr>
        <xdr:cNvPr id="879" name="图片 878">
          <a:extLst>
            <a:ext uri="{FF2B5EF4-FFF2-40B4-BE49-F238E27FC236}">
              <a16:creationId xmlns:a16="http://schemas.microsoft.com/office/drawing/2014/main" id="{00000000-0008-0000-0F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198</xdr:row>
      <xdr:rowOff>0</xdr:rowOff>
    </xdr:from>
    <xdr:ext cx="121920" cy="121920"/>
    <xdr:pic>
      <xdr:nvPicPr>
        <xdr:cNvPr id="880" name="图片 879">
          <a:extLst>
            <a:ext uri="{FF2B5EF4-FFF2-40B4-BE49-F238E27FC236}">
              <a16:creationId xmlns:a16="http://schemas.microsoft.com/office/drawing/2014/main" id="{00000000-0008-0000-0F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198</xdr:row>
      <xdr:rowOff>0</xdr:rowOff>
    </xdr:from>
    <xdr:ext cx="121920" cy="121920"/>
    <xdr:pic>
      <xdr:nvPicPr>
        <xdr:cNvPr id="881" name="图片 880">
          <a:extLst>
            <a:ext uri="{FF2B5EF4-FFF2-40B4-BE49-F238E27FC236}">
              <a16:creationId xmlns:a16="http://schemas.microsoft.com/office/drawing/2014/main" id="{00000000-0008-0000-0F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33</xdr:col>
      <xdr:colOff>0</xdr:colOff>
      <xdr:row>198</xdr:row>
      <xdr:rowOff>0</xdr:rowOff>
    </xdr:from>
    <xdr:ext cx="121920" cy="121920"/>
    <xdr:pic>
      <xdr:nvPicPr>
        <xdr:cNvPr id="882" name="图片 881">
          <a:extLst>
            <a:ext uri="{FF2B5EF4-FFF2-40B4-BE49-F238E27FC236}">
              <a16:creationId xmlns:a16="http://schemas.microsoft.com/office/drawing/2014/main" id="{00000000-0008-0000-0F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198</xdr:row>
      <xdr:rowOff>0</xdr:rowOff>
    </xdr:from>
    <xdr:ext cx="121920" cy="121920"/>
    <xdr:pic>
      <xdr:nvPicPr>
        <xdr:cNvPr id="883" name="图片 882">
          <a:extLst>
            <a:ext uri="{FF2B5EF4-FFF2-40B4-BE49-F238E27FC236}">
              <a16:creationId xmlns:a16="http://schemas.microsoft.com/office/drawing/2014/main" id="{00000000-0008-0000-0F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198</xdr:row>
      <xdr:rowOff>0</xdr:rowOff>
    </xdr:from>
    <xdr:ext cx="121920" cy="121920"/>
    <xdr:pic>
      <xdr:nvPicPr>
        <xdr:cNvPr id="884" name="图片 883">
          <a:extLst>
            <a:ext uri="{FF2B5EF4-FFF2-40B4-BE49-F238E27FC236}">
              <a16:creationId xmlns:a16="http://schemas.microsoft.com/office/drawing/2014/main" id="{00000000-0008-0000-0F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0</xdr:colOff>
      <xdr:row>198</xdr:row>
      <xdr:rowOff>0</xdr:rowOff>
    </xdr:from>
    <xdr:ext cx="121920" cy="121920"/>
    <xdr:pic>
      <xdr:nvPicPr>
        <xdr:cNvPr id="885" name="图片 884">
          <a:extLst>
            <a:ext uri="{FF2B5EF4-FFF2-40B4-BE49-F238E27FC236}">
              <a16:creationId xmlns:a16="http://schemas.microsoft.com/office/drawing/2014/main" id="{00000000-0008-0000-0F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0</xdr:colOff>
      <xdr:row>198</xdr:row>
      <xdr:rowOff>0</xdr:rowOff>
    </xdr:from>
    <xdr:ext cx="121920" cy="121920"/>
    <xdr:pic>
      <xdr:nvPicPr>
        <xdr:cNvPr id="886" name="图片 885">
          <a:extLst>
            <a:ext uri="{FF2B5EF4-FFF2-40B4-BE49-F238E27FC236}">
              <a16:creationId xmlns:a16="http://schemas.microsoft.com/office/drawing/2014/main" id="{00000000-0008-0000-0F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0</xdr:colOff>
      <xdr:row>198</xdr:row>
      <xdr:rowOff>0</xdr:rowOff>
    </xdr:from>
    <xdr:ext cx="121920" cy="121920"/>
    <xdr:pic>
      <xdr:nvPicPr>
        <xdr:cNvPr id="887" name="图片 886">
          <a:extLst>
            <a:ext uri="{FF2B5EF4-FFF2-40B4-BE49-F238E27FC236}">
              <a16:creationId xmlns:a16="http://schemas.microsoft.com/office/drawing/2014/main" id="{00000000-0008-0000-0F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41</xdr:col>
      <xdr:colOff>0</xdr:colOff>
      <xdr:row>198</xdr:row>
      <xdr:rowOff>0</xdr:rowOff>
    </xdr:from>
    <xdr:ext cx="121920" cy="121920"/>
    <xdr:pic>
      <xdr:nvPicPr>
        <xdr:cNvPr id="888" name="图片 887">
          <a:extLst>
            <a:ext uri="{FF2B5EF4-FFF2-40B4-BE49-F238E27FC236}">
              <a16:creationId xmlns:a16="http://schemas.microsoft.com/office/drawing/2014/main" id="{00000000-0008-0000-0F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0</xdr:colOff>
      <xdr:row>198</xdr:row>
      <xdr:rowOff>0</xdr:rowOff>
    </xdr:from>
    <xdr:ext cx="121920" cy="121920"/>
    <xdr:pic>
      <xdr:nvPicPr>
        <xdr:cNvPr id="889" name="图片 888">
          <a:extLst>
            <a:ext uri="{FF2B5EF4-FFF2-40B4-BE49-F238E27FC236}">
              <a16:creationId xmlns:a16="http://schemas.microsoft.com/office/drawing/2014/main" id="{00000000-0008-0000-0F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198</xdr:row>
      <xdr:rowOff>0</xdr:rowOff>
    </xdr:from>
    <xdr:ext cx="121920" cy="121920"/>
    <xdr:pic>
      <xdr:nvPicPr>
        <xdr:cNvPr id="890" name="图片 889">
          <a:extLst>
            <a:ext uri="{FF2B5EF4-FFF2-40B4-BE49-F238E27FC236}">
              <a16:creationId xmlns:a16="http://schemas.microsoft.com/office/drawing/2014/main" id="{00000000-0008-0000-0F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44</xdr:col>
      <xdr:colOff>0</xdr:colOff>
      <xdr:row>198</xdr:row>
      <xdr:rowOff>0</xdr:rowOff>
    </xdr:from>
    <xdr:ext cx="121920" cy="121920"/>
    <xdr:pic>
      <xdr:nvPicPr>
        <xdr:cNvPr id="891" name="图片 890">
          <a:extLst>
            <a:ext uri="{FF2B5EF4-FFF2-40B4-BE49-F238E27FC236}">
              <a16:creationId xmlns:a16="http://schemas.microsoft.com/office/drawing/2014/main" id="{00000000-0008-0000-0F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45</xdr:col>
      <xdr:colOff>0</xdr:colOff>
      <xdr:row>198</xdr:row>
      <xdr:rowOff>0</xdr:rowOff>
    </xdr:from>
    <xdr:ext cx="121920" cy="121920"/>
    <xdr:pic>
      <xdr:nvPicPr>
        <xdr:cNvPr id="892" name="图片 891">
          <a:extLst>
            <a:ext uri="{FF2B5EF4-FFF2-40B4-BE49-F238E27FC236}">
              <a16:creationId xmlns:a16="http://schemas.microsoft.com/office/drawing/2014/main" id="{00000000-0008-0000-0F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46</xdr:col>
      <xdr:colOff>0</xdr:colOff>
      <xdr:row>198</xdr:row>
      <xdr:rowOff>0</xdr:rowOff>
    </xdr:from>
    <xdr:ext cx="121920" cy="121920"/>
    <xdr:pic>
      <xdr:nvPicPr>
        <xdr:cNvPr id="893" name="图片 892">
          <a:extLst>
            <a:ext uri="{FF2B5EF4-FFF2-40B4-BE49-F238E27FC236}">
              <a16:creationId xmlns:a16="http://schemas.microsoft.com/office/drawing/2014/main" id="{00000000-0008-0000-0F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47</xdr:col>
      <xdr:colOff>0</xdr:colOff>
      <xdr:row>198</xdr:row>
      <xdr:rowOff>0</xdr:rowOff>
    </xdr:from>
    <xdr:ext cx="121920" cy="121920"/>
    <xdr:pic>
      <xdr:nvPicPr>
        <xdr:cNvPr id="894" name="图片 893">
          <a:extLst>
            <a:ext uri="{FF2B5EF4-FFF2-40B4-BE49-F238E27FC236}">
              <a16:creationId xmlns:a16="http://schemas.microsoft.com/office/drawing/2014/main" id="{00000000-0008-0000-0F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48</xdr:col>
      <xdr:colOff>0</xdr:colOff>
      <xdr:row>198</xdr:row>
      <xdr:rowOff>0</xdr:rowOff>
    </xdr:from>
    <xdr:ext cx="121920" cy="121920"/>
    <xdr:pic>
      <xdr:nvPicPr>
        <xdr:cNvPr id="895" name="图片 894">
          <a:extLst>
            <a:ext uri="{FF2B5EF4-FFF2-40B4-BE49-F238E27FC236}">
              <a16:creationId xmlns:a16="http://schemas.microsoft.com/office/drawing/2014/main" id="{00000000-0008-0000-0F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49</xdr:col>
      <xdr:colOff>0</xdr:colOff>
      <xdr:row>198</xdr:row>
      <xdr:rowOff>0</xdr:rowOff>
    </xdr:from>
    <xdr:ext cx="121920" cy="121920"/>
    <xdr:pic>
      <xdr:nvPicPr>
        <xdr:cNvPr id="896" name="图片 895">
          <a:extLst>
            <a:ext uri="{FF2B5EF4-FFF2-40B4-BE49-F238E27FC236}">
              <a16:creationId xmlns:a16="http://schemas.microsoft.com/office/drawing/2014/main" id="{00000000-0008-0000-0F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50</xdr:col>
      <xdr:colOff>0</xdr:colOff>
      <xdr:row>198</xdr:row>
      <xdr:rowOff>0</xdr:rowOff>
    </xdr:from>
    <xdr:ext cx="121920" cy="121920"/>
    <xdr:pic>
      <xdr:nvPicPr>
        <xdr:cNvPr id="897" name="图片 896">
          <a:extLst>
            <a:ext uri="{FF2B5EF4-FFF2-40B4-BE49-F238E27FC236}">
              <a16:creationId xmlns:a16="http://schemas.microsoft.com/office/drawing/2014/main" id="{00000000-0008-0000-0F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388848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209</xdr:row>
          <xdr:rowOff>0</xdr:rowOff>
        </xdr:from>
        <xdr:to>
          <xdr:col>2</xdr:col>
          <xdr:colOff>304800</xdr:colOff>
          <xdr:row>210</xdr:row>
          <xdr:rowOff>53340</xdr:rowOff>
        </xdr:to>
        <xdr:sp macro="" textlink="">
          <xdr:nvSpPr>
            <xdr:cNvPr id="40737" name="Control 801" hidden="1">
              <a:extLst>
                <a:ext uri="{63B3BB69-23CF-44E3-9099-C40C66FF867C}">
                  <a14:compatExt spid="_x0000_s40737"/>
                </a:ext>
                <a:ext uri="{FF2B5EF4-FFF2-40B4-BE49-F238E27FC236}">
                  <a16:creationId xmlns:a16="http://schemas.microsoft.com/office/drawing/2014/main" id="{00000000-0008-0000-0F00-000021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209</xdr:row>
          <xdr:rowOff>0</xdr:rowOff>
        </xdr:from>
        <xdr:to>
          <xdr:col>3</xdr:col>
          <xdr:colOff>304800</xdr:colOff>
          <xdr:row>210</xdr:row>
          <xdr:rowOff>53340</xdr:rowOff>
        </xdr:to>
        <xdr:sp macro="" textlink="">
          <xdr:nvSpPr>
            <xdr:cNvPr id="40738" name="Control 802" hidden="1">
              <a:extLst>
                <a:ext uri="{63B3BB69-23CF-44E3-9099-C40C66FF867C}">
                  <a14:compatExt spid="_x0000_s40738"/>
                </a:ext>
                <a:ext uri="{FF2B5EF4-FFF2-40B4-BE49-F238E27FC236}">
                  <a16:creationId xmlns:a16="http://schemas.microsoft.com/office/drawing/2014/main" id="{00000000-0008-0000-0F00-000022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209</xdr:row>
          <xdr:rowOff>0</xdr:rowOff>
        </xdr:from>
        <xdr:to>
          <xdr:col>3</xdr:col>
          <xdr:colOff>304800</xdr:colOff>
          <xdr:row>210</xdr:row>
          <xdr:rowOff>53340</xdr:rowOff>
        </xdr:to>
        <xdr:sp macro="" textlink="">
          <xdr:nvSpPr>
            <xdr:cNvPr id="40739" name="Control 803" hidden="1">
              <a:extLst>
                <a:ext uri="{63B3BB69-23CF-44E3-9099-C40C66FF867C}">
                  <a14:compatExt spid="_x0000_s40739"/>
                </a:ext>
                <a:ext uri="{FF2B5EF4-FFF2-40B4-BE49-F238E27FC236}">
                  <a16:creationId xmlns:a16="http://schemas.microsoft.com/office/drawing/2014/main" id="{00000000-0008-0000-0F00-000023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209</xdr:row>
          <xdr:rowOff>0</xdr:rowOff>
        </xdr:from>
        <xdr:to>
          <xdr:col>3</xdr:col>
          <xdr:colOff>304800</xdr:colOff>
          <xdr:row>210</xdr:row>
          <xdr:rowOff>53340</xdr:rowOff>
        </xdr:to>
        <xdr:sp macro="" textlink="">
          <xdr:nvSpPr>
            <xdr:cNvPr id="40740" name="Control 804" hidden="1">
              <a:extLst>
                <a:ext uri="{63B3BB69-23CF-44E3-9099-C40C66FF867C}">
                  <a14:compatExt spid="_x0000_s40740"/>
                </a:ext>
                <a:ext uri="{FF2B5EF4-FFF2-40B4-BE49-F238E27FC236}">
                  <a16:creationId xmlns:a16="http://schemas.microsoft.com/office/drawing/2014/main" id="{00000000-0008-0000-0F00-000024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210</xdr:row>
          <xdr:rowOff>0</xdr:rowOff>
        </xdr:from>
        <xdr:to>
          <xdr:col>3</xdr:col>
          <xdr:colOff>175260</xdr:colOff>
          <xdr:row>211</xdr:row>
          <xdr:rowOff>53340</xdr:rowOff>
        </xdr:to>
        <xdr:sp macro="" textlink="">
          <xdr:nvSpPr>
            <xdr:cNvPr id="40741" name="Control 805" hidden="1">
              <a:extLst>
                <a:ext uri="{63B3BB69-23CF-44E3-9099-C40C66FF867C}">
                  <a14:compatExt spid="_x0000_s40741"/>
                </a:ext>
                <a:ext uri="{FF2B5EF4-FFF2-40B4-BE49-F238E27FC236}">
                  <a16:creationId xmlns:a16="http://schemas.microsoft.com/office/drawing/2014/main" id="{00000000-0008-0000-0F00-000025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210</xdr:row>
          <xdr:rowOff>0</xdr:rowOff>
        </xdr:from>
        <xdr:to>
          <xdr:col>3</xdr:col>
          <xdr:colOff>373380</xdr:colOff>
          <xdr:row>211</xdr:row>
          <xdr:rowOff>53340</xdr:rowOff>
        </xdr:to>
        <xdr:sp macro="" textlink="">
          <xdr:nvSpPr>
            <xdr:cNvPr id="40742" name="Control 806" hidden="1">
              <a:extLst>
                <a:ext uri="{63B3BB69-23CF-44E3-9099-C40C66FF867C}">
                  <a14:compatExt spid="_x0000_s40742"/>
                </a:ext>
                <a:ext uri="{FF2B5EF4-FFF2-40B4-BE49-F238E27FC236}">
                  <a16:creationId xmlns:a16="http://schemas.microsoft.com/office/drawing/2014/main" id="{00000000-0008-0000-0F00-000026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211</xdr:row>
          <xdr:rowOff>0</xdr:rowOff>
        </xdr:from>
        <xdr:to>
          <xdr:col>1</xdr:col>
          <xdr:colOff>228600</xdr:colOff>
          <xdr:row>212</xdr:row>
          <xdr:rowOff>45720</xdr:rowOff>
        </xdr:to>
        <xdr:sp macro="" textlink="">
          <xdr:nvSpPr>
            <xdr:cNvPr id="40743" name="Control 807" hidden="1">
              <a:extLst>
                <a:ext uri="{63B3BB69-23CF-44E3-9099-C40C66FF867C}">
                  <a14:compatExt spid="_x0000_s40743"/>
                </a:ext>
                <a:ext uri="{FF2B5EF4-FFF2-40B4-BE49-F238E27FC236}">
                  <a16:creationId xmlns:a16="http://schemas.microsoft.com/office/drawing/2014/main" id="{00000000-0008-0000-0F00-000027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212</xdr:row>
          <xdr:rowOff>0</xdr:rowOff>
        </xdr:from>
        <xdr:to>
          <xdr:col>1</xdr:col>
          <xdr:colOff>228600</xdr:colOff>
          <xdr:row>213</xdr:row>
          <xdr:rowOff>45720</xdr:rowOff>
        </xdr:to>
        <xdr:sp macro="" textlink="">
          <xdr:nvSpPr>
            <xdr:cNvPr id="40744" name="Control 808" hidden="1">
              <a:extLst>
                <a:ext uri="{63B3BB69-23CF-44E3-9099-C40C66FF867C}">
                  <a14:compatExt spid="_x0000_s40744"/>
                </a:ext>
                <a:ext uri="{FF2B5EF4-FFF2-40B4-BE49-F238E27FC236}">
                  <a16:creationId xmlns:a16="http://schemas.microsoft.com/office/drawing/2014/main" id="{00000000-0008-0000-0F00-000028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213</xdr:row>
          <xdr:rowOff>0</xdr:rowOff>
        </xdr:from>
        <xdr:to>
          <xdr:col>1</xdr:col>
          <xdr:colOff>228600</xdr:colOff>
          <xdr:row>214</xdr:row>
          <xdr:rowOff>45720</xdr:rowOff>
        </xdr:to>
        <xdr:sp macro="" textlink="">
          <xdr:nvSpPr>
            <xdr:cNvPr id="40745" name="Control 809" hidden="1">
              <a:extLst>
                <a:ext uri="{63B3BB69-23CF-44E3-9099-C40C66FF867C}">
                  <a14:compatExt spid="_x0000_s40745"/>
                </a:ext>
                <a:ext uri="{FF2B5EF4-FFF2-40B4-BE49-F238E27FC236}">
                  <a16:creationId xmlns:a16="http://schemas.microsoft.com/office/drawing/2014/main" id="{00000000-0008-0000-0F00-000029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214</xdr:row>
          <xdr:rowOff>0</xdr:rowOff>
        </xdr:from>
        <xdr:to>
          <xdr:col>1</xdr:col>
          <xdr:colOff>228600</xdr:colOff>
          <xdr:row>215</xdr:row>
          <xdr:rowOff>45720</xdr:rowOff>
        </xdr:to>
        <xdr:sp macro="" textlink="">
          <xdr:nvSpPr>
            <xdr:cNvPr id="40746" name="Control 810" hidden="1">
              <a:extLst>
                <a:ext uri="{63B3BB69-23CF-44E3-9099-C40C66FF867C}">
                  <a14:compatExt spid="_x0000_s40746"/>
                </a:ext>
                <a:ext uri="{FF2B5EF4-FFF2-40B4-BE49-F238E27FC236}">
                  <a16:creationId xmlns:a16="http://schemas.microsoft.com/office/drawing/2014/main" id="{00000000-0008-0000-0F00-00002A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215</xdr:row>
          <xdr:rowOff>0</xdr:rowOff>
        </xdr:from>
        <xdr:to>
          <xdr:col>1</xdr:col>
          <xdr:colOff>228600</xdr:colOff>
          <xdr:row>216</xdr:row>
          <xdr:rowOff>45720</xdr:rowOff>
        </xdr:to>
        <xdr:sp macro="" textlink="">
          <xdr:nvSpPr>
            <xdr:cNvPr id="40747" name="Control 811" hidden="1">
              <a:extLst>
                <a:ext uri="{63B3BB69-23CF-44E3-9099-C40C66FF867C}">
                  <a14:compatExt spid="_x0000_s40747"/>
                </a:ext>
                <a:ext uri="{FF2B5EF4-FFF2-40B4-BE49-F238E27FC236}">
                  <a16:creationId xmlns:a16="http://schemas.microsoft.com/office/drawing/2014/main" id="{00000000-0008-0000-0F00-00002B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216</xdr:row>
          <xdr:rowOff>0</xdr:rowOff>
        </xdr:from>
        <xdr:to>
          <xdr:col>1</xdr:col>
          <xdr:colOff>228600</xdr:colOff>
          <xdr:row>217</xdr:row>
          <xdr:rowOff>45720</xdr:rowOff>
        </xdr:to>
        <xdr:sp macro="" textlink="">
          <xdr:nvSpPr>
            <xdr:cNvPr id="40748" name="Control 812" hidden="1">
              <a:extLst>
                <a:ext uri="{63B3BB69-23CF-44E3-9099-C40C66FF867C}">
                  <a14:compatExt spid="_x0000_s40748"/>
                </a:ext>
                <a:ext uri="{FF2B5EF4-FFF2-40B4-BE49-F238E27FC236}">
                  <a16:creationId xmlns:a16="http://schemas.microsoft.com/office/drawing/2014/main" id="{00000000-0008-0000-0F00-00002C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217</xdr:row>
          <xdr:rowOff>0</xdr:rowOff>
        </xdr:from>
        <xdr:to>
          <xdr:col>1</xdr:col>
          <xdr:colOff>228600</xdr:colOff>
          <xdr:row>218</xdr:row>
          <xdr:rowOff>45720</xdr:rowOff>
        </xdr:to>
        <xdr:sp macro="" textlink="">
          <xdr:nvSpPr>
            <xdr:cNvPr id="40749" name="Control 813" hidden="1">
              <a:extLst>
                <a:ext uri="{63B3BB69-23CF-44E3-9099-C40C66FF867C}">
                  <a14:compatExt spid="_x0000_s40749"/>
                </a:ext>
                <a:ext uri="{FF2B5EF4-FFF2-40B4-BE49-F238E27FC236}">
                  <a16:creationId xmlns:a16="http://schemas.microsoft.com/office/drawing/2014/main" id="{00000000-0008-0000-0F00-00002D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218</xdr:row>
          <xdr:rowOff>0</xdr:rowOff>
        </xdr:from>
        <xdr:to>
          <xdr:col>1</xdr:col>
          <xdr:colOff>228600</xdr:colOff>
          <xdr:row>218</xdr:row>
          <xdr:rowOff>220980</xdr:rowOff>
        </xdr:to>
        <xdr:sp macro="" textlink="">
          <xdr:nvSpPr>
            <xdr:cNvPr id="40750" name="Control 814" hidden="1">
              <a:extLst>
                <a:ext uri="{63B3BB69-23CF-44E3-9099-C40C66FF867C}">
                  <a14:compatExt spid="_x0000_s40750"/>
                </a:ext>
                <a:ext uri="{FF2B5EF4-FFF2-40B4-BE49-F238E27FC236}">
                  <a16:creationId xmlns:a16="http://schemas.microsoft.com/office/drawing/2014/main" id="{00000000-0008-0000-0F00-00002E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219</xdr:row>
          <xdr:rowOff>0</xdr:rowOff>
        </xdr:from>
        <xdr:to>
          <xdr:col>1</xdr:col>
          <xdr:colOff>228600</xdr:colOff>
          <xdr:row>220</xdr:row>
          <xdr:rowOff>45720</xdr:rowOff>
        </xdr:to>
        <xdr:sp macro="" textlink="">
          <xdr:nvSpPr>
            <xdr:cNvPr id="40751" name="Control 815" hidden="1">
              <a:extLst>
                <a:ext uri="{63B3BB69-23CF-44E3-9099-C40C66FF867C}">
                  <a14:compatExt spid="_x0000_s40751"/>
                </a:ext>
                <a:ext uri="{FF2B5EF4-FFF2-40B4-BE49-F238E27FC236}">
                  <a16:creationId xmlns:a16="http://schemas.microsoft.com/office/drawing/2014/main" id="{00000000-0008-0000-0F00-00002F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220</xdr:row>
          <xdr:rowOff>0</xdr:rowOff>
        </xdr:from>
        <xdr:to>
          <xdr:col>1</xdr:col>
          <xdr:colOff>228600</xdr:colOff>
          <xdr:row>221</xdr:row>
          <xdr:rowOff>45720</xdr:rowOff>
        </xdr:to>
        <xdr:sp macro="" textlink="">
          <xdr:nvSpPr>
            <xdr:cNvPr id="40752" name="Control 816" hidden="1">
              <a:extLst>
                <a:ext uri="{63B3BB69-23CF-44E3-9099-C40C66FF867C}">
                  <a14:compatExt spid="_x0000_s40752"/>
                </a:ext>
                <a:ext uri="{FF2B5EF4-FFF2-40B4-BE49-F238E27FC236}">
                  <a16:creationId xmlns:a16="http://schemas.microsoft.com/office/drawing/2014/main" id="{00000000-0008-0000-0F00-000030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221</xdr:row>
          <xdr:rowOff>0</xdr:rowOff>
        </xdr:from>
        <xdr:to>
          <xdr:col>1</xdr:col>
          <xdr:colOff>228600</xdr:colOff>
          <xdr:row>222</xdr:row>
          <xdr:rowOff>45720</xdr:rowOff>
        </xdr:to>
        <xdr:sp macro="" textlink="">
          <xdr:nvSpPr>
            <xdr:cNvPr id="40753" name="Control 817" hidden="1">
              <a:extLst>
                <a:ext uri="{63B3BB69-23CF-44E3-9099-C40C66FF867C}">
                  <a14:compatExt spid="_x0000_s40753"/>
                </a:ext>
                <a:ext uri="{FF2B5EF4-FFF2-40B4-BE49-F238E27FC236}">
                  <a16:creationId xmlns:a16="http://schemas.microsoft.com/office/drawing/2014/main" id="{00000000-0008-0000-0F00-000031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222</xdr:row>
          <xdr:rowOff>0</xdr:rowOff>
        </xdr:from>
        <xdr:to>
          <xdr:col>1</xdr:col>
          <xdr:colOff>228600</xdr:colOff>
          <xdr:row>223</xdr:row>
          <xdr:rowOff>45720</xdr:rowOff>
        </xdr:to>
        <xdr:sp macro="" textlink="">
          <xdr:nvSpPr>
            <xdr:cNvPr id="40754" name="Control 818" hidden="1">
              <a:extLst>
                <a:ext uri="{63B3BB69-23CF-44E3-9099-C40C66FF867C}">
                  <a14:compatExt spid="_x0000_s40754"/>
                </a:ext>
                <a:ext uri="{FF2B5EF4-FFF2-40B4-BE49-F238E27FC236}">
                  <a16:creationId xmlns:a16="http://schemas.microsoft.com/office/drawing/2014/main" id="{00000000-0008-0000-0F00-000032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223</xdr:row>
          <xdr:rowOff>0</xdr:rowOff>
        </xdr:from>
        <xdr:to>
          <xdr:col>1</xdr:col>
          <xdr:colOff>228600</xdr:colOff>
          <xdr:row>224</xdr:row>
          <xdr:rowOff>45720</xdr:rowOff>
        </xdr:to>
        <xdr:sp macro="" textlink="">
          <xdr:nvSpPr>
            <xdr:cNvPr id="40755" name="Control 819" hidden="1">
              <a:extLst>
                <a:ext uri="{63B3BB69-23CF-44E3-9099-C40C66FF867C}">
                  <a14:compatExt spid="_x0000_s40755"/>
                </a:ext>
                <a:ext uri="{FF2B5EF4-FFF2-40B4-BE49-F238E27FC236}">
                  <a16:creationId xmlns:a16="http://schemas.microsoft.com/office/drawing/2014/main" id="{00000000-0008-0000-0F00-000033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224</xdr:row>
          <xdr:rowOff>0</xdr:rowOff>
        </xdr:from>
        <xdr:to>
          <xdr:col>1</xdr:col>
          <xdr:colOff>228600</xdr:colOff>
          <xdr:row>225</xdr:row>
          <xdr:rowOff>45720</xdr:rowOff>
        </xdr:to>
        <xdr:sp macro="" textlink="">
          <xdr:nvSpPr>
            <xdr:cNvPr id="40756" name="Control 820" hidden="1">
              <a:extLst>
                <a:ext uri="{63B3BB69-23CF-44E3-9099-C40C66FF867C}">
                  <a14:compatExt spid="_x0000_s40756"/>
                </a:ext>
                <a:ext uri="{FF2B5EF4-FFF2-40B4-BE49-F238E27FC236}">
                  <a16:creationId xmlns:a16="http://schemas.microsoft.com/office/drawing/2014/main" id="{00000000-0008-0000-0F00-000034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225</xdr:row>
          <xdr:rowOff>0</xdr:rowOff>
        </xdr:from>
        <xdr:to>
          <xdr:col>1</xdr:col>
          <xdr:colOff>228600</xdr:colOff>
          <xdr:row>226</xdr:row>
          <xdr:rowOff>45720</xdr:rowOff>
        </xdr:to>
        <xdr:sp macro="" textlink="">
          <xdr:nvSpPr>
            <xdr:cNvPr id="40757" name="Control 821" hidden="1">
              <a:extLst>
                <a:ext uri="{63B3BB69-23CF-44E3-9099-C40C66FF867C}">
                  <a14:compatExt spid="_x0000_s40757"/>
                </a:ext>
                <a:ext uri="{FF2B5EF4-FFF2-40B4-BE49-F238E27FC236}">
                  <a16:creationId xmlns:a16="http://schemas.microsoft.com/office/drawing/2014/main" id="{00000000-0008-0000-0F00-000035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226</xdr:row>
          <xdr:rowOff>0</xdr:rowOff>
        </xdr:from>
        <xdr:to>
          <xdr:col>1</xdr:col>
          <xdr:colOff>228600</xdr:colOff>
          <xdr:row>227</xdr:row>
          <xdr:rowOff>45720</xdr:rowOff>
        </xdr:to>
        <xdr:sp macro="" textlink="">
          <xdr:nvSpPr>
            <xdr:cNvPr id="40758" name="Control 822" hidden="1">
              <a:extLst>
                <a:ext uri="{63B3BB69-23CF-44E3-9099-C40C66FF867C}">
                  <a14:compatExt spid="_x0000_s40758"/>
                </a:ext>
                <a:ext uri="{FF2B5EF4-FFF2-40B4-BE49-F238E27FC236}">
                  <a16:creationId xmlns:a16="http://schemas.microsoft.com/office/drawing/2014/main" id="{00000000-0008-0000-0F00-000036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227</xdr:row>
          <xdr:rowOff>0</xdr:rowOff>
        </xdr:from>
        <xdr:to>
          <xdr:col>1</xdr:col>
          <xdr:colOff>228600</xdr:colOff>
          <xdr:row>228</xdr:row>
          <xdr:rowOff>45720</xdr:rowOff>
        </xdr:to>
        <xdr:sp macro="" textlink="">
          <xdr:nvSpPr>
            <xdr:cNvPr id="40759" name="Control 823" hidden="1">
              <a:extLst>
                <a:ext uri="{63B3BB69-23CF-44E3-9099-C40C66FF867C}">
                  <a14:compatExt spid="_x0000_s40759"/>
                </a:ext>
                <a:ext uri="{FF2B5EF4-FFF2-40B4-BE49-F238E27FC236}">
                  <a16:creationId xmlns:a16="http://schemas.microsoft.com/office/drawing/2014/main" id="{00000000-0008-0000-0F00-000037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228</xdr:row>
          <xdr:rowOff>0</xdr:rowOff>
        </xdr:from>
        <xdr:to>
          <xdr:col>1</xdr:col>
          <xdr:colOff>228600</xdr:colOff>
          <xdr:row>229</xdr:row>
          <xdr:rowOff>45720</xdr:rowOff>
        </xdr:to>
        <xdr:sp macro="" textlink="">
          <xdr:nvSpPr>
            <xdr:cNvPr id="40760" name="Control 824" hidden="1">
              <a:extLst>
                <a:ext uri="{63B3BB69-23CF-44E3-9099-C40C66FF867C}">
                  <a14:compatExt spid="_x0000_s40760"/>
                </a:ext>
                <a:ext uri="{FF2B5EF4-FFF2-40B4-BE49-F238E27FC236}">
                  <a16:creationId xmlns:a16="http://schemas.microsoft.com/office/drawing/2014/main" id="{00000000-0008-0000-0F00-000038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229</xdr:row>
          <xdr:rowOff>0</xdr:rowOff>
        </xdr:from>
        <xdr:to>
          <xdr:col>1</xdr:col>
          <xdr:colOff>228600</xdr:colOff>
          <xdr:row>230</xdr:row>
          <xdr:rowOff>45720</xdr:rowOff>
        </xdr:to>
        <xdr:sp macro="" textlink="">
          <xdr:nvSpPr>
            <xdr:cNvPr id="40761" name="Control 825" hidden="1">
              <a:extLst>
                <a:ext uri="{63B3BB69-23CF-44E3-9099-C40C66FF867C}">
                  <a14:compatExt spid="_x0000_s40761"/>
                </a:ext>
                <a:ext uri="{FF2B5EF4-FFF2-40B4-BE49-F238E27FC236}">
                  <a16:creationId xmlns:a16="http://schemas.microsoft.com/office/drawing/2014/main" id="{00000000-0008-0000-0F00-000039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230</xdr:row>
          <xdr:rowOff>0</xdr:rowOff>
        </xdr:from>
        <xdr:to>
          <xdr:col>1</xdr:col>
          <xdr:colOff>228600</xdr:colOff>
          <xdr:row>231</xdr:row>
          <xdr:rowOff>45720</xdr:rowOff>
        </xdr:to>
        <xdr:sp macro="" textlink="">
          <xdr:nvSpPr>
            <xdr:cNvPr id="40762" name="Control 826" hidden="1">
              <a:extLst>
                <a:ext uri="{63B3BB69-23CF-44E3-9099-C40C66FF867C}">
                  <a14:compatExt spid="_x0000_s40762"/>
                </a:ext>
                <a:ext uri="{FF2B5EF4-FFF2-40B4-BE49-F238E27FC236}">
                  <a16:creationId xmlns:a16="http://schemas.microsoft.com/office/drawing/2014/main" id="{00000000-0008-0000-0F00-00003A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231</xdr:row>
          <xdr:rowOff>0</xdr:rowOff>
        </xdr:from>
        <xdr:to>
          <xdr:col>1</xdr:col>
          <xdr:colOff>228600</xdr:colOff>
          <xdr:row>232</xdr:row>
          <xdr:rowOff>45720</xdr:rowOff>
        </xdr:to>
        <xdr:sp macro="" textlink="">
          <xdr:nvSpPr>
            <xdr:cNvPr id="40763" name="Control 827" hidden="1">
              <a:extLst>
                <a:ext uri="{63B3BB69-23CF-44E3-9099-C40C66FF867C}">
                  <a14:compatExt spid="_x0000_s40763"/>
                </a:ext>
                <a:ext uri="{FF2B5EF4-FFF2-40B4-BE49-F238E27FC236}">
                  <a16:creationId xmlns:a16="http://schemas.microsoft.com/office/drawing/2014/main" id="{00000000-0008-0000-0F00-00003B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232</xdr:row>
          <xdr:rowOff>0</xdr:rowOff>
        </xdr:from>
        <xdr:to>
          <xdr:col>1</xdr:col>
          <xdr:colOff>228600</xdr:colOff>
          <xdr:row>233</xdr:row>
          <xdr:rowOff>45720</xdr:rowOff>
        </xdr:to>
        <xdr:sp macro="" textlink="">
          <xdr:nvSpPr>
            <xdr:cNvPr id="40764" name="Control 828" hidden="1">
              <a:extLst>
                <a:ext uri="{63B3BB69-23CF-44E3-9099-C40C66FF867C}">
                  <a14:compatExt spid="_x0000_s40764"/>
                </a:ext>
                <a:ext uri="{FF2B5EF4-FFF2-40B4-BE49-F238E27FC236}">
                  <a16:creationId xmlns:a16="http://schemas.microsoft.com/office/drawing/2014/main" id="{00000000-0008-0000-0F00-00003C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233</xdr:row>
          <xdr:rowOff>0</xdr:rowOff>
        </xdr:from>
        <xdr:to>
          <xdr:col>1</xdr:col>
          <xdr:colOff>228600</xdr:colOff>
          <xdr:row>234</xdr:row>
          <xdr:rowOff>45720</xdr:rowOff>
        </xdr:to>
        <xdr:sp macro="" textlink="">
          <xdr:nvSpPr>
            <xdr:cNvPr id="40765" name="Control 829" hidden="1">
              <a:extLst>
                <a:ext uri="{63B3BB69-23CF-44E3-9099-C40C66FF867C}">
                  <a14:compatExt spid="_x0000_s40765"/>
                </a:ext>
                <a:ext uri="{FF2B5EF4-FFF2-40B4-BE49-F238E27FC236}">
                  <a16:creationId xmlns:a16="http://schemas.microsoft.com/office/drawing/2014/main" id="{00000000-0008-0000-0F00-00003D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234</xdr:row>
          <xdr:rowOff>0</xdr:rowOff>
        </xdr:from>
        <xdr:to>
          <xdr:col>1</xdr:col>
          <xdr:colOff>228600</xdr:colOff>
          <xdr:row>235</xdr:row>
          <xdr:rowOff>45720</xdr:rowOff>
        </xdr:to>
        <xdr:sp macro="" textlink="">
          <xdr:nvSpPr>
            <xdr:cNvPr id="40766" name="Control 830" hidden="1">
              <a:extLst>
                <a:ext uri="{63B3BB69-23CF-44E3-9099-C40C66FF867C}">
                  <a14:compatExt spid="_x0000_s40766"/>
                </a:ext>
                <a:ext uri="{FF2B5EF4-FFF2-40B4-BE49-F238E27FC236}">
                  <a16:creationId xmlns:a16="http://schemas.microsoft.com/office/drawing/2014/main" id="{00000000-0008-0000-0F00-00003E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235</xdr:row>
          <xdr:rowOff>0</xdr:rowOff>
        </xdr:from>
        <xdr:to>
          <xdr:col>1</xdr:col>
          <xdr:colOff>228600</xdr:colOff>
          <xdr:row>236</xdr:row>
          <xdr:rowOff>45720</xdr:rowOff>
        </xdr:to>
        <xdr:sp macro="" textlink="">
          <xdr:nvSpPr>
            <xdr:cNvPr id="40767" name="Control 831" hidden="1">
              <a:extLst>
                <a:ext uri="{63B3BB69-23CF-44E3-9099-C40C66FF867C}">
                  <a14:compatExt spid="_x0000_s40767"/>
                </a:ext>
                <a:ext uri="{FF2B5EF4-FFF2-40B4-BE49-F238E27FC236}">
                  <a16:creationId xmlns:a16="http://schemas.microsoft.com/office/drawing/2014/main" id="{00000000-0008-0000-0F00-00003F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236</xdr:row>
          <xdr:rowOff>0</xdr:rowOff>
        </xdr:from>
        <xdr:to>
          <xdr:col>1</xdr:col>
          <xdr:colOff>228600</xdr:colOff>
          <xdr:row>237</xdr:row>
          <xdr:rowOff>45720</xdr:rowOff>
        </xdr:to>
        <xdr:sp macro="" textlink="">
          <xdr:nvSpPr>
            <xdr:cNvPr id="40768" name="Control 832" hidden="1">
              <a:extLst>
                <a:ext uri="{63B3BB69-23CF-44E3-9099-C40C66FF867C}">
                  <a14:compatExt spid="_x0000_s40768"/>
                </a:ext>
                <a:ext uri="{FF2B5EF4-FFF2-40B4-BE49-F238E27FC236}">
                  <a16:creationId xmlns:a16="http://schemas.microsoft.com/office/drawing/2014/main" id="{00000000-0008-0000-0F00-000040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237</xdr:row>
          <xdr:rowOff>0</xdr:rowOff>
        </xdr:from>
        <xdr:to>
          <xdr:col>1</xdr:col>
          <xdr:colOff>228600</xdr:colOff>
          <xdr:row>238</xdr:row>
          <xdr:rowOff>45720</xdr:rowOff>
        </xdr:to>
        <xdr:sp macro="" textlink="">
          <xdr:nvSpPr>
            <xdr:cNvPr id="40769" name="Control 833" hidden="1">
              <a:extLst>
                <a:ext uri="{63B3BB69-23CF-44E3-9099-C40C66FF867C}">
                  <a14:compatExt spid="_x0000_s40769"/>
                </a:ext>
                <a:ext uri="{FF2B5EF4-FFF2-40B4-BE49-F238E27FC236}">
                  <a16:creationId xmlns:a16="http://schemas.microsoft.com/office/drawing/2014/main" id="{00000000-0008-0000-0F00-000041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238</xdr:row>
          <xdr:rowOff>0</xdr:rowOff>
        </xdr:from>
        <xdr:to>
          <xdr:col>1</xdr:col>
          <xdr:colOff>228600</xdr:colOff>
          <xdr:row>239</xdr:row>
          <xdr:rowOff>45720</xdr:rowOff>
        </xdr:to>
        <xdr:sp macro="" textlink="">
          <xdr:nvSpPr>
            <xdr:cNvPr id="40770" name="Control 834" hidden="1">
              <a:extLst>
                <a:ext uri="{63B3BB69-23CF-44E3-9099-C40C66FF867C}">
                  <a14:compatExt spid="_x0000_s40770"/>
                </a:ext>
                <a:ext uri="{FF2B5EF4-FFF2-40B4-BE49-F238E27FC236}">
                  <a16:creationId xmlns:a16="http://schemas.microsoft.com/office/drawing/2014/main" id="{00000000-0008-0000-0F00-000042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239</xdr:row>
          <xdr:rowOff>0</xdr:rowOff>
        </xdr:from>
        <xdr:to>
          <xdr:col>1</xdr:col>
          <xdr:colOff>228600</xdr:colOff>
          <xdr:row>240</xdr:row>
          <xdr:rowOff>45720</xdr:rowOff>
        </xdr:to>
        <xdr:sp macro="" textlink="">
          <xdr:nvSpPr>
            <xdr:cNvPr id="40771" name="Control 835" hidden="1">
              <a:extLst>
                <a:ext uri="{63B3BB69-23CF-44E3-9099-C40C66FF867C}">
                  <a14:compatExt spid="_x0000_s40771"/>
                </a:ext>
                <a:ext uri="{FF2B5EF4-FFF2-40B4-BE49-F238E27FC236}">
                  <a16:creationId xmlns:a16="http://schemas.microsoft.com/office/drawing/2014/main" id="{00000000-0008-0000-0F00-000043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240</xdr:row>
          <xdr:rowOff>0</xdr:rowOff>
        </xdr:from>
        <xdr:to>
          <xdr:col>1</xdr:col>
          <xdr:colOff>228600</xdr:colOff>
          <xdr:row>241</xdr:row>
          <xdr:rowOff>45720</xdr:rowOff>
        </xdr:to>
        <xdr:sp macro="" textlink="">
          <xdr:nvSpPr>
            <xdr:cNvPr id="40772" name="Control 836" hidden="1">
              <a:extLst>
                <a:ext uri="{63B3BB69-23CF-44E3-9099-C40C66FF867C}">
                  <a14:compatExt spid="_x0000_s40772"/>
                </a:ext>
                <a:ext uri="{FF2B5EF4-FFF2-40B4-BE49-F238E27FC236}">
                  <a16:creationId xmlns:a16="http://schemas.microsoft.com/office/drawing/2014/main" id="{00000000-0008-0000-0F00-000044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241</xdr:row>
          <xdr:rowOff>0</xdr:rowOff>
        </xdr:from>
        <xdr:to>
          <xdr:col>1</xdr:col>
          <xdr:colOff>228600</xdr:colOff>
          <xdr:row>242</xdr:row>
          <xdr:rowOff>45720</xdr:rowOff>
        </xdr:to>
        <xdr:sp macro="" textlink="">
          <xdr:nvSpPr>
            <xdr:cNvPr id="40773" name="Control 837" hidden="1">
              <a:extLst>
                <a:ext uri="{63B3BB69-23CF-44E3-9099-C40C66FF867C}">
                  <a14:compatExt spid="_x0000_s40773"/>
                </a:ext>
                <a:ext uri="{FF2B5EF4-FFF2-40B4-BE49-F238E27FC236}">
                  <a16:creationId xmlns:a16="http://schemas.microsoft.com/office/drawing/2014/main" id="{00000000-0008-0000-0F00-0000459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244</xdr:row>
      <xdr:rowOff>0</xdr:rowOff>
    </xdr:from>
    <xdr:to>
      <xdr:col>2</xdr:col>
      <xdr:colOff>121920</xdr:colOff>
      <xdr:row>244</xdr:row>
      <xdr:rowOff>121920</xdr:rowOff>
    </xdr:to>
    <xdr:pic>
      <xdr:nvPicPr>
        <xdr:cNvPr id="935" name="图片 934">
          <a:extLst>
            <a:ext uri="{FF2B5EF4-FFF2-40B4-BE49-F238E27FC236}">
              <a16:creationId xmlns:a16="http://schemas.microsoft.com/office/drawing/2014/main" id="{00000000-0008-0000-0F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121920</xdr:colOff>
      <xdr:row>244</xdr:row>
      <xdr:rowOff>121920</xdr:rowOff>
    </xdr:to>
    <xdr:pic>
      <xdr:nvPicPr>
        <xdr:cNvPr id="936" name="图片 935">
          <a:extLst>
            <a:ext uri="{FF2B5EF4-FFF2-40B4-BE49-F238E27FC236}">
              <a16:creationId xmlns:a16="http://schemas.microsoft.com/office/drawing/2014/main" id="{00000000-0008-0000-0F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121920</xdr:colOff>
      <xdr:row>244</xdr:row>
      <xdr:rowOff>121920</xdr:rowOff>
    </xdr:to>
    <xdr:pic>
      <xdr:nvPicPr>
        <xdr:cNvPr id="937" name="图片 936">
          <a:extLst>
            <a:ext uri="{FF2B5EF4-FFF2-40B4-BE49-F238E27FC236}">
              <a16:creationId xmlns:a16="http://schemas.microsoft.com/office/drawing/2014/main" id="{00000000-0008-0000-0F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5</xdr:col>
      <xdr:colOff>121920</xdr:colOff>
      <xdr:row>244</xdr:row>
      <xdr:rowOff>121920</xdr:rowOff>
    </xdr:to>
    <xdr:pic>
      <xdr:nvPicPr>
        <xdr:cNvPr id="938" name="图片 937">
          <a:extLst>
            <a:ext uri="{FF2B5EF4-FFF2-40B4-BE49-F238E27FC236}">
              <a16:creationId xmlns:a16="http://schemas.microsoft.com/office/drawing/2014/main" id="{00000000-0008-0000-0F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</xdr:row>
      <xdr:rowOff>0</xdr:rowOff>
    </xdr:from>
    <xdr:to>
      <xdr:col>6</xdr:col>
      <xdr:colOff>121920</xdr:colOff>
      <xdr:row>244</xdr:row>
      <xdr:rowOff>121920</xdr:rowOff>
    </xdr:to>
    <xdr:pic>
      <xdr:nvPicPr>
        <xdr:cNvPr id="939" name="图片 938">
          <a:extLst>
            <a:ext uri="{FF2B5EF4-FFF2-40B4-BE49-F238E27FC236}">
              <a16:creationId xmlns:a16="http://schemas.microsoft.com/office/drawing/2014/main" id="{00000000-0008-0000-0F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244</xdr:row>
      <xdr:rowOff>0</xdr:rowOff>
    </xdr:from>
    <xdr:to>
      <xdr:col>7</xdr:col>
      <xdr:colOff>121920</xdr:colOff>
      <xdr:row>244</xdr:row>
      <xdr:rowOff>121920</xdr:rowOff>
    </xdr:to>
    <xdr:pic>
      <xdr:nvPicPr>
        <xdr:cNvPr id="940" name="图片 939">
          <a:extLst>
            <a:ext uri="{FF2B5EF4-FFF2-40B4-BE49-F238E27FC236}">
              <a16:creationId xmlns:a16="http://schemas.microsoft.com/office/drawing/2014/main" id="{00000000-0008-0000-0F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244</xdr:row>
      <xdr:rowOff>0</xdr:rowOff>
    </xdr:from>
    <xdr:to>
      <xdr:col>8</xdr:col>
      <xdr:colOff>121920</xdr:colOff>
      <xdr:row>244</xdr:row>
      <xdr:rowOff>121920</xdr:rowOff>
    </xdr:to>
    <xdr:pic>
      <xdr:nvPicPr>
        <xdr:cNvPr id="941" name="图片 940">
          <a:extLst>
            <a:ext uri="{FF2B5EF4-FFF2-40B4-BE49-F238E27FC236}">
              <a16:creationId xmlns:a16="http://schemas.microsoft.com/office/drawing/2014/main" id="{00000000-0008-0000-0F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244</xdr:row>
      <xdr:rowOff>0</xdr:rowOff>
    </xdr:from>
    <xdr:to>
      <xdr:col>9</xdr:col>
      <xdr:colOff>121920</xdr:colOff>
      <xdr:row>244</xdr:row>
      <xdr:rowOff>121920</xdr:rowOff>
    </xdr:to>
    <xdr:pic>
      <xdr:nvPicPr>
        <xdr:cNvPr id="942" name="图片 941">
          <a:extLst>
            <a:ext uri="{FF2B5EF4-FFF2-40B4-BE49-F238E27FC236}">
              <a16:creationId xmlns:a16="http://schemas.microsoft.com/office/drawing/2014/main" id="{00000000-0008-0000-0F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244</xdr:row>
      <xdr:rowOff>0</xdr:rowOff>
    </xdr:from>
    <xdr:to>
      <xdr:col>10</xdr:col>
      <xdr:colOff>121920</xdr:colOff>
      <xdr:row>244</xdr:row>
      <xdr:rowOff>121920</xdr:rowOff>
    </xdr:to>
    <xdr:pic>
      <xdr:nvPicPr>
        <xdr:cNvPr id="943" name="图片 942">
          <a:extLst>
            <a:ext uri="{FF2B5EF4-FFF2-40B4-BE49-F238E27FC236}">
              <a16:creationId xmlns:a16="http://schemas.microsoft.com/office/drawing/2014/main" id="{00000000-0008-0000-0F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244</xdr:row>
      <xdr:rowOff>0</xdr:rowOff>
    </xdr:from>
    <xdr:to>
      <xdr:col>11</xdr:col>
      <xdr:colOff>121920</xdr:colOff>
      <xdr:row>244</xdr:row>
      <xdr:rowOff>121920</xdr:rowOff>
    </xdr:to>
    <xdr:pic>
      <xdr:nvPicPr>
        <xdr:cNvPr id="944" name="图片 943">
          <a:extLst>
            <a:ext uri="{FF2B5EF4-FFF2-40B4-BE49-F238E27FC236}">
              <a16:creationId xmlns:a16="http://schemas.microsoft.com/office/drawing/2014/main" id="{00000000-0008-0000-0F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244</xdr:row>
      <xdr:rowOff>0</xdr:rowOff>
    </xdr:from>
    <xdr:to>
      <xdr:col>12</xdr:col>
      <xdr:colOff>121920</xdr:colOff>
      <xdr:row>244</xdr:row>
      <xdr:rowOff>121920</xdr:rowOff>
    </xdr:to>
    <xdr:pic>
      <xdr:nvPicPr>
        <xdr:cNvPr id="945" name="图片 944">
          <a:extLst>
            <a:ext uri="{FF2B5EF4-FFF2-40B4-BE49-F238E27FC236}">
              <a16:creationId xmlns:a16="http://schemas.microsoft.com/office/drawing/2014/main" id="{00000000-0008-0000-0F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244</xdr:row>
      <xdr:rowOff>0</xdr:rowOff>
    </xdr:from>
    <xdr:to>
      <xdr:col>13</xdr:col>
      <xdr:colOff>121920</xdr:colOff>
      <xdr:row>244</xdr:row>
      <xdr:rowOff>121920</xdr:rowOff>
    </xdr:to>
    <xdr:pic>
      <xdr:nvPicPr>
        <xdr:cNvPr id="946" name="图片 945">
          <a:extLst>
            <a:ext uri="{FF2B5EF4-FFF2-40B4-BE49-F238E27FC236}">
              <a16:creationId xmlns:a16="http://schemas.microsoft.com/office/drawing/2014/main" id="{00000000-0008-0000-0F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244</xdr:row>
      <xdr:rowOff>0</xdr:rowOff>
    </xdr:from>
    <xdr:to>
      <xdr:col>14</xdr:col>
      <xdr:colOff>121920</xdr:colOff>
      <xdr:row>244</xdr:row>
      <xdr:rowOff>121920</xdr:rowOff>
    </xdr:to>
    <xdr:pic>
      <xdr:nvPicPr>
        <xdr:cNvPr id="947" name="图片 946">
          <a:extLst>
            <a:ext uri="{FF2B5EF4-FFF2-40B4-BE49-F238E27FC236}">
              <a16:creationId xmlns:a16="http://schemas.microsoft.com/office/drawing/2014/main" id="{00000000-0008-0000-0F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244</xdr:row>
      <xdr:rowOff>0</xdr:rowOff>
    </xdr:from>
    <xdr:to>
      <xdr:col>15</xdr:col>
      <xdr:colOff>121920</xdr:colOff>
      <xdr:row>244</xdr:row>
      <xdr:rowOff>121920</xdr:rowOff>
    </xdr:to>
    <xdr:pic>
      <xdr:nvPicPr>
        <xdr:cNvPr id="948" name="图片 947">
          <a:extLst>
            <a:ext uri="{FF2B5EF4-FFF2-40B4-BE49-F238E27FC236}">
              <a16:creationId xmlns:a16="http://schemas.microsoft.com/office/drawing/2014/main" id="{00000000-0008-0000-0F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244</xdr:row>
      <xdr:rowOff>0</xdr:rowOff>
    </xdr:from>
    <xdr:to>
      <xdr:col>16</xdr:col>
      <xdr:colOff>121920</xdr:colOff>
      <xdr:row>244</xdr:row>
      <xdr:rowOff>121920</xdr:rowOff>
    </xdr:to>
    <xdr:pic>
      <xdr:nvPicPr>
        <xdr:cNvPr id="949" name="图片 948">
          <a:extLst>
            <a:ext uri="{FF2B5EF4-FFF2-40B4-BE49-F238E27FC236}">
              <a16:creationId xmlns:a16="http://schemas.microsoft.com/office/drawing/2014/main" id="{00000000-0008-0000-0F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244</xdr:row>
      <xdr:rowOff>0</xdr:rowOff>
    </xdr:from>
    <xdr:to>
      <xdr:col>17</xdr:col>
      <xdr:colOff>121920</xdr:colOff>
      <xdr:row>244</xdr:row>
      <xdr:rowOff>121920</xdr:rowOff>
    </xdr:to>
    <xdr:pic>
      <xdr:nvPicPr>
        <xdr:cNvPr id="950" name="图片 949">
          <a:extLst>
            <a:ext uri="{FF2B5EF4-FFF2-40B4-BE49-F238E27FC236}">
              <a16:creationId xmlns:a16="http://schemas.microsoft.com/office/drawing/2014/main" id="{00000000-0008-0000-0F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244</xdr:row>
      <xdr:rowOff>0</xdr:rowOff>
    </xdr:from>
    <xdr:to>
      <xdr:col>18</xdr:col>
      <xdr:colOff>121920</xdr:colOff>
      <xdr:row>244</xdr:row>
      <xdr:rowOff>121920</xdr:rowOff>
    </xdr:to>
    <xdr:pic>
      <xdr:nvPicPr>
        <xdr:cNvPr id="951" name="图片 950">
          <a:extLst>
            <a:ext uri="{FF2B5EF4-FFF2-40B4-BE49-F238E27FC236}">
              <a16:creationId xmlns:a16="http://schemas.microsoft.com/office/drawing/2014/main" id="{00000000-0008-0000-0F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244</xdr:row>
      <xdr:rowOff>0</xdr:rowOff>
    </xdr:from>
    <xdr:to>
      <xdr:col>19</xdr:col>
      <xdr:colOff>121920</xdr:colOff>
      <xdr:row>244</xdr:row>
      <xdr:rowOff>121920</xdr:rowOff>
    </xdr:to>
    <xdr:pic>
      <xdr:nvPicPr>
        <xdr:cNvPr id="952" name="图片 951">
          <a:extLst>
            <a:ext uri="{FF2B5EF4-FFF2-40B4-BE49-F238E27FC236}">
              <a16:creationId xmlns:a16="http://schemas.microsoft.com/office/drawing/2014/main" id="{00000000-0008-0000-0F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244</xdr:row>
      <xdr:rowOff>0</xdr:rowOff>
    </xdr:from>
    <xdr:to>
      <xdr:col>20</xdr:col>
      <xdr:colOff>121920</xdr:colOff>
      <xdr:row>244</xdr:row>
      <xdr:rowOff>121920</xdr:rowOff>
    </xdr:to>
    <xdr:pic>
      <xdr:nvPicPr>
        <xdr:cNvPr id="953" name="图片 952">
          <a:extLst>
            <a:ext uri="{FF2B5EF4-FFF2-40B4-BE49-F238E27FC236}">
              <a16:creationId xmlns:a16="http://schemas.microsoft.com/office/drawing/2014/main" id="{00000000-0008-0000-0F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244</xdr:row>
      <xdr:rowOff>0</xdr:rowOff>
    </xdr:from>
    <xdr:to>
      <xdr:col>21</xdr:col>
      <xdr:colOff>121920</xdr:colOff>
      <xdr:row>244</xdr:row>
      <xdr:rowOff>121920</xdr:rowOff>
    </xdr:to>
    <xdr:pic>
      <xdr:nvPicPr>
        <xdr:cNvPr id="954" name="图片 953">
          <a:extLst>
            <a:ext uri="{FF2B5EF4-FFF2-40B4-BE49-F238E27FC236}">
              <a16:creationId xmlns:a16="http://schemas.microsoft.com/office/drawing/2014/main" id="{00000000-0008-0000-0F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244</xdr:row>
      <xdr:rowOff>0</xdr:rowOff>
    </xdr:from>
    <xdr:to>
      <xdr:col>22</xdr:col>
      <xdr:colOff>121920</xdr:colOff>
      <xdr:row>244</xdr:row>
      <xdr:rowOff>121920</xdr:rowOff>
    </xdr:to>
    <xdr:pic>
      <xdr:nvPicPr>
        <xdr:cNvPr id="955" name="图片 954">
          <a:extLst>
            <a:ext uri="{FF2B5EF4-FFF2-40B4-BE49-F238E27FC236}">
              <a16:creationId xmlns:a16="http://schemas.microsoft.com/office/drawing/2014/main" id="{00000000-0008-0000-0F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244</xdr:row>
      <xdr:rowOff>0</xdr:rowOff>
    </xdr:from>
    <xdr:to>
      <xdr:col>23</xdr:col>
      <xdr:colOff>121920</xdr:colOff>
      <xdr:row>244</xdr:row>
      <xdr:rowOff>121920</xdr:rowOff>
    </xdr:to>
    <xdr:pic>
      <xdr:nvPicPr>
        <xdr:cNvPr id="956" name="图片 955">
          <a:extLst>
            <a:ext uri="{FF2B5EF4-FFF2-40B4-BE49-F238E27FC236}">
              <a16:creationId xmlns:a16="http://schemas.microsoft.com/office/drawing/2014/main" id="{00000000-0008-0000-0F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244</xdr:row>
      <xdr:rowOff>0</xdr:rowOff>
    </xdr:from>
    <xdr:to>
      <xdr:col>24</xdr:col>
      <xdr:colOff>121920</xdr:colOff>
      <xdr:row>244</xdr:row>
      <xdr:rowOff>121920</xdr:rowOff>
    </xdr:to>
    <xdr:pic>
      <xdr:nvPicPr>
        <xdr:cNvPr id="957" name="图片 956">
          <a:extLst>
            <a:ext uri="{FF2B5EF4-FFF2-40B4-BE49-F238E27FC236}">
              <a16:creationId xmlns:a16="http://schemas.microsoft.com/office/drawing/2014/main" id="{00000000-0008-0000-0F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244</xdr:row>
      <xdr:rowOff>0</xdr:rowOff>
    </xdr:from>
    <xdr:to>
      <xdr:col>25</xdr:col>
      <xdr:colOff>121920</xdr:colOff>
      <xdr:row>244</xdr:row>
      <xdr:rowOff>121920</xdr:rowOff>
    </xdr:to>
    <xdr:pic>
      <xdr:nvPicPr>
        <xdr:cNvPr id="958" name="图片 957">
          <a:extLst>
            <a:ext uri="{FF2B5EF4-FFF2-40B4-BE49-F238E27FC236}">
              <a16:creationId xmlns:a16="http://schemas.microsoft.com/office/drawing/2014/main" id="{00000000-0008-0000-0F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244</xdr:row>
      <xdr:rowOff>0</xdr:rowOff>
    </xdr:from>
    <xdr:to>
      <xdr:col>26</xdr:col>
      <xdr:colOff>121920</xdr:colOff>
      <xdr:row>244</xdr:row>
      <xdr:rowOff>121920</xdr:rowOff>
    </xdr:to>
    <xdr:pic>
      <xdr:nvPicPr>
        <xdr:cNvPr id="959" name="图片 958">
          <a:extLst>
            <a:ext uri="{FF2B5EF4-FFF2-40B4-BE49-F238E27FC236}">
              <a16:creationId xmlns:a16="http://schemas.microsoft.com/office/drawing/2014/main" id="{00000000-0008-0000-0F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244</xdr:row>
      <xdr:rowOff>0</xdr:rowOff>
    </xdr:from>
    <xdr:to>
      <xdr:col>27</xdr:col>
      <xdr:colOff>121920</xdr:colOff>
      <xdr:row>244</xdr:row>
      <xdr:rowOff>121920</xdr:rowOff>
    </xdr:to>
    <xdr:pic>
      <xdr:nvPicPr>
        <xdr:cNvPr id="960" name="图片 959">
          <a:extLst>
            <a:ext uri="{FF2B5EF4-FFF2-40B4-BE49-F238E27FC236}">
              <a16:creationId xmlns:a16="http://schemas.microsoft.com/office/drawing/2014/main" id="{00000000-0008-0000-0F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244</xdr:row>
      <xdr:rowOff>0</xdr:rowOff>
    </xdr:from>
    <xdr:to>
      <xdr:col>28</xdr:col>
      <xdr:colOff>121920</xdr:colOff>
      <xdr:row>244</xdr:row>
      <xdr:rowOff>121920</xdr:rowOff>
    </xdr:to>
    <xdr:pic>
      <xdr:nvPicPr>
        <xdr:cNvPr id="961" name="图片 960">
          <a:extLst>
            <a:ext uri="{FF2B5EF4-FFF2-40B4-BE49-F238E27FC236}">
              <a16:creationId xmlns:a16="http://schemas.microsoft.com/office/drawing/2014/main" id="{00000000-0008-0000-0F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244</xdr:row>
      <xdr:rowOff>0</xdr:rowOff>
    </xdr:from>
    <xdr:to>
      <xdr:col>29</xdr:col>
      <xdr:colOff>121920</xdr:colOff>
      <xdr:row>244</xdr:row>
      <xdr:rowOff>121920</xdr:rowOff>
    </xdr:to>
    <xdr:pic>
      <xdr:nvPicPr>
        <xdr:cNvPr id="962" name="图片 961">
          <a:extLst>
            <a:ext uri="{FF2B5EF4-FFF2-40B4-BE49-F238E27FC236}">
              <a16:creationId xmlns:a16="http://schemas.microsoft.com/office/drawing/2014/main" id="{00000000-0008-0000-0F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244</xdr:row>
      <xdr:rowOff>0</xdr:rowOff>
    </xdr:from>
    <xdr:to>
      <xdr:col>30</xdr:col>
      <xdr:colOff>121920</xdr:colOff>
      <xdr:row>244</xdr:row>
      <xdr:rowOff>121920</xdr:rowOff>
    </xdr:to>
    <xdr:pic>
      <xdr:nvPicPr>
        <xdr:cNvPr id="963" name="图片 962">
          <a:extLst>
            <a:ext uri="{FF2B5EF4-FFF2-40B4-BE49-F238E27FC236}">
              <a16:creationId xmlns:a16="http://schemas.microsoft.com/office/drawing/2014/main" id="{00000000-0008-0000-0F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244</xdr:row>
      <xdr:rowOff>0</xdr:rowOff>
    </xdr:from>
    <xdr:to>
      <xdr:col>31</xdr:col>
      <xdr:colOff>121920</xdr:colOff>
      <xdr:row>244</xdr:row>
      <xdr:rowOff>121920</xdr:rowOff>
    </xdr:to>
    <xdr:pic>
      <xdr:nvPicPr>
        <xdr:cNvPr id="964" name="图片 963">
          <a:extLst>
            <a:ext uri="{FF2B5EF4-FFF2-40B4-BE49-F238E27FC236}">
              <a16:creationId xmlns:a16="http://schemas.microsoft.com/office/drawing/2014/main" id="{00000000-0008-0000-0F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244</xdr:row>
      <xdr:rowOff>0</xdr:rowOff>
    </xdr:from>
    <xdr:to>
      <xdr:col>32</xdr:col>
      <xdr:colOff>121920</xdr:colOff>
      <xdr:row>244</xdr:row>
      <xdr:rowOff>121920</xdr:rowOff>
    </xdr:to>
    <xdr:pic>
      <xdr:nvPicPr>
        <xdr:cNvPr id="965" name="图片 964">
          <a:extLst>
            <a:ext uri="{FF2B5EF4-FFF2-40B4-BE49-F238E27FC236}">
              <a16:creationId xmlns:a16="http://schemas.microsoft.com/office/drawing/2014/main" id="{00000000-0008-0000-0F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5</xdr:col>
      <xdr:colOff>121920</xdr:colOff>
      <xdr:row>247</xdr:row>
      <xdr:rowOff>121920</xdr:rowOff>
    </xdr:to>
    <xdr:pic>
      <xdr:nvPicPr>
        <xdr:cNvPr id="966" name="图片 965">
          <a:extLst>
            <a:ext uri="{FF2B5EF4-FFF2-40B4-BE49-F238E27FC236}">
              <a16:creationId xmlns:a16="http://schemas.microsoft.com/office/drawing/2014/main" id="{00000000-0008-0000-0F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1203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</xdr:row>
      <xdr:rowOff>0</xdr:rowOff>
    </xdr:from>
    <xdr:to>
      <xdr:col>6</xdr:col>
      <xdr:colOff>121920</xdr:colOff>
      <xdr:row>247</xdr:row>
      <xdr:rowOff>121920</xdr:rowOff>
    </xdr:to>
    <xdr:pic>
      <xdr:nvPicPr>
        <xdr:cNvPr id="967" name="图片 966">
          <a:extLst>
            <a:ext uri="{FF2B5EF4-FFF2-40B4-BE49-F238E27FC236}">
              <a16:creationId xmlns:a16="http://schemas.microsoft.com/office/drawing/2014/main" id="{00000000-0008-0000-0F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1203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247</xdr:row>
      <xdr:rowOff>0</xdr:rowOff>
    </xdr:from>
    <xdr:to>
      <xdr:col>7</xdr:col>
      <xdr:colOff>121920</xdr:colOff>
      <xdr:row>247</xdr:row>
      <xdr:rowOff>121920</xdr:rowOff>
    </xdr:to>
    <xdr:pic>
      <xdr:nvPicPr>
        <xdr:cNvPr id="968" name="图片 967">
          <a:extLst>
            <a:ext uri="{FF2B5EF4-FFF2-40B4-BE49-F238E27FC236}">
              <a16:creationId xmlns:a16="http://schemas.microsoft.com/office/drawing/2014/main" id="{00000000-0008-0000-0F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81203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247</xdr:row>
      <xdr:rowOff>0</xdr:rowOff>
    </xdr:from>
    <xdr:to>
      <xdr:col>9</xdr:col>
      <xdr:colOff>121920</xdr:colOff>
      <xdr:row>247</xdr:row>
      <xdr:rowOff>121920</xdr:rowOff>
    </xdr:to>
    <xdr:pic>
      <xdr:nvPicPr>
        <xdr:cNvPr id="969" name="图片 968">
          <a:extLst>
            <a:ext uri="{FF2B5EF4-FFF2-40B4-BE49-F238E27FC236}">
              <a16:creationId xmlns:a16="http://schemas.microsoft.com/office/drawing/2014/main" id="{00000000-0008-0000-0F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81203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247</xdr:row>
      <xdr:rowOff>0</xdr:rowOff>
    </xdr:from>
    <xdr:to>
      <xdr:col>12</xdr:col>
      <xdr:colOff>121920</xdr:colOff>
      <xdr:row>247</xdr:row>
      <xdr:rowOff>121920</xdr:rowOff>
    </xdr:to>
    <xdr:pic>
      <xdr:nvPicPr>
        <xdr:cNvPr id="970" name="图片 969">
          <a:extLst>
            <a:ext uri="{FF2B5EF4-FFF2-40B4-BE49-F238E27FC236}">
              <a16:creationId xmlns:a16="http://schemas.microsoft.com/office/drawing/2014/main" id="{00000000-0008-0000-0F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81203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247</xdr:row>
      <xdr:rowOff>0</xdr:rowOff>
    </xdr:from>
    <xdr:to>
      <xdr:col>18</xdr:col>
      <xdr:colOff>121920</xdr:colOff>
      <xdr:row>247</xdr:row>
      <xdr:rowOff>121920</xdr:rowOff>
    </xdr:to>
    <xdr:pic>
      <xdr:nvPicPr>
        <xdr:cNvPr id="971" name="图片 970">
          <a:extLst>
            <a:ext uri="{FF2B5EF4-FFF2-40B4-BE49-F238E27FC236}">
              <a16:creationId xmlns:a16="http://schemas.microsoft.com/office/drawing/2014/main" id="{00000000-0008-0000-0F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481203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247</xdr:row>
      <xdr:rowOff>0</xdr:rowOff>
    </xdr:from>
    <xdr:to>
      <xdr:col>23</xdr:col>
      <xdr:colOff>121920</xdr:colOff>
      <xdr:row>247</xdr:row>
      <xdr:rowOff>121920</xdr:rowOff>
    </xdr:to>
    <xdr:pic>
      <xdr:nvPicPr>
        <xdr:cNvPr id="972" name="图片 971">
          <a:extLst>
            <a:ext uri="{FF2B5EF4-FFF2-40B4-BE49-F238E27FC236}">
              <a16:creationId xmlns:a16="http://schemas.microsoft.com/office/drawing/2014/main" id="{00000000-0008-0000-0F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481203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247</xdr:row>
      <xdr:rowOff>0</xdr:rowOff>
    </xdr:from>
    <xdr:to>
      <xdr:col>25</xdr:col>
      <xdr:colOff>121920</xdr:colOff>
      <xdr:row>247</xdr:row>
      <xdr:rowOff>121920</xdr:rowOff>
    </xdr:to>
    <xdr:pic>
      <xdr:nvPicPr>
        <xdr:cNvPr id="973" name="图片 972">
          <a:extLst>
            <a:ext uri="{FF2B5EF4-FFF2-40B4-BE49-F238E27FC236}">
              <a16:creationId xmlns:a16="http://schemas.microsoft.com/office/drawing/2014/main" id="{00000000-0008-0000-0F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481203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247</xdr:row>
      <xdr:rowOff>0</xdr:rowOff>
    </xdr:from>
    <xdr:to>
      <xdr:col>29</xdr:col>
      <xdr:colOff>121920</xdr:colOff>
      <xdr:row>247</xdr:row>
      <xdr:rowOff>121920</xdr:rowOff>
    </xdr:to>
    <xdr:pic>
      <xdr:nvPicPr>
        <xdr:cNvPr id="974" name="图片 973">
          <a:extLst>
            <a:ext uri="{FF2B5EF4-FFF2-40B4-BE49-F238E27FC236}">
              <a16:creationId xmlns:a16="http://schemas.microsoft.com/office/drawing/2014/main" id="{00000000-0008-0000-0F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4812030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121920</xdr:colOff>
      <xdr:row>248</xdr:row>
      <xdr:rowOff>121920</xdr:rowOff>
    </xdr:to>
    <xdr:pic>
      <xdr:nvPicPr>
        <xdr:cNvPr id="975" name="图片 974">
          <a:extLst>
            <a:ext uri="{FF2B5EF4-FFF2-40B4-BE49-F238E27FC236}">
              <a16:creationId xmlns:a16="http://schemas.microsoft.com/office/drawing/2014/main" id="{00000000-0008-0000-0F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121920</xdr:colOff>
      <xdr:row>248</xdr:row>
      <xdr:rowOff>121920</xdr:rowOff>
    </xdr:to>
    <xdr:pic>
      <xdr:nvPicPr>
        <xdr:cNvPr id="976" name="图片 975">
          <a:extLst>
            <a:ext uri="{FF2B5EF4-FFF2-40B4-BE49-F238E27FC236}">
              <a16:creationId xmlns:a16="http://schemas.microsoft.com/office/drawing/2014/main" id="{00000000-0008-0000-0F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121920</xdr:colOff>
      <xdr:row>248</xdr:row>
      <xdr:rowOff>121920</xdr:rowOff>
    </xdr:to>
    <xdr:pic>
      <xdr:nvPicPr>
        <xdr:cNvPr id="977" name="图片 976">
          <a:extLst>
            <a:ext uri="{FF2B5EF4-FFF2-40B4-BE49-F238E27FC236}">
              <a16:creationId xmlns:a16="http://schemas.microsoft.com/office/drawing/2014/main" id="{00000000-0008-0000-0F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248</xdr:row>
      <xdr:rowOff>0</xdr:rowOff>
    </xdr:from>
    <xdr:to>
      <xdr:col>8</xdr:col>
      <xdr:colOff>121920</xdr:colOff>
      <xdr:row>248</xdr:row>
      <xdr:rowOff>121920</xdr:rowOff>
    </xdr:to>
    <xdr:pic>
      <xdr:nvPicPr>
        <xdr:cNvPr id="978" name="图片 977">
          <a:extLst>
            <a:ext uri="{FF2B5EF4-FFF2-40B4-BE49-F238E27FC236}">
              <a16:creationId xmlns:a16="http://schemas.microsoft.com/office/drawing/2014/main" id="{00000000-0008-0000-0F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248</xdr:row>
      <xdr:rowOff>0</xdr:rowOff>
    </xdr:from>
    <xdr:to>
      <xdr:col>10</xdr:col>
      <xdr:colOff>121920</xdr:colOff>
      <xdr:row>248</xdr:row>
      <xdr:rowOff>121920</xdr:rowOff>
    </xdr:to>
    <xdr:pic>
      <xdr:nvPicPr>
        <xdr:cNvPr id="979" name="图片 978">
          <a:extLst>
            <a:ext uri="{FF2B5EF4-FFF2-40B4-BE49-F238E27FC236}">
              <a16:creationId xmlns:a16="http://schemas.microsoft.com/office/drawing/2014/main" id="{00000000-0008-0000-0F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248</xdr:row>
      <xdr:rowOff>0</xdr:rowOff>
    </xdr:from>
    <xdr:to>
      <xdr:col>11</xdr:col>
      <xdr:colOff>121920</xdr:colOff>
      <xdr:row>248</xdr:row>
      <xdr:rowOff>121920</xdr:rowOff>
    </xdr:to>
    <xdr:pic>
      <xdr:nvPicPr>
        <xdr:cNvPr id="980" name="图片 979">
          <a:extLst>
            <a:ext uri="{FF2B5EF4-FFF2-40B4-BE49-F238E27FC236}">
              <a16:creationId xmlns:a16="http://schemas.microsoft.com/office/drawing/2014/main" id="{00000000-0008-0000-0F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248</xdr:row>
      <xdr:rowOff>0</xdr:rowOff>
    </xdr:from>
    <xdr:to>
      <xdr:col>13</xdr:col>
      <xdr:colOff>121920</xdr:colOff>
      <xdr:row>248</xdr:row>
      <xdr:rowOff>121920</xdr:rowOff>
    </xdr:to>
    <xdr:pic>
      <xdr:nvPicPr>
        <xdr:cNvPr id="981" name="图片 980">
          <a:extLst>
            <a:ext uri="{FF2B5EF4-FFF2-40B4-BE49-F238E27FC236}">
              <a16:creationId xmlns:a16="http://schemas.microsoft.com/office/drawing/2014/main" id="{00000000-0008-0000-0F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248</xdr:row>
      <xdr:rowOff>0</xdr:rowOff>
    </xdr:from>
    <xdr:to>
      <xdr:col>14</xdr:col>
      <xdr:colOff>121920</xdr:colOff>
      <xdr:row>248</xdr:row>
      <xdr:rowOff>121920</xdr:rowOff>
    </xdr:to>
    <xdr:pic>
      <xdr:nvPicPr>
        <xdr:cNvPr id="982" name="图片 981">
          <a:extLst>
            <a:ext uri="{FF2B5EF4-FFF2-40B4-BE49-F238E27FC236}">
              <a16:creationId xmlns:a16="http://schemas.microsoft.com/office/drawing/2014/main" id="{00000000-0008-0000-0F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248</xdr:row>
      <xdr:rowOff>0</xdr:rowOff>
    </xdr:from>
    <xdr:to>
      <xdr:col>15</xdr:col>
      <xdr:colOff>121920</xdr:colOff>
      <xdr:row>248</xdr:row>
      <xdr:rowOff>121920</xdr:rowOff>
    </xdr:to>
    <xdr:pic>
      <xdr:nvPicPr>
        <xdr:cNvPr id="983" name="图片 982">
          <a:extLst>
            <a:ext uri="{FF2B5EF4-FFF2-40B4-BE49-F238E27FC236}">
              <a16:creationId xmlns:a16="http://schemas.microsoft.com/office/drawing/2014/main" id="{00000000-0008-0000-0F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248</xdr:row>
      <xdr:rowOff>0</xdr:rowOff>
    </xdr:from>
    <xdr:to>
      <xdr:col>16</xdr:col>
      <xdr:colOff>121920</xdr:colOff>
      <xdr:row>248</xdr:row>
      <xdr:rowOff>121920</xdr:rowOff>
    </xdr:to>
    <xdr:pic>
      <xdr:nvPicPr>
        <xdr:cNvPr id="984" name="图片 983">
          <a:extLst>
            <a:ext uri="{FF2B5EF4-FFF2-40B4-BE49-F238E27FC236}">
              <a16:creationId xmlns:a16="http://schemas.microsoft.com/office/drawing/2014/main" id="{00000000-0008-0000-0F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248</xdr:row>
      <xdr:rowOff>0</xdr:rowOff>
    </xdr:from>
    <xdr:to>
      <xdr:col>17</xdr:col>
      <xdr:colOff>121920</xdr:colOff>
      <xdr:row>248</xdr:row>
      <xdr:rowOff>121920</xdr:rowOff>
    </xdr:to>
    <xdr:pic>
      <xdr:nvPicPr>
        <xdr:cNvPr id="985" name="图片 984">
          <a:extLst>
            <a:ext uri="{FF2B5EF4-FFF2-40B4-BE49-F238E27FC236}">
              <a16:creationId xmlns:a16="http://schemas.microsoft.com/office/drawing/2014/main" id="{00000000-0008-0000-0F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248</xdr:row>
      <xdr:rowOff>0</xdr:rowOff>
    </xdr:from>
    <xdr:to>
      <xdr:col>19</xdr:col>
      <xdr:colOff>121920</xdr:colOff>
      <xdr:row>248</xdr:row>
      <xdr:rowOff>121920</xdr:rowOff>
    </xdr:to>
    <xdr:pic>
      <xdr:nvPicPr>
        <xdr:cNvPr id="986" name="图片 985">
          <a:extLst>
            <a:ext uri="{FF2B5EF4-FFF2-40B4-BE49-F238E27FC236}">
              <a16:creationId xmlns:a16="http://schemas.microsoft.com/office/drawing/2014/main" id="{00000000-0008-0000-0F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248</xdr:row>
      <xdr:rowOff>0</xdr:rowOff>
    </xdr:from>
    <xdr:to>
      <xdr:col>20</xdr:col>
      <xdr:colOff>121920</xdr:colOff>
      <xdr:row>248</xdr:row>
      <xdr:rowOff>121920</xdr:rowOff>
    </xdr:to>
    <xdr:pic>
      <xdr:nvPicPr>
        <xdr:cNvPr id="987" name="图片 986">
          <a:extLst>
            <a:ext uri="{FF2B5EF4-FFF2-40B4-BE49-F238E27FC236}">
              <a16:creationId xmlns:a16="http://schemas.microsoft.com/office/drawing/2014/main" id="{00000000-0008-0000-0F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248</xdr:row>
      <xdr:rowOff>0</xdr:rowOff>
    </xdr:from>
    <xdr:to>
      <xdr:col>21</xdr:col>
      <xdr:colOff>121920</xdr:colOff>
      <xdr:row>248</xdr:row>
      <xdr:rowOff>121920</xdr:rowOff>
    </xdr:to>
    <xdr:pic>
      <xdr:nvPicPr>
        <xdr:cNvPr id="988" name="图片 987">
          <a:extLst>
            <a:ext uri="{FF2B5EF4-FFF2-40B4-BE49-F238E27FC236}">
              <a16:creationId xmlns:a16="http://schemas.microsoft.com/office/drawing/2014/main" id="{00000000-0008-0000-0F00-0000D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248</xdr:row>
      <xdr:rowOff>0</xdr:rowOff>
    </xdr:from>
    <xdr:to>
      <xdr:col>22</xdr:col>
      <xdr:colOff>121920</xdr:colOff>
      <xdr:row>248</xdr:row>
      <xdr:rowOff>121920</xdr:rowOff>
    </xdr:to>
    <xdr:pic>
      <xdr:nvPicPr>
        <xdr:cNvPr id="989" name="图片 988">
          <a:extLst>
            <a:ext uri="{FF2B5EF4-FFF2-40B4-BE49-F238E27FC236}">
              <a16:creationId xmlns:a16="http://schemas.microsoft.com/office/drawing/2014/main" id="{00000000-0008-0000-0F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248</xdr:row>
      <xdr:rowOff>0</xdr:rowOff>
    </xdr:from>
    <xdr:to>
      <xdr:col>24</xdr:col>
      <xdr:colOff>121920</xdr:colOff>
      <xdr:row>248</xdr:row>
      <xdr:rowOff>121920</xdr:rowOff>
    </xdr:to>
    <xdr:pic>
      <xdr:nvPicPr>
        <xdr:cNvPr id="990" name="图片 989">
          <a:extLst>
            <a:ext uri="{FF2B5EF4-FFF2-40B4-BE49-F238E27FC236}">
              <a16:creationId xmlns:a16="http://schemas.microsoft.com/office/drawing/2014/main" id="{00000000-0008-0000-0F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248</xdr:row>
      <xdr:rowOff>0</xdr:rowOff>
    </xdr:from>
    <xdr:to>
      <xdr:col>26</xdr:col>
      <xdr:colOff>121920</xdr:colOff>
      <xdr:row>248</xdr:row>
      <xdr:rowOff>121920</xdr:rowOff>
    </xdr:to>
    <xdr:pic>
      <xdr:nvPicPr>
        <xdr:cNvPr id="991" name="图片 990">
          <a:extLst>
            <a:ext uri="{FF2B5EF4-FFF2-40B4-BE49-F238E27FC236}">
              <a16:creationId xmlns:a16="http://schemas.microsoft.com/office/drawing/2014/main" id="{00000000-0008-0000-0F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248</xdr:row>
      <xdr:rowOff>0</xdr:rowOff>
    </xdr:from>
    <xdr:to>
      <xdr:col>27</xdr:col>
      <xdr:colOff>121920</xdr:colOff>
      <xdr:row>248</xdr:row>
      <xdr:rowOff>121920</xdr:rowOff>
    </xdr:to>
    <xdr:pic>
      <xdr:nvPicPr>
        <xdr:cNvPr id="992" name="图片 991">
          <a:extLst>
            <a:ext uri="{FF2B5EF4-FFF2-40B4-BE49-F238E27FC236}">
              <a16:creationId xmlns:a16="http://schemas.microsoft.com/office/drawing/2014/main" id="{00000000-0008-0000-0F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248</xdr:row>
      <xdr:rowOff>0</xdr:rowOff>
    </xdr:from>
    <xdr:to>
      <xdr:col>28</xdr:col>
      <xdr:colOff>121920</xdr:colOff>
      <xdr:row>248</xdr:row>
      <xdr:rowOff>121920</xdr:rowOff>
    </xdr:to>
    <xdr:pic>
      <xdr:nvPicPr>
        <xdr:cNvPr id="993" name="图片 992">
          <a:extLst>
            <a:ext uri="{FF2B5EF4-FFF2-40B4-BE49-F238E27FC236}">
              <a16:creationId xmlns:a16="http://schemas.microsoft.com/office/drawing/2014/main" id="{00000000-0008-0000-0F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248</xdr:row>
      <xdr:rowOff>0</xdr:rowOff>
    </xdr:from>
    <xdr:to>
      <xdr:col>30</xdr:col>
      <xdr:colOff>121920</xdr:colOff>
      <xdr:row>248</xdr:row>
      <xdr:rowOff>121920</xdr:rowOff>
    </xdr:to>
    <xdr:pic>
      <xdr:nvPicPr>
        <xdr:cNvPr id="994" name="图片 993">
          <a:extLst>
            <a:ext uri="{FF2B5EF4-FFF2-40B4-BE49-F238E27FC236}">
              <a16:creationId xmlns:a16="http://schemas.microsoft.com/office/drawing/2014/main" id="{00000000-0008-0000-0F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248</xdr:row>
      <xdr:rowOff>0</xdr:rowOff>
    </xdr:from>
    <xdr:to>
      <xdr:col>31</xdr:col>
      <xdr:colOff>121920</xdr:colOff>
      <xdr:row>248</xdr:row>
      <xdr:rowOff>121920</xdr:rowOff>
    </xdr:to>
    <xdr:pic>
      <xdr:nvPicPr>
        <xdr:cNvPr id="995" name="图片 994">
          <a:extLst>
            <a:ext uri="{FF2B5EF4-FFF2-40B4-BE49-F238E27FC236}">
              <a16:creationId xmlns:a16="http://schemas.microsoft.com/office/drawing/2014/main" id="{00000000-0008-0000-0F00-0000E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248</xdr:row>
      <xdr:rowOff>0</xdr:rowOff>
    </xdr:from>
    <xdr:to>
      <xdr:col>32</xdr:col>
      <xdr:colOff>121920</xdr:colOff>
      <xdr:row>248</xdr:row>
      <xdr:rowOff>121920</xdr:rowOff>
    </xdr:to>
    <xdr:pic>
      <xdr:nvPicPr>
        <xdr:cNvPr id="996" name="图片 995">
          <a:extLst>
            <a:ext uri="{FF2B5EF4-FFF2-40B4-BE49-F238E27FC236}">
              <a16:creationId xmlns:a16="http://schemas.microsoft.com/office/drawing/2014/main" id="{00000000-0008-0000-0F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4</xdr:col>
      <xdr:colOff>121920</xdr:colOff>
      <xdr:row>250</xdr:row>
      <xdr:rowOff>121920</xdr:rowOff>
    </xdr:to>
    <xdr:pic>
      <xdr:nvPicPr>
        <xdr:cNvPr id="997" name="图片 996">
          <a:extLst>
            <a:ext uri="{FF2B5EF4-FFF2-40B4-BE49-F238E27FC236}">
              <a16:creationId xmlns:a16="http://schemas.microsoft.com/office/drawing/2014/main" id="{00000000-0008-0000-0F00-0000E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0</xdr:rowOff>
    </xdr:from>
    <xdr:to>
      <xdr:col>5</xdr:col>
      <xdr:colOff>121920</xdr:colOff>
      <xdr:row>250</xdr:row>
      <xdr:rowOff>121920</xdr:rowOff>
    </xdr:to>
    <xdr:pic>
      <xdr:nvPicPr>
        <xdr:cNvPr id="998" name="图片 997">
          <a:extLst>
            <a:ext uri="{FF2B5EF4-FFF2-40B4-BE49-F238E27FC236}">
              <a16:creationId xmlns:a16="http://schemas.microsoft.com/office/drawing/2014/main" id="{00000000-0008-0000-0F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</xdr:row>
      <xdr:rowOff>0</xdr:rowOff>
    </xdr:from>
    <xdr:to>
      <xdr:col>6</xdr:col>
      <xdr:colOff>121920</xdr:colOff>
      <xdr:row>250</xdr:row>
      <xdr:rowOff>121920</xdr:rowOff>
    </xdr:to>
    <xdr:pic>
      <xdr:nvPicPr>
        <xdr:cNvPr id="999" name="图片 998">
          <a:extLst>
            <a:ext uri="{FF2B5EF4-FFF2-40B4-BE49-F238E27FC236}">
              <a16:creationId xmlns:a16="http://schemas.microsoft.com/office/drawing/2014/main" id="{00000000-0008-0000-0F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250</xdr:row>
      <xdr:rowOff>0</xdr:rowOff>
    </xdr:from>
    <xdr:to>
      <xdr:col>8</xdr:col>
      <xdr:colOff>121920</xdr:colOff>
      <xdr:row>250</xdr:row>
      <xdr:rowOff>121920</xdr:rowOff>
    </xdr:to>
    <xdr:pic>
      <xdr:nvPicPr>
        <xdr:cNvPr id="1000" name="图片 999">
          <a:extLst>
            <a:ext uri="{FF2B5EF4-FFF2-40B4-BE49-F238E27FC236}">
              <a16:creationId xmlns:a16="http://schemas.microsoft.com/office/drawing/2014/main" id="{00000000-0008-0000-0F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250</xdr:row>
      <xdr:rowOff>0</xdr:rowOff>
    </xdr:from>
    <xdr:to>
      <xdr:col>10</xdr:col>
      <xdr:colOff>121920</xdr:colOff>
      <xdr:row>250</xdr:row>
      <xdr:rowOff>121920</xdr:rowOff>
    </xdr:to>
    <xdr:pic>
      <xdr:nvPicPr>
        <xdr:cNvPr id="1001" name="图片 1000">
          <a:extLst>
            <a:ext uri="{FF2B5EF4-FFF2-40B4-BE49-F238E27FC236}">
              <a16:creationId xmlns:a16="http://schemas.microsoft.com/office/drawing/2014/main" id="{00000000-0008-0000-0F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250</xdr:row>
      <xdr:rowOff>0</xdr:rowOff>
    </xdr:from>
    <xdr:to>
      <xdr:col>11</xdr:col>
      <xdr:colOff>121920</xdr:colOff>
      <xdr:row>250</xdr:row>
      <xdr:rowOff>121920</xdr:rowOff>
    </xdr:to>
    <xdr:pic>
      <xdr:nvPicPr>
        <xdr:cNvPr id="1002" name="图片 1001">
          <a:extLst>
            <a:ext uri="{FF2B5EF4-FFF2-40B4-BE49-F238E27FC236}">
              <a16:creationId xmlns:a16="http://schemas.microsoft.com/office/drawing/2014/main" id="{00000000-0008-0000-0F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250</xdr:row>
      <xdr:rowOff>0</xdr:rowOff>
    </xdr:from>
    <xdr:to>
      <xdr:col>13</xdr:col>
      <xdr:colOff>121920</xdr:colOff>
      <xdr:row>250</xdr:row>
      <xdr:rowOff>121920</xdr:rowOff>
    </xdr:to>
    <xdr:pic>
      <xdr:nvPicPr>
        <xdr:cNvPr id="1003" name="图片 1002">
          <a:extLst>
            <a:ext uri="{FF2B5EF4-FFF2-40B4-BE49-F238E27FC236}">
              <a16:creationId xmlns:a16="http://schemas.microsoft.com/office/drawing/2014/main" id="{00000000-0008-0000-0F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250</xdr:row>
      <xdr:rowOff>0</xdr:rowOff>
    </xdr:from>
    <xdr:to>
      <xdr:col>14</xdr:col>
      <xdr:colOff>121920</xdr:colOff>
      <xdr:row>250</xdr:row>
      <xdr:rowOff>121920</xdr:rowOff>
    </xdr:to>
    <xdr:pic>
      <xdr:nvPicPr>
        <xdr:cNvPr id="1004" name="图片 1003">
          <a:extLst>
            <a:ext uri="{FF2B5EF4-FFF2-40B4-BE49-F238E27FC236}">
              <a16:creationId xmlns:a16="http://schemas.microsoft.com/office/drawing/2014/main" id="{00000000-0008-0000-0F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250</xdr:row>
      <xdr:rowOff>0</xdr:rowOff>
    </xdr:from>
    <xdr:to>
      <xdr:col>15</xdr:col>
      <xdr:colOff>121920</xdr:colOff>
      <xdr:row>250</xdr:row>
      <xdr:rowOff>121920</xdr:rowOff>
    </xdr:to>
    <xdr:pic>
      <xdr:nvPicPr>
        <xdr:cNvPr id="1005" name="图片 1004">
          <a:extLst>
            <a:ext uri="{FF2B5EF4-FFF2-40B4-BE49-F238E27FC236}">
              <a16:creationId xmlns:a16="http://schemas.microsoft.com/office/drawing/2014/main" id="{00000000-0008-0000-0F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250</xdr:row>
      <xdr:rowOff>0</xdr:rowOff>
    </xdr:from>
    <xdr:to>
      <xdr:col>18</xdr:col>
      <xdr:colOff>121920</xdr:colOff>
      <xdr:row>250</xdr:row>
      <xdr:rowOff>121920</xdr:rowOff>
    </xdr:to>
    <xdr:pic>
      <xdr:nvPicPr>
        <xdr:cNvPr id="1006" name="图片 1005">
          <a:extLst>
            <a:ext uri="{FF2B5EF4-FFF2-40B4-BE49-F238E27FC236}">
              <a16:creationId xmlns:a16="http://schemas.microsoft.com/office/drawing/2014/main" id="{00000000-0008-0000-0F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250</xdr:row>
      <xdr:rowOff>0</xdr:rowOff>
    </xdr:from>
    <xdr:to>
      <xdr:col>19</xdr:col>
      <xdr:colOff>121920</xdr:colOff>
      <xdr:row>250</xdr:row>
      <xdr:rowOff>121920</xdr:rowOff>
    </xdr:to>
    <xdr:pic>
      <xdr:nvPicPr>
        <xdr:cNvPr id="1007" name="图片 1006">
          <a:extLst>
            <a:ext uri="{FF2B5EF4-FFF2-40B4-BE49-F238E27FC236}">
              <a16:creationId xmlns:a16="http://schemas.microsoft.com/office/drawing/2014/main" id="{00000000-0008-0000-0F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250</xdr:row>
      <xdr:rowOff>0</xdr:rowOff>
    </xdr:from>
    <xdr:to>
      <xdr:col>20</xdr:col>
      <xdr:colOff>121920</xdr:colOff>
      <xdr:row>250</xdr:row>
      <xdr:rowOff>121920</xdr:rowOff>
    </xdr:to>
    <xdr:pic>
      <xdr:nvPicPr>
        <xdr:cNvPr id="1008" name="图片 1007">
          <a:extLst>
            <a:ext uri="{FF2B5EF4-FFF2-40B4-BE49-F238E27FC236}">
              <a16:creationId xmlns:a16="http://schemas.microsoft.com/office/drawing/2014/main" id="{00000000-0008-0000-0F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250</xdr:row>
      <xdr:rowOff>0</xdr:rowOff>
    </xdr:from>
    <xdr:to>
      <xdr:col>21</xdr:col>
      <xdr:colOff>121920</xdr:colOff>
      <xdr:row>250</xdr:row>
      <xdr:rowOff>121920</xdr:rowOff>
    </xdr:to>
    <xdr:pic>
      <xdr:nvPicPr>
        <xdr:cNvPr id="1009" name="图片 1008">
          <a:extLst>
            <a:ext uri="{FF2B5EF4-FFF2-40B4-BE49-F238E27FC236}">
              <a16:creationId xmlns:a16="http://schemas.microsoft.com/office/drawing/2014/main" id="{00000000-0008-0000-0F00-0000F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250</xdr:row>
      <xdr:rowOff>0</xdr:rowOff>
    </xdr:from>
    <xdr:to>
      <xdr:col>23</xdr:col>
      <xdr:colOff>121920</xdr:colOff>
      <xdr:row>250</xdr:row>
      <xdr:rowOff>121920</xdr:rowOff>
    </xdr:to>
    <xdr:pic>
      <xdr:nvPicPr>
        <xdr:cNvPr id="1010" name="图片 1009">
          <a:extLst>
            <a:ext uri="{FF2B5EF4-FFF2-40B4-BE49-F238E27FC236}">
              <a16:creationId xmlns:a16="http://schemas.microsoft.com/office/drawing/2014/main" id="{00000000-0008-0000-0F00-0000F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250</xdr:row>
      <xdr:rowOff>0</xdr:rowOff>
    </xdr:from>
    <xdr:to>
      <xdr:col>25</xdr:col>
      <xdr:colOff>121920</xdr:colOff>
      <xdr:row>250</xdr:row>
      <xdr:rowOff>121920</xdr:rowOff>
    </xdr:to>
    <xdr:pic>
      <xdr:nvPicPr>
        <xdr:cNvPr id="1011" name="图片 1010">
          <a:extLst>
            <a:ext uri="{FF2B5EF4-FFF2-40B4-BE49-F238E27FC236}">
              <a16:creationId xmlns:a16="http://schemas.microsoft.com/office/drawing/2014/main" id="{00000000-0008-0000-0F00-0000F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250</xdr:row>
      <xdr:rowOff>0</xdr:rowOff>
    </xdr:from>
    <xdr:to>
      <xdr:col>26</xdr:col>
      <xdr:colOff>121920</xdr:colOff>
      <xdr:row>250</xdr:row>
      <xdr:rowOff>121920</xdr:rowOff>
    </xdr:to>
    <xdr:pic>
      <xdr:nvPicPr>
        <xdr:cNvPr id="1012" name="图片 1011">
          <a:extLst>
            <a:ext uri="{FF2B5EF4-FFF2-40B4-BE49-F238E27FC236}">
              <a16:creationId xmlns:a16="http://schemas.microsoft.com/office/drawing/2014/main" id="{00000000-0008-0000-0F00-0000F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250</xdr:row>
      <xdr:rowOff>0</xdr:rowOff>
    </xdr:from>
    <xdr:to>
      <xdr:col>28</xdr:col>
      <xdr:colOff>121920</xdr:colOff>
      <xdr:row>250</xdr:row>
      <xdr:rowOff>121920</xdr:rowOff>
    </xdr:to>
    <xdr:pic>
      <xdr:nvPicPr>
        <xdr:cNvPr id="1013" name="图片 1012">
          <a:extLst>
            <a:ext uri="{FF2B5EF4-FFF2-40B4-BE49-F238E27FC236}">
              <a16:creationId xmlns:a16="http://schemas.microsoft.com/office/drawing/2014/main" id="{00000000-0008-0000-0F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250</xdr:row>
      <xdr:rowOff>0</xdr:rowOff>
    </xdr:from>
    <xdr:to>
      <xdr:col>30</xdr:col>
      <xdr:colOff>121920</xdr:colOff>
      <xdr:row>250</xdr:row>
      <xdr:rowOff>121920</xdr:rowOff>
    </xdr:to>
    <xdr:pic>
      <xdr:nvPicPr>
        <xdr:cNvPr id="1014" name="图片 1013">
          <a:extLst>
            <a:ext uri="{FF2B5EF4-FFF2-40B4-BE49-F238E27FC236}">
              <a16:creationId xmlns:a16="http://schemas.microsoft.com/office/drawing/2014/main" id="{00000000-0008-0000-0F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250</xdr:row>
      <xdr:rowOff>0</xdr:rowOff>
    </xdr:from>
    <xdr:to>
      <xdr:col>32</xdr:col>
      <xdr:colOff>121920</xdr:colOff>
      <xdr:row>250</xdr:row>
      <xdr:rowOff>121920</xdr:rowOff>
    </xdr:to>
    <xdr:pic>
      <xdr:nvPicPr>
        <xdr:cNvPr id="1015" name="图片 1014">
          <a:extLst>
            <a:ext uri="{FF2B5EF4-FFF2-40B4-BE49-F238E27FC236}">
              <a16:creationId xmlns:a16="http://schemas.microsoft.com/office/drawing/2014/main" id="{00000000-0008-0000-0F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486460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121920</xdr:colOff>
      <xdr:row>251</xdr:row>
      <xdr:rowOff>121920</xdr:rowOff>
    </xdr:to>
    <xdr:pic>
      <xdr:nvPicPr>
        <xdr:cNvPr id="1016" name="图片 1015">
          <a:extLst>
            <a:ext uri="{FF2B5EF4-FFF2-40B4-BE49-F238E27FC236}">
              <a16:creationId xmlns:a16="http://schemas.microsoft.com/office/drawing/2014/main" id="{00000000-0008-0000-0F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8213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121920</xdr:colOff>
      <xdr:row>251</xdr:row>
      <xdr:rowOff>121920</xdr:rowOff>
    </xdr:to>
    <xdr:pic>
      <xdr:nvPicPr>
        <xdr:cNvPr id="1017" name="图片 1016">
          <a:extLst>
            <a:ext uri="{FF2B5EF4-FFF2-40B4-BE49-F238E27FC236}">
              <a16:creationId xmlns:a16="http://schemas.microsoft.com/office/drawing/2014/main" id="{00000000-0008-0000-0F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8213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121920</xdr:colOff>
      <xdr:row>251</xdr:row>
      <xdr:rowOff>121920</xdr:rowOff>
    </xdr:to>
    <xdr:pic>
      <xdr:nvPicPr>
        <xdr:cNvPr id="1018" name="图片 1017">
          <a:extLst>
            <a:ext uri="{FF2B5EF4-FFF2-40B4-BE49-F238E27FC236}">
              <a16:creationId xmlns:a16="http://schemas.microsoft.com/office/drawing/2014/main" id="{00000000-0008-0000-0F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88213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121920</xdr:colOff>
      <xdr:row>251</xdr:row>
      <xdr:rowOff>121920</xdr:rowOff>
    </xdr:to>
    <xdr:pic>
      <xdr:nvPicPr>
        <xdr:cNvPr id="1019" name="图片 1018">
          <a:extLst>
            <a:ext uri="{FF2B5EF4-FFF2-40B4-BE49-F238E27FC236}">
              <a16:creationId xmlns:a16="http://schemas.microsoft.com/office/drawing/2014/main" id="{00000000-0008-0000-0F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88213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251</xdr:row>
      <xdr:rowOff>0</xdr:rowOff>
    </xdr:from>
    <xdr:to>
      <xdr:col>12</xdr:col>
      <xdr:colOff>121920</xdr:colOff>
      <xdr:row>251</xdr:row>
      <xdr:rowOff>121920</xdr:rowOff>
    </xdr:to>
    <xdr:pic>
      <xdr:nvPicPr>
        <xdr:cNvPr id="1020" name="图片 1019">
          <a:extLst>
            <a:ext uri="{FF2B5EF4-FFF2-40B4-BE49-F238E27FC236}">
              <a16:creationId xmlns:a16="http://schemas.microsoft.com/office/drawing/2014/main" id="{00000000-0008-0000-0F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88213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251</xdr:row>
      <xdr:rowOff>0</xdr:rowOff>
    </xdr:from>
    <xdr:to>
      <xdr:col>16</xdr:col>
      <xdr:colOff>121920</xdr:colOff>
      <xdr:row>251</xdr:row>
      <xdr:rowOff>121920</xdr:rowOff>
    </xdr:to>
    <xdr:pic>
      <xdr:nvPicPr>
        <xdr:cNvPr id="1021" name="图片 1020">
          <a:extLst>
            <a:ext uri="{FF2B5EF4-FFF2-40B4-BE49-F238E27FC236}">
              <a16:creationId xmlns:a16="http://schemas.microsoft.com/office/drawing/2014/main" id="{00000000-0008-0000-0F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488213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17</xdr:col>
      <xdr:colOff>121920</xdr:colOff>
      <xdr:row>251</xdr:row>
      <xdr:rowOff>121920</xdr:rowOff>
    </xdr:to>
    <xdr:pic>
      <xdr:nvPicPr>
        <xdr:cNvPr id="1022" name="图片 1021">
          <a:extLst>
            <a:ext uri="{FF2B5EF4-FFF2-40B4-BE49-F238E27FC236}">
              <a16:creationId xmlns:a16="http://schemas.microsoft.com/office/drawing/2014/main" id="{00000000-0008-0000-0F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488213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251</xdr:row>
      <xdr:rowOff>0</xdr:rowOff>
    </xdr:from>
    <xdr:to>
      <xdr:col>22</xdr:col>
      <xdr:colOff>121920</xdr:colOff>
      <xdr:row>251</xdr:row>
      <xdr:rowOff>121920</xdr:rowOff>
    </xdr:to>
    <xdr:pic>
      <xdr:nvPicPr>
        <xdr:cNvPr id="1023" name="图片 1022">
          <a:extLst>
            <a:ext uri="{FF2B5EF4-FFF2-40B4-BE49-F238E27FC236}">
              <a16:creationId xmlns:a16="http://schemas.microsoft.com/office/drawing/2014/main" id="{00000000-0008-0000-0F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488213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24</xdr:col>
      <xdr:colOff>121920</xdr:colOff>
      <xdr:row>251</xdr:row>
      <xdr:rowOff>121920</xdr:rowOff>
    </xdr:to>
    <xdr:pic>
      <xdr:nvPicPr>
        <xdr:cNvPr id="1024" name="图片 1023">
          <a:extLst>
            <a:ext uri="{FF2B5EF4-FFF2-40B4-BE49-F238E27FC236}">
              <a16:creationId xmlns:a16="http://schemas.microsoft.com/office/drawing/2014/main" id="{00000000-0008-0000-0F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488213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251</xdr:row>
      <xdr:rowOff>0</xdr:rowOff>
    </xdr:from>
    <xdr:to>
      <xdr:col>27</xdr:col>
      <xdr:colOff>121920</xdr:colOff>
      <xdr:row>251</xdr:row>
      <xdr:rowOff>121920</xdr:rowOff>
    </xdr:to>
    <xdr:pic>
      <xdr:nvPicPr>
        <xdr:cNvPr id="1025" name="图片 1024">
          <a:extLst>
            <a:ext uri="{FF2B5EF4-FFF2-40B4-BE49-F238E27FC236}">
              <a16:creationId xmlns:a16="http://schemas.microsoft.com/office/drawing/2014/main" id="{00000000-0008-0000-0F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488213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251</xdr:row>
      <xdr:rowOff>0</xdr:rowOff>
    </xdr:from>
    <xdr:to>
      <xdr:col>29</xdr:col>
      <xdr:colOff>121920</xdr:colOff>
      <xdr:row>251</xdr:row>
      <xdr:rowOff>121920</xdr:rowOff>
    </xdr:to>
    <xdr:pic>
      <xdr:nvPicPr>
        <xdr:cNvPr id="1026" name="图片 1025">
          <a:extLst>
            <a:ext uri="{FF2B5EF4-FFF2-40B4-BE49-F238E27FC236}">
              <a16:creationId xmlns:a16="http://schemas.microsoft.com/office/drawing/2014/main" id="{00000000-0008-0000-0F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488213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31</xdr:col>
      <xdr:colOff>121920</xdr:colOff>
      <xdr:row>251</xdr:row>
      <xdr:rowOff>121920</xdr:rowOff>
    </xdr:to>
    <xdr:pic>
      <xdr:nvPicPr>
        <xdr:cNvPr id="1027" name="图片 1026">
          <a:extLst>
            <a:ext uri="{FF2B5EF4-FFF2-40B4-BE49-F238E27FC236}">
              <a16:creationId xmlns:a16="http://schemas.microsoft.com/office/drawing/2014/main" id="{00000000-0008-0000-0F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4882134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</xdr:row>
      <xdr:rowOff>0</xdr:rowOff>
    </xdr:from>
    <xdr:to>
      <xdr:col>6</xdr:col>
      <xdr:colOff>121920</xdr:colOff>
      <xdr:row>255</xdr:row>
      <xdr:rowOff>121920</xdr:rowOff>
    </xdr:to>
    <xdr:pic>
      <xdr:nvPicPr>
        <xdr:cNvPr id="1028" name="图片 1027">
          <a:extLst>
            <a:ext uri="{FF2B5EF4-FFF2-40B4-BE49-F238E27FC236}">
              <a16:creationId xmlns:a16="http://schemas.microsoft.com/office/drawing/2014/main" id="{00000000-0008-0000-0F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95223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255</xdr:row>
      <xdr:rowOff>0</xdr:rowOff>
    </xdr:from>
    <xdr:to>
      <xdr:col>7</xdr:col>
      <xdr:colOff>121920</xdr:colOff>
      <xdr:row>255</xdr:row>
      <xdr:rowOff>121920</xdr:rowOff>
    </xdr:to>
    <xdr:pic>
      <xdr:nvPicPr>
        <xdr:cNvPr id="1029" name="图片 1028">
          <a:extLst>
            <a:ext uri="{FF2B5EF4-FFF2-40B4-BE49-F238E27FC236}">
              <a16:creationId xmlns:a16="http://schemas.microsoft.com/office/drawing/2014/main" id="{00000000-0008-0000-0F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95223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255</xdr:row>
      <xdr:rowOff>0</xdr:rowOff>
    </xdr:from>
    <xdr:to>
      <xdr:col>23</xdr:col>
      <xdr:colOff>121920</xdr:colOff>
      <xdr:row>255</xdr:row>
      <xdr:rowOff>121920</xdr:rowOff>
    </xdr:to>
    <xdr:pic>
      <xdr:nvPicPr>
        <xdr:cNvPr id="1030" name="图片 1029">
          <a:extLst>
            <a:ext uri="{FF2B5EF4-FFF2-40B4-BE49-F238E27FC236}">
              <a16:creationId xmlns:a16="http://schemas.microsoft.com/office/drawing/2014/main" id="{00000000-0008-0000-0F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495223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255</xdr:row>
      <xdr:rowOff>0</xdr:rowOff>
    </xdr:from>
    <xdr:to>
      <xdr:col>25</xdr:col>
      <xdr:colOff>121920</xdr:colOff>
      <xdr:row>255</xdr:row>
      <xdr:rowOff>121920</xdr:rowOff>
    </xdr:to>
    <xdr:pic>
      <xdr:nvPicPr>
        <xdr:cNvPr id="1031" name="图片 1030">
          <a:extLst>
            <a:ext uri="{FF2B5EF4-FFF2-40B4-BE49-F238E27FC236}">
              <a16:creationId xmlns:a16="http://schemas.microsoft.com/office/drawing/2014/main" id="{00000000-0008-0000-0F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4952238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0</xdr:colOff>
      <xdr:row>244</xdr:row>
      <xdr:rowOff>0</xdr:rowOff>
    </xdr:from>
    <xdr:ext cx="121920" cy="121920"/>
    <xdr:pic>
      <xdr:nvPicPr>
        <xdr:cNvPr id="1032" name="图片 1031">
          <a:extLst>
            <a:ext uri="{FF2B5EF4-FFF2-40B4-BE49-F238E27FC236}">
              <a16:creationId xmlns:a16="http://schemas.microsoft.com/office/drawing/2014/main" id="{00000000-0008-0000-0F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244</xdr:row>
      <xdr:rowOff>0</xdr:rowOff>
    </xdr:from>
    <xdr:ext cx="121920" cy="121920"/>
    <xdr:pic>
      <xdr:nvPicPr>
        <xdr:cNvPr id="1033" name="图片 1032">
          <a:extLst>
            <a:ext uri="{FF2B5EF4-FFF2-40B4-BE49-F238E27FC236}">
              <a16:creationId xmlns:a16="http://schemas.microsoft.com/office/drawing/2014/main" id="{00000000-0008-0000-0F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244</xdr:row>
      <xdr:rowOff>0</xdr:rowOff>
    </xdr:from>
    <xdr:ext cx="121920" cy="121920"/>
    <xdr:pic>
      <xdr:nvPicPr>
        <xdr:cNvPr id="1034" name="图片 1033">
          <a:extLst>
            <a:ext uri="{FF2B5EF4-FFF2-40B4-BE49-F238E27FC236}">
              <a16:creationId xmlns:a16="http://schemas.microsoft.com/office/drawing/2014/main" id="{00000000-0008-0000-0F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244</xdr:row>
      <xdr:rowOff>0</xdr:rowOff>
    </xdr:from>
    <xdr:ext cx="121920" cy="121920"/>
    <xdr:pic>
      <xdr:nvPicPr>
        <xdr:cNvPr id="1035" name="图片 1034">
          <a:extLst>
            <a:ext uri="{FF2B5EF4-FFF2-40B4-BE49-F238E27FC236}">
              <a16:creationId xmlns:a16="http://schemas.microsoft.com/office/drawing/2014/main" id="{00000000-0008-0000-0F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0</xdr:colOff>
      <xdr:row>244</xdr:row>
      <xdr:rowOff>0</xdr:rowOff>
    </xdr:from>
    <xdr:ext cx="121920" cy="121920"/>
    <xdr:pic>
      <xdr:nvPicPr>
        <xdr:cNvPr id="1036" name="图片 1035">
          <a:extLst>
            <a:ext uri="{FF2B5EF4-FFF2-40B4-BE49-F238E27FC236}">
              <a16:creationId xmlns:a16="http://schemas.microsoft.com/office/drawing/2014/main" id="{00000000-0008-0000-0F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244</xdr:row>
      <xdr:rowOff>0</xdr:rowOff>
    </xdr:from>
    <xdr:ext cx="121920" cy="121920"/>
    <xdr:pic>
      <xdr:nvPicPr>
        <xdr:cNvPr id="1037" name="图片 1036">
          <a:extLst>
            <a:ext uri="{FF2B5EF4-FFF2-40B4-BE49-F238E27FC236}">
              <a16:creationId xmlns:a16="http://schemas.microsoft.com/office/drawing/2014/main" id="{00000000-0008-0000-0F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244</xdr:row>
      <xdr:rowOff>0</xdr:rowOff>
    </xdr:from>
    <xdr:ext cx="121920" cy="121920"/>
    <xdr:pic>
      <xdr:nvPicPr>
        <xdr:cNvPr id="1038" name="图片 1037">
          <a:extLst>
            <a:ext uri="{FF2B5EF4-FFF2-40B4-BE49-F238E27FC236}">
              <a16:creationId xmlns:a16="http://schemas.microsoft.com/office/drawing/2014/main" id="{00000000-0008-0000-0F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244</xdr:row>
      <xdr:rowOff>0</xdr:rowOff>
    </xdr:from>
    <xdr:ext cx="121920" cy="121920"/>
    <xdr:pic>
      <xdr:nvPicPr>
        <xdr:cNvPr id="1039" name="图片 1038">
          <a:extLst>
            <a:ext uri="{FF2B5EF4-FFF2-40B4-BE49-F238E27FC236}">
              <a16:creationId xmlns:a16="http://schemas.microsoft.com/office/drawing/2014/main" id="{00000000-0008-0000-0F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244</xdr:row>
      <xdr:rowOff>0</xdr:rowOff>
    </xdr:from>
    <xdr:ext cx="121920" cy="121920"/>
    <xdr:pic>
      <xdr:nvPicPr>
        <xdr:cNvPr id="1040" name="图片 1039">
          <a:extLst>
            <a:ext uri="{FF2B5EF4-FFF2-40B4-BE49-F238E27FC236}">
              <a16:creationId xmlns:a16="http://schemas.microsoft.com/office/drawing/2014/main" id="{00000000-0008-0000-0F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244</xdr:row>
      <xdr:rowOff>0</xdr:rowOff>
    </xdr:from>
    <xdr:ext cx="121920" cy="121920"/>
    <xdr:pic>
      <xdr:nvPicPr>
        <xdr:cNvPr id="1041" name="图片 1040">
          <a:extLst>
            <a:ext uri="{FF2B5EF4-FFF2-40B4-BE49-F238E27FC236}">
              <a16:creationId xmlns:a16="http://schemas.microsoft.com/office/drawing/2014/main" id="{00000000-0008-0000-0F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244</xdr:row>
      <xdr:rowOff>0</xdr:rowOff>
    </xdr:from>
    <xdr:ext cx="121920" cy="121920"/>
    <xdr:pic>
      <xdr:nvPicPr>
        <xdr:cNvPr id="1042" name="图片 1041">
          <a:extLst>
            <a:ext uri="{FF2B5EF4-FFF2-40B4-BE49-F238E27FC236}">
              <a16:creationId xmlns:a16="http://schemas.microsoft.com/office/drawing/2014/main" id="{00000000-0008-0000-0F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244</xdr:row>
      <xdr:rowOff>0</xdr:rowOff>
    </xdr:from>
    <xdr:ext cx="121920" cy="121920"/>
    <xdr:pic>
      <xdr:nvPicPr>
        <xdr:cNvPr id="1043" name="图片 1042">
          <a:extLst>
            <a:ext uri="{FF2B5EF4-FFF2-40B4-BE49-F238E27FC236}">
              <a16:creationId xmlns:a16="http://schemas.microsoft.com/office/drawing/2014/main" id="{00000000-0008-0000-0F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244</xdr:row>
      <xdr:rowOff>0</xdr:rowOff>
    </xdr:from>
    <xdr:ext cx="121920" cy="121920"/>
    <xdr:pic>
      <xdr:nvPicPr>
        <xdr:cNvPr id="1044" name="图片 1043">
          <a:extLst>
            <a:ext uri="{FF2B5EF4-FFF2-40B4-BE49-F238E27FC236}">
              <a16:creationId xmlns:a16="http://schemas.microsoft.com/office/drawing/2014/main" id="{00000000-0008-0000-0F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244</xdr:row>
      <xdr:rowOff>0</xdr:rowOff>
    </xdr:from>
    <xdr:ext cx="121920" cy="121920"/>
    <xdr:pic>
      <xdr:nvPicPr>
        <xdr:cNvPr id="1045" name="图片 1044">
          <a:extLst>
            <a:ext uri="{FF2B5EF4-FFF2-40B4-BE49-F238E27FC236}">
              <a16:creationId xmlns:a16="http://schemas.microsoft.com/office/drawing/2014/main" id="{00000000-0008-0000-0F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244</xdr:row>
      <xdr:rowOff>0</xdr:rowOff>
    </xdr:from>
    <xdr:ext cx="121920" cy="121920"/>
    <xdr:pic>
      <xdr:nvPicPr>
        <xdr:cNvPr id="1046" name="图片 1045">
          <a:extLst>
            <a:ext uri="{FF2B5EF4-FFF2-40B4-BE49-F238E27FC236}">
              <a16:creationId xmlns:a16="http://schemas.microsoft.com/office/drawing/2014/main" id="{00000000-0008-0000-0F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244</xdr:row>
      <xdr:rowOff>0</xdr:rowOff>
    </xdr:from>
    <xdr:ext cx="121920" cy="121920"/>
    <xdr:pic>
      <xdr:nvPicPr>
        <xdr:cNvPr id="1047" name="图片 1046">
          <a:extLst>
            <a:ext uri="{FF2B5EF4-FFF2-40B4-BE49-F238E27FC236}">
              <a16:creationId xmlns:a16="http://schemas.microsoft.com/office/drawing/2014/main" id="{00000000-0008-0000-0F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244</xdr:row>
      <xdr:rowOff>0</xdr:rowOff>
    </xdr:from>
    <xdr:ext cx="121920" cy="121920"/>
    <xdr:pic>
      <xdr:nvPicPr>
        <xdr:cNvPr id="1048" name="图片 1047">
          <a:extLst>
            <a:ext uri="{FF2B5EF4-FFF2-40B4-BE49-F238E27FC236}">
              <a16:creationId xmlns:a16="http://schemas.microsoft.com/office/drawing/2014/main" id="{00000000-0008-0000-0F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244</xdr:row>
      <xdr:rowOff>0</xdr:rowOff>
    </xdr:from>
    <xdr:ext cx="121920" cy="121920"/>
    <xdr:pic>
      <xdr:nvPicPr>
        <xdr:cNvPr id="1049" name="图片 1048">
          <a:extLst>
            <a:ext uri="{FF2B5EF4-FFF2-40B4-BE49-F238E27FC236}">
              <a16:creationId xmlns:a16="http://schemas.microsoft.com/office/drawing/2014/main" id="{00000000-0008-0000-0F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244</xdr:row>
      <xdr:rowOff>0</xdr:rowOff>
    </xdr:from>
    <xdr:ext cx="121920" cy="121920"/>
    <xdr:pic>
      <xdr:nvPicPr>
        <xdr:cNvPr id="1050" name="图片 1049">
          <a:extLst>
            <a:ext uri="{FF2B5EF4-FFF2-40B4-BE49-F238E27FC236}">
              <a16:creationId xmlns:a16="http://schemas.microsoft.com/office/drawing/2014/main" id="{00000000-0008-0000-0F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244</xdr:row>
      <xdr:rowOff>0</xdr:rowOff>
    </xdr:from>
    <xdr:ext cx="121920" cy="121920"/>
    <xdr:pic>
      <xdr:nvPicPr>
        <xdr:cNvPr id="1051" name="图片 1050">
          <a:extLst>
            <a:ext uri="{FF2B5EF4-FFF2-40B4-BE49-F238E27FC236}">
              <a16:creationId xmlns:a16="http://schemas.microsoft.com/office/drawing/2014/main" id="{00000000-0008-0000-0F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244</xdr:row>
      <xdr:rowOff>0</xdr:rowOff>
    </xdr:from>
    <xdr:ext cx="121920" cy="121920"/>
    <xdr:pic>
      <xdr:nvPicPr>
        <xdr:cNvPr id="1052" name="图片 1051">
          <a:extLst>
            <a:ext uri="{FF2B5EF4-FFF2-40B4-BE49-F238E27FC236}">
              <a16:creationId xmlns:a16="http://schemas.microsoft.com/office/drawing/2014/main" id="{00000000-0008-0000-0F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244</xdr:row>
      <xdr:rowOff>0</xdr:rowOff>
    </xdr:from>
    <xdr:ext cx="121920" cy="121920"/>
    <xdr:pic>
      <xdr:nvPicPr>
        <xdr:cNvPr id="1053" name="图片 1052">
          <a:extLst>
            <a:ext uri="{FF2B5EF4-FFF2-40B4-BE49-F238E27FC236}">
              <a16:creationId xmlns:a16="http://schemas.microsoft.com/office/drawing/2014/main" id="{00000000-0008-0000-0F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0</xdr:colOff>
      <xdr:row>244</xdr:row>
      <xdr:rowOff>0</xdr:rowOff>
    </xdr:from>
    <xdr:ext cx="121920" cy="121920"/>
    <xdr:pic>
      <xdr:nvPicPr>
        <xdr:cNvPr id="1054" name="图片 1053">
          <a:extLst>
            <a:ext uri="{FF2B5EF4-FFF2-40B4-BE49-F238E27FC236}">
              <a16:creationId xmlns:a16="http://schemas.microsoft.com/office/drawing/2014/main" id="{00000000-0008-0000-0F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244</xdr:row>
      <xdr:rowOff>0</xdr:rowOff>
    </xdr:from>
    <xdr:ext cx="121920" cy="121920"/>
    <xdr:pic>
      <xdr:nvPicPr>
        <xdr:cNvPr id="1055" name="图片 1054">
          <a:extLst>
            <a:ext uri="{FF2B5EF4-FFF2-40B4-BE49-F238E27FC236}">
              <a16:creationId xmlns:a16="http://schemas.microsoft.com/office/drawing/2014/main" id="{00000000-0008-0000-0F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0</xdr:colOff>
      <xdr:row>244</xdr:row>
      <xdr:rowOff>0</xdr:rowOff>
    </xdr:from>
    <xdr:ext cx="121920" cy="121920"/>
    <xdr:pic>
      <xdr:nvPicPr>
        <xdr:cNvPr id="1056" name="图片 1055">
          <a:extLst>
            <a:ext uri="{FF2B5EF4-FFF2-40B4-BE49-F238E27FC236}">
              <a16:creationId xmlns:a16="http://schemas.microsoft.com/office/drawing/2014/main" id="{00000000-0008-0000-0F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0</xdr:colOff>
      <xdr:row>244</xdr:row>
      <xdr:rowOff>0</xdr:rowOff>
    </xdr:from>
    <xdr:ext cx="121920" cy="121920"/>
    <xdr:pic>
      <xdr:nvPicPr>
        <xdr:cNvPr id="1057" name="图片 1056">
          <a:extLst>
            <a:ext uri="{FF2B5EF4-FFF2-40B4-BE49-F238E27FC236}">
              <a16:creationId xmlns:a16="http://schemas.microsoft.com/office/drawing/2014/main" id="{00000000-0008-0000-0F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244</xdr:row>
      <xdr:rowOff>0</xdr:rowOff>
    </xdr:from>
    <xdr:ext cx="121920" cy="121920"/>
    <xdr:pic>
      <xdr:nvPicPr>
        <xdr:cNvPr id="1058" name="图片 1057">
          <a:extLst>
            <a:ext uri="{FF2B5EF4-FFF2-40B4-BE49-F238E27FC236}">
              <a16:creationId xmlns:a16="http://schemas.microsoft.com/office/drawing/2014/main" id="{00000000-0008-0000-0F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244</xdr:row>
      <xdr:rowOff>0</xdr:rowOff>
    </xdr:from>
    <xdr:ext cx="121920" cy="121920"/>
    <xdr:pic>
      <xdr:nvPicPr>
        <xdr:cNvPr id="1059" name="图片 1058">
          <a:extLst>
            <a:ext uri="{FF2B5EF4-FFF2-40B4-BE49-F238E27FC236}">
              <a16:creationId xmlns:a16="http://schemas.microsoft.com/office/drawing/2014/main" id="{00000000-0008-0000-0F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244</xdr:row>
      <xdr:rowOff>0</xdr:rowOff>
    </xdr:from>
    <xdr:ext cx="121920" cy="121920"/>
    <xdr:pic>
      <xdr:nvPicPr>
        <xdr:cNvPr id="1060" name="图片 1059">
          <a:extLst>
            <a:ext uri="{FF2B5EF4-FFF2-40B4-BE49-F238E27FC236}">
              <a16:creationId xmlns:a16="http://schemas.microsoft.com/office/drawing/2014/main" id="{00000000-0008-0000-0F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244</xdr:row>
      <xdr:rowOff>0</xdr:rowOff>
    </xdr:from>
    <xdr:ext cx="121920" cy="121920"/>
    <xdr:pic>
      <xdr:nvPicPr>
        <xdr:cNvPr id="1061" name="图片 1060">
          <a:extLst>
            <a:ext uri="{FF2B5EF4-FFF2-40B4-BE49-F238E27FC236}">
              <a16:creationId xmlns:a16="http://schemas.microsoft.com/office/drawing/2014/main" id="{00000000-0008-0000-0F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144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248</xdr:row>
      <xdr:rowOff>0</xdr:rowOff>
    </xdr:from>
    <xdr:ext cx="121920" cy="121920"/>
    <xdr:pic>
      <xdr:nvPicPr>
        <xdr:cNvPr id="1062" name="图片 1061">
          <a:extLst>
            <a:ext uri="{FF2B5EF4-FFF2-40B4-BE49-F238E27FC236}">
              <a16:creationId xmlns:a16="http://schemas.microsoft.com/office/drawing/2014/main" id="{00000000-0008-0000-0F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248</xdr:row>
      <xdr:rowOff>0</xdr:rowOff>
    </xdr:from>
    <xdr:ext cx="121920" cy="121920"/>
    <xdr:pic>
      <xdr:nvPicPr>
        <xdr:cNvPr id="1063" name="图片 1062">
          <a:extLst>
            <a:ext uri="{FF2B5EF4-FFF2-40B4-BE49-F238E27FC236}">
              <a16:creationId xmlns:a16="http://schemas.microsoft.com/office/drawing/2014/main" id="{00000000-0008-0000-0F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248</xdr:row>
      <xdr:rowOff>0</xdr:rowOff>
    </xdr:from>
    <xdr:ext cx="121920" cy="121920"/>
    <xdr:pic>
      <xdr:nvPicPr>
        <xdr:cNvPr id="1064" name="图片 1063">
          <a:extLst>
            <a:ext uri="{FF2B5EF4-FFF2-40B4-BE49-F238E27FC236}">
              <a16:creationId xmlns:a16="http://schemas.microsoft.com/office/drawing/2014/main" id="{00000000-0008-0000-0F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248</xdr:row>
      <xdr:rowOff>0</xdr:rowOff>
    </xdr:from>
    <xdr:ext cx="121920" cy="121920"/>
    <xdr:pic>
      <xdr:nvPicPr>
        <xdr:cNvPr id="1065" name="图片 1064">
          <a:extLst>
            <a:ext uri="{FF2B5EF4-FFF2-40B4-BE49-F238E27FC236}">
              <a16:creationId xmlns:a16="http://schemas.microsoft.com/office/drawing/2014/main" id="{00000000-0008-0000-0F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248</xdr:row>
      <xdr:rowOff>0</xdr:rowOff>
    </xdr:from>
    <xdr:ext cx="121920" cy="121920"/>
    <xdr:pic>
      <xdr:nvPicPr>
        <xdr:cNvPr id="1066" name="图片 1065">
          <a:extLst>
            <a:ext uri="{FF2B5EF4-FFF2-40B4-BE49-F238E27FC236}">
              <a16:creationId xmlns:a16="http://schemas.microsoft.com/office/drawing/2014/main" id="{00000000-0008-0000-0F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248</xdr:row>
      <xdr:rowOff>0</xdr:rowOff>
    </xdr:from>
    <xdr:ext cx="121920" cy="121920"/>
    <xdr:pic>
      <xdr:nvPicPr>
        <xdr:cNvPr id="1067" name="图片 1066">
          <a:extLst>
            <a:ext uri="{FF2B5EF4-FFF2-40B4-BE49-F238E27FC236}">
              <a16:creationId xmlns:a16="http://schemas.microsoft.com/office/drawing/2014/main" id="{00000000-0008-0000-0F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248</xdr:row>
      <xdr:rowOff>0</xdr:rowOff>
    </xdr:from>
    <xdr:ext cx="121920" cy="121920"/>
    <xdr:pic>
      <xdr:nvPicPr>
        <xdr:cNvPr id="1068" name="图片 1067">
          <a:extLst>
            <a:ext uri="{FF2B5EF4-FFF2-40B4-BE49-F238E27FC236}">
              <a16:creationId xmlns:a16="http://schemas.microsoft.com/office/drawing/2014/main" id="{00000000-0008-0000-0F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248</xdr:row>
      <xdr:rowOff>0</xdr:rowOff>
    </xdr:from>
    <xdr:ext cx="121920" cy="121920"/>
    <xdr:pic>
      <xdr:nvPicPr>
        <xdr:cNvPr id="1069" name="图片 1068">
          <a:extLst>
            <a:ext uri="{FF2B5EF4-FFF2-40B4-BE49-F238E27FC236}">
              <a16:creationId xmlns:a16="http://schemas.microsoft.com/office/drawing/2014/main" id="{00000000-0008-0000-0F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248</xdr:row>
      <xdr:rowOff>0</xdr:rowOff>
    </xdr:from>
    <xdr:ext cx="121920" cy="121920"/>
    <xdr:pic>
      <xdr:nvPicPr>
        <xdr:cNvPr id="1070" name="图片 1069">
          <a:extLst>
            <a:ext uri="{FF2B5EF4-FFF2-40B4-BE49-F238E27FC236}">
              <a16:creationId xmlns:a16="http://schemas.microsoft.com/office/drawing/2014/main" id="{00000000-0008-0000-0F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48295560"/>
          <a:ext cx="12192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6" Type="http://schemas.openxmlformats.org/officeDocument/2006/relationships/image" Target="../media/image5.emf"/><Relationship Id="rId5" Type="http://schemas.openxmlformats.org/officeDocument/2006/relationships/control" Target="../activeX/activeX2.xml"/><Relationship Id="rId10" Type="http://schemas.openxmlformats.org/officeDocument/2006/relationships/image" Target="../media/image7.emf"/><Relationship Id="rId4" Type="http://schemas.openxmlformats.org/officeDocument/2006/relationships/image" Target="../media/image4.emf"/><Relationship Id="rId9" Type="http://schemas.openxmlformats.org/officeDocument/2006/relationships/control" Target="../activeX/activeX4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3" Type="http://schemas.openxmlformats.org/officeDocument/2006/relationships/control" Target="../activeX/activeX5.xml"/><Relationship Id="rId7" Type="http://schemas.openxmlformats.org/officeDocument/2006/relationships/control" Target="../activeX/activeX7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6" Type="http://schemas.openxmlformats.org/officeDocument/2006/relationships/image" Target="../media/image14.emf"/><Relationship Id="rId5" Type="http://schemas.openxmlformats.org/officeDocument/2006/relationships/control" Target="../activeX/activeX6.xml"/><Relationship Id="rId10" Type="http://schemas.openxmlformats.org/officeDocument/2006/relationships/image" Target="../media/image16.emf"/><Relationship Id="rId4" Type="http://schemas.openxmlformats.org/officeDocument/2006/relationships/image" Target="../media/image13.emf"/><Relationship Id="rId9" Type="http://schemas.openxmlformats.org/officeDocument/2006/relationships/control" Target="../activeX/activeX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emf"/><Relationship Id="rId3" Type="http://schemas.openxmlformats.org/officeDocument/2006/relationships/control" Target="../activeX/activeX9.xml"/><Relationship Id="rId7" Type="http://schemas.openxmlformats.org/officeDocument/2006/relationships/control" Target="../activeX/activeX1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Relationship Id="rId6" Type="http://schemas.openxmlformats.org/officeDocument/2006/relationships/image" Target="../media/image18.emf"/><Relationship Id="rId5" Type="http://schemas.openxmlformats.org/officeDocument/2006/relationships/control" Target="../activeX/activeX10.xml"/><Relationship Id="rId10" Type="http://schemas.openxmlformats.org/officeDocument/2006/relationships/image" Target="../media/image20.emf"/><Relationship Id="rId4" Type="http://schemas.openxmlformats.org/officeDocument/2006/relationships/image" Target="../media/image17.emf"/><Relationship Id="rId9" Type="http://schemas.openxmlformats.org/officeDocument/2006/relationships/control" Target="../activeX/activeX12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5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22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14.xml"/><Relationship Id="rId11" Type="http://schemas.openxmlformats.org/officeDocument/2006/relationships/image" Target="../media/image24.emf"/><Relationship Id="rId5" Type="http://schemas.openxmlformats.org/officeDocument/2006/relationships/image" Target="../media/image21.emf"/><Relationship Id="rId10" Type="http://schemas.openxmlformats.org/officeDocument/2006/relationships/control" Target="../activeX/activeX16.xml"/><Relationship Id="rId4" Type="http://schemas.openxmlformats.org/officeDocument/2006/relationships/control" Target="../activeX/activeX13.xml"/><Relationship Id="rId9" Type="http://schemas.openxmlformats.org/officeDocument/2006/relationships/image" Target="../media/image23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9.xml"/><Relationship Id="rId13" Type="http://schemas.openxmlformats.org/officeDocument/2006/relationships/image" Target="../media/image29.emf"/><Relationship Id="rId18" Type="http://schemas.openxmlformats.org/officeDocument/2006/relationships/control" Target="../activeX/activeX24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26.emf"/><Relationship Id="rId12" Type="http://schemas.openxmlformats.org/officeDocument/2006/relationships/control" Target="../activeX/activeX21.xml"/><Relationship Id="rId17" Type="http://schemas.openxmlformats.org/officeDocument/2006/relationships/image" Target="../media/image31.emf"/><Relationship Id="rId2" Type="http://schemas.openxmlformats.org/officeDocument/2006/relationships/drawing" Target="../drawings/drawing7.xml"/><Relationship Id="rId16" Type="http://schemas.openxmlformats.org/officeDocument/2006/relationships/control" Target="../activeX/activeX2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8.xml"/><Relationship Id="rId11" Type="http://schemas.openxmlformats.org/officeDocument/2006/relationships/image" Target="../media/image28.emf"/><Relationship Id="rId5" Type="http://schemas.openxmlformats.org/officeDocument/2006/relationships/image" Target="../media/image25.emf"/><Relationship Id="rId15" Type="http://schemas.openxmlformats.org/officeDocument/2006/relationships/image" Target="../media/image30.emf"/><Relationship Id="rId10" Type="http://schemas.openxmlformats.org/officeDocument/2006/relationships/control" Target="../activeX/activeX20.xml"/><Relationship Id="rId19" Type="http://schemas.openxmlformats.org/officeDocument/2006/relationships/image" Target="../media/image32.emf"/><Relationship Id="rId4" Type="http://schemas.openxmlformats.org/officeDocument/2006/relationships/control" Target="../activeX/activeX17.xml"/><Relationship Id="rId9" Type="http://schemas.openxmlformats.org/officeDocument/2006/relationships/image" Target="../media/image27.emf"/><Relationship Id="rId14" Type="http://schemas.openxmlformats.org/officeDocument/2006/relationships/control" Target="../activeX/activeX22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emf"/><Relationship Id="rId13" Type="http://schemas.openxmlformats.org/officeDocument/2006/relationships/control" Target="../activeX/activeX30.xml"/><Relationship Id="rId18" Type="http://schemas.openxmlformats.org/officeDocument/2006/relationships/control" Target="../activeX/activeX35.xml"/><Relationship Id="rId3" Type="http://schemas.openxmlformats.org/officeDocument/2006/relationships/control" Target="../activeX/activeX25.xml"/><Relationship Id="rId21" Type="http://schemas.openxmlformats.org/officeDocument/2006/relationships/image" Target="../media/image38.emf"/><Relationship Id="rId7" Type="http://schemas.openxmlformats.org/officeDocument/2006/relationships/control" Target="../activeX/activeX27.xml"/><Relationship Id="rId12" Type="http://schemas.openxmlformats.org/officeDocument/2006/relationships/image" Target="../media/image37.emf"/><Relationship Id="rId17" Type="http://schemas.openxmlformats.org/officeDocument/2006/relationships/control" Target="../activeX/activeX34.xml"/><Relationship Id="rId2" Type="http://schemas.openxmlformats.org/officeDocument/2006/relationships/vmlDrawing" Target="../drawings/vmlDrawing6.vml"/><Relationship Id="rId16" Type="http://schemas.openxmlformats.org/officeDocument/2006/relationships/control" Target="../activeX/activeX33.xml"/><Relationship Id="rId20" Type="http://schemas.openxmlformats.org/officeDocument/2006/relationships/control" Target="../activeX/activeX37.xml"/><Relationship Id="rId1" Type="http://schemas.openxmlformats.org/officeDocument/2006/relationships/drawing" Target="../drawings/drawing8.xml"/><Relationship Id="rId6" Type="http://schemas.openxmlformats.org/officeDocument/2006/relationships/image" Target="../media/image34.emf"/><Relationship Id="rId11" Type="http://schemas.openxmlformats.org/officeDocument/2006/relationships/control" Target="../activeX/activeX29.xml"/><Relationship Id="rId5" Type="http://schemas.openxmlformats.org/officeDocument/2006/relationships/control" Target="../activeX/activeX26.xml"/><Relationship Id="rId15" Type="http://schemas.openxmlformats.org/officeDocument/2006/relationships/control" Target="../activeX/activeX32.xml"/><Relationship Id="rId23" Type="http://schemas.openxmlformats.org/officeDocument/2006/relationships/image" Target="../media/image39.emf"/><Relationship Id="rId10" Type="http://schemas.openxmlformats.org/officeDocument/2006/relationships/image" Target="../media/image36.emf"/><Relationship Id="rId19" Type="http://schemas.openxmlformats.org/officeDocument/2006/relationships/control" Target="../activeX/activeX36.xml"/><Relationship Id="rId4" Type="http://schemas.openxmlformats.org/officeDocument/2006/relationships/image" Target="../media/image33.emf"/><Relationship Id="rId9" Type="http://schemas.openxmlformats.org/officeDocument/2006/relationships/control" Target="../activeX/activeX28.xml"/><Relationship Id="rId14" Type="http://schemas.openxmlformats.org/officeDocument/2006/relationships/control" Target="../activeX/activeX31.xml"/><Relationship Id="rId22" Type="http://schemas.openxmlformats.org/officeDocument/2006/relationships/control" Target="../activeX/activeX38.xm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46.xml"/><Relationship Id="rId21" Type="http://schemas.openxmlformats.org/officeDocument/2006/relationships/control" Target="../activeX/activeX55.xml"/><Relationship Id="rId42" Type="http://schemas.openxmlformats.org/officeDocument/2006/relationships/control" Target="../activeX/activeX73.xml"/><Relationship Id="rId63" Type="http://schemas.openxmlformats.org/officeDocument/2006/relationships/control" Target="../activeX/activeX94.xml"/><Relationship Id="rId84" Type="http://schemas.openxmlformats.org/officeDocument/2006/relationships/control" Target="../activeX/activeX115.xml"/><Relationship Id="rId138" Type="http://schemas.openxmlformats.org/officeDocument/2006/relationships/control" Target="../activeX/activeX167.xml"/><Relationship Id="rId159" Type="http://schemas.openxmlformats.org/officeDocument/2006/relationships/control" Target="../activeX/activeX186.xml"/><Relationship Id="rId170" Type="http://schemas.openxmlformats.org/officeDocument/2006/relationships/control" Target="../activeX/activeX197.xml"/><Relationship Id="rId191" Type="http://schemas.openxmlformats.org/officeDocument/2006/relationships/image" Target="../media/image51.emf"/><Relationship Id="rId107" Type="http://schemas.openxmlformats.org/officeDocument/2006/relationships/control" Target="../activeX/activeX136.xml"/><Relationship Id="rId11" Type="http://schemas.openxmlformats.org/officeDocument/2006/relationships/control" Target="../activeX/activeX45.xml"/><Relationship Id="rId32" Type="http://schemas.openxmlformats.org/officeDocument/2006/relationships/control" Target="../activeX/activeX66.xml"/><Relationship Id="rId53" Type="http://schemas.openxmlformats.org/officeDocument/2006/relationships/control" Target="../activeX/activeX84.xml"/><Relationship Id="rId74" Type="http://schemas.openxmlformats.org/officeDocument/2006/relationships/control" Target="../activeX/activeX105.xml"/><Relationship Id="rId128" Type="http://schemas.openxmlformats.org/officeDocument/2006/relationships/control" Target="../activeX/activeX157.xml"/><Relationship Id="rId149" Type="http://schemas.openxmlformats.org/officeDocument/2006/relationships/image" Target="../media/image50.emf"/><Relationship Id="rId5" Type="http://schemas.openxmlformats.org/officeDocument/2006/relationships/image" Target="../media/image44.emf"/><Relationship Id="rId95" Type="http://schemas.openxmlformats.org/officeDocument/2006/relationships/control" Target="../activeX/activeX124.xml"/><Relationship Id="rId160" Type="http://schemas.openxmlformats.org/officeDocument/2006/relationships/control" Target="../activeX/activeX187.xml"/><Relationship Id="rId181" Type="http://schemas.openxmlformats.org/officeDocument/2006/relationships/control" Target="../activeX/activeX208.xml"/><Relationship Id="rId22" Type="http://schemas.openxmlformats.org/officeDocument/2006/relationships/control" Target="../activeX/activeX56.xml"/><Relationship Id="rId43" Type="http://schemas.openxmlformats.org/officeDocument/2006/relationships/control" Target="../activeX/activeX74.xml"/><Relationship Id="rId64" Type="http://schemas.openxmlformats.org/officeDocument/2006/relationships/control" Target="../activeX/activeX95.xml"/><Relationship Id="rId118" Type="http://schemas.openxmlformats.org/officeDocument/2006/relationships/control" Target="../activeX/activeX147.xml"/><Relationship Id="rId139" Type="http://schemas.openxmlformats.org/officeDocument/2006/relationships/control" Target="../activeX/activeX168.xml"/><Relationship Id="rId85" Type="http://schemas.openxmlformats.org/officeDocument/2006/relationships/control" Target="../activeX/activeX116.xml"/><Relationship Id="rId150" Type="http://schemas.openxmlformats.org/officeDocument/2006/relationships/control" Target="../activeX/activeX177.xml"/><Relationship Id="rId171" Type="http://schemas.openxmlformats.org/officeDocument/2006/relationships/control" Target="../activeX/activeX198.xml"/><Relationship Id="rId192" Type="http://schemas.openxmlformats.org/officeDocument/2006/relationships/control" Target="../activeX/activeX218.xml"/><Relationship Id="rId12" Type="http://schemas.openxmlformats.org/officeDocument/2006/relationships/control" Target="../activeX/activeX46.xml"/><Relationship Id="rId33" Type="http://schemas.openxmlformats.org/officeDocument/2006/relationships/control" Target="../activeX/activeX67.xml"/><Relationship Id="rId108" Type="http://schemas.openxmlformats.org/officeDocument/2006/relationships/control" Target="../activeX/activeX137.xml"/><Relationship Id="rId129" Type="http://schemas.openxmlformats.org/officeDocument/2006/relationships/control" Target="../activeX/activeX158.xml"/><Relationship Id="rId54" Type="http://schemas.openxmlformats.org/officeDocument/2006/relationships/control" Target="../activeX/activeX85.xml"/><Relationship Id="rId75" Type="http://schemas.openxmlformats.org/officeDocument/2006/relationships/control" Target="../activeX/activeX106.xml"/><Relationship Id="rId96" Type="http://schemas.openxmlformats.org/officeDocument/2006/relationships/control" Target="../activeX/activeX125.xml"/><Relationship Id="rId140" Type="http://schemas.openxmlformats.org/officeDocument/2006/relationships/control" Target="../activeX/activeX169.xml"/><Relationship Id="rId161" Type="http://schemas.openxmlformats.org/officeDocument/2006/relationships/control" Target="../activeX/activeX188.xml"/><Relationship Id="rId182" Type="http://schemas.openxmlformats.org/officeDocument/2006/relationships/control" Target="../activeX/activeX209.xml"/><Relationship Id="rId6" Type="http://schemas.openxmlformats.org/officeDocument/2006/relationships/control" Target="../activeX/activeX40.xml"/><Relationship Id="rId23" Type="http://schemas.openxmlformats.org/officeDocument/2006/relationships/control" Target="../activeX/activeX57.xml"/><Relationship Id="rId119" Type="http://schemas.openxmlformats.org/officeDocument/2006/relationships/control" Target="../activeX/activeX148.xml"/><Relationship Id="rId44" Type="http://schemas.openxmlformats.org/officeDocument/2006/relationships/control" Target="../activeX/activeX75.xml"/><Relationship Id="rId65" Type="http://schemas.openxmlformats.org/officeDocument/2006/relationships/control" Target="../activeX/activeX96.xml"/><Relationship Id="rId86" Type="http://schemas.openxmlformats.org/officeDocument/2006/relationships/control" Target="../activeX/activeX117.xml"/><Relationship Id="rId130" Type="http://schemas.openxmlformats.org/officeDocument/2006/relationships/control" Target="../activeX/activeX159.xml"/><Relationship Id="rId151" Type="http://schemas.openxmlformats.org/officeDocument/2006/relationships/control" Target="../activeX/activeX178.xml"/><Relationship Id="rId172" Type="http://schemas.openxmlformats.org/officeDocument/2006/relationships/control" Target="../activeX/activeX199.xml"/><Relationship Id="rId193" Type="http://schemas.openxmlformats.org/officeDocument/2006/relationships/image" Target="../media/image52.emf"/><Relationship Id="rId13" Type="http://schemas.openxmlformats.org/officeDocument/2006/relationships/control" Target="../activeX/activeX47.xml"/><Relationship Id="rId109" Type="http://schemas.openxmlformats.org/officeDocument/2006/relationships/control" Target="../activeX/activeX138.xml"/><Relationship Id="rId34" Type="http://schemas.openxmlformats.org/officeDocument/2006/relationships/control" Target="../activeX/activeX68.xml"/><Relationship Id="rId50" Type="http://schemas.openxmlformats.org/officeDocument/2006/relationships/control" Target="../activeX/activeX81.xml"/><Relationship Id="rId55" Type="http://schemas.openxmlformats.org/officeDocument/2006/relationships/control" Target="../activeX/activeX86.xml"/><Relationship Id="rId76" Type="http://schemas.openxmlformats.org/officeDocument/2006/relationships/control" Target="../activeX/activeX107.xml"/><Relationship Id="rId97" Type="http://schemas.openxmlformats.org/officeDocument/2006/relationships/control" Target="../activeX/activeX126.xml"/><Relationship Id="rId104" Type="http://schemas.openxmlformats.org/officeDocument/2006/relationships/control" Target="../activeX/activeX133.xml"/><Relationship Id="rId120" Type="http://schemas.openxmlformats.org/officeDocument/2006/relationships/control" Target="../activeX/activeX149.xml"/><Relationship Id="rId125" Type="http://schemas.openxmlformats.org/officeDocument/2006/relationships/control" Target="../activeX/activeX154.xml"/><Relationship Id="rId141" Type="http://schemas.openxmlformats.org/officeDocument/2006/relationships/control" Target="../activeX/activeX170.xml"/><Relationship Id="rId146" Type="http://schemas.openxmlformats.org/officeDocument/2006/relationships/control" Target="../activeX/activeX175.xml"/><Relationship Id="rId167" Type="http://schemas.openxmlformats.org/officeDocument/2006/relationships/control" Target="../activeX/activeX194.xml"/><Relationship Id="rId188" Type="http://schemas.openxmlformats.org/officeDocument/2006/relationships/control" Target="../activeX/activeX215.xml"/><Relationship Id="rId7" Type="http://schemas.openxmlformats.org/officeDocument/2006/relationships/control" Target="../activeX/activeX41.xml"/><Relationship Id="rId71" Type="http://schemas.openxmlformats.org/officeDocument/2006/relationships/control" Target="../activeX/activeX102.xml"/><Relationship Id="rId92" Type="http://schemas.openxmlformats.org/officeDocument/2006/relationships/control" Target="../activeX/activeX122.xml"/><Relationship Id="rId162" Type="http://schemas.openxmlformats.org/officeDocument/2006/relationships/control" Target="../activeX/activeX189.xml"/><Relationship Id="rId183" Type="http://schemas.openxmlformats.org/officeDocument/2006/relationships/control" Target="../activeX/activeX210.xml"/><Relationship Id="rId2" Type="http://schemas.openxmlformats.org/officeDocument/2006/relationships/drawing" Target="../drawings/drawing9.xml"/><Relationship Id="rId29" Type="http://schemas.openxmlformats.org/officeDocument/2006/relationships/control" Target="../activeX/activeX63.xml"/><Relationship Id="rId24" Type="http://schemas.openxmlformats.org/officeDocument/2006/relationships/control" Target="../activeX/activeX58.xml"/><Relationship Id="rId40" Type="http://schemas.openxmlformats.org/officeDocument/2006/relationships/image" Target="../media/image46.emf"/><Relationship Id="rId45" Type="http://schemas.openxmlformats.org/officeDocument/2006/relationships/control" Target="../activeX/activeX76.xml"/><Relationship Id="rId66" Type="http://schemas.openxmlformats.org/officeDocument/2006/relationships/control" Target="../activeX/activeX97.xml"/><Relationship Id="rId87" Type="http://schemas.openxmlformats.org/officeDocument/2006/relationships/control" Target="../activeX/activeX118.xml"/><Relationship Id="rId110" Type="http://schemas.openxmlformats.org/officeDocument/2006/relationships/control" Target="../activeX/activeX139.xml"/><Relationship Id="rId115" Type="http://schemas.openxmlformats.org/officeDocument/2006/relationships/control" Target="../activeX/activeX144.xml"/><Relationship Id="rId131" Type="http://schemas.openxmlformats.org/officeDocument/2006/relationships/control" Target="../activeX/activeX160.xml"/><Relationship Id="rId136" Type="http://schemas.openxmlformats.org/officeDocument/2006/relationships/control" Target="../activeX/activeX165.xml"/><Relationship Id="rId157" Type="http://schemas.openxmlformats.org/officeDocument/2006/relationships/control" Target="../activeX/activeX184.xml"/><Relationship Id="rId178" Type="http://schemas.openxmlformats.org/officeDocument/2006/relationships/control" Target="../activeX/activeX205.xml"/><Relationship Id="rId61" Type="http://schemas.openxmlformats.org/officeDocument/2006/relationships/control" Target="../activeX/activeX92.xml"/><Relationship Id="rId82" Type="http://schemas.openxmlformats.org/officeDocument/2006/relationships/control" Target="../activeX/activeX113.xml"/><Relationship Id="rId152" Type="http://schemas.openxmlformats.org/officeDocument/2006/relationships/control" Target="../activeX/activeX179.xml"/><Relationship Id="rId173" Type="http://schemas.openxmlformats.org/officeDocument/2006/relationships/control" Target="../activeX/activeX200.xml"/><Relationship Id="rId19" Type="http://schemas.openxmlformats.org/officeDocument/2006/relationships/control" Target="../activeX/activeX53.xml"/><Relationship Id="rId14" Type="http://schemas.openxmlformats.org/officeDocument/2006/relationships/control" Target="../activeX/activeX48.xml"/><Relationship Id="rId30" Type="http://schemas.openxmlformats.org/officeDocument/2006/relationships/control" Target="../activeX/activeX64.xml"/><Relationship Id="rId35" Type="http://schemas.openxmlformats.org/officeDocument/2006/relationships/control" Target="../activeX/activeX69.xml"/><Relationship Id="rId56" Type="http://schemas.openxmlformats.org/officeDocument/2006/relationships/control" Target="../activeX/activeX87.xml"/><Relationship Id="rId77" Type="http://schemas.openxmlformats.org/officeDocument/2006/relationships/control" Target="../activeX/activeX108.xml"/><Relationship Id="rId100" Type="http://schemas.openxmlformats.org/officeDocument/2006/relationships/control" Target="../activeX/activeX129.xml"/><Relationship Id="rId105" Type="http://schemas.openxmlformats.org/officeDocument/2006/relationships/control" Target="../activeX/activeX134.xml"/><Relationship Id="rId126" Type="http://schemas.openxmlformats.org/officeDocument/2006/relationships/control" Target="../activeX/activeX155.xml"/><Relationship Id="rId147" Type="http://schemas.openxmlformats.org/officeDocument/2006/relationships/image" Target="../media/image49.emf"/><Relationship Id="rId168" Type="http://schemas.openxmlformats.org/officeDocument/2006/relationships/control" Target="../activeX/activeX195.xml"/><Relationship Id="rId8" Type="http://schemas.openxmlformats.org/officeDocument/2006/relationships/control" Target="../activeX/activeX42.xml"/><Relationship Id="rId51" Type="http://schemas.openxmlformats.org/officeDocument/2006/relationships/control" Target="../activeX/activeX82.xml"/><Relationship Id="rId72" Type="http://schemas.openxmlformats.org/officeDocument/2006/relationships/control" Target="../activeX/activeX103.xml"/><Relationship Id="rId93" Type="http://schemas.openxmlformats.org/officeDocument/2006/relationships/image" Target="../media/image48.emf"/><Relationship Id="rId98" Type="http://schemas.openxmlformats.org/officeDocument/2006/relationships/control" Target="../activeX/activeX127.xml"/><Relationship Id="rId121" Type="http://schemas.openxmlformats.org/officeDocument/2006/relationships/control" Target="../activeX/activeX150.xml"/><Relationship Id="rId142" Type="http://schemas.openxmlformats.org/officeDocument/2006/relationships/control" Target="../activeX/activeX171.xml"/><Relationship Id="rId163" Type="http://schemas.openxmlformats.org/officeDocument/2006/relationships/control" Target="../activeX/activeX190.xml"/><Relationship Id="rId184" Type="http://schemas.openxmlformats.org/officeDocument/2006/relationships/control" Target="../activeX/activeX211.xml"/><Relationship Id="rId189" Type="http://schemas.openxmlformats.org/officeDocument/2006/relationships/control" Target="../activeX/activeX216.xml"/><Relationship Id="rId3" Type="http://schemas.openxmlformats.org/officeDocument/2006/relationships/vmlDrawing" Target="../drawings/vmlDrawing7.vml"/><Relationship Id="rId25" Type="http://schemas.openxmlformats.org/officeDocument/2006/relationships/control" Target="../activeX/activeX59.xml"/><Relationship Id="rId46" Type="http://schemas.openxmlformats.org/officeDocument/2006/relationships/control" Target="../activeX/activeX77.xml"/><Relationship Id="rId67" Type="http://schemas.openxmlformats.org/officeDocument/2006/relationships/control" Target="../activeX/activeX98.xml"/><Relationship Id="rId116" Type="http://schemas.openxmlformats.org/officeDocument/2006/relationships/control" Target="../activeX/activeX145.xml"/><Relationship Id="rId137" Type="http://schemas.openxmlformats.org/officeDocument/2006/relationships/control" Target="../activeX/activeX166.xml"/><Relationship Id="rId158" Type="http://schemas.openxmlformats.org/officeDocument/2006/relationships/control" Target="../activeX/activeX185.xml"/><Relationship Id="rId20" Type="http://schemas.openxmlformats.org/officeDocument/2006/relationships/control" Target="../activeX/activeX54.xml"/><Relationship Id="rId41" Type="http://schemas.openxmlformats.org/officeDocument/2006/relationships/control" Target="../activeX/activeX72.xml"/><Relationship Id="rId62" Type="http://schemas.openxmlformats.org/officeDocument/2006/relationships/control" Target="../activeX/activeX93.xml"/><Relationship Id="rId83" Type="http://schemas.openxmlformats.org/officeDocument/2006/relationships/control" Target="../activeX/activeX114.xml"/><Relationship Id="rId88" Type="http://schemas.openxmlformats.org/officeDocument/2006/relationships/control" Target="../activeX/activeX119.xml"/><Relationship Id="rId111" Type="http://schemas.openxmlformats.org/officeDocument/2006/relationships/control" Target="../activeX/activeX140.xml"/><Relationship Id="rId132" Type="http://schemas.openxmlformats.org/officeDocument/2006/relationships/control" Target="../activeX/activeX161.xml"/><Relationship Id="rId153" Type="http://schemas.openxmlformats.org/officeDocument/2006/relationships/control" Target="../activeX/activeX180.xml"/><Relationship Id="rId174" Type="http://schemas.openxmlformats.org/officeDocument/2006/relationships/control" Target="../activeX/activeX201.xml"/><Relationship Id="rId179" Type="http://schemas.openxmlformats.org/officeDocument/2006/relationships/control" Target="../activeX/activeX206.xml"/><Relationship Id="rId190" Type="http://schemas.openxmlformats.org/officeDocument/2006/relationships/control" Target="../activeX/activeX217.xml"/><Relationship Id="rId15" Type="http://schemas.openxmlformats.org/officeDocument/2006/relationships/control" Target="../activeX/activeX49.xml"/><Relationship Id="rId36" Type="http://schemas.openxmlformats.org/officeDocument/2006/relationships/image" Target="../media/image37.emf"/><Relationship Id="rId57" Type="http://schemas.openxmlformats.org/officeDocument/2006/relationships/control" Target="../activeX/activeX88.xml"/><Relationship Id="rId106" Type="http://schemas.openxmlformats.org/officeDocument/2006/relationships/control" Target="../activeX/activeX135.xml"/><Relationship Id="rId127" Type="http://schemas.openxmlformats.org/officeDocument/2006/relationships/control" Target="../activeX/activeX156.xml"/><Relationship Id="rId10" Type="http://schemas.openxmlformats.org/officeDocument/2006/relationships/control" Target="../activeX/activeX44.xml"/><Relationship Id="rId31" Type="http://schemas.openxmlformats.org/officeDocument/2006/relationships/control" Target="../activeX/activeX65.xml"/><Relationship Id="rId52" Type="http://schemas.openxmlformats.org/officeDocument/2006/relationships/control" Target="../activeX/activeX83.xml"/><Relationship Id="rId73" Type="http://schemas.openxmlformats.org/officeDocument/2006/relationships/control" Target="../activeX/activeX104.xml"/><Relationship Id="rId78" Type="http://schemas.openxmlformats.org/officeDocument/2006/relationships/control" Target="../activeX/activeX109.xml"/><Relationship Id="rId94" Type="http://schemas.openxmlformats.org/officeDocument/2006/relationships/control" Target="../activeX/activeX123.xml"/><Relationship Id="rId99" Type="http://schemas.openxmlformats.org/officeDocument/2006/relationships/control" Target="../activeX/activeX128.xml"/><Relationship Id="rId101" Type="http://schemas.openxmlformats.org/officeDocument/2006/relationships/control" Target="../activeX/activeX130.xml"/><Relationship Id="rId122" Type="http://schemas.openxmlformats.org/officeDocument/2006/relationships/control" Target="../activeX/activeX151.xml"/><Relationship Id="rId143" Type="http://schemas.openxmlformats.org/officeDocument/2006/relationships/control" Target="../activeX/activeX172.xml"/><Relationship Id="rId148" Type="http://schemas.openxmlformats.org/officeDocument/2006/relationships/control" Target="../activeX/activeX176.xml"/><Relationship Id="rId164" Type="http://schemas.openxmlformats.org/officeDocument/2006/relationships/control" Target="../activeX/activeX191.xml"/><Relationship Id="rId169" Type="http://schemas.openxmlformats.org/officeDocument/2006/relationships/control" Target="../activeX/activeX196.xml"/><Relationship Id="rId185" Type="http://schemas.openxmlformats.org/officeDocument/2006/relationships/control" Target="../activeX/activeX212.xml"/><Relationship Id="rId4" Type="http://schemas.openxmlformats.org/officeDocument/2006/relationships/control" Target="../activeX/activeX39.xml"/><Relationship Id="rId9" Type="http://schemas.openxmlformats.org/officeDocument/2006/relationships/control" Target="../activeX/activeX43.xml"/><Relationship Id="rId180" Type="http://schemas.openxmlformats.org/officeDocument/2006/relationships/control" Target="../activeX/activeX207.xml"/><Relationship Id="rId26" Type="http://schemas.openxmlformats.org/officeDocument/2006/relationships/control" Target="../activeX/activeX60.xml"/><Relationship Id="rId47" Type="http://schemas.openxmlformats.org/officeDocument/2006/relationships/control" Target="../activeX/activeX78.xml"/><Relationship Id="rId68" Type="http://schemas.openxmlformats.org/officeDocument/2006/relationships/control" Target="../activeX/activeX99.xml"/><Relationship Id="rId89" Type="http://schemas.openxmlformats.org/officeDocument/2006/relationships/control" Target="../activeX/activeX120.xml"/><Relationship Id="rId112" Type="http://schemas.openxmlformats.org/officeDocument/2006/relationships/control" Target="../activeX/activeX141.xml"/><Relationship Id="rId133" Type="http://schemas.openxmlformats.org/officeDocument/2006/relationships/control" Target="../activeX/activeX162.xml"/><Relationship Id="rId154" Type="http://schemas.openxmlformats.org/officeDocument/2006/relationships/control" Target="../activeX/activeX181.xml"/><Relationship Id="rId175" Type="http://schemas.openxmlformats.org/officeDocument/2006/relationships/control" Target="../activeX/activeX202.xml"/><Relationship Id="rId16" Type="http://schemas.openxmlformats.org/officeDocument/2006/relationships/control" Target="../activeX/activeX50.xml"/><Relationship Id="rId37" Type="http://schemas.openxmlformats.org/officeDocument/2006/relationships/control" Target="../activeX/activeX70.xml"/><Relationship Id="rId58" Type="http://schemas.openxmlformats.org/officeDocument/2006/relationships/control" Target="../activeX/activeX89.xml"/><Relationship Id="rId79" Type="http://schemas.openxmlformats.org/officeDocument/2006/relationships/control" Target="../activeX/activeX110.xml"/><Relationship Id="rId102" Type="http://schemas.openxmlformats.org/officeDocument/2006/relationships/control" Target="../activeX/activeX131.xml"/><Relationship Id="rId123" Type="http://schemas.openxmlformats.org/officeDocument/2006/relationships/control" Target="../activeX/activeX152.xml"/><Relationship Id="rId144" Type="http://schemas.openxmlformats.org/officeDocument/2006/relationships/control" Target="../activeX/activeX173.xml"/><Relationship Id="rId90" Type="http://schemas.openxmlformats.org/officeDocument/2006/relationships/control" Target="../activeX/activeX121.xml"/><Relationship Id="rId165" Type="http://schemas.openxmlformats.org/officeDocument/2006/relationships/control" Target="../activeX/activeX192.xml"/><Relationship Id="rId186" Type="http://schemas.openxmlformats.org/officeDocument/2006/relationships/control" Target="../activeX/activeX213.xml"/><Relationship Id="rId27" Type="http://schemas.openxmlformats.org/officeDocument/2006/relationships/control" Target="../activeX/activeX61.xml"/><Relationship Id="rId48" Type="http://schemas.openxmlformats.org/officeDocument/2006/relationships/control" Target="../activeX/activeX79.xml"/><Relationship Id="rId69" Type="http://schemas.openxmlformats.org/officeDocument/2006/relationships/control" Target="../activeX/activeX100.xml"/><Relationship Id="rId113" Type="http://schemas.openxmlformats.org/officeDocument/2006/relationships/control" Target="../activeX/activeX142.xml"/><Relationship Id="rId134" Type="http://schemas.openxmlformats.org/officeDocument/2006/relationships/control" Target="../activeX/activeX163.xml"/><Relationship Id="rId80" Type="http://schemas.openxmlformats.org/officeDocument/2006/relationships/control" Target="../activeX/activeX111.xml"/><Relationship Id="rId155" Type="http://schemas.openxmlformats.org/officeDocument/2006/relationships/control" Target="../activeX/activeX182.xml"/><Relationship Id="rId176" Type="http://schemas.openxmlformats.org/officeDocument/2006/relationships/control" Target="../activeX/activeX203.xml"/><Relationship Id="rId17" Type="http://schemas.openxmlformats.org/officeDocument/2006/relationships/control" Target="../activeX/activeX51.xml"/><Relationship Id="rId38" Type="http://schemas.openxmlformats.org/officeDocument/2006/relationships/image" Target="../media/image45.emf"/><Relationship Id="rId59" Type="http://schemas.openxmlformats.org/officeDocument/2006/relationships/control" Target="../activeX/activeX90.xml"/><Relationship Id="rId103" Type="http://schemas.openxmlformats.org/officeDocument/2006/relationships/control" Target="../activeX/activeX132.xml"/><Relationship Id="rId124" Type="http://schemas.openxmlformats.org/officeDocument/2006/relationships/control" Target="../activeX/activeX153.xml"/><Relationship Id="rId70" Type="http://schemas.openxmlformats.org/officeDocument/2006/relationships/control" Target="../activeX/activeX101.xml"/><Relationship Id="rId91" Type="http://schemas.openxmlformats.org/officeDocument/2006/relationships/image" Target="../media/image47.emf"/><Relationship Id="rId145" Type="http://schemas.openxmlformats.org/officeDocument/2006/relationships/control" Target="../activeX/activeX174.xml"/><Relationship Id="rId166" Type="http://schemas.openxmlformats.org/officeDocument/2006/relationships/control" Target="../activeX/activeX193.xml"/><Relationship Id="rId187" Type="http://schemas.openxmlformats.org/officeDocument/2006/relationships/control" Target="../activeX/activeX214.xml"/><Relationship Id="rId1" Type="http://schemas.openxmlformats.org/officeDocument/2006/relationships/printerSettings" Target="../printerSettings/printerSettings7.bin"/><Relationship Id="rId28" Type="http://schemas.openxmlformats.org/officeDocument/2006/relationships/control" Target="../activeX/activeX62.xml"/><Relationship Id="rId49" Type="http://schemas.openxmlformats.org/officeDocument/2006/relationships/control" Target="../activeX/activeX80.xml"/><Relationship Id="rId114" Type="http://schemas.openxmlformats.org/officeDocument/2006/relationships/control" Target="../activeX/activeX143.xml"/><Relationship Id="rId60" Type="http://schemas.openxmlformats.org/officeDocument/2006/relationships/control" Target="../activeX/activeX91.xml"/><Relationship Id="rId81" Type="http://schemas.openxmlformats.org/officeDocument/2006/relationships/control" Target="../activeX/activeX112.xml"/><Relationship Id="rId135" Type="http://schemas.openxmlformats.org/officeDocument/2006/relationships/control" Target="../activeX/activeX164.xml"/><Relationship Id="rId156" Type="http://schemas.openxmlformats.org/officeDocument/2006/relationships/control" Target="../activeX/activeX183.xml"/><Relationship Id="rId177" Type="http://schemas.openxmlformats.org/officeDocument/2006/relationships/control" Target="../activeX/activeX204.xml"/><Relationship Id="rId18" Type="http://schemas.openxmlformats.org/officeDocument/2006/relationships/control" Target="../activeX/activeX52.xml"/><Relationship Id="rId39" Type="http://schemas.openxmlformats.org/officeDocument/2006/relationships/control" Target="../activeX/activeX71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1.xml"/><Relationship Id="rId3" Type="http://schemas.openxmlformats.org/officeDocument/2006/relationships/vmlDrawing" Target="../drawings/vmlDrawing8.vml"/><Relationship Id="rId7" Type="http://schemas.openxmlformats.org/officeDocument/2006/relationships/image" Target="../media/image54.emf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220.xml"/><Relationship Id="rId11" Type="http://schemas.openxmlformats.org/officeDocument/2006/relationships/image" Target="../media/image56.emf"/><Relationship Id="rId5" Type="http://schemas.openxmlformats.org/officeDocument/2006/relationships/image" Target="../media/image53.emf"/><Relationship Id="rId10" Type="http://schemas.openxmlformats.org/officeDocument/2006/relationships/control" Target="../activeX/activeX222.xml"/><Relationship Id="rId4" Type="http://schemas.openxmlformats.org/officeDocument/2006/relationships/control" Target="../activeX/activeX219.xml"/><Relationship Id="rId9" Type="http://schemas.openxmlformats.org/officeDocument/2006/relationships/image" Target="../media/image55.emf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322.xml"/><Relationship Id="rId21" Type="http://schemas.openxmlformats.org/officeDocument/2006/relationships/control" Target="../activeX/activeX232.xml"/><Relationship Id="rId42" Type="http://schemas.openxmlformats.org/officeDocument/2006/relationships/control" Target="../activeX/activeX253.xml"/><Relationship Id="rId63" Type="http://schemas.openxmlformats.org/officeDocument/2006/relationships/image" Target="../media/image65.emf"/><Relationship Id="rId84" Type="http://schemas.openxmlformats.org/officeDocument/2006/relationships/control" Target="../activeX/activeX289.xml"/><Relationship Id="rId138" Type="http://schemas.openxmlformats.org/officeDocument/2006/relationships/control" Target="../activeX/activeX337.xml"/><Relationship Id="rId159" Type="http://schemas.openxmlformats.org/officeDocument/2006/relationships/control" Target="../activeX/activeX358.xml"/><Relationship Id="rId170" Type="http://schemas.openxmlformats.org/officeDocument/2006/relationships/control" Target="../activeX/activeX369.xml"/><Relationship Id="rId191" Type="http://schemas.openxmlformats.org/officeDocument/2006/relationships/control" Target="../activeX/activeX386.xml"/><Relationship Id="rId205" Type="http://schemas.openxmlformats.org/officeDocument/2006/relationships/control" Target="../activeX/activeX398.xml"/><Relationship Id="rId107" Type="http://schemas.openxmlformats.org/officeDocument/2006/relationships/control" Target="../activeX/activeX312.xml"/><Relationship Id="rId11" Type="http://schemas.openxmlformats.org/officeDocument/2006/relationships/image" Target="../media/image60.emf"/><Relationship Id="rId32" Type="http://schemas.openxmlformats.org/officeDocument/2006/relationships/control" Target="../activeX/activeX243.xml"/><Relationship Id="rId53" Type="http://schemas.openxmlformats.org/officeDocument/2006/relationships/control" Target="../activeX/activeX264.xml"/><Relationship Id="rId74" Type="http://schemas.openxmlformats.org/officeDocument/2006/relationships/control" Target="../activeX/activeX279.xml"/><Relationship Id="rId128" Type="http://schemas.openxmlformats.org/officeDocument/2006/relationships/control" Target="../activeX/activeX330.xml"/><Relationship Id="rId149" Type="http://schemas.openxmlformats.org/officeDocument/2006/relationships/control" Target="../activeX/activeX348.xml"/><Relationship Id="rId5" Type="http://schemas.openxmlformats.org/officeDocument/2006/relationships/image" Target="../media/image57.emf"/><Relationship Id="rId95" Type="http://schemas.openxmlformats.org/officeDocument/2006/relationships/control" Target="../activeX/activeX300.xml"/><Relationship Id="rId160" Type="http://schemas.openxmlformats.org/officeDocument/2006/relationships/control" Target="../activeX/activeX359.xml"/><Relationship Id="rId181" Type="http://schemas.openxmlformats.org/officeDocument/2006/relationships/control" Target="../activeX/activeX380.xml"/><Relationship Id="rId216" Type="http://schemas.openxmlformats.org/officeDocument/2006/relationships/control" Target="../activeX/activeX409.xml"/><Relationship Id="rId22" Type="http://schemas.openxmlformats.org/officeDocument/2006/relationships/control" Target="../activeX/activeX233.xml"/><Relationship Id="rId43" Type="http://schemas.openxmlformats.org/officeDocument/2006/relationships/control" Target="../activeX/activeX254.xml"/><Relationship Id="rId64" Type="http://schemas.openxmlformats.org/officeDocument/2006/relationships/control" Target="../activeX/activeX272.xml"/><Relationship Id="rId118" Type="http://schemas.openxmlformats.org/officeDocument/2006/relationships/control" Target="../activeX/activeX323.xml"/><Relationship Id="rId139" Type="http://schemas.openxmlformats.org/officeDocument/2006/relationships/control" Target="../activeX/activeX338.xml"/><Relationship Id="rId85" Type="http://schemas.openxmlformats.org/officeDocument/2006/relationships/control" Target="../activeX/activeX290.xml"/><Relationship Id="rId150" Type="http://schemas.openxmlformats.org/officeDocument/2006/relationships/control" Target="../activeX/activeX349.xml"/><Relationship Id="rId171" Type="http://schemas.openxmlformats.org/officeDocument/2006/relationships/control" Target="../activeX/activeX370.xml"/><Relationship Id="rId192" Type="http://schemas.openxmlformats.org/officeDocument/2006/relationships/image" Target="../media/image79.emf"/><Relationship Id="rId206" Type="http://schemas.openxmlformats.org/officeDocument/2006/relationships/control" Target="../activeX/activeX399.xml"/><Relationship Id="rId12" Type="http://schemas.openxmlformats.org/officeDocument/2006/relationships/control" Target="../activeX/activeX227.xml"/><Relationship Id="rId33" Type="http://schemas.openxmlformats.org/officeDocument/2006/relationships/control" Target="../activeX/activeX244.xml"/><Relationship Id="rId108" Type="http://schemas.openxmlformats.org/officeDocument/2006/relationships/control" Target="../activeX/activeX313.xml"/><Relationship Id="rId129" Type="http://schemas.openxmlformats.org/officeDocument/2006/relationships/image" Target="../media/image72.emf"/><Relationship Id="rId54" Type="http://schemas.openxmlformats.org/officeDocument/2006/relationships/control" Target="../activeX/activeX265.xml"/><Relationship Id="rId75" Type="http://schemas.openxmlformats.org/officeDocument/2006/relationships/control" Target="../activeX/activeX280.xml"/><Relationship Id="rId96" Type="http://schemas.openxmlformats.org/officeDocument/2006/relationships/control" Target="../activeX/activeX301.xml"/><Relationship Id="rId140" Type="http://schemas.openxmlformats.org/officeDocument/2006/relationships/control" Target="../activeX/activeX339.xml"/><Relationship Id="rId161" Type="http://schemas.openxmlformats.org/officeDocument/2006/relationships/control" Target="../activeX/activeX360.xml"/><Relationship Id="rId182" Type="http://schemas.openxmlformats.org/officeDocument/2006/relationships/control" Target="../activeX/activeX381.xml"/><Relationship Id="rId217" Type="http://schemas.openxmlformats.org/officeDocument/2006/relationships/control" Target="../activeX/activeX410.xml"/><Relationship Id="rId6" Type="http://schemas.openxmlformats.org/officeDocument/2006/relationships/control" Target="../activeX/activeX224.xml"/><Relationship Id="rId23" Type="http://schemas.openxmlformats.org/officeDocument/2006/relationships/control" Target="../activeX/activeX234.xml"/><Relationship Id="rId119" Type="http://schemas.openxmlformats.org/officeDocument/2006/relationships/control" Target="../activeX/activeX324.xml"/><Relationship Id="rId44" Type="http://schemas.openxmlformats.org/officeDocument/2006/relationships/control" Target="../activeX/activeX255.xml"/><Relationship Id="rId65" Type="http://schemas.openxmlformats.org/officeDocument/2006/relationships/image" Target="../media/image66.emf"/><Relationship Id="rId86" Type="http://schemas.openxmlformats.org/officeDocument/2006/relationships/control" Target="../activeX/activeX291.xml"/><Relationship Id="rId130" Type="http://schemas.openxmlformats.org/officeDocument/2006/relationships/control" Target="../activeX/activeX331.xml"/><Relationship Id="rId151" Type="http://schemas.openxmlformats.org/officeDocument/2006/relationships/control" Target="../activeX/activeX350.xml"/><Relationship Id="rId172" Type="http://schemas.openxmlformats.org/officeDocument/2006/relationships/control" Target="../activeX/activeX371.xml"/><Relationship Id="rId193" Type="http://schemas.openxmlformats.org/officeDocument/2006/relationships/control" Target="../activeX/activeX387.xml"/><Relationship Id="rId207" Type="http://schemas.openxmlformats.org/officeDocument/2006/relationships/control" Target="../activeX/activeX400.xml"/><Relationship Id="rId13" Type="http://schemas.openxmlformats.org/officeDocument/2006/relationships/image" Target="../media/image61.emf"/><Relationship Id="rId109" Type="http://schemas.openxmlformats.org/officeDocument/2006/relationships/control" Target="../activeX/activeX314.xml"/><Relationship Id="rId34" Type="http://schemas.openxmlformats.org/officeDocument/2006/relationships/control" Target="../activeX/activeX245.xml"/><Relationship Id="rId55" Type="http://schemas.openxmlformats.org/officeDocument/2006/relationships/control" Target="../activeX/activeX266.xml"/><Relationship Id="rId76" Type="http://schemas.openxmlformats.org/officeDocument/2006/relationships/control" Target="../activeX/activeX281.xml"/><Relationship Id="rId97" Type="http://schemas.openxmlformats.org/officeDocument/2006/relationships/control" Target="../activeX/activeX302.xml"/><Relationship Id="rId120" Type="http://schemas.openxmlformats.org/officeDocument/2006/relationships/control" Target="../activeX/activeX325.xml"/><Relationship Id="rId141" Type="http://schemas.openxmlformats.org/officeDocument/2006/relationships/control" Target="../activeX/activeX340.xml"/><Relationship Id="rId7" Type="http://schemas.openxmlformats.org/officeDocument/2006/relationships/image" Target="../media/image58.emf"/><Relationship Id="rId162" Type="http://schemas.openxmlformats.org/officeDocument/2006/relationships/control" Target="../activeX/activeX361.xml"/><Relationship Id="rId183" Type="http://schemas.openxmlformats.org/officeDocument/2006/relationships/control" Target="../activeX/activeX382.xml"/><Relationship Id="rId218" Type="http://schemas.openxmlformats.org/officeDocument/2006/relationships/control" Target="../activeX/activeX411.xml"/><Relationship Id="rId24" Type="http://schemas.openxmlformats.org/officeDocument/2006/relationships/control" Target="../activeX/activeX235.xml"/><Relationship Id="rId45" Type="http://schemas.openxmlformats.org/officeDocument/2006/relationships/control" Target="../activeX/activeX256.xml"/><Relationship Id="rId66" Type="http://schemas.openxmlformats.org/officeDocument/2006/relationships/control" Target="../activeX/activeX273.xml"/><Relationship Id="rId87" Type="http://schemas.openxmlformats.org/officeDocument/2006/relationships/control" Target="../activeX/activeX292.xml"/><Relationship Id="rId110" Type="http://schemas.openxmlformats.org/officeDocument/2006/relationships/control" Target="../activeX/activeX315.xml"/><Relationship Id="rId131" Type="http://schemas.openxmlformats.org/officeDocument/2006/relationships/image" Target="../media/image73.emf"/><Relationship Id="rId152" Type="http://schemas.openxmlformats.org/officeDocument/2006/relationships/control" Target="../activeX/activeX351.xml"/><Relationship Id="rId173" Type="http://schemas.openxmlformats.org/officeDocument/2006/relationships/control" Target="../activeX/activeX372.xml"/><Relationship Id="rId194" Type="http://schemas.openxmlformats.org/officeDocument/2006/relationships/image" Target="../media/image80.emf"/><Relationship Id="rId208" Type="http://schemas.openxmlformats.org/officeDocument/2006/relationships/control" Target="../activeX/activeX401.xml"/><Relationship Id="rId14" Type="http://schemas.openxmlformats.org/officeDocument/2006/relationships/control" Target="../activeX/activeX228.xml"/><Relationship Id="rId35" Type="http://schemas.openxmlformats.org/officeDocument/2006/relationships/control" Target="../activeX/activeX246.xml"/><Relationship Id="rId56" Type="http://schemas.openxmlformats.org/officeDocument/2006/relationships/control" Target="../activeX/activeX267.xml"/><Relationship Id="rId77" Type="http://schemas.openxmlformats.org/officeDocument/2006/relationships/control" Target="../activeX/activeX282.xml"/><Relationship Id="rId100" Type="http://schemas.openxmlformats.org/officeDocument/2006/relationships/control" Target="../activeX/activeX305.xml"/><Relationship Id="rId8" Type="http://schemas.openxmlformats.org/officeDocument/2006/relationships/control" Target="../activeX/activeX225.xml"/><Relationship Id="rId98" Type="http://schemas.openxmlformats.org/officeDocument/2006/relationships/control" Target="../activeX/activeX303.xml"/><Relationship Id="rId121" Type="http://schemas.openxmlformats.org/officeDocument/2006/relationships/control" Target="../activeX/activeX326.xml"/><Relationship Id="rId142" Type="http://schemas.openxmlformats.org/officeDocument/2006/relationships/control" Target="../activeX/activeX341.xml"/><Relationship Id="rId163" Type="http://schemas.openxmlformats.org/officeDocument/2006/relationships/control" Target="../activeX/activeX362.xml"/><Relationship Id="rId184" Type="http://schemas.openxmlformats.org/officeDocument/2006/relationships/image" Target="../media/image75.emf"/><Relationship Id="rId219" Type="http://schemas.openxmlformats.org/officeDocument/2006/relationships/control" Target="../activeX/activeX412.xml"/><Relationship Id="rId3" Type="http://schemas.openxmlformats.org/officeDocument/2006/relationships/vmlDrawing" Target="../drawings/vmlDrawing9.vml"/><Relationship Id="rId214" Type="http://schemas.openxmlformats.org/officeDocument/2006/relationships/control" Target="../activeX/activeX407.xml"/><Relationship Id="rId25" Type="http://schemas.openxmlformats.org/officeDocument/2006/relationships/control" Target="../activeX/activeX236.xml"/><Relationship Id="rId46" Type="http://schemas.openxmlformats.org/officeDocument/2006/relationships/control" Target="../activeX/activeX257.xml"/><Relationship Id="rId67" Type="http://schemas.openxmlformats.org/officeDocument/2006/relationships/image" Target="../media/image67.emf"/><Relationship Id="rId116" Type="http://schemas.openxmlformats.org/officeDocument/2006/relationships/control" Target="../activeX/activeX321.xml"/><Relationship Id="rId137" Type="http://schemas.openxmlformats.org/officeDocument/2006/relationships/control" Target="../activeX/activeX336.xml"/><Relationship Id="rId158" Type="http://schemas.openxmlformats.org/officeDocument/2006/relationships/control" Target="../activeX/activeX357.xml"/><Relationship Id="rId20" Type="http://schemas.openxmlformats.org/officeDocument/2006/relationships/control" Target="../activeX/activeX231.xml"/><Relationship Id="rId41" Type="http://schemas.openxmlformats.org/officeDocument/2006/relationships/control" Target="../activeX/activeX252.xml"/><Relationship Id="rId62" Type="http://schemas.openxmlformats.org/officeDocument/2006/relationships/control" Target="../activeX/activeX271.xml"/><Relationship Id="rId83" Type="http://schemas.openxmlformats.org/officeDocument/2006/relationships/control" Target="../activeX/activeX288.xml"/><Relationship Id="rId88" Type="http://schemas.openxmlformats.org/officeDocument/2006/relationships/control" Target="../activeX/activeX293.xml"/><Relationship Id="rId111" Type="http://schemas.openxmlformats.org/officeDocument/2006/relationships/control" Target="../activeX/activeX316.xml"/><Relationship Id="rId132" Type="http://schemas.openxmlformats.org/officeDocument/2006/relationships/control" Target="../activeX/activeX332.xml"/><Relationship Id="rId153" Type="http://schemas.openxmlformats.org/officeDocument/2006/relationships/control" Target="../activeX/activeX352.xml"/><Relationship Id="rId174" Type="http://schemas.openxmlformats.org/officeDocument/2006/relationships/control" Target="../activeX/activeX373.xml"/><Relationship Id="rId179" Type="http://schemas.openxmlformats.org/officeDocument/2006/relationships/control" Target="../activeX/activeX378.xml"/><Relationship Id="rId195" Type="http://schemas.openxmlformats.org/officeDocument/2006/relationships/control" Target="../activeX/activeX388.xml"/><Relationship Id="rId209" Type="http://schemas.openxmlformats.org/officeDocument/2006/relationships/control" Target="../activeX/activeX402.xml"/><Relationship Id="rId190" Type="http://schemas.openxmlformats.org/officeDocument/2006/relationships/image" Target="../media/image78.emf"/><Relationship Id="rId204" Type="http://schemas.openxmlformats.org/officeDocument/2006/relationships/control" Target="../activeX/activeX397.xml"/><Relationship Id="rId220" Type="http://schemas.openxmlformats.org/officeDocument/2006/relationships/control" Target="../activeX/activeX413.xml"/><Relationship Id="rId225" Type="http://schemas.openxmlformats.org/officeDocument/2006/relationships/control" Target="../activeX/activeX418.xml"/><Relationship Id="rId15" Type="http://schemas.openxmlformats.org/officeDocument/2006/relationships/image" Target="../media/image62.emf"/><Relationship Id="rId36" Type="http://schemas.openxmlformats.org/officeDocument/2006/relationships/control" Target="../activeX/activeX247.xml"/><Relationship Id="rId57" Type="http://schemas.openxmlformats.org/officeDocument/2006/relationships/control" Target="../activeX/activeX268.xml"/><Relationship Id="rId106" Type="http://schemas.openxmlformats.org/officeDocument/2006/relationships/control" Target="../activeX/activeX311.xml"/><Relationship Id="rId127" Type="http://schemas.openxmlformats.org/officeDocument/2006/relationships/image" Target="../media/image71.emf"/><Relationship Id="rId10" Type="http://schemas.openxmlformats.org/officeDocument/2006/relationships/control" Target="../activeX/activeX226.xml"/><Relationship Id="rId31" Type="http://schemas.openxmlformats.org/officeDocument/2006/relationships/control" Target="../activeX/activeX242.xml"/><Relationship Id="rId52" Type="http://schemas.openxmlformats.org/officeDocument/2006/relationships/control" Target="../activeX/activeX263.xml"/><Relationship Id="rId73" Type="http://schemas.openxmlformats.org/officeDocument/2006/relationships/control" Target="../activeX/activeX278.xml"/><Relationship Id="rId78" Type="http://schemas.openxmlformats.org/officeDocument/2006/relationships/control" Target="../activeX/activeX283.xml"/><Relationship Id="rId94" Type="http://schemas.openxmlformats.org/officeDocument/2006/relationships/control" Target="../activeX/activeX299.xml"/><Relationship Id="rId99" Type="http://schemas.openxmlformats.org/officeDocument/2006/relationships/control" Target="../activeX/activeX304.xml"/><Relationship Id="rId101" Type="http://schemas.openxmlformats.org/officeDocument/2006/relationships/control" Target="../activeX/activeX306.xml"/><Relationship Id="rId122" Type="http://schemas.openxmlformats.org/officeDocument/2006/relationships/control" Target="../activeX/activeX327.xml"/><Relationship Id="rId143" Type="http://schemas.openxmlformats.org/officeDocument/2006/relationships/control" Target="../activeX/activeX342.xml"/><Relationship Id="rId148" Type="http://schemas.openxmlformats.org/officeDocument/2006/relationships/control" Target="../activeX/activeX347.xml"/><Relationship Id="rId164" Type="http://schemas.openxmlformats.org/officeDocument/2006/relationships/control" Target="../activeX/activeX363.xml"/><Relationship Id="rId169" Type="http://schemas.openxmlformats.org/officeDocument/2006/relationships/control" Target="../activeX/activeX368.xml"/><Relationship Id="rId185" Type="http://schemas.openxmlformats.org/officeDocument/2006/relationships/control" Target="../activeX/activeX383.xml"/><Relationship Id="rId4" Type="http://schemas.openxmlformats.org/officeDocument/2006/relationships/control" Target="../activeX/activeX223.xml"/><Relationship Id="rId9" Type="http://schemas.openxmlformats.org/officeDocument/2006/relationships/image" Target="../media/image59.emf"/><Relationship Id="rId180" Type="http://schemas.openxmlformats.org/officeDocument/2006/relationships/control" Target="../activeX/activeX379.xml"/><Relationship Id="rId210" Type="http://schemas.openxmlformats.org/officeDocument/2006/relationships/control" Target="../activeX/activeX403.xml"/><Relationship Id="rId215" Type="http://schemas.openxmlformats.org/officeDocument/2006/relationships/control" Target="../activeX/activeX408.xml"/><Relationship Id="rId26" Type="http://schemas.openxmlformats.org/officeDocument/2006/relationships/control" Target="../activeX/activeX237.xml"/><Relationship Id="rId47" Type="http://schemas.openxmlformats.org/officeDocument/2006/relationships/control" Target="../activeX/activeX258.xml"/><Relationship Id="rId68" Type="http://schemas.openxmlformats.org/officeDocument/2006/relationships/control" Target="../activeX/activeX274.xml"/><Relationship Id="rId89" Type="http://schemas.openxmlformats.org/officeDocument/2006/relationships/control" Target="../activeX/activeX294.xml"/><Relationship Id="rId112" Type="http://schemas.openxmlformats.org/officeDocument/2006/relationships/control" Target="../activeX/activeX317.xml"/><Relationship Id="rId133" Type="http://schemas.openxmlformats.org/officeDocument/2006/relationships/image" Target="../media/image74.emf"/><Relationship Id="rId154" Type="http://schemas.openxmlformats.org/officeDocument/2006/relationships/control" Target="../activeX/activeX353.xml"/><Relationship Id="rId175" Type="http://schemas.openxmlformats.org/officeDocument/2006/relationships/control" Target="../activeX/activeX374.xml"/><Relationship Id="rId196" Type="http://schemas.openxmlformats.org/officeDocument/2006/relationships/control" Target="../activeX/activeX389.xml"/><Relationship Id="rId200" Type="http://schemas.openxmlformats.org/officeDocument/2006/relationships/control" Target="../activeX/activeX393.xml"/><Relationship Id="rId16" Type="http://schemas.openxmlformats.org/officeDocument/2006/relationships/control" Target="../activeX/activeX229.xml"/><Relationship Id="rId221" Type="http://schemas.openxmlformats.org/officeDocument/2006/relationships/control" Target="../activeX/activeX414.xml"/><Relationship Id="rId37" Type="http://schemas.openxmlformats.org/officeDocument/2006/relationships/control" Target="../activeX/activeX248.xml"/><Relationship Id="rId58" Type="http://schemas.openxmlformats.org/officeDocument/2006/relationships/control" Target="../activeX/activeX269.xml"/><Relationship Id="rId79" Type="http://schemas.openxmlformats.org/officeDocument/2006/relationships/control" Target="../activeX/activeX284.xml"/><Relationship Id="rId102" Type="http://schemas.openxmlformats.org/officeDocument/2006/relationships/control" Target="../activeX/activeX307.xml"/><Relationship Id="rId123" Type="http://schemas.openxmlformats.org/officeDocument/2006/relationships/image" Target="../media/image69.emf"/><Relationship Id="rId144" Type="http://schemas.openxmlformats.org/officeDocument/2006/relationships/control" Target="../activeX/activeX343.xml"/><Relationship Id="rId90" Type="http://schemas.openxmlformats.org/officeDocument/2006/relationships/control" Target="../activeX/activeX295.xml"/><Relationship Id="rId165" Type="http://schemas.openxmlformats.org/officeDocument/2006/relationships/control" Target="../activeX/activeX364.xml"/><Relationship Id="rId186" Type="http://schemas.openxmlformats.org/officeDocument/2006/relationships/image" Target="../media/image76.emf"/><Relationship Id="rId211" Type="http://schemas.openxmlformats.org/officeDocument/2006/relationships/control" Target="../activeX/activeX404.xml"/><Relationship Id="rId27" Type="http://schemas.openxmlformats.org/officeDocument/2006/relationships/control" Target="../activeX/activeX238.xml"/><Relationship Id="rId48" Type="http://schemas.openxmlformats.org/officeDocument/2006/relationships/control" Target="../activeX/activeX259.xml"/><Relationship Id="rId69" Type="http://schemas.openxmlformats.org/officeDocument/2006/relationships/image" Target="../media/image68.emf"/><Relationship Id="rId113" Type="http://schemas.openxmlformats.org/officeDocument/2006/relationships/control" Target="../activeX/activeX318.xml"/><Relationship Id="rId134" Type="http://schemas.openxmlformats.org/officeDocument/2006/relationships/control" Target="../activeX/activeX333.xml"/><Relationship Id="rId80" Type="http://schemas.openxmlformats.org/officeDocument/2006/relationships/control" Target="../activeX/activeX285.xml"/><Relationship Id="rId155" Type="http://schemas.openxmlformats.org/officeDocument/2006/relationships/control" Target="../activeX/activeX354.xml"/><Relationship Id="rId176" Type="http://schemas.openxmlformats.org/officeDocument/2006/relationships/control" Target="../activeX/activeX375.xml"/><Relationship Id="rId197" Type="http://schemas.openxmlformats.org/officeDocument/2006/relationships/control" Target="../activeX/activeX390.xml"/><Relationship Id="rId201" Type="http://schemas.openxmlformats.org/officeDocument/2006/relationships/control" Target="../activeX/activeX394.xml"/><Relationship Id="rId222" Type="http://schemas.openxmlformats.org/officeDocument/2006/relationships/control" Target="../activeX/activeX415.xml"/><Relationship Id="rId17" Type="http://schemas.openxmlformats.org/officeDocument/2006/relationships/image" Target="../media/image37.emf"/><Relationship Id="rId38" Type="http://schemas.openxmlformats.org/officeDocument/2006/relationships/control" Target="../activeX/activeX249.xml"/><Relationship Id="rId59" Type="http://schemas.openxmlformats.org/officeDocument/2006/relationships/image" Target="../media/image63.emf"/><Relationship Id="rId103" Type="http://schemas.openxmlformats.org/officeDocument/2006/relationships/control" Target="../activeX/activeX308.xml"/><Relationship Id="rId124" Type="http://schemas.openxmlformats.org/officeDocument/2006/relationships/control" Target="../activeX/activeX328.xml"/><Relationship Id="rId70" Type="http://schemas.openxmlformats.org/officeDocument/2006/relationships/control" Target="../activeX/activeX275.xml"/><Relationship Id="rId91" Type="http://schemas.openxmlformats.org/officeDocument/2006/relationships/control" Target="../activeX/activeX296.xml"/><Relationship Id="rId145" Type="http://schemas.openxmlformats.org/officeDocument/2006/relationships/control" Target="../activeX/activeX344.xml"/><Relationship Id="rId166" Type="http://schemas.openxmlformats.org/officeDocument/2006/relationships/control" Target="../activeX/activeX365.xml"/><Relationship Id="rId187" Type="http://schemas.openxmlformats.org/officeDocument/2006/relationships/control" Target="../activeX/activeX384.xml"/><Relationship Id="rId1" Type="http://schemas.openxmlformats.org/officeDocument/2006/relationships/printerSettings" Target="../printerSettings/printerSettings9.bin"/><Relationship Id="rId212" Type="http://schemas.openxmlformats.org/officeDocument/2006/relationships/control" Target="../activeX/activeX405.xml"/><Relationship Id="rId28" Type="http://schemas.openxmlformats.org/officeDocument/2006/relationships/control" Target="../activeX/activeX239.xml"/><Relationship Id="rId49" Type="http://schemas.openxmlformats.org/officeDocument/2006/relationships/control" Target="../activeX/activeX260.xml"/><Relationship Id="rId114" Type="http://schemas.openxmlformats.org/officeDocument/2006/relationships/control" Target="../activeX/activeX319.xml"/><Relationship Id="rId60" Type="http://schemas.openxmlformats.org/officeDocument/2006/relationships/control" Target="../activeX/activeX270.xml"/><Relationship Id="rId81" Type="http://schemas.openxmlformats.org/officeDocument/2006/relationships/control" Target="../activeX/activeX286.xml"/><Relationship Id="rId135" Type="http://schemas.openxmlformats.org/officeDocument/2006/relationships/control" Target="../activeX/activeX334.xml"/><Relationship Id="rId156" Type="http://schemas.openxmlformats.org/officeDocument/2006/relationships/control" Target="../activeX/activeX355.xml"/><Relationship Id="rId177" Type="http://schemas.openxmlformats.org/officeDocument/2006/relationships/control" Target="../activeX/activeX376.xml"/><Relationship Id="rId198" Type="http://schemas.openxmlformats.org/officeDocument/2006/relationships/control" Target="../activeX/activeX391.xml"/><Relationship Id="rId202" Type="http://schemas.openxmlformats.org/officeDocument/2006/relationships/control" Target="../activeX/activeX395.xml"/><Relationship Id="rId223" Type="http://schemas.openxmlformats.org/officeDocument/2006/relationships/control" Target="../activeX/activeX416.xml"/><Relationship Id="rId18" Type="http://schemas.openxmlformats.org/officeDocument/2006/relationships/control" Target="../activeX/activeX230.xml"/><Relationship Id="rId39" Type="http://schemas.openxmlformats.org/officeDocument/2006/relationships/control" Target="../activeX/activeX250.xml"/><Relationship Id="rId50" Type="http://schemas.openxmlformats.org/officeDocument/2006/relationships/control" Target="../activeX/activeX261.xml"/><Relationship Id="rId104" Type="http://schemas.openxmlformats.org/officeDocument/2006/relationships/control" Target="../activeX/activeX309.xml"/><Relationship Id="rId125" Type="http://schemas.openxmlformats.org/officeDocument/2006/relationships/image" Target="../media/image70.emf"/><Relationship Id="rId146" Type="http://schemas.openxmlformats.org/officeDocument/2006/relationships/control" Target="../activeX/activeX345.xml"/><Relationship Id="rId167" Type="http://schemas.openxmlformats.org/officeDocument/2006/relationships/control" Target="../activeX/activeX366.xml"/><Relationship Id="rId188" Type="http://schemas.openxmlformats.org/officeDocument/2006/relationships/image" Target="../media/image77.emf"/><Relationship Id="rId71" Type="http://schemas.openxmlformats.org/officeDocument/2006/relationships/control" Target="../activeX/activeX276.xml"/><Relationship Id="rId92" Type="http://schemas.openxmlformats.org/officeDocument/2006/relationships/control" Target="../activeX/activeX297.xml"/><Relationship Id="rId213" Type="http://schemas.openxmlformats.org/officeDocument/2006/relationships/control" Target="../activeX/activeX406.xml"/><Relationship Id="rId2" Type="http://schemas.openxmlformats.org/officeDocument/2006/relationships/drawing" Target="../drawings/drawing11.xml"/><Relationship Id="rId29" Type="http://schemas.openxmlformats.org/officeDocument/2006/relationships/control" Target="../activeX/activeX240.xml"/><Relationship Id="rId40" Type="http://schemas.openxmlformats.org/officeDocument/2006/relationships/control" Target="../activeX/activeX251.xml"/><Relationship Id="rId115" Type="http://schemas.openxmlformats.org/officeDocument/2006/relationships/control" Target="../activeX/activeX320.xml"/><Relationship Id="rId136" Type="http://schemas.openxmlformats.org/officeDocument/2006/relationships/control" Target="../activeX/activeX335.xml"/><Relationship Id="rId157" Type="http://schemas.openxmlformats.org/officeDocument/2006/relationships/control" Target="../activeX/activeX356.xml"/><Relationship Id="rId178" Type="http://schemas.openxmlformats.org/officeDocument/2006/relationships/control" Target="../activeX/activeX377.xml"/><Relationship Id="rId61" Type="http://schemas.openxmlformats.org/officeDocument/2006/relationships/image" Target="../media/image64.emf"/><Relationship Id="rId82" Type="http://schemas.openxmlformats.org/officeDocument/2006/relationships/control" Target="../activeX/activeX287.xml"/><Relationship Id="rId199" Type="http://schemas.openxmlformats.org/officeDocument/2006/relationships/control" Target="../activeX/activeX392.xml"/><Relationship Id="rId203" Type="http://schemas.openxmlformats.org/officeDocument/2006/relationships/control" Target="../activeX/activeX396.xml"/><Relationship Id="rId19" Type="http://schemas.openxmlformats.org/officeDocument/2006/relationships/image" Target="../media/image44.emf"/><Relationship Id="rId224" Type="http://schemas.openxmlformats.org/officeDocument/2006/relationships/control" Target="../activeX/activeX417.xml"/><Relationship Id="rId30" Type="http://schemas.openxmlformats.org/officeDocument/2006/relationships/control" Target="../activeX/activeX241.xml"/><Relationship Id="rId105" Type="http://schemas.openxmlformats.org/officeDocument/2006/relationships/control" Target="../activeX/activeX310.xml"/><Relationship Id="rId126" Type="http://schemas.openxmlformats.org/officeDocument/2006/relationships/control" Target="../activeX/activeX329.xml"/><Relationship Id="rId147" Type="http://schemas.openxmlformats.org/officeDocument/2006/relationships/control" Target="../activeX/activeX346.xml"/><Relationship Id="rId168" Type="http://schemas.openxmlformats.org/officeDocument/2006/relationships/control" Target="../activeX/activeX367.xml"/><Relationship Id="rId51" Type="http://schemas.openxmlformats.org/officeDocument/2006/relationships/control" Target="../activeX/activeX262.xml"/><Relationship Id="rId72" Type="http://schemas.openxmlformats.org/officeDocument/2006/relationships/control" Target="../activeX/activeX277.xml"/><Relationship Id="rId93" Type="http://schemas.openxmlformats.org/officeDocument/2006/relationships/control" Target="../activeX/activeX298.xml"/><Relationship Id="rId189" Type="http://schemas.openxmlformats.org/officeDocument/2006/relationships/control" Target="../activeX/activeX38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F8A97-3AA8-4D09-A81E-A97D29147C64}">
  <dimension ref="A1:R78"/>
  <sheetViews>
    <sheetView topLeftCell="B25" workbookViewId="0">
      <selection activeCell="I34" sqref="I34"/>
    </sheetView>
  </sheetViews>
  <sheetFormatPr defaultRowHeight="13.8"/>
  <cols>
    <col min="1" max="1" width="14.21875" customWidth="1"/>
    <col min="2" max="2" width="14.44140625" customWidth="1"/>
    <col min="3" max="3" width="12.33203125" customWidth="1"/>
    <col min="4" max="4" width="12.5546875" customWidth="1"/>
    <col min="5" max="5" width="14.5546875" customWidth="1"/>
    <col min="6" max="6" width="13.6640625" customWidth="1"/>
    <col min="8" max="8" width="13.109375" customWidth="1"/>
    <col min="9" max="9" width="15.109375" customWidth="1"/>
    <col min="10" max="10" width="20.109375" customWidth="1"/>
  </cols>
  <sheetData>
    <row r="1" spans="1:18" ht="16.2">
      <c r="A1" s="50" t="s">
        <v>2862</v>
      </c>
      <c r="B1" s="47" t="s">
        <v>2833</v>
      </c>
      <c r="C1" s="47" t="s">
        <v>2834</v>
      </c>
      <c r="D1" s="47" t="s">
        <v>2835</v>
      </c>
      <c r="E1" s="48" t="s">
        <v>2836</v>
      </c>
      <c r="F1" s="48" t="s">
        <v>2837</v>
      </c>
      <c r="G1" s="47" t="s">
        <v>2838</v>
      </c>
      <c r="H1" s="49" t="s">
        <v>2839</v>
      </c>
    </row>
    <row r="2" spans="1:18" ht="15.6">
      <c r="A2" s="50" t="s">
        <v>2840</v>
      </c>
      <c r="B2" s="51">
        <v>1000</v>
      </c>
      <c r="C2" s="52">
        <v>10</v>
      </c>
      <c r="D2" s="52">
        <v>15</v>
      </c>
      <c r="E2" s="52">
        <v>60</v>
      </c>
      <c r="F2" s="52">
        <v>10</v>
      </c>
      <c r="G2" s="52">
        <v>5</v>
      </c>
      <c r="H2" s="53">
        <f>SUM(C2:G2)</f>
        <v>100</v>
      </c>
    </row>
    <row r="3" spans="1:18" ht="15.6">
      <c r="A3" s="50" t="s">
        <v>2841</v>
      </c>
      <c r="B3" s="51">
        <v>800</v>
      </c>
      <c r="C3" s="52">
        <v>15</v>
      </c>
      <c r="D3" s="52">
        <v>25</v>
      </c>
      <c r="E3" s="52">
        <v>50</v>
      </c>
      <c r="F3" s="52">
        <v>5</v>
      </c>
      <c r="G3" s="52">
        <v>5</v>
      </c>
      <c r="H3" s="53">
        <f>SUM(C3:G3)</f>
        <v>100</v>
      </c>
    </row>
    <row r="4" spans="1:18" ht="15.6">
      <c r="A4" s="50" t="s">
        <v>2842</v>
      </c>
      <c r="B4" s="51">
        <v>600</v>
      </c>
      <c r="C4" s="52">
        <v>25</v>
      </c>
      <c r="D4" s="52">
        <v>15</v>
      </c>
      <c r="E4" s="52">
        <v>40</v>
      </c>
      <c r="F4" s="52">
        <v>5</v>
      </c>
      <c r="G4" s="52">
        <v>15</v>
      </c>
      <c r="H4" s="53">
        <f>SUM(C4:G4)</f>
        <v>100</v>
      </c>
    </row>
    <row r="5" spans="1:18" ht="16.2" thickBot="1">
      <c r="A5" s="54" t="s">
        <v>2843</v>
      </c>
      <c r="B5" s="55">
        <v>400</v>
      </c>
      <c r="C5" s="56">
        <v>50</v>
      </c>
      <c r="D5" s="56">
        <v>5</v>
      </c>
      <c r="E5" s="56">
        <v>30</v>
      </c>
      <c r="F5" s="56">
        <v>10</v>
      </c>
      <c r="G5" s="56">
        <v>5</v>
      </c>
      <c r="H5" s="57">
        <f>SUM(C5:G5)</f>
        <v>100</v>
      </c>
    </row>
    <row r="6" spans="1:18" ht="14.4" thickBot="1"/>
    <row r="7" spans="1:18">
      <c r="A7" s="165" t="s">
        <v>3397</v>
      </c>
      <c r="B7" s="166"/>
      <c r="C7" s="167"/>
      <c r="F7" s="160" t="s">
        <v>2887</v>
      </c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2"/>
    </row>
    <row r="8" spans="1:18">
      <c r="A8" s="79" t="s">
        <v>2867</v>
      </c>
      <c r="B8" s="79" t="s">
        <v>2863</v>
      </c>
      <c r="C8" s="79" t="s">
        <v>2869</v>
      </c>
      <c r="E8" s="149" t="s">
        <v>3602</v>
      </c>
      <c r="F8" s="77" t="s">
        <v>2872</v>
      </c>
      <c r="G8" s="61" t="s">
        <v>8</v>
      </c>
      <c r="H8" s="61" t="s">
        <v>9</v>
      </c>
      <c r="I8" s="61" t="s">
        <v>10</v>
      </c>
      <c r="J8" s="61" t="s">
        <v>11</v>
      </c>
      <c r="K8" s="61" t="s">
        <v>2897</v>
      </c>
      <c r="L8" s="61" t="s">
        <v>2898</v>
      </c>
      <c r="M8" s="61" t="s">
        <v>2899</v>
      </c>
      <c r="N8" s="61" t="s">
        <v>2900</v>
      </c>
      <c r="O8" s="61" t="s">
        <v>2901</v>
      </c>
      <c r="P8" s="61" t="s">
        <v>2902</v>
      </c>
      <c r="Q8" s="61" t="s">
        <v>2903</v>
      </c>
      <c r="R8" s="78" t="s">
        <v>2904</v>
      </c>
    </row>
    <row r="9" spans="1:18">
      <c r="A9" s="79" t="s">
        <v>2864</v>
      </c>
      <c r="B9" s="79" t="s">
        <v>21</v>
      </c>
      <c r="C9" s="79">
        <v>805</v>
      </c>
      <c r="E9" s="141">
        <f>AVERAGE(G9:J9)</f>
        <v>39</v>
      </c>
      <c r="F9" s="66" t="s">
        <v>2873</v>
      </c>
      <c r="G9" s="62">
        <v>40</v>
      </c>
      <c r="H9" s="62">
        <v>42</v>
      </c>
      <c r="I9" s="62">
        <v>38</v>
      </c>
      <c r="J9" s="62">
        <v>36</v>
      </c>
      <c r="K9" s="62">
        <v>1</v>
      </c>
      <c r="L9" s="62">
        <v>1</v>
      </c>
      <c r="M9" s="62">
        <v>1</v>
      </c>
      <c r="N9" s="62"/>
      <c r="O9" s="62">
        <v>1</v>
      </c>
      <c r="P9" s="62">
        <v>1</v>
      </c>
      <c r="Q9" s="62">
        <v>1</v>
      </c>
      <c r="R9" s="67">
        <v>1</v>
      </c>
    </row>
    <row r="10" spans="1:18">
      <c r="A10" s="79" t="s">
        <v>2864</v>
      </c>
      <c r="B10" s="79" t="s">
        <v>20</v>
      </c>
      <c r="C10" s="79">
        <v>736</v>
      </c>
      <c r="E10" s="141">
        <f t="shared" ref="E10:E22" si="0">AVERAGE(G10:J10)</f>
        <v>78.75</v>
      </c>
      <c r="F10" s="66" t="s">
        <v>2874</v>
      </c>
      <c r="G10" s="62">
        <v>80</v>
      </c>
      <c r="H10" s="62">
        <v>82</v>
      </c>
      <c r="I10" s="62">
        <v>75</v>
      </c>
      <c r="J10" s="62">
        <v>78</v>
      </c>
      <c r="K10" s="62"/>
      <c r="L10" s="62"/>
      <c r="M10" s="62"/>
      <c r="N10" s="62">
        <v>1</v>
      </c>
      <c r="O10" s="62"/>
      <c r="P10" s="62"/>
      <c r="Q10" s="62"/>
      <c r="R10" s="67"/>
    </row>
    <row r="11" spans="1:18">
      <c r="A11" s="79" t="s">
        <v>2864</v>
      </c>
      <c r="B11" s="79" t="s">
        <v>19</v>
      </c>
      <c r="C11" s="79">
        <v>1035</v>
      </c>
      <c r="E11" s="141">
        <f t="shared" si="0"/>
        <v>109</v>
      </c>
      <c r="F11" s="66" t="s">
        <v>2875</v>
      </c>
      <c r="G11" s="62">
        <v>110</v>
      </c>
      <c r="H11" s="62">
        <v>108</v>
      </c>
      <c r="I11" s="62">
        <v>106</v>
      </c>
      <c r="J11" s="62">
        <v>112</v>
      </c>
      <c r="K11" s="62"/>
      <c r="L11" s="62"/>
      <c r="M11" s="62"/>
      <c r="N11" s="62"/>
      <c r="O11" s="62"/>
      <c r="P11" s="62"/>
      <c r="Q11" s="62"/>
      <c r="R11" s="67"/>
    </row>
    <row r="12" spans="1:18">
      <c r="A12" s="79" t="s">
        <v>2864</v>
      </c>
      <c r="B12" s="79" t="s">
        <v>18</v>
      </c>
      <c r="C12" s="79"/>
      <c r="E12" s="141">
        <f t="shared" si="0"/>
        <v>12.25</v>
      </c>
      <c r="F12" s="68" t="s">
        <v>2876</v>
      </c>
      <c r="G12" s="63">
        <v>10</v>
      </c>
      <c r="H12" s="63">
        <v>13</v>
      </c>
      <c r="I12" s="63">
        <v>14</v>
      </c>
      <c r="J12" s="63">
        <v>12</v>
      </c>
      <c r="K12" s="63"/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9">
        <v>1</v>
      </c>
    </row>
    <row r="13" spans="1:18">
      <c r="A13" s="157" t="s">
        <v>2868</v>
      </c>
      <c r="B13" s="158"/>
      <c r="C13" s="159"/>
      <c r="E13" s="141">
        <f>AVERAGE(G13:J13)</f>
        <v>21.25</v>
      </c>
      <c r="F13" s="68" t="s">
        <v>2877</v>
      </c>
      <c r="G13" s="63">
        <v>20</v>
      </c>
      <c r="H13" s="63">
        <v>18</v>
      </c>
      <c r="I13" s="63">
        <v>22</v>
      </c>
      <c r="J13" s="63">
        <v>25</v>
      </c>
      <c r="K13" s="63">
        <v>1</v>
      </c>
      <c r="L13" s="63"/>
      <c r="M13" s="63"/>
      <c r="N13" s="63"/>
      <c r="O13" s="63"/>
      <c r="P13" s="63"/>
      <c r="Q13" s="63"/>
      <c r="R13" s="69"/>
    </row>
    <row r="14" spans="1:18">
      <c r="A14" s="79" t="s">
        <v>2867</v>
      </c>
      <c r="B14" s="79" t="s">
        <v>2863</v>
      </c>
      <c r="C14" s="79" t="s">
        <v>2869</v>
      </c>
      <c r="E14" s="141">
        <f t="shared" si="0"/>
        <v>33.5</v>
      </c>
      <c r="F14" s="68" t="s">
        <v>2878</v>
      </c>
      <c r="G14" s="63">
        <v>35</v>
      </c>
      <c r="H14" s="63">
        <v>30</v>
      </c>
      <c r="I14" s="63">
        <v>32</v>
      </c>
      <c r="J14" s="63">
        <v>37</v>
      </c>
      <c r="K14" s="63"/>
      <c r="L14" s="63"/>
      <c r="M14" s="63"/>
      <c r="N14" s="63"/>
      <c r="O14" s="63"/>
      <c r="P14" s="63"/>
      <c r="Q14" s="63"/>
      <c r="R14" s="69"/>
    </row>
    <row r="15" spans="1:18">
      <c r="A15" s="79" t="s">
        <v>2864</v>
      </c>
      <c r="B15" s="79" t="s">
        <v>21</v>
      </c>
      <c r="C15" s="79">
        <v>809</v>
      </c>
      <c r="E15" s="141">
        <f t="shared" si="0"/>
        <v>51</v>
      </c>
      <c r="F15" s="70" t="s">
        <v>2879</v>
      </c>
      <c r="G15" s="64">
        <v>50</v>
      </c>
      <c r="H15" s="64">
        <v>51</v>
      </c>
      <c r="I15" s="64">
        <v>53</v>
      </c>
      <c r="J15" s="64">
        <v>50</v>
      </c>
      <c r="K15" s="64"/>
      <c r="L15" s="64"/>
      <c r="M15" s="64"/>
      <c r="N15" s="64"/>
      <c r="O15" s="64">
        <v>1</v>
      </c>
      <c r="P15" s="64"/>
      <c r="Q15" s="64"/>
      <c r="R15" s="71"/>
    </row>
    <row r="16" spans="1:18">
      <c r="A16" s="79" t="s">
        <v>2864</v>
      </c>
      <c r="B16" s="79" t="s">
        <v>20</v>
      </c>
      <c r="C16" s="79">
        <v>785</v>
      </c>
      <c r="E16" s="141">
        <f>AVERAGE(G16:J16)</f>
        <v>75</v>
      </c>
      <c r="F16" s="70" t="s">
        <v>2880</v>
      </c>
      <c r="G16" s="64">
        <v>80</v>
      </c>
      <c r="H16" s="64">
        <v>75</v>
      </c>
      <c r="I16" s="64">
        <v>73</v>
      </c>
      <c r="J16" s="64">
        <v>72</v>
      </c>
      <c r="K16" s="64">
        <v>1</v>
      </c>
      <c r="L16" s="64">
        <v>1</v>
      </c>
      <c r="M16" s="64">
        <v>1</v>
      </c>
      <c r="N16" s="64">
        <v>1</v>
      </c>
      <c r="O16" s="64"/>
      <c r="P16" s="64">
        <v>1</v>
      </c>
      <c r="Q16" s="64"/>
      <c r="R16" s="71"/>
    </row>
    <row r="17" spans="1:18">
      <c r="A17" s="79" t="s">
        <v>2864</v>
      </c>
      <c r="B17" s="79" t="s">
        <v>19</v>
      </c>
      <c r="C17" s="79">
        <v>930</v>
      </c>
      <c r="E17" s="141">
        <f t="shared" si="0"/>
        <v>114.5</v>
      </c>
      <c r="F17" s="70" t="s">
        <v>2881</v>
      </c>
      <c r="G17" s="64">
        <v>110</v>
      </c>
      <c r="H17" s="64">
        <v>115</v>
      </c>
      <c r="I17" s="64">
        <v>115</v>
      </c>
      <c r="J17" s="64">
        <v>118</v>
      </c>
      <c r="K17" s="64"/>
      <c r="L17" s="64"/>
      <c r="M17" s="64"/>
      <c r="N17" s="64"/>
      <c r="O17" s="64"/>
      <c r="P17" s="64"/>
      <c r="Q17" s="64">
        <v>1</v>
      </c>
      <c r="R17" s="71">
        <v>1</v>
      </c>
    </row>
    <row r="18" spans="1:18">
      <c r="A18" s="79" t="s">
        <v>2864</v>
      </c>
      <c r="B18" s="79" t="s">
        <v>18</v>
      </c>
      <c r="C18" s="79">
        <v>1035</v>
      </c>
      <c r="E18" s="141">
        <f t="shared" si="0"/>
        <v>153.75</v>
      </c>
      <c r="F18" s="70" t="s">
        <v>2882</v>
      </c>
      <c r="G18" s="64">
        <v>160</v>
      </c>
      <c r="H18" s="64">
        <v>155</v>
      </c>
      <c r="I18" s="64">
        <v>150</v>
      </c>
      <c r="J18" s="64">
        <v>150</v>
      </c>
      <c r="K18" s="64"/>
      <c r="L18" s="64"/>
      <c r="M18" s="64"/>
      <c r="N18" s="64"/>
      <c r="O18" s="64"/>
      <c r="P18" s="64"/>
      <c r="Q18" s="64"/>
      <c r="R18" s="71"/>
    </row>
    <row r="19" spans="1:18">
      <c r="A19" s="79" t="s">
        <v>2865</v>
      </c>
      <c r="B19" s="79" t="s">
        <v>21</v>
      </c>
      <c r="C19" s="79">
        <v>690</v>
      </c>
      <c r="E19" s="141">
        <f t="shared" si="0"/>
        <v>47</v>
      </c>
      <c r="F19" s="72" t="s">
        <v>2883</v>
      </c>
      <c r="G19" s="65">
        <v>50</v>
      </c>
      <c r="H19" s="65">
        <v>48</v>
      </c>
      <c r="I19" s="65">
        <v>46</v>
      </c>
      <c r="J19" s="65">
        <v>44</v>
      </c>
      <c r="K19" s="65"/>
      <c r="L19" s="65"/>
      <c r="M19" s="65">
        <v>1</v>
      </c>
      <c r="N19" s="65"/>
      <c r="O19" s="65">
        <v>1</v>
      </c>
      <c r="P19" s="65">
        <v>1</v>
      </c>
      <c r="Q19" s="65"/>
      <c r="R19" s="73"/>
    </row>
    <row r="20" spans="1:18">
      <c r="A20" s="79" t="s">
        <v>2865</v>
      </c>
      <c r="B20" s="79" t="s">
        <v>20</v>
      </c>
      <c r="C20" s="79">
        <v>805</v>
      </c>
      <c r="E20" s="141">
        <f t="shared" si="0"/>
        <v>50</v>
      </c>
      <c r="F20" s="72" t="s">
        <v>2884</v>
      </c>
      <c r="G20" s="65">
        <v>50</v>
      </c>
      <c r="H20" s="65">
        <v>48</v>
      </c>
      <c r="I20" s="65">
        <v>50</v>
      </c>
      <c r="J20" s="65">
        <v>52</v>
      </c>
      <c r="K20" s="65"/>
      <c r="L20" s="65"/>
      <c r="M20" s="65"/>
      <c r="N20" s="65"/>
      <c r="O20" s="65"/>
      <c r="P20" s="65"/>
      <c r="Q20" s="65"/>
      <c r="R20" s="73"/>
    </row>
    <row r="21" spans="1:18">
      <c r="A21" s="79" t="s">
        <v>2865</v>
      </c>
      <c r="B21" s="79" t="s">
        <v>19</v>
      </c>
      <c r="C21" s="79">
        <v>920</v>
      </c>
      <c r="E21" s="141">
        <f t="shared" si="0"/>
        <v>77</v>
      </c>
      <c r="F21" s="72" t="s">
        <v>2885</v>
      </c>
      <c r="G21" s="65">
        <v>80</v>
      </c>
      <c r="H21" s="65">
        <v>75</v>
      </c>
      <c r="I21" s="65">
        <v>78</v>
      </c>
      <c r="J21" s="65">
        <v>75</v>
      </c>
      <c r="K21" s="65"/>
      <c r="L21" s="65"/>
      <c r="M21" s="65"/>
      <c r="N21" s="65"/>
      <c r="O21" s="65"/>
      <c r="P21" s="65"/>
      <c r="Q21" s="65"/>
      <c r="R21" s="73"/>
    </row>
    <row r="22" spans="1:18" ht="14.4" thickBot="1">
      <c r="A22" s="79" t="s">
        <v>2865</v>
      </c>
      <c r="B22" s="79" t="s">
        <v>18</v>
      </c>
      <c r="C22" s="79">
        <v>1150</v>
      </c>
      <c r="E22" s="141">
        <f t="shared" si="0"/>
        <v>85</v>
      </c>
      <c r="F22" s="74" t="s">
        <v>2886</v>
      </c>
      <c r="G22" s="75">
        <v>90</v>
      </c>
      <c r="H22" s="75">
        <v>82</v>
      </c>
      <c r="I22" s="75">
        <v>83</v>
      </c>
      <c r="J22" s="75">
        <v>85</v>
      </c>
      <c r="K22" s="75"/>
      <c r="L22" s="75"/>
      <c r="M22" s="75"/>
      <c r="N22" s="75"/>
      <c r="O22" s="75"/>
      <c r="P22" s="75"/>
      <c r="Q22" s="75"/>
      <c r="R22" s="76"/>
    </row>
    <row r="23" spans="1:18">
      <c r="A23" s="79" t="s">
        <v>2866</v>
      </c>
      <c r="B23" s="79" t="s">
        <v>21</v>
      </c>
      <c r="C23" s="79">
        <v>690</v>
      </c>
      <c r="I23" s="163" t="s">
        <v>2895</v>
      </c>
      <c r="J23" s="80" t="s">
        <v>2888</v>
      </c>
      <c r="K23">
        <f t="shared" ref="K23:R23" si="1">SUMPRODUCT($H$9:$H$22,K9:K22)</f>
        <v>135</v>
      </c>
      <c r="L23">
        <f t="shared" si="1"/>
        <v>130</v>
      </c>
      <c r="M23">
        <f t="shared" si="1"/>
        <v>178</v>
      </c>
      <c r="N23">
        <f t="shared" si="1"/>
        <v>170</v>
      </c>
      <c r="O23">
        <f t="shared" si="1"/>
        <v>154</v>
      </c>
      <c r="P23">
        <f t="shared" si="1"/>
        <v>178</v>
      </c>
      <c r="Q23">
        <f t="shared" si="1"/>
        <v>170</v>
      </c>
      <c r="R23">
        <f t="shared" si="1"/>
        <v>170</v>
      </c>
    </row>
    <row r="24" spans="1:18">
      <c r="A24" s="79" t="s">
        <v>2866</v>
      </c>
      <c r="B24" s="79" t="s">
        <v>20</v>
      </c>
      <c r="C24" s="79">
        <v>805</v>
      </c>
      <c r="I24" s="164"/>
      <c r="J24" s="60" t="s">
        <v>2889</v>
      </c>
      <c r="K24">
        <v>10</v>
      </c>
      <c r="L24">
        <v>10</v>
      </c>
      <c r="M24">
        <v>10</v>
      </c>
      <c r="N24">
        <v>10</v>
      </c>
      <c r="O24">
        <v>10</v>
      </c>
      <c r="P24">
        <v>10</v>
      </c>
      <c r="Q24">
        <v>10</v>
      </c>
      <c r="R24">
        <v>10</v>
      </c>
    </row>
    <row r="25" spans="1:18">
      <c r="A25" s="79" t="s">
        <v>2866</v>
      </c>
      <c r="B25" s="79" t="s">
        <v>19</v>
      </c>
      <c r="C25" s="79">
        <v>920</v>
      </c>
      <c r="I25" s="164"/>
      <c r="J25" s="60" t="s">
        <v>2890</v>
      </c>
      <c r="K25">
        <f>4845.6/90</f>
        <v>53.84</v>
      </c>
      <c r="L25">
        <f t="shared" ref="L25:R25" si="2">4845.6/90</f>
        <v>53.84</v>
      </c>
      <c r="M25">
        <f t="shared" si="2"/>
        <v>53.84</v>
      </c>
      <c r="N25">
        <f t="shared" si="2"/>
        <v>53.84</v>
      </c>
      <c r="O25">
        <f t="shared" si="2"/>
        <v>53.84</v>
      </c>
      <c r="P25">
        <f t="shared" si="2"/>
        <v>53.84</v>
      </c>
      <c r="Q25">
        <f t="shared" si="2"/>
        <v>53.84</v>
      </c>
      <c r="R25">
        <f t="shared" si="2"/>
        <v>53.84</v>
      </c>
    </row>
    <row r="26" spans="1:18">
      <c r="A26" s="79" t="s">
        <v>2866</v>
      </c>
      <c r="B26" s="79" t="s">
        <v>18</v>
      </c>
      <c r="C26" s="79">
        <v>1035</v>
      </c>
      <c r="I26" s="164"/>
      <c r="J26" s="80" t="s">
        <v>2891</v>
      </c>
      <c r="K26">
        <f>5000/450</f>
        <v>11.111111111111111</v>
      </c>
      <c r="L26">
        <f t="shared" ref="L26:R26" si="3">5000/450</f>
        <v>11.111111111111111</v>
      </c>
      <c r="M26">
        <f t="shared" si="3"/>
        <v>11.111111111111111</v>
      </c>
      <c r="N26">
        <f t="shared" si="3"/>
        <v>11.111111111111111</v>
      </c>
      <c r="O26">
        <f t="shared" si="3"/>
        <v>11.111111111111111</v>
      </c>
      <c r="P26">
        <f t="shared" si="3"/>
        <v>11.111111111111111</v>
      </c>
      <c r="Q26">
        <f t="shared" si="3"/>
        <v>11.111111111111111</v>
      </c>
      <c r="R26">
        <f t="shared" si="3"/>
        <v>11.111111111111111</v>
      </c>
    </row>
    <row r="27" spans="1:18">
      <c r="A27" s="168" t="s">
        <v>3399</v>
      </c>
      <c r="B27" s="169"/>
      <c r="C27" s="170"/>
      <c r="I27" s="164"/>
      <c r="J27" s="80" t="s">
        <v>2893</v>
      </c>
      <c r="K27">
        <f>3000/450</f>
        <v>6.666666666666667</v>
      </c>
      <c r="L27">
        <f t="shared" ref="L27:Q27" si="4">3000/450</f>
        <v>6.666666666666667</v>
      </c>
      <c r="M27">
        <f t="shared" si="4"/>
        <v>6.666666666666667</v>
      </c>
      <c r="N27">
        <f t="shared" si="4"/>
        <v>6.666666666666667</v>
      </c>
      <c r="O27">
        <f t="shared" si="4"/>
        <v>6.666666666666667</v>
      </c>
      <c r="P27">
        <f t="shared" si="4"/>
        <v>6.666666666666667</v>
      </c>
      <c r="Q27">
        <f t="shared" si="4"/>
        <v>6.666666666666667</v>
      </c>
      <c r="R27">
        <f>3000/450</f>
        <v>6.666666666666667</v>
      </c>
    </row>
    <row r="28" spans="1:18">
      <c r="A28" s="79" t="s">
        <v>2867</v>
      </c>
      <c r="B28" s="81" t="s">
        <v>220</v>
      </c>
      <c r="C28" s="79" t="s">
        <v>2869</v>
      </c>
      <c r="I28" s="164"/>
      <c r="J28" s="80" t="s">
        <v>2894</v>
      </c>
      <c r="K28">
        <f>10000/450</f>
        <v>22.222222222222221</v>
      </c>
      <c r="L28">
        <f t="shared" ref="L28:R28" si="5">10000/450</f>
        <v>22.222222222222221</v>
      </c>
      <c r="M28">
        <f t="shared" si="5"/>
        <v>22.222222222222221</v>
      </c>
      <c r="N28">
        <f t="shared" si="5"/>
        <v>22.222222222222221</v>
      </c>
      <c r="O28">
        <f t="shared" si="5"/>
        <v>22.222222222222221</v>
      </c>
      <c r="P28">
        <f t="shared" si="5"/>
        <v>22.222222222222221</v>
      </c>
      <c r="Q28">
        <f t="shared" si="5"/>
        <v>22.222222222222221</v>
      </c>
      <c r="R28">
        <f t="shared" si="5"/>
        <v>22.222222222222221</v>
      </c>
    </row>
    <row r="29" spans="1:18">
      <c r="A29" s="79" t="s">
        <v>3398</v>
      </c>
      <c r="B29" s="79" t="s">
        <v>21</v>
      </c>
      <c r="C29" s="79">
        <v>647</v>
      </c>
      <c r="I29" s="164"/>
      <c r="J29" s="80" t="s">
        <v>2892</v>
      </c>
      <c r="K29">
        <f t="shared" ref="K29:R29" si="6">SUM(K23:K28)</f>
        <v>238.84</v>
      </c>
      <c r="L29">
        <f t="shared" si="6"/>
        <v>233.84</v>
      </c>
      <c r="M29">
        <f t="shared" si="6"/>
        <v>281.84000000000003</v>
      </c>
      <c r="N29">
        <f t="shared" si="6"/>
        <v>273.83999999999997</v>
      </c>
      <c r="O29">
        <f t="shared" si="6"/>
        <v>257.83999999999997</v>
      </c>
      <c r="P29">
        <f t="shared" si="6"/>
        <v>281.84000000000003</v>
      </c>
      <c r="Q29">
        <f t="shared" si="6"/>
        <v>273.83999999999997</v>
      </c>
      <c r="R29">
        <f t="shared" si="6"/>
        <v>273.83999999999997</v>
      </c>
    </row>
    <row r="30" spans="1:18">
      <c r="A30" s="79" t="s">
        <v>3398</v>
      </c>
      <c r="B30" s="79" t="s">
        <v>20</v>
      </c>
      <c r="C30" s="79">
        <v>697</v>
      </c>
    </row>
    <row r="31" spans="1:18">
      <c r="A31" s="79" t="s">
        <v>3398</v>
      </c>
      <c r="B31" s="79" t="s">
        <v>19</v>
      </c>
      <c r="C31" s="79">
        <v>807</v>
      </c>
    </row>
    <row r="32" spans="1:18">
      <c r="A32" s="79" t="s">
        <v>3398</v>
      </c>
      <c r="B32" s="79" t="s">
        <v>18</v>
      </c>
      <c r="C32" s="79">
        <v>929</v>
      </c>
    </row>
    <row r="33" spans="1:3">
      <c r="A33" s="79" t="s">
        <v>3400</v>
      </c>
      <c r="B33" s="79" t="s">
        <v>21</v>
      </c>
      <c r="C33" s="79">
        <v>575</v>
      </c>
    </row>
    <row r="34" spans="1:3">
      <c r="A34" s="79" t="s">
        <v>3400</v>
      </c>
      <c r="B34" s="79" t="s">
        <v>20</v>
      </c>
      <c r="C34" s="79">
        <v>698</v>
      </c>
    </row>
    <row r="35" spans="1:3">
      <c r="A35" s="79" t="s">
        <v>3400</v>
      </c>
      <c r="B35" s="79" t="s">
        <v>19</v>
      </c>
      <c r="C35" s="79">
        <v>808</v>
      </c>
    </row>
    <row r="36" spans="1:3">
      <c r="A36" s="79" t="s">
        <v>3400</v>
      </c>
      <c r="B36" s="79" t="s">
        <v>18</v>
      </c>
      <c r="C36" s="79">
        <v>1052</v>
      </c>
    </row>
    <row r="37" spans="1:3">
      <c r="A37" s="79" t="s">
        <v>3401</v>
      </c>
      <c r="B37" s="79" t="s">
        <v>21</v>
      </c>
      <c r="C37" s="79">
        <v>593</v>
      </c>
    </row>
    <row r="38" spans="1:3">
      <c r="A38" s="79" t="s">
        <v>3401</v>
      </c>
      <c r="B38" s="79" t="s">
        <v>20</v>
      </c>
      <c r="C38" s="79">
        <v>886</v>
      </c>
    </row>
    <row r="39" spans="1:3">
      <c r="A39" s="79" t="s">
        <v>3401</v>
      </c>
      <c r="B39" s="79" t="s">
        <v>19</v>
      </c>
      <c r="C39" s="79">
        <v>811</v>
      </c>
    </row>
    <row r="40" spans="1:3">
      <c r="A40" s="79" t="s">
        <v>3401</v>
      </c>
      <c r="B40" s="79" t="s">
        <v>18</v>
      </c>
      <c r="C40" s="79">
        <v>952</v>
      </c>
    </row>
    <row r="41" spans="1:3">
      <c r="A41" s="79" t="s">
        <v>3402</v>
      </c>
      <c r="B41" s="79" t="s">
        <v>21</v>
      </c>
      <c r="C41" s="79">
        <v>644</v>
      </c>
    </row>
    <row r="42" spans="1:3">
      <c r="A42" s="79" t="s">
        <v>3402</v>
      </c>
      <c r="B42" s="79" t="s">
        <v>20</v>
      </c>
      <c r="C42" s="79">
        <v>759</v>
      </c>
    </row>
    <row r="43" spans="1:3">
      <c r="A43" s="79" t="s">
        <v>3402</v>
      </c>
      <c r="B43" s="79" t="s">
        <v>19</v>
      </c>
      <c r="C43" s="79">
        <v>1150</v>
      </c>
    </row>
    <row r="44" spans="1:3">
      <c r="A44" s="79" t="s">
        <v>3402</v>
      </c>
      <c r="B44" s="79" t="s">
        <v>18</v>
      </c>
      <c r="C44" s="79">
        <v>1035</v>
      </c>
    </row>
    <row r="45" spans="1:3">
      <c r="A45" s="79" t="s">
        <v>3403</v>
      </c>
      <c r="B45" s="79" t="s">
        <v>21</v>
      </c>
      <c r="C45" s="79">
        <v>759</v>
      </c>
    </row>
    <row r="46" spans="1:3">
      <c r="A46" s="79" t="s">
        <v>3403</v>
      </c>
      <c r="B46" s="79" t="s">
        <v>20</v>
      </c>
      <c r="C46" s="79">
        <v>805</v>
      </c>
    </row>
    <row r="47" spans="1:3">
      <c r="A47" s="79" t="s">
        <v>3403</v>
      </c>
      <c r="B47" s="79" t="s">
        <v>19</v>
      </c>
      <c r="C47" s="79">
        <v>920</v>
      </c>
    </row>
    <row r="48" spans="1:3">
      <c r="A48" s="79" t="s">
        <v>3403</v>
      </c>
      <c r="B48" s="79" t="s">
        <v>18</v>
      </c>
      <c r="C48" s="79">
        <v>1035</v>
      </c>
    </row>
    <row r="49" spans="1:3">
      <c r="A49" s="154" t="s">
        <v>3404</v>
      </c>
      <c r="B49" s="155"/>
      <c r="C49" s="156"/>
    </row>
    <row r="50" spans="1:3">
      <c r="A50" s="79" t="s">
        <v>2867</v>
      </c>
      <c r="B50" s="81" t="s">
        <v>220</v>
      </c>
      <c r="C50" s="79" t="s">
        <v>2869</v>
      </c>
    </row>
    <row r="51" spans="1:3">
      <c r="A51" s="79" t="s">
        <v>3398</v>
      </c>
      <c r="B51" s="79" t="s">
        <v>21</v>
      </c>
      <c r="C51" s="79">
        <v>575</v>
      </c>
    </row>
    <row r="52" spans="1:3">
      <c r="A52" s="79" t="s">
        <v>3398</v>
      </c>
      <c r="B52" s="79" t="s">
        <v>20</v>
      </c>
      <c r="C52" s="79">
        <v>556</v>
      </c>
    </row>
    <row r="53" spans="1:3">
      <c r="A53" s="79" t="s">
        <v>3398</v>
      </c>
      <c r="B53" s="79" t="s">
        <v>19</v>
      </c>
      <c r="C53" s="79">
        <v>691</v>
      </c>
    </row>
    <row r="54" spans="1:3">
      <c r="A54" s="79" t="s">
        <v>3398</v>
      </c>
      <c r="B54" s="79" t="s">
        <v>18</v>
      </c>
      <c r="C54" s="79">
        <v>821</v>
      </c>
    </row>
    <row r="55" spans="1:3">
      <c r="A55" s="79" t="s">
        <v>3400</v>
      </c>
      <c r="B55" s="79" t="s">
        <v>21</v>
      </c>
      <c r="C55" s="79">
        <v>465</v>
      </c>
    </row>
    <row r="56" spans="1:3">
      <c r="A56" s="79" t="s">
        <v>3400</v>
      </c>
      <c r="B56" s="79" t="s">
        <v>20</v>
      </c>
      <c r="C56" s="79">
        <v>579</v>
      </c>
    </row>
    <row r="57" spans="1:3">
      <c r="A57" s="79" t="s">
        <v>3400</v>
      </c>
      <c r="B57" s="79" t="s">
        <v>19</v>
      </c>
      <c r="C57" s="79">
        <v>691</v>
      </c>
    </row>
    <row r="58" spans="1:3">
      <c r="A58" s="79" t="s">
        <v>3400</v>
      </c>
      <c r="B58" s="79" t="s">
        <v>18</v>
      </c>
      <c r="C58" s="79">
        <v>949</v>
      </c>
    </row>
    <row r="59" spans="1:3">
      <c r="A59" s="79" t="s">
        <v>3401</v>
      </c>
      <c r="B59" s="79" t="s">
        <v>21</v>
      </c>
      <c r="C59" s="79">
        <v>460</v>
      </c>
    </row>
    <row r="60" spans="1:3">
      <c r="A60" s="79" t="s">
        <v>3401</v>
      </c>
      <c r="B60" s="79" t="s">
        <v>20</v>
      </c>
      <c r="C60" s="79">
        <v>667</v>
      </c>
    </row>
    <row r="61" spans="1:3">
      <c r="A61" s="79" t="s">
        <v>3401</v>
      </c>
      <c r="B61" s="79" t="s">
        <v>19</v>
      </c>
      <c r="C61" s="79">
        <v>696</v>
      </c>
    </row>
    <row r="62" spans="1:3">
      <c r="A62" s="79" t="s">
        <v>3401</v>
      </c>
      <c r="B62" s="79" t="s">
        <v>18</v>
      </c>
      <c r="C62" s="79">
        <v>839</v>
      </c>
    </row>
    <row r="63" spans="1:3">
      <c r="A63" s="79" t="s">
        <v>3402</v>
      </c>
      <c r="B63" s="79" t="s">
        <v>21</v>
      </c>
      <c r="C63" s="79">
        <v>576</v>
      </c>
    </row>
    <row r="64" spans="1:3">
      <c r="A64" s="79" t="s">
        <v>3402</v>
      </c>
      <c r="B64" s="79" t="s">
        <v>20</v>
      </c>
      <c r="C64" s="79">
        <v>692</v>
      </c>
    </row>
    <row r="65" spans="1:3">
      <c r="A65" s="79" t="s">
        <v>3402</v>
      </c>
      <c r="B65" s="79" t="s">
        <v>19</v>
      </c>
      <c r="C65" s="79">
        <v>948</v>
      </c>
    </row>
    <row r="66" spans="1:3">
      <c r="A66" s="79" t="s">
        <v>3402</v>
      </c>
      <c r="B66" s="79" t="s">
        <v>18</v>
      </c>
      <c r="C66" s="79">
        <v>954</v>
      </c>
    </row>
    <row r="67" spans="1:3">
      <c r="A67" s="79" t="s">
        <v>3403</v>
      </c>
      <c r="B67" s="79" t="s">
        <v>21</v>
      </c>
      <c r="C67" s="79">
        <v>791</v>
      </c>
    </row>
    <row r="68" spans="1:3">
      <c r="A68" s="79" t="s">
        <v>3403</v>
      </c>
      <c r="B68" s="79" t="s">
        <v>20</v>
      </c>
      <c r="C68" s="79">
        <v>816</v>
      </c>
    </row>
    <row r="69" spans="1:3">
      <c r="A69" s="79" t="s">
        <v>3403</v>
      </c>
      <c r="B69" s="79" t="s">
        <v>19</v>
      </c>
      <c r="C69" s="79">
        <v>960</v>
      </c>
    </row>
    <row r="70" spans="1:3">
      <c r="A70" s="79" t="s">
        <v>3403</v>
      </c>
      <c r="B70" s="79" t="s">
        <v>18</v>
      </c>
      <c r="C70" s="79">
        <v>1081</v>
      </c>
    </row>
    <row r="71" spans="1:3">
      <c r="A71" s="79" t="s">
        <v>3405</v>
      </c>
      <c r="B71" s="79" t="s">
        <v>21</v>
      </c>
      <c r="C71" s="79">
        <v>805</v>
      </c>
    </row>
    <row r="72" spans="1:3">
      <c r="A72" s="79" t="s">
        <v>3405</v>
      </c>
      <c r="B72" s="79" t="s">
        <v>20</v>
      </c>
      <c r="C72" s="79">
        <v>1012</v>
      </c>
    </row>
    <row r="73" spans="1:3">
      <c r="A73" s="79" t="s">
        <v>3405</v>
      </c>
      <c r="B73" s="79" t="s">
        <v>19</v>
      </c>
      <c r="C73" s="79">
        <v>1035</v>
      </c>
    </row>
    <row r="74" spans="1:3">
      <c r="A74" s="79" t="s">
        <v>3405</v>
      </c>
      <c r="B74" s="79" t="s">
        <v>18</v>
      </c>
      <c r="C74" s="79">
        <v>1150</v>
      </c>
    </row>
    <row r="75" spans="1:3">
      <c r="A75" s="79" t="s">
        <v>3406</v>
      </c>
      <c r="B75" s="79" t="s">
        <v>21</v>
      </c>
      <c r="C75" s="79">
        <v>805</v>
      </c>
    </row>
    <row r="76" spans="1:3">
      <c r="A76" s="79" t="s">
        <v>3406</v>
      </c>
      <c r="B76" s="79" t="s">
        <v>20</v>
      </c>
      <c r="C76" s="79">
        <v>920</v>
      </c>
    </row>
    <row r="77" spans="1:3">
      <c r="A77" s="79" t="s">
        <v>3406</v>
      </c>
      <c r="B77" s="79" t="s">
        <v>19</v>
      </c>
      <c r="C77" s="79">
        <v>1035</v>
      </c>
    </row>
    <row r="78" spans="1:3">
      <c r="A78" s="79" t="s">
        <v>3406</v>
      </c>
      <c r="B78" s="79" t="s">
        <v>18</v>
      </c>
      <c r="C78" s="79">
        <v>1265</v>
      </c>
    </row>
  </sheetData>
  <mergeCells count="6">
    <mergeCell ref="A49:C49"/>
    <mergeCell ref="A13:C13"/>
    <mergeCell ref="F7:R7"/>
    <mergeCell ref="I23:I29"/>
    <mergeCell ref="A7:C7"/>
    <mergeCell ref="A27:C27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EC1F9-6E6A-47D2-A5E2-1FABC3EC7F4A}">
  <dimension ref="A1:L59"/>
  <sheetViews>
    <sheetView topLeftCell="A58" zoomScale="130" zoomScaleNormal="130" workbookViewId="0">
      <selection activeCell="A3" sqref="A3:L59"/>
    </sheetView>
  </sheetViews>
  <sheetFormatPr defaultRowHeight="13.8"/>
  <cols>
    <col min="11" max="11" width="8.88671875" customWidth="1"/>
  </cols>
  <sheetData>
    <row r="1" spans="1:12">
      <c r="A1" s="1" t="s">
        <v>2</v>
      </c>
    </row>
    <row r="2" spans="1:12">
      <c r="A2" s="1" t="s">
        <v>3</v>
      </c>
    </row>
    <row r="3" spans="1:12">
      <c r="A3" s="8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8" t="s">
        <v>9</v>
      </c>
      <c r="G3" s="8" t="s">
        <v>10</v>
      </c>
      <c r="H3" s="8" t="s">
        <v>11</v>
      </c>
      <c r="I3" s="8" t="s">
        <v>12</v>
      </c>
      <c r="J3" s="8" t="s">
        <v>13</v>
      </c>
      <c r="K3" s="8" t="s">
        <v>14</v>
      </c>
      <c r="L3" s="8" t="s">
        <v>15</v>
      </c>
    </row>
    <row r="4" spans="1:12">
      <c r="A4" s="171" t="s">
        <v>16</v>
      </c>
      <c r="B4" s="171" t="s">
        <v>17</v>
      </c>
      <c r="C4" s="171" t="s">
        <v>18</v>
      </c>
      <c r="D4" s="9" t="s">
        <v>0</v>
      </c>
      <c r="E4" s="10"/>
      <c r="F4" s="10"/>
      <c r="G4" s="10"/>
      <c r="H4" s="10"/>
      <c r="I4" s="10">
        <v>1</v>
      </c>
      <c r="J4" s="10">
        <v>1</v>
      </c>
      <c r="K4" s="10">
        <v>1</v>
      </c>
      <c r="L4" s="10">
        <v>1</v>
      </c>
    </row>
    <row r="5" spans="1:12" ht="26.4">
      <c r="A5" s="171"/>
      <c r="B5" s="171"/>
      <c r="C5" s="171"/>
      <c r="D5" s="9" t="s">
        <v>1</v>
      </c>
      <c r="E5" s="10"/>
      <c r="F5" s="10"/>
      <c r="G5" s="10"/>
      <c r="H5" s="10"/>
      <c r="I5" s="10"/>
      <c r="J5" s="10"/>
      <c r="K5" s="153">
        <v>1</v>
      </c>
      <c r="L5" s="153">
        <v>1</v>
      </c>
    </row>
    <row r="6" spans="1:12">
      <c r="A6" s="171"/>
      <c r="B6" s="171"/>
      <c r="C6" s="171" t="s">
        <v>19</v>
      </c>
      <c r="D6" s="9" t="s">
        <v>0</v>
      </c>
      <c r="E6" s="10"/>
      <c r="F6" s="10"/>
      <c r="G6" s="10"/>
      <c r="H6" s="10"/>
      <c r="I6" s="10">
        <v>1</v>
      </c>
      <c r="J6" s="10">
        <v>1</v>
      </c>
      <c r="K6" s="153">
        <v>1</v>
      </c>
      <c r="L6" s="153">
        <v>1</v>
      </c>
    </row>
    <row r="7" spans="1:12" ht="26.4">
      <c r="A7" s="171"/>
      <c r="B7" s="171"/>
      <c r="C7" s="171"/>
      <c r="D7" s="9" t="s">
        <v>1</v>
      </c>
      <c r="E7" s="10"/>
      <c r="F7" s="10"/>
      <c r="G7" s="10"/>
      <c r="H7" s="10"/>
      <c r="I7" s="10"/>
      <c r="J7" s="10">
        <v>1</v>
      </c>
      <c r="K7" s="153">
        <v>1</v>
      </c>
      <c r="L7" s="153">
        <v>1</v>
      </c>
    </row>
    <row r="8" spans="1:12">
      <c r="A8" s="171"/>
      <c r="B8" s="171"/>
      <c r="C8" s="171" t="s">
        <v>20</v>
      </c>
      <c r="D8" s="9" t="s">
        <v>0</v>
      </c>
      <c r="E8" s="10"/>
      <c r="F8" s="10"/>
      <c r="G8" s="10"/>
      <c r="H8" s="10">
        <v>1</v>
      </c>
      <c r="I8" s="10">
        <v>1</v>
      </c>
      <c r="J8" s="10">
        <v>1</v>
      </c>
      <c r="K8" s="153">
        <v>1</v>
      </c>
      <c r="L8" s="153">
        <v>1</v>
      </c>
    </row>
    <row r="9" spans="1:12" ht="26.4">
      <c r="A9" s="171"/>
      <c r="B9" s="171"/>
      <c r="C9" s="171"/>
      <c r="D9" s="9" t="s">
        <v>1</v>
      </c>
      <c r="E9" s="10"/>
      <c r="F9" s="10"/>
      <c r="G9" s="10"/>
      <c r="H9" s="10"/>
      <c r="I9" s="10"/>
      <c r="J9" s="10">
        <v>1</v>
      </c>
      <c r="K9" s="153">
        <v>1</v>
      </c>
      <c r="L9" s="153">
        <v>1</v>
      </c>
    </row>
    <row r="10" spans="1:12">
      <c r="A10" s="171"/>
      <c r="B10" s="171"/>
      <c r="C10" s="171" t="s">
        <v>21</v>
      </c>
      <c r="D10" s="9" t="s">
        <v>0</v>
      </c>
      <c r="E10" s="10"/>
      <c r="F10" s="10"/>
      <c r="G10" s="10"/>
      <c r="H10" s="10">
        <v>1</v>
      </c>
      <c r="I10" s="10">
        <v>1</v>
      </c>
      <c r="J10" s="10">
        <v>1</v>
      </c>
      <c r="K10" s="153">
        <v>1</v>
      </c>
      <c r="L10" s="153">
        <v>1</v>
      </c>
    </row>
    <row r="11" spans="1:12" ht="26.4">
      <c r="A11" s="171"/>
      <c r="B11" s="171"/>
      <c r="C11" s="171"/>
      <c r="D11" s="9" t="s">
        <v>1</v>
      </c>
      <c r="E11" s="10"/>
      <c r="F11" s="10"/>
      <c r="G11" s="10"/>
      <c r="H11" s="10"/>
      <c r="I11" s="10"/>
      <c r="J11" s="10">
        <v>1</v>
      </c>
      <c r="K11" s="153">
        <v>1</v>
      </c>
      <c r="L11" s="153">
        <v>1</v>
      </c>
    </row>
    <row r="12" spans="1:12">
      <c r="A12" s="171" t="s">
        <v>22</v>
      </c>
      <c r="B12" s="171" t="s">
        <v>17</v>
      </c>
      <c r="C12" s="171" t="s">
        <v>18</v>
      </c>
      <c r="D12" s="9" t="s">
        <v>0</v>
      </c>
      <c r="E12" s="10"/>
      <c r="F12" s="10"/>
      <c r="G12" s="10"/>
      <c r="H12" s="10"/>
      <c r="I12" s="10">
        <v>1</v>
      </c>
      <c r="J12" s="10">
        <v>1</v>
      </c>
      <c r="K12" s="153">
        <v>1</v>
      </c>
      <c r="L12" s="153">
        <v>1</v>
      </c>
    </row>
    <row r="13" spans="1:12" ht="26.4">
      <c r="A13" s="171"/>
      <c r="B13" s="171"/>
      <c r="C13" s="171"/>
      <c r="D13" s="9" t="s">
        <v>1</v>
      </c>
      <c r="E13" s="10"/>
      <c r="F13" s="10"/>
      <c r="G13" s="10"/>
      <c r="H13" s="10"/>
      <c r="I13" s="10"/>
      <c r="J13" s="10"/>
      <c r="K13" s="153">
        <v>1</v>
      </c>
      <c r="L13" s="153">
        <v>1</v>
      </c>
    </row>
    <row r="14" spans="1:12">
      <c r="A14" s="171"/>
      <c r="B14" s="171"/>
      <c r="C14" s="171" t="s">
        <v>19</v>
      </c>
      <c r="D14" s="9" t="s">
        <v>0</v>
      </c>
      <c r="E14" s="10"/>
      <c r="F14" s="10"/>
      <c r="G14" s="10"/>
      <c r="H14" s="10"/>
      <c r="I14" s="10">
        <v>1</v>
      </c>
      <c r="J14" s="10">
        <v>1</v>
      </c>
      <c r="K14" s="153">
        <v>1</v>
      </c>
      <c r="L14" s="153">
        <v>1</v>
      </c>
    </row>
    <row r="15" spans="1:12" ht="26.4">
      <c r="A15" s="171"/>
      <c r="B15" s="171"/>
      <c r="C15" s="171"/>
      <c r="D15" s="9" t="s">
        <v>1</v>
      </c>
      <c r="E15" s="10"/>
      <c r="F15" s="10"/>
      <c r="G15" s="10"/>
      <c r="H15" s="10"/>
      <c r="I15" s="10"/>
      <c r="J15" s="10"/>
      <c r="K15" s="153">
        <v>1</v>
      </c>
      <c r="L15" s="153">
        <v>1</v>
      </c>
    </row>
    <row r="16" spans="1:12">
      <c r="A16" s="171"/>
      <c r="B16" s="171"/>
      <c r="C16" s="171" t="s">
        <v>20</v>
      </c>
      <c r="D16" s="9" t="s">
        <v>0</v>
      </c>
      <c r="E16" s="10"/>
      <c r="F16" s="10"/>
      <c r="G16" s="10"/>
      <c r="H16" s="10">
        <v>1</v>
      </c>
      <c r="I16" s="10">
        <v>1</v>
      </c>
      <c r="J16" s="10">
        <v>1</v>
      </c>
      <c r="K16" s="153">
        <v>1</v>
      </c>
      <c r="L16" s="153">
        <v>1</v>
      </c>
    </row>
    <row r="17" spans="1:12" ht="26.4">
      <c r="A17" s="171"/>
      <c r="B17" s="171"/>
      <c r="C17" s="171"/>
      <c r="D17" s="9" t="s">
        <v>1</v>
      </c>
      <c r="E17" s="10"/>
      <c r="F17" s="10"/>
      <c r="G17" s="10"/>
      <c r="H17" s="10"/>
      <c r="I17" s="10"/>
      <c r="J17" s="10">
        <v>1</v>
      </c>
      <c r="K17" s="153">
        <v>1</v>
      </c>
      <c r="L17" s="153">
        <v>1</v>
      </c>
    </row>
    <row r="18" spans="1:12">
      <c r="A18" s="171"/>
      <c r="B18" s="171"/>
      <c r="C18" s="171" t="s">
        <v>21</v>
      </c>
      <c r="D18" s="9" t="s">
        <v>0</v>
      </c>
      <c r="E18" s="10"/>
      <c r="F18" s="10"/>
      <c r="G18" s="10"/>
      <c r="H18" s="10">
        <v>1</v>
      </c>
      <c r="I18" s="10">
        <v>1</v>
      </c>
      <c r="J18" s="10">
        <v>1</v>
      </c>
      <c r="K18" s="153">
        <v>1</v>
      </c>
      <c r="L18" s="153">
        <v>1</v>
      </c>
    </row>
    <row r="19" spans="1:12" ht="26.4">
      <c r="A19" s="171"/>
      <c r="B19" s="171"/>
      <c r="C19" s="171"/>
      <c r="D19" s="9" t="s">
        <v>1</v>
      </c>
      <c r="E19" s="10"/>
      <c r="F19" s="10"/>
      <c r="G19" s="10"/>
      <c r="H19" s="10"/>
      <c r="I19" s="10"/>
      <c r="J19" s="10">
        <v>1</v>
      </c>
      <c r="K19" s="153">
        <v>1</v>
      </c>
      <c r="L19" s="153">
        <v>1</v>
      </c>
    </row>
    <row r="20" spans="1:12">
      <c r="A20" s="171" t="s">
        <v>23</v>
      </c>
      <c r="B20" s="171" t="s">
        <v>17</v>
      </c>
      <c r="C20" s="171" t="s">
        <v>18</v>
      </c>
      <c r="D20" s="9" t="s">
        <v>0</v>
      </c>
      <c r="E20" s="10"/>
      <c r="F20" s="10"/>
      <c r="G20" s="10"/>
      <c r="H20" s="10"/>
      <c r="I20" s="10">
        <v>1</v>
      </c>
      <c r="J20" s="10">
        <v>1</v>
      </c>
      <c r="K20" s="153">
        <v>1</v>
      </c>
      <c r="L20" s="153">
        <v>1</v>
      </c>
    </row>
    <row r="21" spans="1:12" ht="26.4">
      <c r="A21" s="171"/>
      <c r="B21" s="171"/>
      <c r="C21" s="171"/>
      <c r="D21" s="9" t="s">
        <v>1</v>
      </c>
      <c r="E21" s="10"/>
      <c r="F21" s="10"/>
      <c r="G21" s="10"/>
      <c r="H21" s="10"/>
      <c r="I21" s="10"/>
      <c r="J21" s="10"/>
      <c r="K21" s="153">
        <v>1</v>
      </c>
      <c r="L21" s="153">
        <v>1</v>
      </c>
    </row>
    <row r="22" spans="1:12">
      <c r="A22" s="171"/>
      <c r="B22" s="171"/>
      <c r="C22" s="171" t="s">
        <v>19</v>
      </c>
      <c r="D22" s="9" t="s">
        <v>0</v>
      </c>
      <c r="E22" s="10"/>
      <c r="F22" s="10"/>
      <c r="G22" s="10"/>
      <c r="H22" s="10"/>
      <c r="I22" s="10">
        <v>1</v>
      </c>
      <c r="J22" s="10">
        <v>1</v>
      </c>
      <c r="K22" s="153">
        <v>1</v>
      </c>
      <c r="L22" s="153">
        <v>1</v>
      </c>
    </row>
    <row r="23" spans="1:12" ht="26.4">
      <c r="A23" s="171"/>
      <c r="B23" s="171"/>
      <c r="C23" s="171"/>
      <c r="D23" s="9" t="s">
        <v>1</v>
      </c>
      <c r="E23" s="10"/>
      <c r="F23" s="10"/>
      <c r="G23" s="10"/>
      <c r="H23" s="10"/>
      <c r="I23" s="10"/>
      <c r="J23" s="10"/>
      <c r="K23" s="153">
        <v>1</v>
      </c>
      <c r="L23" s="153">
        <v>1</v>
      </c>
    </row>
    <row r="24" spans="1:12">
      <c r="A24" s="171"/>
      <c r="B24" s="171"/>
      <c r="C24" s="171" t="s">
        <v>20</v>
      </c>
      <c r="D24" s="9" t="s">
        <v>0</v>
      </c>
      <c r="E24" s="10"/>
      <c r="F24" s="10"/>
      <c r="G24" s="10"/>
      <c r="H24" s="10"/>
      <c r="I24" s="10">
        <v>1</v>
      </c>
      <c r="J24" s="10">
        <v>1</v>
      </c>
      <c r="K24" s="153">
        <v>1</v>
      </c>
      <c r="L24" s="153">
        <v>1</v>
      </c>
    </row>
    <row r="25" spans="1:12" ht="26.4">
      <c r="A25" s="171"/>
      <c r="B25" s="171"/>
      <c r="C25" s="171"/>
      <c r="D25" s="9" t="s">
        <v>1</v>
      </c>
      <c r="E25" s="10"/>
      <c r="F25" s="10"/>
      <c r="G25" s="10"/>
      <c r="H25" s="10"/>
      <c r="I25" s="10"/>
      <c r="J25" s="10">
        <v>1</v>
      </c>
      <c r="K25" s="153">
        <v>1</v>
      </c>
      <c r="L25" s="153">
        <v>1</v>
      </c>
    </row>
    <row r="26" spans="1:12">
      <c r="A26" s="171"/>
      <c r="B26" s="171"/>
      <c r="C26" s="171" t="s">
        <v>21</v>
      </c>
      <c r="D26" s="9" t="s">
        <v>0</v>
      </c>
      <c r="E26" s="10"/>
      <c r="F26" s="10"/>
      <c r="G26" s="10"/>
      <c r="H26" s="10"/>
      <c r="I26" s="10">
        <v>1</v>
      </c>
      <c r="J26" s="10">
        <v>1</v>
      </c>
      <c r="K26" s="153">
        <v>1</v>
      </c>
      <c r="L26" s="153">
        <v>1</v>
      </c>
    </row>
    <row r="27" spans="1:12" ht="26.4">
      <c r="A27" s="171"/>
      <c r="B27" s="171"/>
      <c r="C27" s="171"/>
      <c r="D27" s="9" t="s">
        <v>1</v>
      </c>
      <c r="E27" s="10"/>
      <c r="F27" s="10"/>
      <c r="G27" s="10"/>
      <c r="H27" s="10"/>
      <c r="I27" s="10"/>
      <c r="J27" s="10">
        <v>1</v>
      </c>
      <c r="K27" s="153">
        <v>1</v>
      </c>
      <c r="L27" s="153">
        <v>1</v>
      </c>
    </row>
    <row r="28" spans="1:12">
      <c r="A28" s="171" t="s">
        <v>24</v>
      </c>
      <c r="B28" s="171" t="s">
        <v>17</v>
      </c>
      <c r="C28" s="171" t="s">
        <v>18</v>
      </c>
      <c r="D28" s="9" t="s">
        <v>0</v>
      </c>
      <c r="E28" s="10"/>
      <c r="F28" s="10"/>
      <c r="G28" s="10"/>
      <c r="H28" s="10"/>
      <c r="I28" s="10"/>
      <c r="J28" s="10">
        <v>1</v>
      </c>
      <c r="K28" s="153">
        <v>1</v>
      </c>
      <c r="L28" s="153">
        <v>1</v>
      </c>
    </row>
    <row r="29" spans="1:12" ht="26.4">
      <c r="A29" s="171"/>
      <c r="B29" s="171"/>
      <c r="C29" s="171"/>
      <c r="D29" s="9" t="s">
        <v>1</v>
      </c>
      <c r="E29" s="10"/>
      <c r="F29" s="10"/>
      <c r="G29" s="10"/>
      <c r="H29" s="10"/>
      <c r="I29" s="10"/>
      <c r="J29" s="10"/>
      <c r="K29" s="153">
        <v>1</v>
      </c>
      <c r="L29" s="153">
        <v>1</v>
      </c>
    </row>
    <row r="30" spans="1:12">
      <c r="A30" s="171"/>
      <c r="B30" s="171"/>
      <c r="C30" s="171" t="s">
        <v>19</v>
      </c>
      <c r="D30" s="9" t="s">
        <v>0</v>
      </c>
      <c r="E30" s="10"/>
      <c r="F30" s="10"/>
      <c r="G30" s="10"/>
      <c r="H30" s="10"/>
      <c r="I30" s="10">
        <v>1</v>
      </c>
      <c r="J30" s="10">
        <v>1</v>
      </c>
      <c r="K30" s="153">
        <v>1</v>
      </c>
      <c r="L30" s="153">
        <v>1</v>
      </c>
    </row>
    <row r="31" spans="1:12" ht="26.4">
      <c r="A31" s="171"/>
      <c r="B31" s="171"/>
      <c r="C31" s="171"/>
      <c r="D31" s="9" t="s">
        <v>1</v>
      </c>
      <c r="E31" s="10"/>
      <c r="F31" s="10"/>
      <c r="G31" s="10"/>
      <c r="H31" s="10"/>
      <c r="I31" s="10"/>
      <c r="J31" s="10"/>
      <c r="K31" s="153">
        <v>1</v>
      </c>
      <c r="L31" s="153">
        <v>1</v>
      </c>
    </row>
    <row r="32" spans="1:12">
      <c r="A32" s="171"/>
      <c r="B32" s="171"/>
      <c r="C32" s="171" t="s">
        <v>20</v>
      </c>
      <c r="D32" s="9" t="s">
        <v>0</v>
      </c>
      <c r="E32" s="10"/>
      <c r="F32" s="10"/>
      <c r="G32" s="10"/>
      <c r="H32" s="10"/>
      <c r="I32" s="10">
        <v>1</v>
      </c>
      <c r="J32" s="10">
        <v>1</v>
      </c>
      <c r="K32" s="153">
        <v>1</v>
      </c>
      <c r="L32" s="153">
        <v>1</v>
      </c>
    </row>
    <row r="33" spans="1:12" ht="26.4">
      <c r="A33" s="171"/>
      <c r="B33" s="171"/>
      <c r="C33" s="171"/>
      <c r="D33" s="9" t="s">
        <v>1</v>
      </c>
      <c r="E33" s="10"/>
      <c r="F33" s="10"/>
      <c r="G33" s="10"/>
      <c r="H33" s="10"/>
      <c r="I33" s="10"/>
      <c r="J33" s="10"/>
      <c r="K33" s="153">
        <v>1</v>
      </c>
      <c r="L33" s="153">
        <v>1</v>
      </c>
    </row>
    <row r="34" spans="1:12">
      <c r="A34" s="171"/>
      <c r="B34" s="171"/>
      <c r="C34" s="171" t="s">
        <v>21</v>
      </c>
      <c r="D34" s="9" t="s">
        <v>0</v>
      </c>
      <c r="E34" s="10"/>
      <c r="F34" s="10"/>
      <c r="G34" s="10"/>
      <c r="H34" s="10"/>
      <c r="I34" s="10">
        <v>1</v>
      </c>
      <c r="J34" s="10">
        <v>1</v>
      </c>
      <c r="K34" s="153">
        <v>1</v>
      </c>
      <c r="L34" s="153">
        <v>1</v>
      </c>
    </row>
    <row r="35" spans="1:12" ht="26.4">
      <c r="A35" s="171"/>
      <c r="B35" s="171"/>
      <c r="C35" s="171"/>
      <c r="D35" s="9" t="s">
        <v>1</v>
      </c>
      <c r="E35" s="10"/>
      <c r="F35" s="10"/>
      <c r="G35" s="10"/>
      <c r="H35" s="10"/>
      <c r="I35" s="10"/>
      <c r="J35" s="10">
        <v>1</v>
      </c>
      <c r="K35" s="153">
        <v>1</v>
      </c>
      <c r="L35" s="153">
        <v>1</v>
      </c>
    </row>
    <row r="36" spans="1:12">
      <c r="A36" s="171" t="s">
        <v>25</v>
      </c>
      <c r="B36" s="171" t="s">
        <v>17</v>
      </c>
      <c r="C36" s="171" t="s">
        <v>18</v>
      </c>
      <c r="D36" s="9" t="s">
        <v>0</v>
      </c>
      <c r="E36" s="10"/>
      <c r="F36" s="10"/>
      <c r="G36" s="10"/>
      <c r="H36" s="10"/>
      <c r="I36" s="10"/>
      <c r="J36" s="10">
        <v>1</v>
      </c>
      <c r="K36" s="153">
        <v>1</v>
      </c>
      <c r="L36" s="153">
        <v>1</v>
      </c>
    </row>
    <row r="37" spans="1:12" ht="26.4">
      <c r="A37" s="171"/>
      <c r="B37" s="171"/>
      <c r="C37" s="171"/>
      <c r="D37" s="9" t="s">
        <v>1</v>
      </c>
      <c r="E37" s="10"/>
      <c r="F37" s="10"/>
      <c r="G37" s="10"/>
      <c r="H37" s="10"/>
      <c r="I37" s="10"/>
      <c r="J37" s="10"/>
      <c r="K37" s="153">
        <v>1</v>
      </c>
      <c r="L37" s="153">
        <v>1</v>
      </c>
    </row>
    <row r="38" spans="1:12">
      <c r="A38" s="171"/>
      <c r="B38" s="171"/>
      <c r="C38" s="171" t="s">
        <v>19</v>
      </c>
      <c r="D38" s="9" t="s">
        <v>0</v>
      </c>
      <c r="E38" s="10"/>
      <c r="F38" s="10"/>
      <c r="G38" s="10"/>
      <c r="H38" s="10"/>
      <c r="I38" s="10"/>
      <c r="J38" s="10">
        <v>1</v>
      </c>
      <c r="K38" s="153">
        <v>1</v>
      </c>
      <c r="L38" s="153">
        <v>1</v>
      </c>
    </row>
    <row r="39" spans="1:12" ht="26.4">
      <c r="A39" s="171"/>
      <c r="B39" s="171"/>
      <c r="C39" s="171"/>
      <c r="D39" s="9" t="s">
        <v>1</v>
      </c>
      <c r="E39" s="10"/>
      <c r="F39" s="10"/>
      <c r="G39" s="10"/>
      <c r="H39" s="10"/>
      <c r="I39" s="10"/>
      <c r="J39" s="10"/>
      <c r="K39" s="153">
        <v>1</v>
      </c>
      <c r="L39" s="153">
        <v>1</v>
      </c>
    </row>
    <row r="40" spans="1:12">
      <c r="A40" s="171"/>
      <c r="B40" s="171"/>
      <c r="C40" s="171" t="s">
        <v>20</v>
      </c>
      <c r="D40" s="9" t="s">
        <v>0</v>
      </c>
      <c r="E40" s="10"/>
      <c r="F40" s="10"/>
      <c r="G40" s="10"/>
      <c r="H40" s="10"/>
      <c r="I40" s="10">
        <v>1</v>
      </c>
      <c r="J40" s="10">
        <v>1</v>
      </c>
      <c r="K40" s="153">
        <v>1</v>
      </c>
      <c r="L40" s="153">
        <v>1</v>
      </c>
    </row>
    <row r="41" spans="1:12" ht="26.4">
      <c r="A41" s="171"/>
      <c r="B41" s="171"/>
      <c r="C41" s="171"/>
      <c r="D41" s="9" t="s">
        <v>1</v>
      </c>
      <c r="E41" s="10"/>
      <c r="F41" s="10"/>
      <c r="G41" s="10"/>
      <c r="H41" s="10"/>
      <c r="I41" s="10"/>
      <c r="J41" s="10"/>
      <c r="K41" s="153">
        <v>1</v>
      </c>
      <c r="L41" s="153">
        <v>1</v>
      </c>
    </row>
    <row r="42" spans="1:12">
      <c r="A42" s="171"/>
      <c r="B42" s="171"/>
      <c r="C42" s="171" t="s">
        <v>21</v>
      </c>
      <c r="D42" s="9" t="s">
        <v>0</v>
      </c>
      <c r="E42" s="10"/>
      <c r="F42" s="10"/>
      <c r="G42" s="10"/>
      <c r="H42" s="10"/>
      <c r="I42" s="10"/>
      <c r="J42" s="10">
        <v>1</v>
      </c>
      <c r="K42" s="153">
        <v>1</v>
      </c>
      <c r="L42" s="153">
        <v>1</v>
      </c>
    </row>
    <row r="43" spans="1:12" ht="26.4">
      <c r="A43" s="171"/>
      <c r="B43" s="171"/>
      <c r="C43" s="171"/>
      <c r="D43" s="9" t="s">
        <v>1</v>
      </c>
      <c r="E43" s="10"/>
      <c r="F43" s="10"/>
      <c r="G43" s="10"/>
      <c r="H43" s="10"/>
      <c r="I43" s="10"/>
      <c r="J43" s="10">
        <v>1</v>
      </c>
      <c r="K43" s="153">
        <v>1</v>
      </c>
      <c r="L43" s="153">
        <v>1</v>
      </c>
    </row>
    <row r="44" spans="1:12">
      <c r="A44" s="171" t="s">
        <v>26</v>
      </c>
      <c r="B44" s="171" t="s">
        <v>17</v>
      </c>
      <c r="C44" s="171" t="s">
        <v>18</v>
      </c>
      <c r="D44" s="9" t="s">
        <v>0</v>
      </c>
      <c r="E44" s="10"/>
      <c r="F44" s="10"/>
      <c r="G44" s="10"/>
      <c r="H44" s="10"/>
      <c r="I44" s="10"/>
      <c r="J44" s="10">
        <v>1</v>
      </c>
      <c r="K44" s="153">
        <v>1</v>
      </c>
      <c r="L44" s="153">
        <v>1</v>
      </c>
    </row>
    <row r="45" spans="1:12" ht="26.4">
      <c r="A45" s="171"/>
      <c r="B45" s="171"/>
      <c r="C45" s="171"/>
      <c r="D45" s="9" t="s">
        <v>1</v>
      </c>
      <c r="E45" s="10"/>
      <c r="F45" s="10"/>
      <c r="G45" s="10"/>
      <c r="H45" s="10"/>
      <c r="I45" s="10"/>
      <c r="J45" s="10"/>
      <c r="K45" s="153">
        <v>1</v>
      </c>
      <c r="L45" s="153">
        <v>1</v>
      </c>
    </row>
    <row r="46" spans="1:12">
      <c r="A46" s="171"/>
      <c r="B46" s="171"/>
      <c r="C46" s="171" t="s">
        <v>19</v>
      </c>
      <c r="D46" s="9" t="s">
        <v>0</v>
      </c>
      <c r="E46" s="10"/>
      <c r="F46" s="10"/>
      <c r="G46" s="10"/>
      <c r="H46" s="10"/>
      <c r="I46" s="10"/>
      <c r="J46" s="10">
        <v>1</v>
      </c>
      <c r="K46" s="153">
        <v>1</v>
      </c>
      <c r="L46" s="153">
        <v>1</v>
      </c>
    </row>
    <row r="47" spans="1:12" ht="26.4">
      <c r="A47" s="171"/>
      <c r="B47" s="171"/>
      <c r="C47" s="171"/>
      <c r="D47" s="9" t="s">
        <v>1</v>
      </c>
      <c r="E47" s="10"/>
      <c r="F47" s="10"/>
      <c r="G47" s="10"/>
      <c r="H47" s="10"/>
      <c r="I47" s="10"/>
      <c r="J47" s="10"/>
      <c r="K47" s="153">
        <v>1</v>
      </c>
      <c r="L47" s="153">
        <v>1</v>
      </c>
    </row>
    <row r="48" spans="1:12">
      <c r="A48" s="171"/>
      <c r="B48" s="171"/>
      <c r="C48" s="171" t="s">
        <v>20</v>
      </c>
      <c r="D48" s="9" t="s">
        <v>0</v>
      </c>
      <c r="E48" s="10"/>
      <c r="F48" s="10"/>
      <c r="G48" s="10"/>
      <c r="H48" s="10"/>
      <c r="I48" s="10">
        <v>1</v>
      </c>
      <c r="J48" s="10">
        <v>1</v>
      </c>
      <c r="K48" s="153">
        <v>1</v>
      </c>
      <c r="L48" s="153">
        <v>1</v>
      </c>
    </row>
    <row r="49" spans="1:12" ht="26.4">
      <c r="A49" s="171"/>
      <c r="B49" s="171"/>
      <c r="C49" s="171"/>
      <c r="D49" s="9" t="s">
        <v>1</v>
      </c>
      <c r="E49" s="10"/>
      <c r="F49" s="10"/>
      <c r="G49" s="10"/>
      <c r="H49" s="10"/>
      <c r="I49" s="10"/>
      <c r="J49" s="10">
        <v>1</v>
      </c>
      <c r="K49" s="153">
        <v>1</v>
      </c>
      <c r="L49" s="153">
        <v>1</v>
      </c>
    </row>
    <row r="50" spans="1:12">
      <c r="A50" s="171"/>
      <c r="B50" s="171"/>
      <c r="C50" s="171" t="s">
        <v>21</v>
      </c>
      <c r="D50" s="9" t="s">
        <v>0</v>
      </c>
      <c r="E50" s="10"/>
      <c r="F50" s="10"/>
      <c r="G50" s="10"/>
      <c r="H50" s="10"/>
      <c r="I50" s="10">
        <v>1</v>
      </c>
      <c r="J50" s="10">
        <v>1</v>
      </c>
      <c r="K50" s="153">
        <v>1</v>
      </c>
      <c r="L50" s="153">
        <v>1</v>
      </c>
    </row>
    <row r="51" spans="1:12" ht="26.4">
      <c r="A51" s="171"/>
      <c r="B51" s="171"/>
      <c r="C51" s="171"/>
      <c r="D51" s="9" t="s">
        <v>1</v>
      </c>
      <c r="E51" s="10"/>
      <c r="F51" s="10"/>
      <c r="G51" s="10"/>
      <c r="H51" s="10"/>
      <c r="I51" s="10"/>
      <c r="J51" s="10">
        <v>1</v>
      </c>
      <c r="K51" s="153">
        <v>1</v>
      </c>
      <c r="L51" s="153">
        <v>1</v>
      </c>
    </row>
    <row r="52" spans="1:12">
      <c r="A52" s="171" t="s">
        <v>27</v>
      </c>
      <c r="B52" s="171" t="s">
        <v>17</v>
      </c>
      <c r="C52" s="171" t="s">
        <v>18</v>
      </c>
      <c r="D52" s="9" t="s">
        <v>0</v>
      </c>
      <c r="E52" s="10"/>
      <c r="F52" s="10"/>
      <c r="G52" s="10"/>
      <c r="H52" s="10"/>
      <c r="I52" s="10"/>
      <c r="J52" s="10">
        <v>1</v>
      </c>
      <c r="K52" s="153">
        <v>1</v>
      </c>
      <c r="L52" s="153">
        <v>1</v>
      </c>
    </row>
    <row r="53" spans="1:12" ht="26.4">
      <c r="A53" s="171"/>
      <c r="B53" s="171"/>
      <c r="C53" s="171"/>
      <c r="D53" s="9" t="s">
        <v>1</v>
      </c>
      <c r="E53" s="10"/>
      <c r="F53" s="10"/>
      <c r="G53" s="10"/>
      <c r="H53" s="10"/>
      <c r="I53" s="10"/>
      <c r="J53" s="10"/>
      <c r="K53" s="153">
        <v>1</v>
      </c>
      <c r="L53" s="153">
        <v>1</v>
      </c>
    </row>
    <row r="54" spans="1:12">
      <c r="A54" s="171"/>
      <c r="B54" s="171"/>
      <c r="C54" s="171" t="s">
        <v>19</v>
      </c>
      <c r="D54" s="9" t="s">
        <v>0</v>
      </c>
      <c r="E54" s="10"/>
      <c r="F54" s="10"/>
      <c r="G54" s="10"/>
      <c r="H54" s="10"/>
      <c r="I54" s="10"/>
      <c r="J54" s="10">
        <v>1</v>
      </c>
      <c r="K54" s="153">
        <v>1</v>
      </c>
      <c r="L54" s="153">
        <v>1</v>
      </c>
    </row>
    <row r="55" spans="1:12" ht="26.4">
      <c r="A55" s="171"/>
      <c r="B55" s="171"/>
      <c r="C55" s="171"/>
      <c r="D55" s="9" t="s">
        <v>1</v>
      </c>
      <c r="E55" s="10"/>
      <c r="F55" s="10"/>
      <c r="G55" s="10"/>
      <c r="H55" s="10"/>
      <c r="I55" s="10"/>
      <c r="J55" s="10"/>
      <c r="K55" s="153">
        <v>1</v>
      </c>
      <c r="L55" s="153">
        <v>1</v>
      </c>
    </row>
    <row r="56" spans="1:12">
      <c r="A56" s="171"/>
      <c r="B56" s="171"/>
      <c r="C56" s="171" t="s">
        <v>20</v>
      </c>
      <c r="D56" s="9" t="s">
        <v>0</v>
      </c>
      <c r="E56" s="10"/>
      <c r="F56" s="10"/>
      <c r="G56" s="10"/>
      <c r="H56" s="10"/>
      <c r="I56" s="10">
        <v>1</v>
      </c>
      <c r="J56" s="10">
        <v>1</v>
      </c>
      <c r="K56" s="153">
        <v>1</v>
      </c>
      <c r="L56" s="153">
        <v>1</v>
      </c>
    </row>
    <row r="57" spans="1:12" ht="26.4">
      <c r="A57" s="171"/>
      <c r="B57" s="171"/>
      <c r="C57" s="171"/>
      <c r="D57" s="9" t="s">
        <v>1</v>
      </c>
      <c r="E57" s="10"/>
      <c r="F57" s="10"/>
      <c r="G57" s="10"/>
      <c r="H57" s="10"/>
      <c r="I57" s="10"/>
      <c r="J57" s="10">
        <v>1</v>
      </c>
      <c r="K57" s="153">
        <v>1</v>
      </c>
      <c r="L57" s="153">
        <v>1</v>
      </c>
    </row>
    <row r="58" spans="1:12">
      <c r="A58" s="171"/>
      <c r="B58" s="171"/>
      <c r="C58" s="171" t="s">
        <v>21</v>
      </c>
      <c r="D58" s="9" t="s">
        <v>0</v>
      </c>
      <c r="E58" s="10"/>
      <c r="F58" s="10"/>
      <c r="G58" s="10"/>
      <c r="H58" s="10"/>
      <c r="I58" s="10"/>
      <c r="J58" s="10">
        <v>1</v>
      </c>
      <c r="K58" s="153">
        <v>1</v>
      </c>
      <c r="L58" s="153">
        <v>1</v>
      </c>
    </row>
    <row r="59" spans="1:12" ht="26.4">
      <c r="A59" s="171"/>
      <c r="B59" s="171"/>
      <c r="C59" s="171"/>
      <c r="D59" s="9" t="s">
        <v>1</v>
      </c>
      <c r="E59" s="10"/>
      <c r="F59" s="10"/>
      <c r="G59" s="10"/>
      <c r="H59" s="10"/>
      <c r="I59" s="10"/>
      <c r="J59" s="10">
        <v>1</v>
      </c>
      <c r="K59" s="153">
        <v>1</v>
      </c>
      <c r="L59" s="153">
        <v>1</v>
      </c>
    </row>
  </sheetData>
  <mergeCells count="42">
    <mergeCell ref="A44:A51"/>
    <mergeCell ref="A52:A59"/>
    <mergeCell ref="C52:C53"/>
    <mergeCell ref="C54:C55"/>
    <mergeCell ref="C56:C57"/>
    <mergeCell ref="C58:C59"/>
    <mergeCell ref="B52:B59"/>
    <mergeCell ref="C50:C51"/>
    <mergeCell ref="A4:A11"/>
    <mergeCell ref="A12:A19"/>
    <mergeCell ref="A20:A27"/>
    <mergeCell ref="A28:A35"/>
    <mergeCell ref="A36:A43"/>
    <mergeCell ref="C42:C43"/>
    <mergeCell ref="B36:B43"/>
    <mergeCell ref="C44:C45"/>
    <mergeCell ref="C46:C47"/>
    <mergeCell ref="C48:C49"/>
    <mergeCell ref="B44:B51"/>
    <mergeCell ref="C40:C41"/>
    <mergeCell ref="C32:C33"/>
    <mergeCell ref="C34:C35"/>
    <mergeCell ref="B28:B35"/>
    <mergeCell ref="C36:C37"/>
    <mergeCell ref="C38:C39"/>
    <mergeCell ref="C30:C31"/>
    <mergeCell ref="C22:C23"/>
    <mergeCell ref="C24:C25"/>
    <mergeCell ref="C26:C27"/>
    <mergeCell ref="B20:B27"/>
    <mergeCell ref="C28:C29"/>
    <mergeCell ref="C20:C21"/>
    <mergeCell ref="C12:C13"/>
    <mergeCell ref="C14:C15"/>
    <mergeCell ref="C16:C17"/>
    <mergeCell ref="C18:C19"/>
    <mergeCell ref="B12:B19"/>
    <mergeCell ref="C4:C5"/>
    <mergeCell ref="C6:C7"/>
    <mergeCell ref="C8:C9"/>
    <mergeCell ref="C10:C11"/>
    <mergeCell ref="B4:B11"/>
  </mergeCells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DF52B-BEB9-48F8-BF08-762A25AE9A38}">
  <dimension ref="A1:L57"/>
  <sheetViews>
    <sheetView tabSelected="1" workbookViewId="0">
      <selection activeCell="O12" sqref="O12"/>
    </sheetView>
  </sheetViews>
  <sheetFormatPr defaultRowHeight="13.8"/>
  <cols>
    <col min="2" max="2" width="11.6640625" customWidth="1"/>
    <col min="3" max="3" width="13.77734375" customWidth="1"/>
    <col min="4" max="4" width="11.44140625" customWidth="1"/>
  </cols>
  <sheetData>
    <row r="1" spans="1:12">
      <c r="A1" s="152" t="s">
        <v>4</v>
      </c>
      <c r="B1" s="152" t="s">
        <v>5</v>
      </c>
      <c r="C1" s="152" t="s">
        <v>6</v>
      </c>
      <c r="D1" s="152" t="s">
        <v>7</v>
      </c>
      <c r="E1" s="152" t="s">
        <v>8</v>
      </c>
      <c r="F1" s="152" t="s">
        <v>9</v>
      </c>
      <c r="G1" s="152" t="s">
        <v>10</v>
      </c>
      <c r="H1" s="152" t="s">
        <v>11</v>
      </c>
      <c r="I1" s="152" t="s">
        <v>12</v>
      </c>
      <c r="J1" s="152" t="s">
        <v>13</v>
      </c>
      <c r="K1" s="152" t="s">
        <v>14</v>
      </c>
      <c r="L1" s="152" t="s">
        <v>15</v>
      </c>
    </row>
    <row r="2" spans="1:12">
      <c r="A2" s="164" t="s">
        <v>16</v>
      </c>
      <c r="B2" s="164" t="s">
        <v>17</v>
      </c>
      <c r="C2" s="164" t="s">
        <v>18</v>
      </c>
      <c r="D2" s="152" t="s">
        <v>0</v>
      </c>
      <c r="E2" s="152"/>
      <c r="F2" s="152"/>
      <c r="G2" s="152"/>
      <c r="H2" s="152"/>
      <c r="I2" s="152">
        <v>1</v>
      </c>
      <c r="J2" s="152">
        <v>1</v>
      </c>
      <c r="K2" s="152">
        <v>1</v>
      </c>
      <c r="L2" s="152">
        <v>1</v>
      </c>
    </row>
    <row r="3" spans="1:12">
      <c r="A3" s="164"/>
      <c r="B3" s="164"/>
      <c r="C3" s="164"/>
      <c r="D3" s="152" t="s">
        <v>1</v>
      </c>
      <c r="E3" s="152"/>
      <c r="F3" s="152"/>
      <c r="G3" s="152"/>
      <c r="H3" s="152"/>
      <c r="I3" s="152"/>
      <c r="J3" s="152"/>
      <c r="K3" s="152">
        <v>1</v>
      </c>
      <c r="L3" s="152">
        <v>1</v>
      </c>
    </row>
    <row r="4" spans="1:12">
      <c r="A4" s="164"/>
      <c r="B4" s="164"/>
      <c r="C4" s="164" t="s">
        <v>19</v>
      </c>
      <c r="D4" s="152" t="s">
        <v>0</v>
      </c>
      <c r="E4" s="152"/>
      <c r="F4" s="152"/>
      <c r="G4" s="152"/>
      <c r="H4" s="152"/>
      <c r="I4" s="152">
        <v>1</v>
      </c>
      <c r="J4" s="152">
        <v>1</v>
      </c>
      <c r="K4" s="152">
        <v>1</v>
      </c>
      <c r="L4" s="152">
        <v>1</v>
      </c>
    </row>
    <row r="5" spans="1:12">
      <c r="A5" s="164"/>
      <c r="B5" s="164"/>
      <c r="C5" s="164"/>
      <c r="D5" s="152" t="s">
        <v>1</v>
      </c>
      <c r="E5" s="152"/>
      <c r="F5" s="152"/>
      <c r="G5" s="152"/>
      <c r="H5" s="152"/>
      <c r="I5" s="152"/>
      <c r="J5" s="152">
        <v>1</v>
      </c>
      <c r="K5" s="152">
        <v>1</v>
      </c>
      <c r="L5" s="152">
        <v>1</v>
      </c>
    </row>
    <row r="6" spans="1:12">
      <c r="A6" s="164"/>
      <c r="B6" s="164"/>
      <c r="C6" s="164" t="s">
        <v>20</v>
      </c>
      <c r="D6" s="152" t="s">
        <v>0</v>
      </c>
      <c r="E6" s="152"/>
      <c r="F6" s="152"/>
      <c r="G6" s="152"/>
      <c r="H6" s="152">
        <v>1</v>
      </c>
      <c r="I6" s="152">
        <v>1</v>
      </c>
      <c r="J6" s="152">
        <v>1</v>
      </c>
      <c r="K6" s="152">
        <v>1</v>
      </c>
      <c r="L6" s="152">
        <v>1</v>
      </c>
    </row>
    <row r="7" spans="1:12">
      <c r="A7" s="164"/>
      <c r="B7" s="164"/>
      <c r="C7" s="164"/>
      <c r="D7" s="152" t="s">
        <v>1</v>
      </c>
      <c r="E7" s="152"/>
      <c r="F7" s="152"/>
      <c r="G7" s="152"/>
      <c r="H7" s="152"/>
      <c r="I7" s="152"/>
      <c r="J7" s="152">
        <v>1</v>
      </c>
      <c r="K7" s="152">
        <v>1</v>
      </c>
      <c r="L7" s="152">
        <v>1</v>
      </c>
    </row>
    <row r="8" spans="1:12">
      <c r="A8" s="164"/>
      <c r="B8" s="164"/>
      <c r="C8" s="164" t="s">
        <v>21</v>
      </c>
      <c r="D8" s="152" t="s">
        <v>0</v>
      </c>
      <c r="E8" s="152"/>
      <c r="F8" s="152"/>
      <c r="G8" s="152"/>
      <c r="H8" s="152">
        <v>1</v>
      </c>
      <c r="I8" s="152">
        <v>1</v>
      </c>
      <c r="J8" s="152">
        <v>1</v>
      </c>
      <c r="K8" s="152">
        <v>1</v>
      </c>
      <c r="L8" s="152">
        <v>1</v>
      </c>
    </row>
    <row r="9" spans="1:12">
      <c r="A9" s="164"/>
      <c r="B9" s="164"/>
      <c r="C9" s="164"/>
      <c r="D9" s="152" t="s">
        <v>1</v>
      </c>
      <c r="E9" s="152"/>
      <c r="F9" s="152"/>
      <c r="G9" s="152"/>
      <c r="H9" s="152"/>
      <c r="I9" s="152"/>
      <c r="J9" s="152">
        <v>1</v>
      </c>
      <c r="K9" s="152">
        <v>1</v>
      </c>
      <c r="L9" s="152">
        <v>1</v>
      </c>
    </row>
    <row r="10" spans="1:12">
      <c r="A10" s="164" t="s">
        <v>22</v>
      </c>
      <c r="B10" s="164" t="s">
        <v>17</v>
      </c>
      <c r="C10" s="164" t="s">
        <v>18</v>
      </c>
      <c r="D10" s="152" t="s">
        <v>0</v>
      </c>
      <c r="E10" s="152"/>
      <c r="F10" s="152"/>
      <c r="G10" s="152"/>
      <c r="H10" s="152"/>
      <c r="I10" s="152">
        <v>1</v>
      </c>
      <c r="J10" s="152">
        <v>1</v>
      </c>
      <c r="K10" s="152">
        <v>1</v>
      </c>
      <c r="L10" s="152">
        <v>1</v>
      </c>
    </row>
    <row r="11" spans="1:12">
      <c r="A11" s="164"/>
      <c r="B11" s="164"/>
      <c r="C11" s="164"/>
      <c r="D11" s="152" t="s">
        <v>1</v>
      </c>
      <c r="E11" s="152"/>
      <c r="F11" s="152"/>
      <c r="G11" s="152"/>
      <c r="H11" s="152"/>
      <c r="I11" s="152"/>
      <c r="J11" s="152"/>
      <c r="K11" s="152">
        <v>1</v>
      </c>
      <c r="L11" s="152">
        <v>1</v>
      </c>
    </row>
    <row r="12" spans="1:12">
      <c r="A12" s="164"/>
      <c r="B12" s="164"/>
      <c r="C12" s="164" t="s">
        <v>19</v>
      </c>
      <c r="D12" s="152" t="s">
        <v>0</v>
      </c>
      <c r="E12" s="152"/>
      <c r="F12" s="152"/>
      <c r="G12" s="152"/>
      <c r="H12" s="152"/>
      <c r="I12" s="152">
        <v>1</v>
      </c>
      <c r="J12" s="152">
        <v>1</v>
      </c>
      <c r="K12" s="152">
        <v>1</v>
      </c>
      <c r="L12" s="152">
        <v>1</v>
      </c>
    </row>
    <row r="13" spans="1:12">
      <c r="A13" s="164"/>
      <c r="B13" s="164"/>
      <c r="C13" s="164"/>
      <c r="D13" s="152" t="s">
        <v>1</v>
      </c>
      <c r="E13" s="152"/>
      <c r="F13" s="152"/>
      <c r="G13" s="152"/>
      <c r="H13" s="152"/>
      <c r="I13" s="152"/>
      <c r="J13" s="152"/>
      <c r="K13" s="152">
        <v>1</v>
      </c>
      <c r="L13" s="152">
        <v>1</v>
      </c>
    </row>
    <row r="14" spans="1:12">
      <c r="A14" s="164"/>
      <c r="B14" s="164"/>
      <c r="C14" s="164" t="s">
        <v>20</v>
      </c>
      <c r="D14" s="152" t="s">
        <v>0</v>
      </c>
      <c r="E14" s="152"/>
      <c r="F14" s="152"/>
      <c r="G14" s="152"/>
      <c r="H14" s="152">
        <v>1</v>
      </c>
      <c r="I14" s="152">
        <v>1</v>
      </c>
      <c r="J14" s="152">
        <v>1</v>
      </c>
      <c r="K14" s="152">
        <v>1</v>
      </c>
      <c r="L14" s="152">
        <v>1</v>
      </c>
    </row>
    <row r="15" spans="1:12">
      <c r="A15" s="164"/>
      <c r="B15" s="164"/>
      <c r="C15" s="164"/>
      <c r="D15" s="152" t="s">
        <v>1</v>
      </c>
      <c r="E15" s="152"/>
      <c r="F15" s="152"/>
      <c r="G15" s="152"/>
      <c r="H15" s="152"/>
      <c r="I15" s="152"/>
      <c r="J15" s="152">
        <v>1</v>
      </c>
      <c r="K15" s="152">
        <v>1</v>
      </c>
      <c r="L15" s="152">
        <v>1</v>
      </c>
    </row>
    <row r="16" spans="1:12">
      <c r="A16" s="164"/>
      <c r="B16" s="164"/>
      <c r="C16" s="164" t="s">
        <v>21</v>
      </c>
      <c r="D16" s="152" t="s">
        <v>0</v>
      </c>
      <c r="E16" s="152"/>
      <c r="F16" s="152"/>
      <c r="G16" s="152"/>
      <c r="H16" s="152">
        <v>1</v>
      </c>
      <c r="I16" s="152">
        <v>1</v>
      </c>
      <c r="J16" s="152">
        <v>1</v>
      </c>
      <c r="K16" s="152">
        <v>1</v>
      </c>
      <c r="L16" s="152">
        <v>1</v>
      </c>
    </row>
    <row r="17" spans="1:12">
      <c r="A17" s="164"/>
      <c r="B17" s="164"/>
      <c r="C17" s="164"/>
      <c r="D17" s="152" t="s">
        <v>1</v>
      </c>
      <c r="E17" s="152"/>
      <c r="F17" s="152"/>
      <c r="G17" s="152"/>
      <c r="H17" s="152"/>
      <c r="I17" s="152"/>
      <c r="J17" s="152">
        <v>1</v>
      </c>
      <c r="K17" s="152">
        <v>1</v>
      </c>
      <c r="L17" s="152">
        <v>1</v>
      </c>
    </row>
    <row r="18" spans="1:12">
      <c r="A18" s="164" t="s">
        <v>23</v>
      </c>
      <c r="B18" s="164" t="s">
        <v>17</v>
      </c>
      <c r="C18" s="164" t="s">
        <v>18</v>
      </c>
      <c r="D18" s="152" t="s">
        <v>0</v>
      </c>
      <c r="E18" s="152"/>
      <c r="F18" s="152"/>
      <c r="G18" s="152"/>
      <c r="H18" s="152"/>
      <c r="I18" s="152">
        <v>1</v>
      </c>
      <c r="J18" s="152">
        <v>1</v>
      </c>
      <c r="K18" s="152">
        <v>1</v>
      </c>
      <c r="L18" s="152">
        <v>1</v>
      </c>
    </row>
    <row r="19" spans="1:12">
      <c r="A19" s="164"/>
      <c r="B19" s="164"/>
      <c r="C19" s="164"/>
      <c r="D19" s="152" t="s">
        <v>1</v>
      </c>
      <c r="E19" s="152"/>
      <c r="F19" s="152"/>
      <c r="G19" s="152"/>
      <c r="H19" s="152"/>
      <c r="I19" s="152"/>
      <c r="J19" s="152"/>
      <c r="K19" s="152">
        <v>1</v>
      </c>
      <c r="L19" s="152">
        <v>1</v>
      </c>
    </row>
    <row r="20" spans="1:12">
      <c r="A20" s="164"/>
      <c r="B20" s="164"/>
      <c r="C20" s="164" t="s">
        <v>19</v>
      </c>
      <c r="D20" s="152" t="s">
        <v>0</v>
      </c>
      <c r="E20" s="152"/>
      <c r="F20" s="152"/>
      <c r="G20" s="152"/>
      <c r="H20" s="152"/>
      <c r="I20" s="152">
        <v>1</v>
      </c>
      <c r="J20" s="152">
        <v>1</v>
      </c>
      <c r="K20" s="152">
        <v>1</v>
      </c>
      <c r="L20" s="152">
        <v>1</v>
      </c>
    </row>
    <row r="21" spans="1:12">
      <c r="A21" s="164"/>
      <c r="B21" s="164"/>
      <c r="C21" s="164"/>
      <c r="D21" s="152" t="s">
        <v>1</v>
      </c>
      <c r="E21" s="152"/>
      <c r="F21" s="152"/>
      <c r="G21" s="152"/>
      <c r="H21" s="152"/>
      <c r="I21" s="152"/>
      <c r="J21" s="152"/>
      <c r="K21" s="152">
        <v>1</v>
      </c>
      <c r="L21" s="152">
        <v>1</v>
      </c>
    </row>
    <row r="22" spans="1:12">
      <c r="A22" s="164"/>
      <c r="B22" s="164"/>
      <c r="C22" s="164" t="s">
        <v>20</v>
      </c>
      <c r="D22" s="152" t="s">
        <v>0</v>
      </c>
      <c r="E22" s="152"/>
      <c r="F22" s="152"/>
      <c r="G22" s="152"/>
      <c r="H22" s="152"/>
      <c r="I22" s="152">
        <v>1</v>
      </c>
      <c r="J22" s="152">
        <v>1</v>
      </c>
      <c r="K22" s="152">
        <v>1</v>
      </c>
      <c r="L22" s="152">
        <v>1</v>
      </c>
    </row>
    <row r="23" spans="1:12">
      <c r="A23" s="164"/>
      <c r="B23" s="164"/>
      <c r="C23" s="164"/>
      <c r="D23" s="152" t="s">
        <v>1</v>
      </c>
      <c r="E23" s="152"/>
      <c r="F23" s="152"/>
      <c r="G23" s="152"/>
      <c r="H23" s="152"/>
      <c r="I23" s="152"/>
      <c r="J23" s="152">
        <v>1</v>
      </c>
      <c r="K23" s="152">
        <v>1</v>
      </c>
      <c r="L23" s="152">
        <v>1</v>
      </c>
    </row>
    <row r="24" spans="1:12">
      <c r="A24" s="164"/>
      <c r="B24" s="164"/>
      <c r="C24" s="164" t="s">
        <v>21</v>
      </c>
      <c r="D24" s="152" t="s">
        <v>0</v>
      </c>
      <c r="E24" s="152"/>
      <c r="F24" s="152"/>
      <c r="G24" s="152"/>
      <c r="H24" s="152"/>
      <c r="I24" s="152">
        <v>1</v>
      </c>
      <c r="J24" s="152">
        <v>1</v>
      </c>
      <c r="K24" s="152">
        <v>1</v>
      </c>
      <c r="L24" s="152">
        <v>1</v>
      </c>
    </row>
    <row r="25" spans="1:12">
      <c r="A25" s="164"/>
      <c r="B25" s="164"/>
      <c r="C25" s="164"/>
      <c r="D25" s="152" t="s">
        <v>1</v>
      </c>
      <c r="E25" s="152"/>
      <c r="F25" s="152"/>
      <c r="G25" s="152"/>
      <c r="H25" s="152"/>
      <c r="I25" s="152"/>
      <c r="J25" s="152">
        <v>1</v>
      </c>
      <c r="K25" s="152">
        <v>1</v>
      </c>
      <c r="L25" s="152">
        <v>1</v>
      </c>
    </row>
    <row r="26" spans="1:12">
      <c r="A26" s="164" t="s">
        <v>24</v>
      </c>
      <c r="B26" s="164" t="s">
        <v>17</v>
      </c>
      <c r="C26" s="164" t="s">
        <v>18</v>
      </c>
      <c r="D26" s="152" t="s">
        <v>0</v>
      </c>
      <c r="E26" s="152"/>
      <c r="F26" s="152"/>
      <c r="G26" s="152"/>
      <c r="H26" s="152"/>
      <c r="I26" s="152"/>
      <c r="J26" s="152">
        <v>1</v>
      </c>
      <c r="K26" s="152">
        <v>1</v>
      </c>
      <c r="L26" s="152">
        <v>1</v>
      </c>
    </row>
    <row r="27" spans="1:12">
      <c r="A27" s="164"/>
      <c r="B27" s="164"/>
      <c r="C27" s="164"/>
      <c r="D27" s="152" t="s">
        <v>1</v>
      </c>
      <c r="E27" s="152"/>
      <c r="F27" s="152"/>
      <c r="G27" s="152"/>
      <c r="H27" s="152"/>
      <c r="I27" s="152"/>
      <c r="J27" s="152"/>
      <c r="K27" s="152">
        <v>1</v>
      </c>
      <c r="L27" s="152">
        <v>1</v>
      </c>
    </row>
    <row r="28" spans="1:12">
      <c r="A28" s="164"/>
      <c r="B28" s="164"/>
      <c r="C28" s="164" t="s">
        <v>19</v>
      </c>
      <c r="D28" s="152" t="s">
        <v>0</v>
      </c>
      <c r="E28" s="152"/>
      <c r="F28" s="152"/>
      <c r="G28" s="152"/>
      <c r="H28" s="152"/>
      <c r="I28" s="152">
        <v>1</v>
      </c>
      <c r="J28" s="152">
        <v>1</v>
      </c>
      <c r="K28" s="152">
        <v>1</v>
      </c>
      <c r="L28" s="152">
        <v>1</v>
      </c>
    </row>
    <row r="29" spans="1:12">
      <c r="A29" s="164"/>
      <c r="B29" s="164"/>
      <c r="C29" s="164"/>
      <c r="D29" s="152" t="s">
        <v>1</v>
      </c>
      <c r="E29" s="152"/>
      <c r="F29" s="152"/>
      <c r="G29" s="152"/>
      <c r="H29" s="152"/>
      <c r="I29" s="152"/>
      <c r="J29" s="152"/>
      <c r="K29" s="152">
        <v>1</v>
      </c>
      <c r="L29" s="152">
        <v>1</v>
      </c>
    </row>
    <row r="30" spans="1:12">
      <c r="A30" s="164"/>
      <c r="B30" s="164"/>
      <c r="C30" s="164" t="s">
        <v>20</v>
      </c>
      <c r="D30" s="152" t="s">
        <v>0</v>
      </c>
      <c r="E30" s="152"/>
      <c r="F30" s="152"/>
      <c r="G30" s="152"/>
      <c r="H30" s="152"/>
      <c r="I30" s="152">
        <v>1</v>
      </c>
      <c r="J30" s="152">
        <v>1</v>
      </c>
      <c r="K30" s="152">
        <v>1</v>
      </c>
      <c r="L30" s="152">
        <v>1</v>
      </c>
    </row>
    <row r="31" spans="1:12">
      <c r="A31" s="164"/>
      <c r="B31" s="164"/>
      <c r="C31" s="164"/>
      <c r="D31" s="152" t="s">
        <v>1</v>
      </c>
      <c r="E31" s="152"/>
      <c r="F31" s="152"/>
      <c r="G31" s="152"/>
      <c r="H31" s="152"/>
      <c r="I31" s="152"/>
      <c r="J31" s="152"/>
      <c r="K31" s="152">
        <v>1</v>
      </c>
      <c r="L31" s="152">
        <v>1</v>
      </c>
    </row>
    <row r="32" spans="1:12">
      <c r="A32" s="164"/>
      <c r="B32" s="164"/>
      <c r="C32" s="164" t="s">
        <v>21</v>
      </c>
      <c r="D32" s="152" t="s">
        <v>0</v>
      </c>
      <c r="E32" s="152"/>
      <c r="F32" s="152"/>
      <c r="G32" s="152"/>
      <c r="H32" s="152"/>
      <c r="I32" s="152">
        <v>1</v>
      </c>
      <c r="J32" s="152">
        <v>1</v>
      </c>
      <c r="K32" s="152">
        <v>1</v>
      </c>
      <c r="L32" s="152">
        <v>1</v>
      </c>
    </row>
    <row r="33" spans="1:12">
      <c r="A33" s="164"/>
      <c r="B33" s="164"/>
      <c r="C33" s="164"/>
      <c r="D33" s="152" t="s">
        <v>1</v>
      </c>
      <c r="E33" s="152"/>
      <c r="F33" s="152"/>
      <c r="G33" s="152"/>
      <c r="H33" s="152"/>
      <c r="I33" s="152"/>
      <c r="J33" s="152">
        <v>1</v>
      </c>
      <c r="K33" s="152">
        <v>1</v>
      </c>
      <c r="L33" s="152">
        <v>1</v>
      </c>
    </row>
    <row r="34" spans="1:12">
      <c r="A34" s="164" t="s">
        <v>25</v>
      </c>
      <c r="B34" s="164" t="s">
        <v>17</v>
      </c>
      <c r="C34" s="164" t="s">
        <v>18</v>
      </c>
      <c r="D34" s="152" t="s">
        <v>0</v>
      </c>
      <c r="E34" s="152"/>
      <c r="F34" s="152"/>
      <c r="G34" s="152"/>
      <c r="H34" s="152"/>
      <c r="I34" s="152"/>
      <c r="J34" s="152">
        <v>1</v>
      </c>
      <c r="K34" s="152">
        <v>1</v>
      </c>
      <c r="L34" s="152">
        <v>1</v>
      </c>
    </row>
    <row r="35" spans="1:12">
      <c r="A35" s="164"/>
      <c r="B35" s="164"/>
      <c r="C35" s="164"/>
      <c r="D35" s="152" t="s">
        <v>1</v>
      </c>
      <c r="E35" s="152"/>
      <c r="F35" s="152"/>
      <c r="G35" s="152"/>
      <c r="H35" s="152"/>
      <c r="I35" s="152"/>
      <c r="J35" s="152"/>
      <c r="K35" s="152">
        <v>1</v>
      </c>
      <c r="L35" s="152">
        <v>1</v>
      </c>
    </row>
    <row r="36" spans="1:12">
      <c r="A36" s="164"/>
      <c r="B36" s="164"/>
      <c r="C36" s="164" t="s">
        <v>19</v>
      </c>
      <c r="D36" s="152" t="s">
        <v>0</v>
      </c>
      <c r="E36" s="152"/>
      <c r="F36" s="152"/>
      <c r="G36" s="152"/>
      <c r="H36" s="152"/>
      <c r="I36" s="152"/>
      <c r="J36" s="152">
        <v>1</v>
      </c>
      <c r="K36" s="152">
        <v>1</v>
      </c>
      <c r="L36" s="152">
        <v>1</v>
      </c>
    </row>
    <row r="37" spans="1:12">
      <c r="A37" s="164"/>
      <c r="B37" s="164"/>
      <c r="C37" s="164"/>
      <c r="D37" s="152" t="s">
        <v>1</v>
      </c>
      <c r="E37" s="152"/>
      <c r="F37" s="152"/>
      <c r="G37" s="152"/>
      <c r="H37" s="152"/>
      <c r="I37" s="152"/>
      <c r="J37" s="152"/>
      <c r="K37" s="152">
        <v>1</v>
      </c>
      <c r="L37" s="152">
        <v>1</v>
      </c>
    </row>
    <row r="38" spans="1:12">
      <c r="A38" s="164"/>
      <c r="B38" s="164"/>
      <c r="C38" s="164" t="s">
        <v>20</v>
      </c>
      <c r="D38" s="152" t="s">
        <v>0</v>
      </c>
      <c r="E38" s="152"/>
      <c r="F38" s="152"/>
      <c r="G38" s="152"/>
      <c r="H38" s="152"/>
      <c r="I38" s="152">
        <v>1</v>
      </c>
      <c r="J38" s="152">
        <v>1</v>
      </c>
      <c r="K38" s="152">
        <v>1</v>
      </c>
      <c r="L38" s="152">
        <v>1</v>
      </c>
    </row>
    <row r="39" spans="1:12">
      <c r="A39" s="164"/>
      <c r="B39" s="164"/>
      <c r="C39" s="164"/>
      <c r="D39" s="152" t="s">
        <v>1</v>
      </c>
      <c r="E39" s="152"/>
      <c r="F39" s="152"/>
      <c r="G39" s="152"/>
      <c r="H39" s="152"/>
      <c r="I39" s="152"/>
      <c r="J39" s="152"/>
      <c r="K39" s="152">
        <v>1</v>
      </c>
      <c r="L39" s="152">
        <v>1</v>
      </c>
    </row>
    <row r="40" spans="1:12">
      <c r="A40" s="164"/>
      <c r="B40" s="164"/>
      <c r="C40" s="164" t="s">
        <v>21</v>
      </c>
      <c r="D40" s="152" t="s">
        <v>0</v>
      </c>
      <c r="E40" s="152"/>
      <c r="F40" s="152"/>
      <c r="G40" s="152"/>
      <c r="H40" s="152"/>
      <c r="I40" s="152"/>
      <c r="J40" s="152">
        <v>1</v>
      </c>
      <c r="K40" s="152">
        <v>1</v>
      </c>
      <c r="L40" s="152">
        <v>1</v>
      </c>
    </row>
    <row r="41" spans="1:12">
      <c r="A41" s="164"/>
      <c r="B41" s="164"/>
      <c r="C41" s="164"/>
      <c r="D41" s="152" t="s">
        <v>1</v>
      </c>
      <c r="E41" s="152"/>
      <c r="F41" s="152"/>
      <c r="G41" s="152"/>
      <c r="H41" s="152"/>
      <c r="I41" s="152"/>
      <c r="J41" s="152">
        <v>1</v>
      </c>
      <c r="K41" s="152">
        <v>1</v>
      </c>
      <c r="L41" s="152">
        <v>1</v>
      </c>
    </row>
    <row r="42" spans="1:12">
      <c r="A42" s="164" t="s">
        <v>26</v>
      </c>
      <c r="B42" s="164" t="s">
        <v>17</v>
      </c>
      <c r="C42" s="164" t="s">
        <v>18</v>
      </c>
      <c r="D42" s="152" t="s">
        <v>0</v>
      </c>
      <c r="E42" s="152"/>
      <c r="F42" s="152"/>
      <c r="G42" s="152"/>
      <c r="H42" s="152"/>
      <c r="I42" s="152"/>
      <c r="J42" s="152">
        <v>1</v>
      </c>
      <c r="K42" s="152">
        <v>1</v>
      </c>
      <c r="L42" s="152">
        <v>1</v>
      </c>
    </row>
    <row r="43" spans="1:12">
      <c r="A43" s="164"/>
      <c r="B43" s="164"/>
      <c r="C43" s="164"/>
      <c r="D43" s="152" t="s">
        <v>1</v>
      </c>
      <c r="E43" s="152"/>
      <c r="F43" s="152"/>
      <c r="G43" s="152"/>
      <c r="H43" s="152"/>
      <c r="I43" s="152"/>
      <c r="J43" s="152"/>
      <c r="K43" s="152">
        <v>1</v>
      </c>
      <c r="L43" s="152">
        <v>1</v>
      </c>
    </row>
    <row r="44" spans="1:12">
      <c r="A44" s="164"/>
      <c r="B44" s="164"/>
      <c r="C44" s="164" t="s">
        <v>19</v>
      </c>
      <c r="D44" s="152" t="s">
        <v>0</v>
      </c>
      <c r="E44" s="152"/>
      <c r="F44" s="152"/>
      <c r="G44" s="152"/>
      <c r="H44" s="152"/>
      <c r="I44" s="152"/>
      <c r="J44" s="152">
        <v>1</v>
      </c>
      <c r="K44" s="152">
        <v>1</v>
      </c>
      <c r="L44" s="152">
        <v>1</v>
      </c>
    </row>
    <row r="45" spans="1:12">
      <c r="A45" s="164"/>
      <c r="B45" s="164"/>
      <c r="C45" s="164"/>
      <c r="D45" s="152" t="s">
        <v>1</v>
      </c>
      <c r="E45" s="152"/>
      <c r="F45" s="152"/>
      <c r="G45" s="152"/>
      <c r="H45" s="152"/>
      <c r="I45" s="152"/>
      <c r="J45" s="152"/>
      <c r="K45" s="152">
        <v>1</v>
      </c>
      <c r="L45" s="152">
        <v>1</v>
      </c>
    </row>
    <row r="46" spans="1:12">
      <c r="A46" s="164"/>
      <c r="B46" s="164"/>
      <c r="C46" s="164" t="s">
        <v>20</v>
      </c>
      <c r="D46" s="152" t="s">
        <v>0</v>
      </c>
      <c r="E46" s="152"/>
      <c r="F46" s="152"/>
      <c r="G46" s="152"/>
      <c r="H46" s="152"/>
      <c r="I46" s="152">
        <v>1</v>
      </c>
      <c r="J46" s="152">
        <v>1</v>
      </c>
      <c r="K46" s="152">
        <v>1</v>
      </c>
      <c r="L46" s="152">
        <v>1</v>
      </c>
    </row>
    <row r="47" spans="1:12">
      <c r="A47" s="164"/>
      <c r="B47" s="164"/>
      <c r="C47" s="164"/>
      <c r="D47" s="152" t="s">
        <v>1</v>
      </c>
      <c r="E47" s="152"/>
      <c r="F47" s="152"/>
      <c r="G47" s="152"/>
      <c r="H47" s="152"/>
      <c r="I47" s="152"/>
      <c r="J47" s="152">
        <v>1</v>
      </c>
      <c r="K47" s="152">
        <v>1</v>
      </c>
      <c r="L47" s="152">
        <v>1</v>
      </c>
    </row>
    <row r="48" spans="1:12">
      <c r="A48" s="164"/>
      <c r="B48" s="164"/>
      <c r="C48" s="164" t="s">
        <v>21</v>
      </c>
      <c r="D48" s="152" t="s">
        <v>0</v>
      </c>
      <c r="E48" s="152"/>
      <c r="F48" s="152"/>
      <c r="G48" s="152"/>
      <c r="H48" s="152"/>
      <c r="I48" s="152">
        <v>1</v>
      </c>
      <c r="J48" s="152">
        <v>1</v>
      </c>
      <c r="K48" s="152">
        <v>1</v>
      </c>
      <c r="L48" s="152">
        <v>1</v>
      </c>
    </row>
    <row r="49" spans="1:12">
      <c r="A49" s="164"/>
      <c r="B49" s="164"/>
      <c r="C49" s="164"/>
      <c r="D49" s="152" t="s">
        <v>1</v>
      </c>
      <c r="E49" s="152"/>
      <c r="F49" s="152"/>
      <c r="G49" s="152"/>
      <c r="H49" s="152"/>
      <c r="I49" s="152"/>
      <c r="J49" s="152">
        <v>1</v>
      </c>
      <c r="K49" s="152">
        <v>1</v>
      </c>
      <c r="L49" s="152">
        <v>1</v>
      </c>
    </row>
    <row r="50" spans="1:12">
      <c r="A50" s="164" t="s">
        <v>27</v>
      </c>
      <c r="B50" s="164" t="s">
        <v>17</v>
      </c>
      <c r="C50" s="164" t="s">
        <v>18</v>
      </c>
      <c r="D50" s="152" t="s">
        <v>0</v>
      </c>
      <c r="E50" s="152"/>
      <c r="F50" s="152"/>
      <c r="G50" s="152"/>
      <c r="H50" s="152"/>
      <c r="I50" s="152"/>
      <c r="J50" s="152">
        <v>1</v>
      </c>
      <c r="K50" s="152">
        <v>1</v>
      </c>
      <c r="L50" s="152">
        <v>1</v>
      </c>
    </row>
    <row r="51" spans="1:12">
      <c r="A51" s="164"/>
      <c r="B51" s="164"/>
      <c r="C51" s="164"/>
      <c r="D51" s="152" t="s">
        <v>1</v>
      </c>
      <c r="E51" s="152"/>
      <c r="F51" s="152"/>
      <c r="G51" s="152"/>
      <c r="H51" s="152"/>
      <c r="I51" s="152"/>
      <c r="J51" s="152"/>
      <c r="K51" s="152">
        <v>1</v>
      </c>
      <c r="L51" s="152">
        <v>1</v>
      </c>
    </row>
    <row r="52" spans="1:12">
      <c r="A52" s="164"/>
      <c r="B52" s="164"/>
      <c r="C52" s="164" t="s">
        <v>19</v>
      </c>
      <c r="D52" s="152" t="s">
        <v>0</v>
      </c>
      <c r="E52" s="152"/>
      <c r="F52" s="152"/>
      <c r="G52" s="152"/>
      <c r="H52" s="152"/>
      <c r="I52" s="152"/>
      <c r="J52" s="152">
        <v>1</v>
      </c>
      <c r="K52" s="152">
        <v>1</v>
      </c>
      <c r="L52" s="152">
        <v>1</v>
      </c>
    </row>
    <row r="53" spans="1:12">
      <c r="A53" s="164"/>
      <c r="B53" s="164"/>
      <c r="C53" s="164"/>
      <c r="D53" s="152" t="s">
        <v>1</v>
      </c>
      <c r="E53" s="152"/>
      <c r="F53" s="152"/>
      <c r="G53" s="152"/>
      <c r="H53" s="152"/>
      <c r="I53" s="152"/>
      <c r="J53" s="152"/>
      <c r="K53" s="152">
        <v>1</v>
      </c>
      <c r="L53" s="152">
        <v>1</v>
      </c>
    </row>
    <row r="54" spans="1:12">
      <c r="A54" s="164"/>
      <c r="B54" s="164"/>
      <c r="C54" s="164" t="s">
        <v>20</v>
      </c>
      <c r="D54" s="152" t="s">
        <v>0</v>
      </c>
      <c r="E54" s="152"/>
      <c r="F54" s="152"/>
      <c r="G54" s="152"/>
      <c r="H54" s="152"/>
      <c r="I54" s="152">
        <v>1</v>
      </c>
      <c r="J54" s="152">
        <v>1</v>
      </c>
      <c r="K54" s="152">
        <v>1</v>
      </c>
      <c r="L54" s="152">
        <v>1</v>
      </c>
    </row>
    <row r="55" spans="1:12">
      <c r="A55" s="164"/>
      <c r="B55" s="164"/>
      <c r="C55" s="164"/>
      <c r="D55" s="152" t="s">
        <v>1</v>
      </c>
      <c r="E55" s="152"/>
      <c r="F55" s="152"/>
      <c r="G55" s="152"/>
      <c r="H55" s="152"/>
      <c r="I55" s="152"/>
      <c r="J55" s="152">
        <v>1</v>
      </c>
      <c r="K55" s="152">
        <v>1</v>
      </c>
      <c r="L55" s="152">
        <v>1</v>
      </c>
    </row>
    <row r="56" spans="1:12">
      <c r="A56" s="164"/>
      <c r="B56" s="164"/>
      <c r="C56" s="164" t="s">
        <v>21</v>
      </c>
      <c r="D56" s="152" t="s">
        <v>0</v>
      </c>
      <c r="E56" s="152"/>
      <c r="F56" s="152"/>
      <c r="G56" s="152"/>
      <c r="H56" s="152"/>
      <c r="I56" s="152"/>
      <c r="J56" s="152">
        <v>1</v>
      </c>
      <c r="K56" s="152">
        <v>1</v>
      </c>
      <c r="L56" s="152">
        <v>1</v>
      </c>
    </row>
    <row r="57" spans="1:12">
      <c r="A57" s="164"/>
      <c r="B57" s="164"/>
      <c r="C57" s="164"/>
      <c r="D57" s="152" t="s">
        <v>1</v>
      </c>
      <c r="E57" s="152"/>
      <c r="F57" s="152"/>
      <c r="G57" s="152"/>
      <c r="H57" s="152"/>
      <c r="I57" s="152"/>
      <c r="J57" s="152">
        <v>1</v>
      </c>
      <c r="K57" s="152">
        <v>1</v>
      </c>
      <c r="L57" s="152">
        <v>1</v>
      </c>
    </row>
  </sheetData>
  <mergeCells count="42">
    <mergeCell ref="A50:A57"/>
    <mergeCell ref="B50:B57"/>
    <mergeCell ref="C50:C51"/>
    <mergeCell ref="C52:C53"/>
    <mergeCell ref="C54:C55"/>
    <mergeCell ref="C56:C57"/>
    <mergeCell ref="A42:A49"/>
    <mergeCell ref="B42:B49"/>
    <mergeCell ref="C42:C43"/>
    <mergeCell ref="C44:C45"/>
    <mergeCell ref="C46:C47"/>
    <mergeCell ref="C48:C49"/>
    <mergeCell ref="A34:A41"/>
    <mergeCell ref="B34:B41"/>
    <mergeCell ref="C34:C35"/>
    <mergeCell ref="C36:C37"/>
    <mergeCell ref="C38:C39"/>
    <mergeCell ref="C40:C41"/>
    <mergeCell ref="A26:A33"/>
    <mergeCell ref="B26:B33"/>
    <mergeCell ref="C26:C27"/>
    <mergeCell ref="C28:C29"/>
    <mergeCell ref="C30:C31"/>
    <mergeCell ref="C32:C33"/>
    <mergeCell ref="A18:A25"/>
    <mergeCell ref="B18:B25"/>
    <mergeCell ref="C18:C19"/>
    <mergeCell ref="C20:C21"/>
    <mergeCell ref="C22:C23"/>
    <mergeCell ref="C24:C25"/>
    <mergeCell ref="A10:A17"/>
    <mergeCell ref="B10:B17"/>
    <mergeCell ref="C10:C11"/>
    <mergeCell ref="C12:C13"/>
    <mergeCell ref="C14:C15"/>
    <mergeCell ref="C16:C17"/>
    <mergeCell ref="A2:A9"/>
    <mergeCell ref="B2:B9"/>
    <mergeCell ref="C2:C3"/>
    <mergeCell ref="C4:C5"/>
    <mergeCell ref="C6:C7"/>
    <mergeCell ref="C8:C9"/>
  </mergeCells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EB667-ECB9-4CE9-9D51-F2FFF8EEC2F0}">
  <sheetPr filterMode="1"/>
  <dimension ref="A1:X497"/>
  <sheetViews>
    <sheetView topLeftCell="K1" workbookViewId="0">
      <pane ySplit="1" topLeftCell="A2" activePane="bottomLeft" state="frozen"/>
      <selection pane="bottomLeft" activeCell="H128" sqref="H128"/>
    </sheetView>
  </sheetViews>
  <sheetFormatPr defaultRowHeight="13.8"/>
  <cols>
    <col min="1" max="1" width="8.88671875" style="41"/>
    <col min="6" max="11" width="8.88671875" customWidth="1"/>
    <col min="12" max="12" width="14.6640625" customWidth="1"/>
    <col min="13" max="13" width="18.21875" customWidth="1"/>
    <col min="14" max="15" width="14.6640625" hidden="1" customWidth="1"/>
    <col min="16" max="18" width="14.6640625" customWidth="1"/>
    <col min="19" max="19" width="21.6640625" customWidth="1"/>
    <col min="20" max="20" width="24.6640625" customWidth="1"/>
    <col min="21" max="21" width="13.88671875" customWidth="1"/>
    <col min="22" max="22" width="12" customWidth="1"/>
    <col min="23" max="24" width="21.33203125" customWidth="1"/>
  </cols>
  <sheetData>
    <row r="1" spans="1:24" ht="16.2" thickBot="1">
      <c r="A1" s="42" t="s">
        <v>2853</v>
      </c>
      <c r="B1" s="19" t="s">
        <v>4</v>
      </c>
      <c r="C1" s="19" t="s">
        <v>5</v>
      </c>
      <c r="D1" s="19" t="s">
        <v>6</v>
      </c>
      <c r="E1" s="19" t="s">
        <v>31</v>
      </c>
      <c r="F1" s="23" t="s">
        <v>32</v>
      </c>
      <c r="G1" s="19" t="s">
        <v>33</v>
      </c>
      <c r="H1" s="19" t="s">
        <v>34</v>
      </c>
      <c r="I1" s="19" t="s">
        <v>35</v>
      </c>
      <c r="J1" s="19" t="s">
        <v>36</v>
      </c>
      <c r="K1" s="19" t="s">
        <v>37</v>
      </c>
      <c r="L1" s="34" t="s">
        <v>2856</v>
      </c>
      <c r="M1" s="34" t="s">
        <v>2870</v>
      </c>
      <c r="N1" s="34" t="s">
        <v>2832</v>
      </c>
      <c r="O1" s="34" t="s">
        <v>2854</v>
      </c>
      <c r="P1" s="44" t="s">
        <v>2896</v>
      </c>
      <c r="Q1" s="44" t="s">
        <v>2871</v>
      </c>
      <c r="R1" s="44" t="s">
        <v>2855</v>
      </c>
      <c r="S1" s="44" t="s">
        <v>2858</v>
      </c>
      <c r="T1" s="44" t="s">
        <v>2857</v>
      </c>
      <c r="U1" s="44" t="s">
        <v>2859</v>
      </c>
      <c r="V1" s="44" t="s">
        <v>2860</v>
      </c>
      <c r="W1" s="44" t="s">
        <v>2861</v>
      </c>
      <c r="X1" s="44" t="s">
        <v>2905</v>
      </c>
    </row>
    <row r="2" spans="1:24" ht="27" hidden="1" thickBot="1">
      <c r="A2" s="43">
        <f>IF(E2="",0,--SUBSTITUTE(TRIM(RIGHT(SUBSTITUTE(E2,"(",REPT(" ",99)),99)),")",))</f>
        <v>21</v>
      </c>
      <c r="B2" s="29" t="s">
        <v>16</v>
      </c>
      <c r="C2" s="30" t="s">
        <v>17</v>
      </c>
      <c r="D2" s="31" t="s">
        <v>38</v>
      </c>
      <c r="E2" s="20" t="s">
        <v>39</v>
      </c>
      <c r="F2" s="24">
        <v>1.61</v>
      </c>
      <c r="G2" s="20">
        <v>2.08</v>
      </c>
      <c r="H2" s="20">
        <v>0.71</v>
      </c>
      <c r="I2" s="20">
        <v>0.75</v>
      </c>
      <c r="J2" s="20">
        <v>0</v>
      </c>
      <c r="K2" s="20">
        <v>5.1531000000000002</v>
      </c>
      <c r="L2" s="45">
        <f>LOOKUP(1,0/((订单汇总处理!$G$7:$G$2423=N2)*(订单汇总处理!$E$7:$E$2423=B2)*(订单汇总处理!$D$7:$D$2423=2)),订单汇总处理!$I$7:$I$2423)</f>
        <v>40</v>
      </c>
      <c r="M2" s="45">
        <f>IF(SUBSTITUTE(D2," ","")="老年群体",K2*LOOKUP(1,0/((基础数据!$A$15:$A$26=SUBSTITUTE(是否降价——第三轮积分赛2Q产品评价以及处理!B2," ",""))*(基础数据!$B$15:$B$26=SUBSTITUTE(是否降价——第三轮积分赛2Q产品评价以及处理!D2," ",""))),基础数据!$C$15:$C$26)/(100-基础数据!$G$5),K2*LOOKUP(1,0/((基础数据!$A$15:$A$26=SUBSTITUTE(是否降价——第三轮积分赛2Q产品评价以及处理!B2," ",""))*(基础数据!$B$15:$B$26=SUBSTITUTE(是否降价——第三轮积分赛2Q产品评价以及处理!D2," ",""))),基础数据!$C$15:$C$26)/100)</f>
        <v>56.141668421052636</v>
      </c>
      <c r="N2" s="45" t="str">
        <f>MID(E2,1,FIND("(",E2)-3)</f>
        <v>老112</v>
      </c>
      <c r="O2" s="45">
        <f>IFERROR(LOOKUP(1,0/((订单汇总处理!$G$7:$G$2423=N2)*(订单汇总处理!$E$7:$E$2423=B2)*(订单汇总处理!$D$7:$D$2423=2)),订单汇总处理!$K$7:$K$2423),O3)</f>
        <v>400</v>
      </c>
      <c r="P2" s="45"/>
      <c r="Q2" s="45">
        <f>O2*M2</f>
        <v>22456.667368421055</v>
      </c>
      <c r="R2" s="46">
        <f>O2</f>
        <v>400</v>
      </c>
      <c r="S2" s="35">
        <f>1/POWER(R2,2)</f>
        <v>6.2500000000000003E-6</v>
      </c>
      <c r="T2" s="35">
        <f>SUMIFS($S$2:$S$497,$D$2:$D$497,D2,$B$2:$B$497,B2)</f>
        <v>1.9880635453111073E-4</v>
      </c>
      <c r="U2" s="35">
        <f>IF(SUBSTITUTE(D2," ","")=基础数据!$A$5,S2/T2*基础数据!$C$5,IF(SUBSTITUTE(D2," ","")=基础数据!$A$4,S2/T2*基础数据!$C$4,IF(SUBSTITUTE(D2," ","")=基础数据!$A$3,S2/T2*基础数据!$C$3,S2/T2*基础数据!$C$2)))</f>
        <v>1.5718813452268079</v>
      </c>
      <c r="V2" s="35">
        <f>U2+SUM(G2:J2)</f>
        <v>5.1118813452268075</v>
      </c>
      <c r="W2" s="35">
        <f>IF(SUBSTITUTE(D2," ","")="老年群体",V2*LOOKUP(1,0/((基础数据!$A$15:$A$26=SUBSTITUTE(是否降价——第三轮积分赛2Q产品评价以及处理!B2," ",""))*(基础数据!$B$15:$B$26=SUBSTITUTE(是否降价——第三轮积分赛2Q产品评价以及处理!D2," ",""))),基础数据!$C$15:$C$26)/(100-基础数据!$G$5),V2*LOOKUP(1,0/((基础数据!$A$15:$A$26=SUBSTITUTE(是否降价——第三轮积分赛2Q产品评价以及处理!B2," ",""))*(基础数据!$B$15:$B$26=SUBSTITUTE(是否降价——第三轮积分赛2Q产品评价以及处理!D2," ",""))),基础数据!$C$15:$C$26)/100)</f>
        <v>55.692602024313111</v>
      </c>
      <c r="X2" s="35">
        <f>W2*R2</f>
        <v>22277.040809725244</v>
      </c>
    </row>
    <row r="3" spans="1:24" ht="40.200000000000003" hidden="1" thickBot="1">
      <c r="A3" s="43">
        <f t="shared" ref="A3:A66" si="0">IF(E3="",0,--SUBSTITUTE(TRIM(RIGHT(SUBSTITUTE(E3,"(",REPT(" ",99)),99)),")",))</f>
        <v>19</v>
      </c>
      <c r="B3" s="29" t="s">
        <v>16</v>
      </c>
      <c r="C3" s="30" t="s">
        <v>17</v>
      </c>
      <c r="D3" s="31" t="s">
        <v>38</v>
      </c>
      <c r="E3" s="20" t="s">
        <v>43</v>
      </c>
      <c r="F3" s="24">
        <v>1.61</v>
      </c>
      <c r="G3" s="20">
        <v>0.84</v>
      </c>
      <c r="H3" s="20">
        <v>1.01</v>
      </c>
      <c r="I3" s="20">
        <v>0.25</v>
      </c>
      <c r="J3" s="20">
        <v>0</v>
      </c>
      <c r="K3" s="20">
        <v>3.7161</v>
      </c>
      <c r="L3" s="45">
        <f>LOOKUP(1,0/((订单汇总处理!$G$7:$G$2423=N3)*(订单汇总处理!$E$7:$E$2423=B3)*(订单汇总处理!$D$7:$D$2423=2)),订单汇总处理!$I$7:$I$2423)</f>
        <v>44</v>
      </c>
      <c r="M3" s="45">
        <f>IF(SUBSTITUTE(D3," ","")="老年群体",K3*LOOKUP(1,0/((基础数据!$A$15:$A$26=SUBSTITUTE(是否降价——第三轮积分赛2Q产品评价以及处理!B3," ",""))*(基础数据!$B$15:$B$26=SUBSTITUTE(是否降价——第三轮积分赛2Q产品评价以及处理!D3," ",""))),基础数据!$C$15:$C$26)/(100-基础数据!$G$5),K3*LOOKUP(1,0/((基础数据!$A$15:$A$26=SUBSTITUTE(是否降价——第三轮积分赛2Q产品评价以及处理!B3," ",""))*(基础数据!$B$15:$B$26=SUBSTITUTE(是否降价——第三轮积分赛2Q产品评价以及处理!D3," ",""))),基础数据!$C$15:$C$26)/100)</f>
        <v>40.485931578947373</v>
      </c>
      <c r="N3" s="45" t="str">
        <f t="shared" ref="N3:N66" si="1">MID(E3,1,FIND("(",E3)-3)</f>
        <v>丁12</v>
      </c>
      <c r="O3" s="45">
        <f>IFERROR(LOOKUP(1,0/((订单汇总处理!$G$7:$G$2423=N3)*(订单汇总处理!$E$7:$E$2423=B3)*(订单汇总处理!$D$7:$D$2423=2)),订单汇总处理!$K$7:$K$2423),O4)</f>
        <v>400</v>
      </c>
      <c r="P3" s="45"/>
      <c r="Q3" s="45">
        <f t="shared" ref="Q3:Q66" si="2">O3*M3</f>
        <v>16194.37263157895</v>
      </c>
      <c r="R3" s="46">
        <f t="shared" ref="R3:R66" si="3">O3</f>
        <v>400</v>
      </c>
      <c r="S3" s="35">
        <f t="shared" ref="S3:S66" si="4">1/POWER(R3,2)</f>
        <v>6.2500000000000003E-6</v>
      </c>
      <c r="T3" s="35">
        <f t="shared" ref="T3:T66" si="5">SUMIFS($S$2:$S$497,$D$2:$D$497,D3,$B$2:$B$497,B3)</f>
        <v>1.9880635453111073E-4</v>
      </c>
      <c r="U3" s="35">
        <f>IF(SUBSTITUTE(D3," ","")=基础数据!$A$5,S3/T3*基础数据!$C$5,IF(SUBSTITUTE(D3," ","")=基础数据!$A$4,S3/T3*基础数据!$C$4,IF(SUBSTITUTE(D3," ","")=基础数据!$A$3,S3/T3*基础数据!$C$3,S3/T3*基础数据!$C$2)))</f>
        <v>1.5718813452268079</v>
      </c>
      <c r="V3" s="35">
        <f t="shared" ref="V3:V66" si="6">U3+SUM(G3:J3)</f>
        <v>3.671881345226808</v>
      </c>
      <c r="W3" s="35">
        <f>IF(SUBSTITUTE(D3," ","")="老年群体",V3*LOOKUP(1,0/((基础数据!$A$15:$A$26=SUBSTITUTE(是否降价——第三轮积分赛2Q产品评价以及处理!B3," ",""))*(基础数据!$B$15:$B$26=SUBSTITUTE(是否降价——第三轮积分赛2Q产品评价以及处理!D3," ",""))),基础数据!$C$15:$C$26)/(100-基础数据!$G$5),V3*LOOKUP(1,0/((基础数据!$A$15:$A$26=SUBSTITUTE(是否降价——第三轮积分赛2Q产品评价以及处理!B3," ",""))*(基础数据!$B$15:$B$26=SUBSTITUTE(是否降价——第三轮积分赛2Q产品评价以及处理!D3," ",""))),基础数据!$C$15:$C$26)/100)</f>
        <v>40.004180971681535</v>
      </c>
      <c r="X3" s="35">
        <f t="shared" ref="X3:X66" si="7">W3*R3</f>
        <v>16001.672388672614</v>
      </c>
    </row>
    <row r="4" spans="1:24" ht="40.200000000000003" hidden="1" thickBot="1">
      <c r="A4" s="43">
        <f t="shared" si="0"/>
        <v>11</v>
      </c>
      <c r="B4" s="29" t="s">
        <v>16</v>
      </c>
      <c r="C4" s="30" t="s">
        <v>17</v>
      </c>
      <c r="D4" s="31" t="s">
        <v>38</v>
      </c>
      <c r="E4" s="20" t="s">
        <v>40</v>
      </c>
      <c r="F4" s="24">
        <v>1.61</v>
      </c>
      <c r="G4" s="20">
        <v>0.69</v>
      </c>
      <c r="H4" s="20">
        <v>1.01</v>
      </c>
      <c r="I4" s="20">
        <v>0.25</v>
      </c>
      <c r="J4" s="20">
        <v>0</v>
      </c>
      <c r="K4" s="20">
        <v>3.5680000000000001</v>
      </c>
      <c r="L4" s="45">
        <f>LOOKUP(1,0/((订单汇总处理!$G$7:$G$2423=N4)*(订单汇总处理!$E$7:$E$2423=B4)*(订单汇总处理!$D$7:$D$2423=2)),订单汇总处理!$I$7:$I$2423)</f>
        <v>43</v>
      </c>
      <c r="M4" s="45">
        <f>IF(SUBSTITUTE(D4," ","")="老年群体",K4*LOOKUP(1,0/((基础数据!$A$15:$A$26=SUBSTITUTE(是否降价——第三轮积分赛2Q产品评价以及处理!B4," ",""))*(基础数据!$B$15:$B$26=SUBSTITUTE(是否降价——第三轮积分赛2Q产品评价以及处理!D4," ",""))),基础数据!$C$15:$C$26)/(100-基础数据!$G$5),K4*LOOKUP(1,0/((基础数据!$A$15:$A$26=SUBSTITUTE(是否降价——第三轮积分赛2Q产品评价以及处理!B4," ",""))*(基础数据!$B$15:$B$26=SUBSTITUTE(是否降价——第三轮积分赛2Q产品评价以及处理!D4," ",""))),基础数据!$C$15:$C$26)/100)</f>
        <v>38.87242105263158</v>
      </c>
      <c r="N4" s="45" t="str">
        <f t="shared" si="1"/>
        <v>老画2</v>
      </c>
      <c r="O4" s="45">
        <f>IFERROR(LOOKUP(1,0/((订单汇总处理!$G$7:$G$2423=N4)*(订单汇总处理!$E$7:$E$2423=B4)*(订单汇总处理!$D$7:$D$2423=2)),订单汇总处理!$K$7:$K$2423),O5)</f>
        <v>400</v>
      </c>
      <c r="P4" s="45"/>
      <c r="Q4" s="45">
        <f t="shared" si="2"/>
        <v>15548.968421052632</v>
      </c>
      <c r="R4" s="46">
        <f t="shared" si="3"/>
        <v>400</v>
      </c>
      <c r="S4" s="35">
        <f t="shared" si="4"/>
        <v>6.2500000000000003E-6</v>
      </c>
      <c r="T4" s="35">
        <f t="shared" si="5"/>
        <v>1.9880635453111073E-4</v>
      </c>
      <c r="U4" s="35">
        <f>IF(SUBSTITUTE(D4," ","")=基础数据!$A$5,S4/T4*基础数据!$C$5,IF(SUBSTITUTE(D4," ","")=基础数据!$A$4,S4/T4*基础数据!$C$4,IF(SUBSTITUTE(D4," ","")=基础数据!$A$3,S4/T4*基础数据!$C$3,S4/T4*基础数据!$C$2)))</f>
        <v>1.5718813452268079</v>
      </c>
      <c r="V4" s="35">
        <f t="shared" si="6"/>
        <v>3.5218813452268076</v>
      </c>
      <c r="W4" s="35">
        <f>IF(SUBSTITUTE(D4," ","")="老年群体",V4*LOOKUP(1,0/((基础数据!$A$15:$A$26=SUBSTITUTE(是否降价——第三轮积分赛2Q产品评价以及处理!B4," ",""))*(基础数据!$B$15:$B$26=SUBSTITUTE(是否降价——第三轮积分赛2Q产品评价以及处理!D4," ",""))),基础数据!$C$15:$C$26)/(100-基础数据!$G$5),V4*LOOKUP(1,0/((基础数据!$A$15:$A$26=SUBSTITUTE(是否降价——第三轮积分赛2Q产品评价以及处理!B4," ",""))*(基础数据!$B$15:$B$26=SUBSTITUTE(是否降价——第三轮积分赛2Q产品评价以及处理!D4," ",""))),基础数据!$C$15:$C$26)/100)</f>
        <v>38.369970445365745</v>
      </c>
      <c r="X4" s="35">
        <f t="shared" si="7"/>
        <v>15347.988178146297</v>
      </c>
    </row>
    <row r="5" spans="1:24" ht="27" hidden="1" thickBot="1">
      <c r="A5" s="43">
        <f t="shared" si="0"/>
        <v>18</v>
      </c>
      <c r="B5" s="29" t="s">
        <v>16</v>
      </c>
      <c r="C5" s="30" t="s">
        <v>17</v>
      </c>
      <c r="D5" s="31" t="s">
        <v>38</v>
      </c>
      <c r="E5" s="20" t="s">
        <v>45</v>
      </c>
      <c r="F5" s="24">
        <v>1.66</v>
      </c>
      <c r="G5" s="20">
        <v>0.28000000000000003</v>
      </c>
      <c r="H5" s="20">
        <v>1.05</v>
      </c>
      <c r="I5" s="20">
        <v>0.25</v>
      </c>
      <c r="J5" s="20">
        <v>0</v>
      </c>
      <c r="K5" s="20">
        <v>3.2360000000000002</v>
      </c>
      <c r="L5" s="45">
        <f>LOOKUP(1,0/((订单汇总处理!$G$7:$G$2423=N5)*(订单汇总处理!$E$7:$E$2423=B5)*(订单汇总处理!$D$7:$D$2423=2)),订单汇总处理!$I$7:$I$2423)</f>
        <v>39</v>
      </c>
      <c r="M5" s="45">
        <f>IF(SUBSTITUTE(D5," ","")="老年群体",K5*LOOKUP(1,0/((基础数据!$A$15:$A$26=SUBSTITUTE(是否降价——第三轮积分赛2Q产品评价以及处理!B5," ",""))*(基础数据!$B$15:$B$26=SUBSTITUTE(是否降价——第三轮积分赛2Q产品评价以及处理!D5," ",""))),基础数据!$C$15:$C$26)/(100-基础数据!$G$5),K5*LOOKUP(1,0/((基础数据!$A$15:$A$26=SUBSTITUTE(是否降价——第三轮积分赛2Q产品评价以及处理!B5," ",""))*(基础数据!$B$15:$B$26=SUBSTITUTE(是否降价——第三轮积分赛2Q产品评价以及处理!D5," ",""))),基础数据!$C$15:$C$26)/100)</f>
        <v>35.255368421052637</v>
      </c>
      <c r="N5" s="45" t="str">
        <f t="shared" si="1"/>
        <v>老年A1</v>
      </c>
      <c r="O5" s="45">
        <f>IFERROR(LOOKUP(1,0/((订单汇总处理!$G$7:$G$2423=N5)*(订单汇总处理!$E$7:$E$2423=B5)*(订单汇总处理!$D$7:$D$2423=2)),订单汇总处理!$K$7:$K$2423),O6)</f>
        <v>394</v>
      </c>
      <c r="P5" s="45"/>
      <c r="Q5" s="45">
        <f t="shared" si="2"/>
        <v>13890.615157894739</v>
      </c>
      <c r="R5" s="46">
        <f t="shared" si="3"/>
        <v>394</v>
      </c>
      <c r="S5" s="35">
        <f t="shared" si="4"/>
        <v>6.4418047360148418E-6</v>
      </c>
      <c r="T5" s="35">
        <f t="shared" si="5"/>
        <v>1.9880635453111073E-4</v>
      </c>
      <c r="U5" s="35">
        <f>IF(SUBSTITUTE(D5," ","")=基础数据!$A$5,S5/T5*基础数据!$C$5,IF(SUBSTITUTE(D5," ","")=基础数据!$A$4,S5/T5*基础数据!$C$4,IF(SUBSTITUTE(D5," ","")=基础数据!$A$3,S5/T5*基础数据!$C$3,S5/T5*基础数据!$C$2)))</f>
        <v>1.6201204310616688</v>
      </c>
      <c r="V5" s="35">
        <f t="shared" si="6"/>
        <v>3.2001204310616691</v>
      </c>
      <c r="W5" s="35">
        <f>IF(SUBSTITUTE(D5," ","")="老年群体",V5*LOOKUP(1,0/((基础数据!$A$15:$A$26=SUBSTITUTE(是否降价——第三轮积分赛2Q产品评价以及处理!B5," ",""))*(基础数据!$B$15:$B$26=SUBSTITUTE(是否降价——第三轮积分赛2Q产品评价以及处理!D5," ",""))),基础数据!$C$15:$C$26)/(100-基础数据!$G$5),V5*LOOKUP(1,0/((基础数据!$A$15:$A$26=SUBSTITUTE(是否降价——第三轮积分赛2Q产品评价以及处理!B5," ",""))*(基础数据!$B$15:$B$26=SUBSTITUTE(是否降价——第三轮积分赛2Q产品评价以及处理!D5," ",""))),基础数据!$C$15:$C$26)/100)</f>
        <v>34.864469959461346</v>
      </c>
      <c r="X5" s="35">
        <f t="shared" si="7"/>
        <v>13736.60116402777</v>
      </c>
    </row>
    <row r="6" spans="1:24" ht="27" hidden="1" thickBot="1">
      <c r="A6" s="43">
        <f t="shared" si="0"/>
        <v>16</v>
      </c>
      <c r="B6" s="29" t="s">
        <v>16</v>
      </c>
      <c r="C6" s="30" t="s">
        <v>17</v>
      </c>
      <c r="D6" s="31" t="s">
        <v>38</v>
      </c>
      <c r="E6" s="20" t="s">
        <v>41</v>
      </c>
      <c r="F6" s="24">
        <v>1.61</v>
      </c>
      <c r="G6" s="20">
        <v>0.28000000000000003</v>
      </c>
      <c r="H6" s="20">
        <v>1.05</v>
      </c>
      <c r="I6" s="20">
        <v>0.25</v>
      </c>
      <c r="J6" s="20">
        <v>0</v>
      </c>
      <c r="K6" s="20">
        <v>3.1867000000000001</v>
      </c>
      <c r="L6" s="45">
        <f>LOOKUP(1,0/((订单汇总处理!$G$7:$G$2423=N6)*(订单汇总处理!$E$7:$E$2423=B6)*(订单汇总处理!$D$7:$D$2423=2)),订单汇总处理!$I$7:$I$2423)</f>
        <v>35</v>
      </c>
      <c r="M6" s="45">
        <f>IF(SUBSTITUTE(D6," ","")="老年群体",K6*LOOKUP(1,0/((基础数据!$A$15:$A$26=SUBSTITUTE(是否降价——第三轮积分赛2Q产品评价以及处理!B6," ",""))*(基础数据!$B$15:$B$26=SUBSTITUTE(是否降价——第三轮积分赛2Q产品评价以及处理!D6," ",""))),基础数据!$C$15:$C$26)/(100-基础数据!$G$5),K6*LOOKUP(1,0/((基础数据!$A$15:$A$26=SUBSTITUTE(是否降价——第三轮积分赛2Q产品评价以及处理!B6," ",""))*(基础数据!$B$15:$B$26=SUBSTITUTE(是否降价——第三轮积分赛2Q产品评价以及处理!D6," ",""))),基础数据!$C$15:$C$26)/100)</f>
        <v>34.718257894736844</v>
      </c>
      <c r="N6" s="45" t="str">
        <f t="shared" si="1"/>
        <v>L1</v>
      </c>
      <c r="O6" s="45">
        <f>IFERROR(LOOKUP(1,0/((订单汇总处理!$G$7:$G$2423=N6)*(订单汇总处理!$E$7:$E$2423=B6)*(订单汇总处理!$D$7:$D$2423=2)),订单汇总处理!$K$7:$K$2423),O7)</f>
        <v>400</v>
      </c>
      <c r="P6" s="45"/>
      <c r="Q6" s="45">
        <f t="shared" si="2"/>
        <v>13887.303157894738</v>
      </c>
      <c r="R6" s="46">
        <f t="shared" si="3"/>
        <v>400</v>
      </c>
      <c r="S6" s="35">
        <f t="shared" si="4"/>
        <v>6.2500000000000003E-6</v>
      </c>
      <c r="T6" s="35">
        <f t="shared" si="5"/>
        <v>1.9880635453111073E-4</v>
      </c>
      <c r="U6" s="35">
        <f>IF(SUBSTITUTE(D6," ","")=基础数据!$A$5,S6/T6*基础数据!$C$5,IF(SUBSTITUTE(D6," ","")=基础数据!$A$4,S6/T6*基础数据!$C$4,IF(SUBSTITUTE(D6," ","")=基础数据!$A$3,S6/T6*基础数据!$C$3,S6/T6*基础数据!$C$2)))</f>
        <v>1.5718813452268079</v>
      </c>
      <c r="V6" s="35">
        <f t="shared" si="6"/>
        <v>3.151881345226808</v>
      </c>
      <c r="W6" s="35">
        <f>IF(SUBSTITUTE(D6," ","")="老年群体",V6*LOOKUP(1,0/((基础数据!$A$15:$A$26=SUBSTITUTE(是否降价——第三轮积分赛2Q产品评价以及处理!B6," ",""))*(基础数据!$B$15:$B$26=SUBSTITUTE(是否降价——第三轮积分赛2Q产品评价以及处理!D6," ",""))),基础数据!$C$15:$C$26)/(100-基础数据!$G$5),V6*LOOKUP(1,0/((基础数据!$A$15:$A$26=SUBSTITUTE(是否降价——第三轮积分赛2Q产品评价以及处理!B6," ",""))*(基础数据!$B$15:$B$26=SUBSTITUTE(是否降价——第三轮积分赛2Q产品评价以及处理!D6," ",""))),基础数据!$C$15:$C$26)/100)</f>
        <v>34.3389178137868</v>
      </c>
      <c r="X6" s="35">
        <f t="shared" si="7"/>
        <v>13735.567125514721</v>
      </c>
    </row>
    <row r="7" spans="1:24" ht="40.200000000000003" hidden="1" thickBot="1">
      <c r="A7" s="43">
        <f t="shared" si="0"/>
        <v>4</v>
      </c>
      <c r="B7" s="29" t="s">
        <v>16</v>
      </c>
      <c r="C7" s="30" t="s">
        <v>17</v>
      </c>
      <c r="D7" s="31" t="s">
        <v>38</v>
      </c>
      <c r="E7" s="20" t="s">
        <v>50</v>
      </c>
      <c r="F7" s="24">
        <v>1.61</v>
      </c>
      <c r="G7" s="20">
        <v>0</v>
      </c>
      <c r="H7" s="20">
        <v>1.05</v>
      </c>
      <c r="I7" s="20">
        <v>0.5</v>
      </c>
      <c r="J7" s="20">
        <v>0</v>
      </c>
      <c r="K7" s="20">
        <v>3.1574</v>
      </c>
      <c r="L7" s="45">
        <f>LOOKUP(1,0/((订单汇总处理!$G$7:$G$2423=N7)*(订单汇总处理!$E$7:$E$2423=B7)*(订单汇总处理!$D$7:$D$2423=2)),订单汇总处理!$I$7:$I$2423)</f>
        <v>30</v>
      </c>
      <c r="M7" s="45">
        <f>IF(SUBSTITUTE(D7," ","")="老年群体",K7*LOOKUP(1,0/((基础数据!$A$15:$A$26=SUBSTITUTE(是否降价——第三轮积分赛2Q产品评价以及处理!B7," ",""))*(基础数据!$B$15:$B$26=SUBSTITUTE(是否降价——第三轮积分赛2Q产品评价以及处理!D7," ",""))),基础数据!$C$15:$C$26)/(100-基础数据!$G$5),K7*LOOKUP(1,0/((基础数据!$A$15:$A$26=SUBSTITUTE(是否降价——第三轮积分赛2Q产品评价以及处理!B7," ",""))*(基础数据!$B$15:$B$26=SUBSTITUTE(是否降价——第三轮积分赛2Q产品评价以及处理!D7," ",""))),基础数据!$C$15:$C$26)/100)</f>
        <v>34.399042105263156</v>
      </c>
      <c r="N7" s="45" t="str">
        <f t="shared" si="1"/>
        <v>LNN1</v>
      </c>
      <c r="O7" s="45">
        <f>IFERROR(LOOKUP(1,0/((订单汇总处理!$G$7:$G$2423=N7)*(订单汇总处理!$E$7:$E$2423=B7)*(订单汇总处理!$D$7:$D$2423=2)),订单汇总处理!$K$7:$K$2423),O8)</f>
        <v>400</v>
      </c>
      <c r="P7" s="45"/>
      <c r="Q7" s="45">
        <f t="shared" si="2"/>
        <v>13759.616842105263</v>
      </c>
      <c r="R7" s="46">
        <f t="shared" si="3"/>
        <v>400</v>
      </c>
      <c r="S7" s="35">
        <f t="shared" si="4"/>
        <v>6.2500000000000003E-6</v>
      </c>
      <c r="T7" s="35">
        <f t="shared" si="5"/>
        <v>1.9880635453111073E-4</v>
      </c>
      <c r="U7" s="35">
        <f>IF(SUBSTITUTE(D7," ","")=基础数据!$A$5,S7/T7*基础数据!$C$5,IF(SUBSTITUTE(D7," ","")=基础数据!$A$4,S7/T7*基础数据!$C$4,IF(SUBSTITUTE(D7," ","")=基础数据!$A$3,S7/T7*基础数据!$C$3,S7/T7*基础数据!$C$2)))</f>
        <v>1.5718813452268079</v>
      </c>
      <c r="V7" s="35">
        <f t="shared" si="6"/>
        <v>3.1218813452268082</v>
      </c>
      <c r="W7" s="35">
        <f>IF(SUBSTITUTE(D7," ","")="老年群体",V7*LOOKUP(1,0/((基础数据!$A$15:$A$26=SUBSTITUTE(是否降价——第三轮积分赛2Q产品评价以及处理!B7," ",""))*(基础数据!$B$15:$B$26=SUBSTITUTE(是否降价——第三轮积分赛2Q产品评价以及处理!D7," ",""))),基础数据!$C$15:$C$26)/(100-基础数据!$G$5),V7*LOOKUP(1,0/((基础数据!$A$15:$A$26=SUBSTITUTE(是否降价——第三轮积分赛2Q产品评价以及处理!B7," ",""))*(基础数据!$B$15:$B$26=SUBSTITUTE(是否降价——第三轮积分赛2Q产品评价以及处理!D7," ",""))),基础数据!$C$15:$C$26)/100)</f>
        <v>34.012075708523646</v>
      </c>
      <c r="X7" s="35">
        <f t="shared" si="7"/>
        <v>13604.830283409459</v>
      </c>
    </row>
    <row r="8" spans="1:24" ht="40.200000000000003" hidden="1" thickBot="1">
      <c r="A8" s="43">
        <f t="shared" si="0"/>
        <v>4</v>
      </c>
      <c r="B8" s="29" t="s">
        <v>16</v>
      </c>
      <c r="C8" s="30" t="s">
        <v>17</v>
      </c>
      <c r="D8" s="31" t="s">
        <v>38</v>
      </c>
      <c r="E8" s="20" t="s">
        <v>48</v>
      </c>
      <c r="F8" s="24">
        <v>1.61</v>
      </c>
      <c r="G8" s="20">
        <v>0</v>
      </c>
      <c r="H8" s="20">
        <v>1.05</v>
      </c>
      <c r="I8" s="20">
        <v>0.5</v>
      </c>
      <c r="J8" s="20">
        <v>0</v>
      </c>
      <c r="K8" s="20">
        <v>3.1574</v>
      </c>
      <c r="L8" s="45">
        <f>LOOKUP(1,0/((订单汇总处理!$G$7:$G$2423=N8)*(订单汇总处理!$E$7:$E$2423=B8)*(订单汇总处理!$D$7:$D$2423=2)),订单汇总处理!$I$7:$I$2423)</f>
        <v>30</v>
      </c>
      <c r="M8" s="45">
        <f>IF(SUBSTITUTE(D8," ","")="老年群体",K8*LOOKUP(1,0/((基础数据!$A$15:$A$26=SUBSTITUTE(是否降价——第三轮积分赛2Q产品评价以及处理!B8," ",""))*(基础数据!$B$15:$B$26=SUBSTITUTE(是否降价——第三轮积分赛2Q产品评价以及处理!D8," ",""))),基础数据!$C$15:$C$26)/(100-基础数据!$G$5),K8*LOOKUP(1,0/((基础数据!$A$15:$A$26=SUBSTITUTE(是否降价——第三轮积分赛2Q产品评价以及处理!B8," ",""))*(基础数据!$B$15:$B$26=SUBSTITUTE(是否降价——第三轮积分赛2Q产品评价以及处理!D8," ",""))),基础数据!$C$15:$C$26)/100)</f>
        <v>34.399042105263156</v>
      </c>
      <c r="N8" s="45" t="str">
        <f t="shared" si="1"/>
        <v>LNN2</v>
      </c>
      <c r="O8" s="45">
        <f>IFERROR(LOOKUP(1,0/((订单汇总处理!$G$7:$G$2423=N8)*(订单汇总处理!$E$7:$E$2423=B8)*(订单汇总处理!$D$7:$D$2423=2)),订单汇总处理!$K$7:$K$2423),O9)</f>
        <v>400</v>
      </c>
      <c r="P8" s="45"/>
      <c r="Q8" s="45">
        <f t="shared" si="2"/>
        <v>13759.616842105263</v>
      </c>
      <c r="R8" s="46">
        <f t="shared" si="3"/>
        <v>400</v>
      </c>
      <c r="S8" s="35">
        <f t="shared" si="4"/>
        <v>6.2500000000000003E-6</v>
      </c>
      <c r="T8" s="35">
        <f t="shared" si="5"/>
        <v>1.9880635453111073E-4</v>
      </c>
      <c r="U8" s="35">
        <f>IF(SUBSTITUTE(D8," ","")=基础数据!$A$5,S8/T8*基础数据!$C$5,IF(SUBSTITUTE(D8," ","")=基础数据!$A$4,S8/T8*基础数据!$C$4,IF(SUBSTITUTE(D8," ","")=基础数据!$A$3,S8/T8*基础数据!$C$3,S8/T8*基础数据!$C$2)))</f>
        <v>1.5718813452268079</v>
      </c>
      <c r="V8" s="35">
        <f t="shared" si="6"/>
        <v>3.1218813452268082</v>
      </c>
      <c r="W8" s="35">
        <f>IF(SUBSTITUTE(D8," ","")="老年群体",V8*LOOKUP(1,0/((基础数据!$A$15:$A$26=SUBSTITUTE(是否降价——第三轮积分赛2Q产品评价以及处理!B8," ",""))*(基础数据!$B$15:$B$26=SUBSTITUTE(是否降价——第三轮积分赛2Q产品评价以及处理!D8," ",""))),基础数据!$C$15:$C$26)/(100-基础数据!$G$5),V8*LOOKUP(1,0/((基础数据!$A$15:$A$26=SUBSTITUTE(是否降价——第三轮积分赛2Q产品评价以及处理!B8," ",""))*(基础数据!$B$15:$B$26=SUBSTITUTE(是否降价——第三轮积分赛2Q产品评价以及处理!D8," ",""))),基础数据!$C$15:$C$26)/100)</f>
        <v>34.012075708523646</v>
      </c>
      <c r="X8" s="35">
        <f t="shared" si="7"/>
        <v>13604.830283409459</v>
      </c>
    </row>
    <row r="9" spans="1:24" ht="27" hidden="1" thickBot="1">
      <c r="A9" s="43">
        <f t="shared" si="0"/>
        <v>20</v>
      </c>
      <c r="B9" s="29" t="s">
        <v>16</v>
      </c>
      <c r="C9" s="30" t="s">
        <v>17</v>
      </c>
      <c r="D9" s="31" t="s">
        <v>38</v>
      </c>
      <c r="E9" s="20" t="s">
        <v>47</v>
      </c>
      <c r="F9" s="24">
        <v>1.61</v>
      </c>
      <c r="G9" s="20">
        <v>0.28000000000000003</v>
      </c>
      <c r="H9" s="20">
        <v>1.01</v>
      </c>
      <c r="I9" s="20">
        <v>0.25</v>
      </c>
      <c r="J9" s="20">
        <v>0</v>
      </c>
      <c r="K9" s="20">
        <v>3.1514000000000002</v>
      </c>
      <c r="L9" s="45">
        <f>LOOKUP(1,0/((订单汇总处理!$G$7:$G$2423=N9)*(订单汇总处理!$E$7:$E$2423=B9)*(订单汇总处理!$D$7:$D$2423=2)),订单汇总处理!$I$7:$I$2423)</f>
        <v>37</v>
      </c>
      <c r="M9" s="45">
        <f>IF(SUBSTITUTE(D9," ","")="老年群体",K9*LOOKUP(1,0/((基础数据!$A$15:$A$26=SUBSTITUTE(是否降价——第三轮积分赛2Q产品评价以及处理!B9," ",""))*(基础数据!$B$15:$B$26=SUBSTITUTE(是否降价——第三轮积分赛2Q产品评价以及处理!D9," ",""))),基础数据!$C$15:$C$26)/(100-基础数据!$G$5),K9*LOOKUP(1,0/((基础数据!$A$15:$A$26=SUBSTITUTE(是否降价——第三轮积分赛2Q产品评价以及处理!B9," ",""))*(基础数据!$B$15:$B$26=SUBSTITUTE(是否降价——第三轮积分赛2Q产品评价以及处理!D9," ",""))),基础数据!$C$15:$C$26)/100)</f>
        <v>34.333673684210524</v>
      </c>
      <c r="N9" s="45" t="str">
        <f t="shared" si="1"/>
        <v>老</v>
      </c>
      <c r="O9" s="45">
        <f>IFERROR(LOOKUP(1,0/((订单汇总处理!$G$7:$G$2423=N9)*(订单汇总处理!$E$7:$E$2423=B9)*(订单汇总处理!$D$7:$D$2423=2)),订单汇总处理!$K$7:$K$2423),O10)</f>
        <v>400</v>
      </c>
      <c r="P9" s="45"/>
      <c r="Q9" s="45">
        <f t="shared" si="2"/>
        <v>13733.46947368421</v>
      </c>
      <c r="R9" s="46">
        <f t="shared" si="3"/>
        <v>400</v>
      </c>
      <c r="S9" s="35">
        <f t="shared" si="4"/>
        <v>6.2500000000000003E-6</v>
      </c>
      <c r="T9" s="35">
        <f t="shared" si="5"/>
        <v>1.9880635453111073E-4</v>
      </c>
      <c r="U9" s="35">
        <f>IF(SUBSTITUTE(D9," ","")=基础数据!$A$5,S9/T9*基础数据!$C$5,IF(SUBSTITUTE(D9," ","")=基础数据!$A$4,S9/T9*基础数据!$C$4,IF(SUBSTITUTE(D9," ","")=基础数据!$A$3,S9/T9*基础数据!$C$3,S9/T9*基础数据!$C$2)))</f>
        <v>1.5718813452268079</v>
      </c>
      <c r="V9" s="35">
        <f t="shared" si="6"/>
        <v>3.1118813452268079</v>
      </c>
      <c r="W9" s="35">
        <f>IF(SUBSTITUTE(D9," ","")="老年群体",V9*LOOKUP(1,0/((基础数据!$A$15:$A$26=SUBSTITUTE(是否降价——第三轮积分赛2Q产品评价以及处理!B9," ",""))*(基础数据!$B$15:$B$26=SUBSTITUTE(是否降价——第三轮积分赛2Q产品评价以及处理!D9," ",""))),基础数据!$C$15:$C$26)/(100-基础数据!$G$5),V9*LOOKUP(1,0/((基础数据!$A$15:$A$26=SUBSTITUTE(是否降价——第三轮积分赛2Q产品评价以及处理!B9," ",""))*(基础数据!$B$15:$B$26=SUBSTITUTE(是否降价——第三轮积分赛2Q产品评价以及处理!D9," ",""))),基础数据!$C$15:$C$26)/100)</f>
        <v>33.90312834010259</v>
      </c>
      <c r="X9" s="35">
        <f t="shared" si="7"/>
        <v>13561.251336041036</v>
      </c>
    </row>
    <row r="10" spans="1:24" ht="40.200000000000003" hidden="1" thickBot="1">
      <c r="A10" s="43">
        <f t="shared" si="0"/>
        <v>22</v>
      </c>
      <c r="B10" s="29" t="s">
        <v>16</v>
      </c>
      <c r="C10" s="30" t="s">
        <v>17</v>
      </c>
      <c r="D10" s="31" t="s">
        <v>38</v>
      </c>
      <c r="E10" s="20" t="s">
        <v>207</v>
      </c>
      <c r="F10" s="24">
        <v>1.61</v>
      </c>
      <c r="G10" s="20">
        <v>0.26</v>
      </c>
      <c r="H10" s="20">
        <v>1.01</v>
      </c>
      <c r="I10" s="20">
        <v>0.25</v>
      </c>
      <c r="J10" s="20">
        <v>0</v>
      </c>
      <c r="K10" s="20">
        <v>3.1358999999999999</v>
      </c>
      <c r="L10" s="45">
        <f>LOOKUP(1,0/((订单汇总处理!$G$7:$G$2423=N10)*(订单汇总处理!$E$7:$E$2423=B10)*(订单汇总处理!$D$7:$D$2423=2)),订单汇总处理!$I$7:$I$2423)</f>
        <v>37</v>
      </c>
      <c r="M10" s="45">
        <f>IF(SUBSTITUTE(D10," ","")="老年群体",K10*LOOKUP(1,0/((基础数据!$A$15:$A$26=SUBSTITUTE(是否降价——第三轮积分赛2Q产品评价以及处理!B10," ",""))*(基础数据!$B$15:$B$26=SUBSTITUTE(是否降价——第三轮积分赛2Q产品评价以及处理!D10," ",""))),基础数据!$C$15:$C$26)/(100-基础数据!$G$5),K10*LOOKUP(1,0/((基础数据!$A$15:$A$26=SUBSTITUTE(是否降价——第三轮积分赛2Q产品评价以及处理!B10," ",""))*(基础数据!$B$15:$B$26=SUBSTITUTE(是否降价——第三轮积分赛2Q产品评价以及处理!D10," ",""))),基础数据!$C$15:$C$26)/100)</f>
        <v>34.164805263157895</v>
      </c>
      <c r="N10" s="45" t="str">
        <f t="shared" si="1"/>
        <v>41</v>
      </c>
      <c r="O10" s="45">
        <f>IFERROR(LOOKUP(1,0/((订单汇总处理!$G$7:$G$2423=N10)*(订单汇总处理!$E$7:$E$2423=B10)*(订单汇总处理!$D$7:$D$2423=2)),订单汇总处理!$K$7:$K$2423),O11)</f>
        <v>400</v>
      </c>
      <c r="P10" s="45"/>
      <c r="Q10" s="45">
        <f t="shared" si="2"/>
        <v>13665.922105263158</v>
      </c>
      <c r="R10" s="46">
        <f t="shared" si="3"/>
        <v>400</v>
      </c>
      <c r="S10" s="35">
        <f t="shared" si="4"/>
        <v>6.2500000000000003E-6</v>
      </c>
      <c r="T10" s="35">
        <f t="shared" si="5"/>
        <v>1.9880635453111073E-4</v>
      </c>
      <c r="U10" s="35">
        <f>IF(SUBSTITUTE(D10," ","")=基础数据!$A$5,S10/T10*基础数据!$C$5,IF(SUBSTITUTE(D10," ","")=基础数据!$A$4,S10/T10*基础数据!$C$4,IF(SUBSTITUTE(D10," ","")=基础数据!$A$3,S10/T10*基础数据!$C$3,S10/T10*基础数据!$C$2)))</f>
        <v>1.5718813452268079</v>
      </c>
      <c r="V10" s="35">
        <f t="shared" si="6"/>
        <v>3.0918813452268079</v>
      </c>
      <c r="W10" s="35">
        <f>IF(SUBSTITUTE(D10," ","")="老年群体",V10*LOOKUP(1,0/((基础数据!$A$15:$A$26=SUBSTITUTE(是否降价——第三轮积分赛2Q产品评价以及处理!B10," ",""))*(基础数据!$B$15:$B$26=SUBSTITUTE(是否降价——第三轮积分赛2Q产品评价以及处理!D10," ",""))),基础数据!$C$15:$C$26)/(100-基础数据!$G$5),V10*LOOKUP(1,0/((基础数据!$A$15:$A$26=SUBSTITUTE(是否降价——第三轮积分赛2Q产品评价以及处理!B10," ",""))*(基础数据!$B$15:$B$26=SUBSTITUTE(是否降价——第三轮积分赛2Q产品评价以及处理!D10," ",""))),基础数据!$C$15:$C$26)/100)</f>
        <v>33.685233603260485</v>
      </c>
      <c r="X10" s="35">
        <f t="shared" si="7"/>
        <v>13474.093441304194</v>
      </c>
    </row>
    <row r="11" spans="1:24" ht="40.200000000000003" hidden="1" thickBot="1">
      <c r="A11" s="43">
        <f t="shared" si="0"/>
        <v>7</v>
      </c>
      <c r="B11" s="29" t="s">
        <v>16</v>
      </c>
      <c r="C11" s="30" t="s">
        <v>17</v>
      </c>
      <c r="D11" s="31" t="s">
        <v>38</v>
      </c>
      <c r="E11" s="20" t="s">
        <v>49</v>
      </c>
      <c r="F11" s="24">
        <v>1.61</v>
      </c>
      <c r="G11" s="20">
        <v>0</v>
      </c>
      <c r="H11" s="20">
        <v>1.01</v>
      </c>
      <c r="I11" s="20">
        <v>0.5</v>
      </c>
      <c r="J11" s="20">
        <v>0</v>
      </c>
      <c r="K11" s="20">
        <v>3.1236999999999999</v>
      </c>
      <c r="L11" s="45">
        <f>LOOKUP(1,0/((订单汇总处理!$G$7:$G$2423=N11)*(订单汇总处理!$E$7:$E$2423=B11)*(订单汇总处理!$D$7:$D$2423=2)),订单汇总处理!$I$7:$I$2423)</f>
        <v>37</v>
      </c>
      <c r="M11" s="45">
        <f>IF(SUBSTITUTE(D11," ","")="老年群体",K11*LOOKUP(1,0/((基础数据!$A$15:$A$26=SUBSTITUTE(是否降价——第三轮积分赛2Q产品评价以及处理!B11," ",""))*(基础数据!$B$15:$B$26=SUBSTITUTE(是否降价——第三轮积分赛2Q产品评价以及处理!D11," ",""))),基础数据!$C$15:$C$26)/(100-基础数据!$G$5),K11*LOOKUP(1,0/((基础数据!$A$15:$A$26=SUBSTITUTE(是否降价——第三轮积分赛2Q产品评价以及处理!B11," ",""))*(基础数据!$B$15:$B$26=SUBSTITUTE(是否降价——第三轮积分赛2Q产品评价以及处理!D11," ",""))),基础数据!$C$15:$C$26)/100)</f>
        <v>34.03188947368421</v>
      </c>
      <c r="N11" s="45" t="str">
        <f t="shared" si="1"/>
        <v>LN1</v>
      </c>
      <c r="O11" s="45">
        <f>IFERROR(LOOKUP(1,0/((订单汇总处理!$G$7:$G$2423=N11)*(订单汇总处理!$E$7:$E$2423=B11)*(订单汇总处理!$D$7:$D$2423=2)),订单汇总处理!$K$7:$K$2423),O12)</f>
        <v>399.99</v>
      </c>
      <c r="P11" s="45"/>
      <c r="Q11" s="45">
        <f t="shared" si="2"/>
        <v>13612.415470578948</v>
      </c>
      <c r="R11" s="46">
        <f t="shared" si="3"/>
        <v>399.99</v>
      </c>
      <c r="S11" s="35">
        <f t="shared" si="4"/>
        <v>6.2503125117191406E-6</v>
      </c>
      <c r="T11" s="35">
        <f t="shared" si="5"/>
        <v>1.9880635453111073E-4</v>
      </c>
      <c r="U11" s="35">
        <f>IF(SUBSTITUTE(D11," ","")=基础数据!$A$5,S11/T11*基础数据!$C$5,IF(SUBSTITUTE(D11," ","")=基础数据!$A$4,S11/T11*基础数据!$C$4,IF(SUBSTITUTE(D11," ","")=基础数据!$A$3,S11/T11*基础数据!$C$3,S11/T11*基础数据!$C$2)))</f>
        <v>1.5719599422414448</v>
      </c>
      <c r="V11" s="35">
        <f t="shared" si="6"/>
        <v>3.0819599422414448</v>
      </c>
      <c r="W11" s="35">
        <f>IF(SUBSTITUTE(D11," ","")="老年群体",V11*LOOKUP(1,0/((基础数据!$A$15:$A$26=SUBSTITUTE(是否降价——第三轮积分赛2Q产品评价以及处理!B11," ",""))*(基础数据!$B$15:$B$26=SUBSTITUTE(是否降价——第三轮积分赛2Q产品评价以及处理!D11," ",""))),基础数据!$C$15:$C$26)/(100-基础数据!$G$5),V11*LOOKUP(1,0/((基础数据!$A$15:$A$26=SUBSTITUTE(是否降价——第三轮积分赛2Q产品评价以及处理!B11," ",""))*(基础数据!$B$15:$B$26=SUBSTITUTE(是否降价——第三轮积分赛2Q产品评价以及处理!D11," ",""))),基础数据!$C$15:$C$26)/100)</f>
        <v>33.577142528630475</v>
      </c>
      <c r="X11" s="35">
        <f t="shared" si="7"/>
        <v>13430.521240026905</v>
      </c>
    </row>
    <row r="12" spans="1:24" ht="53.4" hidden="1" thickBot="1">
      <c r="A12" s="43">
        <f t="shared" si="0"/>
        <v>6</v>
      </c>
      <c r="B12" s="29" t="s">
        <v>16</v>
      </c>
      <c r="C12" s="30" t="s">
        <v>17</v>
      </c>
      <c r="D12" s="31" t="s">
        <v>38</v>
      </c>
      <c r="E12" s="20" t="s">
        <v>53</v>
      </c>
      <c r="F12" s="24">
        <v>1.61</v>
      </c>
      <c r="G12" s="20">
        <v>0</v>
      </c>
      <c r="H12" s="20">
        <v>1.01</v>
      </c>
      <c r="I12" s="20">
        <v>0.5</v>
      </c>
      <c r="J12" s="20">
        <v>0</v>
      </c>
      <c r="K12" s="20">
        <v>3.1236999999999999</v>
      </c>
      <c r="L12" s="45">
        <f>LOOKUP(1,0/((订单汇总处理!$G$7:$G$2423=N12)*(订单汇总处理!$E$7:$E$2423=B12)*(订单汇总处理!$D$7:$D$2423=2)),订单汇总处理!$I$7:$I$2423)</f>
        <v>34</v>
      </c>
      <c r="M12" s="45">
        <f>IF(SUBSTITUTE(D12," ","")="老年群体",K12*LOOKUP(1,0/((基础数据!$A$15:$A$26=SUBSTITUTE(是否降价——第三轮积分赛2Q产品评价以及处理!B12," ",""))*(基础数据!$B$15:$B$26=SUBSTITUTE(是否降价——第三轮积分赛2Q产品评价以及处理!D12," ",""))),基础数据!$C$15:$C$26)/(100-基础数据!$G$5),K12*LOOKUP(1,0/((基础数据!$A$15:$A$26=SUBSTITUTE(是否降价——第三轮积分赛2Q产品评价以及处理!B12," ",""))*(基础数据!$B$15:$B$26=SUBSTITUTE(是否降价——第三轮积分赛2Q产品评价以及处理!D12," ",""))),基础数据!$C$15:$C$26)/100)</f>
        <v>34.03188947368421</v>
      </c>
      <c r="N12" s="45" t="str">
        <f t="shared" si="1"/>
        <v>老一</v>
      </c>
      <c r="O12" s="45">
        <f>IFERROR(LOOKUP(1,0/((订单汇总处理!$G$7:$G$2423=N12)*(订单汇总处理!$E$7:$E$2423=B12)*(订单汇总处理!$D$7:$D$2423=2)),订单汇总处理!$K$7:$K$2423),O13)</f>
        <v>400</v>
      </c>
      <c r="P12" s="45"/>
      <c r="Q12" s="45">
        <f t="shared" si="2"/>
        <v>13612.755789473684</v>
      </c>
      <c r="R12" s="46">
        <f t="shared" si="3"/>
        <v>400</v>
      </c>
      <c r="S12" s="35">
        <f t="shared" si="4"/>
        <v>6.2500000000000003E-6</v>
      </c>
      <c r="T12" s="35">
        <f t="shared" si="5"/>
        <v>1.9880635453111073E-4</v>
      </c>
      <c r="U12" s="35">
        <f>IF(SUBSTITUTE(D12," ","")=基础数据!$A$5,S12/T12*基础数据!$C$5,IF(SUBSTITUTE(D12," ","")=基础数据!$A$4,S12/T12*基础数据!$C$4,IF(SUBSTITUTE(D12," ","")=基础数据!$A$3,S12/T12*基础数据!$C$3,S12/T12*基础数据!$C$2)))</f>
        <v>1.5718813452268079</v>
      </c>
      <c r="V12" s="35">
        <f t="shared" si="6"/>
        <v>3.0818813452268081</v>
      </c>
      <c r="W12" s="35">
        <f>IF(SUBSTITUTE(D12," ","")="老年群体",V12*LOOKUP(1,0/((基础数据!$A$15:$A$26=SUBSTITUTE(是否降价——第三轮积分赛2Q产品评价以及处理!B12," ",""))*(基础数据!$B$15:$B$26=SUBSTITUTE(是否降价——第三轮积分赛2Q产品评价以及处理!D12," ",""))),基础数据!$C$15:$C$26)/(100-基础数据!$G$5),V12*LOOKUP(1,0/((基础数据!$A$15:$A$26=SUBSTITUTE(是否降价——第三轮积分赛2Q产品评价以及处理!B12," ",""))*(基础数据!$B$15:$B$26=SUBSTITUTE(是否降价——第三轮积分赛2Q产品评价以及处理!D12," ",""))),基础数据!$C$15:$C$26)/100)</f>
        <v>33.576286234839436</v>
      </c>
      <c r="X12" s="35">
        <f t="shared" si="7"/>
        <v>13430.514493935774</v>
      </c>
    </row>
    <row r="13" spans="1:24" ht="27" hidden="1" thickBot="1">
      <c r="A13" s="43">
        <f t="shared" si="0"/>
        <v>8</v>
      </c>
      <c r="B13" s="29" t="s">
        <v>16</v>
      </c>
      <c r="C13" s="30" t="s">
        <v>17</v>
      </c>
      <c r="D13" s="31" t="s">
        <v>38</v>
      </c>
      <c r="E13" s="20" t="s">
        <v>57</v>
      </c>
      <c r="F13" s="24">
        <v>1.61</v>
      </c>
      <c r="G13" s="20">
        <v>0</v>
      </c>
      <c r="H13" s="20">
        <v>1.01</v>
      </c>
      <c r="I13" s="20">
        <v>0.5</v>
      </c>
      <c r="J13" s="20">
        <v>0</v>
      </c>
      <c r="K13" s="20">
        <v>3.1236999999999999</v>
      </c>
      <c r="L13" s="45">
        <f>LOOKUP(1,0/((订单汇总处理!$G$7:$G$2423=N13)*(订单汇总处理!$E$7:$E$2423=B13)*(订单汇总处理!$D$7:$D$2423=2)),订单汇总处理!$I$7:$I$2423)</f>
        <v>30</v>
      </c>
      <c r="M13" s="45">
        <f>IF(SUBSTITUTE(D13," ","")="老年群体",K13*LOOKUP(1,0/((基础数据!$A$15:$A$26=SUBSTITUTE(是否降价——第三轮积分赛2Q产品评价以及处理!B13," ",""))*(基础数据!$B$15:$B$26=SUBSTITUTE(是否降价——第三轮积分赛2Q产品评价以及处理!D13," ",""))),基础数据!$C$15:$C$26)/(100-基础数据!$G$5),K13*LOOKUP(1,0/((基础数据!$A$15:$A$26=SUBSTITUTE(是否降价——第三轮积分赛2Q产品评价以及处理!B13," ",""))*(基础数据!$B$15:$B$26=SUBSTITUTE(是否降价——第三轮积分赛2Q产品评价以及处理!D13," ",""))),基础数据!$C$15:$C$26)/100)</f>
        <v>34.03188947368421</v>
      </c>
      <c r="N13" s="45" t="str">
        <f t="shared" si="1"/>
        <v>老年11</v>
      </c>
      <c r="O13" s="45">
        <f>IFERROR(LOOKUP(1,0/((订单汇总处理!$G$7:$G$2423=N13)*(订单汇总处理!$E$7:$E$2423=B13)*(订单汇总处理!$D$7:$D$2423=2)),订单汇总处理!$K$7:$K$2423),O14)</f>
        <v>400</v>
      </c>
      <c r="P13" s="45"/>
      <c r="Q13" s="45">
        <f t="shared" si="2"/>
        <v>13612.755789473684</v>
      </c>
      <c r="R13" s="46">
        <f t="shared" si="3"/>
        <v>400</v>
      </c>
      <c r="S13" s="35">
        <f t="shared" si="4"/>
        <v>6.2500000000000003E-6</v>
      </c>
      <c r="T13" s="35">
        <f t="shared" si="5"/>
        <v>1.9880635453111073E-4</v>
      </c>
      <c r="U13" s="35">
        <f>IF(SUBSTITUTE(D13," ","")=基础数据!$A$5,S13/T13*基础数据!$C$5,IF(SUBSTITUTE(D13," ","")=基础数据!$A$4,S13/T13*基础数据!$C$4,IF(SUBSTITUTE(D13," ","")=基础数据!$A$3,S13/T13*基础数据!$C$3,S13/T13*基础数据!$C$2)))</f>
        <v>1.5718813452268079</v>
      </c>
      <c r="V13" s="35">
        <f t="shared" si="6"/>
        <v>3.0818813452268081</v>
      </c>
      <c r="W13" s="35">
        <f>IF(SUBSTITUTE(D13," ","")="老年群体",V13*LOOKUP(1,0/((基础数据!$A$15:$A$26=SUBSTITUTE(是否降价——第三轮积分赛2Q产品评价以及处理!B13," ",""))*(基础数据!$B$15:$B$26=SUBSTITUTE(是否降价——第三轮积分赛2Q产品评价以及处理!D13," ",""))),基础数据!$C$15:$C$26)/(100-基础数据!$G$5),V13*LOOKUP(1,0/((基础数据!$A$15:$A$26=SUBSTITUTE(是否降价——第三轮积分赛2Q产品评价以及处理!B13," ",""))*(基础数据!$B$15:$B$26=SUBSTITUTE(是否降价——第三轮积分赛2Q产品评价以及处理!D13," ",""))),基础数据!$C$15:$C$26)/100)</f>
        <v>33.576286234839436</v>
      </c>
      <c r="X13" s="35">
        <f t="shared" si="7"/>
        <v>13430.514493935774</v>
      </c>
    </row>
    <row r="14" spans="1:24" ht="40.200000000000003" thickBot="1">
      <c r="A14" s="43">
        <f t="shared" si="0"/>
        <v>1</v>
      </c>
      <c r="B14" s="29" t="s">
        <v>16</v>
      </c>
      <c r="C14" s="30" t="s">
        <v>17</v>
      </c>
      <c r="D14" s="31" t="s">
        <v>38</v>
      </c>
      <c r="E14" s="33" t="s">
        <v>42</v>
      </c>
      <c r="F14" s="24">
        <v>1.61</v>
      </c>
      <c r="G14" s="20">
        <v>0.14000000000000001</v>
      </c>
      <c r="H14" s="20">
        <v>1.01</v>
      </c>
      <c r="I14" s="20">
        <v>0.25</v>
      </c>
      <c r="J14" s="20">
        <v>0</v>
      </c>
      <c r="K14" s="20">
        <v>3.0164</v>
      </c>
      <c r="L14" s="45">
        <f>LOOKUP(1,0/((订单汇总处理!$G$7:$G$2423=N14)*(订单汇总处理!$E$7:$E$2423=B14)*(订单汇总处理!$D$7:$D$2423=2)),订单汇总处理!$I$7:$I$2423)</f>
        <v>36</v>
      </c>
      <c r="M14" s="45">
        <f>IF(SUBSTITUTE(D14," ","")="老年群体",K14*LOOKUP(1,0/((基础数据!$A$15:$A$26=SUBSTITUTE(是否降价——第三轮积分赛2Q产品评价以及处理!B14," ",""))*(基础数据!$B$15:$B$26=SUBSTITUTE(是否降价——第三轮积分赛2Q产品评价以及处理!D14," ",""))),基础数据!$C$15:$C$26)/(100-基础数据!$G$5),K14*LOOKUP(1,0/((基础数据!$A$15:$A$26=SUBSTITUTE(是否降价——第三轮积分赛2Q产品评价以及处理!B14," ",""))*(基础数据!$B$15:$B$26=SUBSTITUTE(是否降价——第三轮积分赛2Q产品评价以及处理!D14," ",""))),基础数据!$C$15:$C$26)/100)</f>
        <v>32.862884210526317</v>
      </c>
      <c r="N14" s="45" t="str">
        <f t="shared" si="1"/>
        <v>老松1</v>
      </c>
      <c r="O14" s="45">
        <f>IFERROR(LOOKUP(1,0/((订单汇总处理!$G$7:$G$2423=N14)*(订单汇总处理!$E$7:$E$2423=B14)*(订单汇总处理!$D$7:$D$2423=2)),订单汇总处理!$K$7:$K$2423),O15)</f>
        <v>400</v>
      </c>
      <c r="P14" s="45">
        <f>IF(N14=基础数据!$K$8,基础数据!$K$29,IF(N14=基础数据!$L$8,基础数据!$L$29,IF(N14=基础数据!$M$8,基础数据!$M$29,IF(N14=基础数据!$N$8,基础数据!$N$29,IF(N14=基础数据!$O$8,基础数据!$O$29,IF(N14=基础数据!$P$8,基础数据!$P$29,IF(N14=基础数据!$Q$8,基础数据!$Q$29,基础数据!$R$29)))))))</f>
        <v>238.84</v>
      </c>
      <c r="Q14" s="82">
        <f>(O14-P14)*M14</f>
        <v>5296.1824193684215</v>
      </c>
      <c r="R14" s="46">
        <v>300</v>
      </c>
      <c r="S14" s="35">
        <f t="shared" si="4"/>
        <v>1.1111111111111112E-5</v>
      </c>
      <c r="T14" s="35">
        <f t="shared" si="5"/>
        <v>1.9880635453111073E-4</v>
      </c>
      <c r="U14" s="35">
        <f>IF(SUBSTITUTE(D14," ","")=基础数据!$A$5,S14/T14*基础数据!$C$5,IF(SUBSTITUTE(D14," ","")=基础数据!$A$4,S14/T14*基础数据!$C$4,IF(SUBSTITUTE(D14," ","")=基础数据!$A$3,S14/T14*基础数据!$C$3,S14/T14*基础数据!$C$2)))</f>
        <v>2.794455724847658</v>
      </c>
      <c r="V14" s="35">
        <f t="shared" si="6"/>
        <v>4.1944557248476579</v>
      </c>
      <c r="W14" s="35">
        <f>IF(SUBSTITUTE(D14," ","")="老年群体",V14*LOOKUP(1,0/((基础数据!$A$15:$A$26=SUBSTITUTE(是否降价——第三轮积分赛2Q产品评价以及处理!B14," ",""))*(基础数据!$B$15:$B$26=SUBSTITUTE(是否降价——第三轮积分赛2Q产品评价以及处理!D14," ",""))),基础数据!$C$15:$C$26)/(100-基础数据!$G$5),V14*LOOKUP(1,0/((基础数据!$A$15:$A$26=SUBSTITUTE(是否降价——第三轮积分赛2Q产品评价以及处理!B14," ",""))*(基础数据!$B$15:$B$26=SUBSTITUTE(是否降价——第三轮积分赛2Q产品评价以及处理!D14," ",""))),基础数据!$C$15:$C$26)/100)</f>
        <v>45.69749131807712</v>
      </c>
      <c r="X14" s="82">
        <f>(R14-P14)*W14</f>
        <v>2794.8585690135965</v>
      </c>
    </row>
    <row r="15" spans="1:24" ht="53.4" hidden="1" thickBot="1">
      <c r="A15" s="43">
        <f t="shared" si="0"/>
        <v>14</v>
      </c>
      <c r="B15" s="29" t="s">
        <v>16</v>
      </c>
      <c r="C15" s="30" t="s">
        <v>17</v>
      </c>
      <c r="D15" s="31" t="s">
        <v>38</v>
      </c>
      <c r="E15" s="20" t="s">
        <v>44</v>
      </c>
      <c r="F15" s="24">
        <v>1.61</v>
      </c>
      <c r="G15" s="20">
        <v>0.14000000000000001</v>
      </c>
      <c r="H15" s="20">
        <v>1.01</v>
      </c>
      <c r="I15" s="20">
        <v>0.25</v>
      </c>
      <c r="J15" s="20">
        <v>0</v>
      </c>
      <c r="K15" s="20">
        <v>3.0125000000000002</v>
      </c>
      <c r="L15" s="45">
        <f>LOOKUP(1,0/((订单汇总处理!$G$7:$G$2423=N15)*(订单汇总处理!$E$7:$E$2423=B15)*(订单汇总处理!$D$7:$D$2423=2)),订单汇总处理!$I$7:$I$2423)</f>
        <v>36</v>
      </c>
      <c r="M15" s="45">
        <f>IF(SUBSTITUTE(D15," ","")="老年群体",K15*LOOKUP(1,0/((基础数据!$A$15:$A$26=SUBSTITUTE(是否降价——第三轮积分赛2Q产品评价以及处理!B15," ",""))*(基础数据!$B$15:$B$26=SUBSTITUTE(是否降价——第三轮积分赛2Q产品评价以及处理!D15," ",""))),基础数据!$C$15:$C$26)/(100-基础数据!$G$5),K15*LOOKUP(1,0/((基础数据!$A$15:$A$26=SUBSTITUTE(是否降价——第三轮积分赛2Q产品评价以及处理!B15," ",""))*(基础数据!$B$15:$B$26=SUBSTITUTE(是否降价——第三轮积分赛2Q产品评价以及处理!D15," ",""))),基础数据!$C$15:$C$26)/100)</f>
        <v>32.820394736842104</v>
      </c>
      <c r="N15" s="45" t="str">
        <f t="shared" si="1"/>
        <v>l121</v>
      </c>
      <c r="O15" s="45">
        <f>IFERROR(LOOKUP(1,0/((订单汇总处理!$G$7:$G$2423=N15)*(订单汇总处理!$E$7:$E$2423=B15)*(订单汇总处理!$D$7:$D$2423=2)),订单汇总处理!$K$7:$K$2423),O16)</f>
        <v>400</v>
      </c>
      <c r="P15" s="45"/>
      <c r="Q15" s="45">
        <f t="shared" si="2"/>
        <v>13128.157894736842</v>
      </c>
      <c r="R15" s="46">
        <f t="shared" si="3"/>
        <v>400</v>
      </c>
      <c r="S15" s="35">
        <f t="shared" si="4"/>
        <v>6.2500000000000003E-6</v>
      </c>
      <c r="T15" s="35">
        <f t="shared" si="5"/>
        <v>1.9880635453111073E-4</v>
      </c>
      <c r="U15" s="35">
        <f>IF(SUBSTITUTE(D15," ","")=基础数据!$A$5,S15/T15*基础数据!$C$5,IF(SUBSTITUTE(D15," ","")=基础数据!$A$4,S15/T15*基础数据!$C$4,IF(SUBSTITUTE(D15," ","")=基础数据!$A$3,S15/T15*基础数据!$C$3,S15/T15*基础数据!$C$2)))</f>
        <v>1.5718813452268079</v>
      </c>
      <c r="V15" s="35">
        <f t="shared" si="6"/>
        <v>2.9718813452268078</v>
      </c>
      <c r="W15" s="35">
        <f>IF(SUBSTITUTE(D15," ","")="老年群体",V15*LOOKUP(1,0/((基础数据!$A$15:$A$26=SUBSTITUTE(是否降价——第三轮积分赛2Q产品评价以及处理!B15," ",""))*(基础数据!$B$15:$B$26=SUBSTITUTE(是否降价——第三轮积分赛2Q产品评价以及处理!D15," ",""))),基础数据!$C$15:$C$26)/(100-基础数据!$G$5),V15*LOOKUP(1,0/((基础数据!$A$15:$A$26=SUBSTITUTE(是否降价——第三轮积分赛2Q产品评价以及处理!B15," ",""))*(基础数据!$B$15:$B$26=SUBSTITUTE(是否降价——第三轮积分赛2Q产品评价以及处理!D15," ",""))),基础数据!$C$15:$C$26)/100)</f>
        <v>32.377865182207856</v>
      </c>
      <c r="X15" s="35">
        <f t="shared" si="7"/>
        <v>12951.146072883143</v>
      </c>
    </row>
    <row r="16" spans="1:24" ht="40.200000000000003" hidden="1" thickBot="1">
      <c r="A16" s="43">
        <f t="shared" si="0"/>
        <v>9</v>
      </c>
      <c r="B16" s="29" t="s">
        <v>16</v>
      </c>
      <c r="C16" s="30" t="s">
        <v>17</v>
      </c>
      <c r="D16" s="31" t="s">
        <v>38</v>
      </c>
      <c r="E16" s="20" t="s">
        <v>54</v>
      </c>
      <c r="F16" s="24">
        <v>1.61</v>
      </c>
      <c r="G16" s="20">
        <v>0</v>
      </c>
      <c r="H16" s="20">
        <v>1.01</v>
      </c>
      <c r="I16" s="20">
        <v>0.25</v>
      </c>
      <c r="J16" s="20">
        <v>0</v>
      </c>
      <c r="K16" s="20">
        <v>2.8744999999999998</v>
      </c>
      <c r="L16" s="45">
        <f>LOOKUP(1,0/((订单汇总处理!$G$7:$G$2423=N16)*(订单汇总处理!$E$7:$E$2423=B16)*(订单汇总处理!$D$7:$D$2423=2)),订单汇总处理!$I$7:$I$2423)</f>
        <v>34</v>
      </c>
      <c r="M16" s="45">
        <f>IF(SUBSTITUTE(D16," ","")="老年群体",K16*LOOKUP(1,0/((基础数据!$A$15:$A$26=SUBSTITUTE(是否降价——第三轮积分赛2Q产品评价以及处理!B16," ",""))*(基础数据!$B$15:$B$26=SUBSTITUTE(是否降价——第三轮积分赛2Q产品评价以及处理!D16," ",""))),基础数据!$C$15:$C$26)/(100-基础数据!$G$5),K16*LOOKUP(1,0/((基础数据!$A$15:$A$26=SUBSTITUTE(是否降价——第三轮积分赛2Q产品评价以及处理!B16," ",""))*(基础数据!$B$15:$B$26=SUBSTITUTE(是否降价——第三轮积分赛2Q产品评价以及处理!D16," ",""))),基础数据!$C$15:$C$26)/100)</f>
        <v>31.316921052631574</v>
      </c>
      <c r="N16" s="45" t="str">
        <f t="shared" si="1"/>
        <v>老年01</v>
      </c>
      <c r="O16" s="45">
        <f>IFERROR(LOOKUP(1,0/((订单汇总处理!$G$7:$G$2423=N16)*(订单汇总处理!$E$7:$E$2423=B16)*(订单汇总处理!$D$7:$D$2423=2)),订单汇总处理!$K$7:$K$2423),O17)</f>
        <v>399.9</v>
      </c>
      <c r="P16" s="45"/>
      <c r="Q16" s="45">
        <f t="shared" si="2"/>
        <v>12523.636728947366</v>
      </c>
      <c r="R16" s="46">
        <f t="shared" si="3"/>
        <v>399.9</v>
      </c>
      <c r="S16" s="35">
        <f t="shared" si="4"/>
        <v>6.2531261722657481E-6</v>
      </c>
      <c r="T16" s="35">
        <f t="shared" si="5"/>
        <v>1.9880635453111073E-4</v>
      </c>
      <c r="U16" s="35">
        <f>IF(SUBSTITUTE(D16," ","")=基础数据!$A$5,S16/T16*基础数据!$C$5,IF(SUBSTITUTE(D16," ","")=基础数据!$A$4,S16/T16*基础数据!$C$4,IF(SUBSTITUTE(D16," ","")=基础数据!$A$3,S16/T16*基础数据!$C$3,S16/T16*基础数据!$C$2)))</f>
        <v>1.5726675807254471</v>
      </c>
      <c r="V16" s="35">
        <f t="shared" si="6"/>
        <v>2.8326675807254471</v>
      </c>
      <c r="W16" s="35">
        <f>IF(SUBSTITUTE(D16," ","")="老年群体",V16*LOOKUP(1,0/((基础数据!$A$15:$A$26=SUBSTITUTE(是否降价——第三轮积分赛2Q产品评价以及处理!B16," ",""))*(基础数据!$B$15:$B$26=SUBSTITUTE(是否降价——第三轮积分赛2Q产品评价以及处理!D16," ",""))),基础数据!$C$15:$C$26)/(100-基础数据!$G$5),V16*LOOKUP(1,0/((基础数据!$A$15:$A$26=SUBSTITUTE(是否降价——第三轮积分赛2Q产品评价以及处理!B16," ",""))*(基础数据!$B$15:$B$26=SUBSTITUTE(是否降价——第三轮积分赛2Q产品评价以及处理!D16," ",""))),基础数据!$C$15:$C$26)/100)</f>
        <v>30.861167853166712</v>
      </c>
      <c r="X16" s="35">
        <f t="shared" si="7"/>
        <v>12341.381024481367</v>
      </c>
    </row>
    <row r="17" spans="1:24" ht="53.4" hidden="1" thickBot="1">
      <c r="A17" s="43">
        <f t="shared" si="0"/>
        <v>17</v>
      </c>
      <c r="B17" s="29" t="s">
        <v>16</v>
      </c>
      <c r="C17" s="30" t="s">
        <v>17</v>
      </c>
      <c r="D17" s="31" t="s">
        <v>38</v>
      </c>
      <c r="E17" s="20" t="s">
        <v>182</v>
      </c>
      <c r="F17" s="24">
        <v>1.61</v>
      </c>
      <c r="G17" s="20">
        <v>0</v>
      </c>
      <c r="H17" s="20">
        <v>1.01</v>
      </c>
      <c r="I17" s="20">
        <v>0.25</v>
      </c>
      <c r="J17" s="20">
        <v>0</v>
      </c>
      <c r="K17" s="20">
        <v>2.8736999999999999</v>
      </c>
      <c r="L17" s="45">
        <f>LOOKUP(1,0/((订单汇总处理!$G$7:$G$2423=N17)*(订单汇总处理!$E$7:$E$2423=B17)*(订单汇总处理!$D$7:$D$2423=2)),订单汇总处理!$I$7:$I$2423)</f>
        <v>34</v>
      </c>
      <c r="M17" s="45">
        <f>IF(SUBSTITUTE(D17," ","")="老年群体",K17*LOOKUP(1,0/((基础数据!$A$15:$A$26=SUBSTITUTE(是否降价——第三轮积分赛2Q产品评价以及处理!B17," ",""))*(基础数据!$B$15:$B$26=SUBSTITUTE(是否降价——第三轮积分赛2Q产品评价以及处理!D17," ",""))),基础数据!$C$15:$C$26)/(100-基础数据!$G$5),K17*LOOKUP(1,0/((基础数据!$A$15:$A$26=SUBSTITUTE(是否降价——第三轮积分赛2Q产品评价以及处理!B17," ",""))*(基础数据!$B$15:$B$26=SUBSTITUTE(是否降价——第三轮积分赛2Q产品评价以及处理!D17," ",""))),基础数据!$C$15:$C$26)/100)</f>
        <v>31.308205263157895</v>
      </c>
      <c r="N17" s="45" t="str">
        <f t="shared" si="1"/>
        <v>lll1</v>
      </c>
      <c r="O17" s="45">
        <f>IFERROR(LOOKUP(1,0/((订单汇总处理!$G$7:$G$2423=N17)*(订单汇总处理!$E$7:$E$2423=B17)*(订单汇总处理!$D$7:$D$2423=2)),订单汇总处理!$K$7:$K$2423),O18)</f>
        <v>400</v>
      </c>
      <c r="P17" s="45"/>
      <c r="Q17" s="45">
        <f t="shared" si="2"/>
        <v>12523.282105263157</v>
      </c>
      <c r="R17" s="46">
        <f t="shared" si="3"/>
        <v>400</v>
      </c>
      <c r="S17" s="35">
        <f t="shared" si="4"/>
        <v>6.2500000000000003E-6</v>
      </c>
      <c r="T17" s="35">
        <f t="shared" si="5"/>
        <v>1.9880635453111073E-4</v>
      </c>
      <c r="U17" s="35">
        <f>IF(SUBSTITUTE(D17," ","")=基础数据!$A$5,S17/T17*基础数据!$C$5,IF(SUBSTITUTE(D17," ","")=基础数据!$A$4,S17/T17*基础数据!$C$4,IF(SUBSTITUTE(D17," ","")=基础数据!$A$3,S17/T17*基础数据!$C$3,S17/T17*基础数据!$C$2)))</f>
        <v>1.5718813452268079</v>
      </c>
      <c r="V17" s="35">
        <f t="shared" si="6"/>
        <v>2.8318813452268081</v>
      </c>
      <c r="W17" s="35">
        <f>IF(SUBSTITUTE(D17," ","")="老年群体",V17*LOOKUP(1,0/((基础数据!$A$15:$A$26=SUBSTITUTE(是否降价——第三轮积分赛2Q产品评价以及处理!B17," ",""))*(基础数据!$B$15:$B$26=SUBSTITUTE(是否降价——第三轮积分赛2Q产品评价以及处理!D17," ",""))),基础数据!$C$15:$C$26)/(100-基础数据!$G$5),V17*LOOKUP(1,0/((基础数据!$A$15:$A$26=SUBSTITUTE(是否降价——第三轮积分赛2Q产品评价以及处理!B17," ",""))*(基础数据!$B$15:$B$26=SUBSTITUTE(是否降价——第三轮积分赛2Q产品评价以及处理!D17," ",""))),基础数据!$C$15:$C$26)/100)</f>
        <v>30.852602024313121</v>
      </c>
      <c r="X17" s="35">
        <f t="shared" si="7"/>
        <v>12341.040809725249</v>
      </c>
    </row>
    <row r="18" spans="1:24" ht="40.200000000000003" hidden="1" thickBot="1">
      <c r="A18" s="43">
        <f t="shared" si="0"/>
        <v>15</v>
      </c>
      <c r="B18" s="29" t="s">
        <v>16</v>
      </c>
      <c r="C18" s="30" t="s">
        <v>17</v>
      </c>
      <c r="D18" s="31" t="s">
        <v>38</v>
      </c>
      <c r="E18" s="20" t="s">
        <v>58</v>
      </c>
      <c r="F18" s="24">
        <v>1.61</v>
      </c>
      <c r="G18" s="20">
        <v>0</v>
      </c>
      <c r="H18" s="20">
        <v>1.01</v>
      </c>
      <c r="I18" s="20">
        <v>0.25</v>
      </c>
      <c r="J18" s="20">
        <v>0</v>
      </c>
      <c r="K18" s="20">
        <v>2.8736999999999999</v>
      </c>
      <c r="L18" s="45">
        <f>LOOKUP(1,0/((订单汇总处理!$G$7:$G$2423=N18)*(订单汇总处理!$E$7:$E$2423=B18)*(订单汇总处理!$D$7:$D$2423=2)),订单汇总处理!$I$7:$I$2423)</f>
        <v>30</v>
      </c>
      <c r="M18" s="45">
        <f>IF(SUBSTITUTE(D18," ","")="老年群体",K18*LOOKUP(1,0/((基础数据!$A$15:$A$26=SUBSTITUTE(是否降价——第三轮积分赛2Q产品评价以及处理!B18," ",""))*(基础数据!$B$15:$B$26=SUBSTITUTE(是否降价——第三轮积分赛2Q产品评价以及处理!D18," ",""))),基础数据!$C$15:$C$26)/(100-基础数据!$G$5),K18*LOOKUP(1,0/((基础数据!$A$15:$A$26=SUBSTITUTE(是否降价——第三轮积分赛2Q产品评价以及处理!B18," ",""))*(基础数据!$B$15:$B$26=SUBSTITUTE(是否降价——第三轮积分赛2Q产品评价以及处理!D18," ",""))),基础数据!$C$15:$C$26)/100)</f>
        <v>31.308205263157895</v>
      </c>
      <c r="N18" s="45" t="str">
        <f t="shared" si="1"/>
        <v>1老</v>
      </c>
      <c r="O18" s="45">
        <f>IFERROR(LOOKUP(1,0/((订单汇总处理!$G$7:$G$2423=N18)*(订单汇总处理!$E$7:$E$2423=B18)*(订单汇总处理!$D$7:$D$2423=2)),订单汇总处理!$K$7:$K$2423),O19)</f>
        <v>400</v>
      </c>
      <c r="P18" s="45"/>
      <c r="Q18" s="45">
        <f t="shared" si="2"/>
        <v>12523.282105263157</v>
      </c>
      <c r="R18" s="46">
        <f t="shared" si="3"/>
        <v>400</v>
      </c>
      <c r="S18" s="35">
        <f t="shared" si="4"/>
        <v>6.2500000000000003E-6</v>
      </c>
      <c r="T18" s="35">
        <f t="shared" si="5"/>
        <v>1.9880635453111073E-4</v>
      </c>
      <c r="U18" s="35">
        <f>IF(SUBSTITUTE(D18," ","")=基础数据!$A$5,S18/T18*基础数据!$C$5,IF(SUBSTITUTE(D18," ","")=基础数据!$A$4,S18/T18*基础数据!$C$4,IF(SUBSTITUTE(D18," ","")=基础数据!$A$3,S18/T18*基础数据!$C$3,S18/T18*基础数据!$C$2)))</f>
        <v>1.5718813452268079</v>
      </c>
      <c r="V18" s="35">
        <f t="shared" si="6"/>
        <v>2.8318813452268081</v>
      </c>
      <c r="W18" s="35">
        <f>IF(SUBSTITUTE(D18," ","")="老年群体",V18*LOOKUP(1,0/((基础数据!$A$15:$A$26=SUBSTITUTE(是否降价——第三轮积分赛2Q产品评价以及处理!B18," ",""))*(基础数据!$B$15:$B$26=SUBSTITUTE(是否降价——第三轮积分赛2Q产品评价以及处理!D18," ",""))),基础数据!$C$15:$C$26)/(100-基础数据!$G$5),V18*LOOKUP(1,0/((基础数据!$A$15:$A$26=SUBSTITUTE(是否降价——第三轮积分赛2Q产品评价以及处理!B18," ",""))*(基础数据!$B$15:$B$26=SUBSTITUTE(是否降价——第三轮积分赛2Q产品评价以及处理!D18," ",""))),基础数据!$C$15:$C$26)/100)</f>
        <v>30.852602024313121</v>
      </c>
      <c r="X18" s="35">
        <f t="shared" si="7"/>
        <v>12341.040809725249</v>
      </c>
    </row>
    <row r="19" spans="1:24" ht="40.200000000000003" hidden="1" thickBot="1">
      <c r="A19" s="43">
        <f t="shared" si="0"/>
        <v>15</v>
      </c>
      <c r="B19" s="29" t="s">
        <v>16</v>
      </c>
      <c r="C19" s="30" t="s">
        <v>17</v>
      </c>
      <c r="D19" s="31" t="s">
        <v>38</v>
      </c>
      <c r="E19" s="20" t="s">
        <v>59</v>
      </c>
      <c r="F19" s="24">
        <v>1.61</v>
      </c>
      <c r="G19" s="20">
        <v>0</v>
      </c>
      <c r="H19" s="20">
        <v>1.01</v>
      </c>
      <c r="I19" s="20">
        <v>0.25</v>
      </c>
      <c r="J19" s="20">
        <v>0</v>
      </c>
      <c r="K19" s="20">
        <v>2.8736999999999999</v>
      </c>
      <c r="L19" s="45">
        <f>LOOKUP(1,0/((订单汇总处理!$G$7:$G$2423=N19)*(订单汇总处理!$E$7:$E$2423=B19)*(订单汇总处理!$D$7:$D$2423=2)),订单汇总处理!$I$7:$I$2423)</f>
        <v>30</v>
      </c>
      <c r="M19" s="45">
        <f>IF(SUBSTITUTE(D19," ","")="老年群体",K19*LOOKUP(1,0/((基础数据!$A$15:$A$26=SUBSTITUTE(是否降价——第三轮积分赛2Q产品评价以及处理!B19," ",""))*(基础数据!$B$15:$B$26=SUBSTITUTE(是否降价——第三轮积分赛2Q产品评价以及处理!D19," ",""))),基础数据!$C$15:$C$26)/(100-基础数据!$G$5),K19*LOOKUP(1,0/((基础数据!$A$15:$A$26=SUBSTITUTE(是否降价——第三轮积分赛2Q产品评价以及处理!B19," ",""))*(基础数据!$B$15:$B$26=SUBSTITUTE(是否降价——第三轮积分赛2Q产品评价以及处理!D19," ",""))),基础数据!$C$15:$C$26)/100)</f>
        <v>31.308205263157895</v>
      </c>
      <c r="N19" s="45" t="str">
        <f t="shared" si="1"/>
        <v>2老</v>
      </c>
      <c r="O19" s="45">
        <f>IFERROR(LOOKUP(1,0/((订单汇总处理!$G$7:$G$2423=N19)*(订单汇总处理!$E$7:$E$2423=B19)*(订单汇总处理!$D$7:$D$2423=2)),订单汇总处理!$K$7:$K$2423),O20)</f>
        <v>400</v>
      </c>
      <c r="P19" s="45"/>
      <c r="Q19" s="45">
        <f t="shared" si="2"/>
        <v>12523.282105263157</v>
      </c>
      <c r="R19" s="46">
        <f t="shared" si="3"/>
        <v>400</v>
      </c>
      <c r="S19" s="35">
        <f t="shared" si="4"/>
        <v>6.2500000000000003E-6</v>
      </c>
      <c r="T19" s="35">
        <f t="shared" si="5"/>
        <v>1.9880635453111073E-4</v>
      </c>
      <c r="U19" s="35">
        <f>IF(SUBSTITUTE(D19," ","")=基础数据!$A$5,S19/T19*基础数据!$C$5,IF(SUBSTITUTE(D19," ","")=基础数据!$A$4,S19/T19*基础数据!$C$4,IF(SUBSTITUTE(D19," ","")=基础数据!$A$3,S19/T19*基础数据!$C$3,S19/T19*基础数据!$C$2)))</f>
        <v>1.5718813452268079</v>
      </c>
      <c r="V19" s="35">
        <f t="shared" si="6"/>
        <v>2.8318813452268081</v>
      </c>
      <c r="W19" s="35">
        <f>IF(SUBSTITUTE(D19," ","")="老年群体",V19*LOOKUP(1,0/((基础数据!$A$15:$A$26=SUBSTITUTE(是否降价——第三轮积分赛2Q产品评价以及处理!B19," ",""))*(基础数据!$B$15:$B$26=SUBSTITUTE(是否降价——第三轮积分赛2Q产品评价以及处理!D19," ",""))),基础数据!$C$15:$C$26)/(100-基础数据!$G$5),V19*LOOKUP(1,0/((基础数据!$A$15:$A$26=SUBSTITUTE(是否降价——第三轮积分赛2Q产品评价以及处理!B19," ",""))*(基础数据!$B$15:$B$26=SUBSTITUTE(是否降价——第三轮积分赛2Q产品评价以及处理!D19," ",""))),基础数据!$C$15:$C$26)/100)</f>
        <v>30.852602024313121</v>
      </c>
      <c r="X19" s="35">
        <f t="shared" si="7"/>
        <v>12341.040809725249</v>
      </c>
    </row>
    <row r="20" spans="1:24" ht="53.4" hidden="1" thickBot="1">
      <c r="A20" s="43">
        <f t="shared" si="0"/>
        <v>23</v>
      </c>
      <c r="B20" s="29" t="s">
        <v>16</v>
      </c>
      <c r="C20" s="30" t="s">
        <v>17</v>
      </c>
      <c r="D20" s="31" t="s">
        <v>38</v>
      </c>
      <c r="E20" s="20" t="s">
        <v>60</v>
      </c>
      <c r="F20" s="24">
        <v>1.61</v>
      </c>
      <c r="G20" s="20">
        <v>0</v>
      </c>
      <c r="H20" s="20">
        <v>1.01</v>
      </c>
      <c r="I20" s="20">
        <v>0.25</v>
      </c>
      <c r="J20" s="20">
        <v>0</v>
      </c>
      <c r="K20" s="20">
        <v>2.8736999999999999</v>
      </c>
      <c r="L20" s="45">
        <f>LOOKUP(1,0/((订单汇总处理!$G$7:$G$2423=N20)*(订单汇总处理!$E$7:$E$2423=B20)*(订单汇总处理!$D$7:$D$2423=2)),订单汇总处理!$I$7:$I$2423)</f>
        <v>34</v>
      </c>
      <c r="M20" s="45">
        <f>IF(SUBSTITUTE(D20," ","")="老年群体",K20*LOOKUP(1,0/((基础数据!$A$15:$A$26=SUBSTITUTE(是否降价——第三轮积分赛2Q产品评价以及处理!B20," ",""))*(基础数据!$B$15:$B$26=SUBSTITUTE(是否降价——第三轮积分赛2Q产品评价以及处理!D20," ",""))),基础数据!$C$15:$C$26)/(100-基础数据!$G$5),K20*LOOKUP(1,0/((基础数据!$A$15:$A$26=SUBSTITUTE(是否降价——第三轮积分赛2Q产品评价以及处理!B20," ",""))*(基础数据!$B$15:$B$26=SUBSTITUTE(是否降价——第三轮积分赛2Q产品评价以及处理!D20," ",""))),基础数据!$C$15:$C$26)/100)</f>
        <v>31.308205263157895</v>
      </c>
      <c r="N20" s="45" t="str">
        <f t="shared" si="1"/>
        <v>老年O1</v>
      </c>
      <c r="O20" s="45">
        <f>IFERROR(LOOKUP(1,0/((订单汇总处理!$G$7:$G$2423=N20)*(订单汇总处理!$E$7:$E$2423=B20)*(订单汇总处理!$D$7:$D$2423=2)),订单汇总处理!$K$7:$K$2423),O21)</f>
        <v>400</v>
      </c>
      <c r="P20" s="45"/>
      <c r="Q20" s="45">
        <f t="shared" si="2"/>
        <v>12523.282105263157</v>
      </c>
      <c r="R20" s="46">
        <f t="shared" si="3"/>
        <v>400</v>
      </c>
      <c r="S20" s="35">
        <f t="shared" si="4"/>
        <v>6.2500000000000003E-6</v>
      </c>
      <c r="T20" s="35">
        <f t="shared" si="5"/>
        <v>1.9880635453111073E-4</v>
      </c>
      <c r="U20" s="35">
        <f>IF(SUBSTITUTE(D20," ","")=基础数据!$A$5,S20/T20*基础数据!$C$5,IF(SUBSTITUTE(D20," ","")=基础数据!$A$4,S20/T20*基础数据!$C$4,IF(SUBSTITUTE(D20," ","")=基础数据!$A$3,S20/T20*基础数据!$C$3,S20/T20*基础数据!$C$2)))</f>
        <v>1.5718813452268079</v>
      </c>
      <c r="V20" s="35">
        <f t="shared" si="6"/>
        <v>2.8318813452268081</v>
      </c>
      <c r="W20" s="35">
        <f>IF(SUBSTITUTE(D20," ","")="老年群体",V20*LOOKUP(1,0/((基础数据!$A$15:$A$26=SUBSTITUTE(是否降价——第三轮积分赛2Q产品评价以及处理!B20," ",""))*(基础数据!$B$15:$B$26=SUBSTITUTE(是否降价——第三轮积分赛2Q产品评价以及处理!D20," ",""))),基础数据!$C$15:$C$26)/(100-基础数据!$G$5),V20*LOOKUP(1,0/((基础数据!$A$15:$A$26=SUBSTITUTE(是否降价——第三轮积分赛2Q产品评价以及处理!B20," ",""))*(基础数据!$B$15:$B$26=SUBSTITUTE(是否降价——第三轮积分赛2Q产品评价以及处理!D20," ",""))),基础数据!$C$15:$C$26)/100)</f>
        <v>30.852602024313121</v>
      </c>
      <c r="X20" s="35">
        <f t="shared" si="7"/>
        <v>12341.040809725249</v>
      </c>
    </row>
    <row r="21" spans="1:24" ht="40.200000000000003" hidden="1" thickBot="1">
      <c r="A21" s="43">
        <f t="shared" si="0"/>
        <v>13</v>
      </c>
      <c r="B21" s="29" t="s">
        <v>16</v>
      </c>
      <c r="C21" s="30" t="s">
        <v>17</v>
      </c>
      <c r="D21" s="31" t="s">
        <v>38</v>
      </c>
      <c r="E21" s="20" t="s">
        <v>52</v>
      </c>
      <c r="F21" s="24">
        <v>1.61</v>
      </c>
      <c r="G21" s="20">
        <v>0</v>
      </c>
      <c r="H21" s="20">
        <v>1.01</v>
      </c>
      <c r="I21" s="20">
        <v>0.25</v>
      </c>
      <c r="J21" s="20">
        <v>0</v>
      </c>
      <c r="K21" s="20">
        <v>2.8736999999999999</v>
      </c>
      <c r="L21" s="45">
        <f>LOOKUP(1,0/((订单汇总处理!$G$7:$G$2423=N21)*(订单汇总处理!$E$7:$E$2423=B21)*(订单汇总处理!$D$7:$D$2423=2)),订单汇总处理!$I$7:$I$2423)</f>
        <v>34</v>
      </c>
      <c r="M21" s="45">
        <f>IF(SUBSTITUTE(D21," ","")="老年群体",K21*LOOKUP(1,0/((基础数据!$A$15:$A$26=SUBSTITUTE(是否降价——第三轮积分赛2Q产品评价以及处理!B21," ",""))*(基础数据!$B$15:$B$26=SUBSTITUTE(是否降价——第三轮积分赛2Q产品评价以及处理!D21," ",""))),基础数据!$C$15:$C$26)/(100-基础数据!$G$5),K21*LOOKUP(1,0/((基础数据!$A$15:$A$26=SUBSTITUTE(是否降价——第三轮积分赛2Q产品评价以及处理!B21," ",""))*(基础数据!$B$15:$B$26=SUBSTITUTE(是否降价——第三轮积分赛2Q产品评价以及处理!D21," ",""))),基础数据!$C$15:$C$26)/100)</f>
        <v>31.308205263157895</v>
      </c>
      <c r="N21" s="45" t="str">
        <f t="shared" si="1"/>
        <v>老老4</v>
      </c>
      <c r="O21" s="45">
        <f>IFERROR(LOOKUP(1,0/((订单汇总处理!$G$7:$G$2423=N21)*(订单汇总处理!$E$7:$E$2423=B21)*(订单汇总处理!$D$7:$D$2423=2)),订单汇总处理!$K$7:$K$2423),O22)</f>
        <v>400</v>
      </c>
      <c r="P21" s="45"/>
      <c r="Q21" s="45">
        <f t="shared" si="2"/>
        <v>12523.282105263157</v>
      </c>
      <c r="R21" s="46">
        <f t="shared" si="3"/>
        <v>400</v>
      </c>
      <c r="S21" s="35">
        <f t="shared" si="4"/>
        <v>6.2500000000000003E-6</v>
      </c>
      <c r="T21" s="35">
        <f t="shared" si="5"/>
        <v>1.9880635453111073E-4</v>
      </c>
      <c r="U21" s="35">
        <f>IF(SUBSTITUTE(D21," ","")=基础数据!$A$5,S21/T21*基础数据!$C$5,IF(SUBSTITUTE(D21," ","")=基础数据!$A$4,S21/T21*基础数据!$C$4,IF(SUBSTITUTE(D21," ","")=基础数据!$A$3,S21/T21*基础数据!$C$3,S21/T21*基础数据!$C$2)))</f>
        <v>1.5718813452268079</v>
      </c>
      <c r="V21" s="35">
        <f t="shared" si="6"/>
        <v>2.8318813452268081</v>
      </c>
      <c r="W21" s="35">
        <f>IF(SUBSTITUTE(D21," ","")="老年群体",V21*LOOKUP(1,0/((基础数据!$A$15:$A$26=SUBSTITUTE(是否降价——第三轮积分赛2Q产品评价以及处理!B21," ",""))*(基础数据!$B$15:$B$26=SUBSTITUTE(是否降价——第三轮积分赛2Q产品评价以及处理!D21," ",""))),基础数据!$C$15:$C$26)/(100-基础数据!$G$5),V21*LOOKUP(1,0/((基础数据!$A$15:$A$26=SUBSTITUTE(是否降价——第三轮积分赛2Q产品评价以及处理!B21," ",""))*(基础数据!$B$15:$B$26=SUBSTITUTE(是否降价——第三轮积分赛2Q产品评价以及处理!D21," ",""))),基础数据!$C$15:$C$26)/100)</f>
        <v>30.852602024313121</v>
      </c>
      <c r="X21" s="35">
        <f t="shared" si="7"/>
        <v>12341.040809725249</v>
      </c>
    </row>
    <row r="22" spans="1:24" ht="40.200000000000003" hidden="1" thickBot="1">
      <c r="A22" s="43">
        <f t="shared" si="0"/>
        <v>22</v>
      </c>
      <c r="B22" s="29" t="s">
        <v>16</v>
      </c>
      <c r="C22" s="30" t="s">
        <v>17</v>
      </c>
      <c r="D22" s="31" t="s">
        <v>38</v>
      </c>
      <c r="E22" s="20" t="s">
        <v>208</v>
      </c>
      <c r="F22" s="24">
        <v>1.61</v>
      </c>
      <c r="G22" s="20">
        <v>0</v>
      </c>
      <c r="H22" s="20">
        <v>1.01</v>
      </c>
      <c r="I22" s="20">
        <v>0.25</v>
      </c>
      <c r="J22" s="20">
        <v>0</v>
      </c>
      <c r="K22" s="20">
        <v>2.8736999999999999</v>
      </c>
      <c r="L22" s="45">
        <f>LOOKUP(1,0/((订单汇总处理!$G$7:$G$2423=N22)*(订单汇总处理!$E$7:$E$2423=B22)*(订单汇总处理!$D$7:$D$2423=2)),订单汇总处理!$I$7:$I$2423)</f>
        <v>34</v>
      </c>
      <c r="M22" s="45">
        <f>IF(SUBSTITUTE(D22," ","")="老年群体",K22*LOOKUP(1,0/((基础数据!$A$15:$A$26=SUBSTITUTE(是否降价——第三轮积分赛2Q产品评价以及处理!B22," ",""))*(基础数据!$B$15:$B$26=SUBSTITUTE(是否降价——第三轮积分赛2Q产品评价以及处理!D22," ",""))),基础数据!$C$15:$C$26)/(100-基础数据!$G$5),K22*LOOKUP(1,0/((基础数据!$A$15:$A$26=SUBSTITUTE(是否降价——第三轮积分赛2Q产品评价以及处理!B22," ",""))*(基础数据!$B$15:$B$26=SUBSTITUTE(是否降价——第三轮积分赛2Q产品评价以及处理!D22," ",""))),基础数据!$C$15:$C$26)/100)</f>
        <v>31.308205263157895</v>
      </c>
      <c r="N22" s="45" t="str">
        <f t="shared" si="1"/>
        <v>42</v>
      </c>
      <c r="O22" s="45">
        <f>IFERROR(LOOKUP(1,0/((订单汇总处理!$G$7:$G$2423=N22)*(订单汇总处理!$E$7:$E$2423=B22)*(订单汇总处理!$D$7:$D$2423=2)),订单汇总处理!$K$7:$K$2423),O23)</f>
        <v>400</v>
      </c>
      <c r="P22" s="45"/>
      <c r="Q22" s="45">
        <f t="shared" si="2"/>
        <v>12523.282105263157</v>
      </c>
      <c r="R22" s="46">
        <f t="shared" si="3"/>
        <v>400</v>
      </c>
      <c r="S22" s="35">
        <f t="shared" si="4"/>
        <v>6.2500000000000003E-6</v>
      </c>
      <c r="T22" s="35">
        <f t="shared" si="5"/>
        <v>1.9880635453111073E-4</v>
      </c>
      <c r="U22" s="35">
        <f>IF(SUBSTITUTE(D22," ","")=基础数据!$A$5,S22/T22*基础数据!$C$5,IF(SUBSTITUTE(D22," ","")=基础数据!$A$4,S22/T22*基础数据!$C$4,IF(SUBSTITUTE(D22," ","")=基础数据!$A$3,S22/T22*基础数据!$C$3,S22/T22*基础数据!$C$2)))</f>
        <v>1.5718813452268079</v>
      </c>
      <c r="V22" s="35">
        <f t="shared" si="6"/>
        <v>2.8318813452268081</v>
      </c>
      <c r="W22" s="35">
        <f>IF(SUBSTITUTE(D22," ","")="老年群体",V22*LOOKUP(1,0/((基础数据!$A$15:$A$26=SUBSTITUTE(是否降价——第三轮积分赛2Q产品评价以及处理!B22," ",""))*(基础数据!$B$15:$B$26=SUBSTITUTE(是否降价——第三轮积分赛2Q产品评价以及处理!D22," ",""))),基础数据!$C$15:$C$26)/(100-基础数据!$G$5),V22*LOOKUP(1,0/((基础数据!$A$15:$A$26=SUBSTITUTE(是否降价——第三轮积分赛2Q产品评价以及处理!B22," ",""))*(基础数据!$B$15:$B$26=SUBSTITUTE(是否降价——第三轮积分赛2Q产品评价以及处理!D22," ",""))),基础数据!$C$15:$C$26)/100)</f>
        <v>30.852602024313121</v>
      </c>
      <c r="X22" s="35">
        <f t="shared" si="7"/>
        <v>12341.040809725249</v>
      </c>
    </row>
    <row r="23" spans="1:24" ht="40.200000000000003" hidden="1" thickBot="1">
      <c r="A23" s="43">
        <f t="shared" si="0"/>
        <v>5</v>
      </c>
      <c r="B23" s="29" t="s">
        <v>16</v>
      </c>
      <c r="C23" s="30" t="s">
        <v>17</v>
      </c>
      <c r="D23" s="31" t="s">
        <v>38</v>
      </c>
      <c r="E23" s="20" t="s">
        <v>62</v>
      </c>
      <c r="F23" s="24">
        <v>1.61</v>
      </c>
      <c r="G23" s="20">
        <v>0</v>
      </c>
      <c r="H23" s="20">
        <v>1.01</v>
      </c>
      <c r="I23" s="20">
        <v>0.25</v>
      </c>
      <c r="J23" s="20">
        <v>0</v>
      </c>
      <c r="K23" s="20">
        <v>2.8736999999999999</v>
      </c>
      <c r="L23" s="45">
        <f>LOOKUP(1,0/((订单汇总处理!$G$7:$G$2423=N23)*(订单汇总处理!$E$7:$E$2423=B23)*(订单汇总处理!$D$7:$D$2423=2)),订单汇总处理!$I$7:$I$2423)</f>
        <v>23</v>
      </c>
      <c r="M23" s="45">
        <f>IF(SUBSTITUTE(D23," ","")="老年群体",K23*LOOKUP(1,0/((基础数据!$A$15:$A$26=SUBSTITUTE(是否降价——第三轮积分赛2Q产品评价以及处理!B23," ",""))*(基础数据!$B$15:$B$26=SUBSTITUTE(是否降价——第三轮积分赛2Q产品评价以及处理!D23," ",""))),基础数据!$C$15:$C$26)/(100-基础数据!$G$5),K23*LOOKUP(1,0/((基础数据!$A$15:$A$26=SUBSTITUTE(是否降价——第三轮积分赛2Q产品评价以及处理!B23," ",""))*(基础数据!$B$15:$B$26=SUBSTITUTE(是否降价——第三轮积分赛2Q产品评价以及处理!D23," ",""))),基础数据!$C$15:$C$26)/100)</f>
        <v>31.308205263157895</v>
      </c>
      <c r="N23" s="45" t="str">
        <f t="shared" si="1"/>
        <v>LL1</v>
      </c>
      <c r="O23" s="45">
        <f>IFERROR(LOOKUP(1,0/((订单汇总处理!$G$7:$G$2423=N23)*(订单汇总处理!$E$7:$E$2423=B23)*(订单汇总处理!$D$7:$D$2423=2)),订单汇总处理!$K$7:$K$2423),O24)</f>
        <v>400</v>
      </c>
      <c r="P23" s="45"/>
      <c r="Q23" s="45">
        <f t="shared" si="2"/>
        <v>12523.282105263157</v>
      </c>
      <c r="R23" s="46">
        <f t="shared" si="3"/>
        <v>400</v>
      </c>
      <c r="S23" s="35">
        <f t="shared" si="4"/>
        <v>6.2500000000000003E-6</v>
      </c>
      <c r="T23" s="35">
        <f t="shared" si="5"/>
        <v>1.9880635453111073E-4</v>
      </c>
      <c r="U23" s="35">
        <f>IF(SUBSTITUTE(D23," ","")=基础数据!$A$5,S23/T23*基础数据!$C$5,IF(SUBSTITUTE(D23," ","")=基础数据!$A$4,S23/T23*基础数据!$C$4,IF(SUBSTITUTE(D23," ","")=基础数据!$A$3,S23/T23*基础数据!$C$3,S23/T23*基础数据!$C$2)))</f>
        <v>1.5718813452268079</v>
      </c>
      <c r="V23" s="35">
        <f t="shared" si="6"/>
        <v>2.8318813452268081</v>
      </c>
      <c r="W23" s="35">
        <f>IF(SUBSTITUTE(D23," ","")="老年群体",V23*LOOKUP(1,0/((基础数据!$A$15:$A$26=SUBSTITUTE(是否降价——第三轮积分赛2Q产品评价以及处理!B23," ",""))*(基础数据!$B$15:$B$26=SUBSTITUTE(是否降价——第三轮积分赛2Q产品评价以及处理!D23," ",""))),基础数据!$C$15:$C$26)/(100-基础数据!$G$5),V23*LOOKUP(1,0/((基础数据!$A$15:$A$26=SUBSTITUTE(是否降价——第三轮积分赛2Q产品评价以及处理!B23," ",""))*(基础数据!$B$15:$B$26=SUBSTITUTE(是否降价——第三轮积分赛2Q产品评价以及处理!D23," ",""))),基础数据!$C$15:$C$26)/100)</f>
        <v>30.852602024313121</v>
      </c>
      <c r="X23" s="35">
        <f t="shared" si="7"/>
        <v>12341.040809725249</v>
      </c>
    </row>
    <row r="24" spans="1:24" ht="27" hidden="1" thickBot="1">
      <c r="A24" s="43">
        <f t="shared" si="0"/>
        <v>2</v>
      </c>
      <c r="B24" s="29" t="s">
        <v>16</v>
      </c>
      <c r="C24" s="30" t="s">
        <v>17</v>
      </c>
      <c r="D24" s="31" t="s">
        <v>38</v>
      </c>
      <c r="E24" s="20" t="s">
        <v>56</v>
      </c>
      <c r="F24" s="24">
        <v>1.61</v>
      </c>
      <c r="G24" s="20">
        <v>0</v>
      </c>
      <c r="H24" s="20">
        <v>1.01</v>
      </c>
      <c r="I24" s="20">
        <v>0.25</v>
      </c>
      <c r="J24" s="20">
        <v>0</v>
      </c>
      <c r="K24" s="20">
        <v>2.8736999999999999</v>
      </c>
      <c r="L24" s="45">
        <f>LOOKUP(1,0/((订单汇总处理!$G$7:$G$2423=N24)*(订单汇总处理!$E$7:$E$2423=B24)*(订单汇总处理!$D$7:$D$2423=2)),订单汇总处理!$I$7:$I$2423)</f>
        <v>34</v>
      </c>
      <c r="M24" s="45">
        <f>IF(SUBSTITUTE(D24," ","")="老年群体",K24*LOOKUP(1,0/((基础数据!$A$15:$A$26=SUBSTITUTE(是否降价——第三轮积分赛2Q产品评价以及处理!B24," ",""))*(基础数据!$B$15:$B$26=SUBSTITUTE(是否降价——第三轮积分赛2Q产品评价以及处理!D24," ",""))),基础数据!$C$15:$C$26)/(100-基础数据!$G$5),K24*LOOKUP(1,0/((基础数据!$A$15:$A$26=SUBSTITUTE(是否降价——第三轮积分赛2Q产品评价以及处理!B24," ",""))*(基础数据!$B$15:$B$26=SUBSTITUTE(是否降价——第三轮积分赛2Q产品评价以及处理!D24," ",""))),基础数据!$C$15:$C$26)/100)</f>
        <v>31.308205263157895</v>
      </c>
      <c r="N24" s="45" t="str">
        <f t="shared" si="1"/>
        <v>老年A</v>
      </c>
      <c r="O24" s="45">
        <f>IFERROR(LOOKUP(1,0/((订单汇总处理!$G$7:$G$2423=N24)*(订单汇总处理!$E$7:$E$2423=B24)*(订单汇总处理!$D$7:$D$2423=2)),订单汇总处理!$K$7:$K$2423),O25)</f>
        <v>400</v>
      </c>
      <c r="P24" s="45"/>
      <c r="Q24" s="45">
        <f t="shared" si="2"/>
        <v>12523.282105263157</v>
      </c>
      <c r="R24" s="46">
        <f t="shared" si="3"/>
        <v>400</v>
      </c>
      <c r="S24" s="35">
        <f t="shared" si="4"/>
        <v>6.2500000000000003E-6</v>
      </c>
      <c r="T24" s="35">
        <f t="shared" si="5"/>
        <v>1.9880635453111073E-4</v>
      </c>
      <c r="U24" s="35">
        <f>IF(SUBSTITUTE(D24," ","")=基础数据!$A$5,S24/T24*基础数据!$C$5,IF(SUBSTITUTE(D24," ","")=基础数据!$A$4,S24/T24*基础数据!$C$4,IF(SUBSTITUTE(D24," ","")=基础数据!$A$3,S24/T24*基础数据!$C$3,S24/T24*基础数据!$C$2)))</f>
        <v>1.5718813452268079</v>
      </c>
      <c r="V24" s="35">
        <f t="shared" si="6"/>
        <v>2.8318813452268081</v>
      </c>
      <c r="W24" s="35">
        <f>IF(SUBSTITUTE(D24," ","")="老年群体",V24*LOOKUP(1,0/((基础数据!$A$15:$A$26=SUBSTITUTE(是否降价——第三轮积分赛2Q产品评价以及处理!B24," ",""))*(基础数据!$B$15:$B$26=SUBSTITUTE(是否降价——第三轮积分赛2Q产品评价以及处理!D24," ",""))),基础数据!$C$15:$C$26)/(100-基础数据!$G$5),V24*LOOKUP(1,0/((基础数据!$A$15:$A$26=SUBSTITUTE(是否降价——第三轮积分赛2Q产品评价以及处理!B24," ",""))*(基础数据!$B$15:$B$26=SUBSTITUTE(是否降价——第三轮积分赛2Q产品评价以及处理!D24," ",""))),基础数据!$C$15:$C$26)/100)</f>
        <v>30.852602024313121</v>
      </c>
      <c r="X24" s="35">
        <f t="shared" si="7"/>
        <v>12341.040809725249</v>
      </c>
    </row>
    <row r="25" spans="1:24" ht="40.200000000000003" hidden="1" thickBot="1">
      <c r="A25" s="43">
        <f t="shared" si="0"/>
        <v>10</v>
      </c>
      <c r="B25" s="29" t="s">
        <v>16</v>
      </c>
      <c r="C25" s="30" t="s">
        <v>17</v>
      </c>
      <c r="D25" s="31" t="s">
        <v>38</v>
      </c>
      <c r="E25" s="20" t="s">
        <v>55</v>
      </c>
      <c r="F25" s="24">
        <v>1.61</v>
      </c>
      <c r="G25" s="20">
        <v>0</v>
      </c>
      <c r="H25" s="20">
        <v>1.01</v>
      </c>
      <c r="I25" s="20">
        <v>0.25</v>
      </c>
      <c r="J25" s="20">
        <v>0</v>
      </c>
      <c r="K25" s="20">
        <v>2.8736999999999999</v>
      </c>
      <c r="L25" s="45">
        <f>LOOKUP(1,0/((订单汇总处理!$G$7:$G$2423=N25)*(订单汇总处理!$E$7:$E$2423=B25)*(订单汇总处理!$D$7:$D$2423=2)),订单汇总处理!$I$7:$I$2423)</f>
        <v>34</v>
      </c>
      <c r="M25" s="45">
        <f>IF(SUBSTITUTE(D25," ","")="老年群体",K25*LOOKUP(1,0/((基础数据!$A$15:$A$26=SUBSTITUTE(是否降价——第三轮积分赛2Q产品评价以及处理!B25," ",""))*(基础数据!$B$15:$B$26=SUBSTITUTE(是否降价——第三轮积分赛2Q产品评价以及处理!D25," ",""))),基础数据!$C$15:$C$26)/(100-基础数据!$G$5),K25*LOOKUP(1,0/((基础数据!$A$15:$A$26=SUBSTITUTE(是否降价——第三轮积分赛2Q产品评价以及处理!B25," ",""))*(基础数据!$B$15:$B$26=SUBSTITUTE(是否降价——第三轮积分赛2Q产品评价以及处理!D25," ",""))),基础数据!$C$15:$C$26)/100)</f>
        <v>31.308205263157895</v>
      </c>
      <c r="N25" s="45" t="str">
        <f t="shared" si="1"/>
        <v>11老年</v>
      </c>
      <c r="O25" s="45">
        <f>IFERROR(LOOKUP(1,0/((订单汇总处理!$G$7:$G$2423=N25)*(订单汇总处理!$E$7:$E$2423=B25)*(订单汇总处理!$D$7:$D$2423=2)),订单汇总处理!$K$7:$K$2423),O26)</f>
        <v>400</v>
      </c>
      <c r="P25" s="45"/>
      <c r="Q25" s="45">
        <f t="shared" si="2"/>
        <v>12523.282105263157</v>
      </c>
      <c r="R25" s="46">
        <f t="shared" si="3"/>
        <v>400</v>
      </c>
      <c r="S25" s="35">
        <f t="shared" si="4"/>
        <v>6.2500000000000003E-6</v>
      </c>
      <c r="T25" s="35">
        <f t="shared" si="5"/>
        <v>1.9880635453111073E-4</v>
      </c>
      <c r="U25" s="35">
        <f>IF(SUBSTITUTE(D25," ","")=基础数据!$A$5,S25/T25*基础数据!$C$5,IF(SUBSTITUTE(D25," ","")=基础数据!$A$4,S25/T25*基础数据!$C$4,IF(SUBSTITUTE(D25," ","")=基础数据!$A$3,S25/T25*基础数据!$C$3,S25/T25*基础数据!$C$2)))</f>
        <v>1.5718813452268079</v>
      </c>
      <c r="V25" s="35">
        <f t="shared" si="6"/>
        <v>2.8318813452268081</v>
      </c>
      <c r="W25" s="35">
        <f>IF(SUBSTITUTE(D25," ","")="老年群体",V25*LOOKUP(1,0/((基础数据!$A$15:$A$26=SUBSTITUTE(是否降价——第三轮积分赛2Q产品评价以及处理!B25," ",""))*(基础数据!$B$15:$B$26=SUBSTITUTE(是否降价——第三轮积分赛2Q产品评价以及处理!D25," ",""))),基础数据!$C$15:$C$26)/(100-基础数据!$G$5),V25*LOOKUP(1,0/((基础数据!$A$15:$A$26=SUBSTITUTE(是否降价——第三轮积分赛2Q产品评价以及处理!B25," ",""))*(基础数据!$B$15:$B$26=SUBSTITUTE(是否降价——第三轮积分赛2Q产品评价以及处理!D25," ",""))),基础数据!$C$15:$C$26)/100)</f>
        <v>30.852602024313121</v>
      </c>
      <c r="X25" s="35">
        <f t="shared" si="7"/>
        <v>12341.040809725249</v>
      </c>
    </row>
    <row r="26" spans="1:24" ht="40.200000000000003" hidden="1" thickBot="1">
      <c r="A26" s="43">
        <f t="shared" si="0"/>
        <v>10</v>
      </c>
      <c r="B26" s="29" t="s">
        <v>16</v>
      </c>
      <c r="C26" s="30" t="s">
        <v>17</v>
      </c>
      <c r="D26" s="31" t="s">
        <v>38</v>
      </c>
      <c r="E26" s="20" t="s">
        <v>51</v>
      </c>
      <c r="F26" s="24">
        <v>1.61</v>
      </c>
      <c r="G26" s="20">
        <v>0</v>
      </c>
      <c r="H26" s="20">
        <v>1.01</v>
      </c>
      <c r="I26" s="20">
        <v>0.25</v>
      </c>
      <c r="J26" s="20">
        <v>0</v>
      </c>
      <c r="K26" s="20">
        <v>2.8736999999999999</v>
      </c>
      <c r="L26" s="45">
        <f>LOOKUP(1,0/((订单汇总处理!$G$7:$G$2423=N26)*(订单汇总处理!$E$7:$E$2423=B26)*(订单汇总处理!$D$7:$D$2423=2)),订单汇总处理!$I$7:$I$2423)</f>
        <v>34</v>
      </c>
      <c r="M26" s="45">
        <f>IF(SUBSTITUTE(D26," ","")="老年群体",K26*LOOKUP(1,0/((基础数据!$A$15:$A$26=SUBSTITUTE(是否降价——第三轮积分赛2Q产品评价以及处理!B26," ",""))*(基础数据!$B$15:$B$26=SUBSTITUTE(是否降价——第三轮积分赛2Q产品评价以及处理!D26," ",""))),基础数据!$C$15:$C$26)/(100-基础数据!$G$5),K26*LOOKUP(1,0/((基础数据!$A$15:$A$26=SUBSTITUTE(是否降价——第三轮积分赛2Q产品评价以及处理!B26," ",""))*(基础数据!$B$15:$B$26=SUBSTITUTE(是否降价——第三轮积分赛2Q产品评价以及处理!D26," ",""))),基础数据!$C$15:$C$26)/100)</f>
        <v>31.308205263157895</v>
      </c>
      <c r="N26" s="45" t="str">
        <f t="shared" si="1"/>
        <v>22老年</v>
      </c>
      <c r="O26" s="45">
        <f>IFERROR(LOOKUP(1,0/((订单汇总处理!$G$7:$G$2423=N26)*(订单汇总处理!$E$7:$E$2423=B26)*(订单汇总处理!$D$7:$D$2423=2)),订单汇总处理!$K$7:$K$2423),O27)</f>
        <v>400</v>
      </c>
      <c r="P26" s="45"/>
      <c r="Q26" s="45">
        <f t="shared" si="2"/>
        <v>12523.282105263157</v>
      </c>
      <c r="R26" s="46">
        <f t="shared" si="3"/>
        <v>400</v>
      </c>
      <c r="S26" s="35">
        <f t="shared" si="4"/>
        <v>6.2500000000000003E-6</v>
      </c>
      <c r="T26" s="35">
        <f t="shared" si="5"/>
        <v>1.9880635453111073E-4</v>
      </c>
      <c r="U26" s="35">
        <f>IF(SUBSTITUTE(D26," ","")=基础数据!$A$5,S26/T26*基础数据!$C$5,IF(SUBSTITUTE(D26," ","")=基础数据!$A$4,S26/T26*基础数据!$C$4,IF(SUBSTITUTE(D26," ","")=基础数据!$A$3,S26/T26*基础数据!$C$3,S26/T26*基础数据!$C$2)))</f>
        <v>1.5718813452268079</v>
      </c>
      <c r="V26" s="35">
        <f t="shared" si="6"/>
        <v>2.8318813452268081</v>
      </c>
      <c r="W26" s="35">
        <f>IF(SUBSTITUTE(D26," ","")="老年群体",V26*LOOKUP(1,0/((基础数据!$A$15:$A$26=SUBSTITUTE(是否降价——第三轮积分赛2Q产品评价以及处理!B26," ",""))*(基础数据!$B$15:$B$26=SUBSTITUTE(是否降价——第三轮积分赛2Q产品评价以及处理!D26," ",""))),基础数据!$C$15:$C$26)/(100-基础数据!$G$5),V26*LOOKUP(1,0/((基础数据!$A$15:$A$26=SUBSTITUTE(是否降价——第三轮积分赛2Q产品评价以及处理!B26," ",""))*(基础数据!$B$15:$B$26=SUBSTITUTE(是否降价——第三轮积分赛2Q产品评价以及处理!D26," ",""))),基础数据!$C$15:$C$26)/100)</f>
        <v>30.852602024313121</v>
      </c>
      <c r="X26" s="35">
        <f t="shared" si="7"/>
        <v>12341.040809725249</v>
      </c>
    </row>
    <row r="27" spans="1:24" ht="40.200000000000003" hidden="1" thickBot="1">
      <c r="A27" s="43">
        <f t="shared" si="0"/>
        <v>19</v>
      </c>
      <c r="B27" s="29" t="s">
        <v>16</v>
      </c>
      <c r="C27" s="30" t="s">
        <v>17</v>
      </c>
      <c r="D27" s="31" t="s">
        <v>38</v>
      </c>
      <c r="E27" s="20" t="s">
        <v>46</v>
      </c>
      <c r="F27" s="24">
        <v>1.61</v>
      </c>
      <c r="G27" s="20">
        <v>0</v>
      </c>
      <c r="H27" s="20">
        <v>1.01</v>
      </c>
      <c r="I27" s="20">
        <v>0.25</v>
      </c>
      <c r="J27" s="20">
        <v>0</v>
      </c>
      <c r="K27" s="20">
        <v>2.8736999999999999</v>
      </c>
      <c r="L27" s="45">
        <f>LOOKUP(1,0/((订单汇总处理!$G$7:$G$2423=N27)*(订单汇总处理!$E$7:$E$2423=B27)*(订单汇总处理!$D$7:$D$2423=2)),订单汇总处理!$I$7:$I$2423)</f>
        <v>34</v>
      </c>
      <c r="M27" s="45">
        <f>IF(SUBSTITUTE(D27," ","")="老年群体",K27*LOOKUP(1,0/((基础数据!$A$15:$A$26=SUBSTITUTE(是否降价——第三轮积分赛2Q产品评价以及处理!B27," ",""))*(基础数据!$B$15:$B$26=SUBSTITUTE(是否降价——第三轮积分赛2Q产品评价以及处理!D27," ",""))),基础数据!$C$15:$C$26)/(100-基础数据!$G$5),K27*LOOKUP(1,0/((基础数据!$A$15:$A$26=SUBSTITUTE(是否降价——第三轮积分赛2Q产品评价以及处理!B27," ",""))*(基础数据!$B$15:$B$26=SUBSTITUTE(是否降价——第三轮积分赛2Q产品评价以及处理!D27," ",""))),基础数据!$C$15:$C$26)/100)</f>
        <v>31.308205263157895</v>
      </c>
      <c r="N27" s="45" t="str">
        <f t="shared" si="1"/>
        <v>丁11</v>
      </c>
      <c r="O27" s="45">
        <f>IFERROR(LOOKUP(1,0/((订单汇总处理!$G$7:$G$2423=N27)*(订单汇总处理!$E$7:$E$2423=B27)*(订单汇总处理!$D$7:$D$2423=2)),订单汇总处理!$K$7:$K$2423),O28)</f>
        <v>400</v>
      </c>
      <c r="P27" s="45"/>
      <c r="Q27" s="45">
        <f t="shared" si="2"/>
        <v>12523.282105263157</v>
      </c>
      <c r="R27" s="46">
        <f t="shared" si="3"/>
        <v>400</v>
      </c>
      <c r="S27" s="35">
        <f t="shared" si="4"/>
        <v>6.2500000000000003E-6</v>
      </c>
      <c r="T27" s="35">
        <f t="shared" si="5"/>
        <v>1.9880635453111073E-4</v>
      </c>
      <c r="U27" s="35">
        <f>IF(SUBSTITUTE(D27," ","")=基础数据!$A$5,S27/T27*基础数据!$C$5,IF(SUBSTITUTE(D27," ","")=基础数据!$A$4,S27/T27*基础数据!$C$4,IF(SUBSTITUTE(D27," ","")=基础数据!$A$3,S27/T27*基础数据!$C$3,S27/T27*基础数据!$C$2)))</f>
        <v>1.5718813452268079</v>
      </c>
      <c r="V27" s="35">
        <f t="shared" si="6"/>
        <v>2.8318813452268081</v>
      </c>
      <c r="W27" s="35">
        <f>IF(SUBSTITUTE(D27," ","")="老年群体",V27*LOOKUP(1,0/((基础数据!$A$15:$A$26=SUBSTITUTE(是否降价——第三轮积分赛2Q产品评价以及处理!B27," ",""))*(基础数据!$B$15:$B$26=SUBSTITUTE(是否降价——第三轮积分赛2Q产品评价以及处理!D27," ",""))),基础数据!$C$15:$C$26)/(100-基础数据!$G$5),V27*LOOKUP(1,0/((基础数据!$A$15:$A$26=SUBSTITUTE(是否降价——第三轮积分赛2Q产品评价以及处理!B27," ",""))*(基础数据!$B$15:$B$26=SUBSTITUTE(是否降价——第三轮积分赛2Q产品评价以及处理!D27," ",""))),基础数据!$C$15:$C$26)/100)</f>
        <v>30.852602024313121</v>
      </c>
      <c r="X27" s="35">
        <f t="shared" si="7"/>
        <v>12341.040809725249</v>
      </c>
    </row>
    <row r="28" spans="1:24" ht="40.200000000000003" hidden="1" thickBot="1">
      <c r="A28" s="43">
        <f t="shared" si="0"/>
        <v>3</v>
      </c>
      <c r="B28" s="29" t="s">
        <v>16</v>
      </c>
      <c r="C28" s="30" t="s">
        <v>17</v>
      </c>
      <c r="D28" s="31" t="s">
        <v>38</v>
      </c>
      <c r="E28" s="20" t="s">
        <v>61</v>
      </c>
      <c r="F28" s="24">
        <v>1.61</v>
      </c>
      <c r="G28" s="20">
        <v>0</v>
      </c>
      <c r="H28" s="20">
        <v>1.01</v>
      </c>
      <c r="I28" s="20">
        <v>0.25</v>
      </c>
      <c r="J28" s="20">
        <v>0</v>
      </c>
      <c r="K28" s="20">
        <v>2.8736999999999999</v>
      </c>
      <c r="L28" s="45">
        <f>LOOKUP(1,0/((订单汇总处理!$G$7:$G$2423=N28)*(订单汇总处理!$E$7:$E$2423=B28)*(订单汇总处理!$D$7:$D$2423=2)),订单汇总处理!$I$7:$I$2423)</f>
        <v>34</v>
      </c>
      <c r="M28" s="45">
        <f>IF(SUBSTITUTE(D28," ","")="老年群体",K28*LOOKUP(1,0/((基础数据!$A$15:$A$26=SUBSTITUTE(是否降价——第三轮积分赛2Q产品评价以及处理!B28," ",""))*(基础数据!$B$15:$B$26=SUBSTITUTE(是否降价——第三轮积分赛2Q产品评价以及处理!D28," ",""))),基础数据!$C$15:$C$26)/(100-基础数据!$G$5),K28*LOOKUP(1,0/((基础数据!$A$15:$A$26=SUBSTITUTE(是否降价——第三轮积分赛2Q产品评价以及处理!B28," ",""))*(基础数据!$B$15:$B$26=SUBSTITUTE(是否降价——第三轮积分赛2Q产品评价以及处理!D28," ",""))),基础数据!$C$15:$C$26)/100)</f>
        <v>31.308205263157895</v>
      </c>
      <c r="N28" s="45" t="str">
        <f t="shared" si="1"/>
        <v>老年111</v>
      </c>
      <c r="O28" s="45">
        <f>IFERROR(LOOKUP(1,0/((订单汇总处理!$G$7:$G$2423=N28)*(订单汇总处理!$E$7:$E$2423=B28)*(订单汇总处理!$D$7:$D$2423=2)),订单汇总处理!$K$7:$K$2423),O29)</f>
        <v>400</v>
      </c>
      <c r="P28" s="45"/>
      <c r="Q28" s="45">
        <f t="shared" si="2"/>
        <v>12523.282105263157</v>
      </c>
      <c r="R28" s="46">
        <f t="shared" si="3"/>
        <v>400</v>
      </c>
      <c r="S28" s="35">
        <f t="shared" si="4"/>
        <v>6.2500000000000003E-6</v>
      </c>
      <c r="T28" s="35">
        <f t="shared" si="5"/>
        <v>1.9880635453111073E-4</v>
      </c>
      <c r="U28" s="35">
        <f>IF(SUBSTITUTE(D28," ","")=基础数据!$A$5,S28/T28*基础数据!$C$5,IF(SUBSTITUTE(D28," ","")=基础数据!$A$4,S28/T28*基础数据!$C$4,IF(SUBSTITUTE(D28," ","")=基础数据!$A$3,S28/T28*基础数据!$C$3,S28/T28*基础数据!$C$2)))</f>
        <v>1.5718813452268079</v>
      </c>
      <c r="V28" s="35">
        <f t="shared" si="6"/>
        <v>2.8318813452268081</v>
      </c>
      <c r="W28" s="35">
        <f>IF(SUBSTITUTE(D28," ","")="老年群体",V28*LOOKUP(1,0/((基础数据!$A$15:$A$26=SUBSTITUTE(是否降价——第三轮积分赛2Q产品评价以及处理!B28," ",""))*(基础数据!$B$15:$B$26=SUBSTITUTE(是否降价——第三轮积分赛2Q产品评价以及处理!D28," ",""))),基础数据!$C$15:$C$26)/(100-基础数据!$G$5),V28*LOOKUP(1,0/((基础数据!$A$15:$A$26=SUBSTITUTE(是否降价——第三轮积分赛2Q产品评价以及处理!B28," ",""))*(基础数据!$B$15:$B$26=SUBSTITUTE(是否降价——第三轮积分赛2Q产品评价以及处理!D28," ",""))),基础数据!$C$15:$C$26)/100)</f>
        <v>30.852602024313121</v>
      </c>
      <c r="X28" s="35">
        <f t="shared" si="7"/>
        <v>12341.040809725249</v>
      </c>
    </row>
    <row r="29" spans="1:24" ht="27" hidden="1" thickBot="1">
      <c r="A29" s="43">
        <f t="shared" si="0"/>
        <v>12</v>
      </c>
      <c r="B29" s="29" t="s">
        <v>16</v>
      </c>
      <c r="C29" s="30" t="s">
        <v>17</v>
      </c>
      <c r="D29" s="31" t="s">
        <v>38</v>
      </c>
      <c r="E29" s="20" t="s">
        <v>64</v>
      </c>
      <c r="F29" s="24">
        <v>1.61</v>
      </c>
      <c r="G29" s="20">
        <v>0</v>
      </c>
      <c r="H29" s="20">
        <v>0.71</v>
      </c>
      <c r="I29" s="20">
        <v>0.5</v>
      </c>
      <c r="J29" s="20">
        <v>0</v>
      </c>
      <c r="K29" s="20">
        <v>2.8199000000000001</v>
      </c>
      <c r="L29" s="45">
        <f>LOOKUP(1,0/((订单汇总处理!$G$7:$G$2423=N29)*(订单汇总处理!$E$7:$E$2423=B29)*(订单汇总处理!$D$7:$D$2423=2)),订单汇总处理!$I$7:$I$2423)</f>
        <v>34</v>
      </c>
      <c r="M29" s="45">
        <f>IF(SUBSTITUTE(D29," ","")="老年群体",K29*LOOKUP(1,0/((基础数据!$A$15:$A$26=SUBSTITUTE(是否降价——第三轮积分赛2Q产品评价以及处理!B29," ",""))*(基础数据!$B$15:$B$26=SUBSTITUTE(是否降价——第三轮积分赛2Q产品评价以及处理!D29," ",""))),基础数据!$C$15:$C$26)/(100-基础数据!$G$5),K29*LOOKUP(1,0/((基础数据!$A$15:$A$26=SUBSTITUTE(是否降价——第三轮积分赛2Q产品评价以及处理!B29," ",""))*(基础数据!$B$15:$B$26=SUBSTITUTE(是否降价——第三轮积分赛2Q产品评价以及处理!D29," ",""))),基础数据!$C$15:$C$26)/100)</f>
        <v>30.722068421052633</v>
      </c>
      <c r="N29" s="45" t="str">
        <f t="shared" si="1"/>
        <v>ln</v>
      </c>
      <c r="O29" s="45">
        <f>IFERROR(LOOKUP(1,0/((订单汇总处理!$G$7:$G$2423=N29)*(订单汇总处理!$E$7:$E$2423=B29)*(订单汇总处理!$D$7:$D$2423=2)),订单汇总处理!$K$7:$K$2423),O30)</f>
        <v>400</v>
      </c>
      <c r="P29" s="45"/>
      <c r="Q29" s="45">
        <f t="shared" si="2"/>
        <v>12288.827368421053</v>
      </c>
      <c r="R29" s="46">
        <f t="shared" si="3"/>
        <v>400</v>
      </c>
      <c r="S29" s="35">
        <f t="shared" si="4"/>
        <v>6.2500000000000003E-6</v>
      </c>
      <c r="T29" s="35">
        <f t="shared" si="5"/>
        <v>1.9880635453111073E-4</v>
      </c>
      <c r="U29" s="35">
        <f>IF(SUBSTITUTE(D29," ","")=基础数据!$A$5,S29/T29*基础数据!$C$5,IF(SUBSTITUTE(D29," ","")=基础数据!$A$4,S29/T29*基础数据!$C$4,IF(SUBSTITUTE(D29," ","")=基础数据!$A$3,S29/T29*基础数据!$C$3,S29/T29*基础数据!$C$2)))</f>
        <v>1.5718813452268079</v>
      </c>
      <c r="V29" s="35">
        <f t="shared" si="6"/>
        <v>2.7818813452268079</v>
      </c>
      <c r="W29" s="35">
        <f>IF(SUBSTITUTE(D29," ","")="老年群体",V29*LOOKUP(1,0/((基础数据!$A$15:$A$26=SUBSTITUTE(是否降价——第三轮积分赛2Q产品评价以及处理!B29," ",""))*(基础数据!$B$15:$B$26=SUBSTITUTE(是否降价——第三轮积分赛2Q产品评价以及处理!D29," ",""))),基础数据!$C$15:$C$26)/(100-基础数据!$G$5),V29*LOOKUP(1,0/((基础数据!$A$15:$A$26=SUBSTITUTE(是否降价——第三轮积分赛2Q产品评价以及处理!B29," ",""))*(基础数据!$B$15:$B$26=SUBSTITUTE(是否降价——第三轮积分赛2Q产品评价以及处理!D29," ",""))),基础数据!$C$15:$C$26)/100)</f>
        <v>30.307865182207852</v>
      </c>
      <c r="X29" s="35">
        <f t="shared" si="7"/>
        <v>12123.146072883141</v>
      </c>
    </row>
    <row r="30" spans="1:24" ht="27" hidden="1" thickBot="1">
      <c r="A30" s="43">
        <f t="shared" si="0"/>
        <v>8</v>
      </c>
      <c r="B30" s="29" t="s">
        <v>16</v>
      </c>
      <c r="C30" s="30" t="s">
        <v>17</v>
      </c>
      <c r="D30" s="31" t="s">
        <v>38</v>
      </c>
      <c r="E30" s="20" t="s">
        <v>63</v>
      </c>
      <c r="F30" s="24">
        <v>1.61</v>
      </c>
      <c r="G30" s="20">
        <v>0</v>
      </c>
      <c r="H30" s="20">
        <v>0.71</v>
      </c>
      <c r="I30" s="20">
        <v>0.5</v>
      </c>
      <c r="J30" s="20">
        <v>0</v>
      </c>
      <c r="K30" s="20">
        <v>2.8199000000000001</v>
      </c>
      <c r="L30" s="45">
        <f>LOOKUP(1,0/((订单汇总处理!$G$7:$G$2423=N30)*(订单汇总处理!$E$7:$E$2423=B30)*(订单汇总处理!$D$7:$D$2423=2)),订单汇总处理!$I$7:$I$2423)</f>
        <v>34</v>
      </c>
      <c r="M30" s="45">
        <f>IF(SUBSTITUTE(D30," ","")="老年群体",K30*LOOKUP(1,0/((基础数据!$A$15:$A$26=SUBSTITUTE(是否降价——第三轮积分赛2Q产品评价以及处理!B30," ",""))*(基础数据!$B$15:$B$26=SUBSTITUTE(是否降价——第三轮积分赛2Q产品评价以及处理!D30," ",""))),基础数据!$C$15:$C$26)/(100-基础数据!$G$5),K30*LOOKUP(1,0/((基础数据!$A$15:$A$26=SUBSTITUTE(是否降价——第三轮积分赛2Q产品评价以及处理!B30," ",""))*(基础数据!$B$15:$B$26=SUBSTITUTE(是否降价——第三轮积分赛2Q产品评价以及处理!D30," ",""))),基础数据!$C$15:$C$26)/100)</f>
        <v>30.722068421052633</v>
      </c>
      <c r="N30" s="45" t="str">
        <f t="shared" si="1"/>
        <v>老年22</v>
      </c>
      <c r="O30" s="45">
        <f>IFERROR(LOOKUP(1,0/((订单汇总处理!$G$7:$G$2423=N30)*(订单汇总处理!$E$7:$E$2423=B30)*(订单汇总处理!$D$7:$D$2423=2)),订单汇总处理!$K$7:$K$2423),O31)</f>
        <v>400</v>
      </c>
      <c r="P30" s="45"/>
      <c r="Q30" s="45">
        <f t="shared" si="2"/>
        <v>12288.827368421053</v>
      </c>
      <c r="R30" s="46">
        <f t="shared" si="3"/>
        <v>400</v>
      </c>
      <c r="S30" s="35">
        <f t="shared" si="4"/>
        <v>6.2500000000000003E-6</v>
      </c>
      <c r="T30" s="35">
        <f t="shared" si="5"/>
        <v>1.9880635453111073E-4</v>
      </c>
      <c r="U30" s="35">
        <f>IF(SUBSTITUTE(D30," ","")=基础数据!$A$5,S30/T30*基础数据!$C$5,IF(SUBSTITUTE(D30," ","")=基础数据!$A$4,S30/T30*基础数据!$C$4,IF(SUBSTITUTE(D30," ","")=基础数据!$A$3,S30/T30*基础数据!$C$3,S30/T30*基础数据!$C$2)))</f>
        <v>1.5718813452268079</v>
      </c>
      <c r="V30" s="35">
        <f t="shared" si="6"/>
        <v>2.7818813452268079</v>
      </c>
      <c r="W30" s="35">
        <f>IF(SUBSTITUTE(D30," ","")="老年群体",V30*LOOKUP(1,0/((基础数据!$A$15:$A$26=SUBSTITUTE(是否降价——第三轮积分赛2Q产品评价以及处理!B30," ",""))*(基础数据!$B$15:$B$26=SUBSTITUTE(是否降价——第三轮积分赛2Q产品评价以及处理!D30," ",""))),基础数据!$C$15:$C$26)/(100-基础数据!$G$5),V30*LOOKUP(1,0/((基础数据!$A$15:$A$26=SUBSTITUTE(是否降价——第三轮积分赛2Q产品评价以及处理!B30," ",""))*(基础数据!$B$15:$B$26=SUBSTITUTE(是否降价——第三轮积分赛2Q产品评价以及处理!D30," ",""))),基础数据!$C$15:$C$26)/100)</f>
        <v>30.307865182207852</v>
      </c>
      <c r="X30" s="35">
        <f t="shared" si="7"/>
        <v>12123.146072883141</v>
      </c>
    </row>
    <row r="31" spans="1:24" ht="40.200000000000003" hidden="1" thickBot="1">
      <c r="A31" s="43">
        <f t="shared" si="0"/>
        <v>3</v>
      </c>
      <c r="B31" s="29" t="s">
        <v>16</v>
      </c>
      <c r="C31" s="30" t="s">
        <v>17</v>
      </c>
      <c r="D31" s="31" t="s">
        <v>38</v>
      </c>
      <c r="E31" s="20" t="s">
        <v>66</v>
      </c>
      <c r="F31" s="24">
        <v>1.61</v>
      </c>
      <c r="G31" s="20">
        <v>0</v>
      </c>
      <c r="H31" s="20">
        <v>0.71</v>
      </c>
      <c r="I31" s="20">
        <v>0.25</v>
      </c>
      <c r="J31" s="20">
        <v>0</v>
      </c>
      <c r="K31" s="20">
        <v>2.5699000000000001</v>
      </c>
      <c r="L31" s="45" t="e">
        <f>LOOKUP(1,0/((订单汇总处理!$G$7:$G$2423=N31)*(订单汇总处理!$E$7:$E$2423=B31)*(订单汇总处理!$D$7:$D$2423=2)),订单汇总处理!$I$7:$I$2423)</f>
        <v>#N/A</v>
      </c>
      <c r="M31" s="45">
        <f>IF(SUBSTITUTE(D31," ","")="老年群体",K31*LOOKUP(1,0/((基础数据!$A$15:$A$26=SUBSTITUTE(是否降价——第三轮积分赛2Q产品评价以及处理!B31," ",""))*(基础数据!$B$15:$B$26=SUBSTITUTE(是否降价——第三轮积分赛2Q产品评价以及处理!D31," ",""))),基础数据!$C$15:$C$26)/(100-基础数据!$G$5),K31*LOOKUP(1,0/((基础数据!$A$15:$A$26=SUBSTITUTE(是否降价——第三轮积分赛2Q产品评价以及处理!B31," ",""))*(基础数据!$B$15:$B$26=SUBSTITUTE(是否降价——第三轮积分赛2Q产品评价以及处理!D31," ",""))),基础数据!$C$15:$C$26)/100)</f>
        <v>27.998384210526318</v>
      </c>
      <c r="N31" s="45" t="str">
        <f t="shared" si="1"/>
        <v>老年222</v>
      </c>
      <c r="O31" s="45">
        <f>IFERROR(LOOKUP(1,0/((订单汇总处理!$G$7:$G$2423=N31)*(订单汇总处理!$E$7:$E$2423=B31)*(订单汇总处理!$D$7:$D$2423=2)),订单汇总处理!$K$7:$K$2423),O32)</f>
        <v>400</v>
      </c>
      <c r="P31" s="45"/>
      <c r="Q31" s="45">
        <f t="shared" si="2"/>
        <v>11199.353684210528</v>
      </c>
      <c r="R31" s="46">
        <f t="shared" si="3"/>
        <v>400</v>
      </c>
      <c r="S31" s="35">
        <f t="shared" si="4"/>
        <v>6.2500000000000003E-6</v>
      </c>
      <c r="T31" s="35">
        <f t="shared" si="5"/>
        <v>1.9880635453111073E-4</v>
      </c>
      <c r="U31" s="35">
        <f>IF(SUBSTITUTE(D31," ","")=基础数据!$A$5,S31/T31*基础数据!$C$5,IF(SUBSTITUTE(D31," ","")=基础数据!$A$4,S31/T31*基础数据!$C$4,IF(SUBSTITUTE(D31," ","")=基础数据!$A$3,S31/T31*基础数据!$C$3,S31/T31*基础数据!$C$2)))</f>
        <v>1.5718813452268079</v>
      </c>
      <c r="V31" s="35">
        <f t="shared" si="6"/>
        <v>2.5318813452268079</v>
      </c>
      <c r="W31" s="35">
        <f>IF(SUBSTITUTE(D31," ","")="老年群体",V31*LOOKUP(1,0/((基础数据!$A$15:$A$26=SUBSTITUTE(是否降价——第三轮积分赛2Q产品评价以及处理!B31," ",""))*(基础数据!$B$15:$B$26=SUBSTITUTE(是否降价——第三轮积分赛2Q产品评价以及处理!D31," ",""))),基础数据!$C$15:$C$26)/(100-基础数据!$G$5),V31*LOOKUP(1,0/((基础数据!$A$15:$A$26=SUBSTITUTE(是否降价——第三轮积分赛2Q产品评价以及处理!B31," ",""))*(基础数据!$B$15:$B$26=SUBSTITUTE(是否降价——第三轮积分赛2Q产品评价以及处理!D31," ",""))),基础数据!$C$15:$C$26)/100)</f>
        <v>27.584180971681537</v>
      </c>
      <c r="X31" s="35">
        <f t="shared" si="7"/>
        <v>11033.672388672614</v>
      </c>
    </row>
    <row r="32" spans="1:24" ht="40.200000000000003" hidden="1" thickBot="1">
      <c r="A32" s="43">
        <f t="shared" si="0"/>
        <v>5</v>
      </c>
      <c r="B32" s="29" t="s">
        <v>16</v>
      </c>
      <c r="C32" s="30" t="s">
        <v>17</v>
      </c>
      <c r="D32" s="31" t="s">
        <v>38</v>
      </c>
      <c r="E32" s="20" t="s">
        <v>65</v>
      </c>
      <c r="F32" s="24">
        <v>1.61</v>
      </c>
      <c r="G32" s="20">
        <v>0</v>
      </c>
      <c r="H32" s="20">
        <v>0.71</v>
      </c>
      <c r="I32" s="20">
        <v>0.25</v>
      </c>
      <c r="J32" s="20">
        <v>0</v>
      </c>
      <c r="K32" s="20">
        <v>2.5699000000000001</v>
      </c>
      <c r="L32" s="45">
        <f>LOOKUP(1,0/((订单汇总处理!$G$7:$G$2423=N32)*(订单汇总处理!$E$7:$E$2423=B32)*(订单汇总处理!$D$7:$D$2423=2)),订单汇总处理!$I$7:$I$2423)</f>
        <v>27</v>
      </c>
      <c r="M32" s="45">
        <f>IF(SUBSTITUTE(D32," ","")="老年群体",K32*LOOKUP(1,0/((基础数据!$A$15:$A$26=SUBSTITUTE(是否降价——第三轮积分赛2Q产品评价以及处理!B32," ",""))*(基础数据!$B$15:$B$26=SUBSTITUTE(是否降价——第三轮积分赛2Q产品评价以及处理!D32," ",""))),基础数据!$C$15:$C$26)/(100-基础数据!$G$5),K32*LOOKUP(1,0/((基础数据!$A$15:$A$26=SUBSTITUTE(是否降价——第三轮积分赛2Q产品评价以及处理!B32," ",""))*(基础数据!$B$15:$B$26=SUBSTITUTE(是否降价——第三轮积分赛2Q产品评价以及处理!D32," ",""))),基础数据!$C$15:$C$26)/100)</f>
        <v>27.998384210526318</v>
      </c>
      <c r="N32" s="45" t="str">
        <f t="shared" si="1"/>
        <v>LL2</v>
      </c>
      <c r="O32" s="45">
        <f>IFERROR(LOOKUP(1,0/((订单汇总处理!$G$7:$G$2423=N32)*(订单汇总处理!$E$7:$E$2423=B32)*(订单汇总处理!$D$7:$D$2423=2)),订单汇总处理!$K$7:$K$2423),O33)</f>
        <v>400</v>
      </c>
      <c r="P32" s="45"/>
      <c r="Q32" s="45">
        <f t="shared" si="2"/>
        <v>11199.353684210528</v>
      </c>
      <c r="R32" s="46">
        <f t="shared" si="3"/>
        <v>400</v>
      </c>
      <c r="S32" s="35">
        <f t="shared" si="4"/>
        <v>6.2500000000000003E-6</v>
      </c>
      <c r="T32" s="35">
        <f t="shared" si="5"/>
        <v>1.9880635453111073E-4</v>
      </c>
      <c r="U32" s="35">
        <f>IF(SUBSTITUTE(D32," ","")=基础数据!$A$5,S32/T32*基础数据!$C$5,IF(SUBSTITUTE(D32," ","")=基础数据!$A$4,S32/T32*基础数据!$C$4,IF(SUBSTITUTE(D32," ","")=基础数据!$A$3,S32/T32*基础数据!$C$3,S32/T32*基础数据!$C$2)))</f>
        <v>1.5718813452268079</v>
      </c>
      <c r="V32" s="35">
        <f t="shared" si="6"/>
        <v>2.5318813452268079</v>
      </c>
      <c r="W32" s="35">
        <f>IF(SUBSTITUTE(D32," ","")="老年群体",V32*LOOKUP(1,0/((基础数据!$A$15:$A$26=SUBSTITUTE(是否降价——第三轮积分赛2Q产品评价以及处理!B32," ",""))*(基础数据!$B$15:$B$26=SUBSTITUTE(是否降价——第三轮积分赛2Q产品评价以及处理!D32," ",""))),基础数据!$C$15:$C$26)/(100-基础数据!$G$5),V32*LOOKUP(1,0/((基础数据!$A$15:$A$26=SUBSTITUTE(是否降价——第三轮积分赛2Q产品评价以及处理!B32," ",""))*(基础数据!$B$15:$B$26=SUBSTITUTE(是否降价——第三轮积分赛2Q产品评价以及处理!D32," ",""))),基础数据!$C$15:$C$26)/100)</f>
        <v>27.584180971681537</v>
      </c>
      <c r="X32" s="35">
        <f t="shared" si="7"/>
        <v>11033.672388672614</v>
      </c>
    </row>
    <row r="33" spans="1:24" ht="27" hidden="1" thickBot="1">
      <c r="A33" s="43">
        <f t="shared" si="0"/>
        <v>21</v>
      </c>
      <c r="B33" s="29" t="s">
        <v>16</v>
      </c>
      <c r="C33" s="30" t="s">
        <v>17</v>
      </c>
      <c r="D33" s="32" t="s">
        <v>67</v>
      </c>
      <c r="E33" s="20" t="s">
        <v>68</v>
      </c>
      <c r="F33" s="24">
        <v>0.54</v>
      </c>
      <c r="G33" s="20">
        <v>1.21</v>
      </c>
      <c r="H33" s="20">
        <v>0.93</v>
      </c>
      <c r="I33" s="20">
        <v>0.26</v>
      </c>
      <c r="J33" s="20">
        <v>0.53</v>
      </c>
      <c r="K33" s="20">
        <v>3.4617</v>
      </c>
      <c r="L33" s="45">
        <f>LOOKUP(1,0/((订单汇总处理!$G$7:$G$2423=N33)*(订单汇总处理!$E$7:$E$2423=B33)*(订单汇总处理!$D$7:$D$2423=2)),订单汇总处理!$I$7:$I$2423)</f>
        <v>33</v>
      </c>
      <c r="M33" s="45">
        <f>IF(SUBSTITUTE(D33," ","")="老年群体",K33*LOOKUP(1,0/((基础数据!$A$15:$A$26=SUBSTITUTE(是否降价——第三轮积分赛2Q产品评价以及处理!B33," ",""))*(基础数据!$B$15:$B$26=SUBSTITUTE(是否降价——第三轮积分赛2Q产品评价以及处理!D33," ",""))),基础数据!$C$15:$C$26)/(100-基础数据!$G$5),K33*LOOKUP(1,0/((基础数据!$A$15:$A$26=SUBSTITUTE(是否降价——第三轮积分赛2Q产品评价以及处理!B33," ",""))*(基础数据!$B$15:$B$26=SUBSTITUTE(是否降价——第三轮积分赛2Q产品评价以及处理!D33," ",""))),基础数据!$C$15:$C$26)/100)</f>
        <v>32.193809999999999</v>
      </c>
      <c r="N33" s="45" t="str">
        <f t="shared" si="1"/>
        <v>青212</v>
      </c>
      <c r="O33" s="45">
        <f>IFERROR(LOOKUP(1,0/((订单汇总处理!$G$7:$G$2423=N33)*(订单汇总处理!$E$7:$E$2423=B33)*(订单汇总处理!$D$7:$D$2423=2)),订单汇总处理!$K$7:$K$2423),O34)</f>
        <v>600</v>
      </c>
      <c r="P33" s="45"/>
      <c r="Q33" s="45">
        <f t="shared" si="2"/>
        <v>19316.286</v>
      </c>
      <c r="R33" s="46">
        <f t="shared" si="3"/>
        <v>600</v>
      </c>
      <c r="S33" s="35">
        <f t="shared" si="4"/>
        <v>2.7777777777777779E-6</v>
      </c>
      <c r="T33" s="35">
        <f t="shared" si="5"/>
        <v>1.3150390084211858E-4</v>
      </c>
      <c r="U33" s="35">
        <f>IF(SUBSTITUTE(D33," ","")=基础数据!$A$5,S33/T33*基础数据!$C$5,IF(SUBSTITUTE(D33," ","")=基础数据!$A$4,S33/T33*基础数据!$C$4,IF(SUBSTITUTE(D33," ","")=基础数据!$A$3,S33/T33*基础数据!$C$3,S33/T33*基础数据!$C$2)))</f>
        <v>0.52807896951907385</v>
      </c>
      <c r="V33" s="35">
        <f t="shared" si="6"/>
        <v>3.4580789695190743</v>
      </c>
      <c r="W33" s="35">
        <f>IF(SUBSTITUTE(D33," ","")="老年群体",V33*LOOKUP(1,0/((基础数据!$A$15:$A$26=SUBSTITUTE(是否降价——第三轮积分赛2Q产品评价以及处理!B33," ",""))*(基础数据!$B$15:$B$26=SUBSTITUTE(是否降价——第三轮积分赛2Q产品评价以及处理!D33," ",""))),基础数据!$C$15:$C$26)/(100-基础数据!$G$5),V33*LOOKUP(1,0/((基础数据!$A$15:$A$26=SUBSTITUTE(是否降价——第三轮积分赛2Q产品评价以及处理!B33," ",""))*(基础数据!$B$15:$B$26=SUBSTITUTE(是否降价——第三轮积分赛2Q产品评价以及处理!D33," ",""))),基础数据!$C$15:$C$26)/100)</f>
        <v>32.160134416527391</v>
      </c>
      <c r="X33" s="35">
        <f t="shared" si="7"/>
        <v>19296.080649916436</v>
      </c>
    </row>
    <row r="34" spans="1:24" ht="40.200000000000003" thickBot="1">
      <c r="A34" s="43">
        <f t="shared" si="0"/>
        <v>1</v>
      </c>
      <c r="B34" s="29" t="s">
        <v>16</v>
      </c>
      <c r="C34" s="30" t="s">
        <v>17</v>
      </c>
      <c r="D34" s="32" t="s">
        <v>67</v>
      </c>
      <c r="E34" s="33" t="s">
        <v>79</v>
      </c>
      <c r="F34" s="24">
        <v>0.54</v>
      </c>
      <c r="G34" s="20">
        <v>1.41</v>
      </c>
      <c r="H34" s="20">
        <v>0.65</v>
      </c>
      <c r="I34" s="20">
        <v>0.09</v>
      </c>
      <c r="J34" s="20">
        <v>0.56000000000000005</v>
      </c>
      <c r="K34" s="20">
        <v>3.2505999999999999</v>
      </c>
      <c r="L34" s="45">
        <f>LOOKUP(1,0/((订单汇总处理!$G$7:$G$2423=N34)*(订单汇总处理!$E$7:$E$2423=B34)*(订单汇总处理!$D$7:$D$2423=2)),订单汇总处理!$I$7:$I$2423)</f>
        <v>31</v>
      </c>
      <c r="M34" s="45">
        <f>IF(SUBSTITUTE(D34," ","")="老年群体",K34*LOOKUP(1,0/((基础数据!$A$15:$A$26=SUBSTITUTE(是否降价——第三轮积分赛2Q产品评价以及处理!B34," ",""))*(基础数据!$B$15:$B$26=SUBSTITUTE(是否降价——第三轮积分赛2Q产品评价以及处理!D34," ",""))),基础数据!$C$15:$C$26)/(100-基础数据!$G$5),K34*LOOKUP(1,0/((基础数据!$A$15:$A$26=SUBSTITUTE(是否降价——第三轮积分赛2Q产品评价以及处理!B34," ",""))*(基础数据!$B$15:$B$26=SUBSTITUTE(是否降价——第三轮积分赛2Q产品评价以及处理!D34," ",""))),基础数据!$C$15:$C$26)/100)</f>
        <v>30.23058</v>
      </c>
      <c r="N34" s="45" t="str">
        <f t="shared" si="1"/>
        <v>青竹3</v>
      </c>
      <c r="O34" s="45">
        <f>IFERROR(LOOKUP(1,0/((订单汇总处理!$G$7:$G$2423=N34)*(订单汇总处理!$E$7:$E$2423=B34)*(订单汇总处理!$D$7:$D$2423=2)),订单汇总处理!$K$7:$K$2423),O35)</f>
        <v>600</v>
      </c>
      <c r="P34" s="45">
        <f>IF(N34=基础数据!$K$8,基础数据!$K$29,IF(N34=基础数据!$L$8,基础数据!$L$29,IF(N34=基础数据!$M$8,基础数据!$M$29,IF(N34=基础数据!$N$8,基础数据!$N$29,IF(N34=基础数据!$O$8,基础数据!$O$29,IF(N34=基础数据!$P$8,基础数据!$P$29,IF(N34=基础数据!$Q$8,基础数据!$Q$29,基础数据!$R$29)))))))</f>
        <v>233.84</v>
      </c>
      <c r="Q34" s="82">
        <f>(O34-P34)*M34</f>
        <v>11069.229172799998</v>
      </c>
      <c r="R34" s="46">
        <v>500</v>
      </c>
      <c r="S34" s="35">
        <f t="shared" si="4"/>
        <v>3.9999999999999998E-6</v>
      </c>
      <c r="T34" s="35">
        <f t="shared" si="5"/>
        <v>1.3150390084211858E-4</v>
      </c>
      <c r="U34" s="35">
        <f>IF(SUBSTITUTE(D34," ","")=基础数据!$A$5,S34/T34*基础数据!$C$5,IF(SUBSTITUTE(D34," ","")=基础数据!$A$4,S34/T34*基础数据!$C$4,IF(SUBSTITUTE(D34," ","")=基础数据!$A$3,S34/T34*基础数据!$C$3,S34/T34*基础数据!$C$2)))</f>
        <v>0.76043371610746624</v>
      </c>
      <c r="V34" s="35">
        <f t="shared" si="6"/>
        <v>3.4704337161074661</v>
      </c>
      <c r="W34" s="35">
        <f>IF(SUBSTITUTE(D34," ","")="老年群体",V34*LOOKUP(1,0/((基础数据!$A$15:$A$26=SUBSTITUTE(是否降价——第三轮积分赛2Q产品评价以及处理!B34," ",""))*(基础数据!$B$15:$B$26=SUBSTITUTE(是否降价——第三轮积分赛2Q产品评价以及处理!D34," ",""))),基础数据!$C$15:$C$26)/(100-基础数据!$G$5),V34*LOOKUP(1,0/((基础数据!$A$15:$A$26=SUBSTITUTE(是否降价——第三轮积分赛2Q产品评价以及处理!B34," ",""))*(基础数据!$B$15:$B$26=SUBSTITUTE(是否降价——第三轮积分赛2Q产品评价以及处理!D34," ",""))),基础数据!$C$15:$C$26)/100)</f>
        <v>32.275033559799432</v>
      </c>
      <c r="X34" s="82">
        <f>(R34-P34)*W34</f>
        <v>8590.3229322762163</v>
      </c>
    </row>
    <row r="35" spans="1:24" ht="40.200000000000003" hidden="1" thickBot="1">
      <c r="A35" s="43">
        <f t="shared" si="0"/>
        <v>7</v>
      </c>
      <c r="B35" s="29" t="s">
        <v>16</v>
      </c>
      <c r="C35" s="30" t="s">
        <v>17</v>
      </c>
      <c r="D35" s="32" t="s">
        <v>67</v>
      </c>
      <c r="E35" s="20" t="s">
        <v>69</v>
      </c>
      <c r="F35" s="24">
        <v>0.54</v>
      </c>
      <c r="G35" s="20">
        <v>0.81</v>
      </c>
      <c r="H35" s="20">
        <v>0.96</v>
      </c>
      <c r="I35" s="20">
        <v>0.17</v>
      </c>
      <c r="J35" s="20">
        <v>0.56000000000000005</v>
      </c>
      <c r="K35" s="20">
        <v>3.0413000000000001</v>
      </c>
      <c r="L35" s="45">
        <f>LOOKUP(1,0/((订单汇总处理!$G$7:$G$2423=N35)*(订单汇总处理!$E$7:$E$2423=B35)*(订单汇总处理!$D$7:$D$2423=2)),订单汇总处理!$I$7:$I$2423)</f>
        <v>29</v>
      </c>
      <c r="M35" s="45">
        <f>IF(SUBSTITUTE(D35," ","")="老年群体",K35*LOOKUP(1,0/((基础数据!$A$15:$A$26=SUBSTITUTE(是否降价——第三轮积分赛2Q产品评价以及处理!B35," ",""))*(基础数据!$B$15:$B$26=SUBSTITUTE(是否降价——第三轮积分赛2Q产品评价以及处理!D35," ",""))),基础数据!$C$15:$C$26)/(100-基础数据!$G$5),K35*LOOKUP(1,0/((基础数据!$A$15:$A$26=SUBSTITUTE(是否降价——第三轮积分赛2Q产品评价以及处理!B35," ",""))*(基础数据!$B$15:$B$26=SUBSTITUTE(是否降价——第三轮积分赛2Q产品评价以及处理!D35," ",""))),基础数据!$C$15:$C$26)/100)</f>
        <v>28.284090000000003</v>
      </c>
      <c r="N35" s="45" t="str">
        <f t="shared" si="1"/>
        <v>QS1</v>
      </c>
      <c r="O35" s="45">
        <f>IFERROR(LOOKUP(1,0/((订单汇总处理!$G$7:$G$2423=N35)*(订单汇总处理!$E$7:$E$2423=B35)*(订单汇总处理!$D$7:$D$2423=2)),订单汇总处理!$K$7:$K$2423),O36)</f>
        <v>599.99</v>
      </c>
      <c r="P35" s="45"/>
      <c r="Q35" s="45">
        <f t="shared" si="2"/>
        <v>16970.171159100002</v>
      </c>
      <c r="R35" s="46">
        <f t="shared" si="3"/>
        <v>599.99</v>
      </c>
      <c r="S35" s="35">
        <f t="shared" si="4"/>
        <v>2.7778703726852367E-6</v>
      </c>
      <c r="T35" s="35">
        <f t="shared" si="5"/>
        <v>1.3150390084211858E-4</v>
      </c>
      <c r="U35" s="35">
        <f>IF(SUBSTITUTE(D35," ","")=基础数据!$A$5,S35/T35*基础数据!$C$5,IF(SUBSTITUTE(D35," ","")=基础数据!$A$4,S35/T35*基础数据!$C$4,IF(SUBSTITUTE(D35," ","")=基础数据!$A$3,S35/T35*基础数据!$C$3,S35/T35*基础数据!$C$2)))</f>
        <v>0.5280965725914667</v>
      </c>
      <c r="V35" s="35">
        <f t="shared" si="6"/>
        <v>3.0280965725914668</v>
      </c>
      <c r="W35" s="35">
        <f>IF(SUBSTITUTE(D35," ","")="老年群体",V35*LOOKUP(1,0/((基础数据!$A$15:$A$26=SUBSTITUTE(是否降价——第三轮积分赛2Q产品评价以及处理!B35," ",""))*(基础数据!$B$15:$B$26=SUBSTITUTE(是否降价——第三轮积分赛2Q产品评价以及处理!D35," ",""))),基础数据!$C$15:$C$26)/(100-基础数据!$G$5),V35*LOOKUP(1,0/((基础数据!$A$15:$A$26=SUBSTITUTE(是否降价——第三轮积分赛2Q产品评价以及处理!B35," ",""))*(基础数据!$B$15:$B$26=SUBSTITUTE(是否降价——第三轮积分赛2Q产品评价以及处理!D35," ",""))),基础数据!$C$15:$C$26)/100)</f>
        <v>28.161298125100643</v>
      </c>
      <c r="X35" s="35">
        <f t="shared" si="7"/>
        <v>16896.497262079134</v>
      </c>
    </row>
    <row r="36" spans="1:24" ht="40.200000000000003" hidden="1" thickBot="1">
      <c r="A36" s="43">
        <f t="shared" si="0"/>
        <v>7</v>
      </c>
      <c r="B36" s="29" t="s">
        <v>16</v>
      </c>
      <c r="C36" s="30" t="s">
        <v>17</v>
      </c>
      <c r="D36" s="32" t="s">
        <v>67</v>
      </c>
      <c r="E36" s="20" t="s">
        <v>70</v>
      </c>
      <c r="F36" s="24">
        <v>0.54</v>
      </c>
      <c r="G36" s="20">
        <v>0.73</v>
      </c>
      <c r="H36" s="20">
        <v>0.93</v>
      </c>
      <c r="I36" s="20">
        <v>0.17</v>
      </c>
      <c r="J36" s="20">
        <v>0.49</v>
      </c>
      <c r="K36" s="20">
        <v>2.8595999999999999</v>
      </c>
      <c r="L36" s="45">
        <f>LOOKUP(1,0/((订单汇总处理!$G$7:$G$2423=N36)*(订单汇总处理!$E$7:$E$2423=B36)*(订单汇总处理!$D$7:$D$2423=2)),订单汇总处理!$I$7:$I$2423)</f>
        <v>28</v>
      </c>
      <c r="M36" s="45">
        <f>IF(SUBSTITUTE(D36," ","")="老年群体",K36*LOOKUP(1,0/((基础数据!$A$15:$A$26=SUBSTITUTE(是否降价——第三轮积分赛2Q产品评价以及处理!B36," ",""))*(基础数据!$B$15:$B$26=SUBSTITUTE(是否降价——第三轮积分赛2Q产品评价以及处理!D36," ",""))),基础数据!$C$15:$C$26)/(100-基础数据!$G$5),K36*LOOKUP(1,0/((基础数据!$A$15:$A$26=SUBSTITUTE(是否降价——第三轮积分赛2Q产品评价以及处理!B36," ",""))*(基础数据!$B$15:$B$26=SUBSTITUTE(是否降价——第三轮积分赛2Q产品评价以及处理!D36," ",""))),基础数据!$C$15:$C$26)/100)</f>
        <v>26.594279999999998</v>
      </c>
      <c r="N36" s="45" t="str">
        <f t="shared" si="1"/>
        <v>QS2</v>
      </c>
      <c r="O36" s="45">
        <f>IFERROR(LOOKUP(1,0/((订单汇总处理!$G$7:$G$2423=N36)*(订单汇总处理!$E$7:$E$2423=B36)*(订单汇总处理!$D$7:$D$2423=2)),订单汇总处理!$K$7:$K$2423),O37)</f>
        <v>599.99</v>
      </c>
      <c r="P36" s="45"/>
      <c r="Q36" s="45">
        <f t="shared" si="2"/>
        <v>15956.302057199999</v>
      </c>
      <c r="R36" s="46">
        <f t="shared" si="3"/>
        <v>599.99</v>
      </c>
      <c r="S36" s="35">
        <f t="shared" si="4"/>
        <v>2.7778703726852367E-6</v>
      </c>
      <c r="T36" s="35">
        <f t="shared" si="5"/>
        <v>1.3150390084211858E-4</v>
      </c>
      <c r="U36" s="35">
        <f>IF(SUBSTITUTE(D36," ","")=基础数据!$A$5,S36/T36*基础数据!$C$5,IF(SUBSTITUTE(D36," ","")=基础数据!$A$4,S36/T36*基础数据!$C$4,IF(SUBSTITUTE(D36," ","")=基础数据!$A$3,S36/T36*基础数据!$C$3,S36/T36*基础数据!$C$2)))</f>
        <v>0.5280965725914667</v>
      </c>
      <c r="V36" s="35">
        <f t="shared" si="6"/>
        <v>2.8480965725914671</v>
      </c>
      <c r="W36" s="35">
        <f>IF(SUBSTITUTE(D36," ","")="老年群体",V36*LOOKUP(1,0/((基础数据!$A$15:$A$26=SUBSTITUTE(是否降价——第三轮积分赛2Q产品评价以及处理!B36," ",""))*(基础数据!$B$15:$B$26=SUBSTITUTE(是否降价——第三轮积分赛2Q产品评价以及处理!D36," ",""))),基础数据!$C$15:$C$26)/(100-基础数据!$G$5),V36*LOOKUP(1,0/((基础数据!$A$15:$A$26=SUBSTITUTE(是否降价——第三轮积分赛2Q产品评价以及处理!B36," ",""))*(基础数据!$B$15:$B$26=SUBSTITUTE(是否降价——第三轮积分赛2Q产品评价以及处理!D36," ",""))),基础数据!$C$15:$C$26)/100)</f>
        <v>26.487298125100644</v>
      </c>
      <c r="X36" s="35">
        <f t="shared" si="7"/>
        <v>15892.114002079135</v>
      </c>
    </row>
    <row r="37" spans="1:24" ht="27" hidden="1" thickBot="1">
      <c r="A37" s="43">
        <f t="shared" si="0"/>
        <v>16</v>
      </c>
      <c r="B37" s="29" t="s">
        <v>16</v>
      </c>
      <c r="C37" s="30" t="s">
        <v>17</v>
      </c>
      <c r="D37" s="32" t="s">
        <v>67</v>
      </c>
      <c r="E37" s="20" t="s">
        <v>72</v>
      </c>
      <c r="F37" s="24">
        <v>0.54</v>
      </c>
      <c r="G37" s="20">
        <v>0.68</v>
      </c>
      <c r="H37" s="20">
        <v>0.93</v>
      </c>
      <c r="I37" s="20">
        <v>0.09</v>
      </c>
      <c r="J37" s="20">
        <v>0.52</v>
      </c>
      <c r="K37" s="20">
        <v>2.7544</v>
      </c>
      <c r="L37" s="45">
        <f>LOOKUP(1,0/((订单汇总处理!$G$7:$G$2423=N37)*(订单汇总处理!$E$7:$E$2423=B37)*(订单汇总处理!$D$7:$D$2423=2)),订单汇总处理!$I$7:$I$2423)</f>
        <v>27</v>
      </c>
      <c r="M37" s="45">
        <f>IF(SUBSTITUTE(D37," ","")="老年群体",K37*LOOKUP(1,0/((基础数据!$A$15:$A$26=SUBSTITUTE(是否降价——第三轮积分赛2Q产品评价以及处理!B37," ",""))*(基础数据!$B$15:$B$26=SUBSTITUTE(是否降价——第三轮积分赛2Q产品评价以及处理!D37," ",""))),基础数据!$C$15:$C$26)/(100-基础数据!$G$5),K37*LOOKUP(1,0/((基础数据!$A$15:$A$26=SUBSTITUTE(是否降价——第三轮积分赛2Q产品评价以及处理!B37," ",""))*(基础数据!$B$15:$B$26=SUBSTITUTE(是否降价——第三轮积分赛2Q产品评价以及处理!D37," ",""))),基础数据!$C$15:$C$26)/100)</f>
        <v>25.615920000000003</v>
      </c>
      <c r="N37" s="45" t="str">
        <f t="shared" si="1"/>
        <v>Q1</v>
      </c>
      <c r="O37" s="45">
        <f>IFERROR(LOOKUP(1,0/((订单汇总处理!$G$7:$G$2423=N37)*(订单汇总处理!$E$7:$E$2423=B37)*(订单汇总处理!$D$7:$D$2423=2)),订单汇总处理!$K$7:$K$2423),O38)</f>
        <v>600</v>
      </c>
      <c r="P37" s="45"/>
      <c r="Q37" s="45">
        <f t="shared" si="2"/>
        <v>15369.552000000001</v>
      </c>
      <c r="R37" s="46">
        <f t="shared" si="3"/>
        <v>600</v>
      </c>
      <c r="S37" s="35">
        <f t="shared" si="4"/>
        <v>2.7777777777777779E-6</v>
      </c>
      <c r="T37" s="35">
        <f t="shared" si="5"/>
        <v>1.3150390084211858E-4</v>
      </c>
      <c r="U37" s="35">
        <f>IF(SUBSTITUTE(D37," ","")=基础数据!$A$5,S37/T37*基础数据!$C$5,IF(SUBSTITUTE(D37," ","")=基础数据!$A$4,S37/T37*基础数据!$C$4,IF(SUBSTITUTE(D37," ","")=基础数据!$A$3,S37/T37*基础数据!$C$3,S37/T37*基础数据!$C$2)))</f>
        <v>0.52807896951907385</v>
      </c>
      <c r="V37" s="35">
        <f t="shared" si="6"/>
        <v>2.7480789695190739</v>
      </c>
      <c r="W37" s="35">
        <f>IF(SUBSTITUTE(D37," ","")="老年群体",V37*LOOKUP(1,0/((基础数据!$A$15:$A$26=SUBSTITUTE(是否降价——第三轮积分赛2Q产品评价以及处理!B37," ",""))*(基础数据!$B$15:$B$26=SUBSTITUTE(是否降价——第三轮积分赛2Q产品评价以及处理!D37," ",""))),基础数据!$C$15:$C$26)/(100-基础数据!$G$5),V37*LOOKUP(1,0/((基础数据!$A$15:$A$26=SUBSTITUTE(是否降价——第三轮积分赛2Q产品评价以及处理!B37," ",""))*(基础数据!$B$15:$B$26=SUBSTITUTE(是否降价——第三轮积分赛2Q产品评价以及处理!D37," ",""))),基础数据!$C$15:$C$26)/100)</f>
        <v>25.557134416527386</v>
      </c>
      <c r="X37" s="35">
        <f t="shared" si="7"/>
        <v>15334.280649916433</v>
      </c>
    </row>
    <row r="38" spans="1:24" ht="40.200000000000003" hidden="1" thickBot="1">
      <c r="A38" s="43">
        <f t="shared" si="0"/>
        <v>11</v>
      </c>
      <c r="B38" s="29" t="s">
        <v>16</v>
      </c>
      <c r="C38" s="30" t="s">
        <v>17</v>
      </c>
      <c r="D38" s="32" t="s">
        <v>67</v>
      </c>
      <c r="E38" s="20" t="s">
        <v>76</v>
      </c>
      <c r="F38" s="24">
        <v>0.54</v>
      </c>
      <c r="G38" s="20">
        <v>0.47</v>
      </c>
      <c r="H38" s="20">
        <v>0.93</v>
      </c>
      <c r="I38" s="20">
        <v>0.09</v>
      </c>
      <c r="J38" s="20">
        <v>0.66</v>
      </c>
      <c r="K38" s="20">
        <v>2.6793</v>
      </c>
      <c r="L38" s="45">
        <f>LOOKUP(1,0/((订单汇总处理!$G$7:$G$2423=N38)*(订单汇总处理!$E$7:$E$2423=B38)*(订单汇总处理!$D$7:$D$2423=2)),订单汇总处理!$I$7:$I$2423)</f>
        <v>26</v>
      </c>
      <c r="M38" s="45">
        <f>IF(SUBSTITUTE(D38," ","")="老年群体",K38*LOOKUP(1,0/((基础数据!$A$15:$A$26=SUBSTITUTE(是否降价——第三轮积分赛2Q产品评价以及处理!B38," ",""))*(基础数据!$B$15:$B$26=SUBSTITUTE(是否降价——第三轮积分赛2Q产品评价以及处理!D38," ",""))),基础数据!$C$15:$C$26)/(100-基础数据!$G$5),K38*LOOKUP(1,0/((基础数据!$A$15:$A$26=SUBSTITUTE(是否降价——第三轮积分赛2Q产品评价以及处理!B38," ",""))*(基础数据!$B$15:$B$26=SUBSTITUTE(是否降价——第三轮积分赛2Q产品评价以及处理!D38," ",""))),基础数据!$C$15:$C$26)/100)</f>
        <v>24.917489999999997</v>
      </c>
      <c r="N38" s="45" t="str">
        <f t="shared" si="1"/>
        <v>青书1</v>
      </c>
      <c r="O38" s="45">
        <f>IFERROR(LOOKUP(1,0/((订单汇总处理!$G$7:$G$2423=N38)*(订单汇总处理!$E$7:$E$2423=B38)*(订单汇总处理!$D$7:$D$2423=2)),订单汇总处理!$K$7:$K$2423),O39)</f>
        <v>600</v>
      </c>
      <c r="P38" s="45"/>
      <c r="Q38" s="45">
        <f t="shared" si="2"/>
        <v>14950.493999999999</v>
      </c>
      <c r="R38" s="46">
        <f t="shared" si="3"/>
        <v>600</v>
      </c>
      <c r="S38" s="35">
        <f t="shared" si="4"/>
        <v>2.7777777777777779E-6</v>
      </c>
      <c r="T38" s="35">
        <f t="shared" si="5"/>
        <v>1.3150390084211858E-4</v>
      </c>
      <c r="U38" s="35">
        <f>IF(SUBSTITUTE(D38," ","")=基础数据!$A$5,S38/T38*基础数据!$C$5,IF(SUBSTITUTE(D38," ","")=基础数据!$A$4,S38/T38*基础数据!$C$4,IF(SUBSTITUTE(D38," ","")=基础数据!$A$3,S38/T38*基础数据!$C$3,S38/T38*基础数据!$C$2)))</f>
        <v>0.52807896951907385</v>
      </c>
      <c r="V38" s="35">
        <f t="shared" si="6"/>
        <v>2.6780789695190736</v>
      </c>
      <c r="W38" s="35">
        <f>IF(SUBSTITUTE(D38," ","")="老年群体",V38*LOOKUP(1,0/((基础数据!$A$15:$A$26=SUBSTITUTE(是否降价——第三轮积分赛2Q产品评价以及处理!B38," ",""))*(基础数据!$B$15:$B$26=SUBSTITUTE(是否降价——第三轮积分赛2Q产品评价以及处理!D38," ",""))),基础数据!$C$15:$C$26)/(100-基础数据!$G$5),V38*LOOKUP(1,0/((基础数据!$A$15:$A$26=SUBSTITUTE(是否降价——第三轮积分赛2Q产品评价以及处理!B38," ",""))*(基础数据!$B$15:$B$26=SUBSTITUTE(是否降价——第三轮积分赛2Q产品评价以及处理!D38," ",""))),基础数据!$C$15:$C$26)/100)</f>
        <v>24.906134416527383</v>
      </c>
      <c r="X38" s="35">
        <f t="shared" si="7"/>
        <v>14943.68064991643</v>
      </c>
    </row>
    <row r="39" spans="1:24" ht="40.200000000000003" hidden="1" thickBot="1">
      <c r="A39" s="43">
        <f t="shared" si="0"/>
        <v>13</v>
      </c>
      <c r="B39" s="29" t="s">
        <v>16</v>
      </c>
      <c r="C39" s="30" t="s">
        <v>17</v>
      </c>
      <c r="D39" s="32" t="s">
        <v>67</v>
      </c>
      <c r="E39" s="20" t="s">
        <v>73</v>
      </c>
      <c r="F39" s="24">
        <v>0.54</v>
      </c>
      <c r="G39" s="20">
        <v>0.54</v>
      </c>
      <c r="H39" s="20">
        <v>0.96</v>
      </c>
      <c r="I39" s="20">
        <v>0.09</v>
      </c>
      <c r="J39" s="20">
        <v>0.52</v>
      </c>
      <c r="K39" s="20">
        <v>2.6400999999999999</v>
      </c>
      <c r="L39" s="45">
        <f>LOOKUP(1,0/((订单汇总处理!$G$7:$G$2423=N39)*(订单汇总处理!$E$7:$E$2423=B39)*(订单汇总处理!$D$7:$D$2423=2)),订单汇总处理!$I$7:$I$2423)</f>
        <v>23</v>
      </c>
      <c r="M39" s="45">
        <f>IF(SUBSTITUTE(D39," ","")="老年群体",K39*LOOKUP(1,0/((基础数据!$A$15:$A$26=SUBSTITUTE(是否降价——第三轮积分赛2Q产品评价以及处理!B39," ",""))*(基础数据!$B$15:$B$26=SUBSTITUTE(是否降价——第三轮积分赛2Q产品评价以及处理!D39," ",""))),基础数据!$C$15:$C$26)/(100-基础数据!$G$5),K39*LOOKUP(1,0/((基础数据!$A$15:$A$26=SUBSTITUTE(是否降价——第三轮积分赛2Q产品评价以及处理!B39," ",""))*(基础数据!$B$15:$B$26=SUBSTITUTE(是否降价——第三轮积分赛2Q产品评价以及处理!D39," ",""))),基础数据!$C$15:$C$26)/100)</f>
        <v>24.55293</v>
      </c>
      <c r="N39" s="45" t="str">
        <f t="shared" si="1"/>
        <v>青青1</v>
      </c>
      <c r="O39" s="45">
        <f>IFERROR(LOOKUP(1,0/((订单汇总处理!$G$7:$G$2423=N39)*(订单汇总处理!$E$7:$E$2423=B39)*(订单汇总处理!$D$7:$D$2423=2)),订单汇总处理!$K$7:$K$2423),O40)</f>
        <v>600</v>
      </c>
      <c r="P39" s="45"/>
      <c r="Q39" s="45">
        <f t="shared" si="2"/>
        <v>14731.758</v>
      </c>
      <c r="R39" s="46">
        <f t="shared" si="3"/>
        <v>600</v>
      </c>
      <c r="S39" s="35">
        <f t="shared" si="4"/>
        <v>2.7777777777777779E-6</v>
      </c>
      <c r="T39" s="35">
        <f t="shared" si="5"/>
        <v>1.3150390084211858E-4</v>
      </c>
      <c r="U39" s="35">
        <f>IF(SUBSTITUTE(D39," ","")=基础数据!$A$5,S39/T39*基础数据!$C$5,IF(SUBSTITUTE(D39," ","")=基础数据!$A$4,S39/T39*基础数据!$C$4,IF(SUBSTITUTE(D39," ","")=基础数据!$A$3,S39/T39*基础数据!$C$3,S39/T39*基础数据!$C$2)))</f>
        <v>0.52807896951907385</v>
      </c>
      <c r="V39" s="35">
        <f t="shared" si="6"/>
        <v>2.6380789695190741</v>
      </c>
      <c r="W39" s="35">
        <f>IF(SUBSTITUTE(D39," ","")="老年群体",V39*LOOKUP(1,0/((基础数据!$A$15:$A$26=SUBSTITUTE(是否降价——第三轮积分赛2Q产品评价以及处理!B39," ",""))*(基础数据!$B$15:$B$26=SUBSTITUTE(是否降价——第三轮积分赛2Q产品评价以及处理!D39," ",""))),基础数据!$C$15:$C$26)/(100-基础数据!$G$5),V39*LOOKUP(1,0/((基础数据!$A$15:$A$26=SUBSTITUTE(是否降价——第三轮积分赛2Q产品评价以及处理!B39," ",""))*(基础数据!$B$15:$B$26=SUBSTITUTE(是否降价——第三轮积分赛2Q产品评价以及处理!D39," ",""))),基础数据!$C$15:$C$26)/100)</f>
        <v>24.53413441652739</v>
      </c>
      <c r="X39" s="35">
        <f t="shared" si="7"/>
        <v>14720.480649916433</v>
      </c>
    </row>
    <row r="40" spans="1:24" ht="40.200000000000003" hidden="1" thickBot="1">
      <c r="A40" s="43">
        <f t="shared" si="0"/>
        <v>19</v>
      </c>
      <c r="B40" s="29" t="s">
        <v>16</v>
      </c>
      <c r="C40" s="30" t="s">
        <v>17</v>
      </c>
      <c r="D40" s="32" t="s">
        <v>67</v>
      </c>
      <c r="E40" s="20" t="s">
        <v>75</v>
      </c>
      <c r="F40" s="24">
        <v>0.54</v>
      </c>
      <c r="G40" s="20">
        <v>0.57999999999999996</v>
      </c>
      <c r="H40" s="20">
        <v>0.93</v>
      </c>
      <c r="I40" s="20">
        <v>0.09</v>
      </c>
      <c r="J40" s="20">
        <v>0.47</v>
      </c>
      <c r="K40" s="20">
        <v>2.6122000000000001</v>
      </c>
      <c r="L40" s="45">
        <f>LOOKUP(1,0/((订单汇总处理!$G$7:$G$2423=N40)*(订单汇总处理!$E$7:$E$2423=B40)*(订单汇总处理!$D$7:$D$2423=2)),订单汇总处理!$I$7:$I$2423)</f>
        <v>25</v>
      </c>
      <c r="M40" s="45">
        <f>IF(SUBSTITUTE(D40," ","")="老年群体",K40*LOOKUP(1,0/((基础数据!$A$15:$A$26=SUBSTITUTE(是否降价——第三轮积分赛2Q产品评价以及处理!B40," ",""))*(基础数据!$B$15:$B$26=SUBSTITUTE(是否降价——第三轮积分赛2Q产品评价以及处理!D40," ",""))),基础数据!$C$15:$C$26)/(100-基础数据!$G$5),K40*LOOKUP(1,0/((基础数据!$A$15:$A$26=SUBSTITUTE(是否降价——第三轮积分赛2Q产品评价以及处理!B40," ",""))*(基础数据!$B$15:$B$26=SUBSTITUTE(是否降价——第三轮积分赛2Q产品评价以及处理!D40," ",""))),基础数据!$C$15:$C$26)/100)</f>
        <v>24.29346</v>
      </c>
      <c r="N40" s="45" t="str">
        <f t="shared" si="1"/>
        <v>丙11</v>
      </c>
      <c r="O40" s="45">
        <f>IFERROR(LOOKUP(1,0/((订单汇总处理!$G$7:$G$2423=N40)*(订单汇总处理!$E$7:$E$2423=B40)*(订单汇总处理!$D$7:$D$2423=2)),订单汇总处理!$K$7:$K$2423),O41)</f>
        <v>600</v>
      </c>
      <c r="P40" s="45"/>
      <c r="Q40" s="45">
        <f t="shared" si="2"/>
        <v>14576.075999999999</v>
      </c>
      <c r="R40" s="46">
        <f t="shared" si="3"/>
        <v>600</v>
      </c>
      <c r="S40" s="35">
        <f t="shared" si="4"/>
        <v>2.7777777777777779E-6</v>
      </c>
      <c r="T40" s="35">
        <f t="shared" si="5"/>
        <v>1.3150390084211858E-4</v>
      </c>
      <c r="U40" s="35">
        <f>IF(SUBSTITUTE(D40," ","")=基础数据!$A$5,S40/T40*基础数据!$C$5,IF(SUBSTITUTE(D40," ","")=基础数据!$A$4,S40/T40*基础数据!$C$4,IF(SUBSTITUTE(D40," ","")=基础数据!$A$3,S40/T40*基础数据!$C$3,S40/T40*基础数据!$C$2)))</f>
        <v>0.52807896951907385</v>
      </c>
      <c r="V40" s="35">
        <f t="shared" si="6"/>
        <v>2.598078969519074</v>
      </c>
      <c r="W40" s="35">
        <f>IF(SUBSTITUTE(D40," ","")="老年群体",V40*LOOKUP(1,0/((基础数据!$A$15:$A$26=SUBSTITUTE(是否降价——第三轮积分赛2Q产品评价以及处理!B40," ",""))*(基础数据!$B$15:$B$26=SUBSTITUTE(是否降价——第三轮积分赛2Q产品评价以及处理!D40," ",""))),基础数据!$C$15:$C$26)/(100-基础数据!$G$5),V40*LOOKUP(1,0/((基础数据!$A$15:$A$26=SUBSTITUTE(是否降价——第三轮积分赛2Q产品评价以及处理!B40," ",""))*(基础数据!$B$15:$B$26=SUBSTITUTE(是否降价——第三轮积分赛2Q产品评价以及处理!D40," ",""))),基础数据!$C$15:$C$26)/100)</f>
        <v>24.162134416527387</v>
      </c>
      <c r="X40" s="35">
        <f t="shared" si="7"/>
        <v>14497.280649916433</v>
      </c>
    </row>
    <row r="41" spans="1:24" ht="27" hidden="1" thickBot="1">
      <c r="A41" s="43">
        <f t="shared" si="0"/>
        <v>18</v>
      </c>
      <c r="B41" s="29" t="s">
        <v>16</v>
      </c>
      <c r="C41" s="30" t="s">
        <v>17</v>
      </c>
      <c r="D41" s="32" t="s">
        <v>67</v>
      </c>
      <c r="E41" s="20" t="s">
        <v>92</v>
      </c>
      <c r="F41" s="24">
        <v>0.55000000000000004</v>
      </c>
      <c r="G41" s="20">
        <v>0.48</v>
      </c>
      <c r="H41" s="20">
        <v>0.93</v>
      </c>
      <c r="I41" s="20">
        <v>0.09</v>
      </c>
      <c r="J41" s="20">
        <v>0.53</v>
      </c>
      <c r="K41" s="20">
        <v>2.5834999999999999</v>
      </c>
      <c r="L41" s="45">
        <f>LOOKUP(1,0/((订单汇总处理!$G$7:$G$2423=N41)*(订单汇总处理!$E$7:$E$2423=B41)*(订单汇总处理!$D$7:$D$2423=2)),订单汇总处理!$I$7:$I$2423)</f>
        <v>25</v>
      </c>
      <c r="M41" s="45">
        <f>IF(SUBSTITUTE(D41," ","")="老年群体",K41*LOOKUP(1,0/((基础数据!$A$15:$A$26=SUBSTITUTE(是否降价——第三轮积分赛2Q产品评价以及处理!B41," ",""))*(基础数据!$B$15:$B$26=SUBSTITUTE(是否降价——第三轮积分赛2Q产品评价以及处理!D41," ",""))),基础数据!$C$15:$C$26)/(100-基础数据!$G$5),K41*LOOKUP(1,0/((基础数据!$A$15:$A$26=SUBSTITUTE(是否降价——第三轮积分赛2Q产品评价以及处理!B41," ",""))*(基础数据!$B$15:$B$26=SUBSTITUTE(是否降价——第三轮积分赛2Q产品评价以及处理!D41," ",""))),基础数据!$C$15:$C$26)/100)</f>
        <v>24.026549999999997</v>
      </c>
      <c r="N41" s="45" t="str">
        <f t="shared" si="1"/>
        <v>青年A1</v>
      </c>
      <c r="O41" s="45">
        <f>IFERROR(LOOKUP(1,0/((订单汇总处理!$G$7:$G$2423=N41)*(订单汇总处理!$E$7:$E$2423=B41)*(订单汇总处理!$D$7:$D$2423=2)),订单汇总处理!$K$7:$K$2423),O42)</f>
        <v>594</v>
      </c>
      <c r="P41" s="45"/>
      <c r="Q41" s="45">
        <f t="shared" si="2"/>
        <v>14271.770699999997</v>
      </c>
      <c r="R41" s="46">
        <f t="shared" si="3"/>
        <v>594</v>
      </c>
      <c r="S41" s="35">
        <f t="shared" si="4"/>
        <v>2.8341779183530027E-6</v>
      </c>
      <c r="T41" s="35">
        <f t="shared" si="5"/>
        <v>1.3150390084211858E-4</v>
      </c>
      <c r="U41" s="35">
        <f>IF(SUBSTITUTE(D41," ","")=基础数据!$A$5,S41/T41*基础数据!$C$5,IF(SUBSTITUTE(D41," ","")=基础数据!$A$4,S41/T41*基础数据!$C$4,IF(SUBSTITUTE(D41," ","")=基础数据!$A$3,S41/T41*基础数据!$C$3,S41/T41*基础数据!$C$2)))</f>
        <v>0.5388011116407242</v>
      </c>
      <c r="V41" s="35">
        <f t="shared" si="6"/>
        <v>2.5688011116407243</v>
      </c>
      <c r="W41" s="35">
        <f>IF(SUBSTITUTE(D41," ","")="老年群体",V41*LOOKUP(1,0/((基础数据!$A$15:$A$26=SUBSTITUTE(是否降价——第三轮积分赛2Q产品评价以及处理!B41," ",""))*(基础数据!$B$15:$B$26=SUBSTITUTE(是否降价——第三轮积分赛2Q产品评价以及处理!D41," ",""))),基础数据!$C$15:$C$26)/(100-基础数据!$G$5),V41*LOOKUP(1,0/((基础数据!$A$15:$A$26=SUBSTITUTE(是否降价——第三轮积分赛2Q产品评价以及处理!B41," ",""))*(基础数据!$B$15:$B$26=SUBSTITUTE(是否降价——第三轮积分赛2Q产品评价以及处理!D41," ",""))),基础数据!$C$15:$C$26)/100)</f>
        <v>23.889850338258736</v>
      </c>
      <c r="X41" s="35">
        <f t="shared" si="7"/>
        <v>14190.571100925688</v>
      </c>
    </row>
    <row r="42" spans="1:24" ht="27" hidden="1" thickBot="1">
      <c r="A42" s="43">
        <f t="shared" si="0"/>
        <v>2</v>
      </c>
      <c r="B42" s="29" t="s">
        <v>16</v>
      </c>
      <c r="C42" s="30" t="s">
        <v>17</v>
      </c>
      <c r="D42" s="32" t="s">
        <v>67</v>
      </c>
      <c r="E42" s="20" t="s">
        <v>71</v>
      </c>
      <c r="F42" s="24">
        <v>0.54</v>
      </c>
      <c r="G42" s="20">
        <v>0.34</v>
      </c>
      <c r="H42" s="20">
        <v>0.93</v>
      </c>
      <c r="I42" s="20">
        <v>0.09</v>
      </c>
      <c r="J42" s="20">
        <v>0.62</v>
      </c>
      <c r="K42" s="20">
        <v>2.5194999999999999</v>
      </c>
      <c r="L42" s="45">
        <f>LOOKUP(1,0/((订单汇总处理!$G$7:$G$2423=N42)*(订单汇总处理!$E$7:$E$2423=B42)*(订单汇总处理!$D$7:$D$2423=2)),订单汇总处理!$I$7:$I$2423)</f>
        <v>24</v>
      </c>
      <c r="M42" s="45">
        <f>IF(SUBSTITUTE(D42," ","")="老年群体",K42*LOOKUP(1,0/((基础数据!$A$15:$A$26=SUBSTITUTE(是否降价——第三轮积分赛2Q产品评价以及处理!B42," ",""))*(基础数据!$B$15:$B$26=SUBSTITUTE(是否降价——第三轮积分赛2Q产品评价以及处理!D42," ",""))),基础数据!$C$15:$C$26)/(100-基础数据!$G$5),K42*LOOKUP(1,0/((基础数据!$A$15:$A$26=SUBSTITUTE(是否降价——第三轮积分赛2Q产品评价以及处理!B42," ",""))*(基础数据!$B$15:$B$26=SUBSTITUTE(是否降价——第三轮积分赛2Q产品评价以及处理!D42," ",""))),基础数据!$C$15:$C$26)/100)</f>
        <v>23.431349999999998</v>
      </c>
      <c r="N42" s="45" t="str">
        <f t="shared" si="1"/>
        <v>青年A</v>
      </c>
      <c r="O42" s="45">
        <f>IFERROR(LOOKUP(1,0/((订单汇总处理!$G$7:$G$2423=N42)*(订单汇总处理!$E$7:$E$2423=B42)*(订单汇总处理!$D$7:$D$2423=2)),订单汇总处理!$K$7:$K$2423),O43)</f>
        <v>600</v>
      </c>
      <c r="P42" s="45"/>
      <c r="Q42" s="45">
        <f t="shared" si="2"/>
        <v>14058.81</v>
      </c>
      <c r="R42" s="46">
        <f t="shared" si="3"/>
        <v>600</v>
      </c>
      <c r="S42" s="35">
        <f t="shared" si="4"/>
        <v>2.7777777777777779E-6</v>
      </c>
      <c r="T42" s="35">
        <f t="shared" si="5"/>
        <v>1.3150390084211858E-4</v>
      </c>
      <c r="U42" s="35">
        <f>IF(SUBSTITUTE(D42," ","")=基础数据!$A$5,S42/T42*基础数据!$C$5,IF(SUBSTITUTE(D42," ","")=基础数据!$A$4,S42/T42*基础数据!$C$4,IF(SUBSTITUTE(D42," ","")=基础数据!$A$3,S42/T42*基础数据!$C$3,S42/T42*基础数据!$C$2)))</f>
        <v>0.52807896951907385</v>
      </c>
      <c r="V42" s="35">
        <f t="shared" si="6"/>
        <v>2.5080789695190737</v>
      </c>
      <c r="W42" s="35">
        <f>IF(SUBSTITUTE(D42," ","")="老年群体",V42*LOOKUP(1,0/((基础数据!$A$15:$A$26=SUBSTITUTE(是否降价——第三轮积分赛2Q产品评价以及处理!B42," ",""))*(基础数据!$B$15:$B$26=SUBSTITUTE(是否降价——第三轮积分赛2Q产品评价以及处理!D42," ",""))),基础数据!$C$15:$C$26)/(100-基础数据!$G$5),V42*LOOKUP(1,0/((基础数据!$A$15:$A$26=SUBSTITUTE(是否降价——第三轮积分赛2Q产品评价以及处理!B42," ",""))*(基础数据!$B$15:$B$26=SUBSTITUTE(是否降价——第三轮积分赛2Q产品评价以及处理!D42," ",""))),基础数据!$C$15:$C$26)/100)</f>
        <v>23.325134416527384</v>
      </c>
      <c r="X42" s="35">
        <f t="shared" si="7"/>
        <v>13995.08064991643</v>
      </c>
    </row>
    <row r="43" spans="1:24" ht="40.200000000000003" hidden="1" thickBot="1">
      <c r="A43" s="43">
        <f t="shared" si="0"/>
        <v>9</v>
      </c>
      <c r="B43" s="29" t="s">
        <v>16</v>
      </c>
      <c r="C43" s="30" t="s">
        <v>17</v>
      </c>
      <c r="D43" s="32" t="s">
        <v>67</v>
      </c>
      <c r="E43" s="20" t="s">
        <v>93</v>
      </c>
      <c r="F43" s="24">
        <v>0.54</v>
      </c>
      <c r="G43" s="20">
        <v>0.38</v>
      </c>
      <c r="H43" s="20">
        <v>0.96</v>
      </c>
      <c r="I43" s="20">
        <v>0.09</v>
      </c>
      <c r="J43" s="20">
        <v>0.54</v>
      </c>
      <c r="K43" s="20">
        <v>2.5055999999999998</v>
      </c>
      <c r="L43" s="45">
        <f>LOOKUP(1,0/((订单汇总处理!$G$7:$G$2423=N43)*(订单汇总处理!$E$7:$E$2423=B43)*(订单汇总处理!$D$7:$D$2423=2)),订单汇总处理!$I$7:$I$2423)</f>
        <v>24</v>
      </c>
      <c r="M43" s="45">
        <f>IF(SUBSTITUTE(D43," ","")="老年群体",K43*LOOKUP(1,0/((基础数据!$A$15:$A$26=SUBSTITUTE(是否降价——第三轮积分赛2Q产品评价以及处理!B43," ",""))*(基础数据!$B$15:$B$26=SUBSTITUTE(是否降价——第三轮积分赛2Q产品评价以及处理!D43," ",""))),基础数据!$C$15:$C$26)/(100-基础数据!$G$5),K43*LOOKUP(1,0/((基础数据!$A$15:$A$26=SUBSTITUTE(是否降价——第三轮积分赛2Q产品评价以及处理!B43," ",""))*(基础数据!$B$15:$B$26=SUBSTITUTE(是否降价——第三轮积分赛2Q产品评价以及处理!D43," ",""))),基础数据!$C$15:$C$26)/100)</f>
        <v>23.302079999999997</v>
      </c>
      <c r="N43" s="45" t="str">
        <f t="shared" si="1"/>
        <v>青年01</v>
      </c>
      <c r="O43" s="45">
        <f>IFERROR(LOOKUP(1,0/((订单汇总处理!$G$7:$G$2423=N43)*(订单汇总处理!$E$7:$E$2423=B43)*(订单汇总处理!$D$7:$D$2423=2)),订单汇总处理!$K$7:$K$2423),O44)</f>
        <v>599.9</v>
      </c>
      <c r="P43" s="45"/>
      <c r="Q43" s="45">
        <f t="shared" si="2"/>
        <v>13978.917791999997</v>
      </c>
      <c r="R43" s="46">
        <f t="shared" si="3"/>
        <v>599.9</v>
      </c>
      <c r="S43" s="35">
        <f t="shared" si="4"/>
        <v>2.7787039352366366E-6</v>
      </c>
      <c r="T43" s="35">
        <f t="shared" si="5"/>
        <v>1.3150390084211858E-4</v>
      </c>
      <c r="U43" s="35">
        <f>IF(SUBSTITUTE(D43," ","")=基础数据!$A$5,S43/T43*基础数据!$C$5,IF(SUBSTITUTE(D43," ","")=基础数据!$A$4,S43/T43*基础数据!$C$4,IF(SUBSTITUTE(D43," ","")=基础数据!$A$3,S43/T43*基础数据!$C$3,S43/T43*基础数据!$C$2)))</f>
        <v>0.528255039858609</v>
      </c>
      <c r="V43" s="35">
        <f t="shared" si="6"/>
        <v>2.4982550398586092</v>
      </c>
      <c r="W43" s="35">
        <f>IF(SUBSTITUTE(D43," ","")="老年群体",V43*LOOKUP(1,0/((基础数据!$A$15:$A$26=SUBSTITUTE(是否降价——第三轮积分赛2Q产品评价以及处理!B43," ",""))*(基础数据!$B$15:$B$26=SUBSTITUTE(是否降价——第三轮积分赛2Q产品评价以及处理!D43," ",""))),基础数据!$C$15:$C$26)/(100-基础数据!$G$5),V43*LOOKUP(1,0/((基础数据!$A$15:$A$26=SUBSTITUTE(是否降价——第三轮积分赛2Q产品评价以及处理!B43," ",""))*(基础数据!$B$15:$B$26=SUBSTITUTE(是否降价——第三轮积分赛2Q产品评价以及处理!D43," ",""))),基础数据!$C$15:$C$26)/100)</f>
        <v>23.233771870685064</v>
      </c>
      <c r="X43" s="35">
        <f t="shared" si="7"/>
        <v>13937.93974522397</v>
      </c>
    </row>
    <row r="44" spans="1:24" ht="53.4" hidden="1" thickBot="1">
      <c r="A44" s="43">
        <f t="shared" si="0"/>
        <v>23</v>
      </c>
      <c r="B44" s="29" t="s">
        <v>16</v>
      </c>
      <c r="C44" s="30" t="s">
        <v>17</v>
      </c>
      <c r="D44" s="32" t="s">
        <v>67</v>
      </c>
      <c r="E44" s="20" t="s">
        <v>84</v>
      </c>
      <c r="F44" s="24">
        <v>0.54</v>
      </c>
      <c r="G44" s="20">
        <v>0.5</v>
      </c>
      <c r="H44" s="20">
        <v>0.96</v>
      </c>
      <c r="I44" s="20">
        <v>0.09</v>
      </c>
      <c r="J44" s="20">
        <v>0.41</v>
      </c>
      <c r="K44" s="20">
        <v>2.4882</v>
      </c>
      <c r="L44" s="45">
        <f>LOOKUP(1,0/((订单汇总处理!$G$7:$G$2423=N44)*(订单汇总处理!$E$7:$E$2423=B44)*(订单汇总处理!$D$7:$D$2423=2)),订单汇总处理!$I$7:$I$2423)</f>
        <v>22</v>
      </c>
      <c r="M44" s="45">
        <f>IF(SUBSTITUTE(D44," ","")="老年群体",K44*LOOKUP(1,0/((基础数据!$A$15:$A$26=SUBSTITUTE(是否降价——第三轮积分赛2Q产品评价以及处理!B44," ",""))*(基础数据!$B$15:$B$26=SUBSTITUTE(是否降价——第三轮积分赛2Q产品评价以及处理!D44," ",""))),基础数据!$C$15:$C$26)/(100-基础数据!$G$5),K44*LOOKUP(1,0/((基础数据!$A$15:$A$26=SUBSTITUTE(是否降价——第三轮积分赛2Q产品评价以及处理!B44," ",""))*(基础数据!$B$15:$B$26=SUBSTITUTE(是否降价——第三轮积分赛2Q产品评价以及处理!D44," ",""))),基础数据!$C$15:$C$26)/100)</f>
        <v>23.140259999999998</v>
      </c>
      <c r="N44" s="45" t="str">
        <f t="shared" si="1"/>
        <v>青少年T1</v>
      </c>
      <c r="O44" s="45">
        <f>IFERROR(LOOKUP(1,0/((订单汇总处理!$G$7:$G$2423=N44)*(订单汇总处理!$E$7:$E$2423=B44)*(订单汇总处理!$D$7:$D$2423=2)),订单汇总处理!$K$7:$K$2423),O45)</f>
        <v>600</v>
      </c>
      <c r="P44" s="45"/>
      <c r="Q44" s="45">
        <f t="shared" si="2"/>
        <v>13884.155999999999</v>
      </c>
      <c r="R44" s="46">
        <f t="shared" si="3"/>
        <v>600</v>
      </c>
      <c r="S44" s="35">
        <f t="shared" si="4"/>
        <v>2.7777777777777779E-6</v>
      </c>
      <c r="T44" s="35">
        <f t="shared" si="5"/>
        <v>1.3150390084211858E-4</v>
      </c>
      <c r="U44" s="35">
        <f>IF(SUBSTITUTE(D44," ","")=基础数据!$A$5,S44/T44*基础数据!$C$5,IF(SUBSTITUTE(D44," ","")=基础数据!$A$4,S44/T44*基础数据!$C$4,IF(SUBSTITUTE(D44," ","")=基础数据!$A$3,S44/T44*基础数据!$C$3,S44/T44*基础数据!$C$2)))</f>
        <v>0.52807896951907385</v>
      </c>
      <c r="V44" s="35">
        <f t="shared" si="6"/>
        <v>2.4880789695190737</v>
      </c>
      <c r="W44" s="35">
        <f>IF(SUBSTITUTE(D44," ","")="老年群体",V44*LOOKUP(1,0/((基础数据!$A$15:$A$26=SUBSTITUTE(是否降价——第三轮积分赛2Q产品评价以及处理!B44," ",""))*(基础数据!$B$15:$B$26=SUBSTITUTE(是否降价——第三轮积分赛2Q产品评价以及处理!D44," ",""))),基础数据!$C$15:$C$26)/(100-基础数据!$G$5),V44*LOOKUP(1,0/((基础数据!$A$15:$A$26=SUBSTITUTE(是否降价——第三轮积分赛2Q产品评价以及处理!B44," ",""))*(基础数据!$B$15:$B$26=SUBSTITUTE(是否降价——第三轮积分赛2Q产品评价以及处理!D44," ",""))),基础数据!$C$15:$C$26)/100)</f>
        <v>23.139134416527387</v>
      </c>
      <c r="X44" s="35">
        <f t="shared" si="7"/>
        <v>13883.480649916432</v>
      </c>
    </row>
    <row r="45" spans="1:24" ht="40.200000000000003" hidden="1" thickBot="1">
      <c r="A45" s="43">
        <f t="shared" si="0"/>
        <v>9</v>
      </c>
      <c r="B45" s="29" t="s">
        <v>16</v>
      </c>
      <c r="C45" s="30" t="s">
        <v>17</v>
      </c>
      <c r="D45" s="32" t="s">
        <v>67</v>
      </c>
      <c r="E45" s="20" t="s">
        <v>95</v>
      </c>
      <c r="F45" s="24">
        <v>0.54</v>
      </c>
      <c r="G45" s="20">
        <v>0.38</v>
      </c>
      <c r="H45" s="20">
        <v>0.93</v>
      </c>
      <c r="I45" s="20">
        <v>0.09</v>
      </c>
      <c r="J45" s="20">
        <v>0.52</v>
      </c>
      <c r="K45" s="20">
        <v>2.4544000000000001</v>
      </c>
      <c r="L45" s="45">
        <f>LOOKUP(1,0/((订单汇总处理!$G$7:$G$2423=N45)*(订单汇总处理!$E$7:$E$2423=B45)*(订单汇总处理!$D$7:$D$2423=2)),订单汇总处理!$I$7:$I$2423)</f>
        <v>24</v>
      </c>
      <c r="M45" s="45">
        <f>IF(SUBSTITUTE(D45," ","")="老年群体",K45*LOOKUP(1,0/((基础数据!$A$15:$A$26=SUBSTITUTE(是否降价——第三轮积分赛2Q产品评价以及处理!B45," ",""))*(基础数据!$B$15:$B$26=SUBSTITUTE(是否降价——第三轮积分赛2Q产品评价以及处理!D45," ",""))),基础数据!$C$15:$C$26)/(100-基础数据!$G$5),K45*LOOKUP(1,0/((基础数据!$A$15:$A$26=SUBSTITUTE(是否降价——第三轮积分赛2Q产品评价以及处理!B45," ",""))*(基础数据!$B$15:$B$26=SUBSTITUTE(是否降价——第三轮积分赛2Q产品评价以及处理!D45," ",""))),基础数据!$C$15:$C$26)/100)</f>
        <v>22.82592</v>
      </c>
      <c r="N45" s="45" t="str">
        <f t="shared" si="1"/>
        <v>青年02</v>
      </c>
      <c r="O45" s="45">
        <f>IFERROR(LOOKUP(1,0/((订单汇总处理!$G$7:$G$2423=N45)*(订单汇总处理!$E$7:$E$2423=B45)*(订单汇总处理!$D$7:$D$2423=2)),订单汇总处理!$K$7:$K$2423),O46)</f>
        <v>599.9</v>
      </c>
      <c r="P45" s="45"/>
      <c r="Q45" s="45">
        <f t="shared" si="2"/>
        <v>13693.269408</v>
      </c>
      <c r="R45" s="46">
        <f t="shared" si="3"/>
        <v>599.9</v>
      </c>
      <c r="S45" s="35">
        <f t="shared" si="4"/>
        <v>2.7787039352366366E-6</v>
      </c>
      <c r="T45" s="35">
        <f t="shared" si="5"/>
        <v>1.3150390084211858E-4</v>
      </c>
      <c r="U45" s="35">
        <f>IF(SUBSTITUTE(D45," ","")=基础数据!$A$5,S45/T45*基础数据!$C$5,IF(SUBSTITUTE(D45," ","")=基础数据!$A$4,S45/T45*基础数据!$C$4,IF(SUBSTITUTE(D45," ","")=基础数据!$A$3,S45/T45*基础数据!$C$3,S45/T45*基础数据!$C$2)))</f>
        <v>0.528255039858609</v>
      </c>
      <c r="V45" s="35">
        <f t="shared" si="6"/>
        <v>2.4482550398586094</v>
      </c>
      <c r="W45" s="35">
        <f>IF(SUBSTITUTE(D45," ","")="老年群体",V45*LOOKUP(1,0/((基础数据!$A$15:$A$26=SUBSTITUTE(是否降价——第三轮积分赛2Q产品评价以及处理!B45," ",""))*(基础数据!$B$15:$B$26=SUBSTITUTE(是否降价——第三轮积分赛2Q产品评价以及处理!D45," ",""))),基础数据!$C$15:$C$26)/(100-基础数据!$G$5),V45*LOOKUP(1,0/((基础数据!$A$15:$A$26=SUBSTITUTE(是否降价——第三轮积分赛2Q产品评价以及处理!B45," ",""))*(基础数据!$B$15:$B$26=SUBSTITUTE(是否降价——第三轮积分赛2Q产品评价以及处理!D45," ",""))),基础数据!$C$15:$C$26)/100)</f>
        <v>22.768771870685068</v>
      </c>
      <c r="X45" s="35">
        <f t="shared" si="7"/>
        <v>13658.986245223972</v>
      </c>
    </row>
    <row r="46" spans="1:24" ht="53.4" hidden="1" thickBot="1">
      <c r="A46" s="43">
        <f t="shared" si="0"/>
        <v>23</v>
      </c>
      <c r="B46" s="29" t="s">
        <v>16</v>
      </c>
      <c r="C46" s="30" t="s">
        <v>17</v>
      </c>
      <c r="D46" s="32" t="s">
        <v>67</v>
      </c>
      <c r="E46" s="20" t="s">
        <v>89</v>
      </c>
      <c r="F46" s="24">
        <v>0.54</v>
      </c>
      <c r="G46" s="20">
        <v>0.5</v>
      </c>
      <c r="H46" s="20">
        <v>0.93</v>
      </c>
      <c r="I46" s="20">
        <v>0.09</v>
      </c>
      <c r="J46" s="20">
        <v>0.39</v>
      </c>
      <c r="K46" s="20">
        <v>2.4376000000000002</v>
      </c>
      <c r="L46" s="45">
        <f>LOOKUP(1,0/((订单汇总处理!$G$7:$G$2423=N46)*(订单汇总处理!$E$7:$E$2423=B46)*(订单汇总处理!$D$7:$D$2423=2)),订单汇总处理!$I$7:$I$2423)</f>
        <v>21</v>
      </c>
      <c r="M46" s="45">
        <f>IF(SUBSTITUTE(D46," ","")="老年群体",K46*LOOKUP(1,0/((基础数据!$A$15:$A$26=SUBSTITUTE(是否降价——第三轮积分赛2Q产品评价以及处理!B46," ",""))*(基础数据!$B$15:$B$26=SUBSTITUTE(是否降价——第三轮积分赛2Q产品评价以及处理!D46," ",""))),基础数据!$C$15:$C$26)/(100-基础数据!$G$5),K46*LOOKUP(1,0/((基础数据!$A$15:$A$26=SUBSTITUTE(是否降价——第三轮积分赛2Q产品评价以及处理!B46," ",""))*(基础数据!$B$15:$B$26=SUBSTITUTE(是否降价——第三轮积分赛2Q产品评价以及处理!D46," ",""))),基础数据!$C$15:$C$26)/100)</f>
        <v>22.669680000000003</v>
      </c>
      <c r="N46" s="45" t="str">
        <f t="shared" si="1"/>
        <v>青少年T2</v>
      </c>
      <c r="O46" s="45">
        <f>IFERROR(LOOKUP(1,0/((订单汇总处理!$G$7:$G$2423=N46)*(订单汇总处理!$E$7:$E$2423=B46)*(订单汇总处理!$D$7:$D$2423=2)),订单汇总处理!$K$7:$K$2423),O47)</f>
        <v>600</v>
      </c>
      <c r="P46" s="45"/>
      <c r="Q46" s="45">
        <f t="shared" si="2"/>
        <v>13601.808000000003</v>
      </c>
      <c r="R46" s="46">
        <f t="shared" si="3"/>
        <v>600</v>
      </c>
      <c r="S46" s="35">
        <f t="shared" si="4"/>
        <v>2.7777777777777779E-6</v>
      </c>
      <c r="T46" s="35">
        <f t="shared" si="5"/>
        <v>1.3150390084211858E-4</v>
      </c>
      <c r="U46" s="35">
        <f>IF(SUBSTITUTE(D46," ","")=基础数据!$A$5,S46/T46*基础数据!$C$5,IF(SUBSTITUTE(D46," ","")=基础数据!$A$4,S46/T46*基础数据!$C$4,IF(SUBSTITUTE(D46," ","")=基础数据!$A$3,S46/T46*基础数据!$C$3,S46/T46*基础数据!$C$2)))</f>
        <v>0.52807896951907385</v>
      </c>
      <c r="V46" s="35">
        <f t="shared" si="6"/>
        <v>2.4380789695190739</v>
      </c>
      <c r="W46" s="35">
        <f>IF(SUBSTITUTE(D46," ","")="老年群体",V46*LOOKUP(1,0/((基础数据!$A$15:$A$26=SUBSTITUTE(是否降价——第三轮积分赛2Q产品评价以及处理!B46," ",""))*(基础数据!$B$15:$B$26=SUBSTITUTE(是否降价——第三轮积分赛2Q产品评价以及处理!D46," ",""))),基础数据!$C$15:$C$26)/(100-基础数据!$G$5),V46*LOOKUP(1,0/((基础数据!$A$15:$A$26=SUBSTITUTE(是否降价——第三轮积分赛2Q产品评价以及处理!B46," ",""))*(基础数据!$B$15:$B$26=SUBSTITUTE(是否降价——第三轮积分赛2Q产品评价以及处理!D46," ",""))),基础数据!$C$15:$C$26)/100)</f>
        <v>22.674134416527387</v>
      </c>
      <c r="X46" s="35">
        <f t="shared" si="7"/>
        <v>13604.480649916432</v>
      </c>
    </row>
    <row r="47" spans="1:24" ht="40.200000000000003" hidden="1" thickBot="1">
      <c r="A47" s="43">
        <f t="shared" si="0"/>
        <v>12</v>
      </c>
      <c r="B47" s="29" t="s">
        <v>16</v>
      </c>
      <c r="C47" s="30" t="s">
        <v>17</v>
      </c>
      <c r="D47" s="32" t="s">
        <v>67</v>
      </c>
      <c r="E47" s="20" t="s">
        <v>82</v>
      </c>
      <c r="F47" s="24">
        <v>0.54</v>
      </c>
      <c r="G47" s="20">
        <v>0.26</v>
      </c>
      <c r="H47" s="20">
        <v>0.96</v>
      </c>
      <c r="I47" s="20">
        <v>0.17</v>
      </c>
      <c r="J47" s="20">
        <v>0.51</v>
      </c>
      <c r="K47" s="20">
        <v>2.4367999999999999</v>
      </c>
      <c r="L47" s="45">
        <f>LOOKUP(1,0/((订单汇总处理!$G$7:$G$2423=N47)*(订单汇总处理!$E$7:$E$2423=B47)*(订单汇总处理!$D$7:$D$2423=2)),订单汇总处理!$I$7:$I$2423)</f>
        <v>24</v>
      </c>
      <c r="M47" s="45">
        <f>IF(SUBSTITUTE(D47," ","")="老年群体",K47*LOOKUP(1,0/((基础数据!$A$15:$A$26=SUBSTITUTE(是否降价——第三轮积分赛2Q产品评价以及处理!B47," ",""))*(基础数据!$B$15:$B$26=SUBSTITUTE(是否降价——第三轮积分赛2Q产品评价以及处理!D47," ",""))),基础数据!$C$15:$C$26)/(100-基础数据!$G$5),K47*LOOKUP(1,0/((基础数据!$A$15:$A$26=SUBSTITUTE(是否降价——第三轮积分赛2Q产品评价以及处理!B47," ",""))*(基础数据!$B$15:$B$26=SUBSTITUTE(是否降价——第三轮积分赛2Q产品评价以及处理!D47," ",""))),基础数据!$C$15:$C$26)/100)</f>
        <v>22.662239999999997</v>
      </c>
      <c r="N47" s="45" t="str">
        <f t="shared" si="1"/>
        <v>青年1</v>
      </c>
      <c r="O47" s="45">
        <f>IFERROR(LOOKUP(1,0/((订单汇总处理!$G$7:$G$2423=N47)*(订单汇总处理!$E$7:$E$2423=B47)*(订单汇总处理!$D$7:$D$2423=2)),订单汇总处理!$K$7:$K$2423),O48)</f>
        <v>600</v>
      </c>
      <c r="P47" s="45"/>
      <c r="Q47" s="45">
        <f t="shared" si="2"/>
        <v>13597.343999999997</v>
      </c>
      <c r="R47" s="46">
        <f t="shared" si="3"/>
        <v>600</v>
      </c>
      <c r="S47" s="35">
        <f t="shared" si="4"/>
        <v>2.7777777777777779E-6</v>
      </c>
      <c r="T47" s="35">
        <f t="shared" si="5"/>
        <v>1.3150390084211858E-4</v>
      </c>
      <c r="U47" s="35">
        <f>IF(SUBSTITUTE(D47," ","")=基础数据!$A$5,S47/T47*基础数据!$C$5,IF(SUBSTITUTE(D47," ","")=基础数据!$A$4,S47/T47*基础数据!$C$4,IF(SUBSTITUTE(D47," ","")=基础数据!$A$3,S47/T47*基础数据!$C$3,S47/T47*基础数据!$C$2)))</f>
        <v>0.52807896951907385</v>
      </c>
      <c r="V47" s="35">
        <f t="shared" si="6"/>
        <v>2.4280789695190736</v>
      </c>
      <c r="W47" s="35">
        <f>IF(SUBSTITUTE(D47," ","")="老年群体",V47*LOOKUP(1,0/((基础数据!$A$15:$A$26=SUBSTITUTE(是否降价——第三轮积分赛2Q产品评价以及处理!B47," ",""))*(基础数据!$B$15:$B$26=SUBSTITUTE(是否降价——第三轮积分赛2Q产品评价以及处理!D47," ",""))),基础数据!$C$15:$C$26)/(100-基础数据!$G$5),V47*LOOKUP(1,0/((基础数据!$A$15:$A$26=SUBSTITUTE(是否降价——第三轮积分赛2Q产品评价以及处理!B47," ",""))*(基础数据!$B$15:$B$26=SUBSTITUTE(是否降价——第三轮积分赛2Q产品评价以及处理!D47," ",""))),基础数据!$C$15:$C$26)/100)</f>
        <v>22.581134416527384</v>
      </c>
      <c r="X47" s="35">
        <f t="shared" si="7"/>
        <v>13548.68064991643</v>
      </c>
    </row>
    <row r="48" spans="1:24" ht="53.4" hidden="1" thickBot="1">
      <c r="A48" s="43">
        <f t="shared" si="0"/>
        <v>4</v>
      </c>
      <c r="B48" s="29" t="s">
        <v>16</v>
      </c>
      <c r="C48" s="30" t="s">
        <v>17</v>
      </c>
      <c r="D48" s="32" t="s">
        <v>67</v>
      </c>
      <c r="E48" s="20" t="s">
        <v>86</v>
      </c>
      <c r="F48" s="24">
        <v>0.54</v>
      </c>
      <c r="G48" s="20">
        <v>0.25</v>
      </c>
      <c r="H48" s="20">
        <v>0.93</v>
      </c>
      <c r="I48" s="20">
        <v>0.17</v>
      </c>
      <c r="J48" s="20">
        <v>0.53</v>
      </c>
      <c r="K48" s="20">
        <v>2.4232</v>
      </c>
      <c r="L48" s="45">
        <f>LOOKUP(1,0/((订单汇总处理!$G$7:$G$2423=N48)*(订单汇总处理!$E$7:$E$2423=B48)*(订单汇总处理!$D$7:$D$2423=2)),订单汇总处理!$I$7:$I$2423)</f>
        <v>24</v>
      </c>
      <c r="M48" s="45">
        <f>IF(SUBSTITUTE(D48," ","")="老年群体",K48*LOOKUP(1,0/((基础数据!$A$15:$A$26=SUBSTITUTE(是否降价——第三轮积分赛2Q产品评价以及处理!B48," ",""))*(基础数据!$B$15:$B$26=SUBSTITUTE(是否降价——第三轮积分赛2Q产品评价以及处理!D48," ",""))),基础数据!$C$15:$C$26)/(100-基础数据!$G$5),K48*LOOKUP(1,0/((基础数据!$A$15:$A$26=SUBSTITUTE(是否降价——第三轮积分赛2Q产品评价以及处理!B48," ",""))*(基础数据!$B$15:$B$26=SUBSTITUTE(是否降价——第三轮积分赛2Q产品评价以及处理!D48," ",""))),基础数据!$C$15:$C$26)/100)</f>
        <v>22.53576</v>
      </c>
      <c r="N48" s="45" t="str">
        <f t="shared" si="1"/>
        <v>QSSS1</v>
      </c>
      <c r="O48" s="45">
        <f>IFERROR(LOOKUP(1,0/((订单汇总处理!$G$7:$G$2423=N48)*(订单汇总处理!$E$7:$E$2423=B48)*(订单汇总处理!$D$7:$D$2423=2)),订单汇总处理!$K$7:$K$2423),O49)</f>
        <v>600</v>
      </c>
      <c r="P48" s="45"/>
      <c r="Q48" s="45">
        <f t="shared" si="2"/>
        <v>13521.456</v>
      </c>
      <c r="R48" s="46">
        <f t="shared" si="3"/>
        <v>600</v>
      </c>
      <c r="S48" s="35">
        <f t="shared" si="4"/>
        <v>2.7777777777777779E-6</v>
      </c>
      <c r="T48" s="35">
        <f t="shared" si="5"/>
        <v>1.3150390084211858E-4</v>
      </c>
      <c r="U48" s="35">
        <f>IF(SUBSTITUTE(D48," ","")=基础数据!$A$5,S48/T48*基础数据!$C$5,IF(SUBSTITUTE(D48," ","")=基础数据!$A$4,S48/T48*基础数据!$C$4,IF(SUBSTITUTE(D48," ","")=基础数据!$A$3,S48/T48*基础数据!$C$3,S48/T48*基础数据!$C$2)))</f>
        <v>0.52807896951907385</v>
      </c>
      <c r="V48" s="35">
        <f t="shared" si="6"/>
        <v>2.4080789695190741</v>
      </c>
      <c r="W48" s="35">
        <f>IF(SUBSTITUTE(D48," ","")="老年群体",V48*LOOKUP(1,0/((基础数据!$A$15:$A$26=SUBSTITUTE(是否降价——第三轮积分赛2Q产品评价以及处理!B48," ",""))*(基础数据!$B$15:$B$26=SUBSTITUTE(是否降价——第三轮积分赛2Q产品评价以及处理!D48," ",""))),基础数据!$C$15:$C$26)/(100-基础数据!$G$5),V48*LOOKUP(1,0/((基础数据!$A$15:$A$26=SUBSTITUTE(是否降价——第三轮积分赛2Q产品评价以及处理!B48," ",""))*(基础数据!$B$15:$B$26=SUBSTITUTE(是否降价——第三轮积分赛2Q产品评价以及处理!D48," ",""))),基础数据!$C$15:$C$26)/100)</f>
        <v>22.395134416527391</v>
      </c>
      <c r="X48" s="35">
        <f t="shared" si="7"/>
        <v>13437.080649916434</v>
      </c>
    </row>
    <row r="49" spans="1:24" ht="53.4" hidden="1" thickBot="1">
      <c r="A49" s="43">
        <f t="shared" si="0"/>
        <v>17</v>
      </c>
      <c r="B49" s="29" t="s">
        <v>16</v>
      </c>
      <c r="C49" s="30" t="s">
        <v>17</v>
      </c>
      <c r="D49" s="32" t="s">
        <v>67</v>
      </c>
      <c r="E49" s="20" t="s">
        <v>74</v>
      </c>
      <c r="F49" s="24">
        <v>0.54</v>
      </c>
      <c r="G49" s="20">
        <v>1.1000000000000001</v>
      </c>
      <c r="H49" s="20">
        <v>0.65</v>
      </c>
      <c r="I49" s="20">
        <v>0.09</v>
      </c>
      <c r="J49" s="20">
        <v>0</v>
      </c>
      <c r="K49" s="20">
        <v>2.3755000000000002</v>
      </c>
      <c r="L49" s="45">
        <f>LOOKUP(1,0/((订单汇总处理!$G$7:$G$2423=N49)*(订单汇总处理!$E$7:$E$2423=B49)*(订单汇总处理!$D$7:$D$2423=2)),订单汇总处理!$I$7:$I$2423)</f>
        <v>23</v>
      </c>
      <c r="M49" s="45">
        <f>IF(SUBSTITUTE(D49," ","")="老年群体",K49*LOOKUP(1,0/((基础数据!$A$15:$A$26=SUBSTITUTE(是否降价——第三轮积分赛2Q产品评价以及处理!B49," ",""))*(基础数据!$B$15:$B$26=SUBSTITUTE(是否降价——第三轮积分赛2Q产品评价以及处理!D49," ",""))),基础数据!$C$15:$C$26)/(100-基础数据!$G$5),K49*LOOKUP(1,0/((基础数据!$A$15:$A$26=SUBSTITUTE(是否降价——第三轮积分赛2Q产品评价以及处理!B49," ",""))*(基础数据!$B$15:$B$26=SUBSTITUTE(是否降价——第三轮积分赛2Q产品评价以及处理!D49," ",""))),基础数据!$C$15:$C$26)/100)</f>
        <v>22.09215</v>
      </c>
      <c r="N49" s="45" t="str">
        <f t="shared" si="1"/>
        <v>qqq3</v>
      </c>
      <c r="O49" s="45">
        <f>IFERROR(LOOKUP(1,0/((订单汇总处理!$G$7:$G$2423=N49)*(订单汇总处理!$E$7:$E$2423=B49)*(订单汇总处理!$D$7:$D$2423=2)),订单汇总处理!$K$7:$K$2423),O50)</f>
        <v>600</v>
      </c>
      <c r="P49" s="45"/>
      <c r="Q49" s="45">
        <f t="shared" si="2"/>
        <v>13255.29</v>
      </c>
      <c r="R49" s="46">
        <f t="shared" si="3"/>
        <v>600</v>
      </c>
      <c r="S49" s="35">
        <f t="shared" si="4"/>
        <v>2.7777777777777779E-6</v>
      </c>
      <c r="T49" s="35">
        <f t="shared" si="5"/>
        <v>1.3150390084211858E-4</v>
      </c>
      <c r="U49" s="35">
        <f>IF(SUBSTITUTE(D49," ","")=基础数据!$A$5,S49/T49*基础数据!$C$5,IF(SUBSTITUTE(D49," ","")=基础数据!$A$4,S49/T49*基础数据!$C$4,IF(SUBSTITUTE(D49," ","")=基础数据!$A$3,S49/T49*基础数据!$C$3,S49/T49*基础数据!$C$2)))</f>
        <v>0.52807896951907385</v>
      </c>
      <c r="V49" s="35">
        <f t="shared" si="6"/>
        <v>2.368078969519074</v>
      </c>
      <c r="W49" s="35">
        <f>IF(SUBSTITUTE(D49," ","")="老年群体",V49*LOOKUP(1,0/((基础数据!$A$15:$A$26=SUBSTITUTE(是否降价——第三轮积分赛2Q产品评价以及处理!B49," ",""))*(基础数据!$B$15:$B$26=SUBSTITUTE(是否降价——第三轮积分赛2Q产品评价以及处理!D49," ",""))),基础数据!$C$15:$C$26)/(100-基础数据!$G$5),V49*LOOKUP(1,0/((基础数据!$A$15:$A$26=SUBSTITUTE(是否降价——第三轮积分赛2Q产品评价以及处理!B49," ",""))*(基础数据!$B$15:$B$26=SUBSTITUTE(是否降价——第三轮积分赛2Q产品评价以及处理!D49," ",""))),基础数据!$C$15:$C$26)/100)</f>
        <v>22.023134416527387</v>
      </c>
      <c r="X49" s="35">
        <f t="shared" si="7"/>
        <v>13213.880649916433</v>
      </c>
    </row>
    <row r="50" spans="1:24" ht="53.4" hidden="1" thickBot="1">
      <c r="A50" s="43">
        <f t="shared" si="0"/>
        <v>14</v>
      </c>
      <c r="B50" s="29" t="s">
        <v>16</v>
      </c>
      <c r="C50" s="30" t="s">
        <v>17</v>
      </c>
      <c r="D50" s="32" t="s">
        <v>67</v>
      </c>
      <c r="E50" s="20" t="s">
        <v>90</v>
      </c>
      <c r="F50" s="24">
        <v>0.54</v>
      </c>
      <c r="G50" s="20">
        <v>0.26</v>
      </c>
      <c r="H50" s="20">
        <v>0.96</v>
      </c>
      <c r="I50" s="20">
        <v>0.09</v>
      </c>
      <c r="J50" s="20">
        <v>0.49</v>
      </c>
      <c r="K50" s="20">
        <v>2.3351000000000002</v>
      </c>
      <c r="L50" s="45">
        <f>LOOKUP(1,0/((订单汇总处理!$G$7:$G$2423=N50)*(订单汇总处理!$E$7:$E$2423=B50)*(订单汇总处理!$D$7:$D$2423=2)),订单汇总处理!$I$7:$I$2423)</f>
        <v>18</v>
      </c>
      <c r="M50" s="45">
        <f>IF(SUBSTITUTE(D50," ","")="老年群体",K50*LOOKUP(1,0/((基础数据!$A$15:$A$26=SUBSTITUTE(是否降价——第三轮积分赛2Q产品评价以及处理!B50," ",""))*(基础数据!$B$15:$B$26=SUBSTITUTE(是否降价——第三轮积分赛2Q产品评价以及处理!D50," ",""))),基础数据!$C$15:$C$26)/(100-基础数据!$G$5),K50*LOOKUP(1,0/((基础数据!$A$15:$A$26=SUBSTITUTE(是否降价——第三轮积分赛2Q产品评价以及处理!B50," ",""))*(基础数据!$B$15:$B$26=SUBSTITUTE(是否降价——第三轮积分赛2Q产品评价以及处理!D50," ",""))),基础数据!$C$15:$C$26)/100)</f>
        <v>21.716429999999999</v>
      </c>
      <c r="N50" s="45" t="str">
        <f t="shared" si="1"/>
        <v>q1121</v>
      </c>
      <c r="O50" s="45">
        <f>IFERROR(LOOKUP(1,0/((订单汇总处理!$G$7:$G$2423=N50)*(订单汇总处理!$E$7:$E$2423=B50)*(订单汇总处理!$D$7:$D$2423=2)),订单汇总处理!$K$7:$K$2423),O51)</f>
        <v>600</v>
      </c>
      <c r="P50" s="45"/>
      <c r="Q50" s="45">
        <f t="shared" si="2"/>
        <v>13029.858</v>
      </c>
      <c r="R50" s="46">
        <f t="shared" si="3"/>
        <v>600</v>
      </c>
      <c r="S50" s="35">
        <f t="shared" si="4"/>
        <v>2.7777777777777779E-6</v>
      </c>
      <c r="T50" s="35">
        <f t="shared" si="5"/>
        <v>1.3150390084211858E-4</v>
      </c>
      <c r="U50" s="35">
        <f>IF(SUBSTITUTE(D50," ","")=基础数据!$A$5,S50/T50*基础数据!$C$5,IF(SUBSTITUTE(D50," ","")=基础数据!$A$4,S50/T50*基础数据!$C$4,IF(SUBSTITUTE(D50," ","")=基础数据!$A$3,S50/T50*基础数据!$C$3,S50/T50*基础数据!$C$2)))</f>
        <v>0.52807896951907385</v>
      </c>
      <c r="V50" s="35">
        <f t="shared" si="6"/>
        <v>2.328078969519074</v>
      </c>
      <c r="W50" s="35">
        <f>IF(SUBSTITUTE(D50," ","")="老年群体",V50*LOOKUP(1,0/((基础数据!$A$15:$A$26=SUBSTITUTE(是否降价——第三轮积分赛2Q产品评价以及处理!B50," ",""))*(基础数据!$B$15:$B$26=SUBSTITUTE(是否降价——第三轮积分赛2Q产品评价以及处理!D50," ",""))),基础数据!$C$15:$C$26)/(100-基础数据!$G$5),V50*LOOKUP(1,0/((基础数据!$A$15:$A$26=SUBSTITUTE(是否降价——第三轮积分赛2Q产品评价以及处理!B50," ",""))*(基础数据!$B$15:$B$26=SUBSTITUTE(是否降价——第三轮积分赛2Q产品评价以及处理!D50," ",""))),基础数据!$C$15:$C$26)/100)</f>
        <v>21.651134416527388</v>
      </c>
      <c r="X50" s="35">
        <f t="shared" si="7"/>
        <v>12990.680649916432</v>
      </c>
    </row>
    <row r="51" spans="1:24" ht="27" hidden="1" thickBot="1">
      <c r="A51" s="43">
        <f t="shared" si="0"/>
        <v>8</v>
      </c>
      <c r="B51" s="29" t="s">
        <v>16</v>
      </c>
      <c r="C51" s="30" t="s">
        <v>17</v>
      </c>
      <c r="D51" s="32" t="s">
        <v>67</v>
      </c>
      <c r="E51" s="20" t="s">
        <v>80</v>
      </c>
      <c r="F51" s="24">
        <v>0.54</v>
      </c>
      <c r="G51" s="20">
        <v>0.2</v>
      </c>
      <c r="H51" s="20">
        <v>0.93</v>
      </c>
      <c r="I51" s="20">
        <v>0.17</v>
      </c>
      <c r="J51" s="20">
        <v>0.48</v>
      </c>
      <c r="K51" s="20">
        <v>2.3182</v>
      </c>
      <c r="L51" s="45">
        <f>LOOKUP(1,0/((订单汇总处理!$G$7:$G$2423=N51)*(订单汇总处理!$E$7:$E$2423=B51)*(订单汇总处理!$D$7:$D$2423=2)),订单汇总处理!$I$7:$I$2423)</f>
        <v>20</v>
      </c>
      <c r="M51" s="45">
        <f>IF(SUBSTITUTE(D51," ","")="老年群体",K51*LOOKUP(1,0/((基础数据!$A$15:$A$26=SUBSTITUTE(是否降价——第三轮积分赛2Q产品评价以及处理!B51," ",""))*(基础数据!$B$15:$B$26=SUBSTITUTE(是否降价——第三轮积分赛2Q产品评价以及处理!D51," ",""))),基础数据!$C$15:$C$26)/(100-基础数据!$G$5),K51*LOOKUP(1,0/((基础数据!$A$15:$A$26=SUBSTITUTE(是否降价——第三轮积分赛2Q产品评价以及处理!B51," ",""))*(基础数据!$B$15:$B$26=SUBSTITUTE(是否降价——第三轮积分赛2Q产品评价以及处理!D51," ",""))),基础数据!$C$15:$C$26)/100)</f>
        <v>21.559259999999998</v>
      </c>
      <c r="N51" s="45" t="str">
        <f t="shared" si="1"/>
        <v>青年22</v>
      </c>
      <c r="O51" s="45">
        <f>IFERROR(LOOKUP(1,0/((订单汇总处理!$G$7:$G$2423=N51)*(订单汇总处理!$E$7:$E$2423=B51)*(订单汇总处理!$D$7:$D$2423=2)),订单汇总处理!$K$7:$K$2423),O52)</f>
        <v>600</v>
      </c>
      <c r="P51" s="45"/>
      <c r="Q51" s="45">
        <f t="shared" si="2"/>
        <v>12935.555999999999</v>
      </c>
      <c r="R51" s="46">
        <f t="shared" si="3"/>
        <v>600</v>
      </c>
      <c r="S51" s="35">
        <f t="shared" si="4"/>
        <v>2.7777777777777779E-6</v>
      </c>
      <c r="T51" s="35">
        <f t="shared" si="5"/>
        <v>1.3150390084211858E-4</v>
      </c>
      <c r="U51" s="35">
        <f>IF(SUBSTITUTE(D51," ","")=基础数据!$A$5,S51/T51*基础数据!$C$5,IF(SUBSTITUTE(D51," ","")=基础数据!$A$4,S51/T51*基础数据!$C$4,IF(SUBSTITUTE(D51," ","")=基础数据!$A$3,S51/T51*基础数据!$C$3,S51/T51*基础数据!$C$2)))</f>
        <v>0.52807896951907385</v>
      </c>
      <c r="V51" s="35">
        <f t="shared" si="6"/>
        <v>2.308078969519074</v>
      </c>
      <c r="W51" s="35">
        <f>IF(SUBSTITUTE(D51," ","")="老年群体",V51*LOOKUP(1,0/((基础数据!$A$15:$A$26=SUBSTITUTE(是否降价——第三轮积分赛2Q产品评价以及处理!B51," ",""))*(基础数据!$B$15:$B$26=SUBSTITUTE(是否降价——第三轮积分赛2Q产品评价以及处理!D51," ",""))),基础数据!$C$15:$C$26)/(100-基础数据!$G$5),V51*LOOKUP(1,0/((基础数据!$A$15:$A$26=SUBSTITUTE(是否降价——第三轮积分赛2Q产品评价以及处理!B51," ",""))*(基础数据!$B$15:$B$26=SUBSTITUTE(是否降价——第三轮积分赛2Q产品评价以及处理!D51," ",""))),基础数据!$C$15:$C$26)/100)</f>
        <v>21.465134416527391</v>
      </c>
      <c r="X51" s="35">
        <f t="shared" si="7"/>
        <v>12879.080649916436</v>
      </c>
    </row>
    <row r="52" spans="1:24" ht="53.4" hidden="1" thickBot="1">
      <c r="A52" s="43">
        <f t="shared" si="0"/>
        <v>14</v>
      </c>
      <c r="B52" s="29" t="s">
        <v>16</v>
      </c>
      <c r="C52" s="30" t="s">
        <v>17</v>
      </c>
      <c r="D52" s="32" t="s">
        <v>67</v>
      </c>
      <c r="E52" s="20" t="s">
        <v>91</v>
      </c>
      <c r="F52" s="24">
        <v>0.54</v>
      </c>
      <c r="G52" s="20">
        <v>0.26</v>
      </c>
      <c r="H52" s="20">
        <v>0.93</v>
      </c>
      <c r="I52" s="20">
        <v>0.09</v>
      </c>
      <c r="J52" s="20">
        <v>0.49</v>
      </c>
      <c r="K52" s="20">
        <v>2.3043</v>
      </c>
      <c r="L52" s="45">
        <f>LOOKUP(1,0/((订单汇总处理!$G$7:$G$2423=N52)*(订单汇总处理!$E$7:$E$2423=B52)*(订单汇总处理!$D$7:$D$2423=2)),订单汇总处理!$I$7:$I$2423)</f>
        <v>18</v>
      </c>
      <c r="M52" s="45">
        <f>IF(SUBSTITUTE(D52," ","")="老年群体",K52*LOOKUP(1,0/((基础数据!$A$15:$A$26=SUBSTITUTE(是否降价——第三轮积分赛2Q产品评价以及处理!B52," ",""))*(基础数据!$B$15:$B$26=SUBSTITUTE(是否降价——第三轮积分赛2Q产品评价以及处理!D52," ",""))),基础数据!$C$15:$C$26)/(100-基础数据!$G$5),K52*LOOKUP(1,0/((基础数据!$A$15:$A$26=SUBSTITUTE(是否降价——第三轮积分赛2Q产品评价以及处理!B52," ",""))*(基础数据!$B$15:$B$26=SUBSTITUTE(是否降价——第三轮积分赛2Q产品评价以及处理!D52," ",""))),基础数据!$C$15:$C$26)/100)</f>
        <v>21.429989999999997</v>
      </c>
      <c r="N52" s="45" t="str">
        <f t="shared" si="1"/>
        <v>q212</v>
      </c>
      <c r="O52" s="45">
        <f>IFERROR(LOOKUP(1,0/((订单汇总处理!$G$7:$G$2423=N52)*(订单汇总处理!$E$7:$E$2423=B52)*(订单汇总处理!$D$7:$D$2423=2)),订单汇总处理!$K$7:$K$2423),O53)</f>
        <v>600</v>
      </c>
      <c r="P52" s="45"/>
      <c r="Q52" s="45">
        <f t="shared" si="2"/>
        <v>12857.993999999999</v>
      </c>
      <c r="R52" s="46">
        <f t="shared" si="3"/>
        <v>600</v>
      </c>
      <c r="S52" s="35">
        <f t="shared" si="4"/>
        <v>2.7777777777777779E-6</v>
      </c>
      <c r="T52" s="35">
        <f t="shared" si="5"/>
        <v>1.3150390084211858E-4</v>
      </c>
      <c r="U52" s="35">
        <f>IF(SUBSTITUTE(D52," ","")=基础数据!$A$5,S52/T52*基础数据!$C$5,IF(SUBSTITUTE(D52," ","")=基础数据!$A$4,S52/T52*基础数据!$C$4,IF(SUBSTITUTE(D52," ","")=基础数据!$A$3,S52/T52*基础数据!$C$3,S52/T52*基础数据!$C$2)))</f>
        <v>0.52807896951907385</v>
      </c>
      <c r="V52" s="35">
        <f t="shared" si="6"/>
        <v>2.2980789695190738</v>
      </c>
      <c r="W52" s="35">
        <f>IF(SUBSTITUTE(D52," ","")="老年群体",V52*LOOKUP(1,0/((基础数据!$A$15:$A$26=SUBSTITUTE(是否降价——第三轮积分赛2Q产品评价以及处理!B52," ",""))*(基础数据!$B$15:$B$26=SUBSTITUTE(是否降价——第三轮积分赛2Q产品评价以及处理!D52," ",""))),基础数据!$C$15:$C$26)/(100-基础数据!$G$5),V52*LOOKUP(1,0/((基础数据!$A$15:$A$26=SUBSTITUTE(是否降价——第三轮积分赛2Q产品评价以及处理!B52," ",""))*(基础数据!$B$15:$B$26=SUBSTITUTE(是否降价——第三轮积分赛2Q产品评价以及处理!D52," ",""))),基础数据!$C$15:$C$26)/100)</f>
        <v>21.372134416527388</v>
      </c>
      <c r="X52" s="35">
        <f t="shared" si="7"/>
        <v>12823.280649916433</v>
      </c>
    </row>
    <row r="53" spans="1:24" ht="40.200000000000003" hidden="1" thickBot="1">
      <c r="A53" s="43">
        <f t="shared" si="0"/>
        <v>3</v>
      </c>
      <c r="B53" s="29" t="s">
        <v>16</v>
      </c>
      <c r="C53" s="30" t="s">
        <v>17</v>
      </c>
      <c r="D53" s="32" t="s">
        <v>67</v>
      </c>
      <c r="E53" s="20" t="s">
        <v>85</v>
      </c>
      <c r="F53" s="24">
        <v>0.54</v>
      </c>
      <c r="G53" s="20">
        <v>0.19</v>
      </c>
      <c r="H53" s="20">
        <v>0.93</v>
      </c>
      <c r="I53" s="20">
        <v>0.09</v>
      </c>
      <c r="J53" s="20">
        <v>0.56000000000000005</v>
      </c>
      <c r="K53" s="20">
        <v>2.3010000000000002</v>
      </c>
      <c r="L53" s="45">
        <f>LOOKUP(1,0/((订单汇总处理!$G$7:$G$2423=N53)*(订单汇总处理!$E$7:$E$2423=B53)*(订单汇总处理!$D$7:$D$2423=2)),订单汇总处理!$I$7:$I$2423)</f>
        <v>21</v>
      </c>
      <c r="M53" s="45">
        <f>IF(SUBSTITUTE(D53," ","")="老年群体",K53*LOOKUP(1,0/((基础数据!$A$15:$A$26=SUBSTITUTE(是否降价——第三轮积分赛2Q产品评价以及处理!B53," ",""))*(基础数据!$B$15:$B$26=SUBSTITUTE(是否降价——第三轮积分赛2Q产品评价以及处理!D53," ",""))),基础数据!$C$15:$C$26)/(100-基础数据!$G$5),K53*LOOKUP(1,0/((基础数据!$A$15:$A$26=SUBSTITUTE(是否降价——第三轮积分赛2Q产品评价以及处理!B53," ",""))*(基础数据!$B$15:$B$26=SUBSTITUTE(是否降价——第三轮积分赛2Q产品评价以及处理!D53," ",""))),基础数据!$C$15:$C$26)/100)</f>
        <v>21.399300000000004</v>
      </c>
      <c r="N53" s="45" t="str">
        <f t="shared" si="1"/>
        <v>青年111</v>
      </c>
      <c r="O53" s="45">
        <f>IFERROR(LOOKUP(1,0/((订单汇总处理!$G$7:$G$2423=N53)*(订单汇总处理!$E$7:$E$2423=B53)*(订单汇总处理!$D$7:$D$2423=2)),订单汇总处理!$K$7:$K$2423),O54)</f>
        <v>600</v>
      </c>
      <c r="P53" s="45"/>
      <c r="Q53" s="45">
        <f t="shared" si="2"/>
        <v>12839.580000000002</v>
      </c>
      <c r="R53" s="46">
        <f t="shared" si="3"/>
        <v>600</v>
      </c>
      <c r="S53" s="35">
        <f t="shared" si="4"/>
        <v>2.7777777777777779E-6</v>
      </c>
      <c r="T53" s="35">
        <f t="shared" si="5"/>
        <v>1.3150390084211858E-4</v>
      </c>
      <c r="U53" s="35">
        <f>IF(SUBSTITUTE(D53," ","")=基础数据!$A$5,S53/T53*基础数据!$C$5,IF(SUBSTITUTE(D53," ","")=基础数据!$A$4,S53/T53*基础数据!$C$4,IF(SUBSTITUTE(D53," ","")=基础数据!$A$3,S53/T53*基础数据!$C$3,S53/T53*基础数据!$C$2)))</f>
        <v>0.52807896951907385</v>
      </c>
      <c r="V53" s="35">
        <f t="shared" si="6"/>
        <v>2.2980789695190742</v>
      </c>
      <c r="W53" s="35">
        <f>IF(SUBSTITUTE(D53," ","")="老年群体",V53*LOOKUP(1,0/((基础数据!$A$15:$A$26=SUBSTITUTE(是否降价——第三轮积分赛2Q产品评价以及处理!B53," ",""))*(基础数据!$B$15:$B$26=SUBSTITUTE(是否降价——第三轮积分赛2Q产品评价以及处理!D53," ",""))),基础数据!$C$15:$C$26)/(100-基础数据!$G$5),V53*LOOKUP(1,0/((基础数据!$A$15:$A$26=SUBSTITUTE(是否降价——第三轮积分赛2Q产品评价以及处理!B53," ",""))*(基础数据!$B$15:$B$26=SUBSTITUTE(是否降价——第三轮积分赛2Q产品评价以及处理!D53," ",""))),基础数据!$C$15:$C$26)/100)</f>
        <v>21.372134416527391</v>
      </c>
      <c r="X53" s="35">
        <f t="shared" si="7"/>
        <v>12823.280649916434</v>
      </c>
    </row>
    <row r="54" spans="1:24" ht="40.200000000000003" hidden="1" thickBot="1">
      <c r="A54" s="43">
        <f t="shared" si="0"/>
        <v>15</v>
      </c>
      <c r="B54" s="29" t="s">
        <v>16</v>
      </c>
      <c r="C54" s="30" t="s">
        <v>17</v>
      </c>
      <c r="D54" s="32" t="s">
        <v>67</v>
      </c>
      <c r="E54" s="20" t="s">
        <v>99</v>
      </c>
      <c r="F54" s="24">
        <v>0.54</v>
      </c>
      <c r="G54" s="20">
        <v>0.16</v>
      </c>
      <c r="H54" s="20">
        <v>0.93</v>
      </c>
      <c r="I54" s="20">
        <v>0.09</v>
      </c>
      <c r="J54" s="20">
        <v>0.54</v>
      </c>
      <c r="K54" s="20">
        <v>2.2536</v>
      </c>
      <c r="L54" s="45">
        <f>LOOKUP(1,0/((订单汇总处理!$G$7:$G$2423=N54)*(订单汇总处理!$E$7:$E$2423=B54)*(订单汇总处理!$D$7:$D$2423=2)),订单汇总处理!$I$7:$I$2423)</f>
        <v>21</v>
      </c>
      <c r="M54" s="45">
        <f>IF(SUBSTITUTE(D54," ","")="老年群体",K54*LOOKUP(1,0/((基础数据!$A$15:$A$26=SUBSTITUTE(是否降价——第三轮积分赛2Q产品评价以及处理!B54," ",""))*(基础数据!$B$15:$B$26=SUBSTITUTE(是否降价——第三轮积分赛2Q产品评价以及处理!D54," ",""))),基础数据!$C$15:$C$26)/(100-基础数据!$G$5),K54*LOOKUP(1,0/((基础数据!$A$15:$A$26=SUBSTITUTE(是否降价——第三轮积分赛2Q产品评价以及处理!B54," ",""))*(基础数据!$B$15:$B$26=SUBSTITUTE(是否降价——第三轮积分赛2Q产品评价以及处理!D54," ",""))),基础数据!$C$15:$C$26)/100)</f>
        <v>20.958479999999998</v>
      </c>
      <c r="N54" s="45" t="str">
        <f t="shared" si="1"/>
        <v>1青</v>
      </c>
      <c r="O54" s="45">
        <f>IFERROR(LOOKUP(1,0/((订单汇总处理!$G$7:$G$2423=N54)*(订单汇总处理!$E$7:$E$2423=B54)*(订单汇总处理!$D$7:$D$2423=2)),订单汇总处理!$K$7:$K$2423),O55)</f>
        <v>600</v>
      </c>
      <c r="P54" s="45"/>
      <c r="Q54" s="45">
        <f t="shared" si="2"/>
        <v>12575.087999999998</v>
      </c>
      <c r="R54" s="46">
        <f t="shared" si="3"/>
        <v>600</v>
      </c>
      <c r="S54" s="35">
        <f t="shared" si="4"/>
        <v>2.7777777777777779E-6</v>
      </c>
      <c r="T54" s="35">
        <f t="shared" si="5"/>
        <v>1.3150390084211858E-4</v>
      </c>
      <c r="U54" s="35">
        <f>IF(SUBSTITUTE(D54," ","")=基础数据!$A$5,S54/T54*基础数据!$C$5,IF(SUBSTITUTE(D54," ","")=基础数据!$A$4,S54/T54*基础数据!$C$4,IF(SUBSTITUTE(D54," ","")=基础数据!$A$3,S54/T54*基础数据!$C$3,S54/T54*基础数据!$C$2)))</f>
        <v>0.52807896951907385</v>
      </c>
      <c r="V54" s="35">
        <f t="shared" si="6"/>
        <v>2.2480789695190739</v>
      </c>
      <c r="W54" s="35">
        <f>IF(SUBSTITUTE(D54," ","")="老年群体",V54*LOOKUP(1,0/((基础数据!$A$15:$A$26=SUBSTITUTE(是否降价——第三轮积分赛2Q产品评价以及处理!B54," ",""))*(基础数据!$B$15:$B$26=SUBSTITUTE(是否降价——第三轮积分赛2Q产品评价以及处理!D54," ",""))),基础数据!$C$15:$C$26)/(100-基础数据!$G$5),V54*LOOKUP(1,0/((基础数据!$A$15:$A$26=SUBSTITUTE(是否降价——第三轮积分赛2Q产品评价以及处理!B54," ",""))*(基础数据!$B$15:$B$26=SUBSTITUTE(是否降价——第三轮积分赛2Q产品评价以及处理!D54," ",""))),基础数据!$C$15:$C$26)/100)</f>
        <v>20.907134416527388</v>
      </c>
      <c r="X54" s="35">
        <f t="shared" si="7"/>
        <v>12544.280649916433</v>
      </c>
    </row>
    <row r="55" spans="1:24" ht="53.4" hidden="1" thickBot="1">
      <c r="A55" s="43">
        <f t="shared" si="0"/>
        <v>6</v>
      </c>
      <c r="B55" s="29" t="s">
        <v>16</v>
      </c>
      <c r="C55" s="30" t="s">
        <v>17</v>
      </c>
      <c r="D55" s="32" t="s">
        <v>67</v>
      </c>
      <c r="E55" s="20" t="s">
        <v>87</v>
      </c>
      <c r="F55" s="24">
        <v>0.54</v>
      </c>
      <c r="G55" s="20">
        <v>0.08</v>
      </c>
      <c r="H55" s="20">
        <v>0.93</v>
      </c>
      <c r="I55" s="20">
        <v>0.17</v>
      </c>
      <c r="J55" s="20">
        <v>0.53</v>
      </c>
      <c r="K55" s="20">
        <v>2.2465999999999999</v>
      </c>
      <c r="L55" s="45">
        <f>LOOKUP(1,0/((订单汇总处理!$G$7:$G$2423=N55)*(订单汇总处理!$E$7:$E$2423=B55)*(订单汇总处理!$D$7:$D$2423=2)),订单汇总处理!$I$7:$I$2423)</f>
        <v>21</v>
      </c>
      <c r="M55" s="45">
        <f>IF(SUBSTITUTE(D55," ","")="老年群体",K55*LOOKUP(1,0/((基础数据!$A$15:$A$26=SUBSTITUTE(是否降价——第三轮积分赛2Q产品评价以及处理!B55," ",""))*(基础数据!$B$15:$B$26=SUBSTITUTE(是否降价——第三轮积分赛2Q产品评价以及处理!D55," ",""))),基础数据!$C$15:$C$26)/(100-基础数据!$G$5),K55*LOOKUP(1,0/((基础数据!$A$15:$A$26=SUBSTITUTE(是否降价——第三轮积分赛2Q产品评价以及处理!B55," ",""))*(基础数据!$B$15:$B$26=SUBSTITUTE(是否降价——第三轮积分赛2Q产品评价以及处理!D55," ",""))),基础数据!$C$15:$C$26)/100)</f>
        <v>20.893379999999997</v>
      </c>
      <c r="N55" s="45" t="str">
        <f t="shared" si="1"/>
        <v>青二</v>
      </c>
      <c r="O55" s="45">
        <f>IFERROR(LOOKUP(1,0/((订单汇总处理!$G$7:$G$2423=N55)*(订单汇总处理!$E$7:$E$2423=B55)*(订单汇总处理!$D$7:$D$2423=2)),订单汇总处理!$K$7:$K$2423),O56)</f>
        <v>600</v>
      </c>
      <c r="P55" s="45"/>
      <c r="Q55" s="45">
        <f t="shared" si="2"/>
        <v>12536.027999999998</v>
      </c>
      <c r="R55" s="46">
        <f t="shared" si="3"/>
        <v>600</v>
      </c>
      <c r="S55" s="35">
        <f t="shared" si="4"/>
        <v>2.7777777777777779E-6</v>
      </c>
      <c r="T55" s="35">
        <f t="shared" si="5"/>
        <v>1.3150390084211858E-4</v>
      </c>
      <c r="U55" s="35">
        <f>IF(SUBSTITUTE(D55," ","")=基础数据!$A$5,S55/T55*基础数据!$C$5,IF(SUBSTITUTE(D55," ","")=基础数据!$A$4,S55/T55*基础数据!$C$4,IF(SUBSTITUTE(D55," ","")=基础数据!$A$3,S55/T55*基础数据!$C$3,S55/T55*基础数据!$C$2)))</f>
        <v>0.52807896951907385</v>
      </c>
      <c r="V55" s="35">
        <f t="shared" si="6"/>
        <v>2.2380789695190737</v>
      </c>
      <c r="W55" s="35">
        <f>IF(SUBSTITUTE(D55," ","")="老年群体",V55*LOOKUP(1,0/((基础数据!$A$15:$A$26=SUBSTITUTE(是否降价——第三轮积分赛2Q产品评价以及处理!B55," ",""))*(基础数据!$B$15:$B$26=SUBSTITUTE(是否降价——第三轮积分赛2Q产品评价以及处理!D55," ",""))),基础数据!$C$15:$C$26)/(100-基础数据!$G$5),V55*LOOKUP(1,0/((基础数据!$A$15:$A$26=SUBSTITUTE(是否降价——第三轮积分赛2Q产品评价以及处理!B55," ",""))*(基础数据!$B$15:$B$26=SUBSTITUTE(是否降价——第三轮积分赛2Q产品评价以及处理!D55," ",""))),基础数据!$C$15:$C$26)/100)</f>
        <v>20.814134416527384</v>
      </c>
      <c r="X55" s="35">
        <f t="shared" si="7"/>
        <v>12488.48064991643</v>
      </c>
    </row>
    <row r="56" spans="1:24" ht="40.200000000000003" hidden="1" thickBot="1">
      <c r="A56" s="43">
        <f t="shared" si="0"/>
        <v>5</v>
      </c>
      <c r="B56" s="29" t="s">
        <v>16</v>
      </c>
      <c r="C56" s="30" t="s">
        <v>17</v>
      </c>
      <c r="D56" s="32" t="s">
        <v>67</v>
      </c>
      <c r="E56" s="20" t="s">
        <v>88</v>
      </c>
      <c r="F56" s="24">
        <v>0.54</v>
      </c>
      <c r="G56" s="20">
        <v>0.2</v>
      </c>
      <c r="H56" s="20">
        <v>0.96</v>
      </c>
      <c r="I56" s="20">
        <v>0.09</v>
      </c>
      <c r="J56" s="20">
        <v>0.44</v>
      </c>
      <c r="K56" s="20">
        <v>2.2256999999999998</v>
      </c>
      <c r="L56" s="45">
        <f>LOOKUP(1,0/((订单汇总处理!$G$7:$G$2423=N56)*(订单汇总处理!$E$7:$E$2423=B56)*(订单汇总处理!$D$7:$D$2423=2)),订单汇总处理!$I$7:$I$2423)</f>
        <v>19</v>
      </c>
      <c r="M56" s="45">
        <f>IF(SUBSTITUTE(D56," ","")="老年群体",K56*LOOKUP(1,0/((基础数据!$A$15:$A$26=SUBSTITUTE(是否降价——第三轮积分赛2Q产品评价以及处理!B56," ",""))*(基础数据!$B$15:$B$26=SUBSTITUTE(是否降价——第三轮积分赛2Q产品评价以及处理!D56," ",""))),基础数据!$C$15:$C$26)/(100-基础数据!$G$5),K56*LOOKUP(1,0/((基础数据!$A$15:$A$26=SUBSTITUTE(是否降价——第三轮积分赛2Q产品评价以及处理!B56," ",""))*(基础数据!$B$15:$B$26=SUBSTITUTE(是否降价——第三轮积分赛2Q产品评价以及处理!D56," ",""))),基础数据!$C$15:$C$26)/100)</f>
        <v>20.699009999999998</v>
      </c>
      <c r="N56" s="45" t="str">
        <f t="shared" si="1"/>
        <v>qq1</v>
      </c>
      <c r="O56" s="45">
        <f>IFERROR(LOOKUP(1,0/((订单汇总处理!$G$7:$G$2423=N56)*(订单汇总处理!$E$7:$E$2423=B56)*(订单汇总处理!$D$7:$D$2423=2)),订单汇总处理!$K$7:$K$2423),O57)</f>
        <v>600</v>
      </c>
      <c r="P56" s="45"/>
      <c r="Q56" s="45">
        <f t="shared" si="2"/>
        <v>12419.405999999999</v>
      </c>
      <c r="R56" s="46">
        <f t="shared" si="3"/>
        <v>600</v>
      </c>
      <c r="S56" s="35">
        <f t="shared" si="4"/>
        <v>2.7777777777777779E-6</v>
      </c>
      <c r="T56" s="35">
        <f t="shared" si="5"/>
        <v>1.3150390084211858E-4</v>
      </c>
      <c r="U56" s="35">
        <f>IF(SUBSTITUTE(D56," ","")=基础数据!$A$5,S56/T56*基础数据!$C$5,IF(SUBSTITUTE(D56," ","")=基础数据!$A$4,S56/T56*基础数据!$C$4,IF(SUBSTITUTE(D56," ","")=基础数据!$A$3,S56/T56*基础数据!$C$3,S56/T56*基础数据!$C$2)))</f>
        <v>0.52807896951907385</v>
      </c>
      <c r="V56" s="35">
        <f t="shared" si="6"/>
        <v>2.2180789695190737</v>
      </c>
      <c r="W56" s="35">
        <f>IF(SUBSTITUTE(D56," ","")="老年群体",V56*LOOKUP(1,0/((基础数据!$A$15:$A$26=SUBSTITUTE(是否降价——第三轮积分赛2Q产品评价以及处理!B56," ",""))*(基础数据!$B$15:$B$26=SUBSTITUTE(是否降价——第三轮积分赛2Q产品评价以及处理!D56," ",""))),基础数据!$C$15:$C$26)/(100-基础数据!$G$5),V56*LOOKUP(1,0/((基础数据!$A$15:$A$26=SUBSTITUTE(是否降价——第三轮积分赛2Q产品评价以及处理!B56," ",""))*(基础数据!$B$15:$B$26=SUBSTITUTE(是否降价——第三轮积分赛2Q产品评价以及处理!D56," ",""))),基础数据!$C$15:$C$26)/100)</f>
        <v>20.628134416527388</v>
      </c>
      <c r="X56" s="35">
        <f t="shared" si="7"/>
        <v>12376.880649916433</v>
      </c>
    </row>
    <row r="57" spans="1:24" ht="40.200000000000003" hidden="1" thickBot="1">
      <c r="A57" s="43">
        <f t="shared" si="0"/>
        <v>10</v>
      </c>
      <c r="B57" s="29" t="s">
        <v>16</v>
      </c>
      <c r="C57" s="30" t="s">
        <v>17</v>
      </c>
      <c r="D57" s="32" t="s">
        <v>67</v>
      </c>
      <c r="E57" s="20" t="s">
        <v>102</v>
      </c>
      <c r="F57" s="24">
        <v>0.54</v>
      </c>
      <c r="G57" s="20">
        <v>0.13</v>
      </c>
      <c r="H57" s="20">
        <v>0.93</v>
      </c>
      <c r="I57" s="20">
        <v>0.09</v>
      </c>
      <c r="J57" s="20">
        <v>0.52</v>
      </c>
      <c r="K57" s="20">
        <v>2.2044000000000001</v>
      </c>
      <c r="L57" s="45">
        <f>LOOKUP(1,0/((订单汇总处理!$G$7:$G$2423=N57)*(订单汇总处理!$E$7:$E$2423=B57)*(订单汇总处理!$D$7:$D$2423=2)),订单汇总处理!$I$7:$I$2423)</f>
        <v>21</v>
      </c>
      <c r="M57" s="45">
        <f>IF(SUBSTITUTE(D57," ","")="老年群体",K57*LOOKUP(1,0/((基础数据!$A$15:$A$26=SUBSTITUTE(是否降价——第三轮积分赛2Q产品评价以及处理!B57," ",""))*(基础数据!$B$15:$B$26=SUBSTITUTE(是否降价——第三轮积分赛2Q产品评价以及处理!D57," ",""))),基础数据!$C$15:$C$26)/(100-基础数据!$G$5),K57*LOOKUP(1,0/((基础数据!$A$15:$A$26=SUBSTITUTE(是否降价——第三轮积分赛2Q产品评价以及处理!B57," ",""))*(基础数据!$B$15:$B$26=SUBSTITUTE(是否降价——第三轮积分赛2Q产品评价以及处理!D57," ",""))),基础数据!$C$15:$C$26)/100)</f>
        <v>20.500920000000001</v>
      </c>
      <c r="N57" s="45" t="str">
        <f t="shared" si="1"/>
        <v>青年one</v>
      </c>
      <c r="O57" s="45">
        <f>IFERROR(LOOKUP(1,0/((订单汇总处理!$G$7:$G$2423=N57)*(订单汇总处理!$E$7:$E$2423=B57)*(订单汇总处理!$D$7:$D$2423=2)),订单汇总处理!$K$7:$K$2423),O58)</f>
        <v>600</v>
      </c>
      <c r="P57" s="45"/>
      <c r="Q57" s="45">
        <f t="shared" si="2"/>
        <v>12300.552</v>
      </c>
      <c r="R57" s="46">
        <f t="shared" si="3"/>
        <v>600</v>
      </c>
      <c r="S57" s="35">
        <f t="shared" si="4"/>
        <v>2.7777777777777779E-6</v>
      </c>
      <c r="T57" s="35">
        <f t="shared" si="5"/>
        <v>1.3150390084211858E-4</v>
      </c>
      <c r="U57" s="35">
        <f>IF(SUBSTITUTE(D57," ","")=基础数据!$A$5,S57/T57*基础数据!$C$5,IF(SUBSTITUTE(D57," ","")=基础数据!$A$4,S57/T57*基础数据!$C$4,IF(SUBSTITUTE(D57," ","")=基础数据!$A$3,S57/T57*基础数据!$C$3,S57/T57*基础数据!$C$2)))</f>
        <v>0.52807896951907385</v>
      </c>
      <c r="V57" s="35">
        <f t="shared" si="6"/>
        <v>2.1980789695190741</v>
      </c>
      <c r="W57" s="35">
        <f>IF(SUBSTITUTE(D57," ","")="老年群体",V57*LOOKUP(1,0/((基础数据!$A$15:$A$26=SUBSTITUTE(是否降价——第三轮积分赛2Q产品评价以及处理!B57," ",""))*(基础数据!$B$15:$B$26=SUBSTITUTE(是否降价——第三轮积分赛2Q产品评价以及处理!D57," ",""))),基础数据!$C$15:$C$26)/(100-基础数据!$G$5),V57*LOOKUP(1,0/((基础数据!$A$15:$A$26=SUBSTITUTE(是否降价——第三轮积分赛2Q产品评价以及处理!B57," ",""))*(基础数据!$B$15:$B$26=SUBSTITUTE(是否降价——第三轮积分赛2Q产品评价以及处理!D57," ",""))),基础数据!$C$15:$C$26)/100)</f>
        <v>20.442134416527391</v>
      </c>
      <c r="X57" s="35">
        <f t="shared" si="7"/>
        <v>12265.280649916434</v>
      </c>
    </row>
    <row r="58" spans="1:24" ht="40.200000000000003" hidden="1" thickBot="1">
      <c r="A58" s="43">
        <f t="shared" si="0"/>
        <v>22</v>
      </c>
      <c r="B58" s="29" t="s">
        <v>16</v>
      </c>
      <c r="C58" s="30" t="s">
        <v>17</v>
      </c>
      <c r="D58" s="32" t="s">
        <v>67</v>
      </c>
      <c r="E58" s="20" t="s">
        <v>209</v>
      </c>
      <c r="F58" s="24">
        <v>0.54</v>
      </c>
      <c r="G58" s="20">
        <v>0.06</v>
      </c>
      <c r="H58" s="20">
        <v>0.93</v>
      </c>
      <c r="I58" s="20">
        <v>0.09</v>
      </c>
      <c r="J58" s="20">
        <v>0.45</v>
      </c>
      <c r="K58" s="20">
        <v>2.0743</v>
      </c>
      <c r="L58" s="45">
        <f>LOOKUP(1,0/((订单汇总处理!$G$7:$G$2423=N58)*(订单汇总处理!$E$7:$E$2423=B58)*(订单汇总处理!$D$7:$D$2423=2)),订单汇总处理!$I$7:$I$2423)</f>
        <v>19</v>
      </c>
      <c r="M58" s="45">
        <f>IF(SUBSTITUTE(D58," ","")="老年群体",K58*LOOKUP(1,0/((基础数据!$A$15:$A$26=SUBSTITUTE(是否降价——第三轮积分赛2Q产品评价以及处理!B58," ",""))*(基础数据!$B$15:$B$26=SUBSTITUTE(是否降价——第三轮积分赛2Q产品评价以及处理!D58," ",""))),基础数据!$C$15:$C$26)/(100-基础数据!$G$5),K58*LOOKUP(1,0/((基础数据!$A$15:$A$26=SUBSTITUTE(是否降价——第三轮积分赛2Q产品评价以及处理!B58," ",""))*(基础数据!$B$15:$B$26=SUBSTITUTE(是否降价——第三轮积分赛2Q产品评价以及处理!D58," ",""))),基础数据!$C$15:$C$26)/100)</f>
        <v>19.290990000000001</v>
      </c>
      <c r="N58" s="45" t="str">
        <f t="shared" si="1"/>
        <v>31</v>
      </c>
      <c r="O58" s="45">
        <f>IFERROR(LOOKUP(1,0/((订单汇总处理!$G$7:$G$2423=N58)*(订单汇总处理!$E$7:$E$2423=B58)*(订单汇总处理!$D$7:$D$2423=2)),订单汇总处理!$K$7:$K$2423),O59)</f>
        <v>600</v>
      </c>
      <c r="P58" s="45"/>
      <c r="Q58" s="45">
        <f t="shared" si="2"/>
        <v>11574.594000000001</v>
      </c>
      <c r="R58" s="46">
        <f t="shared" si="3"/>
        <v>600</v>
      </c>
      <c r="S58" s="35">
        <f t="shared" si="4"/>
        <v>2.7777777777777779E-6</v>
      </c>
      <c r="T58" s="35">
        <f t="shared" si="5"/>
        <v>1.3150390084211858E-4</v>
      </c>
      <c r="U58" s="35">
        <f>IF(SUBSTITUTE(D58," ","")=基础数据!$A$5,S58/T58*基础数据!$C$5,IF(SUBSTITUTE(D58," ","")=基础数据!$A$4,S58/T58*基础数据!$C$4,IF(SUBSTITUTE(D58," ","")=基础数据!$A$3,S58/T58*基础数据!$C$3,S58/T58*基础数据!$C$2)))</f>
        <v>0.52807896951907385</v>
      </c>
      <c r="V58" s="35">
        <f t="shared" si="6"/>
        <v>2.058078969519074</v>
      </c>
      <c r="W58" s="35">
        <f>IF(SUBSTITUTE(D58," ","")="老年群体",V58*LOOKUP(1,0/((基础数据!$A$15:$A$26=SUBSTITUTE(是否降价——第三轮积分赛2Q产品评价以及处理!B58," ",""))*(基础数据!$B$15:$B$26=SUBSTITUTE(是否降价——第三轮积分赛2Q产品评价以及处理!D58," ",""))),基础数据!$C$15:$C$26)/(100-基础数据!$G$5),V58*LOOKUP(1,0/((基础数据!$A$15:$A$26=SUBSTITUTE(是否降价——第三轮积分赛2Q产品评价以及处理!B58," ",""))*(基础数据!$B$15:$B$26=SUBSTITUTE(是否降价——第三轮积分赛2Q产品评价以及处理!D58," ",""))),基础数据!$C$15:$C$26)/100)</f>
        <v>19.140134416527388</v>
      </c>
      <c r="X58" s="35">
        <f t="shared" si="7"/>
        <v>11484.080649916434</v>
      </c>
    </row>
    <row r="59" spans="1:24" ht="40.200000000000003" thickBot="1">
      <c r="A59" s="43">
        <f t="shared" si="0"/>
        <v>1</v>
      </c>
      <c r="B59" s="29" t="s">
        <v>16</v>
      </c>
      <c r="C59" s="30" t="s">
        <v>17</v>
      </c>
      <c r="D59" s="32" t="s">
        <v>67</v>
      </c>
      <c r="E59" s="33" t="s">
        <v>100</v>
      </c>
      <c r="F59" s="24">
        <v>0.54</v>
      </c>
      <c r="G59" s="20">
        <v>0</v>
      </c>
      <c r="H59" s="20">
        <v>0.96</v>
      </c>
      <c r="I59" s="20">
        <v>0.09</v>
      </c>
      <c r="J59" s="20">
        <v>0.46</v>
      </c>
      <c r="K59" s="20">
        <v>2.0493000000000001</v>
      </c>
      <c r="L59" s="45">
        <f>LOOKUP(1,0/((订单汇总处理!$G$7:$G$2423=N59)*(订单汇总处理!$E$7:$E$2423=B59)*(订单汇总处理!$D$7:$D$2423=2)),订单汇总处理!$I$7:$I$2423)</f>
        <v>19</v>
      </c>
      <c r="M59" s="45">
        <f>IF(SUBSTITUTE(D59," ","")="老年群体",K59*LOOKUP(1,0/((基础数据!$A$15:$A$26=SUBSTITUTE(是否降价——第三轮积分赛2Q产品评价以及处理!B59," ",""))*(基础数据!$B$15:$B$26=SUBSTITUTE(是否降价——第三轮积分赛2Q产品评价以及处理!D59," ",""))),基础数据!$C$15:$C$26)/(100-基础数据!$G$5),K59*LOOKUP(1,0/((基础数据!$A$15:$A$26=SUBSTITUTE(是否降价——第三轮积分赛2Q产品评价以及处理!B59," ",""))*(基础数据!$B$15:$B$26=SUBSTITUTE(是否降价——第三轮积分赛2Q产品评价以及处理!D59," ",""))),基础数据!$C$15:$C$26)/100)</f>
        <v>19.058490000000003</v>
      </c>
      <c r="N59" s="45" t="str">
        <f t="shared" si="1"/>
        <v>青竹2</v>
      </c>
      <c r="O59" s="45">
        <f>IFERROR(LOOKUP(1,0/((订单汇总处理!$G$7:$G$2423=N59)*(订单汇总处理!$E$7:$E$2423=B59)*(订单汇总处理!$D$7:$D$2423=2)),订单汇总处理!$K$7:$K$2423),O60)</f>
        <v>600</v>
      </c>
      <c r="P59" s="45">
        <f>IF(N59=基础数据!$K$8,基础数据!$K$29,IF(N59=基础数据!$L$8,基础数据!$L$29,IF(N59=基础数据!$M$8,基础数据!$M$29,IF(N59=基础数据!$N$8,基础数据!$N$29,IF(N59=基础数据!$O$8,基础数据!$O$29,IF(N59=基础数据!$P$8,基础数据!$P$29,IF(N59=基础数据!$Q$8,基础数据!$Q$29,基础数据!$R$29)))))))</f>
        <v>281.84000000000003</v>
      </c>
      <c r="Q59" s="82">
        <f t="shared" ref="Q59:Q60" si="8">(O59-P59)*M59</f>
        <v>6063.6491784</v>
      </c>
      <c r="R59" s="46">
        <v>500</v>
      </c>
      <c r="S59" s="35">
        <f t="shared" si="4"/>
        <v>3.9999999999999998E-6</v>
      </c>
      <c r="T59" s="35">
        <f t="shared" si="5"/>
        <v>1.3150390084211858E-4</v>
      </c>
      <c r="U59" s="35">
        <f>IF(SUBSTITUTE(D59," ","")=基础数据!$A$5,S59/T59*基础数据!$C$5,IF(SUBSTITUTE(D59," ","")=基础数据!$A$4,S59/T59*基础数据!$C$4,IF(SUBSTITUTE(D59," ","")=基础数据!$A$3,S59/T59*基础数据!$C$3,S59/T59*基础数据!$C$2)))</f>
        <v>0.76043371610746624</v>
      </c>
      <c r="V59" s="35">
        <f t="shared" si="6"/>
        <v>2.2704337161074664</v>
      </c>
      <c r="W59" s="35">
        <f>IF(SUBSTITUTE(D59," ","")="老年群体",V59*LOOKUP(1,0/((基础数据!$A$15:$A$26=SUBSTITUTE(是否降价——第三轮积分赛2Q产品评价以及处理!B59," ",""))*(基础数据!$B$15:$B$26=SUBSTITUTE(是否降价——第三轮积分赛2Q产品评价以及处理!D59," ",""))),基础数据!$C$15:$C$26)/(100-基础数据!$G$5),V59*LOOKUP(1,0/((基础数据!$A$15:$A$26=SUBSTITUTE(是否降价——第三轮积分赛2Q产品评价以及处理!B59," ",""))*(基础数据!$B$15:$B$26=SUBSTITUTE(是否降价——第三轮积分赛2Q产品评价以及处理!D59," ",""))),基础数据!$C$15:$C$26)/100)</f>
        <v>21.115033559799436</v>
      </c>
      <c r="X59" s="82">
        <f t="shared" ref="X59:X60" si="9">(R59-P59)*W59</f>
        <v>4606.4557214058441</v>
      </c>
    </row>
    <row r="60" spans="1:24" ht="40.200000000000003" thickBot="1">
      <c r="A60" s="43">
        <f t="shared" si="0"/>
        <v>1</v>
      </c>
      <c r="B60" s="29" t="s">
        <v>16</v>
      </c>
      <c r="C60" s="30" t="s">
        <v>17</v>
      </c>
      <c r="D60" s="32" t="s">
        <v>67</v>
      </c>
      <c r="E60" s="33" t="s">
        <v>104</v>
      </c>
      <c r="F60" s="24">
        <v>0.54</v>
      </c>
      <c r="G60" s="20">
        <v>0</v>
      </c>
      <c r="H60" s="20">
        <v>0.93</v>
      </c>
      <c r="I60" s="20">
        <v>0.09</v>
      </c>
      <c r="J60" s="20">
        <v>0.47</v>
      </c>
      <c r="K60" s="20">
        <v>2.0278999999999998</v>
      </c>
      <c r="L60" s="45">
        <f>LOOKUP(1,0/((订单汇总处理!$G$7:$G$2423=N60)*(订单汇总处理!$E$7:$E$2423=B60)*(订单汇总处理!$D$7:$D$2423=2)),订单汇总处理!$I$7:$I$2423)</f>
        <v>19</v>
      </c>
      <c r="M60" s="45">
        <f>IF(SUBSTITUTE(D60," ","")="老年群体",K60*LOOKUP(1,0/((基础数据!$A$15:$A$26=SUBSTITUTE(是否降价——第三轮积分赛2Q产品评价以及处理!B60," ",""))*(基础数据!$B$15:$B$26=SUBSTITUTE(是否降价——第三轮积分赛2Q产品评价以及处理!D60," ",""))),基础数据!$C$15:$C$26)/(100-基础数据!$G$5),K60*LOOKUP(1,0/((基础数据!$A$15:$A$26=SUBSTITUTE(是否降价——第三轮积分赛2Q产品评价以及处理!B60," ",""))*(基础数据!$B$15:$B$26=SUBSTITUTE(是否降价——第三轮积分赛2Q产品评价以及处理!D60," ",""))),基础数据!$C$15:$C$26)/100)</f>
        <v>18.859469999999998</v>
      </c>
      <c r="N60" s="45" t="str">
        <f t="shared" si="1"/>
        <v>青竹1</v>
      </c>
      <c r="O60" s="45">
        <f>IFERROR(LOOKUP(1,0/((订单汇总处理!$G$7:$G$2423=N60)*(订单汇总处理!$E$7:$E$2423=B60)*(订单汇总处理!$D$7:$D$2423=2)),订单汇总处理!$K$7:$K$2423),O61)</f>
        <v>600</v>
      </c>
      <c r="P60" s="45">
        <f>IF(N60=基础数据!$K$8,基础数据!$K$29,IF(N60=基础数据!$L$8,基础数据!$L$29,IF(N60=基础数据!$M$8,基础数据!$M$29,IF(N60=基础数据!$N$8,基础数据!$N$29,IF(N60=基础数据!$O$8,基础数据!$O$29,IF(N60=基础数据!$P$8,基础数据!$P$29,IF(N60=基础数据!$Q$8,基础数据!$Q$29,基础数据!$R$29)))))))</f>
        <v>273.83999999999997</v>
      </c>
      <c r="Q60" s="82">
        <f t="shared" si="8"/>
        <v>6151.2047352</v>
      </c>
      <c r="R60" s="46">
        <v>500</v>
      </c>
      <c r="S60" s="35">
        <f t="shared" si="4"/>
        <v>3.9999999999999998E-6</v>
      </c>
      <c r="T60" s="35">
        <f t="shared" si="5"/>
        <v>1.3150390084211858E-4</v>
      </c>
      <c r="U60" s="35">
        <f>IF(SUBSTITUTE(D60," ","")=基础数据!$A$5,S60/T60*基础数据!$C$5,IF(SUBSTITUTE(D60," ","")=基础数据!$A$4,S60/T60*基础数据!$C$4,IF(SUBSTITUTE(D60," ","")=基础数据!$A$3,S60/T60*基础数据!$C$3,S60/T60*基础数据!$C$2)))</f>
        <v>0.76043371610746624</v>
      </c>
      <c r="V60" s="35">
        <f t="shared" si="6"/>
        <v>2.2504337161074663</v>
      </c>
      <c r="W60" s="35">
        <f>IF(SUBSTITUTE(D60," ","")="老年群体",V60*LOOKUP(1,0/((基础数据!$A$15:$A$26=SUBSTITUTE(是否降价——第三轮积分赛2Q产品评价以及处理!B60," ",""))*(基础数据!$B$15:$B$26=SUBSTITUTE(是否降价——第三轮积分赛2Q产品评价以及处理!D60," ",""))),基础数据!$C$15:$C$26)/(100-基础数据!$G$5),V60*LOOKUP(1,0/((基础数据!$A$15:$A$26=SUBSTITUTE(是否降价——第三轮积分赛2Q产品评价以及处理!B60," ",""))*(基础数据!$B$15:$B$26=SUBSTITUTE(是否降价——第三轮积分赛2Q产品评价以及处理!D60," ",""))),基础数据!$C$15:$C$26)/100)</f>
        <v>20.929033559799436</v>
      </c>
      <c r="X60" s="82">
        <f t="shared" si="9"/>
        <v>4733.3102298842405</v>
      </c>
    </row>
    <row r="61" spans="1:24" ht="27" hidden="1" thickBot="1">
      <c r="A61" s="43">
        <f t="shared" si="0"/>
        <v>16</v>
      </c>
      <c r="B61" s="29" t="s">
        <v>16</v>
      </c>
      <c r="C61" s="30" t="s">
        <v>17</v>
      </c>
      <c r="D61" s="32" t="s">
        <v>67</v>
      </c>
      <c r="E61" s="20" t="s">
        <v>78</v>
      </c>
      <c r="F61" s="24">
        <v>0.54</v>
      </c>
      <c r="G61" s="20">
        <v>0.4</v>
      </c>
      <c r="H61" s="20">
        <v>0.96</v>
      </c>
      <c r="I61" s="20">
        <v>0.09</v>
      </c>
      <c r="J61" s="20">
        <v>0</v>
      </c>
      <c r="K61" s="20">
        <v>1.9831000000000001</v>
      </c>
      <c r="L61" s="45">
        <f>LOOKUP(1,0/((订单汇总处理!$G$7:$G$2423=N61)*(订单汇总处理!$E$7:$E$2423=B61)*(订单汇总处理!$D$7:$D$2423=2)),订单汇总处理!$I$7:$I$2423)</f>
        <v>18</v>
      </c>
      <c r="M61" s="45">
        <f>IF(SUBSTITUTE(D61," ","")="老年群体",K61*LOOKUP(1,0/((基础数据!$A$15:$A$26=SUBSTITUTE(是否降价——第三轮积分赛2Q产品评价以及处理!B61," ",""))*(基础数据!$B$15:$B$26=SUBSTITUTE(是否降价——第三轮积分赛2Q产品评价以及处理!D61," ",""))),基础数据!$C$15:$C$26)/(100-基础数据!$G$5),K61*LOOKUP(1,0/((基础数据!$A$15:$A$26=SUBSTITUTE(是否降价——第三轮积分赛2Q产品评价以及处理!B61," ",""))*(基础数据!$B$15:$B$26=SUBSTITUTE(是否降价——第三轮积分赛2Q产品评价以及处理!D61," ",""))),基础数据!$C$15:$C$26)/100)</f>
        <v>18.442830000000001</v>
      </c>
      <c r="N61" s="45" t="str">
        <f t="shared" si="1"/>
        <v>Q2</v>
      </c>
      <c r="O61" s="45">
        <f>IFERROR(LOOKUP(1,0/((订单汇总处理!$G$7:$G$2423=N61)*(订单汇总处理!$E$7:$E$2423=B61)*(订单汇总处理!$D$7:$D$2423=2)),订单汇总处理!$K$7:$K$2423),O62)</f>
        <v>600</v>
      </c>
      <c r="P61" s="45"/>
      <c r="Q61" s="45">
        <f t="shared" si="2"/>
        <v>11065.698</v>
      </c>
      <c r="R61" s="46">
        <f t="shared" si="3"/>
        <v>600</v>
      </c>
      <c r="S61" s="35">
        <f t="shared" si="4"/>
        <v>2.7777777777777779E-6</v>
      </c>
      <c r="T61" s="35">
        <f t="shared" si="5"/>
        <v>1.3150390084211858E-4</v>
      </c>
      <c r="U61" s="35">
        <f>IF(SUBSTITUTE(D61," ","")=基础数据!$A$5,S61/T61*基础数据!$C$5,IF(SUBSTITUTE(D61," ","")=基础数据!$A$4,S61/T61*基础数据!$C$4,IF(SUBSTITUTE(D61," ","")=基础数据!$A$3,S61/T61*基础数据!$C$3,S61/T61*基础数据!$C$2)))</f>
        <v>0.52807896951907385</v>
      </c>
      <c r="V61" s="35">
        <f t="shared" si="6"/>
        <v>1.9780789695190739</v>
      </c>
      <c r="W61" s="35">
        <f>IF(SUBSTITUTE(D61," ","")="老年群体",V61*LOOKUP(1,0/((基础数据!$A$15:$A$26=SUBSTITUTE(是否降价——第三轮积分赛2Q产品评价以及处理!B61," ",""))*(基础数据!$B$15:$B$26=SUBSTITUTE(是否降价——第三轮积分赛2Q产品评价以及处理!D61," ",""))),基础数据!$C$15:$C$26)/(100-基础数据!$G$5),V61*LOOKUP(1,0/((基础数据!$A$15:$A$26=SUBSTITUTE(是否降价——第三轮积分赛2Q产品评价以及处理!B61," ",""))*(基础数据!$B$15:$B$26=SUBSTITUTE(是否降价——第三轮积分赛2Q产品评价以及处理!D61," ",""))),基础数据!$C$15:$C$26)/100)</f>
        <v>18.396134416527385</v>
      </c>
      <c r="X61" s="35">
        <f t="shared" si="7"/>
        <v>11037.68064991643</v>
      </c>
    </row>
    <row r="62" spans="1:24" ht="40.200000000000003" hidden="1" thickBot="1">
      <c r="A62" s="43">
        <f t="shared" si="0"/>
        <v>13</v>
      </c>
      <c r="B62" s="29" t="s">
        <v>16</v>
      </c>
      <c r="C62" s="30" t="s">
        <v>17</v>
      </c>
      <c r="D62" s="32" t="s">
        <v>67</v>
      </c>
      <c r="E62" s="20" t="s">
        <v>77</v>
      </c>
      <c r="F62" s="24">
        <v>0.54</v>
      </c>
      <c r="G62" s="20">
        <v>0.4</v>
      </c>
      <c r="H62" s="20">
        <v>0.93</v>
      </c>
      <c r="I62" s="20">
        <v>0.09</v>
      </c>
      <c r="J62" s="20">
        <v>0</v>
      </c>
      <c r="K62" s="20">
        <v>1.9521999999999999</v>
      </c>
      <c r="L62" s="45">
        <f>LOOKUP(1,0/((订单汇总处理!$G$7:$G$2423=N62)*(订单汇总处理!$E$7:$E$2423=B62)*(订单汇总处理!$D$7:$D$2423=2)),订单汇总处理!$I$7:$I$2423)</f>
        <v>18</v>
      </c>
      <c r="M62" s="45">
        <f>IF(SUBSTITUTE(D62," ","")="老年群体",K62*LOOKUP(1,0/((基础数据!$A$15:$A$26=SUBSTITUTE(是否降价——第三轮积分赛2Q产品评价以及处理!B62," ",""))*(基础数据!$B$15:$B$26=SUBSTITUTE(是否降价——第三轮积分赛2Q产品评价以及处理!D62," ",""))),基础数据!$C$15:$C$26)/(100-基础数据!$G$5),K62*LOOKUP(1,0/((基础数据!$A$15:$A$26=SUBSTITUTE(是否降价——第三轮积分赛2Q产品评价以及处理!B62," ",""))*(基础数据!$B$15:$B$26=SUBSTITUTE(是否降价——第三轮积分赛2Q产品评价以及处理!D62," ",""))),基础数据!$C$15:$C$26)/100)</f>
        <v>18.155460000000001</v>
      </c>
      <c r="N62" s="45" t="str">
        <f t="shared" si="1"/>
        <v>青青2</v>
      </c>
      <c r="O62" s="45">
        <f>IFERROR(LOOKUP(1,0/((订单汇总处理!$G$7:$G$2423=N62)*(订单汇总处理!$E$7:$E$2423=B62)*(订单汇总处理!$D$7:$D$2423=2)),订单汇总处理!$K$7:$K$2423),O63)</f>
        <v>600</v>
      </c>
      <c r="P62" s="45"/>
      <c r="Q62" s="45">
        <f t="shared" si="2"/>
        <v>10893.276000000002</v>
      </c>
      <c r="R62" s="46">
        <f t="shared" si="3"/>
        <v>600</v>
      </c>
      <c r="S62" s="35">
        <f t="shared" si="4"/>
        <v>2.7777777777777779E-6</v>
      </c>
      <c r="T62" s="35">
        <f t="shared" si="5"/>
        <v>1.3150390084211858E-4</v>
      </c>
      <c r="U62" s="35">
        <f>IF(SUBSTITUTE(D62," ","")=基础数据!$A$5,S62/T62*基础数据!$C$5,IF(SUBSTITUTE(D62," ","")=基础数据!$A$4,S62/T62*基础数据!$C$4,IF(SUBSTITUTE(D62," ","")=基础数据!$A$3,S62/T62*基础数据!$C$3,S62/T62*基础数据!$C$2)))</f>
        <v>0.52807896951907385</v>
      </c>
      <c r="V62" s="35">
        <f t="shared" si="6"/>
        <v>1.9480789695190741</v>
      </c>
      <c r="W62" s="35">
        <f>IF(SUBSTITUTE(D62," ","")="老年群体",V62*LOOKUP(1,0/((基础数据!$A$15:$A$26=SUBSTITUTE(是否降价——第三轮积分赛2Q产品评价以及处理!B62," ",""))*(基础数据!$B$15:$B$26=SUBSTITUTE(是否降价——第三轮积分赛2Q产品评价以及处理!D62," ",""))),基础数据!$C$15:$C$26)/(100-基础数据!$G$5),V62*LOOKUP(1,0/((基础数据!$A$15:$A$26=SUBSTITUTE(是否降价——第三轮积分赛2Q产品评价以及处理!B62," ",""))*(基础数据!$B$15:$B$26=SUBSTITUTE(是否降价——第三轮积分赛2Q产品评价以及处理!D62," ",""))),基础数据!$C$15:$C$26)/100)</f>
        <v>18.117134416527389</v>
      </c>
      <c r="X62" s="35">
        <f t="shared" si="7"/>
        <v>10870.280649916433</v>
      </c>
    </row>
    <row r="63" spans="1:24" ht="53.4" hidden="1" thickBot="1">
      <c r="A63" s="43">
        <f t="shared" si="0"/>
        <v>17</v>
      </c>
      <c r="B63" s="29" t="s">
        <v>16</v>
      </c>
      <c r="C63" s="30" t="s">
        <v>17</v>
      </c>
      <c r="D63" s="32" t="s">
        <v>67</v>
      </c>
      <c r="E63" s="20" t="s">
        <v>113</v>
      </c>
      <c r="F63" s="24">
        <v>0.54</v>
      </c>
      <c r="G63" s="20">
        <v>0.16</v>
      </c>
      <c r="H63" s="20">
        <v>0.68</v>
      </c>
      <c r="I63" s="20">
        <v>0.09</v>
      </c>
      <c r="J63" s="20">
        <v>0.47</v>
      </c>
      <c r="K63" s="20">
        <v>1.9410000000000001</v>
      </c>
      <c r="L63" s="45">
        <f>LOOKUP(1,0/((订单汇总处理!$G$7:$G$2423=N63)*(订单汇总处理!$E$7:$E$2423=B63)*(订单汇总处理!$D$7:$D$2423=2)),订单汇总处理!$I$7:$I$2423)</f>
        <v>18</v>
      </c>
      <c r="M63" s="45">
        <f>IF(SUBSTITUTE(D63," ","")="老年群体",K63*LOOKUP(1,0/((基础数据!$A$15:$A$26=SUBSTITUTE(是否降价——第三轮积分赛2Q产品评价以及处理!B63," ",""))*(基础数据!$B$15:$B$26=SUBSTITUTE(是否降价——第三轮积分赛2Q产品评价以及处理!D63," ",""))),基础数据!$C$15:$C$26)/(100-基础数据!$G$5),K63*LOOKUP(1,0/((基础数据!$A$15:$A$26=SUBSTITUTE(是否降价——第三轮积分赛2Q产品评价以及处理!B63," ",""))*(基础数据!$B$15:$B$26=SUBSTITUTE(是否降价——第三轮积分赛2Q产品评价以及处理!D63," ",""))),基础数据!$C$15:$C$26)/100)</f>
        <v>18.051300000000001</v>
      </c>
      <c r="N63" s="45" t="str">
        <f t="shared" si="1"/>
        <v>qqq1</v>
      </c>
      <c r="O63" s="45">
        <f>IFERROR(LOOKUP(1,0/((订单汇总处理!$G$7:$G$2423=N63)*(订单汇总处理!$E$7:$E$2423=B63)*(订单汇总处理!$D$7:$D$2423=2)),订单汇总处理!$K$7:$K$2423),O64)</f>
        <v>600</v>
      </c>
      <c r="P63" s="45"/>
      <c r="Q63" s="45">
        <f t="shared" si="2"/>
        <v>10830.78</v>
      </c>
      <c r="R63" s="46">
        <f t="shared" si="3"/>
        <v>600</v>
      </c>
      <c r="S63" s="35">
        <f t="shared" si="4"/>
        <v>2.7777777777777779E-6</v>
      </c>
      <c r="T63" s="35">
        <f t="shared" si="5"/>
        <v>1.3150390084211858E-4</v>
      </c>
      <c r="U63" s="35">
        <f>IF(SUBSTITUTE(D63," ","")=基础数据!$A$5,S63/T63*基础数据!$C$5,IF(SUBSTITUTE(D63," ","")=基础数据!$A$4,S63/T63*基础数据!$C$4,IF(SUBSTITUTE(D63," ","")=基础数据!$A$3,S63/T63*基础数据!$C$3,S63/T63*基础数据!$C$2)))</f>
        <v>0.52807896951907385</v>
      </c>
      <c r="V63" s="35">
        <f t="shared" si="6"/>
        <v>1.9280789695190736</v>
      </c>
      <c r="W63" s="35">
        <f>IF(SUBSTITUTE(D63," ","")="老年群体",V63*LOOKUP(1,0/((基础数据!$A$15:$A$26=SUBSTITUTE(是否降价——第三轮积分赛2Q产品评价以及处理!B63," ",""))*(基础数据!$B$15:$B$26=SUBSTITUTE(是否降价——第三轮积分赛2Q产品评价以及处理!D63," ",""))),基础数据!$C$15:$C$26)/(100-基础数据!$G$5),V63*LOOKUP(1,0/((基础数据!$A$15:$A$26=SUBSTITUTE(是否降价——第三轮积分赛2Q产品评价以及处理!B63," ",""))*(基础数据!$B$15:$B$26=SUBSTITUTE(是否降价——第三轮积分赛2Q产品评价以及处理!D63," ",""))),基础数据!$C$15:$C$26)/100)</f>
        <v>17.931134416527385</v>
      </c>
      <c r="X63" s="35">
        <f t="shared" si="7"/>
        <v>10758.68064991643</v>
      </c>
    </row>
    <row r="64" spans="1:24" ht="53.4" hidden="1" thickBot="1">
      <c r="A64" s="43">
        <f t="shared" si="0"/>
        <v>6</v>
      </c>
      <c r="B64" s="29" t="s">
        <v>16</v>
      </c>
      <c r="C64" s="30" t="s">
        <v>17</v>
      </c>
      <c r="D64" s="32" t="s">
        <v>67</v>
      </c>
      <c r="E64" s="20" t="s">
        <v>105</v>
      </c>
      <c r="F64" s="24">
        <v>0.54</v>
      </c>
      <c r="G64" s="20">
        <v>0.08</v>
      </c>
      <c r="H64" s="20">
        <v>0.68</v>
      </c>
      <c r="I64" s="20">
        <v>0.17</v>
      </c>
      <c r="J64" s="20">
        <v>0.44</v>
      </c>
      <c r="K64" s="20">
        <v>1.9155</v>
      </c>
      <c r="L64" s="45">
        <f>LOOKUP(1,0/((订单汇总处理!$G$7:$G$2423=N64)*(订单汇总处理!$E$7:$E$2423=B64)*(订单汇总处理!$D$7:$D$2423=2)),订单汇总处理!$I$7:$I$2423)</f>
        <v>17</v>
      </c>
      <c r="M64" s="45">
        <f>IF(SUBSTITUTE(D64," ","")="老年群体",K64*LOOKUP(1,0/((基础数据!$A$15:$A$26=SUBSTITUTE(是否降价——第三轮积分赛2Q产品评价以及处理!B64," ",""))*(基础数据!$B$15:$B$26=SUBSTITUTE(是否降价——第三轮积分赛2Q产品评价以及处理!D64," ",""))),基础数据!$C$15:$C$26)/(100-基础数据!$G$5),K64*LOOKUP(1,0/((基础数据!$A$15:$A$26=SUBSTITUTE(是否降价——第三轮积分赛2Q产品评价以及处理!B64," ",""))*(基础数据!$B$15:$B$26=SUBSTITUTE(是否降价——第三轮积分赛2Q产品评价以及处理!D64," ",""))),基础数据!$C$15:$C$26)/100)</f>
        <v>17.814149999999998</v>
      </c>
      <c r="N64" s="45" t="str">
        <f t="shared" si="1"/>
        <v>青一</v>
      </c>
      <c r="O64" s="45">
        <f>IFERROR(LOOKUP(1,0/((订单汇总处理!$G$7:$G$2423=N64)*(订单汇总处理!$E$7:$E$2423=B64)*(订单汇总处理!$D$7:$D$2423=2)),订单汇总处理!$K$7:$K$2423),O65)</f>
        <v>600</v>
      </c>
      <c r="P64" s="45"/>
      <c r="Q64" s="45">
        <f t="shared" si="2"/>
        <v>10688.489999999998</v>
      </c>
      <c r="R64" s="46">
        <f t="shared" si="3"/>
        <v>600</v>
      </c>
      <c r="S64" s="35">
        <f t="shared" si="4"/>
        <v>2.7777777777777779E-6</v>
      </c>
      <c r="T64" s="35">
        <f t="shared" si="5"/>
        <v>1.3150390084211858E-4</v>
      </c>
      <c r="U64" s="35">
        <f>IF(SUBSTITUTE(D64," ","")=基础数据!$A$5,S64/T64*基础数据!$C$5,IF(SUBSTITUTE(D64," ","")=基础数据!$A$4,S64/T64*基础数据!$C$4,IF(SUBSTITUTE(D64," ","")=基础数据!$A$3,S64/T64*基础数据!$C$3,S64/T64*基础数据!$C$2)))</f>
        <v>0.52807896951907385</v>
      </c>
      <c r="V64" s="35">
        <f t="shared" si="6"/>
        <v>1.8980789695190738</v>
      </c>
      <c r="W64" s="35">
        <f>IF(SUBSTITUTE(D64," ","")="老年群体",V64*LOOKUP(1,0/((基础数据!$A$15:$A$26=SUBSTITUTE(是否降价——第三轮积分赛2Q产品评价以及处理!B64," ",""))*(基础数据!$B$15:$B$26=SUBSTITUTE(是否降价——第三轮积分赛2Q产品评价以及处理!D64," ",""))),基础数据!$C$15:$C$26)/(100-基础数据!$G$5),V64*LOOKUP(1,0/((基础数据!$A$15:$A$26=SUBSTITUTE(是否降价——第三轮积分赛2Q产品评价以及处理!B64," ",""))*(基础数据!$B$15:$B$26=SUBSTITUTE(是否降价——第三轮积分赛2Q产品评价以及处理!D64," ",""))),基础数据!$C$15:$C$26)/100)</f>
        <v>17.652134416527389</v>
      </c>
      <c r="X64" s="35">
        <f t="shared" si="7"/>
        <v>10591.280649916433</v>
      </c>
    </row>
    <row r="65" spans="1:24" ht="27" hidden="1" thickBot="1">
      <c r="A65" s="43">
        <f t="shared" si="0"/>
        <v>2</v>
      </c>
      <c r="B65" s="29" t="s">
        <v>16</v>
      </c>
      <c r="C65" s="30" t="s">
        <v>17</v>
      </c>
      <c r="D65" s="32" t="s">
        <v>67</v>
      </c>
      <c r="E65" s="20" t="s">
        <v>103</v>
      </c>
      <c r="F65" s="24">
        <v>0.54</v>
      </c>
      <c r="G65" s="20">
        <v>0</v>
      </c>
      <c r="H65" s="20">
        <v>0.96</v>
      </c>
      <c r="I65" s="20">
        <v>0.09</v>
      </c>
      <c r="J65" s="20">
        <v>0.28999999999999998</v>
      </c>
      <c r="K65" s="20">
        <v>1.8774999999999999</v>
      </c>
      <c r="L65" s="45">
        <f>LOOKUP(1,0/((订单汇总处理!$G$7:$G$2423=N65)*(订单汇总处理!$E$7:$E$2423=B65)*(订单汇总处理!$D$7:$D$2423=2)),订单汇总处理!$I$7:$I$2423)</f>
        <v>17</v>
      </c>
      <c r="M65" s="45">
        <f>IF(SUBSTITUTE(D65," ","")="老年群体",K65*LOOKUP(1,0/((基础数据!$A$15:$A$26=SUBSTITUTE(是否降价——第三轮积分赛2Q产品评价以及处理!B65," ",""))*(基础数据!$B$15:$B$26=SUBSTITUTE(是否降价——第三轮积分赛2Q产品评价以及处理!D65," ",""))),基础数据!$C$15:$C$26)/(100-基础数据!$G$5),K65*LOOKUP(1,0/((基础数据!$A$15:$A$26=SUBSTITUTE(是否降价——第三轮积分赛2Q产品评价以及处理!B65," ",""))*(基础数据!$B$15:$B$26=SUBSTITUTE(是否降价——第三轮积分赛2Q产品评价以及处理!D65," ",""))),基础数据!$C$15:$C$26)/100)</f>
        <v>17.460750000000001</v>
      </c>
      <c r="N65" s="45" t="str">
        <f t="shared" si="1"/>
        <v>青年B</v>
      </c>
      <c r="O65" s="45">
        <f>IFERROR(LOOKUP(1,0/((订单汇总处理!$G$7:$G$2423=N65)*(订单汇总处理!$E$7:$E$2423=B65)*(订单汇总处理!$D$7:$D$2423=2)),订单汇总处理!$K$7:$K$2423),O66)</f>
        <v>600</v>
      </c>
      <c r="P65" s="45"/>
      <c r="Q65" s="45">
        <f t="shared" si="2"/>
        <v>10476.450000000001</v>
      </c>
      <c r="R65" s="46">
        <f t="shared" si="3"/>
        <v>600</v>
      </c>
      <c r="S65" s="35">
        <f t="shared" si="4"/>
        <v>2.7777777777777779E-6</v>
      </c>
      <c r="T65" s="35">
        <f t="shared" si="5"/>
        <v>1.3150390084211858E-4</v>
      </c>
      <c r="U65" s="35">
        <f>IF(SUBSTITUTE(D65," ","")=基础数据!$A$5,S65/T65*基础数据!$C$5,IF(SUBSTITUTE(D65," ","")=基础数据!$A$4,S65/T65*基础数据!$C$4,IF(SUBSTITUTE(D65," ","")=基础数据!$A$3,S65/T65*基础数据!$C$3,S65/T65*基础数据!$C$2)))</f>
        <v>0.52807896951907385</v>
      </c>
      <c r="V65" s="35">
        <f t="shared" si="6"/>
        <v>1.868078969519074</v>
      </c>
      <c r="W65" s="35">
        <f>IF(SUBSTITUTE(D65," ","")="老年群体",V65*LOOKUP(1,0/((基础数据!$A$15:$A$26=SUBSTITUTE(是否降价——第三轮积分赛2Q产品评价以及处理!B65," ",""))*(基础数据!$B$15:$B$26=SUBSTITUTE(是否降价——第三轮积分赛2Q产品评价以及处理!D65," ",""))),基础数据!$C$15:$C$26)/(100-基础数据!$G$5),V65*LOOKUP(1,0/((基础数据!$A$15:$A$26=SUBSTITUTE(是否降价——第三轮积分赛2Q产品评价以及处理!B65," ",""))*(基础数据!$B$15:$B$26=SUBSTITUTE(是否降价——第三轮积分赛2Q产品评价以及处理!D65," ",""))),基础数据!$C$15:$C$26)/100)</f>
        <v>17.373134416527389</v>
      </c>
      <c r="X65" s="35">
        <f t="shared" si="7"/>
        <v>10423.880649916433</v>
      </c>
    </row>
    <row r="66" spans="1:24" ht="27" hidden="1" thickBot="1">
      <c r="A66" s="43">
        <f t="shared" si="0"/>
        <v>8</v>
      </c>
      <c r="B66" s="29" t="s">
        <v>16</v>
      </c>
      <c r="C66" s="30" t="s">
        <v>17</v>
      </c>
      <c r="D66" s="32" t="s">
        <v>67</v>
      </c>
      <c r="E66" s="20" t="s">
        <v>83</v>
      </c>
      <c r="F66" s="24">
        <v>0.54</v>
      </c>
      <c r="G66" s="20">
        <v>0.15</v>
      </c>
      <c r="H66" s="20">
        <v>0.96</v>
      </c>
      <c r="I66" s="20">
        <v>0.17</v>
      </c>
      <c r="J66" s="20">
        <v>0</v>
      </c>
      <c r="K66" s="20">
        <v>1.8206</v>
      </c>
      <c r="L66" s="45">
        <f>LOOKUP(1,0/((订单汇总处理!$G$7:$G$2423=N66)*(订单汇总处理!$E$7:$E$2423=B66)*(订单汇总处理!$D$7:$D$2423=2)),订单汇总处理!$I$7:$I$2423)</f>
        <v>17</v>
      </c>
      <c r="M66" s="45">
        <f>IF(SUBSTITUTE(D66," ","")="老年群体",K66*LOOKUP(1,0/((基础数据!$A$15:$A$26=SUBSTITUTE(是否降价——第三轮积分赛2Q产品评价以及处理!B66," ",""))*(基础数据!$B$15:$B$26=SUBSTITUTE(是否降价——第三轮积分赛2Q产品评价以及处理!D66," ",""))),基础数据!$C$15:$C$26)/(100-基础数据!$G$5),K66*LOOKUP(1,0/((基础数据!$A$15:$A$26=SUBSTITUTE(是否降价——第三轮积分赛2Q产品评价以及处理!B66," ",""))*(基础数据!$B$15:$B$26=SUBSTITUTE(是否降价——第三轮积分赛2Q产品评价以及处理!D66," ",""))),基础数据!$C$15:$C$26)/100)</f>
        <v>16.93158</v>
      </c>
      <c r="N66" s="45" t="str">
        <f t="shared" si="1"/>
        <v>青年11</v>
      </c>
      <c r="O66" s="45">
        <f>IFERROR(LOOKUP(1,0/((订单汇总处理!$G$7:$G$2423=N66)*(订单汇总处理!$E$7:$E$2423=B66)*(订单汇总处理!$D$7:$D$2423=2)),订单汇总处理!$K$7:$K$2423),O67)</f>
        <v>600</v>
      </c>
      <c r="P66" s="45"/>
      <c r="Q66" s="45">
        <f t="shared" si="2"/>
        <v>10158.948</v>
      </c>
      <c r="R66" s="46">
        <f t="shared" si="3"/>
        <v>600</v>
      </c>
      <c r="S66" s="35">
        <f t="shared" si="4"/>
        <v>2.7777777777777779E-6</v>
      </c>
      <c r="T66" s="35">
        <f t="shared" si="5"/>
        <v>1.3150390084211858E-4</v>
      </c>
      <c r="U66" s="35">
        <f>IF(SUBSTITUTE(D66," ","")=基础数据!$A$5,S66/T66*基础数据!$C$5,IF(SUBSTITUTE(D66," ","")=基础数据!$A$4,S66/T66*基础数据!$C$4,IF(SUBSTITUTE(D66," ","")=基础数据!$A$3,S66/T66*基础数据!$C$3,S66/T66*基础数据!$C$2)))</f>
        <v>0.52807896951907385</v>
      </c>
      <c r="V66" s="35">
        <f t="shared" si="6"/>
        <v>1.8080789695190735</v>
      </c>
      <c r="W66" s="35">
        <f>IF(SUBSTITUTE(D66," ","")="老年群体",V66*LOOKUP(1,0/((基础数据!$A$15:$A$26=SUBSTITUTE(是否降价——第三轮积分赛2Q产品评价以及处理!B66," ",""))*(基础数据!$B$15:$B$26=SUBSTITUTE(是否降价——第三轮积分赛2Q产品评价以及处理!D66," ",""))),基础数据!$C$15:$C$26)/(100-基础数据!$G$5),V66*LOOKUP(1,0/((基础数据!$A$15:$A$26=SUBSTITUTE(是否降价——第三轮积分赛2Q产品评价以及处理!B66," ",""))*(基础数据!$B$15:$B$26=SUBSTITUTE(是否降价——第三轮积分赛2Q产品评价以及处理!D66," ",""))),基础数据!$C$15:$C$26)/100)</f>
        <v>16.815134416527385</v>
      </c>
      <c r="X66" s="35">
        <f t="shared" si="7"/>
        <v>10089.080649916432</v>
      </c>
    </row>
    <row r="67" spans="1:24" ht="40.200000000000003" hidden="1" thickBot="1">
      <c r="A67" s="43">
        <f t="shared" ref="A67:A130" si="10">IF(E67="",0,--SUBSTITUTE(TRIM(RIGHT(SUBSTITUTE(E67,"(",REPT(" ",99)),99)),")",))</f>
        <v>5</v>
      </c>
      <c r="B67" s="29" t="s">
        <v>16</v>
      </c>
      <c r="C67" s="30" t="s">
        <v>17</v>
      </c>
      <c r="D67" s="32" t="s">
        <v>67</v>
      </c>
      <c r="E67" s="20" t="s">
        <v>94</v>
      </c>
      <c r="F67" s="24">
        <v>0.54</v>
      </c>
      <c r="G67" s="20">
        <v>0.25</v>
      </c>
      <c r="H67" s="20">
        <v>0.93</v>
      </c>
      <c r="I67" s="20">
        <v>0.09</v>
      </c>
      <c r="J67" s="20">
        <v>0</v>
      </c>
      <c r="K67" s="20">
        <v>1.8033999999999999</v>
      </c>
      <c r="L67" s="45">
        <f>LOOKUP(1,0/((订单汇总处理!$G$7:$G$2423=N67)*(订单汇总处理!$E$7:$E$2423=B67)*(订单汇总处理!$D$7:$D$2423=2)),订单汇总处理!$I$7:$I$2423)</f>
        <v>17</v>
      </c>
      <c r="M67" s="45">
        <f>IF(SUBSTITUTE(D67," ","")="老年群体",K67*LOOKUP(1,0/((基础数据!$A$15:$A$26=SUBSTITUTE(是否降价——第三轮积分赛2Q产品评价以及处理!B67," ",""))*(基础数据!$B$15:$B$26=SUBSTITUTE(是否降价——第三轮积分赛2Q产品评价以及处理!D67," ",""))),基础数据!$C$15:$C$26)/(100-基础数据!$G$5),K67*LOOKUP(1,0/((基础数据!$A$15:$A$26=SUBSTITUTE(是否降价——第三轮积分赛2Q产品评价以及处理!B67," ",""))*(基础数据!$B$15:$B$26=SUBSTITUTE(是否降价——第三轮积分赛2Q产品评价以及处理!D67," ",""))),基础数据!$C$15:$C$26)/100)</f>
        <v>16.771619999999999</v>
      </c>
      <c r="N67" s="45" t="str">
        <f t="shared" ref="N67:N130" si="11">MID(E67,1,FIND("(",E67)-3)</f>
        <v>qq2</v>
      </c>
      <c r="O67" s="45">
        <f>IFERROR(LOOKUP(1,0/((订单汇总处理!$G$7:$G$2423=N67)*(订单汇总处理!$E$7:$E$2423=B67)*(订单汇总处理!$D$7:$D$2423=2)),订单汇总处理!$K$7:$K$2423),O68)</f>
        <v>600</v>
      </c>
      <c r="P67" s="45"/>
      <c r="Q67" s="45">
        <f t="shared" ref="Q67:Q130" si="12">O67*M67</f>
        <v>10062.972</v>
      </c>
      <c r="R67" s="46">
        <f t="shared" ref="R67:R130" si="13">O67</f>
        <v>600</v>
      </c>
      <c r="S67" s="35">
        <f t="shared" ref="S67:S130" si="14">1/POWER(R67,2)</f>
        <v>2.7777777777777779E-6</v>
      </c>
      <c r="T67" s="35">
        <f t="shared" ref="T67:T130" si="15">SUMIFS($S$2:$S$497,$D$2:$D$497,D67,$B$2:$B$497,B67)</f>
        <v>1.3150390084211858E-4</v>
      </c>
      <c r="U67" s="35">
        <f>IF(SUBSTITUTE(D67," ","")=基础数据!$A$5,S67/T67*基础数据!$C$5,IF(SUBSTITUTE(D67," ","")=基础数据!$A$4,S67/T67*基础数据!$C$4,IF(SUBSTITUTE(D67," ","")=基础数据!$A$3,S67/T67*基础数据!$C$3,S67/T67*基础数据!$C$2)))</f>
        <v>0.52807896951907385</v>
      </c>
      <c r="V67" s="35">
        <f t="shared" ref="V67:V130" si="16">U67+SUM(G67:J67)</f>
        <v>1.7980789695190742</v>
      </c>
      <c r="W67" s="35">
        <f>IF(SUBSTITUTE(D67," ","")="老年群体",V67*LOOKUP(1,0/((基础数据!$A$15:$A$26=SUBSTITUTE(是否降价——第三轮积分赛2Q产品评价以及处理!B67," ",""))*(基础数据!$B$15:$B$26=SUBSTITUTE(是否降价——第三轮积分赛2Q产品评价以及处理!D67," ",""))),基础数据!$C$15:$C$26)/(100-基础数据!$G$5),V67*LOOKUP(1,0/((基础数据!$A$15:$A$26=SUBSTITUTE(是否降价——第三轮积分赛2Q产品评价以及处理!B67," ",""))*(基础数据!$B$15:$B$26=SUBSTITUTE(是否降价——第三轮积分赛2Q产品评价以及处理!D67," ",""))),基础数据!$C$15:$C$26)/100)</f>
        <v>16.722134416527389</v>
      </c>
      <c r="X67" s="35">
        <f t="shared" ref="X67:X130" si="17">W67*R67</f>
        <v>10033.280649916433</v>
      </c>
    </row>
    <row r="68" spans="1:24" ht="53.4" hidden="1" thickBot="1">
      <c r="A68" s="43">
        <f t="shared" si="10"/>
        <v>23</v>
      </c>
      <c r="B68" s="29" t="s">
        <v>16</v>
      </c>
      <c r="C68" s="30" t="s">
        <v>17</v>
      </c>
      <c r="D68" s="32" t="s">
        <v>67</v>
      </c>
      <c r="E68" s="20" t="s">
        <v>110</v>
      </c>
      <c r="F68" s="24">
        <v>0.54</v>
      </c>
      <c r="G68" s="20">
        <v>0.5</v>
      </c>
      <c r="H68" s="20">
        <v>0.65</v>
      </c>
      <c r="I68" s="20">
        <v>0.09</v>
      </c>
      <c r="J68" s="20">
        <v>0</v>
      </c>
      <c r="K68" s="20">
        <v>1.7759</v>
      </c>
      <c r="L68" s="45">
        <f>LOOKUP(1,0/((订单汇总处理!$G$7:$G$2423=N68)*(订单汇总处理!$E$7:$E$2423=B68)*(订单汇总处理!$D$7:$D$2423=2)),订单汇总处理!$I$7:$I$2423)</f>
        <v>17</v>
      </c>
      <c r="M68" s="45">
        <f>IF(SUBSTITUTE(D68," ","")="老年群体",K68*LOOKUP(1,0/((基础数据!$A$15:$A$26=SUBSTITUTE(是否降价——第三轮积分赛2Q产品评价以及处理!B68," ",""))*(基础数据!$B$15:$B$26=SUBSTITUTE(是否降价——第三轮积分赛2Q产品评价以及处理!D68," ",""))),基础数据!$C$15:$C$26)/(100-基础数据!$G$5),K68*LOOKUP(1,0/((基础数据!$A$15:$A$26=SUBSTITUTE(是否降价——第三轮积分赛2Q产品评价以及处理!B68," ",""))*(基础数据!$B$15:$B$26=SUBSTITUTE(是否降价——第三轮积分赛2Q产品评价以及处理!D68," ",""))),基础数据!$C$15:$C$26)/100)</f>
        <v>16.51587</v>
      </c>
      <c r="N68" s="45" t="str">
        <f t="shared" si="11"/>
        <v>青少年T3</v>
      </c>
      <c r="O68" s="45">
        <f>IFERROR(LOOKUP(1,0/((订单汇总处理!$G$7:$G$2423=N68)*(订单汇总处理!$E$7:$E$2423=B68)*(订单汇总处理!$D$7:$D$2423=2)),订单汇总处理!$K$7:$K$2423),O69)</f>
        <v>600</v>
      </c>
      <c r="P68" s="45"/>
      <c r="Q68" s="45">
        <f t="shared" si="12"/>
        <v>9909.521999999999</v>
      </c>
      <c r="R68" s="46">
        <f t="shared" si="13"/>
        <v>600</v>
      </c>
      <c r="S68" s="35">
        <f t="shared" si="14"/>
        <v>2.7777777777777779E-6</v>
      </c>
      <c r="T68" s="35">
        <f t="shared" si="15"/>
        <v>1.3150390084211858E-4</v>
      </c>
      <c r="U68" s="35">
        <f>IF(SUBSTITUTE(D68," ","")=基础数据!$A$5,S68/T68*基础数据!$C$5,IF(SUBSTITUTE(D68," ","")=基础数据!$A$4,S68/T68*基础数据!$C$4,IF(SUBSTITUTE(D68," ","")=基础数据!$A$3,S68/T68*基础数据!$C$3,S68/T68*基础数据!$C$2)))</f>
        <v>0.52807896951907385</v>
      </c>
      <c r="V68" s="35">
        <f t="shared" si="16"/>
        <v>1.768078969519074</v>
      </c>
      <c r="W68" s="35">
        <f>IF(SUBSTITUTE(D68," ","")="老年群体",V68*LOOKUP(1,0/((基础数据!$A$15:$A$26=SUBSTITUTE(是否降价——第三轮积分赛2Q产品评价以及处理!B68," ",""))*(基础数据!$B$15:$B$26=SUBSTITUTE(是否降价——第三轮积分赛2Q产品评价以及处理!D68," ",""))),基础数据!$C$15:$C$26)/(100-基础数据!$G$5),V68*LOOKUP(1,0/((基础数据!$A$15:$A$26=SUBSTITUTE(是否降价——第三轮积分赛2Q产品评价以及处理!B68," ",""))*(基础数据!$B$15:$B$26=SUBSTITUTE(是否降价——第三轮积分赛2Q产品评价以及处理!D68," ",""))),基础数据!$C$15:$C$26)/100)</f>
        <v>16.443134416527386</v>
      </c>
      <c r="X68" s="35">
        <f t="shared" si="17"/>
        <v>9865.8806499164311</v>
      </c>
    </row>
    <row r="69" spans="1:24" ht="53.4" hidden="1" thickBot="1">
      <c r="A69" s="43">
        <f t="shared" si="10"/>
        <v>4</v>
      </c>
      <c r="B69" s="29" t="s">
        <v>16</v>
      </c>
      <c r="C69" s="30" t="s">
        <v>17</v>
      </c>
      <c r="D69" s="32" t="s">
        <v>67</v>
      </c>
      <c r="E69" s="20" t="s">
        <v>107</v>
      </c>
      <c r="F69" s="24">
        <v>0.54</v>
      </c>
      <c r="G69" s="20">
        <v>0</v>
      </c>
      <c r="H69" s="20">
        <v>0.96</v>
      </c>
      <c r="I69" s="20">
        <v>0.17</v>
      </c>
      <c r="J69" s="20">
        <v>0</v>
      </c>
      <c r="K69" s="20">
        <v>1.6717</v>
      </c>
      <c r="L69" s="45">
        <f>LOOKUP(1,0/((订单汇总处理!$G$7:$G$2423=N69)*(订单汇总处理!$E$7:$E$2423=B69)*(订单汇总处理!$D$7:$D$2423=2)),订单汇总处理!$I$7:$I$2423)</f>
        <v>16</v>
      </c>
      <c r="M69" s="45">
        <f>IF(SUBSTITUTE(D69," ","")="老年群体",K69*LOOKUP(1,0/((基础数据!$A$15:$A$26=SUBSTITUTE(是否降价——第三轮积分赛2Q产品评价以及处理!B69," ",""))*(基础数据!$B$15:$B$26=SUBSTITUTE(是否降价——第三轮积分赛2Q产品评价以及处理!D69," ",""))),基础数据!$C$15:$C$26)/(100-基础数据!$G$5),K69*LOOKUP(1,0/((基础数据!$A$15:$A$26=SUBSTITUTE(是否降价——第三轮积分赛2Q产品评价以及处理!B69," ",""))*(基础数据!$B$15:$B$26=SUBSTITUTE(是否降价——第三轮积分赛2Q产品评价以及处理!D69," ",""))),基础数据!$C$15:$C$26)/100)</f>
        <v>15.546810000000001</v>
      </c>
      <c r="N69" s="45" t="str">
        <f t="shared" si="11"/>
        <v>QSNN2</v>
      </c>
      <c r="O69" s="45">
        <f>IFERROR(LOOKUP(1,0/((订单汇总处理!$G$7:$G$2423=N69)*(订单汇总处理!$E$7:$E$2423=B69)*(订单汇总处理!$D$7:$D$2423=2)),订单汇总处理!$K$7:$K$2423),O70)</f>
        <v>600</v>
      </c>
      <c r="P69" s="45"/>
      <c r="Q69" s="45">
        <f t="shared" si="12"/>
        <v>9328.0860000000011</v>
      </c>
      <c r="R69" s="46">
        <f t="shared" si="13"/>
        <v>600</v>
      </c>
      <c r="S69" s="35">
        <f t="shared" si="14"/>
        <v>2.7777777777777779E-6</v>
      </c>
      <c r="T69" s="35">
        <f t="shared" si="15"/>
        <v>1.3150390084211858E-4</v>
      </c>
      <c r="U69" s="35">
        <f>IF(SUBSTITUTE(D69," ","")=基础数据!$A$5,S69/T69*基础数据!$C$5,IF(SUBSTITUTE(D69," ","")=基础数据!$A$4,S69/T69*基础数据!$C$4,IF(SUBSTITUTE(D69," ","")=基础数据!$A$3,S69/T69*基础数据!$C$3,S69/T69*基础数据!$C$2)))</f>
        <v>0.52807896951907385</v>
      </c>
      <c r="V69" s="35">
        <f t="shared" si="16"/>
        <v>1.6580789695190736</v>
      </c>
      <c r="W69" s="35">
        <f>IF(SUBSTITUTE(D69," ","")="老年群体",V69*LOOKUP(1,0/((基础数据!$A$15:$A$26=SUBSTITUTE(是否降价——第三轮积分赛2Q产品评价以及处理!B69," ",""))*(基础数据!$B$15:$B$26=SUBSTITUTE(是否降价——第三轮积分赛2Q产品评价以及处理!D69," ",""))),基础数据!$C$15:$C$26)/(100-基础数据!$G$5),V69*LOOKUP(1,0/((基础数据!$A$15:$A$26=SUBSTITUTE(是否降价——第三轮积分赛2Q产品评价以及处理!B69," ",""))*(基础数据!$B$15:$B$26=SUBSTITUTE(是否降价——第三轮积分赛2Q产品评价以及处理!D69," ",""))),基础数据!$C$15:$C$26)/100)</f>
        <v>15.420134416527384</v>
      </c>
      <c r="X69" s="35">
        <f t="shared" si="17"/>
        <v>9252.08064991643</v>
      </c>
    </row>
    <row r="70" spans="1:24" ht="40.200000000000003" hidden="1" thickBot="1">
      <c r="A70" s="43">
        <f t="shared" si="10"/>
        <v>7</v>
      </c>
      <c r="B70" s="29" t="s">
        <v>16</v>
      </c>
      <c r="C70" s="30" t="s">
        <v>17</v>
      </c>
      <c r="D70" s="32" t="s">
        <v>67</v>
      </c>
      <c r="E70" s="20" t="s">
        <v>96</v>
      </c>
      <c r="F70" s="24">
        <v>0.54</v>
      </c>
      <c r="G70" s="20">
        <v>0.3</v>
      </c>
      <c r="H70" s="20">
        <v>0.65</v>
      </c>
      <c r="I70" s="20">
        <v>0.17</v>
      </c>
      <c r="J70" s="20">
        <v>0</v>
      </c>
      <c r="K70" s="20">
        <v>1.6611</v>
      </c>
      <c r="L70" s="45">
        <f>LOOKUP(1,0/((订单汇总处理!$G$7:$G$2423=N70)*(订单汇总处理!$E$7:$E$2423=B70)*(订单汇总处理!$D$7:$D$2423=2)),订单汇总处理!$I$7:$I$2423)</f>
        <v>15</v>
      </c>
      <c r="M70" s="45">
        <f>IF(SUBSTITUTE(D70," ","")="老年群体",K70*LOOKUP(1,0/((基础数据!$A$15:$A$26=SUBSTITUTE(是否降价——第三轮积分赛2Q产品评价以及处理!B70," ",""))*(基础数据!$B$15:$B$26=SUBSTITUTE(是否降价——第三轮积分赛2Q产品评价以及处理!D70," ",""))),基础数据!$C$15:$C$26)/(100-基础数据!$G$5),K70*LOOKUP(1,0/((基础数据!$A$15:$A$26=SUBSTITUTE(是否降价——第三轮积分赛2Q产品评价以及处理!B70," ",""))*(基础数据!$B$15:$B$26=SUBSTITUTE(是否降价——第三轮积分赛2Q产品评价以及处理!D70," ",""))),基础数据!$C$15:$C$26)/100)</f>
        <v>15.448230000000001</v>
      </c>
      <c r="N70" s="45" t="str">
        <f t="shared" si="11"/>
        <v>QS3</v>
      </c>
      <c r="O70" s="45">
        <f>IFERROR(LOOKUP(1,0/((订单汇总处理!$G$7:$G$2423=N70)*(订单汇总处理!$E$7:$E$2423=B70)*(订单汇总处理!$D$7:$D$2423=2)),订单汇总处理!$K$7:$K$2423),O71)</f>
        <v>599.99</v>
      </c>
      <c r="P70" s="45"/>
      <c r="Q70" s="45">
        <f t="shared" si="12"/>
        <v>9268.7835176999997</v>
      </c>
      <c r="R70" s="46">
        <f t="shared" si="13"/>
        <v>599.99</v>
      </c>
      <c r="S70" s="35">
        <f t="shared" si="14"/>
        <v>2.7778703726852367E-6</v>
      </c>
      <c r="T70" s="35">
        <f t="shared" si="15"/>
        <v>1.3150390084211858E-4</v>
      </c>
      <c r="U70" s="35">
        <f>IF(SUBSTITUTE(D70," ","")=基础数据!$A$5,S70/T70*基础数据!$C$5,IF(SUBSTITUTE(D70," ","")=基础数据!$A$4,S70/T70*基础数据!$C$4,IF(SUBSTITUTE(D70," ","")=基础数据!$A$3,S70/T70*基础数据!$C$3,S70/T70*基础数据!$C$2)))</f>
        <v>0.5280965725914667</v>
      </c>
      <c r="V70" s="35">
        <f t="shared" si="16"/>
        <v>1.6480965725914665</v>
      </c>
      <c r="W70" s="35">
        <f>IF(SUBSTITUTE(D70," ","")="老年群体",V70*LOOKUP(1,0/((基础数据!$A$15:$A$26=SUBSTITUTE(是否降价——第三轮积分赛2Q产品评价以及处理!B70," ",""))*(基础数据!$B$15:$B$26=SUBSTITUTE(是否降价——第三轮积分赛2Q产品评价以及处理!D70," ",""))),基础数据!$C$15:$C$26)/(100-基础数据!$G$5),V70*LOOKUP(1,0/((基础数据!$A$15:$A$26=SUBSTITUTE(是否降价——第三轮积分赛2Q产品评价以及处理!B70," ",""))*(基础数据!$B$15:$B$26=SUBSTITUTE(是否降价——第三轮积分赛2Q产品评价以及处理!D70," ",""))),基础数据!$C$15:$C$26)/100)</f>
        <v>15.327298125100638</v>
      </c>
      <c r="X70" s="35">
        <f t="shared" si="17"/>
        <v>9196.2256020791319</v>
      </c>
    </row>
    <row r="71" spans="1:24" ht="27" hidden="1" thickBot="1">
      <c r="A71" s="43">
        <f t="shared" si="10"/>
        <v>20</v>
      </c>
      <c r="B71" s="29" t="s">
        <v>16</v>
      </c>
      <c r="C71" s="30" t="s">
        <v>17</v>
      </c>
      <c r="D71" s="32" t="s">
        <v>67</v>
      </c>
      <c r="E71" s="20" t="s">
        <v>108</v>
      </c>
      <c r="F71" s="24">
        <v>0.54</v>
      </c>
      <c r="G71" s="20">
        <v>0.1</v>
      </c>
      <c r="H71" s="20">
        <v>0.93</v>
      </c>
      <c r="I71" s="20">
        <v>0.09</v>
      </c>
      <c r="J71" s="20">
        <v>0</v>
      </c>
      <c r="K71" s="20">
        <v>1.6538999999999999</v>
      </c>
      <c r="L71" s="45">
        <f>LOOKUP(1,0/((订单汇总处理!$G$7:$G$2423=N71)*(订单汇总处理!$E$7:$E$2423=B71)*(订单汇总处理!$D$7:$D$2423=2)),订单汇总处理!$I$7:$I$2423)</f>
        <v>15</v>
      </c>
      <c r="M71" s="45">
        <f>IF(SUBSTITUTE(D71," ","")="老年群体",K71*LOOKUP(1,0/((基础数据!$A$15:$A$26=SUBSTITUTE(是否降价——第三轮积分赛2Q产品评价以及处理!B71," ",""))*(基础数据!$B$15:$B$26=SUBSTITUTE(是否降价——第三轮积分赛2Q产品评价以及处理!D71," ",""))),基础数据!$C$15:$C$26)/(100-基础数据!$G$5),K71*LOOKUP(1,0/((基础数据!$A$15:$A$26=SUBSTITUTE(是否降价——第三轮积分赛2Q产品评价以及处理!B71," ",""))*(基础数据!$B$15:$B$26=SUBSTITUTE(是否降价——第三轮积分赛2Q产品评价以及处理!D71," ",""))),基础数据!$C$15:$C$26)/100)</f>
        <v>15.381269999999999</v>
      </c>
      <c r="N71" s="45" t="str">
        <f t="shared" si="11"/>
        <v>青2</v>
      </c>
      <c r="O71" s="45">
        <f>IFERROR(LOOKUP(1,0/((订单汇总处理!$G$7:$G$2423=N71)*(订单汇总处理!$E$7:$E$2423=B71)*(订单汇总处理!$D$7:$D$2423=2)),订单汇总处理!$K$7:$K$2423),O72)</f>
        <v>600</v>
      </c>
      <c r="P71" s="45"/>
      <c r="Q71" s="45">
        <f t="shared" si="12"/>
        <v>9228.7619999999988</v>
      </c>
      <c r="R71" s="46">
        <f t="shared" si="13"/>
        <v>600</v>
      </c>
      <c r="S71" s="35">
        <f t="shared" si="14"/>
        <v>2.7777777777777779E-6</v>
      </c>
      <c r="T71" s="35">
        <f t="shared" si="15"/>
        <v>1.3150390084211858E-4</v>
      </c>
      <c r="U71" s="35">
        <f>IF(SUBSTITUTE(D71," ","")=基础数据!$A$5,S71/T71*基础数据!$C$5,IF(SUBSTITUTE(D71," ","")=基础数据!$A$4,S71/T71*基础数据!$C$4,IF(SUBSTITUTE(D71," ","")=基础数据!$A$3,S71/T71*基础数据!$C$3,S71/T71*基础数据!$C$2)))</f>
        <v>0.52807896951907385</v>
      </c>
      <c r="V71" s="35">
        <f t="shared" si="16"/>
        <v>1.6480789695190738</v>
      </c>
      <c r="W71" s="35">
        <f>IF(SUBSTITUTE(D71," ","")="老年群体",V71*LOOKUP(1,0/((基础数据!$A$15:$A$26=SUBSTITUTE(是否降价——第三轮积分赛2Q产品评价以及处理!B71," ",""))*(基础数据!$B$15:$B$26=SUBSTITUTE(是否降价——第三轮积分赛2Q产品评价以及处理!D71," ",""))),基础数据!$C$15:$C$26)/(100-基础数据!$G$5),V71*LOOKUP(1,0/((基础数据!$A$15:$A$26=SUBSTITUTE(是否降价——第三轮积分赛2Q产品评价以及处理!B71," ",""))*(基础数据!$B$15:$B$26=SUBSTITUTE(是否降价——第三轮积分赛2Q产品评价以及处理!D71," ",""))),基础数据!$C$15:$C$26)/100)</f>
        <v>15.327134416527388</v>
      </c>
      <c r="X71" s="35">
        <f t="shared" si="17"/>
        <v>9196.2806499164326</v>
      </c>
    </row>
    <row r="72" spans="1:24" ht="40.200000000000003" hidden="1" thickBot="1">
      <c r="A72" s="43">
        <f t="shared" si="10"/>
        <v>10</v>
      </c>
      <c r="B72" s="29" t="s">
        <v>16</v>
      </c>
      <c r="C72" s="30" t="s">
        <v>17</v>
      </c>
      <c r="D72" s="32" t="s">
        <v>67</v>
      </c>
      <c r="E72" s="20" t="s">
        <v>106</v>
      </c>
      <c r="F72" s="24">
        <v>0.54</v>
      </c>
      <c r="G72" s="20">
        <v>0</v>
      </c>
      <c r="H72" s="20">
        <v>0.96</v>
      </c>
      <c r="I72" s="20">
        <v>0.09</v>
      </c>
      <c r="J72" s="20">
        <v>0</v>
      </c>
      <c r="K72" s="20">
        <v>1.5854999999999999</v>
      </c>
      <c r="L72" s="45">
        <f>LOOKUP(1,0/((订单汇总处理!$G$7:$G$2423=N72)*(订单汇总处理!$E$7:$E$2423=B72)*(订单汇总处理!$D$7:$D$2423=2)),订单汇总处理!$I$7:$I$2423)</f>
        <v>15</v>
      </c>
      <c r="M72" s="45">
        <f>IF(SUBSTITUTE(D72," ","")="老年群体",K72*LOOKUP(1,0/((基础数据!$A$15:$A$26=SUBSTITUTE(是否降价——第三轮积分赛2Q产品评价以及处理!B72," ",""))*(基础数据!$B$15:$B$26=SUBSTITUTE(是否降价——第三轮积分赛2Q产品评价以及处理!D72," ",""))),基础数据!$C$15:$C$26)/(100-基础数据!$G$5),K72*LOOKUP(1,0/((基础数据!$A$15:$A$26=SUBSTITUTE(是否降价——第三轮积分赛2Q产品评价以及处理!B72," ",""))*(基础数据!$B$15:$B$26=SUBSTITUTE(是否降价——第三轮积分赛2Q产品评价以及处理!D72," ",""))),基础数据!$C$15:$C$26)/100)</f>
        <v>14.745149999999999</v>
      </c>
      <c r="N72" s="45" t="str">
        <f t="shared" si="11"/>
        <v>22青年</v>
      </c>
      <c r="O72" s="45">
        <f>IFERROR(LOOKUP(1,0/((订单汇总处理!$G$7:$G$2423=N72)*(订单汇总处理!$E$7:$E$2423=B72)*(订单汇总处理!$D$7:$D$2423=2)),订单汇总处理!$K$7:$K$2423),O73)</f>
        <v>600</v>
      </c>
      <c r="P72" s="45"/>
      <c r="Q72" s="45">
        <f t="shared" si="12"/>
        <v>8847.09</v>
      </c>
      <c r="R72" s="46">
        <f t="shared" si="13"/>
        <v>600</v>
      </c>
      <c r="S72" s="35">
        <f t="shared" si="14"/>
        <v>2.7777777777777779E-6</v>
      </c>
      <c r="T72" s="35">
        <f t="shared" si="15"/>
        <v>1.3150390084211858E-4</v>
      </c>
      <c r="U72" s="35">
        <f>IF(SUBSTITUTE(D72," ","")=基础数据!$A$5,S72/T72*基础数据!$C$5,IF(SUBSTITUTE(D72," ","")=基础数据!$A$4,S72/T72*基础数据!$C$4,IF(SUBSTITUTE(D72," ","")=基础数据!$A$3,S72/T72*基础数据!$C$3,S72/T72*基础数据!$C$2)))</f>
        <v>0.52807896951907385</v>
      </c>
      <c r="V72" s="35">
        <f t="shared" si="16"/>
        <v>1.578078969519074</v>
      </c>
      <c r="W72" s="35">
        <f>IF(SUBSTITUTE(D72," ","")="老年群体",V72*LOOKUP(1,0/((基础数据!$A$15:$A$26=SUBSTITUTE(是否降价——第三轮积分赛2Q产品评价以及处理!B72," ",""))*(基础数据!$B$15:$B$26=SUBSTITUTE(是否降价——第三轮积分赛2Q产品评价以及处理!D72," ",""))),基础数据!$C$15:$C$26)/(100-基础数据!$G$5),V72*LOOKUP(1,0/((基础数据!$A$15:$A$26=SUBSTITUTE(是否降价——第三轮积分赛2Q产品评价以及处理!B72," ",""))*(基础数据!$B$15:$B$26=SUBSTITUTE(是否降价——第三轮积分赛2Q产品评价以及处理!D72," ",""))),基础数据!$C$15:$C$26)/100)</f>
        <v>14.676134416527388</v>
      </c>
      <c r="X72" s="35">
        <f t="shared" si="17"/>
        <v>8805.6806499164322</v>
      </c>
    </row>
    <row r="73" spans="1:24" ht="40.200000000000003" hidden="1" thickBot="1">
      <c r="A73" s="43">
        <f t="shared" si="10"/>
        <v>19</v>
      </c>
      <c r="B73" s="29" t="s">
        <v>16</v>
      </c>
      <c r="C73" s="30" t="s">
        <v>17</v>
      </c>
      <c r="D73" s="32" t="s">
        <v>67</v>
      </c>
      <c r="E73" s="20" t="s">
        <v>97</v>
      </c>
      <c r="F73" s="24">
        <v>0.54</v>
      </c>
      <c r="G73" s="20">
        <v>0</v>
      </c>
      <c r="H73" s="20">
        <v>0.96</v>
      </c>
      <c r="I73" s="20">
        <v>0.09</v>
      </c>
      <c r="J73" s="20">
        <v>0</v>
      </c>
      <c r="K73" s="20">
        <v>1.5854999999999999</v>
      </c>
      <c r="L73" s="45">
        <f>LOOKUP(1,0/((订单汇总处理!$G$7:$G$2423=N73)*(订单汇总处理!$E$7:$E$2423=B73)*(订单汇总处理!$D$7:$D$2423=2)),订单汇总处理!$I$7:$I$2423)</f>
        <v>15</v>
      </c>
      <c r="M73" s="45">
        <f>IF(SUBSTITUTE(D73," ","")="老年群体",K73*LOOKUP(1,0/((基础数据!$A$15:$A$26=SUBSTITUTE(是否降价——第三轮积分赛2Q产品评价以及处理!B73," ",""))*(基础数据!$B$15:$B$26=SUBSTITUTE(是否降价——第三轮积分赛2Q产品评价以及处理!D73," ",""))),基础数据!$C$15:$C$26)/(100-基础数据!$G$5),K73*LOOKUP(1,0/((基础数据!$A$15:$A$26=SUBSTITUTE(是否降价——第三轮积分赛2Q产品评价以及处理!B73," ",""))*(基础数据!$B$15:$B$26=SUBSTITUTE(是否降价——第三轮积分赛2Q产品评价以及处理!D73," ",""))),基础数据!$C$15:$C$26)/100)</f>
        <v>14.745149999999999</v>
      </c>
      <c r="N73" s="45" t="str">
        <f t="shared" si="11"/>
        <v>丙12</v>
      </c>
      <c r="O73" s="45">
        <f>IFERROR(LOOKUP(1,0/((订单汇总处理!$G$7:$G$2423=N73)*(订单汇总处理!$E$7:$E$2423=B73)*(订单汇总处理!$D$7:$D$2423=2)),订单汇总处理!$K$7:$K$2423),O74)</f>
        <v>600</v>
      </c>
      <c r="P73" s="45"/>
      <c r="Q73" s="45">
        <f t="shared" si="12"/>
        <v>8847.09</v>
      </c>
      <c r="R73" s="46">
        <f t="shared" si="13"/>
        <v>600</v>
      </c>
      <c r="S73" s="35">
        <f t="shared" si="14"/>
        <v>2.7777777777777779E-6</v>
      </c>
      <c r="T73" s="35">
        <f t="shared" si="15"/>
        <v>1.3150390084211858E-4</v>
      </c>
      <c r="U73" s="35">
        <f>IF(SUBSTITUTE(D73," ","")=基础数据!$A$5,S73/T73*基础数据!$C$5,IF(SUBSTITUTE(D73," ","")=基础数据!$A$4,S73/T73*基础数据!$C$4,IF(SUBSTITUTE(D73," ","")=基础数据!$A$3,S73/T73*基础数据!$C$3,S73/T73*基础数据!$C$2)))</f>
        <v>0.52807896951907385</v>
      </c>
      <c r="V73" s="35">
        <f t="shared" si="16"/>
        <v>1.578078969519074</v>
      </c>
      <c r="W73" s="35">
        <f>IF(SUBSTITUTE(D73," ","")="老年群体",V73*LOOKUP(1,0/((基础数据!$A$15:$A$26=SUBSTITUTE(是否降价——第三轮积分赛2Q产品评价以及处理!B73," ",""))*(基础数据!$B$15:$B$26=SUBSTITUTE(是否降价——第三轮积分赛2Q产品评价以及处理!D73," ",""))),基础数据!$C$15:$C$26)/(100-基础数据!$G$5),V73*LOOKUP(1,0/((基础数据!$A$15:$A$26=SUBSTITUTE(是否降价——第三轮积分赛2Q产品评价以及处理!B73," ",""))*(基础数据!$B$15:$B$26=SUBSTITUTE(是否降价——第三轮积分赛2Q产品评价以及处理!D73," ",""))),基础数据!$C$15:$C$26)/100)</f>
        <v>14.676134416527388</v>
      </c>
      <c r="X73" s="35">
        <f t="shared" si="17"/>
        <v>8805.6806499164322</v>
      </c>
    </row>
    <row r="74" spans="1:24" ht="53.4" hidden="1" thickBot="1">
      <c r="A74" s="43">
        <f t="shared" si="10"/>
        <v>17</v>
      </c>
      <c r="B74" s="29" t="s">
        <v>16</v>
      </c>
      <c r="C74" s="30" t="s">
        <v>17</v>
      </c>
      <c r="D74" s="32" t="s">
        <v>67</v>
      </c>
      <c r="E74" s="20" t="s">
        <v>109</v>
      </c>
      <c r="F74" s="24">
        <v>0.54</v>
      </c>
      <c r="G74" s="20">
        <v>0</v>
      </c>
      <c r="H74" s="20">
        <v>0.93</v>
      </c>
      <c r="I74" s="20">
        <v>0.09</v>
      </c>
      <c r="J74" s="20">
        <v>0</v>
      </c>
      <c r="K74" s="20">
        <v>1.5546</v>
      </c>
      <c r="L74" s="45">
        <f>LOOKUP(1,0/((订单汇总处理!$G$7:$G$2423=N74)*(订单汇总处理!$E$7:$E$2423=B74)*(订单汇总处理!$D$7:$D$2423=2)),订单汇总处理!$I$7:$I$2423)</f>
        <v>14</v>
      </c>
      <c r="M74" s="45">
        <f>IF(SUBSTITUTE(D74," ","")="老年群体",K74*LOOKUP(1,0/((基础数据!$A$15:$A$26=SUBSTITUTE(是否降价——第三轮积分赛2Q产品评价以及处理!B74," ",""))*(基础数据!$B$15:$B$26=SUBSTITUTE(是否降价——第三轮积分赛2Q产品评价以及处理!D74," ",""))),基础数据!$C$15:$C$26)/(100-基础数据!$G$5),K74*LOOKUP(1,0/((基础数据!$A$15:$A$26=SUBSTITUTE(是否降价——第三轮积分赛2Q产品评价以及处理!B74," ",""))*(基础数据!$B$15:$B$26=SUBSTITUTE(是否降价——第三轮积分赛2Q产品评价以及处理!D74," ",""))),基础数据!$C$15:$C$26)/100)</f>
        <v>14.45778</v>
      </c>
      <c r="N74" s="45" t="str">
        <f t="shared" si="11"/>
        <v>qqq2</v>
      </c>
      <c r="O74" s="45">
        <f>IFERROR(LOOKUP(1,0/((订单汇总处理!$G$7:$G$2423=N74)*(订单汇总处理!$E$7:$E$2423=B74)*(订单汇总处理!$D$7:$D$2423=2)),订单汇总处理!$K$7:$K$2423),O75)</f>
        <v>600</v>
      </c>
      <c r="P74" s="45"/>
      <c r="Q74" s="45">
        <f t="shared" si="12"/>
        <v>8674.6679999999997</v>
      </c>
      <c r="R74" s="46">
        <f t="shared" si="13"/>
        <v>600</v>
      </c>
      <c r="S74" s="35">
        <f t="shared" si="14"/>
        <v>2.7777777777777779E-6</v>
      </c>
      <c r="T74" s="35">
        <f t="shared" si="15"/>
        <v>1.3150390084211858E-4</v>
      </c>
      <c r="U74" s="35">
        <f>IF(SUBSTITUTE(D74," ","")=基础数据!$A$5,S74/T74*基础数据!$C$5,IF(SUBSTITUTE(D74," ","")=基础数据!$A$4,S74/T74*基础数据!$C$4,IF(SUBSTITUTE(D74," ","")=基础数据!$A$3,S74/T74*基础数据!$C$3,S74/T74*基础数据!$C$2)))</f>
        <v>0.52807896951907385</v>
      </c>
      <c r="V74" s="35">
        <f t="shared" si="16"/>
        <v>1.5480789695190738</v>
      </c>
      <c r="W74" s="35">
        <f>IF(SUBSTITUTE(D74," ","")="老年群体",V74*LOOKUP(1,0/((基础数据!$A$15:$A$26=SUBSTITUTE(是否降价——第三轮积分赛2Q产品评价以及处理!B74," ",""))*(基础数据!$B$15:$B$26=SUBSTITUTE(是否降价——第三轮积分赛2Q产品评价以及处理!D74," ",""))),基础数据!$C$15:$C$26)/(100-基础数据!$G$5),V74*LOOKUP(1,0/((基础数据!$A$15:$A$26=SUBSTITUTE(是否降价——第三轮积分赛2Q产品评价以及处理!B74," ",""))*(基础数据!$B$15:$B$26=SUBSTITUTE(是否降价——第三轮积分赛2Q产品评价以及处理!D74," ",""))),基础数据!$C$15:$C$26)/100)</f>
        <v>14.397134416527386</v>
      </c>
      <c r="X74" s="35">
        <f t="shared" si="17"/>
        <v>8638.2806499164326</v>
      </c>
    </row>
    <row r="75" spans="1:24" ht="53.4" hidden="1" thickBot="1">
      <c r="A75" s="43">
        <f t="shared" si="10"/>
        <v>14</v>
      </c>
      <c r="B75" s="29" t="s">
        <v>16</v>
      </c>
      <c r="C75" s="30" t="s">
        <v>17</v>
      </c>
      <c r="D75" s="32" t="s">
        <v>67</v>
      </c>
      <c r="E75" s="20" t="s">
        <v>112</v>
      </c>
      <c r="F75" s="24">
        <v>0.54</v>
      </c>
      <c r="G75" s="20">
        <v>0.22</v>
      </c>
      <c r="H75" s="20">
        <v>0.65</v>
      </c>
      <c r="I75" s="20">
        <v>0.09</v>
      </c>
      <c r="J75" s="20">
        <v>0</v>
      </c>
      <c r="K75" s="20">
        <v>1.5004</v>
      </c>
      <c r="L75" s="45">
        <f>LOOKUP(1,0/((订单汇总处理!$G$7:$G$2423=N75)*(订单汇总处理!$E$7:$E$2423=B75)*(订单汇总处理!$D$7:$D$2423=2)),订单汇总处理!$I$7:$I$2423)</f>
        <v>14</v>
      </c>
      <c r="M75" s="45">
        <f>IF(SUBSTITUTE(D75," ","")="老年群体",K75*LOOKUP(1,0/((基础数据!$A$15:$A$26=SUBSTITUTE(是否降价——第三轮积分赛2Q产品评价以及处理!B75," ",""))*(基础数据!$B$15:$B$26=SUBSTITUTE(是否降价——第三轮积分赛2Q产品评价以及处理!D75," ",""))),基础数据!$C$15:$C$26)/(100-基础数据!$G$5),K75*LOOKUP(1,0/((基础数据!$A$15:$A$26=SUBSTITUTE(是否降价——第三轮积分赛2Q产品评价以及处理!B75," ",""))*(基础数据!$B$15:$B$26=SUBSTITUTE(是否降价——第三轮积分赛2Q产品评价以及处理!D75," ",""))),基础数据!$C$15:$C$26)/100)</f>
        <v>13.953720000000001</v>
      </c>
      <c r="N75" s="45" t="str">
        <f t="shared" si="11"/>
        <v>q112</v>
      </c>
      <c r="O75" s="45">
        <f>IFERROR(LOOKUP(1,0/((订单汇总处理!$G$7:$G$2423=N75)*(订单汇总处理!$E$7:$E$2423=B75)*(订单汇总处理!$D$7:$D$2423=2)),订单汇总处理!$K$7:$K$2423),O76)</f>
        <v>600</v>
      </c>
      <c r="P75" s="45"/>
      <c r="Q75" s="45">
        <f t="shared" si="12"/>
        <v>8372.232</v>
      </c>
      <c r="R75" s="46">
        <f t="shared" si="13"/>
        <v>600</v>
      </c>
      <c r="S75" s="35">
        <f t="shared" si="14"/>
        <v>2.7777777777777779E-6</v>
      </c>
      <c r="T75" s="35">
        <f t="shared" si="15"/>
        <v>1.3150390084211858E-4</v>
      </c>
      <c r="U75" s="35">
        <f>IF(SUBSTITUTE(D75," ","")=基础数据!$A$5,S75/T75*基础数据!$C$5,IF(SUBSTITUTE(D75," ","")=基础数据!$A$4,S75/T75*基础数据!$C$4,IF(SUBSTITUTE(D75," ","")=基础数据!$A$3,S75/T75*基础数据!$C$3,S75/T75*基础数据!$C$2)))</f>
        <v>0.52807896951907385</v>
      </c>
      <c r="V75" s="35">
        <f t="shared" si="16"/>
        <v>1.4880789695190737</v>
      </c>
      <c r="W75" s="35">
        <f>IF(SUBSTITUTE(D75," ","")="老年群体",V75*LOOKUP(1,0/((基础数据!$A$15:$A$26=SUBSTITUTE(是否降价——第三轮积分赛2Q产品评价以及处理!B75," ",""))*(基础数据!$B$15:$B$26=SUBSTITUTE(是否降价——第三轮积分赛2Q产品评价以及处理!D75," ",""))),基础数据!$C$15:$C$26)/(100-基础数据!$G$5),V75*LOOKUP(1,0/((基础数据!$A$15:$A$26=SUBSTITUTE(是否降价——第三轮积分赛2Q产品评价以及处理!B75," ",""))*(基础数据!$B$15:$B$26=SUBSTITUTE(是否降价——第三轮积分赛2Q产品评价以及处理!D75," ",""))),基础数据!$C$15:$C$26)/100)</f>
        <v>13.839134416527386</v>
      </c>
      <c r="X75" s="35">
        <f t="shared" si="17"/>
        <v>8303.4806499164315</v>
      </c>
    </row>
    <row r="76" spans="1:24" ht="40.200000000000003" hidden="1" thickBot="1">
      <c r="A76" s="43">
        <f t="shared" si="10"/>
        <v>9</v>
      </c>
      <c r="B76" s="29" t="s">
        <v>16</v>
      </c>
      <c r="C76" s="30" t="s">
        <v>17</v>
      </c>
      <c r="D76" s="32" t="s">
        <v>67</v>
      </c>
      <c r="E76" s="20" t="s">
        <v>111</v>
      </c>
      <c r="F76" s="24">
        <v>0.54</v>
      </c>
      <c r="G76" s="20">
        <v>0.2</v>
      </c>
      <c r="H76" s="20">
        <v>0.65</v>
      </c>
      <c r="I76" s="20">
        <v>0.09</v>
      </c>
      <c r="J76" s="20">
        <v>0</v>
      </c>
      <c r="K76" s="20">
        <v>1.4782999999999999</v>
      </c>
      <c r="L76" s="45">
        <f>LOOKUP(1,0/((订单汇总处理!$G$7:$G$2423=N76)*(订单汇总处理!$E$7:$E$2423=B76)*(订单汇总处理!$D$7:$D$2423=2)),订单汇总处理!$I$7:$I$2423)</f>
        <v>14</v>
      </c>
      <c r="M76" s="45">
        <f>IF(SUBSTITUTE(D76," ","")="老年群体",K76*LOOKUP(1,0/((基础数据!$A$15:$A$26=SUBSTITUTE(是否降价——第三轮积分赛2Q产品评价以及处理!B76," ",""))*(基础数据!$B$15:$B$26=SUBSTITUTE(是否降价——第三轮积分赛2Q产品评价以及处理!D76," ",""))),基础数据!$C$15:$C$26)/(100-基础数据!$G$5),K76*LOOKUP(1,0/((基础数据!$A$15:$A$26=SUBSTITUTE(是否降价——第三轮积分赛2Q产品评价以及处理!B76," ",""))*(基础数据!$B$15:$B$26=SUBSTITUTE(是否降价——第三轮积分赛2Q产品评价以及处理!D76," ",""))),基础数据!$C$15:$C$26)/100)</f>
        <v>13.748189999999999</v>
      </c>
      <c r="N76" s="45" t="str">
        <f t="shared" si="11"/>
        <v>青年03</v>
      </c>
      <c r="O76" s="45">
        <f>IFERROR(LOOKUP(1,0/((订单汇总处理!$G$7:$G$2423=N76)*(订单汇总处理!$E$7:$E$2423=B76)*(订单汇总处理!$D$7:$D$2423=2)),订单汇总处理!$K$7:$K$2423),O77)</f>
        <v>599.9</v>
      </c>
      <c r="P76" s="45"/>
      <c r="Q76" s="45">
        <f t="shared" si="12"/>
        <v>8247.5391810000001</v>
      </c>
      <c r="R76" s="46">
        <f t="shared" si="13"/>
        <v>599.9</v>
      </c>
      <c r="S76" s="35">
        <f t="shared" si="14"/>
        <v>2.7787039352366366E-6</v>
      </c>
      <c r="T76" s="35">
        <f t="shared" si="15"/>
        <v>1.3150390084211858E-4</v>
      </c>
      <c r="U76" s="35">
        <f>IF(SUBSTITUTE(D76," ","")=基础数据!$A$5,S76/T76*基础数据!$C$5,IF(SUBSTITUTE(D76," ","")=基础数据!$A$4,S76/T76*基础数据!$C$4,IF(SUBSTITUTE(D76," ","")=基础数据!$A$3,S76/T76*基础数据!$C$3,S76/T76*基础数据!$C$2)))</f>
        <v>0.528255039858609</v>
      </c>
      <c r="V76" s="35">
        <f t="shared" si="16"/>
        <v>1.4682550398586089</v>
      </c>
      <c r="W76" s="35">
        <f>IF(SUBSTITUTE(D76," ","")="老年群体",V76*LOOKUP(1,0/((基础数据!$A$15:$A$26=SUBSTITUTE(是否降价——第三轮积分赛2Q产品评价以及处理!B76," ",""))*(基础数据!$B$15:$B$26=SUBSTITUTE(是否降价——第三轮积分赛2Q产品评价以及处理!D76," ",""))),基础数据!$C$15:$C$26)/(100-基础数据!$G$5),V76*LOOKUP(1,0/((基础数据!$A$15:$A$26=SUBSTITUTE(是否降价——第三轮积分赛2Q产品评价以及处理!B76," ",""))*(基础数据!$B$15:$B$26=SUBSTITUTE(是否降价——第三轮积分赛2Q产品评价以及处理!D76," ",""))),基础数据!$C$15:$C$26)/100)</f>
        <v>13.654771870685062</v>
      </c>
      <c r="X76" s="35">
        <f t="shared" si="17"/>
        <v>8191.497645223968</v>
      </c>
    </row>
    <row r="77" spans="1:24" ht="27" hidden="1" thickBot="1">
      <c r="A77" s="43">
        <f t="shared" si="10"/>
        <v>20</v>
      </c>
      <c r="B77" s="29" t="s">
        <v>16</v>
      </c>
      <c r="C77" s="30" t="s">
        <v>17</v>
      </c>
      <c r="D77" s="32" t="s">
        <v>67</v>
      </c>
      <c r="E77" s="20" t="s">
        <v>115</v>
      </c>
      <c r="F77" s="24">
        <v>0.54</v>
      </c>
      <c r="G77" s="20">
        <v>0.1</v>
      </c>
      <c r="H77" s="20">
        <v>0.65</v>
      </c>
      <c r="I77" s="20">
        <v>0.09</v>
      </c>
      <c r="J77" s="20">
        <v>0</v>
      </c>
      <c r="K77" s="20">
        <v>1.3763000000000001</v>
      </c>
      <c r="L77" s="45">
        <f>LOOKUP(1,0/((订单汇总处理!$G$7:$G$2423=N77)*(订单汇总处理!$E$7:$E$2423=B77)*(订单汇总处理!$D$7:$D$2423=2)),订单汇总处理!$I$7:$I$2423)</f>
        <v>13</v>
      </c>
      <c r="M77" s="45">
        <f>IF(SUBSTITUTE(D77," ","")="老年群体",K77*LOOKUP(1,0/((基础数据!$A$15:$A$26=SUBSTITUTE(是否降价——第三轮积分赛2Q产品评价以及处理!B77," ",""))*(基础数据!$B$15:$B$26=SUBSTITUTE(是否降价——第三轮积分赛2Q产品评价以及处理!D77," ",""))),基础数据!$C$15:$C$26)/(100-基础数据!$G$5),K77*LOOKUP(1,0/((基础数据!$A$15:$A$26=SUBSTITUTE(是否降价——第三轮积分赛2Q产品评价以及处理!B77," ",""))*(基础数据!$B$15:$B$26=SUBSTITUTE(是否降价——第三轮积分赛2Q产品评价以及处理!D77," ",""))),基础数据!$C$15:$C$26)/100)</f>
        <v>12.79959</v>
      </c>
      <c r="N77" s="45" t="str">
        <f t="shared" si="11"/>
        <v>青1</v>
      </c>
      <c r="O77" s="45">
        <f>IFERROR(LOOKUP(1,0/((订单汇总处理!$G$7:$G$2423=N77)*(订单汇总处理!$E$7:$E$2423=B77)*(订单汇总处理!$D$7:$D$2423=2)),订单汇总处理!$K$7:$K$2423),O78)</f>
        <v>600</v>
      </c>
      <c r="P77" s="45"/>
      <c r="Q77" s="45">
        <f t="shared" si="12"/>
        <v>7679.7539999999999</v>
      </c>
      <c r="R77" s="46">
        <f t="shared" si="13"/>
        <v>600</v>
      </c>
      <c r="S77" s="35">
        <f t="shared" si="14"/>
        <v>2.7777777777777779E-6</v>
      </c>
      <c r="T77" s="35">
        <f t="shared" si="15"/>
        <v>1.3150390084211858E-4</v>
      </c>
      <c r="U77" s="35">
        <f>IF(SUBSTITUTE(D77," ","")=基础数据!$A$5,S77/T77*基础数据!$C$5,IF(SUBSTITUTE(D77," ","")=基础数据!$A$4,S77/T77*基础数据!$C$4,IF(SUBSTITUTE(D77," ","")=基础数据!$A$3,S77/T77*基础数据!$C$3,S77/T77*基础数据!$C$2)))</f>
        <v>0.52807896951907385</v>
      </c>
      <c r="V77" s="35">
        <f t="shared" si="16"/>
        <v>1.3680789695190738</v>
      </c>
      <c r="W77" s="35">
        <f>IF(SUBSTITUTE(D77," ","")="老年群体",V77*LOOKUP(1,0/((基础数据!$A$15:$A$26=SUBSTITUTE(是否降价——第三轮积分赛2Q产品评价以及处理!B77," ",""))*(基础数据!$B$15:$B$26=SUBSTITUTE(是否降价——第三轮积分赛2Q产品评价以及处理!D77," ",""))),基础数据!$C$15:$C$26)/(100-基础数据!$G$5),V77*LOOKUP(1,0/((基础数据!$A$15:$A$26=SUBSTITUTE(是否降价——第三轮积分赛2Q产品评价以及处理!B77," ",""))*(基础数据!$B$15:$B$26=SUBSTITUTE(是否降价——第三轮积分赛2Q产品评价以及处理!D77," ",""))),基础数据!$C$15:$C$26)/100)</f>
        <v>12.723134416527387</v>
      </c>
      <c r="X77" s="35">
        <f t="shared" si="17"/>
        <v>7633.880649916432</v>
      </c>
    </row>
    <row r="78" spans="1:24" ht="27" hidden="1" thickBot="1">
      <c r="A78" s="43">
        <f t="shared" si="10"/>
        <v>2</v>
      </c>
      <c r="B78" s="29" t="s">
        <v>16</v>
      </c>
      <c r="C78" s="30" t="s">
        <v>17</v>
      </c>
      <c r="D78" s="32" t="s">
        <v>67</v>
      </c>
      <c r="E78" s="20" t="s">
        <v>114</v>
      </c>
      <c r="F78" s="24">
        <v>0.54</v>
      </c>
      <c r="G78" s="20">
        <v>0</v>
      </c>
      <c r="H78" s="20">
        <v>0.37</v>
      </c>
      <c r="I78" s="20">
        <v>0.09</v>
      </c>
      <c r="J78" s="20">
        <v>0</v>
      </c>
      <c r="K78" s="20">
        <v>0.99950000000000006</v>
      </c>
      <c r="L78" s="45">
        <f>LOOKUP(1,0/((订单汇总处理!$G$7:$G$2423=N78)*(订单汇总处理!$E$7:$E$2423=B78)*(订单汇总处理!$D$7:$D$2423=2)),订单汇总处理!$I$7:$I$2423)</f>
        <v>9</v>
      </c>
      <c r="M78" s="45">
        <f>IF(SUBSTITUTE(D78," ","")="老年群体",K78*LOOKUP(1,0/((基础数据!$A$15:$A$26=SUBSTITUTE(是否降价——第三轮积分赛2Q产品评价以及处理!B78," ",""))*(基础数据!$B$15:$B$26=SUBSTITUTE(是否降价——第三轮积分赛2Q产品评价以及处理!D78," ",""))),基础数据!$C$15:$C$26)/(100-基础数据!$G$5),K78*LOOKUP(1,0/((基础数据!$A$15:$A$26=SUBSTITUTE(是否降价——第三轮积分赛2Q产品评价以及处理!B78," ",""))*(基础数据!$B$15:$B$26=SUBSTITUTE(是否降价——第三轮积分赛2Q产品评价以及处理!D78," ",""))),基础数据!$C$15:$C$26)/100)</f>
        <v>9.2953500000000009</v>
      </c>
      <c r="N78" s="45" t="str">
        <f t="shared" si="11"/>
        <v>青年C</v>
      </c>
      <c r="O78" s="45">
        <f>IFERROR(LOOKUP(1,0/((订单汇总处理!$G$7:$G$2423=N78)*(订单汇总处理!$E$7:$E$2423=B78)*(订单汇总处理!$D$7:$D$2423=2)),订单汇总处理!$K$7:$K$2423),O79)</f>
        <v>600</v>
      </c>
      <c r="P78" s="45"/>
      <c r="Q78" s="45">
        <f t="shared" si="12"/>
        <v>5577.2100000000009</v>
      </c>
      <c r="R78" s="46">
        <f t="shared" si="13"/>
        <v>600</v>
      </c>
      <c r="S78" s="35">
        <f t="shared" si="14"/>
        <v>2.7777777777777779E-6</v>
      </c>
      <c r="T78" s="35">
        <f t="shared" si="15"/>
        <v>1.3150390084211858E-4</v>
      </c>
      <c r="U78" s="35">
        <f>IF(SUBSTITUTE(D78," ","")=基础数据!$A$5,S78/T78*基础数据!$C$5,IF(SUBSTITUTE(D78," ","")=基础数据!$A$4,S78/T78*基础数据!$C$4,IF(SUBSTITUTE(D78," ","")=基础数据!$A$3,S78/T78*基础数据!$C$3,S78/T78*基础数据!$C$2)))</f>
        <v>0.52807896951907385</v>
      </c>
      <c r="V78" s="35">
        <f t="shared" si="16"/>
        <v>0.98807896951907381</v>
      </c>
      <c r="W78" s="35">
        <f>IF(SUBSTITUTE(D78," ","")="老年群体",V78*LOOKUP(1,0/((基础数据!$A$15:$A$26=SUBSTITUTE(是否降价——第三轮积分赛2Q产品评价以及处理!B78," ",""))*(基础数据!$B$15:$B$26=SUBSTITUTE(是否降价——第三轮积分赛2Q产品评价以及处理!D78," ",""))),基础数据!$C$15:$C$26)/(100-基础数据!$G$5),V78*LOOKUP(1,0/((基础数据!$A$15:$A$26=SUBSTITUTE(是否降价——第三轮积分赛2Q产品评价以及处理!B78," ",""))*(基础数据!$B$15:$B$26=SUBSTITUTE(是否降价——第三轮积分赛2Q产品评价以及处理!D78," ",""))),基础数据!$C$15:$C$26)/100)</f>
        <v>9.1891344165273878</v>
      </c>
      <c r="X78" s="35">
        <f t="shared" si="17"/>
        <v>5513.4806499164324</v>
      </c>
    </row>
    <row r="79" spans="1:24" ht="27" hidden="1" thickBot="1">
      <c r="A79" s="43">
        <f t="shared" si="10"/>
        <v>21</v>
      </c>
      <c r="B79" s="29" t="s">
        <v>16</v>
      </c>
      <c r="C79" s="30" t="s">
        <v>17</v>
      </c>
      <c r="D79" s="32" t="s">
        <v>116</v>
      </c>
      <c r="E79" s="20" t="s">
        <v>117</v>
      </c>
      <c r="F79" s="24">
        <v>0.28999999999999998</v>
      </c>
      <c r="G79" s="20">
        <v>2.0699999999999998</v>
      </c>
      <c r="H79" s="20">
        <v>0.99</v>
      </c>
      <c r="I79" s="20">
        <v>0.23</v>
      </c>
      <c r="J79" s="20">
        <v>0.2</v>
      </c>
      <c r="K79" s="20">
        <v>3.7957000000000001</v>
      </c>
      <c r="L79" s="45">
        <f>LOOKUP(1,0/((订单汇总处理!$G$7:$G$2423=N79)*(订单汇总处理!$E$7:$E$2423=B79)*(订单汇总处理!$D$7:$D$2423=2)),订单汇总处理!$I$7:$I$2423)</f>
        <v>30</v>
      </c>
      <c r="M79" s="45">
        <f>IF(SUBSTITUTE(D79," ","")="老年群体",K79*LOOKUP(1,0/((基础数据!$A$15:$A$26=SUBSTITUTE(是否降价——第三轮积分赛2Q产品评价以及处理!B79," ",""))*(基础数据!$B$15:$B$26=SUBSTITUTE(是否降价——第三轮积分赛2Q产品评价以及处理!D79," ",""))),基础数据!$C$15:$C$26)/(100-基础数据!$G$5),K79*LOOKUP(1,0/((基础数据!$A$15:$A$26=SUBSTITUTE(是否降价——第三轮积分赛2Q产品评价以及处理!B79," ",""))*(基础数据!$B$15:$B$26=SUBSTITUTE(是否降价——第三轮积分赛2Q产品评价以及处理!D79," ",""))),基础数据!$C$15:$C$26)/100)</f>
        <v>29.796244999999999</v>
      </c>
      <c r="N79" s="45" t="str">
        <f t="shared" si="11"/>
        <v>白1121</v>
      </c>
      <c r="O79" s="45">
        <f>IFERROR(LOOKUP(1,0/((订单汇总处理!$G$7:$G$2423=N79)*(订单汇总处理!$E$7:$E$2423=B79)*(订单汇总处理!$D$7:$D$2423=2)),订单汇总处理!$K$7:$K$2423),O80)</f>
        <v>800</v>
      </c>
      <c r="P79" s="45"/>
      <c r="Q79" s="45">
        <f t="shared" si="12"/>
        <v>23836.995999999999</v>
      </c>
      <c r="R79" s="46">
        <f t="shared" si="13"/>
        <v>800</v>
      </c>
      <c r="S79" s="35">
        <f t="shared" si="14"/>
        <v>1.5625000000000001E-6</v>
      </c>
      <c r="T79" s="35">
        <f t="shared" si="15"/>
        <v>8.1147442097589779E-5</v>
      </c>
      <c r="U79" s="35">
        <f>IF(SUBSTITUTE(D79," ","")=基础数据!$A$5,S79/T79*基础数据!$C$5,IF(SUBSTITUTE(D79," ","")=基础数据!$A$4,S79/T79*基础数据!$C$4,IF(SUBSTITUTE(D79," ","")=基础数据!$A$3,S79/T79*基础数据!$C$3,S79/T79*基础数据!$C$2)))</f>
        <v>0.28882610953791399</v>
      </c>
      <c r="V79" s="35">
        <f t="shared" si="16"/>
        <v>3.7788261095379139</v>
      </c>
      <c r="W79" s="35">
        <f>IF(SUBSTITUTE(D79," ","")="老年群体",V79*LOOKUP(1,0/((基础数据!$A$15:$A$26=SUBSTITUTE(是否降价——第三轮积分赛2Q产品评价以及处理!B79," ",""))*(基础数据!$B$15:$B$26=SUBSTITUTE(是否降价——第三轮积分赛2Q产品评价以及处理!D79," ",""))),基础数据!$C$15:$C$26)/(100-基础数据!$G$5),V79*LOOKUP(1,0/((基础数据!$A$15:$A$26=SUBSTITUTE(是否降价——第三轮积分赛2Q产品评价以及处理!B79," ",""))*(基础数据!$B$15:$B$26=SUBSTITUTE(是否降价——第三轮积分赛2Q产品评价以及处理!D79," ",""))),基础数据!$C$15:$C$26)/100)</f>
        <v>29.663784959872622</v>
      </c>
      <c r="X79" s="35">
        <f t="shared" si="17"/>
        <v>23731.027967898099</v>
      </c>
    </row>
    <row r="80" spans="1:24" ht="53.4" hidden="1" thickBot="1">
      <c r="A80" s="43">
        <f t="shared" si="10"/>
        <v>17</v>
      </c>
      <c r="B80" s="29" t="s">
        <v>16</v>
      </c>
      <c r="C80" s="30" t="s">
        <v>17</v>
      </c>
      <c r="D80" s="32" t="s">
        <v>116</v>
      </c>
      <c r="E80" s="20" t="s">
        <v>120</v>
      </c>
      <c r="F80" s="24">
        <v>0.28999999999999998</v>
      </c>
      <c r="G80" s="20">
        <v>1.96</v>
      </c>
      <c r="H80" s="20">
        <v>0.99</v>
      </c>
      <c r="I80" s="20">
        <v>0.08</v>
      </c>
      <c r="J80" s="20">
        <v>0.15</v>
      </c>
      <c r="K80" s="20">
        <v>3.4750000000000001</v>
      </c>
      <c r="L80" s="45">
        <f>LOOKUP(1,0/((订单汇总处理!$G$7:$G$2423=N80)*(订单汇总处理!$E$7:$E$2423=B80)*(订单汇总处理!$D$7:$D$2423=2)),订单汇总处理!$I$7:$I$2423)</f>
        <v>27</v>
      </c>
      <c r="M80" s="45">
        <f>IF(SUBSTITUTE(D80," ","")="老年群体",K80*LOOKUP(1,0/((基础数据!$A$15:$A$26=SUBSTITUTE(是否降价——第三轮积分赛2Q产品评价以及处理!B80," ",""))*(基础数据!$B$15:$B$26=SUBSTITUTE(是否降价——第三轮积分赛2Q产品评价以及处理!D80," ",""))),基础数据!$C$15:$C$26)/(100-基础数据!$G$5),K80*LOOKUP(1,0/((基础数据!$A$15:$A$26=SUBSTITUTE(是否降价——第三轮积分赛2Q产品评价以及处理!B80," ",""))*(基础数据!$B$15:$B$26=SUBSTITUTE(是否降价——第三轮积分赛2Q产品评价以及处理!D80," ",""))),基础数据!$C$15:$C$26)/100)</f>
        <v>27.278749999999999</v>
      </c>
      <c r="N80" s="45" t="str">
        <f t="shared" si="11"/>
        <v>bbb1</v>
      </c>
      <c r="O80" s="45">
        <f>IFERROR(LOOKUP(1,0/((订单汇总处理!$G$7:$G$2423=N80)*(订单汇总处理!$E$7:$E$2423=B80)*(订单汇总处理!$D$7:$D$2423=2)),订单汇总处理!$K$7:$K$2423),O81)</f>
        <v>800</v>
      </c>
      <c r="P80" s="45"/>
      <c r="Q80" s="45">
        <f t="shared" si="12"/>
        <v>21823</v>
      </c>
      <c r="R80" s="46">
        <f t="shared" si="13"/>
        <v>800</v>
      </c>
      <c r="S80" s="35">
        <f t="shared" si="14"/>
        <v>1.5625000000000001E-6</v>
      </c>
      <c r="T80" s="35">
        <f t="shared" si="15"/>
        <v>8.1147442097589779E-5</v>
      </c>
      <c r="U80" s="35">
        <f>IF(SUBSTITUTE(D80," ","")=基础数据!$A$5,S80/T80*基础数据!$C$5,IF(SUBSTITUTE(D80," ","")=基础数据!$A$4,S80/T80*基础数据!$C$4,IF(SUBSTITUTE(D80," ","")=基础数据!$A$3,S80/T80*基础数据!$C$3,S80/T80*基础数据!$C$2)))</f>
        <v>0.28882610953791399</v>
      </c>
      <c r="V80" s="35">
        <f t="shared" si="16"/>
        <v>3.4688261095379143</v>
      </c>
      <c r="W80" s="35">
        <f>IF(SUBSTITUTE(D80," ","")="老年群体",V80*LOOKUP(1,0/((基础数据!$A$15:$A$26=SUBSTITUTE(是否降价——第三轮积分赛2Q产品评价以及处理!B80," ",""))*(基础数据!$B$15:$B$26=SUBSTITUTE(是否降价——第三轮积分赛2Q产品评价以及处理!D80," ",""))),基础数据!$C$15:$C$26)/(100-基础数据!$G$5),V80*LOOKUP(1,0/((基础数据!$A$15:$A$26=SUBSTITUTE(是否降价——第三轮积分赛2Q产品评价以及处理!B80," ",""))*(基础数据!$B$15:$B$26=SUBSTITUTE(是否降价——第三轮积分赛2Q产品评价以及处理!D80," ",""))),基础数据!$C$15:$C$26)/100)</f>
        <v>27.23028495987263</v>
      </c>
      <c r="X80" s="35">
        <f t="shared" si="17"/>
        <v>21784.227967898103</v>
      </c>
    </row>
    <row r="81" spans="1:24" ht="40.200000000000003" thickBot="1">
      <c r="A81" s="43">
        <f t="shared" si="10"/>
        <v>1</v>
      </c>
      <c r="B81" s="29" t="s">
        <v>16</v>
      </c>
      <c r="C81" s="30" t="s">
        <v>17</v>
      </c>
      <c r="D81" s="32" t="s">
        <v>116</v>
      </c>
      <c r="E81" s="33" t="s">
        <v>119</v>
      </c>
      <c r="F81" s="24">
        <v>0.28999999999999998</v>
      </c>
      <c r="G81" s="20">
        <v>1.83</v>
      </c>
      <c r="H81" s="20">
        <v>0.99</v>
      </c>
      <c r="I81" s="20">
        <v>0.08</v>
      </c>
      <c r="J81" s="20">
        <v>0.22</v>
      </c>
      <c r="K81" s="20">
        <v>3.4043999999999999</v>
      </c>
      <c r="L81" s="45">
        <f>LOOKUP(1,0/((订单汇总处理!$G$7:$G$2423=N81)*(订单汇总处理!$E$7:$E$2423=B81)*(订单汇总处理!$D$7:$D$2423=2)),订单汇总处理!$I$7:$I$2423)</f>
        <v>27</v>
      </c>
      <c r="M81" s="45">
        <f>IF(SUBSTITUTE(D81," ","")="老年群体",K81*LOOKUP(1,0/((基础数据!$A$15:$A$26=SUBSTITUTE(是否降价——第三轮积分赛2Q产品评价以及处理!B81," ",""))*(基础数据!$B$15:$B$26=SUBSTITUTE(是否降价——第三轮积分赛2Q产品评价以及处理!D81," ",""))),基础数据!$C$15:$C$26)/(100-基础数据!$G$5),K81*LOOKUP(1,0/((基础数据!$A$15:$A$26=SUBSTITUTE(是否降价——第三轮积分赛2Q产品评价以及处理!B81," ",""))*(基础数据!$B$15:$B$26=SUBSTITUTE(是否降价——第三轮积分赛2Q产品评价以及处理!D81," ",""))),基础数据!$C$15:$C$26)/100)</f>
        <v>26.724539999999998</v>
      </c>
      <c r="N81" s="45" t="str">
        <f t="shared" si="11"/>
        <v>白兰1</v>
      </c>
      <c r="O81" s="45">
        <f>IFERROR(LOOKUP(1,0/((订单汇总处理!$G$7:$G$2423=N81)*(订单汇总处理!$E$7:$E$2423=B81)*(订单汇总处理!$D$7:$D$2423=2)),订单汇总处理!$K$7:$K$2423),O82)</f>
        <v>800</v>
      </c>
      <c r="P81" s="45">
        <f>IF(N81=基础数据!$K$8,基础数据!$K$29,IF(N81=基础数据!$L$8,基础数据!$L$29,IF(N81=基础数据!$M$8,基础数据!$M$29,IF(N81=基础数据!$N$8,基础数据!$N$29,IF(N81=基础数据!$O$8,基础数据!$O$29,IF(N81=基础数据!$P$8,基础数据!$P$29,IF(N81=基础数据!$Q$8,基础数据!$Q$29,基础数据!$R$29)))))))</f>
        <v>257.83999999999997</v>
      </c>
      <c r="Q81" s="82">
        <f>(O81-P81)*M81</f>
        <v>14488.976606400001</v>
      </c>
      <c r="R81" s="46">
        <v>700</v>
      </c>
      <c r="S81" s="35">
        <f t="shared" si="14"/>
        <v>2.0408163265306121E-6</v>
      </c>
      <c r="T81" s="35">
        <f t="shared" si="15"/>
        <v>8.1147442097589779E-5</v>
      </c>
      <c r="U81" s="35">
        <f>IF(SUBSTITUTE(D81," ","")=基础数据!$A$5,S81/T81*基础数据!$C$5,IF(SUBSTITUTE(D81," ","")=基础数据!$A$4,S81/T81*基础数据!$C$4,IF(SUBSTITUTE(D81," ","")=基础数据!$A$3,S81/T81*基础数据!$C$3,S81/T81*基础数据!$C$2)))</f>
        <v>0.37724226551890805</v>
      </c>
      <c r="V81" s="35">
        <f t="shared" si="16"/>
        <v>3.4972422655189086</v>
      </c>
      <c r="W81" s="35">
        <f>IF(SUBSTITUTE(D81," ","")="老年群体",V81*LOOKUP(1,0/((基础数据!$A$15:$A$26=SUBSTITUTE(是否降价——第三轮积分赛2Q产品评价以及处理!B81," ",""))*(基础数据!$B$15:$B$26=SUBSTITUTE(是否降价——第三轮积分赛2Q产品评价以及处理!D81," ",""))),基础数据!$C$15:$C$26)/(100-基础数据!$G$5),V81*LOOKUP(1,0/((基础数据!$A$15:$A$26=SUBSTITUTE(是否降价——第三轮积分赛2Q产品评价以及处理!B81," ",""))*(基础数据!$B$15:$B$26=SUBSTITUTE(是否降价——第三轮积分赛2Q产品评价以及处理!D81," ",""))),基础数据!$C$15:$C$26)/100)</f>
        <v>27.453351784323431</v>
      </c>
      <c r="X81" s="82">
        <f>(R81-P81)*W81</f>
        <v>12138.774024956449</v>
      </c>
    </row>
    <row r="82" spans="1:24" ht="27" hidden="1" thickBot="1">
      <c r="A82" s="43">
        <f t="shared" si="10"/>
        <v>16</v>
      </c>
      <c r="B82" s="29" t="s">
        <v>16</v>
      </c>
      <c r="C82" s="30" t="s">
        <v>17</v>
      </c>
      <c r="D82" s="32" t="s">
        <v>116</v>
      </c>
      <c r="E82" s="20" t="s">
        <v>121</v>
      </c>
      <c r="F82" s="24">
        <v>0.28999999999999998</v>
      </c>
      <c r="G82" s="20">
        <v>1.23</v>
      </c>
      <c r="H82" s="20">
        <v>0.99</v>
      </c>
      <c r="I82" s="20">
        <v>0.08</v>
      </c>
      <c r="J82" s="20">
        <v>0.28999999999999998</v>
      </c>
      <c r="K82" s="20">
        <v>2.8746999999999998</v>
      </c>
      <c r="L82" s="45">
        <f>LOOKUP(1,0/((订单汇总处理!$G$7:$G$2423=N82)*(订单汇总处理!$E$7:$E$2423=B82)*(订单汇总处理!$D$7:$D$2423=2)),订单汇总处理!$I$7:$I$2423)</f>
        <v>23</v>
      </c>
      <c r="M82" s="45">
        <f>IF(SUBSTITUTE(D82," ","")="老年群体",K82*LOOKUP(1,0/((基础数据!$A$15:$A$26=SUBSTITUTE(是否降价——第三轮积分赛2Q产品评价以及处理!B82," ",""))*(基础数据!$B$15:$B$26=SUBSTITUTE(是否降价——第三轮积分赛2Q产品评价以及处理!D82," ",""))),基础数据!$C$15:$C$26)/(100-基础数据!$G$5),K82*LOOKUP(1,0/((基础数据!$A$15:$A$26=SUBSTITUTE(是否降价——第三轮积分赛2Q产品评价以及处理!B82," ",""))*(基础数据!$B$15:$B$26=SUBSTITUTE(是否降价——第三轮积分赛2Q产品评价以及处理!D82," ",""))),基础数据!$C$15:$C$26)/100)</f>
        <v>22.566394999999996</v>
      </c>
      <c r="N82" s="45" t="str">
        <f t="shared" si="11"/>
        <v>B1</v>
      </c>
      <c r="O82" s="45">
        <f>IFERROR(LOOKUP(1,0/((订单汇总处理!$G$7:$G$2423=N82)*(订单汇总处理!$E$7:$E$2423=B82)*(订单汇总处理!$D$7:$D$2423=2)),订单汇总处理!$K$7:$K$2423),O83)</f>
        <v>800</v>
      </c>
      <c r="P82" s="45"/>
      <c r="Q82" s="45">
        <f t="shared" si="12"/>
        <v>18053.115999999998</v>
      </c>
      <c r="R82" s="46">
        <f t="shared" si="13"/>
        <v>800</v>
      </c>
      <c r="S82" s="35">
        <f t="shared" si="14"/>
        <v>1.5625000000000001E-6</v>
      </c>
      <c r="T82" s="35">
        <f t="shared" si="15"/>
        <v>8.1147442097589779E-5</v>
      </c>
      <c r="U82" s="35">
        <f>IF(SUBSTITUTE(D82," ","")=基础数据!$A$5,S82/T82*基础数据!$C$5,IF(SUBSTITUTE(D82," ","")=基础数据!$A$4,S82/T82*基础数据!$C$4,IF(SUBSTITUTE(D82," ","")=基础数据!$A$3,S82/T82*基础数据!$C$3,S82/T82*基础数据!$C$2)))</f>
        <v>0.28882610953791399</v>
      </c>
      <c r="V82" s="35">
        <f t="shared" si="16"/>
        <v>2.878826109537914</v>
      </c>
      <c r="W82" s="35">
        <f>IF(SUBSTITUTE(D82," ","")="老年群体",V82*LOOKUP(1,0/((基础数据!$A$15:$A$26=SUBSTITUTE(是否降价——第三轮积分赛2Q产品评价以及处理!B82," ",""))*(基础数据!$B$15:$B$26=SUBSTITUTE(是否降价——第三轮积分赛2Q产品评价以及处理!D82," ",""))),基础数据!$C$15:$C$26)/(100-基础数据!$G$5),V82*LOOKUP(1,0/((基础数据!$A$15:$A$26=SUBSTITUTE(是否降价——第三轮积分赛2Q产品评价以及处理!B82," ",""))*(基础数据!$B$15:$B$26=SUBSTITUTE(是否降价——第三轮积分赛2Q产品评价以及处理!D82," ",""))),基础数据!$C$15:$C$26)/100)</f>
        <v>22.598784959872624</v>
      </c>
      <c r="X82" s="35">
        <f t="shared" si="17"/>
        <v>18079.027967898099</v>
      </c>
    </row>
    <row r="83" spans="1:24" ht="40.200000000000003" hidden="1" thickBot="1">
      <c r="A83" s="43">
        <f t="shared" si="10"/>
        <v>10</v>
      </c>
      <c r="B83" s="29" t="s">
        <v>16</v>
      </c>
      <c r="C83" s="30" t="s">
        <v>17</v>
      </c>
      <c r="D83" s="32" t="s">
        <v>116</v>
      </c>
      <c r="E83" s="20" t="s">
        <v>126</v>
      </c>
      <c r="F83" s="24">
        <v>0.28999999999999998</v>
      </c>
      <c r="G83" s="20">
        <v>1.25</v>
      </c>
      <c r="H83" s="20">
        <v>0.99</v>
      </c>
      <c r="I83" s="20">
        <v>0.08</v>
      </c>
      <c r="J83" s="20">
        <v>0.18</v>
      </c>
      <c r="K83" s="20">
        <v>2.7928000000000002</v>
      </c>
      <c r="L83" s="45">
        <f>LOOKUP(1,0/((订单汇总处理!$G$7:$G$2423=N83)*(订单汇总处理!$E$7:$E$2423=B83)*(订单汇总处理!$D$7:$D$2423=2)),订单汇总处理!$I$7:$I$2423)</f>
        <v>22</v>
      </c>
      <c r="M83" s="45">
        <f>IF(SUBSTITUTE(D83," ","")="老年群体",K83*LOOKUP(1,0/((基础数据!$A$15:$A$26=SUBSTITUTE(是否降价——第三轮积分赛2Q产品评价以及处理!B83," ",""))*(基础数据!$B$15:$B$26=SUBSTITUTE(是否降价——第三轮积分赛2Q产品评价以及处理!D83," ",""))),基础数据!$C$15:$C$26)/(100-基础数据!$G$5),K83*LOOKUP(1,0/((基础数据!$A$15:$A$26=SUBSTITUTE(是否降价——第三轮积分赛2Q产品评价以及处理!B83," ",""))*(基础数据!$B$15:$B$26=SUBSTITUTE(是否降价——第三轮积分赛2Q产品评价以及处理!D83," ",""))),基础数据!$C$15:$C$26)/100)</f>
        <v>21.923479999999998</v>
      </c>
      <c r="N83" s="45" t="str">
        <f t="shared" si="11"/>
        <v>白领one</v>
      </c>
      <c r="O83" s="45">
        <f>IFERROR(LOOKUP(1,0/((订单汇总处理!$G$7:$G$2423=N83)*(订单汇总处理!$E$7:$E$2423=B83)*(订单汇总处理!$D$7:$D$2423=2)),订单汇总处理!$K$7:$K$2423),O84)</f>
        <v>800</v>
      </c>
      <c r="P83" s="45"/>
      <c r="Q83" s="45">
        <f t="shared" si="12"/>
        <v>17538.784</v>
      </c>
      <c r="R83" s="46">
        <f t="shared" si="13"/>
        <v>800</v>
      </c>
      <c r="S83" s="35">
        <f t="shared" si="14"/>
        <v>1.5625000000000001E-6</v>
      </c>
      <c r="T83" s="35">
        <f t="shared" si="15"/>
        <v>8.1147442097589779E-5</v>
      </c>
      <c r="U83" s="35">
        <f>IF(SUBSTITUTE(D83," ","")=基础数据!$A$5,S83/T83*基础数据!$C$5,IF(SUBSTITUTE(D83," ","")=基础数据!$A$4,S83/T83*基础数据!$C$4,IF(SUBSTITUTE(D83," ","")=基础数据!$A$3,S83/T83*基础数据!$C$3,S83/T83*基础数据!$C$2)))</f>
        <v>0.28882610953791399</v>
      </c>
      <c r="V83" s="35">
        <f t="shared" si="16"/>
        <v>2.7888261095379145</v>
      </c>
      <c r="W83" s="35">
        <f>IF(SUBSTITUTE(D83," ","")="老年群体",V83*LOOKUP(1,0/((基础数据!$A$15:$A$26=SUBSTITUTE(是否降价——第三轮积分赛2Q产品评价以及处理!B83," ",""))*(基础数据!$B$15:$B$26=SUBSTITUTE(是否降价——第三轮积分赛2Q产品评价以及处理!D83," ",""))),基础数据!$C$15:$C$26)/(100-基础数据!$G$5),V83*LOOKUP(1,0/((基础数据!$A$15:$A$26=SUBSTITUTE(是否降价——第三轮积分赛2Q产品评价以及处理!B83," ",""))*(基础数据!$B$15:$B$26=SUBSTITUTE(是否降价——第三轮积分赛2Q产品评价以及处理!D83," ",""))),基础数据!$C$15:$C$26)/100)</f>
        <v>21.892284959872626</v>
      </c>
      <c r="X83" s="35">
        <f t="shared" si="17"/>
        <v>17513.827967898102</v>
      </c>
    </row>
    <row r="84" spans="1:24" ht="40.200000000000003" hidden="1" thickBot="1">
      <c r="A84" s="43">
        <f t="shared" si="10"/>
        <v>3</v>
      </c>
      <c r="B84" s="29" t="s">
        <v>16</v>
      </c>
      <c r="C84" s="30" t="s">
        <v>17</v>
      </c>
      <c r="D84" s="32" t="s">
        <v>116</v>
      </c>
      <c r="E84" s="20" t="s">
        <v>118</v>
      </c>
      <c r="F84" s="24">
        <v>0.28999999999999998</v>
      </c>
      <c r="G84" s="20">
        <v>0</v>
      </c>
      <c r="H84" s="20">
        <v>2.36</v>
      </c>
      <c r="I84" s="20">
        <v>0.08</v>
      </c>
      <c r="J84" s="20">
        <v>0</v>
      </c>
      <c r="K84" s="20">
        <v>2.7277999999999998</v>
      </c>
      <c r="L84" s="45">
        <f>LOOKUP(1,0/((订单汇总处理!$G$7:$G$2423=N84)*(订单汇总处理!$E$7:$E$2423=B84)*(订单汇总处理!$D$7:$D$2423=2)),订单汇总处理!$I$7:$I$2423)</f>
        <v>21</v>
      </c>
      <c r="M84" s="45">
        <f>IF(SUBSTITUTE(D84," ","")="老年群体",K84*LOOKUP(1,0/((基础数据!$A$15:$A$26=SUBSTITUTE(是否降价——第三轮积分赛2Q产品评价以及处理!B84," ",""))*(基础数据!$B$15:$B$26=SUBSTITUTE(是否降价——第三轮积分赛2Q产品评价以及处理!D84," ",""))),基础数据!$C$15:$C$26)/(100-基础数据!$G$5),K84*LOOKUP(1,0/((基础数据!$A$15:$A$26=SUBSTITUTE(是否降价——第三轮积分赛2Q产品评价以及处理!B84," ",""))*(基础数据!$B$15:$B$26=SUBSTITUTE(是否降价——第三轮积分赛2Q产品评价以及处理!D84," ",""))),基础数据!$C$15:$C$26)/100)</f>
        <v>21.413229999999999</v>
      </c>
      <c r="N84" s="45" t="str">
        <f t="shared" si="11"/>
        <v>白领222</v>
      </c>
      <c r="O84" s="45">
        <f>IFERROR(LOOKUP(1,0/((订单汇总处理!$G$7:$G$2423=N84)*(订单汇总处理!$E$7:$E$2423=B84)*(订单汇总处理!$D$7:$D$2423=2)),订单汇总处理!$K$7:$K$2423),O85)</f>
        <v>800</v>
      </c>
      <c r="P84" s="45"/>
      <c r="Q84" s="45">
        <f t="shared" si="12"/>
        <v>17130.583999999999</v>
      </c>
      <c r="R84" s="46">
        <f t="shared" si="13"/>
        <v>800</v>
      </c>
      <c r="S84" s="35">
        <f t="shared" si="14"/>
        <v>1.5625000000000001E-6</v>
      </c>
      <c r="T84" s="35">
        <f t="shared" si="15"/>
        <v>8.1147442097589779E-5</v>
      </c>
      <c r="U84" s="35">
        <f>IF(SUBSTITUTE(D84," ","")=基础数据!$A$5,S84/T84*基础数据!$C$5,IF(SUBSTITUTE(D84," ","")=基础数据!$A$4,S84/T84*基础数据!$C$4,IF(SUBSTITUTE(D84," ","")=基础数据!$A$3,S84/T84*基础数据!$C$3,S84/T84*基础数据!$C$2)))</f>
        <v>0.28882610953791399</v>
      </c>
      <c r="V84" s="35">
        <f t="shared" si="16"/>
        <v>2.728826109537914</v>
      </c>
      <c r="W84" s="35">
        <f>IF(SUBSTITUTE(D84," ","")="老年群体",V84*LOOKUP(1,0/((基础数据!$A$15:$A$26=SUBSTITUTE(是否降价——第三轮积分赛2Q产品评价以及处理!B84," ",""))*(基础数据!$B$15:$B$26=SUBSTITUTE(是否降价——第三轮积分赛2Q产品评价以及处理!D84," ",""))),基础数据!$C$15:$C$26)/(100-基础数据!$G$5),V84*LOOKUP(1,0/((基础数据!$A$15:$A$26=SUBSTITUTE(是否降价——第三轮积分赛2Q产品评价以及处理!B84," ",""))*(基础数据!$B$15:$B$26=SUBSTITUTE(是否降价——第三轮积分赛2Q产品评价以及处理!D84," ",""))),基础数据!$C$15:$C$26)/100)</f>
        <v>21.421284959872622</v>
      </c>
      <c r="X84" s="35">
        <f t="shared" si="17"/>
        <v>17137.027967898099</v>
      </c>
    </row>
    <row r="85" spans="1:24" ht="40.200000000000003" hidden="1" thickBot="1">
      <c r="A85" s="43">
        <f t="shared" si="10"/>
        <v>19</v>
      </c>
      <c r="B85" s="29" t="s">
        <v>16</v>
      </c>
      <c r="C85" s="30" t="s">
        <v>17</v>
      </c>
      <c r="D85" s="32" t="s">
        <v>116</v>
      </c>
      <c r="E85" s="20" t="s">
        <v>122</v>
      </c>
      <c r="F85" s="24">
        <v>0.28999999999999998</v>
      </c>
      <c r="G85" s="20">
        <v>1.17</v>
      </c>
      <c r="H85" s="20">
        <v>0.99</v>
      </c>
      <c r="I85" s="20">
        <v>0.08</v>
      </c>
      <c r="J85" s="20">
        <v>0.18</v>
      </c>
      <c r="K85" s="20">
        <v>2.7181999999999999</v>
      </c>
      <c r="L85" s="45">
        <f>LOOKUP(1,0/((订单汇总处理!$G$7:$G$2423=N85)*(订单汇总处理!$E$7:$E$2423=B85)*(订单汇总处理!$D$7:$D$2423=2)),订单汇总处理!$I$7:$I$2423)</f>
        <v>21</v>
      </c>
      <c r="M85" s="45">
        <f>IF(SUBSTITUTE(D85," ","")="老年群体",K85*LOOKUP(1,0/((基础数据!$A$15:$A$26=SUBSTITUTE(是否降价——第三轮积分赛2Q产品评价以及处理!B85," ",""))*(基础数据!$B$15:$B$26=SUBSTITUTE(是否降价——第三轮积分赛2Q产品评价以及处理!D85," ",""))),基础数据!$C$15:$C$26)/(100-基础数据!$G$5),K85*LOOKUP(1,0/((基础数据!$A$15:$A$26=SUBSTITUTE(是否降价——第三轮积分赛2Q产品评价以及处理!B85," ",""))*(基础数据!$B$15:$B$26=SUBSTITUTE(是否降价——第三轮积分赛2Q产品评价以及处理!D85," ",""))),基础数据!$C$15:$C$26)/100)</f>
        <v>21.337869999999999</v>
      </c>
      <c r="N85" s="45" t="str">
        <f t="shared" si="11"/>
        <v>乙11</v>
      </c>
      <c r="O85" s="45">
        <f>IFERROR(LOOKUP(1,0/((订单汇总处理!$G$7:$G$2423=N85)*(订单汇总处理!$E$7:$E$2423=B85)*(订单汇总处理!$D$7:$D$2423=2)),订单汇总处理!$K$7:$K$2423),O86)</f>
        <v>800</v>
      </c>
      <c r="P85" s="45"/>
      <c r="Q85" s="45">
        <f t="shared" si="12"/>
        <v>17070.295999999998</v>
      </c>
      <c r="R85" s="46">
        <f t="shared" si="13"/>
        <v>800</v>
      </c>
      <c r="S85" s="35">
        <f t="shared" si="14"/>
        <v>1.5625000000000001E-6</v>
      </c>
      <c r="T85" s="35">
        <f t="shared" si="15"/>
        <v>8.1147442097589779E-5</v>
      </c>
      <c r="U85" s="35">
        <f>IF(SUBSTITUTE(D85," ","")=基础数据!$A$5,S85/T85*基础数据!$C$5,IF(SUBSTITUTE(D85," ","")=基础数据!$A$4,S85/T85*基础数据!$C$4,IF(SUBSTITUTE(D85," ","")=基础数据!$A$3,S85/T85*基础数据!$C$3,S85/T85*基础数据!$C$2)))</f>
        <v>0.28882610953791399</v>
      </c>
      <c r="V85" s="35">
        <f t="shared" si="16"/>
        <v>2.7088261095379145</v>
      </c>
      <c r="W85" s="35">
        <f>IF(SUBSTITUTE(D85," ","")="老年群体",V85*LOOKUP(1,0/((基础数据!$A$15:$A$26=SUBSTITUTE(是否降价——第三轮积分赛2Q产品评价以及处理!B85," ",""))*(基础数据!$B$15:$B$26=SUBSTITUTE(是否降价——第三轮积分赛2Q产品评价以及处理!D85," ",""))),基础数据!$C$15:$C$26)/(100-基础数据!$G$5),V85*LOOKUP(1,0/((基础数据!$A$15:$A$26=SUBSTITUTE(是否降价——第三轮积分赛2Q产品评价以及处理!B85," ",""))*(基础数据!$B$15:$B$26=SUBSTITUTE(是否降价——第三轮积分赛2Q产品评价以及处理!D85," ",""))),基础数据!$C$15:$C$26)/100)</f>
        <v>21.264284959872629</v>
      </c>
      <c r="X85" s="35">
        <f t="shared" si="17"/>
        <v>17011.427967898104</v>
      </c>
    </row>
    <row r="86" spans="1:24" ht="40.200000000000003" hidden="1" thickBot="1">
      <c r="A86" s="43">
        <f t="shared" si="10"/>
        <v>7</v>
      </c>
      <c r="B86" s="29" t="s">
        <v>16</v>
      </c>
      <c r="C86" s="30" t="s">
        <v>17</v>
      </c>
      <c r="D86" s="32" t="s">
        <v>116</v>
      </c>
      <c r="E86" s="20" t="s">
        <v>127</v>
      </c>
      <c r="F86" s="24">
        <v>0.28999999999999998</v>
      </c>
      <c r="G86" s="20">
        <v>1.02</v>
      </c>
      <c r="H86" s="20">
        <v>0.99</v>
      </c>
      <c r="I86" s="20">
        <v>0.16</v>
      </c>
      <c r="J86" s="20">
        <v>0.2</v>
      </c>
      <c r="K86" s="20">
        <v>2.6564999999999999</v>
      </c>
      <c r="L86" s="45">
        <f>LOOKUP(1,0/((订单汇总处理!$G$7:$G$2423=N86)*(订单汇总处理!$E$7:$E$2423=B86)*(订单汇总处理!$D$7:$D$2423=2)),订单汇总处理!$I$7:$I$2423)</f>
        <v>21</v>
      </c>
      <c r="M86" s="45">
        <f>IF(SUBSTITUTE(D86," ","")="老年群体",K86*LOOKUP(1,0/((基础数据!$A$15:$A$26=SUBSTITUTE(是否降价——第三轮积分赛2Q产品评价以及处理!B86," ",""))*(基础数据!$B$15:$B$26=SUBSTITUTE(是否降价——第三轮积分赛2Q产品评价以及处理!D86," ",""))),基础数据!$C$15:$C$26)/(100-基础数据!$G$5),K86*LOOKUP(1,0/((基础数据!$A$15:$A$26=SUBSTITUTE(是否降价——第三轮积分赛2Q产品评价以及处理!B86," ",""))*(基础数据!$B$15:$B$26=SUBSTITUTE(是否降价——第三轮积分赛2Q产品评价以及处理!D86," ",""))),基础数据!$C$15:$C$26)/100)</f>
        <v>20.853525000000001</v>
      </c>
      <c r="N86" s="45" t="str">
        <f t="shared" si="11"/>
        <v>BL1</v>
      </c>
      <c r="O86" s="45">
        <f>IFERROR(LOOKUP(1,0/((订单汇总处理!$G$7:$G$2423=N86)*(订单汇总处理!$E$7:$E$2423=B86)*(订单汇总处理!$D$7:$D$2423=2)),订单汇总处理!$K$7:$K$2423),O87)</f>
        <v>799.99</v>
      </c>
      <c r="P86" s="45"/>
      <c r="Q86" s="45">
        <f t="shared" si="12"/>
        <v>16682.61146475</v>
      </c>
      <c r="R86" s="46">
        <f t="shared" si="13"/>
        <v>799.99</v>
      </c>
      <c r="S86" s="35">
        <f t="shared" si="14"/>
        <v>1.5625390632324339E-6</v>
      </c>
      <c r="T86" s="35">
        <f t="shared" si="15"/>
        <v>8.1147442097589779E-5</v>
      </c>
      <c r="U86" s="35">
        <f>IF(SUBSTITUTE(D86," ","")=基础数据!$A$5,S86/T86*基础数据!$C$5,IF(SUBSTITUTE(D86," ","")=基础数据!$A$4,S86/T86*基础数据!$C$4,IF(SUBSTITUTE(D86," ","")=基础数据!$A$3,S86/T86*基础数据!$C$3,S86/T86*基础数据!$C$2)))</f>
        <v>0.28883333032604191</v>
      </c>
      <c r="V86" s="35">
        <f t="shared" si="16"/>
        <v>2.6588333303260421</v>
      </c>
      <c r="W86" s="35">
        <f>IF(SUBSTITUTE(D86," ","")="老年群体",V86*LOOKUP(1,0/((基础数据!$A$15:$A$26=SUBSTITUTE(是否降价——第三轮积分赛2Q产品评价以及处理!B86," ",""))*(基础数据!$B$15:$B$26=SUBSTITUTE(是否降价——第三轮积分赛2Q产品评价以及处理!D86," ",""))),基础数据!$C$15:$C$26)/(100-基础数据!$G$5),V86*LOOKUP(1,0/((基础数据!$A$15:$A$26=SUBSTITUTE(是否降价——第三轮积分赛2Q产品评价以及处理!B86," ",""))*(基础数据!$B$15:$B$26=SUBSTITUTE(是否降价——第三轮积分赛2Q产品评价以及处理!D86," ",""))),基础数据!$C$15:$C$26)/100)</f>
        <v>20.87184164305943</v>
      </c>
      <c r="X86" s="35">
        <f t="shared" si="17"/>
        <v>16697.264596031113</v>
      </c>
    </row>
    <row r="87" spans="1:24" ht="53.4" hidden="1" thickBot="1">
      <c r="A87" s="43">
        <f t="shared" si="10"/>
        <v>23</v>
      </c>
      <c r="B87" s="29" t="s">
        <v>16</v>
      </c>
      <c r="C87" s="30" t="s">
        <v>17</v>
      </c>
      <c r="D87" s="32" t="s">
        <v>116</v>
      </c>
      <c r="E87" s="20" t="s">
        <v>129</v>
      </c>
      <c r="F87" s="24">
        <v>0.28999999999999998</v>
      </c>
      <c r="G87" s="20">
        <v>1.03</v>
      </c>
      <c r="H87" s="20">
        <v>0.99</v>
      </c>
      <c r="I87" s="20">
        <v>0.08</v>
      </c>
      <c r="J87" s="20">
        <v>0</v>
      </c>
      <c r="K87" s="20">
        <v>2.3885000000000001</v>
      </c>
      <c r="L87" s="45">
        <f>LOOKUP(1,0/((订单汇总处理!$G$7:$G$2423=N87)*(订单汇总处理!$E$7:$E$2423=B87)*(订单汇总处理!$D$7:$D$2423=2)),订单汇总处理!$I$7:$I$2423)</f>
        <v>18</v>
      </c>
      <c r="M87" s="45">
        <f>IF(SUBSTITUTE(D87," ","")="老年群体",K87*LOOKUP(1,0/((基础数据!$A$15:$A$26=SUBSTITUTE(是否降价——第三轮积分赛2Q产品评价以及处理!B87," ",""))*(基础数据!$B$15:$B$26=SUBSTITUTE(是否降价——第三轮积分赛2Q产品评价以及处理!D87," ",""))),基础数据!$C$15:$C$26)/(100-基础数据!$G$5),K87*LOOKUP(1,0/((基础数据!$A$15:$A$26=SUBSTITUTE(是否降价——第三轮积分赛2Q产品评价以及处理!B87," ",""))*(基础数据!$B$15:$B$26=SUBSTITUTE(是否降价——第三轮积分赛2Q产品评价以及处理!D87," ",""))),基础数据!$C$15:$C$26)/100)</f>
        <v>18.749725000000002</v>
      </c>
      <c r="N87" s="45" t="str">
        <f t="shared" si="11"/>
        <v>白领W2</v>
      </c>
      <c r="O87" s="45">
        <f>IFERROR(LOOKUP(1,0/((订单汇总处理!$G$7:$G$2423=N87)*(订单汇总处理!$E$7:$E$2423=B87)*(订单汇总处理!$D$7:$D$2423=2)),订单汇总处理!$K$7:$K$2423),O88)</f>
        <v>800</v>
      </c>
      <c r="P87" s="45"/>
      <c r="Q87" s="45">
        <f t="shared" si="12"/>
        <v>14999.78</v>
      </c>
      <c r="R87" s="46">
        <f t="shared" si="13"/>
        <v>800</v>
      </c>
      <c r="S87" s="35">
        <f t="shared" si="14"/>
        <v>1.5625000000000001E-6</v>
      </c>
      <c r="T87" s="35">
        <f t="shared" si="15"/>
        <v>8.1147442097589779E-5</v>
      </c>
      <c r="U87" s="35">
        <f>IF(SUBSTITUTE(D87," ","")=基础数据!$A$5,S87/T87*基础数据!$C$5,IF(SUBSTITUTE(D87," ","")=基础数据!$A$4,S87/T87*基础数据!$C$4,IF(SUBSTITUTE(D87," ","")=基础数据!$A$3,S87/T87*基础数据!$C$3,S87/T87*基础数据!$C$2)))</f>
        <v>0.28882610953791399</v>
      </c>
      <c r="V87" s="35">
        <f t="shared" si="16"/>
        <v>2.3888261095379142</v>
      </c>
      <c r="W87" s="35">
        <f>IF(SUBSTITUTE(D87," ","")="老年群体",V87*LOOKUP(1,0/((基础数据!$A$15:$A$26=SUBSTITUTE(是否降价——第三轮积分赛2Q产品评价以及处理!B87," ",""))*(基础数据!$B$15:$B$26=SUBSTITUTE(是否降价——第三轮积分赛2Q产品评价以及处理!D87," ",""))),基础数据!$C$15:$C$26)/(100-基础数据!$G$5),V87*LOOKUP(1,0/((基础数据!$A$15:$A$26=SUBSTITUTE(是否降价——第三轮积分赛2Q产品评价以及处理!B87," ",""))*(基础数据!$B$15:$B$26=SUBSTITUTE(是否降价——第三轮积分赛2Q产品评价以及处理!D87," ",""))),基础数据!$C$15:$C$26)/100)</f>
        <v>18.752284959872625</v>
      </c>
      <c r="X87" s="35">
        <f t="shared" si="17"/>
        <v>15001.8279678981</v>
      </c>
    </row>
    <row r="88" spans="1:24" ht="40.200000000000003" hidden="1" thickBot="1">
      <c r="A88" s="43">
        <f t="shared" si="10"/>
        <v>9</v>
      </c>
      <c r="B88" s="29" t="s">
        <v>16</v>
      </c>
      <c r="C88" s="30" t="s">
        <v>17</v>
      </c>
      <c r="D88" s="32" t="s">
        <v>116</v>
      </c>
      <c r="E88" s="20" t="s">
        <v>130</v>
      </c>
      <c r="F88" s="24">
        <v>0.28999999999999998</v>
      </c>
      <c r="G88" s="20">
        <v>0.75</v>
      </c>
      <c r="H88" s="20">
        <v>0.99</v>
      </c>
      <c r="I88" s="20">
        <v>0.08</v>
      </c>
      <c r="J88" s="20">
        <v>0.21</v>
      </c>
      <c r="K88" s="20">
        <v>2.3220000000000001</v>
      </c>
      <c r="L88" s="45">
        <f>LOOKUP(1,0/((订单汇总处理!$G$7:$G$2423=N88)*(订单汇总处理!$E$7:$E$2423=B88)*(订单汇总处理!$D$7:$D$2423=2)),订单汇总处理!$I$7:$I$2423)</f>
        <v>18</v>
      </c>
      <c r="M88" s="45">
        <f>IF(SUBSTITUTE(D88," ","")="老年群体",K88*LOOKUP(1,0/((基础数据!$A$15:$A$26=SUBSTITUTE(是否降价——第三轮积分赛2Q产品评价以及处理!B88," ",""))*(基础数据!$B$15:$B$26=SUBSTITUTE(是否降价——第三轮积分赛2Q产品评价以及处理!D88," ",""))),基础数据!$C$15:$C$26)/(100-基础数据!$G$5),K88*LOOKUP(1,0/((基础数据!$A$15:$A$26=SUBSTITUTE(是否降价——第三轮积分赛2Q产品评价以及处理!B88," ",""))*(基础数据!$B$15:$B$26=SUBSTITUTE(是否降价——第三轮积分赛2Q产品评价以及处理!D88," ",""))),基础数据!$C$15:$C$26)/100)</f>
        <v>18.227699999999999</v>
      </c>
      <c r="N88" s="45" t="str">
        <f t="shared" si="11"/>
        <v>白领01</v>
      </c>
      <c r="O88" s="45">
        <f>IFERROR(LOOKUP(1,0/((订单汇总处理!$G$7:$G$2423=N88)*(订单汇总处理!$E$7:$E$2423=B88)*(订单汇总处理!$D$7:$D$2423=2)),订单汇总处理!$K$7:$K$2423),O89)</f>
        <v>799.9</v>
      </c>
      <c r="P88" s="45"/>
      <c r="Q88" s="45">
        <f t="shared" si="12"/>
        <v>14580.337229999999</v>
      </c>
      <c r="R88" s="46">
        <f t="shared" si="13"/>
        <v>799.9</v>
      </c>
      <c r="S88" s="35">
        <f t="shared" si="14"/>
        <v>1.5628906982543964E-6</v>
      </c>
      <c r="T88" s="35">
        <f t="shared" si="15"/>
        <v>8.1147442097589779E-5</v>
      </c>
      <c r="U88" s="35">
        <f>IF(SUBSTITUTE(D88," ","")=基础数据!$A$5,S88/T88*基础数据!$C$5,IF(SUBSTITUTE(D88," ","")=基础数据!$A$4,S88/T88*基础数据!$C$4,IF(SUBSTITUTE(D88," ","")=基础数据!$A$3,S88/T88*基础数据!$C$3,S88/T88*基础数据!$C$2)))</f>
        <v>0.2888983296062792</v>
      </c>
      <c r="V88" s="35">
        <f t="shared" si="16"/>
        <v>2.3188983296062795</v>
      </c>
      <c r="W88" s="35">
        <f>IF(SUBSTITUTE(D88," ","")="老年群体",V88*LOOKUP(1,0/((基础数据!$A$15:$A$26=SUBSTITUTE(是否降价——第三轮积分赛2Q产品评价以及处理!B88," ",""))*(基础数据!$B$15:$B$26=SUBSTITUTE(是否降价——第三轮积分赛2Q产品评价以及处理!D88," ",""))),基础数据!$C$15:$C$26)/(100-基础数据!$G$5),V88*LOOKUP(1,0/((基础数据!$A$15:$A$26=SUBSTITUTE(是否降价——第三轮积分赛2Q产品评价以及处理!B88," ",""))*(基础数据!$B$15:$B$26=SUBSTITUTE(是否降价——第三轮积分赛2Q产品评价以及处理!D88," ",""))),基础数据!$C$15:$C$26)/100)</f>
        <v>18.203351887409294</v>
      </c>
      <c r="X88" s="35">
        <f t="shared" si="17"/>
        <v>14560.861174738693</v>
      </c>
    </row>
    <row r="89" spans="1:24" ht="53.4" hidden="1" thickBot="1">
      <c r="A89" s="43">
        <f t="shared" si="10"/>
        <v>23</v>
      </c>
      <c r="B89" s="29" t="s">
        <v>16</v>
      </c>
      <c r="C89" s="30" t="s">
        <v>17</v>
      </c>
      <c r="D89" s="32" t="s">
        <v>116</v>
      </c>
      <c r="E89" s="20" t="s">
        <v>133</v>
      </c>
      <c r="F89" s="24">
        <v>0.28999999999999998</v>
      </c>
      <c r="G89" s="20">
        <v>1.03</v>
      </c>
      <c r="H89" s="20">
        <v>0.91</v>
      </c>
      <c r="I89" s="20">
        <v>0.08</v>
      </c>
      <c r="J89" s="20">
        <v>0</v>
      </c>
      <c r="K89" s="20">
        <v>2.3125</v>
      </c>
      <c r="L89" s="45">
        <f>LOOKUP(1,0/((订单汇总处理!$G$7:$G$2423=N89)*(订单汇总处理!$E$7:$E$2423=B89)*(订单汇总处理!$D$7:$D$2423=2)),订单汇总处理!$I$7:$I$2423)</f>
        <v>18</v>
      </c>
      <c r="M89" s="45">
        <f>IF(SUBSTITUTE(D89," ","")="老年群体",K89*LOOKUP(1,0/((基础数据!$A$15:$A$26=SUBSTITUTE(是否降价——第三轮积分赛2Q产品评价以及处理!B89," ",""))*(基础数据!$B$15:$B$26=SUBSTITUTE(是否降价——第三轮积分赛2Q产品评价以及处理!D89," ",""))),基础数据!$C$15:$C$26)/(100-基础数据!$G$5),K89*LOOKUP(1,0/((基础数据!$A$15:$A$26=SUBSTITUTE(是否降价——第三轮积分赛2Q产品评价以及处理!B89," ",""))*(基础数据!$B$15:$B$26=SUBSTITUTE(是否降价——第三轮积分赛2Q产品评价以及处理!D89," ",""))),基础数据!$C$15:$C$26)/100)</f>
        <v>18.153124999999999</v>
      </c>
      <c r="N89" s="45" t="str">
        <f t="shared" si="11"/>
        <v>白领W3</v>
      </c>
      <c r="O89" s="45">
        <f>IFERROR(LOOKUP(1,0/((订单汇总处理!$G$7:$G$2423=N89)*(订单汇总处理!$E$7:$E$2423=B89)*(订单汇总处理!$D$7:$D$2423=2)),订单汇总处理!$K$7:$K$2423),O90)</f>
        <v>800</v>
      </c>
      <c r="P89" s="45"/>
      <c r="Q89" s="45">
        <f t="shared" si="12"/>
        <v>14522.5</v>
      </c>
      <c r="R89" s="46">
        <f t="shared" si="13"/>
        <v>800</v>
      </c>
      <c r="S89" s="35">
        <f t="shared" si="14"/>
        <v>1.5625000000000001E-6</v>
      </c>
      <c r="T89" s="35">
        <f t="shared" si="15"/>
        <v>8.1147442097589779E-5</v>
      </c>
      <c r="U89" s="35">
        <f>IF(SUBSTITUTE(D89," ","")=基础数据!$A$5,S89/T89*基础数据!$C$5,IF(SUBSTITUTE(D89," ","")=基础数据!$A$4,S89/T89*基础数据!$C$4,IF(SUBSTITUTE(D89," ","")=基础数据!$A$3,S89/T89*基础数据!$C$3,S89/T89*基础数据!$C$2)))</f>
        <v>0.28882610953791399</v>
      </c>
      <c r="V89" s="35">
        <f t="shared" si="16"/>
        <v>2.3088261095379141</v>
      </c>
      <c r="W89" s="35">
        <f>IF(SUBSTITUTE(D89," ","")="老年群体",V89*LOOKUP(1,0/((基础数据!$A$15:$A$26=SUBSTITUTE(是否降价——第三轮积分赛2Q产品评价以及处理!B89," ",""))*(基础数据!$B$15:$B$26=SUBSTITUTE(是否降价——第三轮积分赛2Q产品评价以及处理!D89," ",""))),基础数据!$C$15:$C$26)/(100-基础数据!$G$5),V89*LOOKUP(1,0/((基础数据!$A$15:$A$26=SUBSTITUTE(是否降价——第三轮积分赛2Q产品评价以及处理!B89," ",""))*(基础数据!$B$15:$B$26=SUBSTITUTE(是否降价——第三轮积分赛2Q产品评价以及处理!D89," ",""))),基础数据!$C$15:$C$26)/100)</f>
        <v>18.124284959872625</v>
      </c>
      <c r="X89" s="35">
        <f t="shared" si="17"/>
        <v>14499.4279678981</v>
      </c>
    </row>
    <row r="90" spans="1:24" ht="40.200000000000003" hidden="1" thickBot="1">
      <c r="A90" s="43">
        <f t="shared" si="10"/>
        <v>13</v>
      </c>
      <c r="B90" s="29" t="s">
        <v>16</v>
      </c>
      <c r="C90" s="30" t="s">
        <v>17</v>
      </c>
      <c r="D90" s="32" t="s">
        <v>116</v>
      </c>
      <c r="E90" s="20" t="s">
        <v>123</v>
      </c>
      <c r="F90" s="24">
        <v>0.28999999999999998</v>
      </c>
      <c r="G90" s="20">
        <v>0.73</v>
      </c>
      <c r="H90" s="20">
        <v>0.99</v>
      </c>
      <c r="I90" s="20">
        <v>0.08</v>
      </c>
      <c r="J90" s="20">
        <v>0.18</v>
      </c>
      <c r="K90" s="20">
        <v>2.2791000000000001</v>
      </c>
      <c r="L90" s="45">
        <f>LOOKUP(1,0/((订单汇总处理!$G$7:$G$2423=N90)*(订单汇总处理!$E$7:$E$2423=B90)*(订单汇总处理!$D$7:$D$2423=2)),订单汇总处理!$I$7:$I$2423)</f>
        <v>17</v>
      </c>
      <c r="M90" s="45">
        <f>IF(SUBSTITUTE(D90," ","")="老年群体",K90*LOOKUP(1,0/((基础数据!$A$15:$A$26=SUBSTITUTE(是否降价——第三轮积分赛2Q产品评价以及处理!B90," ",""))*(基础数据!$B$15:$B$26=SUBSTITUTE(是否降价——第三轮积分赛2Q产品评价以及处理!D90," ",""))),基础数据!$C$15:$C$26)/(100-基础数据!$G$5),K90*LOOKUP(1,0/((基础数据!$A$15:$A$26=SUBSTITUTE(是否降价——第三轮积分赛2Q产品评价以及处理!B90," ",""))*(基础数据!$B$15:$B$26=SUBSTITUTE(是否降价——第三轮积分赛2Q产品评价以及处理!D90," ",""))),基础数据!$C$15:$C$26)/100)</f>
        <v>17.890935000000002</v>
      </c>
      <c r="N90" s="45" t="str">
        <f t="shared" si="11"/>
        <v>白白1</v>
      </c>
      <c r="O90" s="45">
        <f>IFERROR(LOOKUP(1,0/((订单汇总处理!$G$7:$G$2423=N90)*(订单汇总处理!$E$7:$E$2423=B90)*(订单汇总处理!$D$7:$D$2423=2)),订单汇总处理!$K$7:$K$2423),O91)</f>
        <v>800</v>
      </c>
      <c r="P90" s="45"/>
      <c r="Q90" s="45">
        <f t="shared" si="12"/>
        <v>14312.748000000001</v>
      </c>
      <c r="R90" s="46">
        <f t="shared" si="13"/>
        <v>800</v>
      </c>
      <c r="S90" s="35">
        <f t="shared" si="14"/>
        <v>1.5625000000000001E-6</v>
      </c>
      <c r="T90" s="35">
        <f t="shared" si="15"/>
        <v>8.1147442097589779E-5</v>
      </c>
      <c r="U90" s="35">
        <f>IF(SUBSTITUTE(D90," ","")=基础数据!$A$5,S90/T90*基础数据!$C$5,IF(SUBSTITUTE(D90," ","")=基础数据!$A$4,S90/T90*基础数据!$C$4,IF(SUBSTITUTE(D90," ","")=基础数据!$A$3,S90/T90*基础数据!$C$3,S90/T90*基础数据!$C$2)))</f>
        <v>0.28882610953791399</v>
      </c>
      <c r="V90" s="35">
        <f t="shared" si="16"/>
        <v>2.2688261095379141</v>
      </c>
      <c r="W90" s="35">
        <f>IF(SUBSTITUTE(D90," ","")="老年群体",V90*LOOKUP(1,0/((基础数据!$A$15:$A$26=SUBSTITUTE(是否降价——第三轮积分赛2Q产品评价以及处理!B90," ",""))*(基础数据!$B$15:$B$26=SUBSTITUTE(是否降价——第三轮积分赛2Q产品评价以及处理!D90," ",""))),基础数据!$C$15:$C$26)/(100-基础数据!$G$5),V90*LOOKUP(1,0/((基础数据!$A$15:$A$26=SUBSTITUTE(是否降价——第三轮积分赛2Q产品评价以及处理!B90," ",""))*(基础数据!$B$15:$B$26=SUBSTITUTE(是否降价——第三轮积分赛2Q产品评价以及处理!D90," ",""))),基础数据!$C$15:$C$26)/100)</f>
        <v>17.810284959872625</v>
      </c>
      <c r="X90" s="35">
        <f t="shared" si="17"/>
        <v>14248.227967898099</v>
      </c>
    </row>
    <row r="91" spans="1:24" ht="40.200000000000003" hidden="1" thickBot="1">
      <c r="A91" s="43">
        <f t="shared" si="10"/>
        <v>11</v>
      </c>
      <c r="B91" s="29" t="s">
        <v>16</v>
      </c>
      <c r="C91" s="30" t="s">
        <v>17</v>
      </c>
      <c r="D91" s="32" t="s">
        <v>116</v>
      </c>
      <c r="E91" s="20" t="s">
        <v>131</v>
      </c>
      <c r="F91" s="24">
        <v>0.28999999999999998</v>
      </c>
      <c r="G91" s="20">
        <v>0.65</v>
      </c>
      <c r="H91" s="20">
        <v>0.99</v>
      </c>
      <c r="I91" s="20">
        <v>0.08</v>
      </c>
      <c r="J91" s="20">
        <v>0.25</v>
      </c>
      <c r="K91" s="20">
        <v>2.2562000000000002</v>
      </c>
      <c r="L91" s="45">
        <f>LOOKUP(1,0/((订单汇总处理!$G$7:$G$2423=N91)*(订单汇总处理!$E$7:$E$2423=B91)*(订单汇总处理!$D$7:$D$2423=2)),订单汇总处理!$I$7:$I$2423)</f>
        <v>18</v>
      </c>
      <c r="M91" s="45">
        <f>IF(SUBSTITUTE(D91," ","")="老年群体",K91*LOOKUP(1,0/((基础数据!$A$15:$A$26=SUBSTITUTE(是否降价——第三轮积分赛2Q产品评价以及处理!B91," ",""))*(基础数据!$B$15:$B$26=SUBSTITUTE(是否降价——第三轮积分赛2Q产品评价以及处理!D91," ",""))),基础数据!$C$15:$C$26)/(100-基础数据!$G$5),K91*LOOKUP(1,0/((基础数据!$A$15:$A$26=SUBSTITUTE(是否降价——第三轮积分赛2Q产品评价以及处理!B91," ",""))*(基础数据!$B$15:$B$26=SUBSTITUTE(是否降价——第三轮积分赛2Q产品评价以及处理!D91," ",""))),基础数据!$C$15:$C$26)/100)</f>
        <v>17.711170000000003</v>
      </c>
      <c r="N91" s="45" t="str">
        <f t="shared" si="11"/>
        <v>白棋2</v>
      </c>
      <c r="O91" s="45">
        <f>IFERROR(LOOKUP(1,0/((订单汇总处理!$G$7:$G$2423=N91)*(订单汇总处理!$E$7:$E$2423=B91)*(订单汇总处理!$D$7:$D$2423=2)),订单汇总处理!$K$7:$K$2423),O92)</f>
        <v>800</v>
      </c>
      <c r="P91" s="45"/>
      <c r="Q91" s="45">
        <f t="shared" si="12"/>
        <v>14168.936000000002</v>
      </c>
      <c r="R91" s="46">
        <f t="shared" si="13"/>
        <v>800</v>
      </c>
      <c r="S91" s="35">
        <f t="shared" si="14"/>
        <v>1.5625000000000001E-6</v>
      </c>
      <c r="T91" s="35">
        <f t="shared" si="15"/>
        <v>8.1147442097589779E-5</v>
      </c>
      <c r="U91" s="35">
        <f>IF(SUBSTITUTE(D91," ","")=基础数据!$A$5,S91/T91*基础数据!$C$5,IF(SUBSTITUTE(D91," ","")=基础数据!$A$4,S91/T91*基础数据!$C$4,IF(SUBSTITUTE(D91," ","")=基础数据!$A$3,S91/T91*基础数据!$C$3,S91/T91*基础数据!$C$2)))</f>
        <v>0.28882610953791399</v>
      </c>
      <c r="V91" s="35">
        <f t="shared" si="16"/>
        <v>2.2588261095379143</v>
      </c>
      <c r="W91" s="35">
        <f>IF(SUBSTITUTE(D91," ","")="老年群体",V91*LOOKUP(1,0/((基础数据!$A$15:$A$26=SUBSTITUTE(是否降价——第三轮积分赛2Q产品评价以及处理!B91," ",""))*(基础数据!$B$15:$B$26=SUBSTITUTE(是否降价——第三轮积分赛2Q产品评价以及处理!D91," ",""))),基础数据!$C$15:$C$26)/(100-基础数据!$G$5),V91*LOOKUP(1,0/((基础数据!$A$15:$A$26=SUBSTITUTE(是否降价——第三轮积分赛2Q产品评价以及处理!B91," ",""))*(基础数据!$B$15:$B$26=SUBSTITUTE(是否降价——第三轮积分赛2Q产品评价以及处理!D91," ",""))),基础数据!$C$15:$C$26)/100)</f>
        <v>17.731784959872627</v>
      </c>
      <c r="X91" s="35">
        <f t="shared" si="17"/>
        <v>14185.427967898102</v>
      </c>
    </row>
    <row r="92" spans="1:24" ht="27" hidden="1" thickBot="1">
      <c r="A92" s="43">
        <f t="shared" si="10"/>
        <v>18</v>
      </c>
      <c r="B92" s="29" t="s">
        <v>16</v>
      </c>
      <c r="C92" s="30" t="s">
        <v>17</v>
      </c>
      <c r="D92" s="32" t="s">
        <v>116</v>
      </c>
      <c r="E92" s="20" t="s">
        <v>187</v>
      </c>
      <c r="F92" s="24">
        <v>0.3</v>
      </c>
      <c r="G92" s="20">
        <v>0.68</v>
      </c>
      <c r="H92" s="20">
        <v>0.99</v>
      </c>
      <c r="I92" s="20">
        <v>0.08</v>
      </c>
      <c r="J92" s="20">
        <v>0.18</v>
      </c>
      <c r="K92" s="20">
        <v>2.2326999999999999</v>
      </c>
      <c r="L92" s="45">
        <f>LOOKUP(1,0/((订单汇总处理!$G$7:$G$2423=N92)*(订单汇总处理!$E$7:$E$2423=B92)*(订单汇总处理!$D$7:$D$2423=2)),订单汇总处理!$I$7:$I$2423)</f>
        <v>18</v>
      </c>
      <c r="M92" s="45">
        <f>IF(SUBSTITUTE(D92," ","")="老年群体",K92*LOOKUP(1,0/((基础数据!$A$15:$A$26=SUBSTITUTE(是否降价——第三轮积分赛2Q产品评价以及处理!B92," ",""))*(基础数据!$B$15:$B$26=SUBSTITUTE(是否降价——第三轮积分赛2Q产品评价以及处理!D92," ",""))),基础数据!$C$15:$C$26)/(100-基础数据!$G$5),K92*LOOKUP(1,0/((基础数据!$A$15:$A$26=SUBSTITUTE(是否降价——第三轮积分赛2Q产品评价以及处理!B92," ",""))*(基础数据!$B$15:$B$26=SUBSTITUTE(是否降价——第三轮积分赛2Q产品评价以及处理!D92," ",""))),基础数据!$C$15:$C$26)/100)</f>
        <v>17.526695</v>
      </c>
      <c r="N92" s="45" t="str">
        <f t="shared" si="11"/>
        <v>白领A1</v>
      </c>
      <c r="O92" s="45">
        <f>IFERROR(LOOKUP(1,0/((订单汇总处理!$G$7:$G$2423=N92)*(订单汇总处理!$E$7:$E$2423=B92)*(订单汇总处理!$D$7:$D$2423=2)),订单汇总处理!$K$7:$K$2423),O93)</f>
        <v>794</v>
      </c>
      <c r="P92" s="45"/>
      <c r="Q92" s="45">
        <f t="shared" si="12"/>
        <v>13916.195830000001</v>
      </c>
      <c r="R92" s="46">
        <f t="shared" si="13"/>
        <v>794</v>
      </c>
      <c r="S92" s="35">
        <f t="shared" si="14"/>
        <v>1.5862038335374248E-6</v>
      </c>
      <c r="T92" s="35">
        <f t="shared" si="15"/>
        <v>8.1147442097589779E-5</v>
      </c>
      <c r="U92" s="35">
        <f>IF(SUBSTITUTE(D92," ","")=基础数据!$A$5,S92/T92*基础数据!$C$5,IF(SUBSTITUTE(D92," ","")=基础数据!$A$4,S92/T92*基础数据!$C$4,IF(SUBSTITUTE(D92," ","")=基础数据!$A$3,S92/T92*基础数据!$C$3,S92/T92*基础数据!$C$2)))</f>
        <v>0.29320773259183319</v>
      </c>
      <c r="V92" s="35">
        <f t="shared" si="16"/>
        <v>2.2232077325918329</v>
      </c>
      <c r="W92" s="35">
        <f>IF(SUBSTITUTE(D92," ","")="老年群体",V92*LOOKUP(1,0/((基础数据!$A$15:$A$26=SUBSTITUTE(是否降价——第三轮积分赛2Q产品评价以及处理!B92," ",""))*(基础数据!$B$15:$B$26=SUBSTITUTE(是否降价——第三轮积分赛2Q产品评价以及处理!D92," ",""))),基础数据!$C$15:$C$26)/(100-基础数据!$G$5),V92*LOOKUP(1,0/((基础数据!$A$15:$A$26=SUBSTITUTE(是否降价——第三轮积分赛2Q产品评价以及处理!B92," ",""))*(基础数据!$B$15:$B$26=SUBSTITUTE(是否降价——第三轮积分赛2Q产品评价以及处理!D92," ",""))),基础数据!$C$15:$C$26)/100)</f>
        <v>17.452180700845886</v>
      </c>
      <c r="X92" s="35">
        <f t="shared" si="17"/>
        <v>13857.031476471633</v>
      </c>
    </row>
    <row r="93" spans="1:24" ht="40.200000000000003" hidden="1" thickBot="1">
      <c r="A93" s="43">
        <f t="shared" si="10"/>
        <v>13</v>
      </c>
      <c r="B93" s="29" t="s">
        <v>16</v>
      </c>
      <c r="C93" s="30" t="s">
        <v>17</v>
      </c>
      <c r="D93" s="32" t="s">
        <v>116</v>
      </c>
      <c r="E93" s="20" t="s">
        <v>125</v>
      </c>
      <c r="F93" s="24">
        <v>0.28999999999999998</v>
      </c>
      <c r="G93" s="20">
        <v>0.73</v>
      </c>
      <c r="H93" s="20">
        <v>0.91</v>
      </c>
      <c r="I93" s="20">
        <v>0.08</v>
      </c>
      <c r="J93" s="20">
        <v>0.18</v>
      </c>
      <c r="K93" s="20">
        <v>2.1962999999999999</v>
      </c>
      <c r="L93" s="45">
        <f>LOOKUP(1,0/((订单汇总处理!$G$7:$G$2423=N93)*(订单汇总处理!$E$7:$E$2423=B93)*(订单汇总处理!$D$7:$D$2423=2)),订单汇总处理!$I$7:$I$2423)</f>
        <v>16</v>
      </c>
      <c r="M93" s="45">
        <f>IF(SUBSTITUTE(D93," ","")="老年群体",K93*LOOKUP(1,0/((基础数据!$A$15:$A$26=SUBSTITUTE(是否降价——第三轮积分赛2Q产品评价以及处理!B93," ",""))*(基础数据!$B$15:$B$26=SUBSTITUTE(是否降价——第三轮积分赛2Q产品评价以及处理!D93," ",""))),基础数据!$C$15:$C$26)/(100-基础数据!$G$5),K93*LOOKUP(1,0/((基础数据!$A$15:$A$26=SUBSTITUTE(是否降价——第三轮积分赛2Q产品评价以及处理!B93," ",""))*(基础数据!$B$15:$B$26=SUBSTITUTE(是否降价——第三轮积分赛2Q产品评价以及处理!D93," ",""))),基础数据!$C$15:$C$26)/100)</f>
        <v>17.240955</v>
      </c>
      <c r="N93" s="45" t="str">
        <f t="shared" si="11"/>
        <v>白白2</v>
      </c>
      <c r="O93" s="45">
        <f>IFERROR(LOOKUP(1,0/((订单汇总处理!$G$7:$G$2423=N93)*(订单汇总处理!$E$7:$E$2423=B93)*(订单汇总处理!$D$7:$D$2423=2)),订单汇总处理!$K$7:$K$2423),O94)</f>
        <v>800</v>
      </c>
      <c r="P93" s="45"/>
      <c r="Q93" s="45">
        <f t="shared" si="12"/>
        <v>13792.763999999999</v>
      </c>
      <c r="R93" s="46">
        <f t="shared" si="13"/>
        <v>800</v>
      </c>
      <c r="S93" s="35">
        <f t="shared" si="14"/>
        <v>1.5625000000000001E-6</v>
      </c>
      <c r="T93" s="35">
        <f t="shared" si="15"/>
        <v>8.1147442097589779E-5</v>
      </c>
      <c r="U93" s="35">
        <f>IF(SUBSTITUTE(D93," ","")=基础数据!$A$5,S93/T93*基础数据!$C$5,IF(SUBSTITUTE(D93," ","")=基础数据!$A$4,S93/T93*基础数据!$C$4,IF(SUBSTITUTE(D93," ","")=基础数据!$A$3,S93/T93*基础数据!$C$3,S93/T93*基础数据!$C$2)))</f>
        <v>0.28882610953791399</v>
      </c>
      <c r="V93" s="35">
        <f t="shared" si="16"/>
        <v>2.188826109537914</v>
      </c>
      <c r="W93" s="35">
        <f>IF(SUBSTITUTE(D93," ","")="老年群体",V93*LOOKUP(1,0/((基础数据!$A$15:$A$26=SUBSTITUTE(是否降价——第三轮积分赛2Q产品评价以及处理!B93," ",""))*(基础数据!$B$15:$B$26=SUBSTITUTE(是否降价——第三轮积分赛2Q产品评价以及处理!D93," ",""))),基础数据!$C$15:$C$26)/(100-基础数据!$G$5),V93*LOOKUP(1,0/((基础数据!$A$15:$A$26=SUBSTITUTE(是否降价——第三轮积分赛2Q产品评价以及处理!B93," ",""))*(基础数据!$B$15:$B$26=SUBSTITUTE(是否降价——第三轮积分赛2Q产品评价以及处理!D93," ",""))),基础数据!$C$15:$C$26)/100)</f>
        <v>17.182284959872625</v>
      </c>
      <c r="X93" s="35">
        <f t="shared" si="17"/>
        <v>13745.8279678981</v>
      </c>
    </row>
    <row r="94" spans="1:24" ht="40.200000000000003" hidden="1" thickBot="1">
      <c r="A94" s="43">
        <f t="shared" si="10"/>
        <v>22</v>
      </c>
      <c r="B94" s="29" t="s">
        <v>16</v>
      </c>
      <c r="C94" s="30" t="s">
        <v>17</v>
      </c>
      <c r="D94" s="32" t="s">
        <v>116</v>
      </c>
      <c r="E94" s="20" t="s">
        <v>210</v>
      </c>
      <c r="F94" s="24">
        <v>0.28999999999999998</v>
      </c>
      <c r="G94" s="20">
        <v>0.61</v>
      </c>
      <c r="H94" s="20">
        <v>0.99</v>
      </c>
      <c r="I94" s="20">
        <v>0.08</v>
      </c>
      <c r="J94" s="20">
        <v>0.14000000000000001</v>
      </c>
      <c r="K94" s="20">
        <v>2.1048</v>
      </c>
      <c r="L94" s="45">
        <f>LOOKUP(1,0/((订单汇总处理!$G$7:$G$2423=N94)*(订单汇总处理!$E$7:$E$2423=B94)*(订单汇总处理!$D$7:$D$2423=2)),订单汇总处理!$I$7:$I$2423)</f>
        <v>17</v>
      </c>
      <c r="M94" s="45">
        <f>IF(SUBSTITUTE(D94," ","")="老年群体",K94*LOOKUP(1,0/((基础数据!$A$15:$A$26=SUBSTITUTE(是否降价——第三轮积分赛2Q产品评价以及处理!B94," ",""))*(基础数据!$B$15:$B$26=SUBSTITUTE(是否降价——第三轮积分赛2Q产品评价以及处理!D94," ",""))),基础数据!$C$15:$C$26)/(100-基础数据!$G$5),K94*LOOKUP(1,0/((基础数据!$A$15:$A$26=SUBSTITUTE(是否降价——第三轮积分赛2Q产品评价以及处理!B94," ",""))*(基础数据!$B$15:$B$26=SUBSTITUTE(是否降价——第三轮积分赛2Q产品评价以及处理!D94," ",""))),基础数据!$C$15:$C$26)/100)</f>
        <v>16.522680000000001</v>
      </c>
      <c r="N94" s="45" t="str">
        <f t="shared" si="11"/>
        <v>21</v>
      </c>
      <c r="O94" s="45">
        <f>IFERROR(LOOKUP(1,0/((订单汇总处理!$G$7:$G$2423=N94)*(订单汇总处理!$E$7:$E$2423=B94)*(订单汇总处理!$D$7:$D$2423=2)),订单汇总处理!$K$7:$K$2423),O95)</f>
        <v>800</v>
      </c>
      <c r="P94" s="45"/>
      <c r="Q94" s="45">
        <f t="shared" si="12"/>
        <v>13218.144</v>
      </c>
      <c r="R94" s="46">
        <f t="shared" si="13"/>
        <v>800</v>
      </c>
      <c r="S94" s="35">
        <f t="shared" si="14"/>
        <v>1.5625000000000001E-6</v>
      </c>
      <c r="T94" s="35">
        <f t="shared" si="15"/>
        <v>8.1147442097589779E-5</v>
      </c>
      <c r="U94" s="35">
        <f>IF(SUBSTITUTE(D94," ","")=基础数据!$A$5,S94/T94*基础数据!$C$5,IF(SUBSTITUTE(D94," ","")=基础数据!$A$4,S94/T94*基础数据!$C$4,IF(SUBSTITUTE(D94," ","")=基础数据!$A$3,S94/T94*基础数据!$C$3,S94/T94*基础数据!$C$2)))</f>
        <v>0.28882610953791399</v>
      </c>
      <c r="V94" s="35">
        <f t="shared" si="16"/>
        <v>2.1088261095379144</v>
      </c>
      <c r="W94" s="35">
        <f>IF(SUBSTITUTE(D94," ","")="老年群体",V94*LOOKUP(1,0/((基础数据!$A$15:$A$26=SUBSTITUTE(是否降价——第三轮积分赛2Q产品评价以及处理!B94," ",""))*(基础数据!$B$15:$B$26=SUBSTITUTE(是否降价——第三轮积分赛2Q产品评价以及处理!D94," ",""))),基础数据!$C$15:$C$26)/(100-基础数据!$G$5),V94*LOOKUP(1,0/((基础数据!$A$15:$A$26=SUBSTITUTE(是否降价——第三轮积分赛2Q产品评价以及处理!B94," ",""))*(基础数据!$B$15:$B$26=SUBSTITUTE(是否降价——第三轮积分赛2Q产品评价以及处理!D94," ",""))),基础数据!$C$15:$C$26)/100)</f>
        <v>16.554284959872628</v>
      </c>
      <c r="X94" s="35">
        <f t="shared" si="17"/>
        <v>13243.427967898102</v>
      </c>
    </row>
    <row r="95" spans="1:24" ht="40.200000000000003" hidden="1" thickBot="1">
      <c r="A95" s="43">
        <f t="shared" si="10"/>
        <v>5</v>
      </c>
      <c r="B95" s="29" t="s">
        <v>16</v>
      </c>
      <c r="C95" s="30" t="s">
        <v>17</v>
      </c>
      <c r="D95" s="32" t="s">
        <v>116</v>
      </c>
      <c r="E95" s="20" t="s">
        <v>124</v>
      </c>
      <c r="F95" s="24">
        <v>0.28999999999999998</v>
      </c>
      <c r="G95" s="20">
        <v>0.57999999999999996</v>
      </c>
      <c r="H95" s="20">
        <v>0.99</v>
      </c>
      <c r="I95" s="20">
        <v>0.08</v>
      </c>
      <c r="J95" s="20">
        <v>0.14000000000000001</v>
      </c>
      <c r="K95" s="20">
        <v>2.0808</v>
      </c>
      <c r="L95" s="45">
        <f>LOOKUP(1,0/((订单汇总处理!$G$7:$G$2423=N95)*(订单汇总处理!$E$7:$E$2423=B95)*(订单汇总处理!$D$7:$D$2423=2)),订单汇总处理!$I$7:$I$2423)</f>
        <v>11</v>
      </c>
      <c r="M95" s="45">
        <f>IF(SUBSTITUTE(D95," ","")="老年群体",K95*LOOKUP(1,0/((基础数据!$A$15:$A$26=SUBSTITUTE(是否降价——第三轮积分赛2Q产品评价以及处理!B95," ",""))*(基础数据!$B$15:$B$26=SUBSTITUTE(是否降价——第三轮积分赛2Q产品评价以及处理!D95," ",""))),基础数据!$C$15:$C$26)/(100-基础数据!$G$5),K95*LOOKUP(1,0/((基础数据!$A$15:$A$26=SUBSTITUTE(是否降价——第三轮积分赛2Q产品评价以及处理!B95," ",""))*(基础数据!$B$15:$B$26=SUBSTITUTE(是否降价——第三轮积分赛2Q产品评价以及处理!D95," ",""))),基础数据!$C$15:$C$26)/100)</f>
        <v>16.33428</v>
      </c>
      <c r="N95" s="45" t="str">
        <f t="shared" si="11"/>
        <v>bb1</v>
      </c>
      <c r="O95" s="45">
        <f>IFERROR(LOOKUP(1,0/((订单汇总处理!$G$7:$G$2423=N95)*(订单汇总处理!$E$7:$E$2423=B95)*(订单汇总处理!$D$7:$D$2423=2)),订单汇总处理!$K$7:$K$2423),O96)</f>
        <v>800</v>
      </c>
      <c r="P95" s="45"/>
      <c r="Q95" s="45">
        <f t="shared" si="12"/>
        <v>13067.423999999999</v>
      </c>
      <c r="R95" s="46">
        <f t="shared" si="13"/>
        <v>800</v>
      </c>
      <c r="S95" s="35">
        <f t="shared" si="14"/>
        <v>1.5625000000000001E-6</v>
      </c>
      <c r="T95" s="35">
        <f t="shared" si="15"/>
        <v>8.1147442097589779E-5</v>
      </c>
      <c r="U95" s="35">
        <f>IF(SUBSTITUTE(D95," ","")=基础数据!$A$5,S95/T95*基础数据!$C$5,IF(SUBSTITUTE(D95," ","")=基础数据!$A$4,S95/T95*基础数据!$C$4,IF(SUBSTITUTE(D95," ","")=基础数据!$A$3,S95/T95*基础数据!$C$3,S95/T95*基础数据!$C$2)))</f>
        <v>0.28882610953791399</v>
      </c>
      <c r="V95" s="35">
        <f t="shared" si="16"/>
        <v>2.0788261095379141</v>
      </c>
      <c r="W95" s="35">
        <f>IF(SUBSTITUTE(D95," ","")="老年群体",V95*LOOKUP(1,0/((基础数据!$A$15:$A$26=SUBSTITUTE(是否降价——第三轮积分赛2Q产品评价以及处理!B95," ",""))*(基础数据!$B$15:$B$26=SUBSTITUTE(是否降价——第三轮积分赛2Q产品评价以及处理!D95," ",""))),基础数据!$C$15:$C$26)/(100-基础数据!$G$5),V95*LOOKUP(1,0/((基础数据!$A$15:$A$26=SUBSTITUTE(是否降价——第三轮积分赛2Q产品评价以及处理!B95," ",""))*(基础数据!$B$15:$B$26=SUBSTITUTE(是否降价——第三轮积分赛2Q产品评价以及处理!D95," ",""))),基础数据!$C$15:$C$26)/100)</f>
        <v>16.318784959872627</v>
      </c>
      <c r="X95" s="35">
        <f t="shared" si="17"/>
        <v>13055.027967898101</v>
      </c>
    </row>
    <row r="96" spans="1:24" ht="53.4" hidden="1" thickBot="1">
      <c r="A96" s="43">
        <f t="shared" si="10"/>
        <v>23</v>
      </c>
      <c r="B96" s="29" t="s">
        <v>16</v>
      </c>
      <c r="C96" s="30" t="s">
        <v>17</v>
      </c>
      <c r="D96" s="32" t="s">
        <v>116</v>
      </c>
      <c r="E96" s="20" t="s">
        <v>128</v>
      </c>
      <c r="F96" s="24">
        <v>0.28999999999999998</v>
      </c>
      <c r="G96" s="20">
        <v>0.56999999999999995</v>
      </c>
      <c r="H96" s="20">
        <v>0.99</v>
      </c>
      <c r="I96" s="20">
        <v>0.08</v>
      </c>
      <c r="J96" s="20">
        <v>0.14000000000000001</v>
      </c>
      <c r="K96" s="20">
        <v>2.0642</v>
      </c>
      <c r="L96" s="45">
        <f>LOOKUP(1,0/((订单汇总处理!$G$7:$G$2423=N96)*(订单汇总处理!$E$7:$E$2423=B96)*(订单汇总处理!$D$7:$D$2423=2)),订单汇总处理!$I$7:$I$2423)</f>
        <v>16</v>
      </c>
      <c r="M96" s="45">
        <f>IF(SUBSTITUTE(D96," ","")="老年群体",K96*LOOKUP(1,0/((基础数据!$A$15:$A$26=SUBSTITUTE(是否降价——第三轮积分赛2Q产品评价以及处理!B96," ",""))*(基础数据!$B$15:$B$26=SUBSTITUTE(是否降价——第三轮积分赛2Q产品评价以及处理!D96," ",""))),基础数据!$C$15:$C$26)/(100-基础数据!$G$5),K96*LOOKUP(1,0/((基础数据!$A$15:$A$26=SUBSTITUTE(是否降价——第三轮积分赛2Q产品评价以及处理!B96," ",""))*(基础数据!$B$15:$B$26=SUBSTITUTE(是否降价——第三轮积分赛2Q产品评价以及处理!D96," ",""))),基础数据!$C$15:$C$26)/100)</f>
        <v>16.203969999999998</v>
      </c>
      <c r="N96" s="45" t="str">
        <f t="shared" si="11"/>
        <v>白领W1</v>
      </c>
      <c r="O96" s="45">
        <f>IFERROR(LOOKUP(1,0/((订单汇总处理!$G$7:$G$2423=N96)*(订单汇总处理!$E$7:$E$2423=B96)*(订单汇总处理!$D$7:$D$2423=2)),订单汇总处理!$K$7:$K$2423),O97)</f>
        <v>800</v>
      </c>
      <c r="P96" s="45"/>
      <c r="Q96" s="45">
        <f t="shared" si="12"/>
        <v>12963.175999999999</v>
      </c>
      <c r="R96" s="46">
        <f t="shared" si="13"/>
        <v>800</v>
      </c>
      <c r="S96" s="35">
        <f t="shared" si="14"/>
        <v>1.5625000000000001E-6</v>
      </c>
      <c r="T96" s="35">
        <f t="shared" si="15"/>
        <v>8.1147442097589779E-5</v>
      </c>
      <c r="U96" s="35">
        <f>IF(SUBSTITUTE(D96," ","")=基础数据!$A$5,S96/T96*基础数据!$C$5,IF(SUBSTITUTE(D96," ","")=基础数据!$A$4,S96/T96*基础数据!$C$4,IF(SUBSTITUTE(D96," ","")=基础数据!$A$3,S96/T96*基础数据!$C$3,S96/T96*基础数据!$C$2)))</f>
        <v>0.28882610953791399</v>
      </c>
      <c r="V96" s="35">
        <f t="shared" si="16"/>
        <v>2.0688261095379143</v>
      </c>
      <c r="W96" s="35">
        <f>IF(SUBSTITUTE(D96," ","")="老年群体",V96*LOOKUP(1,0/((基础数据!$A$15:$A$26=SUBSTITUTE(是否降价——第三轮积分赛2Q产品评价以及处理!B96," ",""))*(基础数据!$B$15:$B$26=SUBSTITUTE(是否降价——第三轮积分赛2Q产品评价以及处理!D96," ",""))),基础数据!$C$15:$C$26)/(100-基础数据!$G$5),V96*LOOKUP(1,0/((基础数据!$A$15:$A$26=SUBSTITUTE(是否降价——第三轮积分赛2Q产品评价以及处理!B96," ",""))*(基础数据!$B$15:$B$26=SUBSTITUTE(是否降价——第三轮积分赛2Q产品评价以及处理!D96," ",""))),基础数据!$C$15:$C$26)/100)</f>
        <v>16.240284959872625</v>
      </c>
      <c r="X96" s="35">
        <f t="shared" si="17"/>
        <v>12992.227967898099</v>
      </c>
    </row>
    <row r="97" spans="1:24" ht="27" hidden="1" thickBot="1">
      <c r="A97" s="43">
        <f t="shared" si="10"/>
        <v>2</v>
      </c>
      <c r="B97" s="29" t="s">
        <v>16</v>
      </c>
      <c r="C97" s="30" t="s">
        <v>17</v>
      </c>
      <c r="D97" s="32" t="s">
        <v>116</v>
      </c>
      <c r="E97" s="20" t="s">
        <v>183</v>
      </c>
      <c r="F97" s="24">
        <v>0.28999999999999998</v>
      </c>
      <c r="G97" s="20">
        <v>0.39</v>
      </c>
      <c r="H97" s="20">
        <v>0.99</v>
      </c>
      <c r="I97" s="20">
        <v>0.08</v>
      </c>
      <c r="J97" s="20">
        <v>0.23</v>
      </c>
      <c r="K97" s="20">
        <v>1.9712000000000001</v>
      </c>
      <c r="L97" s="45">
        <f>LOOKUP(1,0/((订单汇总处理!$G$7:$G$2423=N97)*(订单汇总处理!$E$7:$E$2423=B97)*(订单汇总处理!$D$7:$D$2423=2)),订单汇总处理!$I$7:$I$2423)</f>
        <v>15</v>
      </c>
      <c r="M97" s="45">
        <f>IF(SUBSTITUTE(D97," ","")="老年群体",K97*LOOKUP(1,0/((基础数据!$A$15:$A$26=SUBSTITUTE(是否降价——第三轮积分赛2Q产品评价以及处理!B97," ",""))*(基础数据!$B$15:$B$26=SUBSTITUTE(是否降价——第三轮积分赛2Q产品评价以及处理!D97," ",""))),基础数据!$C$15:$C$26)/(100-基础数据!$G$5),K97*LOOKUP(1,0/((基础数据!$A$15:$A$26=SUBSTITUTE(是否降价——第三轮积分赛2Q产品评价以及处理!B97," ",""))*(基础数据!$B$15:$B$26=SUBSTITUTE(是否降价——第三轮积分赛2Q产品评价以及处理!D97," ",""))),基础数据!$C$15:$C$26)/100)</f>
        <v>15.47392</v>
      </c>
      <c r="N97" s="45" t="str">
        <f t="shared" si="11"/>
        <v>白领A</v>
      </c>
      <c r="O97" s="45">
        <f>IFERROR(LOOKUP(1,0/((订单汇总处理!$G$7:$G$2423=N97)*(订单汇总处理!$E$7:$E$2423=B97)*(订单汇总处理!$D$7:$D$2423=2)),订单汇总处理!$K$7:$K$2423),O98)</f>
        <v>800</v>
      </c>
      <c r="P97" s="45"/>
      <c r="Q97" s="45">
        <f t="shared" si="12"/>
        <v>12379.136</v>
      </c>
      <c r="R97" s="46">
        <f t="shared" si="13"/>
        <v>800</v>
      </c>
      <c r="S97" s="35">
        <f t="shared" si="14"/>
        <v>1.5625000000000001E-6</v>
      </c>
      <c r="T97" s="35">
        <f t="shared" si="15"/>
        <v>8.1147442097589779E-5</v>
      </c>
      <c r="U97" s="35">
        <f>IF(SUBSTITUTE(D97," ","")=基础数据!$A$5,S97/T97*基础数据!$C$5,IF(SUBSTITUTE(D97," ","")=基础数据!$A$4,S97/T97*基础数据!$C$4,IF(SUBSTITUTE(D97," ","")=基础数据!$A$3,S97/T97*基础数据!$C$3,S97/T97*基础数据!$C$2)))</f>
        <v>0.28882610953791399</v>
      </c>
      <c r="V97" s="35">
        <f t="shared" si="16"/>
        <v>1.978826109537914</v>
      </c>
      <c r="W97" s="35">
        <f>IF(SUBSTITUTE(D97," ","")="老年群体",V97*LOOKUP(1,0/((基础数据!$A$15:$A$26=SUBSTITUTE(是否降价——第三轮积分赛2Q产品评价以及处理!B97," ",""))*(基础数据!$B$15:$B$26=SUBSTITUTE(是否降价——第三轮积分赛2Q产品评价以及处理!D97," ",""))),基础数据!$C$15:$C$26)/(100-基础数据!$G$5),V97*LOOKUP(1,0/((基础数据!$A$15:$A$26=SUBSTITUTE(是否降价——第三轮积分赛2Q产品评价以及处理!B97," ",""))*(基础数据!$B$15:$B$26=SUBSTITUTE(是否降价——第三轮积分赛2Q产品评价以及处理!D97," ",""))),基础数据!$C$15:$C$26)/100)</f>
        <v>15.533784959872627</v>
      </c>
      <c r="X97" s="35">
        <f t="shared" si="17"/>
        <v>12427.027967898101</v>
      </c>
    </row>
    <row r="98" spans="1:24" ht="40.200000000000003" hidden="1" thickBot="1">
      <c r="A98" s="43">
        <f t="shared" si="10"/>
        <v>5</v>
      </c>
      <c r="B98" s="29" t="s">
        <v>16</v>
      </c>
      <c r="C98" s="30" t="s">
        <v>17</v>
      </c>
      <c r="D98" s="32" t="s">
        <v>116</v>
      </c>
      <c r="E98" s="20" t="s">
        <v>142</v>
      </c>
      <c r="F98" s="24">
        <v>0.28999999999999998</v>
      </c>
      <c r="G98" s="20">
        <v>0.57999999999999996</v>
      </c>
      <c r="H98" s="20">
        <v>0.91</v>
      </c>
      <c r="I98" s="20">
        <v>0.08</v>
      </c>
      <c r="J98" s="20">
        <v>0.08</v>
      </c>
      <c r="K98" s="20">
        <v>1.9434</v>
      </c>
      <c r="L98" s="45">
        <f>LOOKUP(1,0/((订单汇总处理!$G$7:$G$2423=N98)*(订单汇总处理!$E$7:$E$2423=B98)*(订单汇总处理!$D$7:$D$2423=2)),订单汇总处理!$I$7:$I$2423)</f>
        <v>15</v>
      </c>
      <c r="M98" s="45">
        <f>IF(SUBSTITUTE(D98," ","")="老年群体",K98*LOOKUP(1,0/((基础数据!$A$15:$A$26=SUBSTITUTE(是否降价——第三轮积分赛2Q产品评价以及处理!B98," ",""))*(基础数据!$B$15:$B$26=SUBSTITUTE(是否降价——第三轮积分赛2Q产品评价以及处理!D98," ",""))),基础数据!$C$15:$C$26)/(100-基础数据!$G$5),K98*LOOKUP(1,0/((基础数据!$A$15:$A$26=SUBSTITUTE(是否降价——第三轮积分赛2Q产品评价以及处理!B98," ",""))*(基础数据!$B$15:$B$26=SUBSTITUTE(是否降价——第三轮积分赛2Q产品评价以及处理!D98," ",""))),基础数据!$C$15:$C$26)/100)</f>
        <v>15.25569</v>
      </c>
      <c r="N98" s="45" t="str">
        <f t="shared" si="11"/>
        <v>bb2</v>
      </c>
      <c r="O98" s="45">
        <f>IFERROR(LOOKUP(1,0/((订单汇总处理!$G$7:$G$2423=N98)*(订单汇总处理!$E$7:$E$2423=B98)*(订单汇总处理!$D$7:$D$2423=2)),订单汇总处理!$K$7:$K$2423),O99)</f>
        <v>800</v>
      </c>
      <c r="P98" s="45"/>
      <c r="Q98" s="45">
        <f t="shared" si="12"/>
        <v>12204.552</v>
      </c>
      <c r="R98" s="46">
        <f t="shared" si="13"/>
        <v>800</v>
      </c>
      <c r="S98" s="35">
        <f t="shared" si="14"/>
        <v>1.5625000000000001E-6</v>
      </c>
      <c r="T98" s="35">
        <f t="shared" si="15"/>
        <v>8.1147442097589779E-5</v>
      </c>
      <c r="U98" s="35">
        <f>IF(SUBSTITUTE(D98," ","")=基础数据!$A$5,S98/T98*基础数据!$C$5,IF(SUBSTITUTE(D98," ","")=基础数据!$A$4,S98/T98*基础数据!$C$4,IF(SUBSTITUTE(D98," ","")=基础数据!$A$3,S98/T98*基础数据!$C$3,S98/T98*基础数据!$C$2)))</f>
        <v>0.28882610953791399</v>
      </c>
      <c r="V98" s="35">
        <f t="shared" si="16"/>
        <v>1.938826109537914</v>
      </c>
      <c r="W98" s="35">
        <f>IF(SUBSTITUTE(D98," ","")="老年群体",V98*LOOKUP(1,0/((基础数据!$A$15:$A$26=SUBSTITUTE(是否降价——第三轮积分赛2Q产品评价以及处理!B98," ",""))*(基础数据!$B$15:$B$26=SUBSTITUTE(是否降价——第三轮积分赛2Q产品评价以及处理!D98," ",""))),基础数据!$C$15:$C$26)/(100-基础数据!$G$5),V98*LOOKUP(1,0/((基础数据!$A$15:$A$26=SUBSTITUTE(是否降价——第三轮积分赛2Q产品评价以及处理!B98," ",""))*(基础数据!$B$15:$B$26=SUBSTITUTE(是否降价——第三轮积分赛2Q产品评价以及处理!D98," ",""))),基础数据!$C$15:$C$26)/100)</f>
        <v>15.219784959872625</v>
      </c>
      <c r="X98" s="35">
        <f t="shared" si="17"/>
        <v>12175.8279678981</v>
      </c>
    </row>
    <row r="99" spans="1:24" ht="40.200000000000003" hidden="1" thickBot="1">
      <c r="A99" s="43">
        <f t="shared" si="10"/>
        <v>11</v>
      </c>
      <c r="B99" s="29" t="s">
        <v>16</v>
      </c>
      <c r="C99" s="30" t="s">
        <v>17</v>
      </c>
      <c r="D99" s="32" t="s">
        <v>116</v>
      </c>
      <c r="E99" s="20" t="s">
        <v>136</v>
      </c>
      <c r="F99" s="24">
        <v>0.28999999999999998</v>
      </c>
      <c r="G99" s="20">
        <v>0.51</v>
      </c>
      <c r="H99" s="20">
        <v>0.99</v>
      </c>
      <c r="I99" s="20">
        <v>0.08</v>
      </c>
      <c r="J99" s="20">
        <v>0</v>
      </c>
      <c r="K99" s="20">
        <v>1.8740000000000001</v>
      </c>
      <c r="L99" s="45">
        <f>LOOKUP(1,0/((订单汇总处理!$G$7:$G$2423=N99)*(订单汇总处理!$E$7:$E$2423=B99)*(订单汇总处理!$D$7:$D$2423=2)),订单汇总处理!$I$7:$I$2423)</f>
        <v>15</v>
      </c>
      <c r="M99" s="45">
        <f>IF(SUBSTITUTE(D99," ","")="老年群体",K99*LOOKUP(1,0/((基础数据!$A$15:$A$26=SUBSTITUTE(是否降价——第三轮积分赛2Q产品评价以及处理!B99," ",""))*(基础数据!$B$15:$B$26=SUBSTITUTE(是否降价——第三轮积分赛2Q产品评价以及处理!D99," ",""))),基础数据!$C$15:$C$26)/(100-基础数据!$G$5),K99*LOOKUP(1,0/((基础数据!$A$15:$A$26=SUBSTITUTE(是否降价——第三轮积分赛2Q产品评价以及处理!B99," ",""))*(基础数据!$B$15:$B$26=SUBSTITUTE(是否降价——第三轮积分赛2Q产品评价以及处理!D99," ",""))),基础数据!$C$15:$C$26)/100)</f>
        <v>14.710900000000002</v>
      </c>
      <c r="N99" s="45" t="str">
        <f t="shared" si="11"/>
        <v>白棋1</v>
      </c>
      <c r="O99" s="45">
        <f>IFERROR(LOOKUP(1,0/((订单汇总处理!$G$7:$G$2423=N99)*(订单汇总处理!$E$7:$E$2423=B99)*(订单汇总处理!$D$7:$D$2423=2)),订单汇总处理!$K$7:$K$2423),O100)</f>
        <v>800</v>
      </c>
      <c r="P99" s="45"/>
      <c r="Q99" s="45">
        <f t="shared" si="12"/>
        <v>11768.720000000001</v>
      </c>
      <c r="R99" s="46">
        <f t="shared" si="13"/>
        <v>800</v>
      </c>
      <c r="S99" s="35">
        <f t="shared" si="14"/>
        <v>1.5625000000000001E-6</v>
      </c>
      <c r="T99" s="35">
        <f t="shared" si="15"/>
        <v>8.1147442097589779E-5</v>
      </c>
      <c r="U99" s="35">
        <f>IF(SUBSTITUTE(D99," ","")=基础数据!$A$5,S99/T99*基础数据!$C$5,IF(SUBSTITUTE(D99," ","")=基础数据!$A$4,S99/T99*基础数据!$C$4,IF(SUBSTITUTE(D99," ","")=基础数据!$A$3,S99/T99*基础数据!$C$3,S99/T99*基础数据!$C$2)))</f>
        <v>0.28882610953791399</v>
      </c>
      <c r="V99" s="35">
        <f t="shared" si="16"/>
        <v>1.8688261095379142</v>
      </c>
      <c r="W99" s="35">
        <f>IF(SUBSTITUTE(D99," ","")="老年群体",V99*LOOKUP(1,0/((基础数据!$A$15:$A$26=SUBSTITUTE(是否降价——第三轮积分赛2Q产品评价以及处理!B99," ",""))*(基础数据!$B$15:$B$26=SUBSTITUTE(是否降价——第三轮积分赛2Q产品评价以及处理!D99," ",""))),基础数据!$C$15:$C$26)/(100-基础数据!$G$5),V99*LOOKUP(1,0/((基础数据!$A$15:$A$26=SUBSTITUTE(是否降价——第三轮积分赛2Q产品评价以及处理!B99," ",""))*(基础数据!$B$15:$B$26=SUBSTITUTE(是否降价——第三轮积分赛2Q产品评价以及处理!D99," ",""))),基础数据!$C$15:$C$26)/100)</f>
        <v>14.670284959872626</v>
      </c>
      <c r="X99" s="35">
        <f t="shared" si="17"/>
        <v>11736.227967898101</v>
      </c>
    </row>
    <row r="100" spans="1:24" ht="53.4" hidden="1" thickBot="1">
      <c r="A100" s="43">
        <f t="shared" si="10"/>
        <v>4</v>
      </c>
      <c r="B100" s="29" t="s">
        <v>16</v>
      </c>
      <c r="C100" s="30" t="s">
        <v>17</v>
      </c>
      <c r="D100" s="32" t="s">
        <v>116</v>
      </c>
      <c r="E100" s="20" t="s">
        <v>190</v>
      </c>
      <c r="F100" s="24">
        <v>0.28999999999999998</v>
      </c>
      <c r="G100" s="20">
        <v>0.26</v>
      </c>
      <c r="H100" s="20">
        <v>0.99</v>
      </c>
      <c r="I100" s="20">
        <v>0.16</v>
      </c>
      <c r="J100" s="20">
        <v>0.16</v>
      </c>
      <c r="K100" s="20">
        <v>1.8631</v>
      </c>
      <c r="L100" s="45">
        <f>LOOKUP(1,0/((订单汇总处理!$G$7:$G$2423=N100)*(订单汇总处理!$E$7:$E$2423=B100)*(订单汇总处理!$D$7:$D$2423=2)),订单汇总处理!$I$7:$I$2423)</f>
        <v>15</v>
      </c>
      <c r="M100" s="45">
        <f>IF(SUBSTITUTE(D100," ","")="老年群体",K100*LOOKUP(1,0/((基础数据!$A$15:$A$26=SUBSTITUTE(是否降价——第三轮积分赛2Q产品评价以及处理!B100," ",""))*(基础数据!$B$15:$B$26=SUBSTITUTE(是否降价——第三轮积分赛2Q产品评价以及处理!D100," ",""))),基础数据!$C$15:$C$26)/(100-基础数据!$G$5),K100*LOOKUP(1,0/((基础数据!$A$15:$A$26=SUBSTITUTE(是否降价——第三轮积分赛2Q产品评价以及处理!B100," ",""))*(基础数据!$B$15:$B$26=SUBSTITUTE(是否降价——第三轮积分赛2Q产品评价以及处理!D100," ",""))),基础数据!$C$15:$C$26)/100)</f>
        <v>14.625335</v>
      </c>
      <c r="N100" s="45" t="str">
        <f t="shared" si="11"/>
        <v>BLLL1</v>
      </c>
      <c r="O100" s="45">
        <f>IFERROR(LOOKUP(1,0/((订单汇总处理!$G$7:$G$2423=N100)*(订单汇总处理!$E$7:$E$2423=B100)*(订单汇总处理!$D$7:$D$2423=2)),订单汇总处理!$K$7:$K$2423),O101)</f>
        <v>800</v>
      </c>
      <c r="P100" s="45"/>
      <c r="Q100" s="45">
        <f t="shared" si="12"/>
        <v>11700.268</v>
      </c>
      <c r="R100" s="46">
        <f t="shared" si="13"/>
        <v>800</v>
      </c>
      <c r="S100" s="35">
        <f t="shared" si="14"/>
        <v>1.5625000000000001E-6</v>
      </c>
      <c r="T100" s="35">
        <f t="shared" si="15"/>
        <v>8.1147442097589779E-5</v>
      </c>
      <c r="U100" s="35">
        <f>IF(SUBSTITUTE(D100," ","")=基础数据!$A$5,S100/T100*基础数据!$C$5,IF(SUBSTITUTE(D100," ","")=基础数据!$A$4,S100/T100*基础数据!$C$4,IF(SUBSTITUTE(D100," ","")=基础数据!$A$3,S100/T100*基础数据!$C$3,S100/T100*基础数据!$C$2)))</f>
        <v>0.28882610953791399</v>
      </c>
      <c r="V100" s="35">
        <f t="shared" si="16"/>
        <v>1.8588261095379139</v>
      </c>
      <c r="W100" s="35">
        <f>IF(SUBSTITUTE(D100," ","")="老年群体",V100*LOOKUP(1,0/((基础数据!$A$15:$A$26=SUBSTITUTE(是否降价——第三轮积分赛2Q产品评价以及处理!B100," ",""))*(基础数据!$B$15:$B$26=SUBSTITUTE(是否降价——第三轮积分赛2Q产品评价以及处理!D100," ",""))),基础数据!$C$15:$C$26)/(100-基础数据!$G$5),V100*LOOKUP(1,0/((基础数据!$A$15:$A$26=SUBSTITUTE(是否降价——第三轮积分赛2Q产品评价以及处理!B100," ",""))*(基础数据!$B$15:$B$26=SUBSTITUTE(是否降价——第三轮积分赛2Q产品评价以及处理!D100," ",""))),基础数据!$C$15:$C$26)/100)</f>
        <v>14.591784959872625</v>
      </c>
      <c r="X100" s="35">
        <f t="shared" si="17"/>
        <v>11673.4279678981</v>
      </c>
    </row>
    <row r="101" spans="1:24" ht="53.4" hidden="1" thickBot="1">
      <c r="A101" s="43">
        <f t="shared" si="10"/>
        <v>14</v>
      </c>
      <c r="B101" s="29" t="s">
        <v>16</v>
      </c>
      <c r="C101" s="30" t="s">
        <v>17</v>
      </c>
      <c r="D101" s="32" t="s">
        <v>116</v>
      </c>
      <c r="E101" s="20" t="s">
        <v>138</v>
      </c>
      <c r="F101" s="24">
        <v>0.28999999999999998</v>
      </c>
      <c r="G101" s="20">
        <v>0.34</v>
      </c>
      <c r="H101" s="20">
        <v>0.99</v>
      </c>
      <c r="I101" s="20">
        <v>0.08</v>
      </c>
      <c r="J101" s="20">
        <v>0.16</v>
      </c>
      <c r="K101" s="20">
        <v>1.8604000000000001</v>
      </c>
      <c r="L101" s="45">
        <f>LOOKUP(1,0/((订单汇总处理!$G$7:$G$2423=N101)*(订单汇总处理!$E$7:$E$2423=B101)*(订单汇总处理!$D$7:$D$2423=2)),订单汇总处理!$I$7:$I$2423)</f>
        <v>15</v>
      </c>
      <c r="M101" s="45">
        <f>IF(SUBSTITUTE(D101," ","")="老年群体",K101*LOOKUP(1,0/((基础数据!$A$15:$A$26=SUBSTITUTE(是否降价——第三轮积分赛2Q产品评价以及处理!B101," ",""))*(基础数据!$B$15:$B$26=SUBSTITUTE(是否降价——第三轮积分赛2Q产品评价以及处理!D101," ",""))),基础数据!$C$15:$C$26)/(100-基础数据!$G$5),K101*LOOKUP(1,0/((基础数据!$A$15:$A$26=SUBSTITUTE(是否降价——第三轮积分赛2Q产品评价以及处理!B101," ",""))*(基础数据!$B$15:$B$26=SUBSTITUTE(是否降价——第三轮积分赛2Q产品评价以及处理!D101," ",""))),基础数据!$C$15:$C$26)/100)</f>
        <v>14.604139999999999</v>
      </c>
      <c r="N101" s="45" t="str">
        <f t="shared" si="11"/>
        <v>b1111</v>
      </c>
      <c r="O101" s="45">
        <f>IFERROR(LOOKUP(1,0/((订单汇总处理!$G$7:$G$2423=N101)*(订单汇总处理!$E$7:$E$2423=B101)*(订单汇总处理!$D$7:$D$2423=2)),订单汇总处理!$K$7:$K$2423),O102)</f>
        <v>800</v>
      </c>
      <c r="P101" s="45"/>
      <c r="Q101" s="45">
        <f t="shared" si="12"/>
        <v>11683.312</v>
      </c>
      <c r="R101" s="46">
        <f t="shared" si="13"/>
        <v>800</v>
      </c>
      <c r="S101" s="35">
        <f t="shared" si="14"/>
        <v>1.5625000000000001E-6</v>
      </c>
      <c r="T101" s="35">
        <f t="shared" si="15"/>
        <v>8.1147442097589779E-5</v>
      </c>
      <c r="U101" s="35">
        <f>IF(SUBSTITUTE(D101," ","")=基础数据!$A$5,S101/T101*基础数据!$C$5,IF(SUBSTITUTE(D101," ","")=基础数据!$A$4,S101/T101*基础数据!$C$4,IF(SUBSTITUTE(D101," ","")=基础数据!$A$3,S101/T101*基础数据!$C$3,S101/T101*基础数据!$C$2)))</f>
        <v>0.28882610953791399</v>
      </c>
      <c r="V101" s="35">
        <f t="shared" si="16"/>
        <v>1.8588261095379139</v>
      </c>
      <c r="W101" s="35">
        <f>IF(SUBSTITUTE(D101," ","")="老年群体",V101*LOOKUP(1,0/((基础数据!$A$15:$A$26=SUBSTITUTE(是否降价——第三轮积分赛2Q产品评价以及处理!B101," ",""))*(基础数据!$B$15:$B$26=SUBSTITUTE(是否降价——第三轮积分赛2Q产品评价以及处理!D101," ",""))),基础数据!$C$15:$C$26)/(100-基础数据!$G$5),V101*LOOKUP(1,0/((基础数据!$A$15:$A$26=SUBSTITUTE(是否降价——第三轮积分赛2Q产品评价以及处理!B101," ",""))*(基础数据!$B$15:$B$26=SUBSTITUTE(是否降价——第三轮积分赛2Q产品评价以及处理!D101," ",""))),基础数据!$C$15:$C$26)/100)</f>
        <v>14.591784959872625</v>
      </c>
      <c r="X101" s="35">
        <f t="shared" si="17"/>
        <v>11673.4279678981</v>
      </c>
    </row>
    <row r="102" spans="1:24" ht="53.4" hidden="1" thickBot="1">
      <c r="A102" s="43">
        <f t="shared" si="10"/>
        <v>6</v>
      </c>
      <c r="B102" s="29" t="s">
        <v>16</v>
      </c>
      <c r="C102" s="30" t="s">
        <v>17</v>
      </c>
      <c r="D102" s="32" t="s">
        <v>116</v>
      </c>
      <c r="E102" s="20" t="s">
        <v>145</v>
      </c>
      <c r="F102" s="24">
        <v>0.28999999999999998</v>
      </c>
      <c r="G102" s="20">
        <v>0.41</v>
      </c>
      <c r="H102" s="20">
        <v>0.99</v>
      </c>
      <c r="I102" s="20">
        <v>0.16</v>
      </c>
      <c r="J102" s="20">
        <v>0</v>
      </c>
      <c r="K102" s="20">
        <v>1.8499000000000001</v>
      </c>
      <c r="L102" s="45">
        <f>LOOKUP(1,0/((订单汇总处理!$G$7:$G$2423=N102)*(订单汇总处理!$E$7:$E$2423=B102)*(订单汇总处理!$D$7:$D$2423=2)),订单汇总处理!$I$7:$I$2423)</f>
        <v>15</v>
      </c>
      <c r="M102" s="45">
        <f>IF(SUBSTITUTE(D102," ","")="老年群体",K102*LOOKUP(1,0/((基础数据!$A$15:$A$26=SUBSTITUTE(是否降价——第三轮积分赛2Q产品评价以及处理!B102," ",""))*(基础数据!$B$15:$B$26=SUBSTITUTE(是否降价——第三轮积分赛2Q产品评价以及处理!D102," ",""))),基础数据!$C$15:$C$26)/(100-基础数据!$G$5),K102*LOOKUP(1,0/((基础数据!$A$15:$A$26=SUBSTITUTE(是否降价——第三轮积分赛2Q产品评价以及处理!B102," ",""))*(基础数据!$B$15:$B$26=SUBSTITUTE(是否降价——第三轮积分赛2Q产品评价以及处理!D102," ",""))),基础数据!$C$15:$C$26)/100)</f>
        <v>14.521715000000002</v>
      </c>
      <c r="N102" s="45" t="str">
        <f t="shared" si="11"/>
        <v>白一</v>
      </c>
      <c r="O102" s="45">
        <f>IFERROR(LOOKUP(1,0/((订单汇总处理!$G$7:$G$2423=N102)*(订单汇总处理!$E$7:$E$2423=B102)*(订单汇总处理!$D$7:$D$2423=2)),订单汇总处理!$K$7:$K$2423),O103)</f>
        <v>800</v>
      </c>
      <c r="P102" s="45"/>
      <c r="Q102" s="45">
        <f t="shared" si="12"/>
        <v>11617.372000000001</v>
      </c>
      <c r="R102" s="46">
        <f t="shared" si="13"/>
        <v>800</v>
      </c>
      <c r="S102" s="35">
        <f t="shared" si="14"/>
        <v>1.5625000000000001E-6</v>
      </c>
      <c r="T102" s="35">
        <f t="shared" si="15"/>
        <v>8.1147442097589779E-5</v>
      </c>
      <c r="U102" s="35">
        <f>IF(SUBSTITUTE(D102," ","")=基础数据!$A$5,S102/T102*基础数据!$C$5,IF(SUBSTITUTE(D102," ","")=基础数据!$A$4,S102/T102*基础数据!$C$4,IF(SUBSTITUTE(D102," ","")=基础数据!$A$3,S102/T102*基础数据!$C$3,S102/T102*基础数据!$C$2)))</f>
        <v>0.28882610953791399</v>
      </c>
      <c r="V102" s="35">
        <f t="shared" si="16"/>
        <v>1.8488261095379137</v>
      </c>
      <c r="W102" s="35">
        <f>IF(SUBSTITUTE(D102," ","")="老年群体",V102*LOOKUP(1,0/((基础数据!$A$15:$A$26=SUBSTITUTE(是否降价——第三轮积分赛2Q产品评价以及处理!B102," ",""))*(基础数据!$B$15:$B$26=SUBSTITUTE(是否降价——第三轮积分赛2Q产品评价以及处理!D102," ",""))),基础数据!$C$15:$C$26)/(100-基础数据!$G$5),V102*LOOKUP(1,0/((基础数据!$A$15:$A$26=SUBSTITUTE(是否降价——第三轮积分赛2Q产品评价以及处理!B102," ",""))*(基础数据!$B$15:$B$26=SUBSTITUTE(是否降价——第三轮积分赛2Q产品评价以及处理!D102," ",""))),基础数据!$C$15:$C$26)/100)</f>
        <v>14.513284959872621</v>
      </c>
      <c r="X102" s="35">
        <f t="shared" si="17"/>
        <v>11610.627967898097</v>
      </c>
    </row>
    <row r="103" spans="1:24" ht="27" hidden="1" thickBot="1">
      <c r="A103" s="43">
        <f t="shared" si="10"/>
        <v>8</v>
      </c>
      <c r="B103" s="29" t="s">
        <v>16</v>
      </c>
      <c r="C103" s="30" t="s">
        <v>17</v>
      </c>
      <c r="D103" s="32" t="s">
        <v>116</v>
      </c>
      <c r="E103" s="20" t="s">
        <v>184</v>
      </c>
      <c r="F103" s="24">
        <v>0.28999999999999998</v>
      </c>
      <c r="G103" s="20">
        <v>0.26</v>
      </c>
      <c r="H103" s="20">
        <v>0.99</v>
      </c>
      <c r="I103" s="20">
        <v>0.16</v>
      </c>
      <c r="J103" s="20">
        <v>0.14000000000000001</v>
      </c>
      <c r="K103" s="20">
        <v>1.8421000000000001</v>
      </c>
      <c r="L103" s="45">
        <f>LOOKUP(1,0/((订单汇总处理!$G$7:$G$2423=N103)*(订单汇总处理!$E$7:$E$2423=B103)*(订单汇总处理!$D$7:$D$2423=2)),订单汇总处理!$I$7:$I$2423)</f>
        <v>14</v>
      </c>
      <c r="M103" s="45">
        <f>IF(SUBSTITUTE(D103," ","")="老年群体",K103*LOOKUP(1,0/((基础数据!$A$15:$A$26=SUBSTITUTE(是否降价——第三轮积分赛2Q产品评价以及处理!B103," ",""))*(基础数据!$B$15:$B$26=SUBSTITUTE(是否降价——第三轮积分赛2Q产品评价以及处理!D103," ",""))),基础数据!$C$15:$C$26)/(100-基础数据!$G$5),K103*LOOKUP(1,0/((基础数据!$A$15:$A$26=SUBSTITUTE(是否降价——第三轮积分赛2Q产品评价以及处理!B103," ",""))*(基础数据!$B$15:$B$26=SUBSTITUTE(是否降价——第三轮积分赛2Q产品评价以及处理!D103," ",""))),基础数据!$C$15:$C$26)/100)</f>
        <v>14.460485</v>
      </c>
      <c r="N103" s="45" t="str">
        <f t="shared" si="11"/>
        <v>白领11</v>
      </c>
      <c r="O103" s="45">
        <f>IFERROR(LOOKUP(1,0/((订单汇总处理!$G$7:$G$2423=N103)*(订单汇总处理!$E$7:$E$2423=B103)*(订单汇总处理!$D$7:$D$2423=2)),订单汇总处理!$K$7:$K$2423),O104)</f>
        <v>800</v>
      </c>
      <c r="P103" s="45"/>
      <c r="Q103" s="45">
        <f t="shared" si="12"/>
        <v>11568.388000000001</v>
      </c>
      <c r="R103" s="46">
        <f t="shared" si="13"/>
        <v>800</v>
      </c>
      <c r="S103" s="35">
        <f t="shared" si="14"/>
        <v>1.5625000000000001E-6</v>
      </c>
      <c r="T103" s="35">
        <f t="shared" si="15"/>
        <v>8.1147442097589779E-5</v>
      </c>
      <c r="U103" s="35">
        <f>IF(SUBSTITUTE(D103," ","")=基础数据!$A$5,S103/T103*基础数据!$C$5,IF(SUBSTITUTE(D103," ","")=基础数据!$A$4,S103/T103*基础数据!$C$4,IF(SUBSTITUTE(D103," ","")=基础数据!$A$3,S103/T103*基础数据!$C$3,S103/T103*基础数据!$C$2)))</f>
        <v>0.28882610953791399</v>
      </c>
      <c r="V103" s="35">
        <f t="shared" si="16"/>
        <v>1.8388261095379139</v>
      </c>
      <c r="W103" s="35">
        <f>IF(SUBSTITUTE(D103," ","")="老年群体",V103*LOOKUP(1,0/((基础数据!$A$15:$A$26=SUBSTITUTE(是否降价——第三轮积分赛2Q产品评价以及处理!B103," ",""))*(基础数据!$B$15:$B$26=SUBSTITUTE(是否降价——第三轮积分赛2Q产品评价以及处理!D103," ",""))),基础数据!$C$15:$C$26)/(100-基础数据!$G$5),V103*LOOKUP(1,0/((基础数据!$A$15:$A$26=SUBSTITUTE(是否降价——第三轮积分赛2Q产品评价以及处理!B103," ",""))*(基础数据!$B$15:$B$26=SUBSTITUTE(是否降价——第三轮积分赛2Q产品评价以及处理!D103," ",""))),基础数据!$C$15:$C$26)/100)</f>
        <v>14.434784959872625</v>
      </c>
      <c r="X103" s="35">
        <f t="shared" si="17"/>
        <v>11547.8279678981</v>
      </c>
    </row>
    <row r="104" spans="1:24" ht="53.4" hidden="1" thickBot="1">
      <c r="A104" s="43">
        <f t="shared" si="10"/>
        <v>6</v>
      </c>
      <c r="B104" s="29" t="s">
        <v>16</v>
      </c>
      <c r="C104" s="30" t="s">
        <v>17</v>
      </c>
      <c r="D104" s="32" t="s">
        <v>116</v>
      </c>
      <c r="E104" s="20" t="s">
        <v>137</v>
      </c>
      <c r="F104" s="24">
        <v>0.28999999999999998</v>
      </c>
      <c r="G104" s="20">
        <v>0.3</v>
      </c>
      <c r="H104" s="20">
        <v>0.91</v>
      </c>
      <c r="I104" s="20">
        <v>0.16</v>
      </c>
      <c r="J104" s="20">
        <v>0.18</v>
      </c>
      <c r="K104" s="20">
        <v>1.8362000000000001</v>
      </c>
      <c r="L104" s="45">
        <f>LOOKUP(1,0/((订单汇总处理!$G$7:$G$2423=N104)*(订单汇总处理!$E$7:$E$2423=B104)*(订单汇总处理!$D$7:$D$2423=2)),订单汇总处理!$I$7:$I$2423)</f>
        <v>14</v>
      </c>
      <c r="M104" s="45">
        <f>IF(SUBSTITUTE(D104," ","")="老年群体",K104*LOOKUP(1,0/((基础数据!$A$15:$A$26=SUBSTITUTE(是否降价——第三轮积分赛2Q产品评价以及处理!B104," ",""))*(基础数据!$B$15:$B$26=SUBSTITUTE(是否降价——第三轮积分赛2Q产品评价以及处理!D104," ",""))),基础数据!$C$15:$C$26)/(100-基础数据!$G$5),K104*LOOKUP(1,0/((基础数据!$A$15:$A$26=SUBSTITUTE(是否降价——第三轮积分赛2Q产品评价以及处理!B104," ",""))*(基础数据!$B$15:$B$26=SUBSTITUTE(是否降价——第三轮积分赛2Q产品评价以及处理!D104," ",""))),基础数据!$C$15:$C$26)/100)</f>
        <v>14.414170000000002</v>
      </c>
      <c r="N104" s="45" t="str">
        <f t="shared" si="11"/>
        <v>白二</v>
      </c>
      <c r="O104" s="45">
        <f>IFERROR(LOOKUP(1,0/((订单汇总处理!$G$7:$G$2423=N104)*(订单汇总处理!$E$7:$E$2423=B104)*(订单汇总处理!$D$7:$D$2423=2)),订单汇总处理!$K$7:$K$2423),O105)</f>
        <v>800</v>
      </c>
      <c r="P104" s="45"/>
      <c r="Q104" s="45">
        <f t="shared" si="12"/>
        <v>11531.336000000001</v>
      </c>
      <c r="R104" s="46">
        <f t="shared" si="13"/>
        <v>800</v>
      </c>
      <c r="S104" s="35">
        <f t="shared" si="14"/>
        <v>1.5625000000000001E-6</v>
      </c>
      <c r="T104" s="35">
        <f t="shared" si="15"/>
        <v>8.1147442097589779E-5</v>
      </c>
      <c r="U104" s="35">
        <f>IF(SUBSTITUTE(D104," ","")=基础数据!$A$5,S104/T104*基础数据!$C$5,IF(SUBSTITUTE(D104," ","")=基础数据!$A$4,S104/T104*基础数据!$C$4,IF(SUBSTITUTE(D104," ","")=基础数据!$A$3,S104/T104*基础数据!$C$3,S104/T104*基础数据!$C$2)))</f>
        <v>0.28882610953791399</v>
      </c>
      <c r="V104" s="35">
        <f t="shared" si="16"/>
        <v>1.8388261095379139</v>
      </c>
      <c r="W104" s="35">
        <f>IF(SUBSTITUTE(D104," ","")="老年群体",V104*LOOKUP(1,0/((基础数据!$A$15:$A$26=SUBSTITUTE(是否降价——第三轮积分赛2Q产品评价以及处理!B104," ",""))*(基础数据!$B$15:$B$26=SUBSTITUTE(是否降价——第三轮积分赛2Q产品评价以及处理!D104," ",""))),基础数据!$C$15:$C$26)/(100-基础数据!$G$5),V104*LOOKUP(1,0/((基础数据!$A$15:$A$26=SUBSTITUTE(是否降价——第三轮积分赛2Q产品评价以及处理!B104," ",""))*(基础数据!$B$15:$B$26=SUBSTITUTE(是否降价——第三轮积分赛2Q产品评价以及处理!D104," ",""))),基础数据!$C$15:$C$26)/100)</f>
        <v>14.434784959872625</v>
      </c>
      <c r="X104" s="35">
        <f t="shared" si="17"/>
        <v>11547.8279678981</v>
      </c>
    </row>
    <row r="105" spans="1:24" ht="40.200000000000003" hidden="1" thickBot="1">
      <c r="A105" s="43">
        <f t="shared" si="10"/>
        <v>3</v>
      </c>
      <c r="B105" s="29" t="s">
        <v>16</v>
      </c>
      <c r="C105" s="30" t="s">
        <v>17</v>
      </c>
      <c r="D105" s="32" t="s">
        <v>116</v>
      </c>
      <c r="E105" s="20" t="s">
        <v>139</v>
      </c>
      <c r="F105" s="24">
        <v>0.28999999999999998</v>
      </c>
      <c r="G105" s="20">
        <v>0.25</v>
      </c>
      <c r="H105" s="20">
        <v>0.99</v>
      </c>
      <c r="I105" s="20">
        <v>0.08</v>
      </c>
      <c r="J105" s="20">
        <v>0.19</v>
      </c>
      <c r="K105" s="20">
        <v>1.7991999999999999</v>
      </c>
      <c r="L105" s="45">
        <f>LOOKUP(1,0/((订单汇总处理!$G$7:$G$2423=N105)*(订单汇总处理!$E$7:$E$2423=B105)*(订单汇总处理!$D$7:$D$2423=2)),订单汇总处理!$I$7:$I$2423)</f>
        <v>14</v>
      </c>
      <c r="M105" s="45">
        <f>IF(SUBSTITUTE(D105," ","")="老年群体",K105*LOOKUP(1,0/((基础数据!$A$15:$A$26=SUBSTITUTE(是否降价——第三轮积分赛2Q产品评价以及处理!B105," ",""))*(基础数据!$B$15:$B$26=SUBSTITUTE(是否降价——第三轮积分赛2Q产品评价以及处理!D105," ",""))),基础数据!$C$15:$C$26)/(100-基础数据!$G$5),K105*LOOKUP(1,0/((基础数据!$A$15:$A$26=SUBSTITUTE(是否降价——第三轮积分赛2Q产品评价以及处理!B105," ",""))*(基础数据!$B$15:$B$26=SUBSTITUTE(是否降价——第三轮积分赛2Q产品评价以及处理!D105," ",""))),基础数据!$C$15:$C$26)/100)</f>
        <v>14.123719999999999</v>
      </c>
      <c r="N105" s="45" t="str">
        <f t="shared" si="11"/>
        <v>白领111</v>
      </c>
      <c r="O105" s="45">
        <f>IFERROR(LOOKUP(1,0/((订单汇总处理!$G$7:$G$2423=N105)*(订单汇总处理!$E$7:$E$2423=B105)*(订单汇总处理!$D$7:$D$2423=2)),订单汇总处理!$K$7:$K$2423),O106)</f>
        <v>800</v>
      </c>
      <c r="P105" s="45"/>
      <c r="Q105" s="45">
        <f t="shared" si="12"/>
        <v>11298.975999999999</v>
      </c>
      <c r="R105" s="46">
        <f t="shared" si="13"/>
        <v>800</v>
      </c>
      <c r="S105" s="35">
        <f t="shared" si="14"/>
        <v>1.5625000000000001E-6</v>
      </c>
      <c r="T105" s="35">
        <f t="shared" si="15"/>
        <v>8.1147442097589779E-5</v>
      </c>
      <c r="U105" s="35">
        <f>IF(SUBSTITUTE(D105," ","")=基础数据!$A$5,S105/T105*基础数据!$C$5,IF(SUBSTITUTE(D105," ","")=基础数据!$A$4,S105/T105*基础数据!$C$4,IF(SUBSTITUTE(D105," ","")=基础数据!$A$3,S105/T105*基础数据!$C$3,S105/T105*基础数据!$C$2)))</f>
        <v>0.28882610953791399</v>
      </c>
      <c r="V105" s="35">
        <f t="shared" si="16"/>
        <v>1.7988261095379139</v>
      </c>
      <c r="W105" s="35">
        <f>IF(SUBSTITUTE(D105," ","")="老年群体",V105*LOOKUP(1,0/((基础数据!$A$15:$A$26=SUBSTITUTE(是否降价——第三轮积分赛2Q产品评价以及处理!B105," ",""))*(基础数据!$B$15:$B$26=SUBSTITUTE(是否降价——第三轮积分赛2Q产品评价以及处理!D105," ",""))),基础数据!$C$15:$C$26)/(100-基础数据!$G$5),V105*LOOKUP(1,0/((基础数据!$A$15:$A$26=SUBSTITUTE(是否降价——第三轮积分赛2Q产品评价以及处理!B105," ",""))*(基础数据!$B$15:$B$26=SUBSTITUTE(是否降价——第三轮积分赛2Q产品评价以及处理!D105," ",""))),基础数据!$C$15:$C$26)/100)</f>
        <v>14.120784959872624</v>
      </c>
      <c r="X105" s="35">
        <f t="shared" si="17"/>
        <v>11296.627967898099</v>
      </c>
    </row>
    <row r="106" spans="1:24" ht="27" hidden="1" thickBot="1">
      <c r="A106" s="43">
        <f t="shared" si="10"/>
        <v>8</v>
      </c>
      <c r="B106" s="29" t="s">
        <v>16</v>
      </c>
      <c r="C106" s="30" t="s">
        <v>17</v>
      </c>
      <c r="D106" s="32" t="s">
        <v>116</v>
      </c>
      <c r="E106" s="20" t="s">
        <v>185</v>
      </c>
      <c r="F106" s="24">
        <v>0.28999999999999998</v>
      </c>
      <c r="G106" s="20">
        <v>0.28999999999999998</v>
      </c>
      <c r="H106" s="20">
        <v>0.91</v>
      </c>
      <c r="I106" s="20">
        <v>0.16</v>
      </c>
      <c r="J106" s="20">
        <v>0.14000000000000001</v>
      </c>
      <c r="K106" s="20">
        <v>1.7958000000000001</v>
      </c>
      <c r="L106" s="45">
        <f>LOOKUP(1,0/((订单汇总处理!$G$7:$G$2423=N106)*(订单汇总处理!$E$7:$E$2423=B106)*(订单汇总处理!$D$7:$D$2423=2)),订单汇总处理!$I$7:$I$2423)</f>
        <v>14</v>
      </c>
      <c r="M106" s="45">
        <f>IF(SUBSTITUTE(D106," ","")="老年群体",K106*LOOKUP(1,0/((基础数据!$A$15:$A$26=SUBSTITUTE(是否降价——第三轮积分赛2Q产品评价以及处理!B106," ",""))*(基础数据!$B$15:$B$26=SUBSTITUTE(是否降价——第三轮积分赛2Q产品评价以及处理!D106," ",""))),基础数据!$C$15:$C$26)/(100-基础数据!$G$5),K106*LOOKUP(1,0/((基础数据!$A$15:$A$26=SUBSTITUTE(是否降价——第三轮积分赛2Q产品评价以及处理!B106," ",""))*(基础数据!$B$15:$B$26=SUBSTITUTE(是否降价——第三轮积分赛2Q产品评价以及处理!D106," ",""))),基础数据!$C$15:$C$26)/100)</f>
        <v>14.09703</v>
      </c>
      <c r="N106" s="45" t="str">
        <f t="shared" si="11"/>
        <v>白领22</v>
      </c>
      <c r="O106" s="45">
        <f>IFERROR(LOOKUP(1,0/((订单汇总处理!$G$7:$G$2423=N106)*(订单汇总处理!$E$7:$E$2423=B106)*(订单汇总处理!$D$7:$D$2423=2)),订单汇总处理!$K$7:$K$2423),O107)</f>
        <v>800</v>
      </c>
      <c r="P106" s="45"/>
      <c r="Q106" s="45">
        <f t="shared" si="12"/>
        <v>11277.624</v>
      </c>
      <c r="R106" s="46">
        <f t="shared" si="13"/>
        <v>800</v>
      </c>
      <c r="S106" s="35">
        <f t="shared" si="14"/>
        <v>1.5625000000000001E-6</v>
      </c>
      <c r="T106" s="35">
        <f t="shared" si="15"/>
        <v>8.1147442097589779E-5</v>
      </c>
      <c r="U106" s="35">
        <f>IF(SUBSTITUTE(D106," ","")=基础数据!$A$5,S106/T106*基础数据!$C$5,IF(SUBSTITUTE(D106," ","")=基础数据!$A$4,S106/T106*基础数据!$C$4,IF(SUBSTITUTE(D106," ","")=基础数据!$A$3,S106/T106*基础数据!$C$3,S106/T106*基础数据!$C$2)))</f>
        <v>0.28882610953791399</v>
      </c>
      <c r="V106" s="35">
        <f t="shared" si="16"/>
        <v>1.7888261095379141</v>
      </c>
      <c r="W106" s="35">
        <f>IF(SUBSTITUTE(D106," ","")="老年群体",V106*LOOKUP(1,0/((基础数据!$A$15:$A$26=SUBSTITUTE(是否降价——第三轮积分赛2Q产品评价以及处理!B106," ",""))*(基础数据!$B$15:$B$26=SUBSTITUTE(是否降价——第三轮积分赛2Q产品评价以及处理!D106," ",""))),基础数据!$C$15:$C$26)/(100-基础数据!$G$5),V106*LOOKUP(1,0/((基础数据!$A$15:$A$26=SUBSTITUTE(是否降价——第三轮积分赛2Q产品评价以及处理!B106," ",""))*(基础数据!$B$15:$B$26=SUBSTITUTE(是否降价——第三轮积分赛2Q产品评价以及处理!D106," ",""))),基础数据!$C$15:$C$26)/100)</f>
        <v>14.042284959872624</v>
      </c>
      <c r="X106" s="35">
        <f t="shared" si="17"/>
        <v>11233.8279678981</v>
      </c>
    </row>
    <row r="107" spans="1:24" ht="40.200000000000003" hidden="1" thickBot="1">
      <c r="A107" s="43">
        <f t="shared" si="10"/>
        <v>12</v>
      </c>
      <c r="B107" s="29" t="s">
        <v>16</v>
      </c>
      <c r="C107" s="30" t="s">
        <v>17</v>
      </c>
      <c r="D107" s="32" t="s">
        <v>116</v>
      </c>
      <c r="E107" s="20" t="s">
        <v>186</v>
      </c>
      <c r="F107" s="24">
        <v>0.28999999999999998</v>
      </c>
      <c r="G107" s="20">
        <v>0.21</v>
      </c>
      <c r="H107" s="20">
        <v>0.99</v>
      </c>
      <c r="I107" s="20">
        <v>0.16</v>
      </c>
      <c r="J107" s="20">
        <v>0.14000000000000001</v>
      </c>
      <c r="K107" s="20">
        <v>1.7907</v>
      </c>
      <c r="L107" s="45">
        <f>LOOKUP(1,0/((订单汇总处理!$G$7:$G$2423=N107)*(订单汇总处理!$E$7:$E$2423=B107)*(订单汇总处理!$D$7:$D$2423=2)),订单汇总处理!$I$7:$I$2423)</f>
        <v>14</v>
      </c>
      <c r="M107" s="45">
        <f>IF(SUBSTITUTE(D107," ","")="老年群体",K107*LOOKUP(1,0/((基础数据!$A$15:$A$26=SUBSTITUTE(是否降价——第三轮积分赛2Q产品评价以及处理!B107," ",""))*(基础数据!$B$15:$B$26=SUBSTITUTE(是否降价——第三轮积分赛2Q产品评价以及处理!D107," ",""))),基础数据!$C$15:$C$26)/(100-基础数据!$G$5),K107*LOOKUP(1,0/((基础数据!$A$15:$A$26=SUBSTITUTE(是否降价——第三轮积分赛2Q产品评价以及处理!B107," ",""))*(基础数据!$B$15:$B$26=SUBSTITUTE(是否降价——第三轮积分赛2Q产品评价以及处理!D107," ",""))),基础数据!$C$15:$C$26)/100)</f>
        <v>14.056994999999999</v>
      </c>
      <c r="N107" s="45" t="str">
        <f t="shared" si="11"/>
        <v>1白领</v>
      </c>
      <c r="O107" s="45">
        <f>IFERROR(LOOKUP(1,0/((订单汇总处理!$G$7:$G$2423=N107)*(订单汇总处理!$E$7:$E$2423=B107)*(订单汇总处理!$D$7:$D$2423=2)),订单汇总处理!$K$7:$K$2423),O108)</f>
        <v>800</v>
      </c>
      <c r="P107" s="45"/>
      <c r="Q107" s="45">
        <f t="shared" si="12"/>
        <v>11245.596</v>
      </c>
      <c r="R107" s="46">
        <f t="shared" si="13"/>
        <v>800</v>
      </c>
      <c r="S107" s="35">
        <f t="shared" si="14"/>
        <v>1.5625000000000001E-6</v>
      </c>
      <c r="T107" s="35">
        <f t="shared" si="15"/>
        <v>8.1147442097589779E-5</v>
      </c>
      <c r="U107" s="35">
        <f>IF(SUBSTITUTE(D107," ","")=基础数据!$A$5,S107/T107*基础数据!$C$5,IF(SUBSTITUTE(D107," ","")=基础数据!$A$4,S107/T107*基础数据!$C$4,IF(SUBSTITUTE(D107," ","")=基础数据!$A$3,S107/T107*基础数据!$C$3,S107/T107*基础数据!$C$2)))</f>
        <v>0.28882610953791399</v>
      </c>
      <c r="V107" s="35">
        <f t="shared" si="16"/>
        <v>1.7888261095379141</v>
      </c>
      <c r="W107" s="35">
        <f>IF(SUBSTITUTE(D107," ","")="老年群体",V107*LOOKUP(1,0/((基础数据!$A$15:$A$26=SUBSTITUTE(是否降价——第三轮积分赛2Q产品评价以及处理!B107," ",""))*(基础数据!$B$15:$B$26=SUBSTITUTE(是否降价——第三轮积分赛2Q产品评价以及处理!D107," ",""))),基础数据!$C$15:$C$26)/(100-基础数据!$G$5),V107*LOOKUP(1,0/((基础数据!$A$15:$A$26=SUBSTITUTE(是否降价——第三轮积分赛2Q产品评价以及处理!B107," ",""))*(基础数据!$B$15:$B$26=SUBSTITUTE(是否降价——第三轮积分赛2Q产品评价以及处理!D107," ",""))),基础数据!$C$15:$C$26)/100)</f>
        <v>14.042284959872624</v>
      </c>
      <c r="X107" s="35">
        <f t="shared" si="17"/>
        <v>11233.8279678981</v>
      </c>
    </row>
    <row r="108" spans="1:24" ht="40.200000000000003" hidden="1" thickBot="1">
      <c r="A108" s="43">
        <f t="shared" si="10"/>
        <v>9</v>
      </c>
      <c r="B108" s="29" t="s">
        <v>16</v>
      </c>
      <c r="C108" s="30" t="s">
        <v>17</v>
      </c>
      <c r="D108" s="32" t="s">
        <v>116</v>
      </c>
      <c r="E108" s="20" t="s">
        <v>132</v>
      </c>
      <c r="F108" s="24">
        <v>0.28999999999999998</v>
      </c>
      <c r="G108" s="20">
        <v>0.41</v>
      </c>
      <c r="H108" s="20">
        <v>0.99</v>
      </c>
      <c r="I108" s="20">
        <v>0.08</v>
      </c>
      <c r="J108" s="20">
        <v>0</v>
      </c>
      <c r="K108" s="20">
        <v>1.7738</v>
      </c>
      <c r="L108" s="45">
        <f>LOOKUP(1,0/((订单汇总处理!$G$7:$G$2423=N108)*(订单汇总处理!$E$7:$E$2423=B108)*(订单汇总处理!$D$7:$D$2423=2)),订单汇总处理!$I$7:$I$2423)</f>
        <v>14</v>
      </c>
      <c r="M108" s="45">
        <f>IF(SUBSTITUTE(D108," ","")="老年群体",K108*LOOKUP(1,0/((基础数据!$A$15:$A$26=SUBSTITUTE(是否降价——第三轮积分赛2Q产品评价以及处理!B108," ",""))*(基础数据!$B$15:$B$26=SUBSTITUTE(是否降价——第三轮积分赛2Q产品评价以及处理!D108," ",""))),基础数据!$C$15:$C$26)/(100-基础数据!$G$5),K108*LOOKUP(1,0/((基础数据!$A$15:$A$26=SUBSTITUTE(是否降价——第三轮积分赛2Q产品评价以及处理!B108," ",""))*(基础数据!$B$15:$B$26=SUBSTITUTE(是否降价——第三轮积分赛2Q产品评价以及处理!D108," ",""))),基础数据!$C$15:$C$26)/100)</f>
        <v>13.924329999999999</v>
      </c>
      <c r="N108" s="45" t="str">
        <f t="shared" si="11"/>
        <v>白领02</v>
      </c>
      <c r="O108" s="45">
        <f>IFERROR(LOOKUP(1,0/((订单汇总处理!$G$7:$G$2423=N108)*(订单汇总处理!$E$7:$E$2423=B108)*(订单汇总处理!$D$7:$D$2423=2)),订单汇总处理!$K$7:$K$2423),O109)</f>
        <v>799.9</v>
      </c>
      <c r="P108" s="45"/>
      <c r="Q108" s="45">
        <f t="shared" si="12"/>
        <v>11138.071566999999</v>
      </c>
      <c r="R108" s="46">
        <f t="shared" si="13"/>
        <v>799.9</v>
      </c>
      <c r="S108" s="35">
        <f t="shared" si="14"/>
        <v>1.5628906982543964E-6</v>
      </c>
      <c r="T108" s="35">
        <f t="shared" si="15"/>
        <v>8.1147442097589779E-5</v>
      </c>
      <c r="U108" s="35">
        <f>IF(SUBSTITUTE(D108," ","")=基础数据!$A$5,S108/T108*基础数据!$C$5,IF(SUBSTITUTE(D108," ","")=基础数据!$A$4,S108/T108*基础数据!$C$4,IF(SUBSTITUTE(D108," ","")=基础数据!$A$3,S108/T108*基础数据!$C$3,S108/T108*基础数据!$C$2)))</f>
        <v>0.2888983296062792</v>
      </c>
      <c r="V108" s="35">
        <f t="shared" si="16"/>
        <v>1.7688983296062792</v>
      </c>
      <c r="W108" s="35">
        <f>IF(SUBSTITUTE(D108," ","")="老年群体",V108*LOOKUP(1,0/((基础数据!$A$15:$A$26=SUBSTITUTE(是否降价——第三轮积分赛2Q产品评价以及处理!B108," ",""))*(基础数据!$B$15:$B$26=SUBSTITUTE(是否降价——第三轮积分赛2Q产品评价以及处理!D108," ",""))),基础数据!$C$15:$C$26)/(100-基础数据!$G$5),V108*LOOKUP(1,0/((基础数据!$A$15:$A$26=SUBSTITUTE(是否降价——第三轮积分赛2Q产品评价以及处理!B108," ",""))*(基础数据!$B$15:$B$26=SUBSTITUTE(是否降价——第三轮积分赛2Q产品评价以及处理!D108," ",""))),基础数据!$C$15:$C$26)/100)</f>
        <v>13.885851887409292</v>
      </c>
      <c r="X108" s="35">
        <f t="shared" si="17"/>
        <v>11107.292924738693</v>
      </c>
    </row>
    <row r="109" spans="1:24" ht="40.200000000000003" hidden="1" thickBot="1">
      <c r="A109" s="43">
        <f t="shared" si="10"/>
        <v>7</v>
      </c>
      <c r="B109" s="29" t="s">
        <v>16</v>
      </c>
      <c r="C109" s="30" t="s">
        <v>17</v>
      </c>
      <c r="D109" s="32" t="s">
        <v>116</v>
      </c>
      <c r="E109" s="20" t="s">
        <v>135</v>
      </c>
      <c r="F109" s="24">
        <v>0.28999999999999998</v>
      </c>
      <c r="G109" s="20">
        <v>0.31</v>
      </c>
      <c r="H109" s="20">
        <v>0.99</v>
      </c>
      <c r="I109" s="20">
        <v>0.16</v>
      </c>
      <c r="J109" s="20">
        <v>0</v>
      </c>
      <c r="K109" s="20">
        <v>1.7464999999999999</v>
      </c>
      <c r="L109" s="45">
        <f>LOOKUP(1,0/((订单汇总处理!$G$7:$G$2423=N109)*(订单汇总处理!$E$7:$E$2423=B109)*(订单汇总处理!$D$7:$D$2423=2)),订单汇总处理!$I$7:$I$2423)</f>
        <v>14</v>
      </c>
      <c r="M109" s="45">
        <f>IF(SUBSTITUTE(D109," ","")="老年群体",K109*LOOKUP(1,0/((基础数据!$A$15:$A$26=SUBSTITUTE(是否降价——第三轮积分赛2Q产品评价以及处理!B109," ",""))*(基础数据!$B$15:$B$26=SUBSTITUTE(是否降价——第三轮积分赛2Q产品评价以及处理!D109," ",""))),基础数据!$C$15:$C$26)/(100-基础数据!$G$5),K109*LOOKUP(1,0/((基础数据!$A$15:$A$26=SUBSTITUTE(是否降价——第三轮积分赛2Q产品评价以及处理!B109," ",""))*(基础数据!$B$15:$B$26=SUBSTITUTE(是否降价——第三轮积分赛2Q产品评价以及处理!D109," ",""))),基础数据!$C$15:$C$26)/100)</f>
        <v>13.710025</v>
      </c>
      <c r="N109" s="45" t="str">
        <f t="shared" si="11"/>
        <v>BL2</v>
      </c>
      <c r="O109" s="45">
        <f>IFERROR(LOOKUP(1,0/((订单汇总处理!$G$7:$G$2423=N109)*(订单汇总处理!$E$7:$E$2423=B109)*(订单汇总处理!$D$7:$D$2423=2)),订单汇总处理!$K$7:$K$2423),O110)</f>
        <v>799.99</v>
      </c>
      <c r="P109" s="45"/>
      <c r="Q109" s="45">
        <f t="shared" si="12"/>
        <v>10967.88289975</v>
      </c>
      <c r="R109" s="46">
        <f t="shared" si="13"/>
        <v>799.99</v>
      </c>
      <c r="S109" s="35">
        <f t="shared" si="14"/>
        <v>1.5625390632324339E-6</v>
      </c>
      <c r="T109" s="35">
        <f t="shared" si="15"/>
        <v>8.1147442097589779E-5</v>
      </c>
      <c r="U109" s="35">
        <f>IF(SUBSTITUTE(D109," ","")=基础数据!$A$5,S109/T109*基础数据!$C$5,IF(SUBSTITUTE(D109," ","")=基础数据!$A$4,S109/T109*基础数据!$C$4,IF(SUBSTITUTE(D109," ","")=基础数据!$A$3,S109/T109*基础数据!$C$3,S109/T109*基础数据!$C$2)))</f>
        <v>0.28883333032604191</v>
      </c>
      <c r="V109" s="35">
        <f t="shared" si="16"/>
        <v>1.7488333303260419</v>
      </c>
      <c r="W109" s="35">
        <f>IF(SUBSTITUTE(D109," ","")="老年群体",V109*LOOKUP(1,0/((基础数据!$A$15:$A$26=SUBSTITUTE(是否降价——第三轮积分赛2Q产品评价以及处理!B109," ",""))*(基础数据!$B$15:$B$26=SUBSTITUTE(是否降价——第三轮积分赛2Q产品评价以及处理!D109," ",""))),基础数据!$C$15:$C$26)/(100-基础数据!$G$5),V109*LOOKUP(1,0/((基础数据!$A$15:$A$26=SUBSTITUTE(是否降价——第三轮积分赛2Q产品评价以及处理!B109," ",""))*(基础数据!$B$15:$B$26=SUBSTITUTE(是否降价——第三轮积分赛2Q产品评价以及处理!D109," ",""))),基础数据!$C$15:$C$26)/100)</f>
        <v>13.72834164305943</v>
      </c>
      <c r="X109" s="35">
        <f t="shared" si="17"/>
        <v>10982.536031031113</v>
      </c>
    </row>
    <row r="110" spans="1:24" ht="27" hidden="1" thickBot="1">
      <c r="A110" s="43">
        <f t="shared" si="10"/>
        <v>20</v>
      </c>
      <c r="B110" s="29" t="s">
        <v>16</v>
      </c>
      <c r="C110" s="30" t="s">
        <v>17</v>
      </c>
      <c r="D110" s="32" t="s">
        <v>116</v>
      </c>
      <c r="E110" s="20" t="s">
        <v>151</v>
      </c>
      <c r="F110" s="24">
        <v>0.28999999999999998</v>
      </c>
      <c r="G110" s="20">
        <v>0.25</v>
      </c>
      <c r="H110" s="20">
        <v>0.91</v>
      </c>
      <c r="I110" s="20">
        <v>0.08</v>
      </c>
      <c r="J110" s="20">
        <v>0.18</v>
      </c>
      <c r="K110" s="20">
        <v>1.7163999999999999</v>
      </c>
      <c r="L110" s="45">
        <f>LOOKUP(1,0/((订单汇总处理!$G$7:$G$2423=N110)*(订单汇总处理!$E$7:$E$2423=B110)*(订单汇总处理!$D$7:$D$2423=2)),订单汇总处理!$I$7:$I$2423)</f>
        <v>13</v>
      </c>
      <c r="M110" s="45">
        <f>IF(SUBSTITUTE(D110," ","")="老年群体",K110*LOOKUP(1,0/((基础数据!$A$15:$A$26=SUBSTITUTE(是否降价——第三轮积分赛2Q产品评价以及处理!B110," ",""))*(基础数据!$B$15:$B$26=SUBSTITUTE(是否降价——第三轮积分赛2Q产品评价以及处理!D110," ",""))),基础数据!$C$15:$C$26)/(100-基础数据!$G$5),K110*LOOKUP(1,0/((基础数据!$A$15:$A$26=SUBSTITUTE(是否降价——第三轮积分赛2Q产品评价以及处理!B110," ",""))*(基础数据!$B$15:$B$26=SUBSTITUTE(是否降价——第三轮积分赛2Q产品评价以及处理!D110," ",""))),基础数据!$C$15:$C$26)/100)</f>
        <v>13.473739999999999</v>
      </c>
      <c r="N110" s="45" t="str">
        <f t="shared" si="11"/>
        <v>白2</v>
      </c>
      <c r="O110" s="45">
        <f>IFERROR(LOOKUP(1,0/((订单汇总处理!$G$7:$G$2423=N110)*(订单汇总处理!$E$7:$E$2423=B110)*(订单汇总处理!$D$7:$D$2423=2)),订单汇总处理!$K$7:$K$2423),O111)</f>
        <v>800</v>
      </c>
      <c r="P110" s="45"/>
      <c r="Q110" s="45">
        <f t="shared" si="12"/>
        <v>10778.992</v>
      </c>
      <c r="R110" s="46">
        <f t="shared" si="13"/>
        <v>800</v>
      </c>
      <c r="S110" s="35">
        <f t="shared" si="14"/>
        <v>1.5625000000000001E-6</v>
      </c>
      <c r="T110" s="35">
        <f t="shared" si="15"/>
        <v>8.1147442097589779E-5</v>
      </c>
      <c r="U110" s="35">
        <f>IF(SUBSTITUTE(D110," ","")=基础数据!$A$5,S110/T110*基础数据!$C$5,IF(SUBSTITUTE(D110," ","")=基础数据!$A$4,S110/T110*基础数据!$C$4,IF(SUBSTITUTE(D110," ","")=基础数据!$A$3,S110/T110*基础数据!$C$3,S110/T110*基础数据!$C$2)))</f>
        <v>0.28882610953791399</v>
      </c>
      <c r="V110" s="35">
        <f t="shared" si="16"/>
        <v>1.708826109537914</v>
      </c>
      <c r="W110" s="35">
        <f>IF(SUBSTITUTE(D110," ","")="老年群体",V110*LOOKUP(1,0/((基础数据!$A$15:$A$26=SUBSTITUTE(是否降价——第三轮积分赛2Q产品评价以及处理!B110," ",""))*(基础数据!$B$15:$B$26=SUBSTITUTE(是否降价——第三轮积分赛2Q产品评价以及处理!D110," ",""))),基础数据!$C$15:$C$26)/(100-基础数据!$G$5),V110*LOOKUP(1,0/((基础数据!$A$15:$A$26=SUBSTITUTE(是否降价——第三轮积分赛2Q产品评价以及处理!B110," ",""))*(基础数据!$B$15:$B$26=SUBSTITUTE(是否降价——第三轮积分赛2Q产品评价以及处理!D110," ",""))),基础数据!$C$15:$C$26)/100)</f>
        <v>13.414284959872624</v>
      </c>
      <c r="X110" s="35">
        <f t="shared" si="17"/>
        <v>10731.4279678981</v>
      </c>
    </row>
    <row r="111" spans="1:24" ht="40.200000000000003" hidden="1" thickBot="1">
      <c r="A111" s="43">
        <f t="shared" si="10"/>
        <v>9</v>
      </c>
      <c r="B111" s="29" t="s">
        <v>16</v>
      </c>
      <c r="C111" s="30" t="s">
        <v>17</v>
      </c>
      <c r="D111" s="32" t="s">
        <v>116</v>
      </c>
      <c r="E111" s="20" t="s">
        <v>134</v>
      </c>
      <c r="F111" s="24">
        <v>0.28999999999999998</v>
      </c>
      <c r="G111" s="20">
        <v>0.41</v>
      </c>
      <c r="H111" s="20">
        <v>0.91</v>
      </c>
      <c r="I111" s="20">
        <v>0.08</v>
      </c>
      <c r="J111" s="20">
        <v>0</v>
      </c>
      <c r="K111" s="20">
        <v>1.6979</v>
      </c>
      <c r="L111" s="45">
        <f>LOOKUP(1,0/((订单汇总处理!$G$7:$G$2423=N111)*(订单汇总处理!$E$7:$E$2423=B111)*(订单汇总处理!$D$7:$D$2423=2)),订单汇总处理!$I$7:$I$2423)</f>
        <v>13</v>
      </c>
      <c r="M111" s="45">
        <f>IF(SUBSTITUTE(D111," ","")="老年群体",K111*LOOKUP(1,0/((基础数据!$A$15:$A$26=SUBSTITUTE(是否降价——第三轮积分赛2Q产品评价以及处理!B111," ",""))*(基础数据!$B$15:$B$26=SUBSTITUTE(是否降价——第三轮积分赛2Q产品评价以及处理!D111," ",""))),基础数据!$C$15:$C$26)/(100-基础数据!$G$5),K111*LOOKUP(1,0/((基础数据!$A$15:$A$26=SUBSTITUTE(是否降价——第三轮积分赛2Q产品评价以及处理!B111," ",""))*(基础数据!$B$15:$B$26=SUBSTITUTE(是否降价——第三轮积分赛2Q产品评价以及处理!D111," ",""))),基础数据!$C$15:$C$26)/100)</f>
        <v>13.328514999999999</v>
      </c>
      <c r="N111" s="45" t="str">
        <f t="shared" si="11"/>
        <v>白领03</v>
      </c>
      <c r="O111" s="45">
        <f>IFERROR(LOOKUP(1,0/((订单汇总处理!$G$7:$G$2423=N111)*(订单汇总处理!$E$7:$E$2423=B111)*(订单汇总处理!$D$7:$D$2423=2)),订单汇总处理!$K$7:$K$2423),O112)</f>
        <v>799.9</v>
      </c>
      <c r="P111" s="45"/>
      <c r="Q111" s="45">
        <f t="shared" si="12"/>
        <v>10661.479148499999</v>
      </c>
      <c r="R111" s="46">
        <f t="shared" si="13"/>
        <v>799.9</v>
      </c>
      <c r="S111" s="35">
        <f t="shared" si="14"/>
        <v>1.5628906982543964E-6</v>
      </c>
      <c r="T111" s="35">
        <f t="shared" si="15"/>
        <v>8.1147442097589779E-5</v>
      </c>
      <c r="U111" s="35">
        <f>IF(SUBSTITUTE(D111," ","")=基础数据!$A$5,S111/T111*基础数据!$C$5,IF(SUBSTITUTE(D111," ","")=基础数据!$A$4,S111/T111*基础数据!$C$4,IF(SUBSTITUTE(D111," ","")=基础数据!$A$3,S111/T111*基础数据!$C$3,S111/T111*基础数据!$C$2)))</f>
        <v>0.2888983296062792</v>
      </c>
      <c r="V111" s="35">
        <f t="shared" si="16"/>
        <v>1.6888983296062794</v>
      </c>
      <c r="W111" s="35">
        <f>IF(SUBSTITUTE(D111," ","")="老年群体",V111*LOOKUP(1,0/((基础数据!$A$15:$A$26=SUBSTITUTE(是否降价——第三轮积分赛2Q产品评价以及处理!B111," ",""))*(基础数据!$B$15:$B$26=SUBSTITUTE(是否降价——第三轮积分赛2Q产品评价以及处理!D111," ",""))),基础数据!$C$15:$C$26)/(100-基础数据!$G$5),V111*LOOKUP(1,0/((基础数据!$A$15:$A$26=SUBSTITUTE(是否降价——第三轮积分赛2Q产品评价以及处理!B111," ",""))*(基础数据!$B$15:$B$26=SUBSTITUTE(是否降价——第三轮积分赛2Q产品评价以及处理!D111," ",""))),基础数据!$C$15:$C$26)/100)</f>
        <v>13.257851887409293</v>
      </c>
      <c r="X111" s="35">
        <f t="shared" si="17"/>
        <v>10604.955724738693</v>
      </c>
    </row>
    <row r="112" spans="1:24" ht="40.200000000000003" hidden="1" thickBot="1">
      <c r="A112" s="43">
        <f t="shared" si="10"/>
        <v>15</v>
      </c>
      <c r="B112" s="29" t="s">
        <v>16</v>
      </c>
      <c r="C112" s="30" t="s">
        <v>17</v>
      </c>
      <c r="D112" s="32" t="s">
        <v>116</v>
      </c>
      <c r="E112" s="20" t="s">
        <v>191</v>
      </c>
      <c r="F112" s="24">
        <v>0.28999999999999998</v>
      </c>
      <c r="G112" s="20">
        <v>0.17</v>
      </c>
      <c r="H112" s="20">
        <v>0.99</v>
      </c>
      <c r="I112" s="20">
        <v>0.08</v>
      </c>
      <c r="J112" s="20">
        <v>0.16</v>
      </c>
      <c r="K112" s="20">
        <v>1.6892</v>
      </c>
      <c r="L112" s="45">
        <f>LOOKUP(1,0/((订单汇总处理!$G$7:$G$2423=N112)*(订单汇总处理!$E$7:$E$2423=B112)*(订单汇总处理!$D$7:$D$2423=2)),订单汇总处理!$I$7:$I$2423)</f>
        <v>13</v>
      </c>
      <c r="M112" s="45">
        <f>IF(SUBSTITUTE(D112," ","")="老年群体",K112*LOOKUP(1,0/((基础数据!$A$15:$A$26=SUBSTITUTE(是否降价——第三轮积分赛2Q产品评价以及处理!B112," ",""))*(基础数据!$B$15:$B$26=SUBSTITUTE(是否降价——第三轮积分赛2Q产品评价以及处理!D112," ",""))),基础数据!$C$15:$C$26)/(100-基础数据!$G$5),K112*LOOKUP(1,0/((基础数据!$A$15:$A$26=SUBSTITUTE(是否降价——第三轮积分赛2Q产品评价以及处理!B112," ",""))*(基础数据!$B$15:$B$26=SUBSTITUTE(是否降价——第三轮积分赛2Q产品评价以及处理!D112," ",""))),基础数据!$C$15:$C$26)/100)</f>
        <v>13.260219999999999</v>
      </c>
      <c r="N112" s="45" t="str">
        <f t="shared" si="11"/>
        <v>2白</v>
      </c>
      <c r="O112" s="45">
        <f>IFERROR(LOOKUP(1,0/((订单汇总处理!$G$7:$G$2423=N112)*(订单汇总处理!$E$7:$E$2423=B112)*(订单汇总处理!$D$7:$D$2423=2)),订单汇总处理!$K$7:$K$2423),O113)</f>
        <v>800</v>
      </c>
      <c r="P112" s="45"/>
      <c r="Q112" s="45">
        <f t="shared" si="12"/>
        <v>10608.175999999999</v>
      </c>
      <c r="R112" s="46">
        <f t="shared" si="13"/>
        <v>800</v>
      </c>
      <c r="S112" s="35">
        <f t="shared" si="14"/>
        <v>1.5625000000000001E-6</v>
      </c>
      <c r="T112" s="35">
        <f t="shared" si="15"/>
        <v>8.1147442097589779E-5</v>
      </c>
      <c r="U112" s="35">
        <f>IF(SUBSTITUTE(D112," ","")=基础数据!$A$5,S112/T112*基础数据!$C$5,IF(SUBSTITUTE(D112," ","")=基础数据!$A$4,S112/T112*基础数据!$C$4,IF(SUBSTITUTE(D112," ","")=基础数据!$A$3,S112/T112*基础数据!$C$3,S112/T112*基础数据!$C$2)))</f>
        <v>0.28882610953791399</v>
      </c>
      <c r="V112" s="35">
        <f t="shared" si="16"/>
        <v>1.688826109537914</v>
      </c>
      <c r="W112" s="35">
        <f>IF(SUBSTITUTE(D112," ","")="老年群体",V112*LOOKUP(1,0/((基础数据!$A$15:$A$26=SUBSTITUTE(是否降价——第三轮积分赛2Q产品评价以及处理!B112," ",""))*(基础数据!$B$15:$B$26=SUBSTITUTE(是否降价——第三轮积分赛2Q产品评价以及处理!D112," ",""))),基础数据!$C$15:$C$26)/(100-基础数据!$G$5),V112*LOOKUP(1,0/((基础数据!$A$15:$A$26=SUBSTITUTE(是否降价——第三轮积分赛2Q产品评价以及处理!B112," ",""))*(基础数据!$B$15:$B$26=SUBSTITUTE(是否降价——第三轮积分赛2Q产品评价以及处理!D112," ",""))),基础数据!$C$15:$C$26)/100)</f>
        <v>13.257284959872624</v>
      </c>
      <c r="X112" s="35">
        <f t="shared" si="17"/>
        <v>10605.8279678981</v>
      </c>
    </row>
    <row r="113" spans="1:24" ht="40.200000000000003" hidden="1" thickBot="1">
      <c r="A113" s="43">
        <f t="shared" si="10"/>
        <v>7</v>
      </c>
      <c r="B113" s="29" t="s">
        <v>16</v>
      </c>
      <c r="C113" s="30" t="s">
        <v>17</v>
      </c>
      <c r="D113" s="32" t="s">
        <v>116</v>
      </c>
      <c r="E113" s="20" t="s">
        <v>150</v>
      </c>
      <c r="F113" s="24">
        <v>0.28999999999999998</v>
      </c>
      <c r="G113" s="20">
        <v>0.31</v>
      </c>
      <c r="H113" s="20">
        <v>0.91</v>
      </c>
      <c r="I113" s="20">
        <v>0.16</v>
      </c>
      <c r="J113" s="20">
        <v>0</v>
      </c>
      <c r="K113" s="20">
        <v>1.6705000000000001</v>
      </c>
      <c r="L113" s="45">
        <f>LOOKUP(1,0/((订单汇总处理!$G$7:$G$2423=N113)*(订单汇总处理!$E$7:$E$2423=B113)*(订单汇总处理!$D$7:$D$2423=2)),订单汇总处理!$I$7:$I$2423)</f>
        <v>13</v>
      </c>
      <c r="M113" s="45">
        <f>IF(SUBSTITUTE(D113," ","")="老年群体",K113*LOOKUP(1,0/((基础数据!$A$15:$A$26=SUBSTITUTE(是否降价——第三轮积分赛2Q产品评价以及处理!B113," ",""))*(基础数据!$B$15:$B$26=SUBSTITUTE(是否降价——第三轮积分赛2Q产品评价以及处理!D113," ",""))),基础数据!$C$15:$C$26)/(100-基础数据!$G$5),K113*LOOKUP(1,0/((基础数据!$A$15:$A$26=SUBSTITUTE(是否降价——第三轮积分赛2Q产品评价以及处理!B113," ",""))*(基础数据!$B$15:$B$26=SUBSTITUTE(是否降价——第三轮积分赛2Q产品评价以及处理!D113," ",""))),基础数据!$C$15:$C$26)/100)</f>
        <v>13.113424999999999</v>
      </c>
      <c r="N113" s="45" t="str">
        <f t="shared" si="11"/>
        <v>BL3a</v>
      </c>
      <c r="O113" s="45">
        <f>IFERROR(LOOKUP(1,0/((订单汇总处理!$G$7:$G$2423=N113)*(订单汇总处理!$E$7:$E$2423=B113)*(订单汇总处理!$D$7:$D$2423=2)),订单汇总处理!$K$7:$K$2423),O114)</f>
        <v>799.99</v>
      </c>
      <c r="P113" s="45"/>
      <c r="Q113" s="45">
        <f t="shared" si="12"/>
        <v>10490.60886575</v>
      </c>
      <c r="R113" s="46">
        <f t="shared" si="13"/>
        <v>799.99</v>
      </c>
      <c r="S113" s="35">
        <f t="shared" si="14"/>
        <v>1.5625390632324339E-6</v>
      </c>
      <c r="T113" s="35">
        <f t="shared" si="15"/>
        <v>8.1147442097589779E-5</v>
      </c>
      <c r="U113" s="35">
        <f>IF(SUBSTITUTE(D113," ","")=基础数据!$A$5,S113/T113*基础数据!$C$5,IF(SUBSTITUTE(D113," ","")=基础数据!$A$4,S113/T113*基础数据!$C$4,IF(SUBSTITUTE(D113," ","")=基础数据!$A$3,S113/T113*基础数据!$C$3,S113/T113*基础数据!$C$2)))</f>
        <v>0.28883333032604191</v>
      </c>
      <c r="V113" s="35">
        <f t="shared" si="16"/>
        <v>1.6688333303260419</v>
      </c>
      <c r="W113" s="35">
        <f>IF(SUBSTITUTE(D113," ","")="老年群体",V113*LOOKUP(1,0/((基础数据!$A$15:$A$26=SUBSTITUTE(是否降价——第三轮积分赛2Q产品评价以及处理!B113," ",""))*(基础数据!$B$15:$B$26=SUBSTITUTE(是否降价——第三轮积分赛2Q产品评价以及处理!D113," ",""))),基础数据!$C$15:$C$26)/(100-基础数据!$G$5),V113*LOOKUP(1,0/((基础数据!$A$15:$A$26=SUBSTITUTE(是否降价——第三轮积分赛2Q产品评价以及处理!B113," ",""))*(基础数据!$B$15:$B$26=SUBSTITUTE(是否降价——第三轮积分赛2Q产品评价以及处理!D113," ",""))),基础数据!$C$15:$C$26)/100)</f>
        <v>13.100341643059428</v>
      </c>
      <c r="X113" s="35">
        <f t="shared" si="17"/>
        <v>10480.142311031112</v>
      </c>
    </row>
    <row r="114" spans="1:24" ht="53.4" hidden="1" thickBot="1">
      <c r="A114" s="43">
        <f t="shared" si="10"/>
        <v>14</v>
      </c>
      <c r="B114" s="29" t="s">
        <v>16</v>
      </c>
      <c r="C114" s="30" t="s">
        <v>17</v>
      </c>
      <c r="D114" s="32" t="s">
        <v>116</v>
      </c>
      <c r="E114" s="20" t="s">
        <v>141</v>
      </c>
      <c r="F114" s="24">
        <v>0.28999999999999998</v>
      </c>
      <c r="G114" s="20">
        <v>0.21</v>
      </c>
      <c r="H114" s="20">
        <v>0.99</v>
      </c>
      <c r="I114" s="20">
        <v>0.08</v>
      </c>
      <c r="J114" s="20">
        <v>0</v>
      </c>
      <c r="K114" s="20">
        <v>1.5656000000000001</v>
      </c>
      <c r="L114" s="45">
        <f>LOOKUP(1,0/((订单汇总处理!$G$7:$G$2423=N114)*(订单汇总处理!$E$7:$E$2423=B114)*(订单汇总处理!$D$7:$D$2423=2)),订单汇总处理!$I$7:$I$2423)</f>
        <v>12</v>
      </c>
      <c r="M114" s="45">
        <f>IF(SUBSTITUTE(D114," ","")="老年群体",K114*LOOKUP(1,0/((基础数据!$A$15:$A$26=SUBSTITUTE(是否降价——第三轮积分赛2Q产品评价以及处理!B114," ",""))*(基础数据!$B$15:$B$26=SUBSTITUTE(是否降价——第三轮积分赛2Q产品评价以及处理!D114," ",""))),基础数据!$C$15:$C$26)/(100-基础数据!$G$5),K114*LOOKUP(1,0/((基础数据!$A$15:$A$26=SUBSTITUTE(是否降价——第三轮积分赛2Q产品评价以及处理!B114," ",""))*(基础数据!$B$15:$B$26=SUBSTITUTE(是否降价——第三轮积分赛2Q产品评价以及处理!D114," ",""))),基础数据!$C$15:$C$26)/100)</f>
        <v>12.289960000000001</v>
      </c>
      <c r="N114" s="45" t="str">
        <f t="shared" si="11"/>
        <v>b1121</v>
      </c>
      <c r="O114" s="45">
        <f>IFERROR(LOOKUP(1,0/((订单汇总处理!$G$7:$G$2423=N114)*(订单汇总处理!$E$7:$E$2423=B114)*(订单汇总处理!$D$7:$D$2423=2)),订单汇总处理!$K$7:$K$2423),O115)</f>
        <v>800</v>
      </c>
      <c r="P114" s="45"/>
      <c r="Q114" s="45">
        <f t="shared" si="12"/>
        <v>9831.9680000000008</v>
      </c>
      <c r="R114" s="46">
        <f t="shared" si="13"/>
        <v>800</v>
      </c>
      <c r="S114" s="35">
        <f t="shared" si="14"/>
        <v>1.5625000000000001E-6</v>
      </c>
      <c r="T114" s="35">
        <f t="shared" si="15"/>
        <v>8.1147442097589779E-5</v>
      </c>
      <c r="U114" s="35">
        <f>IF(SUBSTITUTE(D114," ","")=基础数据!$A$5,S114/T114*基础数据!$C$5,IF(SUBSTITUTE(D114," ","")=基础数据!$A$4,S114/T114*基础数据!$C$4,IF(SUBSTITUTE(D114," ","")=基础数据!$A$3,S114/T114*基础数据!$C$3,S114/T114*基础数据!$C$2)))</f>
        <v>0.28882610953791399</v>
      </c>
      <c r="V114" s="35">
        <f t="shared" si="16"/>
        <v>1.5688261095379139</v>
      </c>
      <c r="W114" s="35">
        <f>IF(SUBSTITUTE(D114," ","")="老年群体",V114*LOOKUP(1,0/((基础数据!$A$15:$A$26=SUBSTITUTE(是否降价——第三轮积分赛2Q产品评价以及处理!B114," ",""))*(基础数据!$B$15:$B$26=SUBSTITUTE(是否降价——第三轮积分赛2Q产品评价以及处理!D114," ",""))),基础数据!$C$15:$C$26)/(100-基础数据!$G$5),V114*LOOKUP(1,0/((基础数据!$A$15:$A$26=SUBSTITUTE(是否降价——第三轮积分赛2Q产品评价以及处理!B114," ",""))*(基础数据!$B$15:$B$26=SUBSTITUTE(是否降价——第三轮积分赛2Q产品评价以及处理!D114," ",""))),基础数据!$C$15:$C$26)/100)</f>
        <v>12.315284959872624</v>
      </c>
      <c r="X114" s="35">
        <f t="shared" si="17"/>
        <v>9852.2279678980995</v>
      </c>
    </row>
    <row r="115" spans="1:24" ht="27" hidden="1" thickBot="1">
      <c r="A115" s="43">
        <f t="shared" si="10"/>
        <v>12</v>
      </c>
      <c r="B115" s="29" t="s">
        <v>16</v>
      </c>
      <c r="C115" s="30" t="s">
        <v>17</v>
      </c>
      <c r="D115" s="32" t="s">
        <v>116</v>
      </c>
      <c r="E115" s="20" t="s">
        <v>189</v>
      </c>
      <c r="F115" s="24">
        <v>0.28999999999999998</v>
      </c>
      <c r="G115" s="20">
        <v>0.15</v>
      </c>
      <c r="H115" s="20">
        <v>0.91</v>
      </c>
      <c r="I115" s="20">
        <v>0.16</v>
      </c>
      <c r="J115" s="20">
        <v>0</v>
      </c>
      <c r="K115" s="20">
        <v>1.5163</v>
      </c>
      <c r="L115" s="45">
        <f>LOOKUP(1,0/((订单汇总处理!$G$7:$G$2423=N115)*(订单汇总处理!$E$7:$E$2423=B115)*(订单汇总处理!$D$7:$D$2423=2)),订单汇总处理!$I$7:$I$2423)</f>
        <v>12</v>
      </c>
      <c r="M115" s="45">
        <f>IF(SUBSTITUTE(D115," ","")="老年群体",K115*LOOKUP(1,0/((基础数据!$A$15:$A$26=SUBSTITUTE(是否降价——第三轮积分赛2Q产品评价以及处理!B115," ",""))*(基础数据!$B$15:$B$26=SUBSTITUTE(是否降价——第三轮积分赛2Q产品评价以及处理!D115," ",""))),基础数据!$C$15:$C$26)/(100-基础数据!$G$5),K115*LOOKUP(1,0/((基础数据!$A$15:$A$26=SUBSTITUTE(是否降价——第三轮积分赛2Q产品评价以及处理!B115," ",""))*(基础数据!$B$15:$B$26=SUBSTITUTE(是否降价——第三轮积分赛2Q产品评价以及处理!D115," ",""))),基础数据!$C$15:$C$26)/100)</f>
        <v>11.902954999999999</v>
      </c>
      <c r="N115" s="45" t="str">
        <f t="shared" si="11"/>
        <v>bl3</v>
      </c>
      <c r="O115" s="45">
        <f>IFERROR(LOOKUP(1,0/((订单汇总处理!$G$7:$G$2423=N115)*(订单汇总处理!$E$7:$E$2423=B115)*(订单汇总处理!$D$7:$D$2423=2)),订单汇总处理!$K$7:$K$2423),O116)</f>
        <v>800</v>
      </c>
      <c r="P115" s="45"/>
      <c r="Q115" s="45">
        <f t="shared" si="12"/>
        <v>9522.3639999999996</v>
      </c>
      <c r="R115" s="46">
        <f t="shared" si="13"/>
        <v>800</v>
      </c>
      <c r="S115" s="35">
        <f t="shared" si="14"/>
        <v>1.5625000000000001E-6</v>
      </c>
      <c r="T115" s="35">
        <f t="shared" si="15"/>
        <v>8.1147442097589779E-5</v>
      </c>
      <c r="U115" s="35">
        <f>IF(SUBSTITUTE(D115," ","")=基础数据!$A$5,S115/T115*基础数据!$C$5,IF(SUBSTITUTE(D115," ","")=基础数据!$A$4,S115/T115*基础数据!$C$4,IF(SUBSTITUTE(D115," ","")=基础数据!$A$3,S115/T115*基础数据!$C$3,S115/T115*基础数据!$C$2)))</f>
        <v>0.28882610953791399</v>
      </c>
      <c r="V115" s="35">
        <f t="shared" si="16"/>
        <v>1.5088261095379139</v>
      </c>
      <c r="W115" s="35">
        <f>IF(SUBSTITUTE(D115," ","")="老年群体",V115*LOOKUP(1,0/((基础数据!$A$15:$A$26=SUBSTITUTE(是否降价——第三轮积分赛2Q产品评价以及处理!B115," ",""))*(基础数据!$B$15:$B$26=SUBSTITUTE(是否降价——第三轮积分赛2Q产品评价以及处理!D115," ",""))),基础数据!$C$15:$C$26)/(100-基础数据!$G$5),V115*LOOKUP(1,0/((基础数据!$A$15:$A$26=SUBSTITUTE(是否降价——第三轮积分赛2Q产品评价以及处理!B115," ",""))*(基础数据!$B$15:$B$26=SUBSTITUTE(是否降价——第三轮积分赛2Q产品评价以及处理!D115," ",""))),基础数据!$C$15:$C$26)/100)</f>
        <v>11.844284959872622</v>
      </c>
      <c r="X115" s="35">
        <f t="shared" si="17"/>
        <v>9475.4279678980984</v>
      </c>
    </row>
    <row r="116" spans="1:24" ht="27" hidden="1" thickBot="1">
      <c r="A116" s="43">
        <f t="shared" si="10"/>
        <v>20</v>
      </c>
      <c r="B116" s="29" t="s">
        <v>16</v>
      </c>
      <c r="C116" s="30" t="s">
        <v>17</v>
      </c>
      <c r="D116" s="32" t="s">
        <v>116</v>
      </c>
      <c r="E116" s="20" t="s">
        <v>146</v>
      </c>
      <c r="F116" s="24">
        <v>0.28999999999999998</v>
      </c>
      <c r="G116" s="20">
        <v>0.15</v>
      </c>
      <c r="H116" s="20">
        <v>0.99</v>
      </c>
      <c r="I116" s="20">
        <v>0.08</v>
      </c>
      <c r="J116" s="20">
        <v>0</v>
      </c>
      <c r="K116" s="20">
        <v>1.5142</v>
      </c>
      <c r="L116" s="45">
        <f>LOOKUP(1,0/((订单汇总处理!$G$7:$G$2423=N116)*(订单汇总处理!$E$7:$E$2423=B116)*(订单汇总处理!$D$7:$D$2423=2)),订单汇总处理!$I$7:$I$2423)</f>
        <v>12</v>
      </c>
      <c r="M116" s="45">
        <f>IF(SUBSTITUTE(D116," ","")="老年群体",K116*LOOKUP(1,0/((基础数据!$A$15:$A$26=SUBSTITUTE(是否降价——第三轮积分赛2Q产品评价以及处理!B116," ",""))*(基础数据!$B$15:$B$26=SUBSTITUTE(是否降价——第三轮积分赛2Q产品评价以及处理!D116," ",""))),基础数据!$C$15:$C$26)/(100-基础数据!$G$5),K116*LOOKUP(1,0/((基础数据!$A$15:$A$26=SUBSTITUTE(是否降价——第三轮积分赛2Q产品评价以及处理!B116," ",""))*(基础数据!$B$15:$B$26=SUBSTITUTE(是否降价——第三轮积分赛2Q产品评价以及处理!D116," ",""))),基础数据!$C$15:$C$26)/100)</f>
        <v>11.886469999999999</v>
      </c>
      <c r="N116" s="45" t="str">
        <f t="shared" si="11"/>
        <v>白1</v>
      </c>
      <c r="O116" s="45">
        <f>IFERROR(LOOKUP(1,0/((订单汇总处理!$G$7:$G$2423=N116)*(订单汇总处理!$E$7:$E$2423=B116)*(订单汇总处理!$D$7:$D$2423=2)),订单汇总处理!$K$7:$K$2423),O117)</f>
        <v>800</v>
      </c>
      <c r="P116" s="45"/>
      <c r="Q116" s="45">
        <f t="shared" si="12"/>
        <v>9509.1759999999995</v>
      </c>
      <c r="R116" s="46">
        <f t="shared" si="13"/>
        <v>800</v>
      </c>
      <c r="S116" s="35">
        <f t="shared" si="14"/>
        <v>1.5625000000000001E-6</v>
      </c>
      <c r="T116" s="35">
        <f t="shared" si="15"/>
        <v>8.1147442097589779E-5</v>
      </c>
      <c r="U116" s="35">
        <f>IF(SUBSTITUTE(D116," ","")=基础数据!$A$5,S116/T116*基础数据!$C$5,IF(SUBSTITUTE(D116," ","")=基础数据!$A$4,S116/T116*基础数据!$C$4,IF(SUBSTITUTE(D116," ","")=基础数据!$A$3,S116/T116*基础数据!$C$3,S116/T116*基础数据!$C$2)))</f>
        <v>0.28882610953791399</v>
      </c>
      <c r="V116" s="35">
        <f t="shared" si="16"/>
        <v>1.5088261095379139</v>
      </c>
      <c r="W116" s="35">
        <f>IF(SUBSTITUTE(D116," ","")="老年群体",V116*LOOKUP(1,0/((基础数据!$A$15:$A$26=SUBSTITUTE(是否降价——第三轮积分赛2Q产品评价以及处理!B116," ",""))*(基础数据!$B$15:$B$26=SUBSTITUTE(是否降价——第三轮积分赛2Q产品评价以及处理!D116," ",""))),基础数据!$C$15:$C$26)/(100-基础数据!$G$5),V116*LOOKUP(1,0/((基础数据!$A$15:$A$26=SUBSTITUTE(是否降价——第三轮积分赛2Q产品评价以及处理!B116," ",""))*(基础数据!$B$15:$B$26=SUBSTITUTE(是否降价——第三轮积分赛2Q产品评价以及处理!D116," ",""))),基础数据!$C$15:$C$26)/100)</f>
        <v>11.844284959872622</v>
      </c>
      <c r="X116" s="35">
        <f t="shared" si="17"/>
        <v>9475.4279678980984</v>
      </c>
    </row>
    <row r="117" spans="1:24" ht="53.4" hidden="1" thickBot="1">
      <c r="A117" s="43">
        <f t="shared" si="10"/>
        <v>14</v>
      </c>
      <c r="B117" s="29" t="s">
        <v>16</v>
      </c>
      <c r="C117" s="30" t="s">
        <v>17</v>
      </c>
      <c r="D117" s="32" t="s">
        <v>116</v>
      </c>
      <c r="E117" s="20" t="s">
        <v>143</v>
      </c>
      <c r="F117" s="24">
        <v>0.28999999999999998</v>
      </c>
      <c r="G117" s="20">
        <v>0.21</v>
      </c>
      <c r="H117" s="20">
        <v>0.91</v>
      </c>
      <c r="I117" s="20">
        <v>0.08</v>
      </c>
      <c r="J117" s="20">
        <v>0</v>
      </c>
      <c r="K117" s="20">
        <v>1.4896</v>
      </c>
      <c r="L117" s="45">
        <f>LOOKUP(1,0/((订单汇总处理!$G$7:$G$2423=N117)*(订单汇总处理!$E$7:$E$2423=B117)*(订单汇总处理!$D$7:$D$2423=2)),订单汇总处理!$I$7:$I$2423)</f>
        <v>12</v>
      </c>
      <c r="M117" s="45">
        <f>IF(SUBSTITUTE(D117," ","")="老年群体",K117*LOOKUP(1,0/((基础数据!$A$15:$A$26=SUBSTITUTE(是否降价——第三轮积分赛2Q产品评价以及处理!B117," ",""))*(基础数据!$B$15:$B$26=SUBSTITUTE(是否降价——第三轮积分赛2Q产品评价以及处理!D117," ",""))),基础数据!$C$15:$C$26)/(100-基础数据!$G$5),K117*LOOKUP(1,0/((基础数据!$A$15:$A$26=SUBSTITUTE(是否降价——第三轮积分赛2Q产品评价以及处理!B117," ",""))*(基础数据!$B$15:$B$26=SUBSTITUTE(是否降价——第三轮积分赛2Q产品评价以及处理!D117," ",""))),基础数据!$C$15:$C$26)/100)</f>
        <v>11.69336</v>
      </c>
      <c r="N117" s="45" t="str">
        <f t="shared" si="11"/>
        <v>b113</v>
      </c>
      <c r="O117" s="45">
        <f>IFERROR(LOOKUP(1,0/((订单汇总处理!$G$7:$G$2423=N117)*(订单汇总处理!$E$7:$E$2423=B117)*(订单汇总处理!$D$7:$D$2423=2)),订单汇总处理!$K$7:$K$2423),O118)</f>
        <v>800</v>
      </c>
      <c r="P117" s="45"/>
      <c r="Q117" s="45">
        <f t="shared" si="12"/>
        <v>9354.6880000000001</v>
      </c>
      <c r="R117" s="46">
        <f t="shared" si="13"/>
        <v>800</v>
      </c>
      <c r="S117" s="35">
        <f t="shared" si="14"/>
        <v>1.5625000000000001E-6</v>
      </c>
      <c r="T117" s="35">
        <f t="shared" si="15"/>
        <v>8.1147442097589779E-5</v>
      </c>
      <c r="U117" s="35">
        <f>IF(SUBSTITUTE(D117," ","")=基础数据!$A$5,S117/T117*基础数据!$C$5,IF(SUBSTITUTE(D117," ","")=基础数据!$A$4,S117/T117*基础数据!$C$4,IF(SUBSTITUTE(D117," ","")=基础数据!$A$3,S117/T117*基础数据!$C$3,S117/T117*基础数据!$C$2)))</f>
        <v>0.28882610953791399</v>
      </c>
      <c r="V117" s="35">
        <f t="shared" si="16"/>
        <v>1.4888261095379143</v>
      </c>
      <c r="W117" s="35">
        <f>IF(SUBSTITUTE(D117," ","")="老年群体",V117*LOOKUP(1,0/((基础数据!$A$15:$A$26=SUBSTITUTE(是否降价——第三轮积分赛2Q产品评价以及处理!B117," ",""))*(基础数据!$B$15:$B$26=SUBSTITUTE(是否降价——第三轮积分赛2Q产品评价以及处理!D117," ",""))),基础数据!$C$15:$C$26)/(100-基础数据!$G$5),V117*LOOKUP(1,0/((基础数据!$A$15:$A$26=SUBSTITUTE(是否降价——第三轮积分赛2Q产品评价以及处理!B117," ",""))*(基础数据!$B$15:$B$26=SUBSTITUTE(是否降价——第三轮积分赛2Q产品评价以及处理!D117," ",""))),基础数据!$C$15:$C$26)/100)</f>
        <v>11.687284959872628</v>
      </c>
      <c r="X117" s="35">
        <f t="shared" si="17"/>
        <v>9349.8279678981016</v>
      </c>
    </row>
    <row r="118" spans="1:24" ht="40.200000000000003" hidden="1" thickBot="1">
      <c r="A118" s="43">
        <f t="shared" si="10"/>
        <v>15</v>
      </c>
      <c r="B118" s="29" t="s">
        <v>16</v>
      </c>
      <c r="C118" s="30" t="s">
        <v>17</v>
      </c>
      <c r="D118" s="32" t="s">
        <v>116</v>
      </c>
      <c r="E118" s="20" t="s">
        <v>192</v>
      </c>
      <c r="F118" s="24">
        <v>0.28999999999999998</v>
      </c>
      <c r="G118" s="20">
        <v>0</v>
      </c>
      <c r="H118" s="20">
        <v>0.99</v>
      </c>
      <c r="I118" s="20">
        <v>0.08</v>
      </c>
      <c r="J118" s="20">
        <v>0.13</v>
      </c>
      <c r="K118" s="20">
        <v>1.4896</v>
      </c>
      <c r="L118" s="45">
        <f>LOOKUP(1,0/((订单汇总处理!$G$7:$G$2423=N118)*(订单汇总处理!$E$7:$E$2423=B118)*(订单汇总处理!$D$7:$D$2423=2)),订单汇总处理!$I$7:$I$2423)</f>
        <v>12</v>
      </c>
      <c r="M118" s="45">
        <f>IF(SUBSTITUTE(D118," ","")="老年群体",K118*LOOKUP(1,0/((基础数据!$A$15:$A$26=SUBSTITUTE(是否降价——第三轮积分赛2Q产品评价以及处理!B118," ",""))*(基础数据!$B$15:$B$26=SUBSTITUTE(是否降价——第三轮积分赛2Q产品评价以及处理!D118," ",""))),基础数据!$C$15:$C$26)/(100-基础数据!$G$5),K118*LOOKUP(1,0/((基础数据!$A$15:$A$26=SUBSTITUTE(是否降价——第三轮积分赛2Q产品评价以及处理!B118," ",""))*(基础数据!$B$15:$B$26=SUBSTITUTE(是否降价——第三轮积分赛2Q产品评价以及处理!D118," ",""))),基础数据!$C$15:$C$26)/100)</f>
        <v>11.69336</v>
      </c>
      <c r="N118" s="45" t="str">
        <f t="shared" si="11"/>
        <v>1白</v>
      </c>
      <c r="O118" s="45">
        <f>IFERROR(LOOKUP(1,0/((订单汇总处理!$G$7:$G$2423=N118)*(订单汇总处理!$E$7:$E$2423=B118)*(订单汇总处理!$D$7:$D$2423=2)),订单汇总处理!$K$7:$K$2423),O119)</f>
        <v>800</v>
      </c>
      <c r="P118" s="45"/>
      <c r="Q118" s="45">
        <f t="shared" si="12"/>
        <v>9354.6880000000001</v>
      </c>
      <c r="R118" s="46">
        <f t="shared" si="13"/>
        <v>800</v>
      </c>
      <c r="S118" s="35">
        <f t="shared" si="14"/>
        <v>1.5625000000000001E-6</v>
      </c>
      <c r="T118" s="35">
        <f t="shared" si="15"/>
        <v>8.1147442097589779E-5</v>
      </c>
      <c r="U118" s="35">
        <f>IF(SUBSTITUTE(D118," ","")=基础数据!$A$5,S118/T118*基础数据!$C$5,IF(SUBSTITUTE(D118," ","")=基础数据!$A$4,S118/T118*基础数据!$C$4,IF(SUBSTITUTE(D118," ","")=基础数据!$A$3,S118/T118*基础数据!$C$3,S118/T118*基础数据!$C$2)))</f>
        <v>0.28882610953791399</v>
      </c>
      <c r="V118" s="35">
        <f t="shared" si="16"/>
        <v>1.4888261095379143</v>
      </c>
      <c r="W118" s="35">
        <f>IF(SUBSTITUTE(D118," ","")="老年群体",V118*LOOKUP(1,0/((基础数据!$A$15:$A$26=SUBSTITUTE(是否降价——第三轮积分赛2Q产品评价以及处理!B118," ",""))*(基础数据!$B$15:$B$26=SUBSTITUTE(是否降价——第三轮积分赛2Q产品评价以及处理!D118," ",""))),基础数据!$C$15:$C$26)/(100-基础数据!$G$5),V118*LOOKUP(1,0/((基础数据!$A$15:$A$26=SUBSTITUTE(是否降价——第三轮积分赛2Q产品评价以及处理!B118," ",""))*(基础数据!$B$15:$B$26=SUBSTITUTE(是否降价——第三轮积分赛2Q产品评价以及处理!D118," ",""))),基础数据!$C$15:$C$26)/100)</f>
        <v>11.687284959872628</v>
      </c>
      <c r="X118" s="35">
        <f t="shared" si="17"/>
        <v>9349.8279678981016</v>
      </c>
    </row>
    <row r="119" spans="1:24" ht="53.4" hidden="1" thickBot="1">
      <c r="A119" s="43">
        <f t="shared" si="10"/>
        <v>17</v>
      </c>
      <c r="B119" s="29" t="s">
        <v>16</v>
      </c>
      <c r="C119" s="30" t="s">
        <v>17</v>
      </c>
      <c r="D119" s="32" t="s">
        <v>116</v>
      </c>
      <c r="E119" s="20" t="s">
        <v>147</v>
      </c>
      <c r="F119" s="24">
        <v>0.28999999999999998</v>
      </c>
      <c r="G119" s="20">
        <v>0</v>
      </c>
      <c r="H119" s="20">
        <v>0.99</v>
      </c>
      <c r="I119" s="20">
        <v>0.08</v>
      </c>
      <c r="J119" s="20">
        <v>0.13</v>
      </c>
      <c r="K119" s="20">
        <v>1.4896</v>
      </c>
      <c r="L119" s="45">
        <f>LOOKUP(1,0/((订单汇总处理!$G$7:$G$2423=N119)*(订单汇总处理!$E$7:$E$2423=B119)*(订单汇总处理!$D$7:$D$2423=2)),订单汇总处理!$I$7:$I$2423)</f>
        <v>12</v>
      </c>
      <c r="M119" s="45">
        <f>IF(SUBSTITUTE(D119," ","")="老年群体",K119*LOOKUP(1,0/((基础数据!$A$15:$A$26=SUBSTITUTE(是否降价——第三轮积分赛2Q产品评价以及处理!B119," ",""))*(基础数据!$B$15:$B$26=SUBSTITUTE(是否降价——第三轮积分赛2Q产品评价以及处理!D119," ",""))),基础数据!$C$15:$C$26)/(100-基础数据!$G$5),K119*LOOKUP(1,0/((基础数据!$A$15:$A$26=SUBSTITUTE(是否降价——第三轮积分赛2Q产品评价以及处理!B119," ",""))*(基础数据!$B$15:$B$26=SUBSTITUTE(是否降价——第三轮积分赛2Q产品评价以及处理!D119," ",""))),基础数据!$C$15:$C$26)/100)</f>
        <v>11.69336</v>
      </c>
      <c r="N119" s="45" t="str">
        <f t="shared" si="11"/>
        <v>bbb2</v>
      </c>
      <c r="O119" s="45">
        <f>IFERROR(LOOKUP(1,0/((订单汇总处理!$G$7:$G$2423=N119)*(订单汇总处理!$E$7:$E$2423=B119)*(订单汇总处理!$D$7:$D$2423=2)),订单汇总处理!$K$7:$K$2423),O120)</f>
        <v>800</v>
      </c>
      <c r="P119" s="45"/>
      <c r="Q119" s="45">
        <f t="shared" si="12"/>
        <v>9354.6880000000001</v>
      </c>
      <c r="R119" s="46">
        <f t="shared" si="13"/>
        <v>800</v>
      </c>
      <c r="S119" s="35">
        <f t="shared" si="14"/>
        <v>1.5625000000000001E-6</v>
      </c>
      <c r="T119" s="35">
        <f t="shared" si="15"/>
        <v>8.1147442097589779E-5</v>
      </c>
      <c r="U119" s="35">
        <f>IF(SUBSTITUTE(D119," ","")=基础数据!$A$5,S119/T119*基础数据!$C$5,IF(SUBSTITUTE(D119," ","")=基础数据!$A$4,S119/T119*基础数据!$C$4,IF(SUBSTITUTE(D119," ","")=基础数据!$A$3,S119/T119*基础数据!$C$3,S119/T119*基础数据!$C$2)))</f>
        <v>0.28882610953791399</v>
      </c>
      <c r="V119" s="35">
        <f t="shared" si="16"/>
        <v>1.4888261095379143</v>
      </c>
      <c r="W119" s="35">
        <f>IF(SUBSTITUTE(D119," ","")="老年群体",V119*LOOKUP(1,0/((基础数据!$A$15:$A$26=SUBSTITUTE(是否降价——第三轮积分赛2Q产品评价以及处理!B119," ",""))*(基础数据!$B$15:$B$26=SUBSTITUTE(是否降价——第三轮积分赛2Q产品评价以及处理!D119," ",""))),基础数据!$C$15:$C$26)/(100-基础数据!$G$5),V119*LOOKUP(1,0/((基础数据!$A$15:$A$26=SUBSTITUTE(是否降价——第三轮积分赛2Q产品评价以及处理!B119," ",""))*(基础数据!$B$15:$B$26=SUBSTITUTE(是否降价——第三轮积分赛2Q产品评价以及处理!D119," ",""))),基础数据!$C$15:$C$26)/100)</f>
        <v>11.687284959872628</v>
      </c>
      <c r="X119" s="35">
        <f t="shared" si="17"/>
        <v>9349.8279678981016</v>
      </c>
    </row>
    <row r="120" spans="1:24" ht="53.4" hidden="1" thickBot="1">
      <c r="A120" s="43">
        <f t="shared" si="10"/>
        <v>4</v>
      </c>
      <c r="B120" s="29" t="s">
        <v>16</v>
      </c>
      <c r="C120" s="30" t="s">
        <v>17</v>
      </c>
      <c r="D120" s="32" t="s">
        <v>116</v>
      </c>
      <c r="E120" s="20" t="s">
        <v>193</v>
      </c>
      <c r="F120" s="24">
        <v>0.28999999999999998</v>
      </c>
      <c r="G120" s="20">
        <v>0</v>
      </c>
      <c r="H120" s="20">
        <v>0.99</v>
      </c>
      <c r="I120" s="20">
        <v>0.16</v>
      </c>
      <c r="J120" s="20">
        <v>0</v>
      </c>
      <c r="K120" s="20">
        <v>1.4380999999999999</v>
      </c>
      <c r="L120" s="45">
        <f>LOOKUP(1,0/((订单汇总处理!$G$7:$G$2423=N120)*(订单汇总处理!$E$7:$E$2423=B120)*(订单汇总处理!$D$7:$D$2423=2)),订单汇总处理!$I$7:$I$2423)</f>
        <v>11</v>
      </c>
      <c r="M120" s="45">
        <f>IF(SUBSTITUTE(D120," ","")="老年群体",K120*LOOKUP(1,0/((基础数据!$A$15:$A$26=SUBSTITUTE(是否降价——第三轮积分赛2Q产品评价以及处理!B120," ",""))*(基础数据!$B$15:$B$26=SUBSTITUTE(是否降价——第三轮积分赛2Q产品评价以及处理!D120," ",""))),基础数据!$C$15:$C$26)/(100-基础数据!$G$5),K120*LOOKUP(1,0/((基础数据!$A$15:$A$26=SUBSTITUTE(是否降价——第三轮积分赛2Q产品评价以及处理!B120," ",""))*(基础数据!$B$15:$B$26=SUBSTITUTE(是否降价——第三轮积分赛2Q产品评价以及处理!D120," ",""))),基础数据!$C$15:$C$26)/100)</f>
        <v>11.289085</v>
      </c>
      <c r="N120" s="45" t="str">
        <f t="shared" si="11"/>
        <v>BLLL2</v>
      </c>
      <c r="O120" s="45">
        <f>IFERROR(LOOKUP(1,0/((订单汇总处理!$G$7:$G$2423=N120)*(订单汇总处理!$E$7:$E$2423=B120)*(订单汇总处理!$D$7:$D$2423=2)),订单汇总处理!$K$7:$K$2423),O121)</f>
        <v>800</v>
      </c>
      <c r="P120" s="45"/>
      <c r="Q120" s="45">
        <f t="shared" si="12"/>
        <v>9031.268</v>
      </c>
      <c r="R120" s="46">
        <f t="shared" si="13"/>
        <v>800</v>
      </c>
      <c r="S120" s="35">
        <f t="shared" si="14"/>
        <v>1.5625000000000001E-6</v>
      </c>
      <c r="T120" s="35">
        <f t="shared" si="15"/>
        <v>8.1147442097589779E-5</v>
      </c>
      <c r="U120" s="35">
        <f>IF(SUBSTITUTE(D120," ","")=基础数据!$A$5,S120/T120*基础数据!$C$5,IF(SUBSTITUTE(D120," ","")=基础数据!$A$4,S120/T120*基础数据!$C$4,IF(SUBSTITUTE(D120," ","")=基础数据!$A$3,S120/T120*基础数据!$C$3,S120/T120*基础数据!$C$2)))</f>
        <v>0.28882610953791399</v>
      </c>
      <c r="V120" s="35">
        <f t="shared" si="16"/>
        <v>1.438826109537914</v>
      </c>
      <c r="W120" s="35">
        <f>IF(SUBSTITUTE(D120," ","")="老年群体",V120*LOOKUP(1,0/((基础数据!$A$15:$A$26=SUBSTITUTE(是否降价——第三轮积分赛2Q产品评价以及处理!B120," ",""))*(基础数据!$B$15:$B$26=SUBSTITUTE(是否降价——第三轮积分赛2Q产品评价以及处理!D120," ",""))),基础数据!$C$15:$C$26)/(100-基础数据!$G$5),V120*LOOKUP(1,0/((基础数据!$A$15:$A$26=SUBSTITUTE(是否降价——第三轮积分赛2Q产品评价以及处理!B120," ",""))*(基础数据!$B$15:$B$26=SUBSTITUTE(是否降价——第三轮积分赛2Q产品评价以及处理!D120," ",""))),基础数据!$C$15:$C$26)/100)</f>
        <v>11.294784959872624</v>
      </c>
      <c r="X120" s="35">
        <f t="shared" si="17"/>
        <v>9035.8279678980998</v>
      </c>
    </row>
    <row r="121" spans="1:24" ht="53.4" hidden="1" thickBot="1">
      <c r="A121" s="43">
        <f t="shared" si="10"/>
        <v>17</v>
      </c>
      <c r="B121" s="29" t="s">
        <v>16</v>
      </c>
      <c r="C121" s="30" t="s">
        <v>17</v>
      </c>
      <c r="D121" s="32" t="s">
        <v>116</v>
      </c>
      <c r="E121" s="20" t="s">
        <v>152</v>
      </c>
      <c r="F121" s="24">
        <v>0.28999999999999998</v>
      </c>
      <c r="G121" s="20">
        <v>0</v>
      </c>
      <c r="H121" s="20">
        <v>0.91</v>
      </c>
      <c r="I121" s="20">
        <v>0.08</v>
      </c>
      <c r="J121" s="20">
        <v>0.12</v>
      </c>
      <c r="K121" s="20">
        <v>1.4068000000000001</v>
      </c>
      <c r="L121" s="45">
        <f>LOOKUP(1,0/((订单汇总处理!$G$7:$G$2423=N121)*(订单汇总处理!$E$7:$E$2423=B121)*(订单汇总处理!$D$7:$D$2423=2)),订单汇总处理!$I$7:$I$2423)</f>
        <v>11</v>
      </c>
      <c r="M121" s="45">
        <f>IF(SUBSTITUTE(D121," ","")="老年群体",K121*LOOKUP(1,0/((基础数据!$A$15:$A$26=SUBSTITUTE(是否降价——第三轮积分赛2Q产品评价以及处理!B121," ",""))*(基础数据!$B$15:$B$26=SUBSTITUTE(是否降价——第三轮积分赛2Q产品评价以及处理!D121," ",""))),基础数据!$C$15:$C$26)/(100-基础数据!$G$5),K121*LOOKUP(1,0/((基础数据!$A$15:$A$26=SUBSTITUTE(是否降价——第三轮积分赛2Q产品评价以及处理!B121," ",""))*(基础数据!$B$15:$B$26=SUBSTITUTE(是否降价——第三轮积分赛2Q产品评价以及处理!D121," ",""))),基础数据!$C$15:$C$26)/100)</f>
        <v>11.043379999999999</v>
      </c>
      <c r="N121" s="45" t="str">
        <f t="shared" si="11"/>
        <v>bbb3</v>
      </c>
      <c r="O121" s="45">
        <f>IFERROR(LOOKUP(1,0/((订单汇总处理!$G$7:$G$2423=N121)*(订单汇总处理!$E$7:$E$2423=B121)*(订单汇总处理!$D$7:$D$2423=2)),订单汇总处理!$K$7:$K$2423),O122)</f>
        <v>800</v>
      </c>
      <c r="P121" s="45"/>
      <c r="Q121" s="45">
        <f t="shared" si="12"/>
        <v>8834.7039999999997</v>
      </c>
      <c r="R121" s="46">
        <f t="shared" si="13"/>
        <v>800</v>
      </c>
      <c r="S121" s="35">
        <f t="shared" si="14"/>
        <v>1.5625000000000001E-6</v>
      </c>
      <c r="T121" s="35">
        <f t="shared" si="15"/>
        <v>8.1147442097589779E-5</v>
      </c>
      <c r="U121" s="35">
        <f>IF(SUBSTITUTE(D121," ","")=基础数据!$A$5,S121/T121*基础数据!$C$5,IF(SUBSTITUTE(D121," ","")=基础数据!$A$4,S121/T121*基础数据!$C$4,IF(SUBSTITUTE(D121," ","")=基础数据!$A$3,S121/T121*基础数据!$C$3,S121/T121*基础数据!$C$2)))</f>
        <v>0.28882610953791399</v>
      </c>
      <c r="V121" s="35">
        <f t="shared" si="16"/>
        <v>1.398826109537914</v>
      </c>
      <c r="W121" s="35">
        <f>IF(SUBSTITUTE(D121," ","")="老年群体",V121*LOOKUP(1,0/((基础数据!$A$15:$A$26=SUBSTITUTE(是否降价——第三轮积分赛2Q产品评价以及处理!B121," ",""))*(基础数据!$B$15:$B$26=SUBSTITUTE(是否降价——第三轮积分赛2Q产品评价以及处理!D121," ",""))),基础数据!$C$15:$C$26)/(100-基础数据!$G$5),V121*LOOKUP(1,0/((基础数据!$A$15:$A$26=SUBSTITUTE(是否降价——第三轮积分赛2Q产品评价以及处理!B121," ",""))*(基础数据!$B$15:$B$26=SUBSTITUTE(是否降价——第三轮积分赛2Q产品评价以及处理!D121," ",""))),基础数据!$C$15:$C$26)/100)</f>
        <v>10.980784959872624</v>
      </c>
      <c r="X121" s="35">
        <f t="shared" si="17"/>
        <v>8784.6279678980991</v>
      </c>
    </row>
    <row r="122" spans="1:24" ht="40.200000000000003" thickBot="1">
      <c r="A122" s="43">
        <f t="shared" si="10"/>
        <v>1</v>
      </c>
      <c r="B122" s="29" t="s">
        <v>16</v>
      </c>
      <c r="C122" s="30" t="s">
        <v>17</v>
      </c>
      <c r="D122" s="32" t="s">
        <v>116</v>
      </c>
      <c r="E122" s="33" t="s">
        <v>149</v>
      </c>
      <c r="F122" s="24">
        <v>0.28999999999999998</v>
      </c>
      <c r="G122" s="20">
        <v>0</v>
      </c>
      <c r="H122" s="20">
        <v>0.99</v>
      </c>
      <c r="I122" s="20">
        <v>0.08</v>
      </c>
      <c r="J122" s="20">
        <v>0</v>
      </c>
      <c r="K122" s="20">
        <v>1.36</v>
      </c>
      <c r="L122" s="45">
        <f>LOOKUP(1,0/((订单汇总处理!$G$7:$G$2423=N122)*(订单汇总处理!$E$7:$E$2423=B122)*(订单汇总处理!$D$7:$D$2423=2)),订单汇总处理!$I$7:$I$2423)</f>
        <v>11</v>
      </c>
      <c r="M122" s="45">
        <f>IF(SUBSTITUTE(D122," ","")="老年群体",K122*LOOKUP(1,0/((基础数据!$A$15:$A$26=SUBSTITUTE(是否降价——第三轮积分赛2Q产品评价以及处理!B122," ",""))*(基础数据!$B$15:$B$26=SUBSTITUTE(是否降价——第三轮积分赛2Q产品评价以及处理!D122," ",""))),基础数据!$C$15:$C$26)/(100-基础数据!$G$5),K122*LOOKUP(1,0/((基础数据!$A$15:$A$26=SUBSTITUTE(是否降价——第三轮积分赛2Q产品评价以及处理!B122," ",""))*(基础数据!$B$15:$B$26=SUBSTITUTE(是否降价——第三轮积分赛2Q产品评价以及处理!D122," ",""))),基础数据!$C$15:$C$26)/100)</f>
        <v>10.676000000000002</v>
      </c>
      <c r="N122" s="45" t="str">
        <f t="shared" si="11"/>
        <v>白兰2</v>
      </c>
      <c r="O122" s="45">
        <f>IFERROR(LOOKUP(1,0/((订单汇总处理!$G$7:$G$2423=N122)*(订单汇总处理!$E$7:$E$2423=B122)*(订单汇总处理!$D$7:$D$2423=2)),订单汇总处理!$K$7:$K$2423),O123)</f>
        <v>800</v>
      </c>
      <c r="P122" s="45">
        <f>IF(N122=基础数据!$K$8,基础数据!$K$29,IF(N122=基础数据!$L$8,基础数据!$L$29,IF(N122=基础数据!$M$8,基础数据!$M$29,IF(N122=基础数据!$N$8,基础数据!$N$29,IF(N122=基础数据!$O$8,基础数据!$O$29,IF(N122=基础数据!$P$8,基础数据!$P$29,IF(N122=基础数据!$Q$8,基础数据!$Q$29,基础数据!$R$29)))))))</f>
        <v>281.84000000000003</v>
      </c>
      <c r="Q122" s="82">
        <f>(O122-P122)*M122</f>
        <v>5531.8761600000007</v>
      </c>
      <c r="R122" s="46">
        <v>700</v>
      </c>
      <c r="S122" s="35">
        <f t="shared" si="14"/>
        <v>2.0408163265306121E-6</v>
      </c>
      <c r="T122" s="35">
        <f t="shared" si="15"/>
        <v>8.1147442097589779E-5</v>
      </c>
      <c r="U122" s="35">
        <f>IF(SUBSTITUTE(D122," ","")=基础数据!$A$5,S122/T122*基础数据!$C$5,IF(SUBSTITUTE(D122," ","")=基础数据!$A$4,S122/T122*基础数据!$C$4,IF(SUBSTITUTE(D122," ","")=基础数据!$A$3,S122/T122*基础数据!$C$3,S122/T122*基础数据!$C$2)))</f>
        <v>0.37724226551890805</v>
      </c>
      <c r="V122" s="35">
        <f t="shared" si="16"/>
        <v>1.4472422655189081</v>
      </c>
      <c r="W122" s="35">
        <f>IF(SUBSTITUTE(D122," ","")="老年群体",V122*LOOKUP(1,0/((基础数据!$A$15:$A$26=SUBSTITUTE(是否降价——第三轮积分赛2Q产品评价以及处理!B122," ",""))*(基础数据!$B$15:$B$26=SUBSTITUTE(是否降价——第三轮积分赛2Q产品评价以及处理!D122," ",""))),基础数据!$C$15:$C$26)/(100-基础数据!$G$5),V122*LOOKUP(1,0/((基础数据!$A$15:$A$26=SUBSTITUTE(是否降价——第三轮积分赛2Q产品评价以及处理!B122," ",""))*(基础数据!$B$15:$B$26=SUBSTITUTE(是否降价——第三轮积分赛2Q产品评价以及处理!D122," ",""))),基础数据!$C$15:$C$26)/100)</f>
        <v>11.36085178432343</v>
      </c>
      <c r="X122" s="82">
        <f>(R122-P122)*W122</f>
        <v>4750.6537821326847</v>
      </c>
    </row>
    <row r="123" spans="1:24" ht="40.200000000000003" hidden="1" thickBot="1">
      <c r="A123" s="43">
        <f t="shared" si="10"/>
        <v>22</v>
      </c>
      <c r="B123" s="29" t="s">
        <v>16</v>
      </c>
      <c r="C123" s="30" t="s">
        <v>17</v>
      </c>
      <c r="D123" s="32" t="s">
        <v>116</v>
      </c>
      <c r="E123" s="20" t="s">
        <v>211</v>
      </c>
      <c r="F123" s="24">
        <v>0.28999999999999998</v>
      </c>
      <c r="G123" s="20">
        <v>0</v>
      </c>
      <c r="H123" s="20">
        <v>0.99</v>
      </c>
      <c r="I123" s="20">
        <v>0.08</v>
      </c>
      <c r="J123" s="20">
        <v>0</v>
      </c>
      <c r="K123" s="20">
        <v>1.36</v>
      </c>
      <c r="L123" s="45">
        <f>LOOKUP(1,0/((订单汇总处理!$G$7:$G$2423=N123)*(订单汇总处理!$E$7:$E$2423=B123)*(订单汇总处理!$D$7:$D$2423=2)),订单汇总处理!$I$7:$I$2423)</f>
        <v>11</v>
      </c>
      <c r="M123" s="45">
        <f>IF(SUBSTITUTE(D123," ","")="老年群体",K123*LOOKUP(1,0/((基础数据!$A$15:$A$26=SUBSTITUTE(是否降价——第三轮积分赛2Q产品评价以及处理!B123," ",""))*(基础数据!$B$15:$B$26=SUBSTITUTE(是否降价——第三轮积分赛2Q产品评价以及处理!D123," ",""))),基础数据!$C$15:$C$26)/(100-基础数据!$G$5),K123*LOOKUP(1,0/((基础数据!$A$15:$A$26=SUBSTITUTE(是否降价——第三轮积分赛2Q产品评价以及处理!B123," ",""))*(基础数据!$B$15:$B$26=SUBSTITUTE(是否降价——第三轮积分赛2Q产品评价以及处理!D123," ",""))),基础数据!$C$15:$C$26)/100)</f>
        <v>10.676000000000002</v>
      </c>
      <c r="N123" s="45" t="str">
        <f t="shared" si="11"/>
        <v>22</v>
      </c>
      <c r="O123" s="45">
        <f>IFERROR(LOOKUP(1,0/((订单汇总处理!$G$7:$G$2423=N123)*(订单汇总处理!$E$7:$E$2423=B123)*(订单汇总处理!$D$7:$D$2423=2)),订单汇总处理!$K$7:$K$2423),O124)</f>
        <v>800</v>
      </c>
      <c r="P123" s="45"/>
      <c r="Q123" s="45">
        <f t="shared" si="12"/>
        <v>8540.8000000000011</v>
      </c>
      <c r="R123" s="46">
        <f t="shared" si="13"/>
        <v>800</v>
      </c>
      <c r="S123" s="35">
        <f t="shared" si="14"/>
        <v>1.5625000000000001E-6</v>
      </c>
      <c r="T123" s="35">
        <f t="shared" si="15"/>
        <v>8.1147442097589779E-5</v>
      </c>
      <c r="U123" s="35">
        <f>IF(SUBSTITUTE(D123," ","")=基础数据!$A$5,S123/T123*基础数据!$C$5,IF(SUBSTITUTE(D123," ","")=基础数据!$A$4,S123/T123*基础数据!$C$4,IF(SUBSTITUTE(D123," ","")=基础数据!$A$3,S123/T123*基础数据!$C$3,S123/T123*基础数据!$C$2)))</f>
        <v>0.28882610953791399</v>
      </c>
      <c r="V123" s="35">
        <f t="shared" si="16"/>
        <v>1.3588261095379139</v>
      </c>
      <c r="W123" s="35">
        <f>IF(SUBSTITUTE(D123," ","")="老年群体",V123*LOOKUP(1,0/((基础数据!$A$15:$A$26=SUBSTITUTE(是否降价——第三轮积分赛2Q产品评价以及处理!B123," ",""))*(基础数据!$B$15:$B$26=SUBSTITUTE(是否降价——第三轮积分赛2Q产品评价以及处理!D123," ",""))),基础数据!$C$15:$C$26)/(100-基础数据!$G$5),V123*LOOKUP(1,0/((基础数据!$A$15:$A$26=SUBSTITUTE(是否降价——第三轮积分赛2Q产品评价以及处理!B123," ",""))*(基础数据!$B$15:$B$26=SUBSTITUTE(是否降价——第三轮积分赛2Q产品评价以及处理!D123," ",""))),基础数据!$C$15:$C$26)/100)</f>
        <v>10.666784959872626</v>
      </c>
      <c r="X123" s="35">
        <f t="shared" si="17"/>
        <v>8533.4279678981002</v>
      </c>
    </row>
    <row r="124" spans="1:24" ht="27" hidden="1" thickBot="1">
      <c r="A124" s="43">
        <f t="shared" si="10"/>
        <v>2</v>
      </c>
      <c r="B124" s="29" t="s">
        <v>16</v>
      </c>
      <c r="C124" s="30" t="s">
        <v>17</v>
      </c>
      <c r="D124" s="32" t="s">
        <v>116</v>
      </c>
      <c r="E124" s="20" t="s">
        <v>194</v>
      </c>
      <c r="F124" s="24">
        <v>0.28999999999999998</v>
      </c>
      <c r="G124" s="20">
        <v>0</v>
      </c>
      <c r="H124" s="20">
        <v>0.99</v>
      </c>
      <c r="I124" s="20">
        <v>0.08</v>
      </c>
      <c r="J124" s="20">
        <v>0</v>
      </c>
      <c r="K124" s="20">
        <v>1.36</v>
      </c>
      <c r="L124" s="45">
        <f>LOOKUP(1,0/((订单汇总处理!$G$7:$G$2423=N124)*(订单汇总处理!$E$7:$E$2423=B124)*(订单汇总处理!$D$7:$D$2423=2)),订单汇总处理!$I$7:$I$2423)</f>
        <v>11</v>
      </c>
      <c r="M124" s="45">
        <f>IF(SUBSTITUTE(D124," ","")="老年群体",K124*LOOKUP(1,0/((基础数据!$A$15:$A$26=SUBSTITUTE(是否降价——第三轮积分赛2Q产品评价以及处理!B124," ",""))*(基础数据!$B$15:$B$26=SUBSTITUTE(是否降价——第三轮积分赛2Q产品评价以及处理!D124," ",""))),基础数据!$C$15:$C$26)/(100-基础数据!$G$5),K124*LOOKUP(1,0/((基础数据!$A$15:$A$26=SUBSTITUTE(是否降价——第三轮积分赛2Q产品评价以及处理!B124," ",""))*(基础数据!$B$15:$B$26=SUBSTITUTE(是否降价——第三轮积分赛2Q产品评价以及处理!D124," ",""))),基础数据!$C$15:$C$26)/100)</f>
        <v>10.676000000000002</v>
      </c>
      <c r="N124" s="45" t="str">
        <f t="shared" si="11"/>
        <v>白领B</v>
      </c>
      <c r="O124" s="45">
        <f>IFERROR(LOOKUP(1,0/((订单汇总处理!$G$7:$G$2423=N124)*(订单汇总处理!$E$7:$E$2423=B124)*(订单汇总处理!$D$7:$D$2423=2)),订单汇总处理!$K$7:$K$2423),O125)</f>
        <v>800</v>
      </c>
      <c r="P124" s="45"/>
      <c r="Q124" s="45">
        <f t="shared" si="12"/>
        <v>8540.8000000000011</v>
      </c>
      <c r="R124" s="46">
        <f t="shared" si="13"/>
        <v>800</v>
      </c>
      <c r="S124" s="35">
        <f t="shared" si="14"/>
        <v>1.5625000000000001E-6</v>
      </c>
      <c r="T124" s="35">
        <f t="shared" si="15"/>
        <v>8.1147442097589779E-5</v>
      </c>
      <c r="U124" s="35">
        <f>IF(SUBSTITUTE(D124," ","")=基础数据!$A$5,S124/T124*基础数据!$C$5,IF(SUBSTITUTE(D124," ","")=基础数据!$A$4,S124/T124*基础数据!$C$4,IF(SUBSTITUTE(D124," ","")=基础数据!$A$3,S124/T124*基础数据!$C$3,S124/T124*基础数据!$C$2)))</f>
        <v>0.28882610953791399</v>
      </c>
      <c r="V124" s="35">
        <f t="shared" si="16"/>
        <v>1.3588261095379139</v>
      </c>
      <c r="W124" s="35">
        <f>IF(SUBSTITUTE(D124," ","")="老年群体",V124*LOOKUP(1,0/((基础数据!$A$15:$A$26=SUBSTITUTE(是否降价——第三轮积分赛2Q产品评价以及处理!B124," ",""))*(基础数据!$B$15:$B$26=SUBSTITUTE(是否降价——第三轮积分赛2Q产品评价以及处理!D124," ",""))),基础数据!$C$15:$C$26)/(100-基础数据!$G$5),V124*LOOKUP(1,0/((基础数据!$A$15:$A$26=SUBSTITUTE(是否降价——第三轮积分赛2Q产品评价以及处理!B124," ",""))*(基础数据!$B$15:$B$26=SUBSTITUTE(是否降价——第三轮积分赛2Q产品评价以及处理!D124," ",""))),基础数据!$C$15:$C$26)/100)</f>
        <v>10.666784959872626</v>
      </c>
      <c r="X124" s="35">
        <f t="shared" si="17"/>
        <v>8533.4279678981002</v>
      </c>
    </row>
    <row r="125" spans="1:24" ht="40.200000000000003" hidden="1" thickBot="1">
      <c r="A125" s="43">
        <f t="shared" si="10"/>
        <v>19</v>
      </c>
      <c r="B125" s="29" t="s">
        <v>16</v>
      </c>
      <c r="C125" s="30" t="s">
        <v>17</v>
      </c>
      <c r="D125" s="32" t="s">
        <v>116</v>
      </c>
      <c r="E125" s="20" t="s">
        <v>140</v>
      </c>
      <c r="F125" s="24">
        <v>0.28999999999999998</v>
      </c>
      <c r="G125" s="20">
        <v>0</v>
      </c>
      <c r="H125" s="20">
        <v>0.99</v>
      </c>
      <c r="I125" s="20">
        <v>0.08</v>
      </c>
      <c r="J125" s="20">
        <v>0</v>
      </c>
      <c r="K125" s="20">
        <v>1.36</v>
      </c>
      <c r="L125" s="45">
        <f>LOOKUP(1,0/((订单汇总处理!$G$7:$G$2423=N125)*(订单汇总处理!$E$7:$E$2423=B125)*(订单汇总处理!$D$7:$D$2423=2)),订单汇总处理!$I$7:$I$2423)</f>
        <v>11</v>
      </c>
      <c r="M125" s="45">
        <f>IF(SUBSTITUTE(D125," ","")="老年群体",K125*LOOKUP(1,0/((基础数据!$A$15:$A$26=SUBSTITUTE(是否降价——第三轮积分赛2Q产品评价以及处理!B125," ",""))*(基础数据!$B$15:$B$26=SUBSTITUTE(是否降价——第三轮积分赛2Q产品评价以及处理!D125," ",""))),基础数据!$C$15:$C$26)/(100-基础数据!$G$5),K125*LOOKUP(1,0/((基础数据!$A$15:$A$26=SUBSTITUTE(是否降价——第三轮积分赛2Q产品评价以及处理!B125," ",""))*(基础数据!$B$15:$B$26=SUBSTITUTE(是否降价——第三轮积分赛2Q产品评价以及处理!D125," ",""))),基础数据!$C$15:$C$26)/100)</f>
        <v>10.676000000000002</v>
      </c>
      <c r="N125" s="45" t="str">
        <f t="shared" si="11"/>
        <v>乙12</v>
      </c>
      <c r="O125" s="45">
        <f>IFERROR(LOOKUP(1,0/((订单汇总处理!$G$7:$G$2423=N125)*(订单汇总处理!$E$7:$E$2423=B125)*(订单汇总处理!$D$7:$D$2423=2)),订单汇总处理!$K$7:$K$2423),O126)</f>
        <v>800</v>
      </c>
      <c r="P125" s="45"/>
      <c r="Q125" s="45">
        <f t="shared" si="12"/>
        <v>8540.8000000000011</v>
      </c>
      <c r="R125" s="46">
        <f t="shared" si="13"/>
        <v>800</v>
      </c>
      <c r="S125" s="35">
        <f t="shared" si="14"/>
        <v>1.5625000000000001E-6</v>
      </c>
      <c r="T125" s="35">
        <f t="shared" si="15"/>
        <v>8.1147442097589779E-5</v>
      </c>
      <c r="U125" s="35">
        <f>IF(SUBSTITUTE(D125," ","")=基础数据!$A$5,S125/T125*基础数据!$C$5,IF(SUBSTITUTE(D125," ","")=基础数据!$A$4,S125/T125*基础数据!$C$4,IF(SUBSTITUTE(D125," ","")=基础数据!$A$3,S125/T125*基础数据!$C$3,S125/T125*基础数据!$C$2)))</f>
        <v>0.28882610953791399</v>
      </c>
      <c r="V125" s="35">
        <f t="shared" si="16"/>
        <v>1.3588261095379139</v>
      </c>
      <c r="W125" s="35">
        <f>IF(SUBSTITUTE(D125," ","")="老年群体",V125*LOOKUP(1,0/((基础数据!$A$15:$A$26=SUBSTITUTE(是否降价——第三轮积分赛2Q产品评价以及处理!B125," ",""))*(基础数据!$B$15:$B$26=SUBSTITUTE(是否降价——第三轮积分赛2Q产品评价以及处理!D125," ",""))),基础数据!$C$15:$C$26)/(100-基础数据!$G$5),V125*LOOKUP(1,0/((基础数据!$A$15:$A$26=SUBSTITUTE(是否降价——第三轮积分赛2Q产品评价以及处理!B125," ",""))*(基础数据!$B$15:$B$26=SUBSTITUTE(是否降价——第三轮积分赛2Q产品评价以及处理!D125," ",""))),基础数据!$C$15:$C$26)/100)</f>
        <v>10.666784959872626</v>
      </c>
      <c r="X125" s="35">
        <f t="shared" si="17"/>
        <v>8533.4279678981002</v>
      </c>
    </row>
    <row r="126" spans="1:24" ht="40.200000000000003" hidden="1" thickBot="1">
      <c r="A126" s="43">
        <f t="shared" si="10"/>
        <v>10</v>
      </c>
      <c r="B126" s="29" t="s">
        <v>16</v>
      </c>
      <c r="C126" s="30" t="s">
        <v>17</v>
      </c>
      <c r="D126" s="32" t="s">
        <v>116</v>
      </c>
      <c r="E126" s="20" t="s">
        <v>148</v>
      </c>
      <c r="F126" s="24">
        <v>0.28999999999999998</v>
      </c>
      <c r="G126" s="20">
        <v>0</v>
      </c>
      <c r="H126" s="20">
        <v>0.99</v>
      </c>
      <c r="I126" s="20">
        <v>0.08</v>
      </c>
      <c r="J126" s="20">
        <v>0</v>
      </c>
      <c r="K126" s="20">
        <v>1.36</v>
      </c>
      <c r="L126" s="45">
        <f>LOOKUP(1,0/((订单汇总处理!$G$7:$G$2423=N126)*(订单汇总处理!$E$7:$E$2423=B126)*(订单汇总处理!$D$7:$D$2423=2)),订单汇总处理!$I$7:$I$2423)</f>
        <v>11</v>
      </c>
      <c r="M126" s="45">
        <f>IF(SUBSTITUTE(D126," ","")="老年群体",K126*LOOKUP(1,0/((基础数据!$A$15:$A$26=SUBSTITUTE(是否降价——第三轮积分赛2Q产品评价以及处理!B126," ",""))*(基础数据!$B$15:$B$26=SUBSTITUTE(是否降价——第三轮积分赛2Q产品评价以及处理!D126," ",""))),基础数据!$C$15:$C$26)/(100-基础数据!$G$5),K126*LOOKUP(1,0/((基础数据!$A$15:$A$26=SUBSTITUTE(是否降价——第三轮积分赛2Q产品评价以及处理!B126," ",""))*(基础数据!$B$15:$B$26=SUBSTITUTE(是否降价——第三轮积分赛2Q产品评价以及处理!D126," ",""))),基础数据!$C$15:$C$26)/100)</f>
        <v>10.676000000000002</v>
      </c>
      <c r="N126" s="45" t="str">
        <f t="shared" si="11"/>
        <v>22领白</v>
      </c>
      <c r="O126" s="45">
        <f>IFERROR(LOOKUP(1,0/((订单汇总处理!$G$7:$G$2423=N126)*(订单汇总处理!$E$7:$E$2423=B126)*(订单汇总处理!$D$7:$D$2423=2)),订单汇总处理!$K$7:$K$2423),O127)</f>
        <v>800</v>
      </c>
      <c r="P126" s="45"/>
      <c r="Q126" s="45">
        <f t="shared" si="12"/>
        <v>8540.8000000000011</v>
      </c>
      <c r="R126" s="46">
        <f t="shared" si="13"/>
        <v>800</v>
      </c>
      <c r="S126" s="35">
        <f t="shared" si="14"/>
        <v>1.5625000000000001E-6</v>
      </c>
      <c r="T126" s="35">
        <f t="shared" si="15"/>
        <v>8.1147442097589779E-5</v>
      </c>
      <c r="U126" s="35">
        <f>IF(SUBSTITUTE(D126," ","")=基础数据!$A$5,S126/T126*基础数据!$C$5,IF(SUBSTITUTE(D126," ","")=基础数据!$A$4,S126/T126*基础数据!$C$4,IF(SUBSTITUTE(D126," ","")=基础数据!$A$3,S126/T126*基础数据!$C$3,S126/T126*基础数据!$C$2)))</f>
        <v>0.28882610953791399</v>
      </c>
      <c r="V126" s="35">
        <f t="shared" si="16"/>
        <v>1.3588261095379139</v>
      </c>
      <c r="W126" s="35">
        <f>IF(SUBSTITUTE(D126," ","")="老年群体",V126*LOOKUP(1,0/((基础数据!$A$15:$A$26=SUBSTITUTE(是否降价——第三轮积分赛2Q产品评价以及处理!B126," ",""))*(基础数据!$B$15:$B$26=SUBSTITUTE(是否降价——第三轮积分赛2Q产品评价以及处理!D126," ",""))),基础数据!$C$15:$C$26)/(100-基础数据!$G$5),V126*LOOKUP(1,0/((基础数据!$A$15:$A$26=SUBSTITUTE(是否降价——第三轮积分赛2Q产品评价以及处理!B126," ",""))*(基础数据!$B$15:$B$26=SUBSTITUTE(是否降价——第三轮积分赛2Q产品评价以及处理!D126," ",""))),基础数据!$C$15:$C$26)/100)</f>
        <v>10.666784959872626</v>
      </c>
      <c r="X126" s="35">
        <f t="shared" si="17"/>
        <v>8533.4279678981002</v>
      </c>
    </row>
    <row r="127" spans="1:24" ht="40.200000000000003" hidden="1" thickBot="1">
      <c r="A127" s="43">
        <f t="shared" si="10"/>
        <v>13</v>
      </c>
      <c r="B127" s="29" t="s">
        <v>16</v>
      </c>
      <c r="C127" s="30" t="s">
        <v>17</v>
      </c>
      <c r="D127" s="32" t="s">
        <v>116</v>
      </c>
      <c r="E127" s="20" t="s">
        <v>154</v>
      </c>
      <c r="F127" s="24">
        <v>0.28999999999999998</v>
      </c>
      <c r="G127" s="20">
        <v>0.72</v>
      </c>
      <c r="H127" s="20">
        <v>0.23</v>
      </c>
      <c r="I127" s="20">
        <v>0.08</v>
      </c>
      <c r="J127" s="20">
        <v>0</v>
      </c>
      <c r="K127" s="20">
        <v>1.3197000000000001</v>
      </c>
      <c r="L127" s="45">
        <f>LOOKUP(1,0/((订单汇总处理!$G$7:$G$2423=N127)*(订单汇总处理!$E$7:$E$2423=B127)*(订单汇总处理!$D$7:$D$2423=2)),订单汇总处理!$I$7:$I$2423)</f>
        <v>10</v>
      </c>
      <c r="M127" s="45">
        <f>IF(SUBSTITUTE(D127," ","")="老年群体",K127*LOOKUP(1,0/((基础数据!$A$15:$A$26=SUBSTITUTE(是否降价——第三轮积分赛2Q产品评价以及处理!B127," ",""))*(基础数据!$B$15:$B$26=SUBSTITUTE(是否降价——第三轮积分赛2Q产品评价以及处理!D127," ",""))),基础数据!$C$15:$C$26)/(100-基础数据!$G$5),K127*LOOKUP(1,0/((基础数据!$A$15:$A$26=SUBSTITUTE(是否降价——第三轮积分赛2Q产品评价以及处理!B127," ",""))*(基础数据!$B$15:$B$26=SUBSTITUTE(是否降价——第三轮积分赛2Q产品评价以及处理!D127," ",""))),基础数据!$C$15:$C$26)/100)</f>
        <v>10.359645</v>
      </c>
      <c r="N127" s="45" t="str">
        <f t="shared" si="11"/>
        <v>白白3</v>
      </c>
      <c r="O127" s="45">
        <f>IFERROR(LOOKUP(1,0/((订单汇总处理!$G$7:$G$2423=N127)*(订单汇总处理!$E$7:$E$2423=B127)*(订单汇总处理!$D$7:$D$2423=2)),订单汇总处理!$K$7:$K$2423),O128)</f>
        <v>800</v>
      </c>
      <c r="P127" s="45"/>
      <c r="Q127" s="45">
        <f t="shared" si="12"/>
        <v>8287.7160000000003</v>
      </c>
      <c r="R127" s="46">
        <f t="shared" si="13"/>
        <v>800</v>
      </c>
      <c r="S127" s="35">
        <f t="shared" si="14"/>
        <v>1.5625000000000001E-6</v>
      </c>
      <c r="T127" s="35">
        <f t="shared" si="15"/>
        <v>8.1147442097589779E-5</v>
      </c>
      <c r="U127" s="35">
        <f>IF(SUBSTITUTE(D127," ","")=基础数据!$A$5,S127/T127*基础数据!$C$5,IF(SUBSTITUTE(D127," ","")=基础数据!$A$4,S127/T127*基础数据!$C$4,IF(SUBSTITUTE(D127," ","")=基础数据!$A$3,S127/T127*基础数据!$C$3,S127/T127*基础数据!$C$2)))</f>
        <v>0.28882610953791399</v>
      </c>
      <c r="V127" s="35">
        <f t="shared" si="16"/>
        <v>1.3188261095379139</v>
      </c>
      <c r="W127" s="35">
        <f>IF(SUBSTITUTE(D127," ","")="老年群体",V127*LOOKUP(1,0/((基础数据!$A$15:$A$26=SUBSTITUTE(是否降价——第三轮积分赛2Q产品评价以及处理!B127," ",""))*(基础数据!$B$15:$B$26=SUBSTITUTE(是否降价——第三轮积分赛2Q产品评价以及处理!D127," ",""))),基础数据!$C$15:$C$26)/(100-基础数据!$G$5),V127*LOOKUP(1,0/((基础数据!$A$15:$A$26=SUBSTITUTE(是否降价——第三轮积分赛2Q产品评价以及处理!B127," ",""))*(基础数据!$B$15:$B$26=SUBSTITUTE(是否降价——第三轮积分赛2Q产品评价以及处理!D127," ",""))),基础数据!$C$15:$C$26)/100)</f>
        <v>10.352784959872624</v>
      </c>
      <c r="X127" s="35">
        <f t="shared" si="17"/>
        <v>8282.2279678980995</v>
      </c>
    </row>
    <row r="128" spans="1:24" ht="40.200000000000003" thickBot="1">
      <c r="A128" s="43">
        <f t="shared" si="10"/>
        <v>1</v>
      </c>
      <c r="B128" s="29" t="s">
        <v>16</v>
      </c>
      <c r="C128" s="30" t="s">
        <v>17</v>
      </c>
      <c r="D128" s="32" t="s">
        <v>116</v>
      </c>
      <c r="E128" s="33" t="s">
        <v>153</v>
      </c>
      <c r="F128" s="24">
        <v>0.28999999999999998</v>
      </c>
      <c r="G128" s="20">
        <v>0</v>
      </c>
      <c r="H128" s="20">
        <v>0.91</v>
      </c>
      <c r="I128" s="20">
        <v>0.08</v>
      </c>
      <c r="J128" s="20">
        <v>0</v>
      </c>
      <c r="K128" s="20">
        <v>1.284</v>
      </c>
      <c r="L128" s="45">
        <f>LOOKUP(1,0/((订单汇总处理!$G$7:$G$2423=N128)*(订单汇总处理!$E$7:$E$2423=B128)*(订单汇总处理!$D$7:$D$2423=2)),订单汇总处理!$I$7:$I$2423)</f>
        <v>10</v>
      </c>
      <c r="M128" s="45">
        <f>IF(SUBSTITUTE(D128," ","")="老年群体",K128*LOOKUP(1,0/((基础数据!$A$15:$A$26=SUBSTITUTE(是否降价——第三轮积分赛2Q产品评价以及处理!B128," ",""))*(基础数据!$B$15:$B$26=SUBSTITUTE(是否降价——第三轮积分赛2Q产品评价以及处理!D128," ",""))),基础数据!$C$15:$C$26)/(100-基础数据!$G$5),K128*LOOKUP(1,0/((基础数据!$A$15:$A$26=SUBSTITUTE(是否降价——第三轮积分赛2Q产品评价以及处理!B128," ",""))*(基础数据!$B$15:$B$26=SUBSTITUTE(是否降价——第三轮积分赛2Q产品评价以及处理!D128," ",""))),基础数据!$C$15:$C$26)/100)</f>
        <v>10.0794</v>
      </c>
      <c r="N128" s="45" t="str">
        <f t="shared" si="11"/>
        <v>白兰3</v>
      </c>
      <c r="O128" s="45">
        <f>IFERROR(LOOKUP(1,0/((订单汇总处理!$G$7:$G$2423=N128)*(订单汇总处理!$E$7:$E$2423=B128)*(订单汇总处理!$D$7:$D$2423=2)),订单汇总处理!$K$7:$K$2423),O129)</f>
        <v>800</v>
      </c>
      <c r="P128" s="45">
        <f>IF(N128=基础数据!$K$8,基础数据!$K$29,IF(N128=基础数据!$L$8,基础数据!$L$29,IF(N128=基础数据!$M$8,基础数据!$M$29,IF(N128=基础数据!$N$8,基础数据!$N$29,IF(N128=基础数据!$O$8,基础数据!$O$29,IF(N128=基础数据!$P$8,基础数据!$P$29,IF(N128=基础数据!$Q$8,基础数据!$Q$29,基础数据!$R$29)))))))</f>
        <v>273.83999999999997</v>
      </c>
      <c r="Q128" s="82">
        <f>(O128-P128)*M128</f>
        <v>5303.3771040000011</v>
      </c>
      <c r="R128" s="46">
        <v>700</v>
      </c>
      <c r="S128" s="35">
        <f t="shared" si="14"/>
        <v>2.0408163265306121E-6</v>
      </c>
      <c r="T128" s="35">
        <f t="shared" si="15"/>
        <v>8.1147442097589779E-5</v>
      </c>
      <c r="U128" s="35">
        <f>IF(SUBSTITUTE(D128," ","")=基础数据!$A$5,S128/T128*基础数据!$C$5,IF(SUBSTITUTE(D128," ","")=基础数据!$A$4,S128/T128*基础数据!$C$4,IF(SUBSTITUTE(D128," ","")=基础数据!$A$3,S128/T128*基础数据!$C$3,S128/T128*基础数据!$C$2)))</f>
        <v>0.37724226551890805</v>
      </c>
      <c r="V128" s="35">
        <f t="shared" si="16"/>
        <v>1.367242265518908</v>
      </c>
      <c r="W128" s="35">
        <f>IF(SUBSTITUTE(D128," ","")="老年群体",V128*LOOKUP(1,0/((基础数据!$A$15:$A$26=SUBSTITUTE(是否降价——第三轮积分赛2Q产品评价以及处理!B128," ",""))*(基础数据!$B$15:$B$26=SUBSTITUTE(是否降价——第三轮积分赛2Q产品评价以及处理!D128," ",""))),基础数据!$C$15:$C$26)/(100-基础数据!$G$5),V128*LOOKUP(1,0/((基础数据!$A$15:$A$26=SUBSTITUTE(是否降价——第三轮积分赛2Q产品评价以及处理!B128," ",""))*(基础数据!$B$15:$B$26=SUBSTITUTE(是否降价——第三轮积分赛2Q产品评价以及处理!D128," ",""))),基础数据!$C$15:$C$26)/100)</f>
        <v>10.732851784323428</v>
      </c>
      <c r="X128" s="82">
        <f>(R128-P128)*W128</f>
        <v>4573.9121164072722</v>
      </c>
    </row>
    <row r="129" spans="1:24" ht="40.200000000000003" hidden="1" thickBot="1">
      <c r="A129" s="43">
        <f t="shared" si="10"/>
        <v>3</v>
      </c>
      <c r="B129" s="29" t="s">
        <v>16</v>
      </c>
      <c r="C129" s="30" t="s">
        <v>17</v>
      </c>
      <c r="D129" s="32" t="s">
        <v>116</v>
      </c>
      <c r="E129" s="20" t="s">
        <v>144</v>
      </c>
      <c r="F129" s="24">
        <v>0.28999999999999998</v>
      </c>
      <c r="G129" s="20">
        <v>0</v>
      </c>
      <c r="H129" s="20">
        <v>0.91</v>
      </c>
      <c r="I129" s="20">
        <v>0.08</v>
      </c>
      <c r="J129" s="20">
        <v>0</v>
      </c>
      <c r="K129" s="20">
        <v>1.284</v>
      </c>
      <c r="L129" s="45">
        <f>LOOKUP(1,0/((订单汇总处理!$G$7:$G$2423=N129)*(订单汇总处理!$E$7:$E$2423=B129)*(订单汇总处理!$D$7:$D$2423=2)),订单汇总处理!$I$7:$I$2423)</f>
        <v>10</v>
      </c>
      <c r="M129" s="45">
        <f>IF(SUBSTITUTE(D129," ","")="老年群体",K129*LOOKUP(1,0/((基础数据!$A$15:$A$26=SUBSTITUTE(是否降价——第三轮积分赛2Q产品评价以及处理!B129," ",""))*(基础数据!$B$15:$B$26=SUBSTITUTE(是否降价——第三轮积分赛2Q产品评价以及处理!D129," ",""))),基础数据!$C$15:$C$26)/(100-基础数据!$G$5),K129*LOOKUP(1,0/((基础数据!$A$15:$A$26=SUBSTITUTE(是否降价——第三轮积分赛2Q产品评价以及处理!B129," ",""))*(基础数据!$B$15:$B$26=SUBSTITUTE(是否降价——第三轮积分赛2Q产品评价以及处理!D129," ",""))),基础数据!$C$15:$C$26)/100)</f>
        <v>10.0794</v>
      </c>
      <c r="N129" s="45" t="str">
        <f t="shared" si="11"/>
        <v>白领333</v>
      </c>
      <c r="O129" s="45">
        <f>IFERROR(LOOKUP(1,0/((订单汇总处理!$G$7:$G$2423=N129)*(订单汇总处理!$E$7:$E$2423=B129)*(订单汇总处理!$D$7:$D$2423=2)),订单汇总处理!$K$7:$K$2423),O130)</f>
        <v>800</v>
      </c>
      <c r="P129" s="45"/>
      <c r="Q129" s="45">
        <f t="shared" si="12"/>
        <v>8063.5199999999995</v>
      </c>
      <c r="R129" s="46">
        <f t="shared" si="13"/>
        <v>800</v>
      </c>
      <c r="S129" s="35">
        <f t="shared" si="14"/>
        <v>1.5625000000000001E-6</v>
      </c>
      <c r="T129" s="35">
        <f t="shared" si="15"/>
        <v>8.1147442097589779E-5</v>
      </c>
      <c r="U129" s="35">
        <f>IF(SUBSTITUTE(D129," ","")=基础数据!$A$5,S129/T129*基础数据!$C$5,IF(SUBSTITUTE(D129," ","")=基础数据!$A$4,S129/T129*基础数据!$C$4,IF(SUBSTITUTE(D129," ","")=基础数据!$A$3,S129/T129*基础数据!$C$3,S129/T129*基础数据!$C$2)))</f>
        <v>0.28882610953791399</v>
      </c>
      <c r="V129" s="35">
        <f t="shared" si="16"/>
        <v>1.2788261095379139</v>
      </c>
      <c r="W129" s="35">
        <f>IF(SUBSTITUTE(D129," ","")="老年群体",V129*LOOKUP(1,0/((基础数据!$A$15:$A$26=SUBSTITUTE(是否降价——第三轮积分赛2Q产品评价以及处理!B129," ",""))*(基础数据!$B$15:$B$26=SUBSTITUTE(是否降价——第三轮积分赛2Q产品评价以及处理!D129," ",""))),基础数据!$C$15:$C$26)/(100-基础数据!$G$5),V129*LOOKUP(1,0/((基础数据!$A$15:$A$26=SUBSTITUTE(是否降价——第三轮积分赛2Q产品评价以及处理!B129," ",""))*(基础数据!$B$15:$B$26=SUBSTITUTE(是否降价——第三轮积分赛2Q产品评价以及处理!D129," ",""))),基础数据!$C$15:$C$26)/100)</f>
        <v>10.038784959872624</v>
      </c>
      <c r="X129" s="35">
        <f t="shared" si="17"/>
        <v>8031.0279678980987</v>
      </c>
    </row>
    <row r="130" spans="1:24" ht="27" hidden="1" thickBot="1">
      <c r="A130" s="43">
        <f t="shared" si="10"/>
        <v>16</v>
      </c>
      <c r="B130" s="29" t="s">
        <v>16</v>
      </c>
      <c r="C130" s="30" t="s">
        <v>17</v>
      </c>
      <c r="D130" s="32" t="s">
        <v>155</v>
      </c>
      <c r="E130" s="20" t="s">
        <v>156</v>
      </c>
      <c r="F130" s="24">
        <v>0.27</v>
      </c>
      <c r="G130" s="20">
        <v>0.27</v>
      </c>
      <c r="H130" s="20">
        <v>3.5</v>
      </c>
      <c r="I130" s="20">
        <v>0.2</v>
      </c>
      <c r="J130" s="20">
        <v>0</v>
      </c>
      <c r="K130" s="20">
        <v>4.2393000000000001</v>
      </c>
      <c r="L130" s="45">
        <f>LOOKUP(1,0/((订单汇总处理!$G$7:$G$2423=N130)*(订单汇总处理!$E$7:$E$2423=B130)*(订单汇总处理!$D$7:$D$2423=2)),订单汇总处理!$I$7:$I$2423)</f>
        <v>35</v>
      </c>
      <c r="M130" s="45">
        <f>IF(SUBSTITUTE(D130," ","")="老年群体",K130*LOOKUP(1,0/((基础数据!$A$15:$A$26=SUBSTITUTE(是否降价——第三轮积分赛2Q产品评价以及处理!B130," ",""))*(基础数据!$B$15:$B$26=SUBSTITUTE(是否降价——第三轮积分赛2Q产品评价以及处理!D130," ",""))),基础数据!$C$15:$C$26)/(100-基础数据!$G$5),K130*LOOKUP(1,0/((基础数据!$A$15:$A$26=SUBSTITUTE(是否降价——第三轮积分赛2Q产品评价以及处理!B130," ",""))*(基础数据!$B$15:$B$26=SUBSTITUTE(是否降价——第三轮积分赛2Q产品评价以及处理!D130," ",""))),基础数据!$C$15:$C$26)/100)</f>
        <v>34.295937000000002</v>
      </c>
      <c r="N130" s="45" t="str">
        <f t="shared" si="11"/>
        <v>S2</v>
      </c>
      <c r="O130" s="45">
        <f>IFERROR(LOOKUP(1,0/((订单汇总处理!$G$7:$G$2423=N130)*(订单汇总处理!$E$7:$E$2423=B130)*(订单汇总处理!$D$7:$D$2423=2)),订单汇总处理!$K$7:$K$2423),O131)</f>
        <v>1050</v>
      </c>
      <c r="P130" s="45"/>
      <c r="Q130" s="45">
        <f t="shared" si="12"/>
        <v>36010.733850000004</v>
      </c>
      <c r="R130" s="46">
        <f t="shared" si="13"/>
        <v>1050</v>
      </c>
      <c r="S130" s="35">
        <f t="shared" si="14"/>
        <v>9.0702947845804985E-7</v>
      </c>
      <c r="T130" s="35">
        <f t="shared" si="15"/>
        <v>3.3864710641116773E-5</v>
      </c>
      <c r="U130" s="35">
        <f>IF(SUBSTITUTE(D130," ","")=基础数据!$A$5,S130/T130*基础数据!$C$5,IF(SUBSTITUTE(D130," ","")=基础数据!$A$4,S130/T130*基础数据!$C$4,IF(SUBSTITUTE(D130," ","")=基础数据!$A$3,S130/T130*基础数据!$C$3,S130/T130*基础数据!$C$2)))</f>
        <v>0.26783913439283363</v>
      </c>
      <c r="V130" s="35">
        <f t="shared" si="16"/>
        <v>4.2378391343928339</v>
      </c>
      <c r="W130" s="35">
        <f>IF(SUBSTITUTE(D130," ","")="老年群体",V130*LOOKUP(1,0/((基础数据!$A$15:$A$26=SUBSTITUTE(是否降价——第三轮积分赛2Q产品评价以及处理!B130," ",""))*(基础数据!$B$15:$B$26=SUBSTITUTE(是否降价——第三轮积分赛2Q产品评价以及处理!D130," ",""))),基础数据!$C$15:$C$26)/(100-基础数据!$G$5),V130*LOOKUP(1,0/((基础数据!$A$15:$A$26=SUBSTITUTE(是否降价——第三轮积分赛2Q产品评价以及处理!B130," ",""))*(基础数据!$B$15:$B$26=SUBSTITUTE(是否降价——第三轮积分赛2Q产品评价以及处理!D130," ",""))),基础数据!$C$15:$C$26)/100)</f>
        <v>34.284118597238027</v>
      </c>
      <c r="X130" s="35">
        <f t="shared" si="17"/>
        <v>35998.324527099932</v>
      </c>
    </row>
    <row r="131" spans="1:24" ht="40.200000000000003" hidden="1" thickBot="1">
      <c r="A131" s="43">
        <f t="shared" ref="A131:A194" si="18">IF(E131="",0,--SUBSTITUTE(TRIM(RIGHT(SUBSTITUTE(E131,"(",REPT(" ",99)),99)),")",))</f>
        <v>15</v>
      </c>
      <c r="B131" s="29" t="s">
        <v>16</v>
      </c>
      <c r="C131" s="30" t="s">
        <v>17</v>
      </c>
      <c r="D131" s="32" t="s">
        <v>155</v>
      </c>
      <c r="E131" s="20" t="s">
        <v>195</v>
      </c>
      <c r="F131" s="24">
        <v>0.27</v>
      </c>
      <c r="G131" s="20">
        <v>0</v>
      </c>
      <c r="H131" s="20">
        <v>3.5</v>
      </c>
      <c r="I131" s="20">
        <v>0.2</v>
      </c>
      <c r="J131" s="20">
        <v>0</v>
      </c>
      <c r="K131" s="20">
        <v>3.97</v>
      </c>
      <c r="L131" s="45">
        <f>LOOKUP(1,0/((订单汇总处理!$G$7:$G$2423=N131)*(订单汇总处理!$E$7:$E$2423=B131)*(订单汇总处理!$D$7:$D$2423=2)),订单汇总处理!$I$7:$I$2423)</f>
        <v>33</v>
      </c>
      <c r="M131" s="45">
        <f>IF(SUBSTITUTE(D131," ","")="老年群体",K131*LOOKUP(1,0/((基础数据!$A$15:$A$26=SUBSTITUTE(是否降价——第三轮积分赛2Q产品评价以及处理!B131," ",""))*(基础数据!$B$15:$B$26=SUBSTITUTE(是否降价——第三轮积分赛2Q产品评价以及处理!D131," ",""))),基础数据!$C$15:$C$26)/(100-基础数据!$G$5),K131*LOOKUP(1,0/((基础数据!$A$15:$A$26=SUBSTITUTE(是否降价——第三轮积分赛2Q产品评价以及处理!B131," ",""))*(基础数据!$B$15:$B$26=SUBSTITUTE(是否降价——第三轮积分赛2Q产品评价以及处理!D131," ",""))),基础数据!$C$15:$C$26)/100)</f>
        <v>32.1173</v>
      </c>
      <c r="N131" s="45" t="str">
        <f t="shared" ref="N131:N194" si="19">MID(E131,1,FIND("(",E131)-3)</f>
        <v>1商</v>
      </c>
      <c r="O131" s="45">
        <f>IFERROR(LOOKUP(1,0/((订单汇总处理!$G$7:$G$2423=N131)*(订单汇总处理!$E$7:$E$2423=B131)*(订单汇总处理!$D$7:$D$2423=2)),订单汇总处理!$K$7:$K$2423),O132)</f>
        <v>1050</v>
      </c>
      <c r="P131" s="45"/>
      <c r="Q131" s="45">
        <f t="shared" ref="Q131:Q194" si="20">O131*M131</f>
        <v>33723.165000000001</v>
      </c>
      <c r="R131" s="46">
        <f t="shared" ref="R131:R194" si="21">O131</f>
        <v>1050</v>
      </c>
      <c r="S131" s="35">
        <f t="shared" ref="S131:S194" si="22">1/POWER(R131,2)</f>
        <v>9.0702947845804985E-7</v>
      </c>
      <c r="T131" s="35">
        <f t="shared" ref="T131:T194" si="23">SUMIFS($S$2:$S$497,$D$2:$D$497,D131,$B$2:$B$497,B131)</f>
        <v>3.3864710641116773E-5</v>
      </c>
      <c r="U131" s="35">
        <f>IF(SUBSTITUTE(D131," ","")=基础数据!$A$5,S131/T131*基础数据!$C$5,IF(SUBSTITUTE(D131," ","")=基础数据!$A$4,S131/T131*基础数据!$C$4,IF(SUBSTITUTE(D131," ","")=基础数据!$A$3,S131/T131*基础数据!$C$3,S131/T131*基础数据!$C$2)))</f>
        <v>0.26783913439283363</v>
      </c>
      <c r="V131" s="35">
        <f t="shared" ref="V131:V194" si="24">U131+SUM(G131:J131)</f>
        <v>3.9678391343928339</v>
      </c>
      <c r="W131" s="35">
        <f>IF(SUBSTITUTE(D131," ","")="老年群体",V131*LOOKUP(1,0/((基础数据!$A$15:$A$26=SUBSTITUTE(是否降价——第三轮积分赛2Q产品评价以及处理!B131," ",""))*(基础数据!$B$15:$B$26=SUBSTITUTE(是否降价——第三轮积分赛2Q产品评价以及处理!D131," ",""))),基础数据!$C$15:$C$26)/(100-基础数据!$G$5),V131*LOOKUP(1,0/((基础数据!$A$15:$A$26=SUBSTITUTE(是否降价——第三轮积分赛2Q产品评价以及处理!B131," ",""))*(基础数据!$B$15:$B$26=SUBSTITUTE(是否降价——第三轮积分赛2Q产品评价以及处理!D131," ",""))),基础数据!$C$15:$C$26)/100)</f>
        <v>32.099818597238027</v>
      </c>
      <c r="X131" s="35">
        <f t="shared" ref="X131:X194" si="25">W131*R131</f>
        <v>33704.809527099926</v>
      </c>
    </row>
    <row r="132" spans="1:24" ht="40.200000000000003" hidden="1" thickBot="1">
      <c r="A132" s="43">
        <f t="shared" si="18"/>
        <v>11</v>
      </c>
      <c r="B132" s="29" t="s">
        <v>16</v>
      </c>
      <c r="C132" s="30" t="s">
        <v>17</v>
      </c>
      <c r="D132" s="32" t="s">
        <v>155</v>
      </c>
      <c r="E132" s="20" t="s">
        <v>157</v>
      </c>
      <c r="F132" s="24">
        <v>0.27</v>
      </c>
      <c r="G132" s="20">
        <v>0.54</v>
      </c>
      <c r="H132" s="20">
        <v>2.8</v>
      </c>
      <c r="I132" s="20">
        <v>0.2</v>
      </c>
      <c r="J132" s="20">
        <v>0</v>
      </c>
      <c r="K132" s="20">
        <v>3.8086000000000002</v>
      </c>
      <c r="L132" s="45">
        <f>LOOKUP(1,0/((订单汇总处理!$G$7:$G$2423=N132)*(订单汇总处理!$E$7:$E$2423=B132)*(订单汇总处理!$D$7:$D$2423=2)),订单汇总处理!$I$7:$I$2423)</f>
        <v>32</v>
      </c>
      <c r="M132" s="45">
        <f>IF(SUBSTITUTE(D132," ","")="老年群体",K132*LOOKUP(1,0/((基础数据!$A$15:$A$26=SUBSTITUTE(是否降价——第三轮积分赛2Q产品评价以及处理!B132," ",""))*(基础数据!$B$15:$B$26=SUBSTITUTE(是否降价——第三轮积分赛2Q产品评价以及处理!D132," ",""))),基础数据!$C$15:$C$26)/(100-基础数据!$G$5),K132*LOOKUP(1,0/((基础数据!$A$15:$A$26=SUBSTITUTE(是否降价——第三轮积分赛2Q产品评价以及处理!B132," ",""))*(基础数据!$B$15:$B$26=SUBSTITUTE(是否降价——第三轮积分赛2Q产品评价以及处理!D132," ",""))),基础数据!$C$15:$C$26)/100)</f>
        <v>30.811574</v>
      </c>
      <c r="N132" s="45" t="str">
        <f t="shared" si="19"/>
        <v>商琴2</v>
      </c>
      <c r="O132" s="45">
        <f>IFERROR(LOOKUP(1,0/((订单汇总处理!$G$7:$G$2423=N132)*(订单汇总处理!$E$7:$E$2423=B132)*(订单汇总处理!$D$7:$D$2423=2)),订单汇总处理!$K$7:$K$2423),O133)</f>
        <v>1050</v>
      </c>
      <c r="P132" s="45"/>
      <c r="Q132" s="45">
        <f t="shared" si="20"/>
        <v>32352.152699999999</v>
      </c>
      <c r="R132" s="46">
        <f t="shared" si="21"/>
        <v>1050</v>
      </c>
      <c r="S132" s="35">
        <f t="shared" si="22"/>
        <v>9.0702947845804985E-7</v>
      </c>
      <c r="T132" s="35">
        <f t="shared" si="23"/>
        <v>3.3864710641116773E-5</v>
      </c>
      <c r="U132" s="35">
        <f>IF(SUBSTITUTE(D132," ","")=基础数据!$A$5,S132/T132*基础数据!$C$5,IF(SUBSTITUTE(D132," ","")=基础数据!$A$4,S132/T132*基础数据!$C$4,IF(SUBSTITUTE(D132," ","")=基础数据!$A$3,S132/T132*基础数据!$C$3,S132/T132*基础数据!$C$2)))</f>
        <v>0.26783913439283363</v>
      </c>
      <c r="V132" s="35">
        <f t="shared" si="24"/>
        <v>3.8078391343928337</v>
      </c>
      <c r="W132" s="35">
        <f>IF(SUBSTITUTE(D132," ","")="老年群体",V132*LOOKUP(1,0/((基础数据!$A$15:$A$26=SUBSTITUTE(是否降价——第三轮积分赛2Q产品评价以及处理!B132," ",""))*(基础数据!$B$15:$B$26=SUBSTITUTE(是否降价——第三轮积分赛2Q产品评价以及处理!D132," ",""))),基础数据!$C$15:$C$26)/(100-基础数据!$G$5),V132*LOOKUP(1,0/((基础数据!$A$15:$A$26=SUBSTITUTE(是否降价——第三轮积分赛2Q产品评价以及处理!B132," ",""))*(基础数据!$B$15:$B$26=SUBSTITUTE(是否降价——第三轮积分赛2Q产品评价以及处理!D132," ",""))),基础数据!$C$15:$C$26)/100)</f>
        <v>30.805418597238027</v>
      </c>
      <c r="X132" s="35">
        <f t="shared" si="25"/>
        <v>32345.68952709993</v>
      </c>
    </row>
    <row r="133" spans="1:24" ht="27" hidden="1" thickBot="1">
      <c r="A133" s="43">
        <f t="shared" si="18"/>
        <v>18</v>
      </c>
      <c r="B133" s="29" t="s">
        <v>16</v>
      </c>
      <c r="C133" s="30" t="s">
        <v>17</v>
      </c>
      <c r="D133" s="32" t="s">
        <v>155</v>
      </c>
      <c r="E133" s="20" t="s">
        <v>198</v>
      </c>
      <c r="F133" s="24">
        <v>0.27</v>
      </c>
      <c r="G133" s="20">
        <v>0.34</v>
      </c>
      <c r="H133" s="20">
        <v>2.8</v>
      </c>
      <c r="I133" s="20">
        <v>0.2</v>
      </c>
      <c r="J133" s="20">
        <v>0</v>
      </c>
      <c r="K133" s="20">
        <v>3.6137000000000001</v>
      </c>
      <c r="L133" s="45">
        <f>LOOKUP(1,0/((订单汇总处理!$G$7:$G$2423=N133)*(订单汇总处理!$E$7:$E$2423=B133)*(订单汇总处理!$D$7:$D$2423=2)),订单汇总处理!$I$7:$I$2423)</f>
        <v>30</v>
      </c>
      <c r="M133" s="45">
        <f>IF(SUBSTITUTE(D133," ","")="老年群体",K133*LOOKUP(1,0/((基础数据!$A$15:$A$26=SUBSTITUTE(是否降价——第三轮积分赛2Q产品评价以及处理!B133," ",""))*(基础数据!$B$15:$B$26=SUBSTITUTE(是否降价——第三轮积分赛2Q产品评价以及处理!D133," ",""))),基础数据!$C$15:$C$26)/(100-基础数据!$G$5),K133*LOOKUP(1,0/((基础数据!$A$15:$A$26=SUBSTITUTE(是否降价——第三轮积分赛2Q产品评价以及处理!B133," ",""))*(基础数据!$B$15:$B$26=SUBSTITUTE(是否降价——第三轮积分赛2Q产品评价以及处理!D133," ",""))),基础数据!$C$15:$C$26)/100)</f>
        <v>29.234833000000002</v>
      </c>
      <c r="N133" s="45" t="str">
        <f t="shared" si="19"/>
        <v>商务A2</v>
      </c>
      <c r="O133" s="45">
        <f>IFERROR(LOOKUP(1,0/((订单汇总处理!$G$7:$G$2423=N133)*(订单汇总处理!$E$7:$E$2423=B133)*(订单汇总处理!$D$7:$D$2423=2)),订单汇总处理!$K$7:$K$2423),O134)</f>
        <v>1044</v>
      </c>
      <c r="P133" s="45"/>
      <c r="Q133" s="45">
        <f t="shared" si="20"/>
        <v>30521.165652000003</v>
      </c>
      <c r="R133" s="46">
        <f t="shared" si="21"/>
        <v>1044</v>
      </c>
      <c r="S133" s="35">
        <f t="shared" si="22"/>
        <v>9.1748506334316876E-7</v>
      </c>
      <c r="T133" s="35">
        <f t="shared" si="23"/>
        <v>3.3864710641116773E-5</v>
      </c>
      <c r="U133" s="35">
        <f>IF(SUBSTITUTE(D133," ","")=基础数据!$A$5,S133/T133*基础数据!$C$5,IF(SUBSTITUTE(D133," ","")=基础数据!$A$4,S133/T133*基础数据!$C$4,IF(SUBSTITUTE(D133," ","")=基础数据!$A$3,S133/T133*基础数据!$C$3,S133/T133*基础数据!$C$2)))</f>
        <v>0.27092659171556777</v>
      </c>
      <c r="V133" s="35">
        <f t="shared" si="24"/>
        <v>3.6109265917155677</v>
      </c>
      <c r="W133" s="35">
        <f>IF(SUBSTITUTE(D133," ","")="老年群体",V133*LOOKUP(1,0/((基础数据!$A$15:$A$26=SUBSTITUTE(是否降价——第三轮积分赛2Q产品评价以及处理!B133," ",""))*(基础数据!$B$15:$B$26=SUBSTITUTE(是否降价——第三轮积分赛2Q产品评价以及处理!D133," ",""))),基础数据!$C$15:$C$26)/(100-基础数据!$G$5),V133*LOOKUP(1,0/((基础数据!$A$15:$A$26=SUBSTITUTE(是否降价——第三轮积分赛2Q产品评价以及处理!B133," ",""))*(基础数据!$B$15:$B$26=SUBSTITUTE(是否降价——第三轮积分赛2Q产品评价以及处理!D133," ",""))),基础数据!$C$15:$C$26)/100)</f>
        <v>29.212396126978941</v>
      </c>
      <c r="X133" s="35">
        <f t="shared" si="25"/>
        <v>30497.741556566016</v>
      </c>
    </row>
    <row r="134" spans="1:24" ht="27" hidden="1" thickBot="1">
      <c r="A134" s="43">
        <f t="shared" si="18"/>
        <v>21</v>
      </c>
      <c r="B134" s="29" t="s">
        <v>16</v>
      </c>
      <c r="C134" s="30" t="s">
        <v>17</v>
      </c>
      <c r="D134" s="32" t="s">
        <v>155</v>
      </c>
      <c r="E134" s="20" t="s">
        <v>165</v>
      </c>
      <c r="F134" s="24">
        <v>0.27</v>
      </c>
      <c r="G134" s="20">
        <v>1.34</v>
      </c>
      <c r="H134" s="20">
        <v>1.26</v>
      </c>
      <c r="I134" s="20">
        <v>0.61</v>
      </c>
      <c r="J134" s="20">
        <v>0</v>
      </c>
      <c r="K134" s="20">
        <v>3.4849999999999999</v>
      </c>
      <c r="L134" s="45">
        <f>LOOKUP(1,0/((订单汇总处理!$G$7:$G$2423=N134)*(订单汇总处理!$E$7:$E$2423=B134)*(订单汇总处理!$D$7:$D$2423=2)),订单汇总处理!$I$7:$I$2423)</f>
        <v>29</v>
      </c>
      <c r="M134" s="45">
        <f>IF(SUBSTITUTE(D134," ","")="老年群体",K134*LOOKUP(1,0/((基础数据!$A$15:$A$26=SUBSTITUTE(是否降价——第三轮积分赛2Q产品评价以及处理!B134," ",""))*(基础数据!$B$15:$B$26=SUBSTITUTE(是否降价——第三轮积分赛2Q产品评价以及处理!D134," ",""))),基础数据!$C$15:$C$26)/(100-基础数据!$G$5),K134*LOOKUP(1,0/((基础数据!$A$15:$A$26=SUBSTITUTE(是否降价——第三轮积分赛2Q产品评价以及处理!B134," ",""))*(基础数据!$B$15:$B$26=SUBSTITUTE(是否降价——第三轮积分赛2Q产品评价以及处理!D134," ",""))),基础数据!$C$15:$C$26)/100)</f>
        <v>28.193649999999998</v>
      </c>
      <c r="N134" s="45" t="str">
        <f t="shared" si="19"/>
        <v>22312</v>
      </c>
      <c r="O134" s="45">
        <f>IFERROR(LOOKUP(1,0/((订单汇总处理!$G$7:$G$2423=N134)*(订单汇总处理!$E$7:$E$2423=B134)*(订单汇总处理!$D$7:$D$2423=2)),订单汇总处理!$K$7:$K$2423),O135)</f>
        <v>1050</v>
      </c>
      <c r="P134" s="45"/>
      <c r="Q134" s="45">
        <f t="shared" si="20"/>
        <v>29603.332499999997</v>
      </c>
      <c r="R134" s="46">
        <f t="shared" si="21"/>
        <v>1050</v>
      </c>
      <c r="S134" s="35">
        <f t="shared" si="22"/>
        <v>9.0702947845804985E-7</v>
      </c>
      <c r="T134" s="35">
        <f t="shared" si="23"/>
        <v>3.3864710641116773E-5</v>
      </c>
      <c r="U134" s="35">
        <f>IF(SUBSTITUTE(D134," ","")=基础数据!$A$5,S134/T134*基础数据!$C$5,IF(SUBSTITUTE(D134," ","")=基础数据!$A$4,S134/T134*基础数据!$C$4,IF(SUBSTITUTE(D134," ","")=基础数据!$A$3,S134/T134*基础数据!$C$3,S134/T134*基础数据!$C$2)))</f>
        <v>0.26783913439283363</v>
      </c>
      <c r="V134" s="35">
        <f t="shared" si="24"/>
        <v>3.4778391343928337</v>
      </c>
      <c r="W134" s="35">
        <f>IF(SUBSTITUTE(D134," ","")="老年群体",V134*LOOKUP(1,0/((基础数据!$A$15:$A$26=SUBSTITUTE(是否降价——第三轮积分赛2Q产品评价以及处理!B134," ",""))*(基础数据!$B$15:$B$26=SUBSTITUTE(是否降价——第三轮积分赛2Q产品评价以及处理!D134," ",""))),基础数据!$C$15:$C$26)/(100-基础数据!$G$5),V134*LOOKUP(1,0/((基础数据!$A$15:$A$26=SUBSTITUTE(是否降价——第三轮积分赛2Q产品评价以及处理!B134," ",""))*(基础数据!$B$15:$B$26=SUBSTITUTE(是否降价——第三轮积分赛2Q产品评价以及处理!D134," ",""))),基础数据!$C$15:$C$26)/100)</f>
        <v>28.135718597238025</v>
      </c>
      <c r="X134" s="35">
        <f t="shared" si="25"/>
        <v>29542.504527099925</v>
      </c>
    </row>
    <row r="135" spans="1:24" ht="53.4" hidden="1" thickBot="1">
      <c r="A135" s="43">
        <f t="shared" si="18"/>
        <v>6</v>
      </c>
      <c r="B135" s="29" t="s">
        <v>16</v>
      </c>
      <c r="C135" s="30" t="s">
        <v>17</v>
      </c>
      <c r="D135" s="32" t="s">
        <v>155</v>
      </c>
      <c r="E135" s="20" t="s">
        <v>164</v>
      </c>
      <c r="F135" s="24">
        <v>0.27</v>
      </c>
      <c r="G135" s="20">
        <v>0</v>
      </c>
      <c r="H135" s="20">
        <v>2.8</v>
      </c>
      <c r="I135" s="20">
        <v>0.41</v>
      </c>
      <c r="J135" s="20">
        <v>0</v>
      </c>
      <c r="K135" s="20">
        <v>3.4748000000000001</v>
      </c>
      <c r="L135" s="45">
        <f>LOOKUP(1,0/((订单汇总处理!$G$7:$G$2423=N135)*(订单汇总处理!$E$7:$E$2423=B135)*(订单汇总处理!$D$7:$D$2423=2)),订单汇总处理!$I$7:$I$2423)</f>
        <v>29</v>
      </c>
      <c r="M135" s="45">
        <f>IF(SUBSTITUTE(D135," ","")="老年群体",K135*LOOKUP(1,0/((基础数据!$A$15:$A$26=SUBSTITUTE(是否降价——第三轮积分赛2Q产品评价以及处理!B135," ",""))*(基础数据!$B$15:$B$26=SUBSTITUTE(是否降价——第三轮积分赛2Q产品评价以及处理!D135," ",""))),基础数据!$C$15:$C$26)/(100-基础数据!$G$5),K135*LOOKUP(1,0/((基础数据!$A$15:$A$26=SUBSTITUTE(是否降价——第三轮积分赛2Q产品评价以及处理!B135," ",""))*(基础数据!$B$15:$B$26=SUBSTITUTE(是否降价——第三轮积分赛2Q产品评价以及处理!D135," ",""))),基础数据!$C$15:$C$26)/100)</f>
        <v>28.111132000000001</v>
      </c>
      <c r="N135" s="45" t="str">
        <f t="shared" si="19"/>
        <v>商二</v>
      </c>
      <c r="O135" s="45">
        <f>IFERROR(LOOKUP(1,0/((订单汇总处理!$G$7:$G$2423=N135)*(订单汇总处理!$E$7:$E$2423=B135)*(订单汇总处理!$D$7:$D$2423=2)),订单汇总处理!$K$7:$K$2423),O136)</f>
        <v>1050</v>
      </c>
      <c r="P135" s="45"/>
      <c r="Q135" s="45">
        <f t="shared" si="20"/>
        <v>29516.688600000001</v>
      </c>
      <c r="R135" s="46">
        <f t="shared" si="21"/>
        <v>1050</v>
      </c>
      <c r="S135" s="35">
        <f t="shared" si="22"/>
        <v>9.0702947845804985E-7</v>
      </c>
      <c r="T135" s="35">
        <f t="shared" si="23"/>
        <v>3.3864710641116773E-5</v>
      </c>
      <c r="U135" s="35">
        <f>IF(SUBSTITUTE(D135," ","")=基础数据!$A$5,S135/T135*基础数据!$C$5,IF(SUBSTITUTE(D135," ","")=基础数据!$A$4,S135/T135*基础数据!$C$4,IF(SUBSTITUTE(D135," ","")=基础数据!$A$3,S135/T135*基础数据!$C$3,S135/T135*基础数据!$C$2)))</f>
        <v>0.26783913439283363</v>
      </c>
      <c r="V135" s="35">
        <f t="shared" si="24"/>
        <v>3.4778391343928337</v>
      </c>
      <c r="W135" s="35">
        <f>IF(SUBSTITUTE(D135," ","")="老年群体",V135*LOOKUP(1,0/((基础数据!$A$15:$A$26=SUBSTITUTE(是否降价——第三轮积分赛2Q产品评价以及处理!B135," ",""))*(基础数据!$B$15:$B$26=SUBSTITUTE(是否降价——第三轮积分赛2Q产品评价以及处理!D135," ",""))),基础数据!$C$15:$C$26)/(100-基础数据!$G$5),V135*LOOKUP(1,0/((基础数据!$A$15:$A$26=SUBSTITUTE(是否降价——第三轮积分赛2Q产品评价以及处理!B135," ",""))*(基础数据!$B$15:$B$26=SUBSTITUTE(是否降价——第三轮积分赛2Q产品评价以及处理!D135," ",""))),基础数据!$C$15:$C$26)/100)</f>
        <v>28.135718597238025</v>
      </c>
      <c r="X135" s="35">
        <f t="shared" si="25"/>
        <v>29542.504527099925</v>
      </c>
    </row>
    <row r="136" spans="1:24" ht="27" hidden="1" thickBot="1">
      <c r="A136" s="43">
        <f t="shared" si="18"/>
        <v>8</v>
      </c>
      <c r="B136" s="29" t="s">
        <v>16</v>
      </c>
      <c r="C136" s="30" t="s">
        <v>17</v>
      </c>
      <c r="D136" s="32" t="s">
        <v>155</v>
      </c>
      <c r="E136" s="20" t="s">
        <v>196</v>
      </c>
      <c r="F136" s="24">
        <v>0.27</v>
      </c>
      <c r="G136" s="20">
        <v>0</v>
      </c>
      <c r="H136" s="20">
        <v>2.8</v>
      </c>
      <c r="I136" s="20">
        <v>0.41</v>
      </c>
      <c r="J136" s="20">
        <v>0</v>
      </c>
      <c r="K136" s="20">
        <v>3.4748000000000001</v>
      </c>
      <c r="L136" s="45">
        <f>LOOKUP(1,0/((订单汇总处理!$G$7:$G$2423=N136)*(订单汇总处理!$E$7:$E$2423=B136)*(订单汇总处理!$D$7:$D$2423=2)),订单汇总处理!$I$7:$I$2423)</f>
        <v>29</v>
      </c>
      <c r="M136" s="45">
        <f>IF(SUBSTITUTE(D136," ","")="老年群体",K136*LOOKUP(1,0/((基础数据!$A$15:$A$26=SUBSTITUTE(是否降价——第三轮积分赛2Q产品评价以及处理!B136," ",""))*(基础数据!$B$15:$B$26=SUBSTITUTE(是否降价——第三轮积分赛2Q产品评价以及处理!D136," ",""))),基础数据!$C$15:$C$26)/(100-基础数据!$G$5),K136*LOOKUP(1,0/((基础数据!$A$15:$A$26=SUBSTITUTE(是否降价——第三轮积分赛2Q产品评价以及处理!B136," ",""))*(基础数据!$B$15:$B$26=SUBSTITUTE(是否降价——第三轮积分赛2Q产品评价以及处理!D136," ",""))),基础数据!$C$15:$C$26)/100)</f>
        <v>28.111132000000001</v>
      </c>
      <c r="N136" s="45" t="str">
        <f t="shared" si="19"/>
        <v>商务22</v>
      </c>
      <c r="O136" s="45">
        <f>IFERROR(LOOKUP(1,0/((订单汇总处理!$G$7:$G$2423=N136)*(订单汇总处理!$E$7:$E$2423=B136)*(订单汇总处理!$D$7:$D$2423=2)),订单汇总处理!$K$7:$K$2423),O137)</f>
        <v>1050</v>
      </c>
      <c r="P136" s="45"/>
      <c r="Q136" s="45">
        <f t="shared" si="20"/>
        <v>29516.688600000001</v>
      </c>
      <c r="R136" s="46">
        <f t="shared" si="21"/>
        <v>1050</v>
      </c>
      <c r="S136" s="35">
        <f t="shared" si="22"/>
        <v>9.0702947845804985E-7</v>
      </c>
      <c r="T136" s="35">
        <f t="shared" si="23"/>
        <v>3.3864710641116773E-5</v>
      </c>
      <c r="U136" s="35">
        <f>IF(SUBSTITUTE(D136," ","")=基础数据!$A$5,S136/T136*基础数据!$C$5,IF(SUBSTITUTE(D136," ","")=基础数据!$A$4,S136/T136*基础数据!$C$4,IF(SUBSTITUTE(D136," ","")=基础数据!$A$3,S136/T136*基础数据!$C$3,S136/T136*基础数据!$C$2)))</f>
        <v>0.26783913439283363</v>
      </c>
      <c r="V136" s="35">
        <f t="shared" si="24"/>
        <v>3.4778391343928337</v>
      </c>
      <c r="W136" s="35">
        <f>IF(SUBSTITUTE(D136," ","")="老年群体",V136*LOOKUP(1,0/((基础数据!$A$15:$A$26=SUBSTITUTE(是否降价——第三轮积分赛2Q产品评价以及处理!B136," ",""))*(基础数据!$B$15:$B$26=SUBSTITUTE(是否降价——第三轮积分赛2Q产品评价以及处理!D136," ",""))),基础数据!$C$15:$C$26)/(100-基础数据!$G$5),V136*LOOKUP(1,0/((基础数据!$A$15:$A$26=SUBSTITUTE(是否降价——第三轮积分赛2Q产品评价以及处理!B136," ",""))*(基础数据!$B$15:$B$26=SUBSTITUTE(是否降价——第三轮积分赛2Q产品评价以及处理!D136," ",""))),基础数据!$C$15:$C$26)/100)</f>
        <v>28.135718597238025</v>
      </c>
      <c r="X136" s="35">
        <f t="shared" si="25"/>
        <v>29542.504527099925</v>
      </c>
    </row>
    <row r="137" spans="1:24" ht="53.4" hidden="1" thickBot="1">
      <c r="A137" s="43">
        <f t="shared" si="18"/>
        <v>4</v>
      </c>
      <c r="B137" s="29" t="s">
        <v>16</v>
      </c>
      <c r="C137" s="30" t="s">
        <v>17</v>
      </c>
      <c r="D137" s="32" t="s">
        <v>155</v>
      </c>
      <c r="E137" s="20" t="s">
        <v>197</v>
      </c>
      <c r="F137" s="24">
        <v>0.27</v>
      </c>
      <c r="G137" s="20">
        <v>0</v>
      </c>
      <c r="H137" s="20">
        <v>2.8</v>
      </c>
      <c r="I137" s="20">
        <v>0.41</v>
      </c>
      <c r="J137" s="20">
        <v>0</v>
      </c>
      <c r="K137" s="20">
        <v>3.4748000000000001</v>
      </c>
      <c r="L137" s="45">
        <f>LOOKUP(1,0/((订单汇总处理!$G$7:$G$2423=N137)*(订单汇总处理!$E$7:$E$2423=B137)*(订单汇总处理!$D$7:$D$2423=2)),订单汇总处理!$I$7:$I$2423)</f>
        <v>29</v>
      </c>
      <c r="M137" s="45">
        <f>IF(SUBSTITUTE(D137," ","")="老年群体",K137*LOOKUP(1,0/((基础数据!$A$15:$A$26=SUBSTITUTE(是否降价——第三轮积分赛2Q产品评价以及处理!B137," ",""))*(基础数据!$B$15:$B$26=SUBSTITUTE(是否降价——第三轮积分赛2Q产品评价以及处理!D137," ",""))),基础数据!$C$15:$C$26)/(100-基础数据!$G$5),K137*LOOKUP(1,0/((基础数据!$A$15:$A$26=SUBSTITUTE(是否降价——第三轮积分赛2Q产品评价以及处理!B137," ",""))*(基础数据!$B$15:$B$26=SUBSTITUTE(是否降价——第三轮积分赛2Q产品评价以及处理!D137," ",""))),基础数据!$C$15:$C$26)/100)</f>
        <v>28.111132000000001</v>
      </c>
      <c r="N137" s="45" t="str">
        <f t="shared" si="19"/>
        <v>SWWW2</v>
      </c>
      <c r="O137" s="45">
        <f>IFERROR(LOOKUP(1,0/((订单汇总处理!$G$7:$G$2423=N137)*(订单汇总处理!$E$7:$E$2423=B137)*(订单汇总处理!$D$7:$D$2423=2)),订单汇总处理!$K$7:$K$2423),O138)</f>
        <v>1050</v>
      </c>
      <c r="P137" s="45"/>
      <c r="Q137" s="45">
        <f t="shared" si="20"/>
        <v>29516.688600000001</v>
      </c>
      <c r="R137" s="46">
        <f t="shared" si="21"/>
        <v>1050</v>
      </c>
      <c r="S137" s="35">
        <f t="shared" si="22"/>
        <v>9.0702947845804985E-7</v>
      </c>
      <c r="T137" s="35">
        <f t="shared" si="23"/>
        <v>3.3864710641116773E-5</v>
      </c>
      <c r="U137" s="35">
        <f>IF(SUBSTITUTE(D137," ","")=基础数据!$A$5,S137/T137*基础数据!$C$5,IF(SUBSTITUTE(D137," ","")=基础数据!$A$4,S137/T137*基础数据!$C$4,IF(SUBSTITUTE(D137," ","")=基础数据!$A$3,S137/T137*基础数据!$C$3,S137/T137*基础数据!$C$2)))</f>
        <v>0.26783913439283363</v>
      </c>
      <c r="V137" s="35">
        <f t="shared" si="24"/>
        <v>3.4778391343928337</v>
      </c>
      <c r="W137" s="35">
        <f>IF(SUBSTITUTE(D137," ","")="老年群体",V137*LOOKUP(1,0/((基础数据!$A$15:$A$26=SUBSTITUTE(是否降价——第三轮积分赛2Q产品评价以及处理!B137," ",""))*(基础数据!$B$15:$B$26=SUBSTITUTE(是否降价——第三轮积分赛2Q产品评价以及处理!D137," ",""))),基础数据!$C$15:$C$26)/(100-基础数据!$G$5),V137*LOOKUP(1,0/((基础数据!$A$15:$A$26=SUBSTITUTE(是否降价——第三轮积分赛2Q产品评价以及处理!B137," ",""))*(基础数据!$B$15:$B$26=SUBSTITUTE(是否降价——第三轮积分赛2Q产品评价以及处理!D137," ",""))),基础数据!$C$15:$C$26)/100)</f>
        <v>28.135718597238025</v>
      </c>
      <c r="X137" s="35">
        <f t="shared" si="25"/>
        <v>29542.504527099925</v>
      </c>
    </row>
    <row r="138" spans="1:24" ht="27" hidden="1" thickBot="1">
      <c r="A138" s="43">
        <f t="shared" si="18"/>
        <v>20</v>
      </c>
      <c r="B138" s="29" t="s">
        <v>16</v>
      </c>
      <c r="C138" s="30" t="s">
        <v>17</v>
      </c>
      <c r="D138" s="32" t="s">
        <v>155</v>
      </c>
      <c r="E138" s="20" t="s">
        <v>160</v>
      </c>
      <c r="F138" s="24">
        <v>0.27</v>
      </c>
      <c r="G138" s="20">
        <v>0.1</v>
      </c>
      <c r="H138" s="20">
        <v>2.8</v>
      </c>
      <c r="I138" s="20">
        <v>0.2</v>
      </c>
      <c r="J138" s="20">
        <v>0</v>
      </c>
      <c r="K138" s="20">
        <v>3.3715999999999999</v>
      </c>
      <c r="L138" s="45">
        <f>LOOKUP(1,0/((订单汇总处理!$G$7:$G$2423=N138)*(订单汇总处理!$E$7:$E$2423=B138)*(订单汇总处理!$D$7:$D$2423=2)),订单汇总处理!$I$7:$I$2423)</f>
        <v>28</v>
      </c>
      <c r="M138" s="45">
        <f>IF(SUBSTITUTE(D138," ","")="老年群体",K138*LOOKUP(1,0/((基础数据!$A$15:$A$26=SUBSTITUTE(是否降价——第三轮积分赛2Q产品评价以及处理!B138," ",""))*(基础数据!$B$15:$B$26=SUBSTITUTE(是否降价——第三轮积分赛2Q产品评价以及处理!D138," ",""))),基础数据!$C$15:$C$26)/(100-基础数据!$G$5),K138*LOOKUP(1,0/((基础数据!$A$15:$A$26=SUBSTITUTE(是否降价——第三轮积分赛2Q产品评价以及处理!B138," ",""))*(基础数据!$B$15:$B$26=SUBSTITUTE(是否降价——第三轮积分赛2Q产品评价以及处理!D138," ",""))),基础数据!$C$15:$C$26)/100)</f>
        <v>27.276244000000002</v>
      </c>
      <c r="N138" s="45" t="str">
        <f t="shared" si="19"/>
        <v>商1</v>
      </c>
      <c r="O138" s="45">
        <f>IFERROR(LOOKUP(1,0/((订单汇总处理!$G$7:$G$2423=N138)*(订单汇总处理!$E$7:$E$2423=B138)*(订单汇总处理!$D$7:$D$2423=2)),订单汇总处理!$K$7:$K$2423),O139)</f>
        <v>1050</v>
      </c>
      <c r="P138" s="45"/>
      <c r="Q138" s="45">
        <f t="shared" si="20"/>
        <v>28640.056200000003</v>
      </c>
      <c r="R138" s="46">
        <f t="shared" si="21"/>
        <v>1050</v>
      </c>
      <c r="S138" s="35">
        <f t="shared" si="22"/>
        <v>9.0702947845804985E-7</v>
      </c>
      <c r="T138" s="35">
        <f t="shared" si="23"/>
        <v>3.3864710641116773E-5</v>
      </c>
      <c r="U138" s="35">
        <f>IF(SUBSTITUTE(D138," ","")=基础数据!$A$5,S138/T138*基础数据!$C$5,IF(SUBSTITUTE(D138," ","")=基础数据!$A$4,S138/T138*基础数据!$C$4,IF(SUBSTITUTE(D138," ","")=基础数据!$A$3,S138/T138*基础数据!$C$3,S138/T138*基础数据!$C$2)))</f>
        <v>0.26783913439283363</v>
      </c>
      <c r="V138" s="35">
        <f t="shared" si="24"/>
        <v>3.3678391343928338</v>
      </c>
      <c r="W138" s="35">
        <f>IF(SUBSTITUTE(D138," ","")="老年群体",V138*LOOKUP(1,0/((基础数据!$A$15:$A$26=SUBSTITUTE(是否降价——第三轮积分赛2Q产品评价以及处理!B138," ",""))*(基础数据!$B$15:$B$26=SUBSTITUTE(是否降价——第三轮积分赛2Q产品评价以及处理!D138," ",""))),基础数据!$C$15:$C$26)/(100-基础数据!$G$5),V138*LOOKUP(1,0/((基础数据!$A$15:$A$26=SUBSTITUTE(是否降价——第三轮积分赛2Q产品评价以及处理!B138," ",""))*(基础数据!$B$15:$B$26=SUBSTITUTE(是否降价——第三轮积分赛2Q产品评价以及处理!D138," ",""))),基础数据!$C$15:$C$26)/100)</f>
        <v>27.245818597238028</v>
      </c>
      <c r="X138" s="35">
        <f t="shared" si="25"/>
        <v>28608.109527099929</v>
      </c>
    </row>
    <row r="139" spans="1:24" ht="40.200000000000003" hidden="1" thickBot="1">
      <c r="A139" s="43">
        <f t="shared" si="18"/>
        <v>22</v>
      </c>
      <c r="B139" s="29" t="s">
        <v>16</v>
      </c>
      <c r="C139" s="30" t="s">
        <v>17</v>
      </c>
      <c r="D139" s="32" t="s">
        <v>155</v>
      </c>
      <c r="E139" s="20" t="s">
        <v>212</v>
      </c>
      <c r="F139" s="24">
        <v>0.27</v>
      </c>
      <c r="G139" s="20">
        <v>0</v>
      </c>
      <c r="H139" s="20">
        <v>2.8</v>
      </c>
      <c r="I139" s="20">
        <v>0.2</v>
      </c>
      <c r="J139" s="20">
        <v>0</v>
      </c>
      <c r="K139" s="20">
        <v>3.2707000000000002</v>
      </c>
      <c r="L139" s="45">
        <f>LOOKUP(1,0/((订单汇总处理!$G$7:$G$2423=N139)*(订单汇总处理!$E$7:$E$2423=B139)*(订单汇总处理!$D$7:$D$2423=2)),订单汇总处理!$I$7:$I$2423)</f>
        <v>28</v>
      </c>
      <c r="M139" s="45">
        <f>IF(SUBSTITUTE(D139," ","")="老年群体",K139*LOOKUP(1,0/((基础数据!$A$15:$A$26=SUBSTITUTE(是否降价——第三轮积分赛2Q产品评价以及处理!B139," ",""))*(基础数据!$B$15:$B$26=SUBSTITUTE(是否降价——第三轮积分赛2Q产品评价以及处理!D139," ",""))),基础数据!$C$15:$C$26)/(100-基础数据!$G$5),K139*LOOKUP(1,0/((基础数据!$A$15:$A$26=SUBSTITUTE(是否降价——第三轮积分赛2Q产品评价以及处理!B139," ",""))*(基础数据!$B$15:$B$26=SUBSTITUTE(是否降价——第三轮积分赛2Q产品评价以及处理!D139," ",""))),基础数据!$C$15:$C$26)/100)</f>
        <v>26.459963000000002</v>
      </c>
      <c r="N139" s="45" t="str">
        <f t="shared" si="19"/>
        <v>12</v>
      </c>
      <c r="O139" s="45">
        <f>IFERROR(LOOKUP(1,0/((订单汇总处理!$G$7:$G$2423=N139)*(订单汇总处理!$E$7:$E$2423=B139)*(订单汇总处理!$D$7:$D$2423=2)),订单汇总处理!$K$7:$K$2423),O140)</f>
        <v>1050</v>
      </c>
      <c r="P139" s="45"/>
      <c r="Q139" s="45">
        <f t="shared" si="20"/>
        <v>27782.961150000003</v>
      </c>
      <c r="R139" s="46">
        <f t="shared" si="21"/>
        <v>1050</v>
      </c>
      <c r="S139" s="35">
        <f t="shared" si="22"/>
        <v>9.0702947845804985E-7</v>
      </c>
      <c r="T139" s="35">
        <f t="shared" si="23"/>
        <v>3.3864710641116773E-5</v>
      </c>
      <c r="U139" s="35">
        <f>IF(SUBSTITUTE(D139," ","")=基础数据!$A$5,S139/T139*基础数据!$C$5,IF(SUBSTITUTE(D139," ","")=基础数据!$A$4,S139/T139*基础数据!$C$4,IF(SUBSTITUTE(D139," ","")=基础数据!$A$3,S139/T139*基础数据!$C$3,S139/T139*基础数据!$C$2)))</f>
        <v>0.26783913439283363</v>
      </c>
      <c r="V139" s="35">
        <f t="shared" si="24"/>
        <v>3.2678391343928337</v>
      </c>
      <c r="W139" s="35">
        <f>IF(SUBSTITUTE(D139," ","")="老年群体",V139*LOOKUP(1,0/((基础数据!$A$15:$A$26=SUBSTITUTE(是否降价——第三轮积分赛2Q产品评价以及处理!B139," ",""))*(基础数据!$B$15:$B$26=SUBSTITUTE(是否降价——第三轮积分赛2Q产品评价以及处理!D139," ",""))),基础数据!$C$15:$C$26)/(100-基础数据!$G$5),V139*LOOKUP(1,0/((基础数据!$A$15:$A$26=SUBSTITUTE(是否降价——第三轮积分赛2Q产品评价以及处理!B139," ",""))*(基础数据!$B$15:$B$26=SUBSTITUTE(是否降价——第三轮积分赛2Q产品评价以及处理!D139," ",""))),基础数据!$C$15:$C$26)/100)</f>
        <v>26.436818597238027</v>
      </c>
      <c r="X139" s="35">
        <f t="shared" si="25"/>
        <v>27758.659527099928</v>
      </c>
    </row>
    <row r="140" spans="1:24" ht="40.200000000000003" hidden="1" thickBot="1">
      <c r="A140" s="43">
        <f t="shared" si="18"/>
        <v>22</v>
      </c>
      <c r="B140" s="29" t="s">
        <v>16</v>
      </c>
      <c r="C140" s="30" t="s">
        <v>17</v>
      </c>
      <c r="D140" s="32" t="s">
        <v>155</v>
      </c>
      <c r="E140" s="20" t="s">
        <v>213</v>
      </c>
      <c r="F140" s="24">
        <v>0.27</v>
      </c>
      <c r="G140" s="20">
        <v>0</v>
      </c>
      <c r="H140" s="20">
        <v>2.8</v>
      </c>
      <c r="I140" s="20">
        <v>0.2</v>
      </c>
      <c r="J140" s="20">
        <v>0</v>
      </c>
      <c r="K140" s="20">
        <v>3.2707000000000002</v>
      </c>
      <c r="L140" s="45">
        <f>LOOKUP(1,0/((订单汇总处理!$G$7:$G$2423=N140)*(订单汇总处理!$E$7:$E$2423=B140)*(订单汇总处理!$D$7:$D$2423=2)),订单汇总处理!$I$7:$I$2423)</f>
        <v>28</v>
      </c>
      <c r="M140" s="45">
        <f>IF(SUBSTITUTE(D140," ","")="老年群体",K140*LOOKUP(1,0/((基础数据!$A$15:$A$26=SUBSTITUTE(是否降价——第三轮积分赛2Q产品评价以及处理!B140," ",""))*(基础数据!$B$15:$B$26=SUBSTITUTE(是否降价——第三轮积分赛2Q产品评价以及处理!D140," ",""))),基础数据!$C$15:$C$26)/(100-基础数据!$G$5),K140*LOOKUP(1,0/((基础数据!$A$15:$A$26=SUBSTITUTE(是否降价——第三轮积分赛2Q产品评价以及处理!B140," ",""))*(基础数据!$B$15:$B$26=SUBSTITUTE(是否降价——第三轮积分赛2Q产品评价以及处理!D140," ",""))),基础数据!$C$15:$C$26)/100)</f>
        <v>26.459963000000002</v>
      </c>
      <c r="N140" s="45" t="str">
        <f t="shared" si="19"/>
        <v>13</v>
      </c>
      <c r="O140" s="45">
        <f>IFERROR(LOOKUP(1,0/((订单汇总处理!$G$7:$G$2423=N140)*(订单汇总处理!$E$7:$E$2423=B140)*(订单汇总处理!$D$7:$D$2423=2)),订单汇总处理!$K$7:$K$2423),O141)</f>
        <v>1050</v>
      </c>
      <c r="P140" s="45"/>
      <c r="Q140" s="45">
        <f t="shared" si="20"/>
        <v>27782.961150000003</v>
      </c>
      <c r="R140" s="46">
        <f t="shared" si="21"/>
        <v>1050</v>
      </c>
      <c r="S140" s="35">
        <f t="shared" si="22"/>
        <v>9.0702947845804985E-7</v>
      </c>
      <c r="T140" s="35">
        <f t="shared" si="23"/>
        <v>3.3864710641116773E-5</v>
      </c>
      <c r="U140" s="35">
        <f>IF(SUBSTITUTE(D140," ","")=基础数据!$A$5,S140/T140*基础数据!$C$5,IF(SUBSTITUTE(D140," ","")=基础数据!$A$4,S140/T140*基础数据!$C$4,IF(SUBSTITUTE(D140," ","")=基础数据!$A$3,S140/T140*基础数据!$C$3,S140/T140*基础数据!$C$2)))</f>
        <v>0.26783913439283363</v>
      </c>
      <c r="V140" s="35">
        <f t="shared" si="24"/>
        <v>3.2678391343928337</v>
      </c>
      <c r="W140" s="35">
        <f>IF(SUBSTITUTE(D140," ","")="老年群体",V140*LOOKUP(1,0/((基础数据!$A$15:$A$26=SUBSTITUTE(是否降价——第三轮积分赛2Q产品评价以及处理!B140," ",""))*(基础数据!$B$15:$B$26=SUBSTITUTE(是否降价——第三轮积分赛2Q产品评价以及处理!D140," ",""))),基础数据!$C$15:$C$26)/(100-基础数据!$G$5),V140*LOOKUP(1,0/((基础数据!$A$15:$A$26=SUBSTITUTE(是否降价——第三轮积分赛2Q产品评价以及处理!B140," ",""))*(基础数据!$B$15:$B$26=SUBSTITUTE(是否降价——第三轮积分赛2Q产品评价以及处理!D140," ",""))),基础数据!$C$15:$C$26)/100)</f>
        <v>26.436818597238027</v>
      </c>
      <c r="X140" s="35">
        <f t="shared" si="25"/>
        <v>27758.659527099928</v>
      </c>
    </row>
    <row r="141" spans="1:24" ht="40.200000000000003" hidden="1" thickBot="1">
      <c r="A141" s="43">
        <f t="shared" si="18"/>
        <v>5</v>
      </c>
      <c r="B141" s="29" t="s">
        <v>16</v>
      </c>
      <c r="C141" s="30" t="s">
        <v>17</v>
      </c>
      <c r="D141" s="32" t="s">
        <v>155</v>
      </c>
      <c r="E141" s="20" t="s">
        <v>159</v>
      </c>
      <c r="F141" s="24">
        <v>0.27</v>
      </c>
      <c r="G141" s="20">
        <v>0</v>
      </c>
      <c r="H141" s="20">
        <v>2.8</v>
      </c>
      <c r="I141" s="20">
        <v>0.2</v>
      </c>
      <c r="J141" s="20">
        <v>0</v>
      </c>
      <c r="K141" s="20">
        <v>3.2707000000000002</v>
      </c>
      <c r="L141" s="45">
        <f>LOOKUP(1,0/((订单汇总处理!$G$7:$G$2423=N141)*(订单汇总处理!$E$7:$E$2423=B141)*(订单汇总处理!$D$7:$D$2423=2)),订单汇总处理!$I$7:$I$2423)</f>
        <v>21</v>
      </c>
      <c r="M141" s="45">
        <f>IF(SUBSTITUTE(D141," ","")="老年群体",K141*LOOKUP(1,0/((基础数据!$A$15:$A$26=SUBSTITUTE(是否降价——第三轮积分赛2Q产品评价以及处理!B141," ",""))*(基础数据!$B$15:$B$26=SUBSTITUTE(是否降价——第三轮积分赛2Q产品评价以及处理!D141," ",""))),基础数据!$C$15:$C$26)/(100-基础数据!$G$5),K141*LOOKUP(1,0/((基础数据!$A$15:$A$26=SUBSTITUTE(是否降价——第三轮积分赛2Q产品评价以及处理!B141," ",""))*(基础数据!$B$15:$B$26=SUBSTITUTE(是否降价——第三轮积分赛2Q产品评价以及处理!D141," ",""))),基础数据!$C$15:$C$26)/100)</f>
        <v>26.459963000000002</v>
      </c>
      <c r="N141" s="45" t="str">
        <f t="shared" si="19"/>
        <v>ss2</v>
      </c>
      <c r="O141" s="45">
        <f>IFERROR(LOOKUP(1,0/((订单汇总处理!$G$7:$G$2423=N141)*(订单汇总处理!$E$7:$E$2423=B141)*(订单汇总处理!$D$7:$D$2423=2)),订单汇总处理!$K$7:$K$2423),O142)</f>
        <v>1050</v>
      </c>
      <c r="P141" s="45"/>
      <c r="Q141" s="45">
        <f t="shared" si="20"/>
        <v>27782.961150000003</v>
      </c>
      <c r="R141" s="46">
        <f t="shared" si="21"/>
        <v>1050</v>
      </c>
      <c r="S141" s="35">
        <f t="shared" si="22"/>
        <v>9.0702947845804985E-7</v>
      </c>
      <c r="T141" s="35">
        <f t="shared" si="23"/>
        <v>3.3864710641116773E-5</v>
      </c>
      <c r="U141" s="35">
        <f>IF(SUBSTITUTE(D141," ","")=基础数据!$A$5,S141/T141*基础数据!$C$5,IF(SUBSTITUTE(D141," ","")=基础数据!$A$4,S141/T141*基础数据!$C$4,IF(SUBSTITUTE(D141," ","")=基础数据!$A$3,S141/T141*基础数据!$C$3,S141/T141*基础数据!$C$2)))</f>
        <v>0.26783913439283363</v>
      </c>
      <c r="V141" s="35">
        <f t="shared" si="24"/>
        <v>3.2678391343928337</v>
      </c>
      <c r="W141" s="35">
        <f>IF(SUBSTITUTE(D141," ","")="老年群体",V141*LOOKUP(1,0/((基础数据!$A$15:$A$26=SUBSTITUTE(是否降价——第三轮积分赛2Q产品评价以及处理!B141," ",""))*(基础数据!$B$15:$B$26=SUBSTITUTE(是否降价——第三轮积分赛2Q产品评价以及处理!D141," ",""))),基础数据!$C$15:$C$26)/(100-基础数据!$G$5),V141*LOOKUP(1,0/((基础数据!$A$15:$A$26=SUBSTITUTE(是否降价——第三轮积分赛2Q产品评价以及处理!B141," ",""))*(基础数据!$B$15:$B$26=SUBSTITUTE(是否降价——第三轮积分赛2Q产品评价以及处理!D141," ",""))),基础数据!$C$15:$C$26)/100)</f>
        <v>26.436818597238027</v>
      </c>
      <c r="X141" s="35">
        <f t="shared" si="25"/>
        <v>27758.659527099928</v>
      </c>
    </row>
    <row r="142" spans="1:24" ht="27" hidden="1" thickBot="1">
      <c r="A142" s="43">
        <f t="shared" si="18"/>
        <v>2</v>
      </c>
      <c r="B142" s="29" t="s">
        <v>16</v>
      </c>
      <c r="C142" s="30" t="s">
        <v>17</v>
      </c>
      <c r="D142" s="32" t="s">
        <v>155</v>
      </c>
      <c r="E142" s="20" t="s">
        <v>199</v>
      </c>
      <c r="F142" s="24">
        <v>0.27</v>
      </c>
      <c r="G142" s="20">
        <v>0</v>
      </c>
      <c r="H142" s="20">
        <v>2.8</v>
      </c>
      <c r="I142" s="20">
        <v>0.2</v>
      </c>
      <c r="J142" s="20">
        <v>0</v>
      </c>
      <c r="K142" s="20">
        <v>3.2707000000000002</v>
      </c>
      <c r="L142" s="45">
        <f>LOOKUP(1,0/((订单汇总处理!$G$7:$G$2423=N142)*(订单汇总处理!$E$7:$E$2423=B142)*(订单汇总处理!$D$7:$D$2423=2)),订单汇总处理!$I$7:$I$2423)</f>
        <v>28</v>
      </c>
      <c r="M142" s="45">
        <f>IF(SUBSTITUTE(D142," ","")="老年群体",K142*LOOKUP(1,0/((基础数据!$A$15:$A$26=SUBSTITUTE(是否降价——第三轮积分赛2Q产品评价以及处理!B142," ",""))*(基础数据!$B$15:$B$26=SUBSTITUTE(是否降价——第三轮积分赛2Q产品评价以及处理!D142," ",""))),基础数据!$C$15:$C$26)/(100-基础数据!$G$5),K142*LOOKUP(1,0/((基础数据!$A$15:$A$26=SUBSTITUTE(是否降价——第三轮积分赛2Q产品评价以及处理!B142," ",""))*(基础数据!$B$15:$B$26=SUBSTITUTE(是否降价——第三轮积分赛2Q产品评价以及处理!D142," ",""))),基础数据!$C$15:$C$26)/100)</f>
        <v>26.459963000000002</v>
      </c>
      <c r="N142" s="45" t="str">
        <f t="shared" si="19"/>
        <v>商务B</v>
      </c>
      <c r="O142" s="45">
        <f>IFERROR(LOOKUP(1,0/((订单汇总处理!$G$7:$G$2423=N142)*(订单汇总处理!$E$7:$E$2423=B142)*(订单汇总处理!$D$7:$D$2423=2)),订单汇总处理!$K$7:$K$2423),O143)</f>
        <v>1050</v>
      </c>
      <c r="P142" s="45"/>
      <c r="Q142" s="45">
        <f t="shared" si="20"/>
        <v>27782.961150000003</v>
      </c>
      <c r="R142" s="46">
        <f t="shared" si="21"/>
        <v>1050</v>
      </c>
      <c r="S142" s="35">
        <f t="shared" si="22"/>
        <v>9.0702947845804985E-7</v>
      </c>
      <c r="T142" s="35">
        <f t="shared" si="23"/>
        <v>3.3864710641116773E-5</v>
      </c>
      <c r="U142" s="35">
        <f>IF(SUBSTITUTE(D142," ","")=基础数据!$A$5,S142/T142*基础数据!$C$5,IF(SUBSTITUTE(D142," ","")=基础数据!$A$4,S142/T142*基础数据!$C$4,IF(SUBSTITUTE(D142," ","")=基础数据!$A$3,S142/T142*基础数据!$C$3,S142/T142*基础数据!$C$2)))</f>
        <v>0.26783913439283363</v>
      </c>
      <c r="V142" s="35">
        <f t="shared" si="24"/>
        <v>3.2678391343928337</v>
      </c>
      <c r="W142" s="35">
        <f>IF(SUBSTITUTE(D142," ","")="老年群体",V142*LOOKUP(1,0/((基础数据!$A$15:$A$26=SUBSTITUTE(是否降价——第三轮积分赛2Q产品评价以及处理!B142," ",""))*(基础数据!$B$15:$B$26=SUBSTITUTE(是否降价——第三轮积分赛2Q产品评价以及处理!D142," ",""))),基础数据!$C$15:$C$26)/(100-基础数据!$G$5),V142*LOOKUP(1,0/((基础数据!$A$15:$A$26=SUBSTITUTE(是否降价——第三轮积分赛2Q产品评价以及处理!B142," ",""))*(基础数据!$B$15:$B$26=SUBSTITUTE(是否降价——第三轮积分赛2Q产品评价以及处理!D142," ",""))),基础数据!$C$15:$C$26)/100)</f>
        <v>26.436818597238027</v>
      </c>
      <c r="X142" s="35">
        <f t="shared" si="25"/>
        <v>27758.659527099928</v>
      </c>
    </row>
    <row r="143" spans="1:24" ht="40.200000000000003" hidden="1" thickBot="1">
      <c r="A143" s="43">
        <f t="shared" si="18"/>
        <v>19</v>
      </c>
      <c r="B143" s="29" t="s">
        <v>16</v>
      </c>
      <c r="C143" s="30" t="s">
        <v>17</v>
      </c>
      <c r="D143" s="32" t="s">
        <v>155</v>
      </c>
      <c r="E143" s="20" t="s">
        <v>161</v>
      </c>
      <c r="F143" s="24">
        <v>0.27</v>
      </c>
      <c r="G143" s="20">
        <v>0</v>
      </c>
      <c r="H143" s="20">
        <v>2.8</v>
      </c>
      <c r="I143" s="20">
        <v>0.2</v>
      </c>
      <c r="J143" s="20">
        <v>0</v>
      </c>
      <c r="K143" s="20">
        <v>3.2707000000000002</v>
      </c>
      <c r="L143" s="45">
        <f>LOOKUP(1,0/((订单汇总处理!$G$7:$G$2423=N143)*(订单汇总处理!$E$7:$E$2423=B143)*(订单汇总处理!$D$7:$D$2423=2)),订单汇总处理!$I$7:$I$2423)</f>
        <v>21</v>
      </c>
      <c r="M143" s="45">
        <f>IF(SUBSTITUTE(D143," ","")="老年群体",K143*LOOKUP(1,0/((基础数据!$A$15:$A$26=SUBSTITUTE(是否降价——第三轮积分赛2Q产品评价以及处理!B143," ",""))*(基础数据!$B$15:$B$26=SUBSTITUTE(是否降价——第三轮积分赛2Q产品评价以及处理!D143," ",""))),基础数据!$C$15:$C$26)/(100-基础数据!$G$5),K143*LOOKUP(1,0/((基础数据!$A$15:$A$26=SUBSTITUTE(是否降价——第三轮积分赛2Q产品评价以及处理!B143," ",""))*(基础数据!$B$15:$B$26=SUBSTITUTE(是否降价——第三轮积分赛2Q产品评价以及处理!D143," ",""))),基础数据!$C$15:$C$26)/100)</f>
        <v>26.459963000000002</v>
      </c>
      <c r="N143" s="45" t="str">
        <f t="shared" si="19"/>
        <v>甲12</v>
      </c>
      <c r="O143" s="45">
        <f>IFERROR(LOOKUP(1,0/((订单汇总处理!$G$7:$G$2423=N143)*(订单汇总处理!$E$7:$E$2423=B143)*(订单汇总处理!$D$7:$D$2423=2)),订单汇总处理!$K$7:$K$2423),O144)</f>
        <v>1050</v>
      </c>
      <c r="P143" s="45"/>
      <c r="Q143" s="45">
        <f t="shared" si="20"/>
        <v>27782.961150000003</v>
      </c>
      <c r="R143" s="46">
        <f t="shared" si="21"/>
        <v>1050</v>
      </c>
      <c r="S143" s="35">
        <f t="shared" si="22"/>
        <v>9.0702947845804985E-7</v>
      </c>
      <c r="T143" s="35">
        <f t="shared" si="23"/>
        <v>3.3864710641116773E-5</v>
      </c>
      <c r="U143" s="35">
        <f>IF(SUBSTITUTE(D143," ","")=基础数据!$A$5,S143/T143*基础数据!$C$5,IF(SUBSTITUTE(D143," ","")=基础数据!$A$4,S143/T143*基础数据!$C$4,IF(SUBSTITUTE(D143," ","")=基础数据!$A$3,S143/T143*基础数据!$C$3,S143/T143*基础数据!$C$2)))</f>
        <v>0.26783913439283363</v>
      </c>
      <c r="V143" s="35">
        <f t="shared" si="24"/>
        <v>3.2678391343928337</v>
      </c>
      <c r="W143" s="35">
        <f>IF(SUBSTITUTE(D143," ","")="老年群体",V143*LOOKUP(1,0/((基础数据!$A$15:$A$26=SUBSTITUTE(是否降价——第三轮积分赛2Q产品评价以及处理!B143," ",""))*(基础数据!$B$15:$B$26=SUBSTITUTE(是否降价——第三轮积分赛2Q产品评价以及处理!D143," ",""))),基础数据!$C$15:$C$26)/(100-基础数据!$G$5),V143*LOOKUP(1,0/((基础数据!$A$15:$A$26=SUBSTITUTE(是否降价——第三轮积分赛2Q产品评价以及处理!B143," ",""))*(基础数据!$B$15:$B$26=SUBSTITUTE(是否降价——第三轮积分赛2Q产品评价以及处理!D143," ",""))),基础数据!$C$15:$C$26)/100)</f>
        <v>26.436818597238027</v>
      </c>
      <c r="X143" s="35">
        <f t="shared" si="25"/>
        <v>27758.659527099928</v>
      </c>
    </row>
    <row r="144" spans="1:24" ht="40.200000000000003" hidden="1" thickBot="1">
      <c r="A144" s="43">
        <f t="shared" si="18"/>
        <v>3</v>
      </c>
      <c r="B144" s="29" t="s">
        <v>16</v>
      </c>
      <c r="C144" s="30" t="s">
        <v>17</v>
      </c>
      <c r="D144" s="32" t="s">
        <v>155</v>
      </c>
      <c r="E144" s="20" t="s">
        <v>163</v>
      </c>
      <c r="F144" s="24">
        <v>0.27</v>
      </c>
      <c r="G144" s="20">
        <v>0</v>
      </c>
      <c r="H144" s="20">
        <v>2.8</v>
      </c>
      <c r="I144" s="20">
        <v>0.2</v>
      </c>
      <c r="J144" s="20">
        <v>0</v>
      </c>
      <c r="K144" s="20">
        <v>3.2707000000000002</v>
      </c>
      <c r="L144" s="45">
        <f>LOOKUP(1,0/((订单汇总处理!$G$7:$G$2423=N144)*(订单汇总处理!$E$7:$E$2423=B144)*(订单汇总处理!$D$7:$D$2423=2)),订单汇总处理!$I$7:$I$2423)</f>
        <v>28</v>
      </c>
      <c r="M144" s="45">
        <f>IF(SUBSTITUTE(D144," ","")="老年群体",K144*LOOKUP(1,0/((基础数据!$A$15:$A$26=SUBSTITUTE(是否降价——第三轮积分赛2Q产品评价以及处理!B144," ",""))*(基础数据!$B$15:$B$26=SUBSTITUTE(是否降价——第三轮积分赛2Q产品评价以及处理!D144," ",""))),基础数据!$C$15:$C$26)/(100-基础数据!$G$5),K144*LOOKUP(1,0/((基础数据!$A$15:$A$26=SUBSTITUTE(是否降价——第三轮积分赛2Q产品评价以及处理!B144," ",""))*(基础数据!$B$15:$B$26=SUBSTITUTE(是否降价——第三轮积分赛2Q产品评价以及处理!D144," ",""))),基础数据!$C$15:$C$26)/100)</f>
        <v>26.459963000000002</v>
      </c>
      <c r="N144" s="45" t="str">
        <f t="shared" si="19"/>
        <v>商务222</v>
      </c>
      <c r="O144" s="45">
        <f>IFERROR(LOOKUP(1,0/((订单汇总处理!$G$7:$G$2423=N144)*(订单汇总处理!$E$7:$E$2423=B144)*(订单汇总处理!$D$7:$D$2423=2)),订单汇总处理!$K$7:$K$2423),O145)</f>
        <v>1050</v>
      </c>
      <c r="P144" s="45"/>
      <c r="Q144" s="45">
        <f t="shared" si="20"/>
        <v>27782.961150000003</v>
      </c>
      <c r="R144" s="46">
        <f t="shared" si="21"/>
        <v>1050</v>
      </c>
      <c r="S144" s="35">
        <f t="shared" si="22"/>
        <v>9.0702947845804985E-7</v>
      </c>
      <c r="T144" s="35">
        <f t="shared" si="23"/>
        <v>3.3864710641116773E-5</v>
      </c>
      <c r="U144" s="35">
        <f>IF(SUBSTITUTE(D144," ","")=基础数据!$A$5,S144/T144*基础数据!$C$5,IF(SUBSTITUTE(D144," ","")=基础数据!$A$4,S144/T144*基础数据!$C$4,IF(SUBSTITUTE(D144," ","")=基础数据!$A$3,S144/T144*基础数据!$C$3,S144/T144*基础数据!$C$2)))</f>
        <v>0.26783913439283363</v>
      </c>
      <c r="V144" s="35">
        <f t="shared" si="24"/>
        <v>3.2678391343928337</v>
      </c>
      <c r="W144" s="35">
        <f>IF(SUBSTITUTE(D144," ","")="老年群体",V144*LOOKUP(1,0/((基础数据!$A$15:$A$26=SUBSTITUTE(是否降价——第三轮积分赛2Q产品评价以及处理!B144," ",""))*(基础数据!$B$15:$B$26=SUBSTITUTE(是否降价——第三轮积分赛2Q产品评价以及处理!D144," ",""))),基础数据!$C$15:$C$26)/(100-基础数据!$G$5),V144*LOOKUP(1,0/((基础数据!$A$15:$A$26=SUBSTITUTE(是否降价——第三轮积分赛2Q产品评价以及处理!B144," ",""))*(基础数据!$B$15:$B$26=SUBSTITUTE(是否降价——第三轮积分赛2Q产品评价以及处理!D144," ",""))),基础数据!$C$15:$C$26)/100)</f>
        <v>26.436818597238027</v>
      </c>
      <c r="X144" s="35">
        <f t="shared" si="25"/>
        <v>27758.659527099928</v>
      </c>
    </row>
    <row r="145" spans="1:24" ht="27" hidden="1" thickBot="1">
      <c r="A145" s="43">
        <f t="shared" si="18"/>
        <v>21</v>
      </c>
      <c r="B145" s="29" t="s">
        <v>16</v>
      </c>
      <c r="C145" s="30" t="s">
        <v>17</v>
      </c>
      <c r="D145" s="32" t="s">
        <v>155</v>
      </c>
      <c r="E145" s="20" t="s">
        <v>166</v>
      </c>
      <c r="F145" s="24">
        <v>0.3</v>
      </c>
      <c r="G145" s="20">
        <v>0.84</v>
      </c>
      <c r="H145" s="20">
        <v>0.84</v>
      </c>
      <c r="I145" s="20">
        <v>0.61</v>
      </c>
      <c r="J145" s="20">
        <v>0.27</v>
      </c>
      <c r="K145" s="20">
        <v>2.8614999999999999</v>
      </c>
      <c r="L145" s="45">
        <f>LOOKUP(1,0/((订单汇总处理!$G$7:$G$2423=N145)*(订单汇总处理!$E$7:$E$2423=B145)*(订单汇总处理!$D$7:$D$2423=2)),订单汇总处理!$I$7:$I$2423)</f>
        <v>24</v>
      </c>
      <c r="M145" s="45">
        <f>IF(SUBSTITUTE(D145," ","")="老年群体",K145*LOOKUP(1,0/((基础数据!$A$15:$A$26=SUBSTITUTE(是否降价——第三轮积分赛2Q产品评价以及处理!B145," ",""))*(基础数据!$B$15:$B$26=SUBSTITUTE(是否降价——第三轮积分赛2Q产品评价以及处理!D145," ",""))),基础数据!$C$15:$C$26)/(100-基础数据!$G$5),K145*LOOKUP(1,0/((基础数据!$A$15:$A$26=SUBSTITUTE(是否降价——第三轮积分赛2Q产品评价以及处理!B145," ",""))*(基础数据!$B$15:$B$26=SUBSTITUTE(是否降价——第三轮积分赛2Q产品评价以及处理!D145," ",""))),基础数据!$C$15:$C$26)/100)</f>
        <v>23.149535</v>
      </c>
      <c r="N145" s="45" t="str">
        <f t="shared" si="19"/>
        <v>商113</v>
      </c>
      <c r="O145" s="45">
        <f>IFERROR(LOOKUP(1,0/((订单汇总处理!$G$7:$G$2423=N145)*(订单汇总处理!$E$7:$E$2423=B145)*(订单汇总处理!$D$7:$D$2423=2)),订单汇总处理!$K$7:$K$2423),O146)</f>
        <v>1000</v>
      </c>
      <c r="P145" s="45"/>
      <c r="Q145" s="45">
        <f t="shared" si="20"/>
        <v>23149.535</v>
      </c>
      <c r="R145" s="46">
        <f t="shared" si="21"/>
        <v>1000</v>
      </c>
      <c r="S145" s="35">
        <f t="shared" si="22"/>
        <v>9.9999999999999995E-7</v>
      </c>
      <c r="T145" s="35">
        <f t="shared" si="23"/>
        <v>3.3864710641116773E-5</v>
      </c>
      <c r="U145" s="35">
        <f>IF(SUBSTITUTE(D145," ","")=基础数据!$A$5,S145/T145*基础数据!$C$5,IF(SUBSTITUTE(D145," ","")=基础数据!$A$4,S145/T145*基础数据!$C$4,IF(SUBSTITUTE(D145," ","")=基础数据!$A$3,S145/T145*基础数据!$C$3,S145/T145*基础数据!$C$2)))</f>
        <v>0.2952926456680991</v>
      </c>
      <c r="V145" s="35">
        <f t="shared" si="24"/>
        <v>2.8552926456680989</v>
      </c>
      <c r="W145" s="35">
        <f>IF(SUBSTITUTE(D145," ","")="老年群体",V145*LOOKUP(1,0/((基础数据!$A$15:$A$26=SUBSTITUTE(是否降价——第三轮积分赛2Q产品评价以及处理!B145," ",""))*(基础数据!$B$15:$B$26=SUBSTITUTE(是否降价——第三轮积分赛2Q产品评价以及处理!D145," ",""))),基础数据!$C$15:$C$26)/(100-基础数据!$G$5),V145*LOOKUP(1,0/((基础数据!$A$15:$A$26=SUBSTITUTE(是否降价——第三轮积分赛2Q产品评价以及处理!B145," ",""))*(基础数据!$B$15:$B$26=SUBSTITUTE(是否降价——第三轮积分赛2Q产品评价以及处理!D145," ",""))),基础数据!$C$15:$C$26)/100)</f>
        <v>23.099317503454923</v>
      </c>
      <c r="X145" s="35">
        <f t="shared" si="25"/>
        <v>23099.317503454924</v>
      </c>
    </row>
    <row r="146" spans="1:24" ht="40.200000000000003" hidden="1" thickBot="1">
      <c r="A146" s="43">
        <f t="shared" si="18"/>
        <v>7</v>
      </c>
      <c r="B146" s="29" t="s">
        <v>16</v>
      </c>
      <c r="C146" s="30" t="s">
        <v>17</v>
      </c>
      <c r="D146" s="32" t="s">
        <v>155</v>
      </c>
      <c r="E146" s="20" t="s">
        <v>176</v>
      </c>
      <c r="F146" s="24">
        <v>0.27</v>
      </c>
      <c r="G146" s="20">
        <v>0.84</v>
      </c>
      <c r="H146" s="20">
        <v>0.84</v>
      </c>
      <c r="I146" s="20">
        <v>0.41</v>
      </c>
      <c r="J146" s="20">
        <v>0.25</v>
      </c>
      <c r="K146" s="20">
        <v>2.6034999999999999</v>
      </c>
      <c r="L146" s="45">
        <f>LOOKUP(1,0/((订单汇总处理!$G$7:$G$2423=N146)*(订单汇总处理!$E$7:$E$2423=B146)*(订单汇总处理!$D$7:$D$2423=2)),订单汇总处理!$I$7:$I$2423)</f>
        <v>22</v>
      </c>
      <c r="M146" s="45">
        <f>IF(SUBSTITUTE(D146," ","")="老年群体",K146*LOOKUP(1,0/((基础数据!$A$15:$A$26=SUBSTITUTE(是否降价——第三轮积分赛2Q产品评价以及处理!B146," ",""))*(基础数据!$B$15:$B$26=SUBSTITUTE(是否降价——第三轮积分赛2Q产品评价以及处理!D146," ",""))),基础数据!$C$15:$C$26)/(100-基础数据!$G$5),K146*LOOKUP(1,0/((基础数据!$A$15:$A$26=SUBSTITUTE(是否降价——第三轮积分赛2Q产品评价以及处理!B146," ",""))*(基础数据!$B$15:$B$26=SUBSTITUTE(是否降价——第三轮积分赛2Q产品评价以及处理!D146," ",""))),基础数据!$C$15:$C$26)/100)</f>
        <v>21.062314999999998</v>
      </c>
      <c r="N146" s="45" t="str">
        <f t="shared" si="19"/>
        <v>SW1</v>
      </c>
      <c r="O146" s="45">
        <f>IFERROR(LOOKUP(1,0/((订单汇总处理!$G$7:$G$2423=N146)*(订单汇总处理!$E$7:$E$2423=B146)*(订单汇总处理!$D$7:$D$2423=2)),订单汇总处理!$K$7:$K$2423),O147)</f>
        <v>1049.99</v>
      </c>
      <c r="P146" s="45"/>
      <c r="Q146" s="45">
        <f t="shared" si="20"/>
        <v>22115.220126849999</v>
      </c>
      <c r="R146" s="46">
        <f t="shared" si="21"/>
        <v>1049.99</v>
      </c>
      <c r="S146" s="35">
        <f t="shared" si="22"/>
        <v>9.0704675545683435E-7</v>
      </c>
      <c r="T146" s="35">
        <f t="shared" si="23"/>
        <v>3.3864710641116773E-5</v>
      </c>
      <c r="U146" s="35">
        <f>IF(SUBSTITUTE(D146," ","")=基础数据!$A$5,S146/T146*基础数据!$C$5,IF(SUBSTITUTE(D146," ","")=基础数据!$A$4,S146/T146*基础数据!$C$4,IF(SUBSTITUTE(D146," ","")=基础数据!$A$3,S146/T146*基础数据!$C$3,S146/T146*基础数据!$C$2)))</f>
        <v>0.26784423616351394</v>
      </c>
      <c r="V146" s="35">
        <f t="shared" si="24"/>
        <v>2.6078442361635137</v>
      </c>
      <c r="W146" s="35">
        <f>IF(SUBSTITUTE(D146," ","")="老年群体",V146*LOOKUP(1,0/((基础数据!$A$15:$A$26=SUBSTITUTE(是否降价——第三轮积分赛2Q产品评价以及处理!B146," ",""))*(基础数据!$B$15:$B$26=SUBSTITUTE(是否降价——第三轮积分赛2Q产品评价以及处理!D146," ",""))),基础数据!$C$15:$C$26)/(100-基础数据!$G$5),V146*LOOKUP(1,0/((基础数据!$A$15:$A$26=SUBSTITUTE(是否降价——第三轮积分赛2Q产品评价以及处理!B146," ",""))*(基础数据!$B$15:$B$26=SUBSTITUTE(是否降价——第三轮积分赛2Q产品评价以及处理!D146," ",""))),基础数据!$C$15:$C$26)/100)</f>
        <v>21.097459870562826</v>
      </c>
      <c r="X146" s="35">
        <f t="shared" si="25"/>
        <v>22152.12188949226</v>
      </c>
    </row>
    <row r="147" spans="1:24" ht="40.200000000000003" hidden="1" thickBot="1">
      <c r="A147" s="43">
        <f t="shared" si="18"/>
        <v>13</v>
      </c>
      <c r="B147" s="29" t="s">
        <v>16</v>
      </c>
      <c r="C147" s="30" t="s">
        <v>17</v>
      </c>
      <c r="D147" s="32" t="s">
        <v>155</v>
      </c>
      <c r="E147" s="20" t="s">
        <v>167</v>
      </c>
      <c r="F147" s="24">
        <v>0.27</v>
      </c>
      <c r="G147" s="20">
        <v>0.86</v>
      </c>
      <c r="H147" s="20">
        <v>0.84</v>
      </c>
      <c r="I147" s="20">
        <v>0.2</v>
      </c>
      <c r="J147" s="20">
        <v>0.24</v>
      </c>
      <c r="K147" s="20">
        <v>2.4102000000000001</v>
      </c>
      <c r="L147" s="45">
        <f>LOOKUP(1,0/((订单汇总处理!$G$7:$G$2423=N147)*(订单汇总处理!$E$7:$E$2423=B147)*(订单汇总处理!$D$7:$D$2423=2)),订单汇总处理!$I$7:$I$2423)</f>
        <v>20</v>
      </c>
      <c r="M147" s="45">
        <f>IF(SUBSTITUTE(D147," ","")="老年群体",K147*LOOKUP(1,0/((基础数据!$A$15:$A$26=SUBSTITUTE(是否降价——第三轮积分赛2Q产品评价以及处理!B147," ",""))*(基础数据!$B$15:$B$26=SUBSTITUTE(是否降价——第三轮积分赛2Q产品评价以及处理!D147," ",""))),基础数据!$C$15:$C$26)/(100-基础数据!$G$5),K147*LOOKUP(1,0/((基础数据!$A$15:$A$26=SUBSTITUTE(是否降价——第三轮积分赛2Q产品评价以及处理!B147," ",""))*(基础数据!$B$15:$B$26=SUBSTITUTE(是否降价——第三轮积分赛2Q产品评价以及处理!D147," ",""))),基础数据!$C$15:$C$26)/100)</f>
        <v>19.498518000000001</v>
      </c>
      <c r="N147" s="45" t="str">
        <f t="shared" si="19"/>
        <v>商商1</v>
      </c>
      <c r="O147" s="45">
        <f>IFERROR(LOOKUP(1,0/((订单汇总处理!$G$7:$G$2423=N147)*(订单汇总处理!$E$7:$E$2423=B147)*(订单汇总处理!$D$7:$D$2423=2)),订单汇总处理!$K$7:$K$2423),O148)</f>
        <v>1050</v>
      </c>
      <c r="P147" s="45"/>
      <c r="Q147" s="45">
        <f t="shared" si="20"/>
        <v>20473.443900000002</v>
      </c>
      <c r="R147" s="46">
        <f t="shared" si="21"/>
        <v>1050</v>
      </c>
      <c r="S147" s="35">
        <f t="shared" si="22"/>
        <v>9.0702947845804985E-7</v>
      </c>
      <c r="T147" s="35">
        <f t="shared" si="23"/>
        <v>3.3864710641116773E-5</v>
      </c>
      <c r="U147" s="35">
        <f>IF(SUBSTITUTE(D147," ","")=基础数据!$A$5,S147/T147*基础数据!$C$5,IF(SUBSTITUTE(D147," ","")=基础数据!$A$4,S147/T147*基础数据!$C$4,IF(SUBSTITUTE(D147," ","")=基础数据!$A$3,S147/T147*基础数据!$C$3,S147/T147*基础数据!$C$2)))</f>
        <v>0.26783913439283363</v>
      </c>
      <c r="V147" s="35">
        <f t="shared" si="24"/>
        <v>2.4078391343928334</v>
      </c>
      <c r="W147" s="35">
        <f>IF(SUBSTITUTE(D147," ","")="老年群体",V147*LOOKUP(1,0/((基础数据!$A$15:$A$26=SUBSTITUTE(是否降价——第三轮积分赛2Q产品评价以及处理!B147," ",""))*(基础数据!$B$15:$B$26=SUBSTITUTE(是否降价——第三轮积分赛2Q产品评价以及处理!D147," ",""))),基础数据!$C$15:$C$26)/(100-基础数据!$G$5),V147*LOOKUP(1,0/((基础数据!$A$15:$A$26=SUBSTITUTE(是否降价——第三轮积分赛2Q产品评价以及处理!B147," ",""))*(基础数据!$B$15:$B$26=SUBSTITUTE(是否降价——第三轮积分赛2Q产品评价以及处理!D147," ",""))),基础数据!$C$15:$C$26)/100)</f>
        <v>19.479418597238023</v>
      </c>
      <c r="X147" s="35">
        <f t="shared" si="25"/>
        <v>20453.389527099924</v>
      </c>
    </row>
    <row r="148" spans="1:24" ht="53.4" hidden="1" thickBot="1">
      <c r="A148" s="43">
        <f t="shared" si="18"/>
        <v>17</v>
      </c>
      <c r="B148" s="29" t="s">
        <v>16</v>
      </c>
      <c r="C148" s="30" t="s">
        <v>17</v>
      </c>
      <c r="D148" s="32" t="s">
        <v>155</v>
      </c>
      <c r="E148" s="20" t="s">
        <v>171</v>
      </c>
      <c r="F148" s="24">
        <v>0.27</v>
      </c>
      <c r="G148" s="20">
        <v>0.81</v>
      </c>
      <c r="H148" s="20">
        <v>0.84</v>
      </c>
      <c r="I148" s="20">
        <v>0.2</v>
      </c>
      <c r="J148" s="20">
        <v>0.2</v>
      </c>
      <c r="K148" s="20">
        <v>2.3311000000000002</v>
      </c>
      <c r="L148" s="45">
        <f>LOOKUP(1,0/((订单汇总处理!$G$7:$G$2423=N148)*(订单汇总处理!$E$7:$E$2423=B148)*(订单汇总处理!$D$7:$D$2423=2)),订单汇总处理!$I$7:$I$2423)</f>
        <v>19</v>
      </c>
      <c r="M148" s="45">
        <f>IF(SUBSTITUTE(D148," ","")="老年群体",K148*LOOKUP(1,0/((基础数据!$A$15:$A$26=SUBSTITUTE(是否降价——第三轮积分赛2Q产品评价以及处理!B148," ",""))*(基础数据!$B$15:$B$26=SUBSTITUTE(是否降价——第三轮积分赛2Q产品评价以及处理!D148," ",""))),基础数据!$C$15:$C$26)/(100-基础数据!$G$5),K148*LOOKUP(1,0/((基础数据!$A$15:$A$26=SUBSTITUTE(是否降价——第三轮积分赛2Q产品评价以及处理!B148," ",""))*(基础数据!$B$15:$B$26=SUBSTITUTE(是否降价——第三轮积分赛2Q产品评价以及处理!D148," ",""))),基础数据!$C$15:$C$26)/100)</f>
        <v>18.858599000000002</v>
      </c>
      <c r="N148" s="45" t="str">
        <f t="shared" si="19"/>
        <v>sss1</v>
      </c>
      <c r="O148" s="45">
        <f>IFERROR(LOOKUP(1,0/((订单汇总处理!$G$7:$G$2423=N148)*(订单汇总处理!$E$7:$E$2423=B148)*(订单汇总处理!$D$7:$D$2423=2)),订单汇总处理!$K$7:$K$2423),O149)</f>
        <v>1050</v>
      </c>
      <c r="P148" s="45"/>
      <c r="Q148" s="45">
        <f t="shared" si="20"/>
        <v>19801.528950000004</v>
      </c>
      <c r="R148" s="46">
        <f t="shared" si="21"/>
        <v>1050</v>
      </c>
      <c r="S148" s="35">
        <f t="shared" si="22"/>
        <v>9.0702947845804985E-7</v>
      </c>
      <c r="T148" s="35">
        <f t="shared" si="23"/>
        <v>3.3864710641116773E-5</v>
      </c>
      <c r="U148" s="35">
        <f>IF(SUBSTITUTE(D148," ","")=基础数据!$A$5,S148/T148*基础数据!$C$5,IF(SUBSTITUTE(D148," ","")=基础数据!$A$4,S148/T148*基础数据!$C$4,IF(SUBSTITUTE(D148," ","")=基础数据!$A$3,S148/T148*基础数据!$C$3,S148/T148*基础数据!$C$2)))</f>
        <v>0.26783913439283363</v>
      </c>
      <c r="V148" s="35">
        <f t="shared" si="24"/>
        <v>2.3178391343928335</v>
      </c>
      <c r="W148" s="35">
        <f>IF(SUBSTITUTE(D148," ","")="老年群体",V148*LOOKUP(1,0/((基础数据!$A$15:$A$26=SUBSTITUTE(是否降价——第三轮积分赛2Q产品评价以及处理!B148," ",""))*(基础数据!$B$15:$B$26=SUBSTITUTE(是否降价——第三轮积分赛2Q产品评价以及处理!D148," ",""))),基础数据!$C$15:$C$26)/(100-基础数据!$G$5),V148*LOOKUP(1,0/((基础数据!$A$15:$A$26=SUBSTITUTE(是否降价——第三轮积分赛2Q产品评价以及处理!B148," ",""))*(基础数据!$B$15:$B$26=SUBSTITUTE(是否降价——第三轮积分赛2Q产品评价以及处理!D148," ",""))),基础数据!$C$15:$C$26)/100)</f>
        <v>18.751318597238022</v>
      </c>
      <c r="X148" s="35">
        <f t="shared" si="25"/>
        <v>19688.884527099923</v>
      </c>
    </row>
    <row r="149" spans="1:24" ht="27" hidden="1" thickBot="1">
      <c r="A149" s="43">
        <f t="shared" si="18"/>
        <v>16</v>
      </c>
      <c r="B149" s="29" t="s">
        <v>16</v>
      </c>
      <c r="C149" s="30" t="s">
        <v>17</v>
      </c>
      <c r="D149" s="32" t="s">
        <v>155</v>
      </c>
      <c r="E149" s="20" t="s">
        <v>174</v>
      </c>
      <c r="F149" s="24">
        <v>0.27</v>
      </c>
      <c r="G149" s="20">
        <v>0.73</v>
      </c>
      <c r="H149" s="20">
        <v>0.84</v>
      </c>
      <c r="I149" s="20">
        <v>0.2</v>
      </c>
      <c r="J149" s="20">
        <v>0.27</v>
      </c>
      <c r="K149" s="20">
        <v>2.3148</v>
      </c>
      <c r="L149" s="45">
        <f>LOOKUP(1,0/((订单汇总处理!$G$7:$G$2423=N149)*(订单汇总处理!$E$7:$E$2423=B149)*(订单汇总处理!$D$7:$D$2423=2)),订单汇总处理!$I$7:$I$2423)</f>
        <v>19</v>
      </c>
      <c r="M149" s="45">
        <f>IF(SUBSTITUTE(D149," ","")="老年群体",K149*LOOKUP(1,0/((基础数据!$A$15:$A$26=SUBSTITUTE(是否降价——第三轮积分赛2Q产品评价以及处理!B149," ",""))*(基础数据!$B$15:$B$26=SUBSTITUTE(是否降价——第三轮积分赛2Q产品评价以及处理!D149," ",""))),基础数据!$C$15:$C$26)/(100-基础数据!$G$5),K149*LOOKUP(1,0/((基础数据!$A$15:$A$26=SUBSTITUTE(是否降价——第三轮积分赛2Q产品评价以及处理!B149," ",""))*(基础数据!$B$15:$B$26=SUBSTITUTE(是否降价——第三轮积分赛2Q产品评价以及处理!D149," ",""))),基础数据!$C$15:$C$26)/100)</f>
        <v>18.726731999999998</v>
      </c>
      <c r="N149" s="45" t="str">
        <f t="shared" si="19"/>
        <v>S1</v>
      </c>
      <c r="O149" s="45">
        <f>IFERROR(LOOKUP(1,0/((订单汇总处理!$G$7:$G$2423=N149)*(订单汇总处理!$E$7:$E$2423=B149)*(订单汇总处理!$D$7:$D$2423=2)),订单汇总处理!$K$7:$K$2423),O150)</f>
        <v>1050</v>
      </c>
      <c r="P149" s="45"/>
      <c r="Q149" s="45">
        <f t="shared" si="20"/>
        <v>19663.068599999999</v>
      </c>
      <c r="R149" s="46">
        <f t="shared" si="21"/>
        <v>1050</v>
      </c>
      <c r="S149" s="35">
        <f t="shared" si="22"/>
        <v>9.0702947845804985E-7</v>
      </c>
      <c r="T149" s="35">
        <f t="shared" si="23"/>
        <v>3.3864710641116773E-5</v>
      </c>
      <c r="U149" s="35">
        <f>IF(SUBSTITUTE(D149," ","")=基础数据!$A$5,S149/T149*基础数据!$C$5,IF(SUBSTITUTE(D149," ","")=基础数据!$A$4,S149/T149*基础数据!$C$4,IF(SUBSTITUTE(D149," ","")=基础数据!$A$3,S149/T149*基础数据!$C$3,S149/T149*基础数据!$C$2)))</f>
        <v>0.26783913439283363</v>
      </c>
      <c r="V149" s="35">
        <f t="shared" si="24"/>
        <v>2.3078391343928337</v>
      </c>
      <c r="W149" s="35">
        <f>IF(SUBSTITUTE(D149," ","")="老年群体",V149*LOOKUP(1,0/((基础数据!$A$15:$A$26=SUBSTITUTE(是否降价——第三轮积分赛2Q产品评价以及处理!B149," ",""))*(基础数据!$B$15:$B$26=SUBSTITUTE(是否降价——第三轮积分赛2Q产品评价以及处理!D149," ",""))),基础数据!$C$15:$C$26)/(100-基础数据!$G$5),V149*LOOKUP(1,0/((基础数据!$A$15:$A$26=SUBSTITUTE(是否降价——第三轮积分赛2Q产品评价以及处理!B149," ",""))*(基础数据!$B$15:$B$26=SUBSTITUTE(是否降价——第三轮积分赛2Q产品评价以及处理!D149," ",""))),基础数据!$C$15:$C$26)/100)</f>
        <v>18.670418597238026</v>
      </c>
      <c r="X149" s="35">
        <f t="shared" si="25"/>
        <v>19603.939527099927</v>
      </c>
    </row>
    <row r="150" spans="1:24" ht="40.200000000000003" hidden="1" thickBot="1">
      <c r="A150" s="43">
        <f t="shared" si="18"/>
        <v>12</v>
      </c>
      <c r="B150" s="29" t="s">
        <v>16</v>
      </c>
      <c r="C150" s="30" t="s">
        <v>17</v>
      </c>
      <c r="D150" s="32" t="s">
        <v>155</v>
      </c>
      <c r="E150" s="20" t="s">
        <v>200</v>
      </c>
      <c r="F150" s="24">
        <v>0.27</v>
      </c>
      <c r="G150" s="20">
        <v>0.67</v>
      </c>
      <c r="H150" s="20">
        <v>0.84</v>
      </c>
      <c r="I150" s="20">
        <v>0.41</v>
      </c>
      <c r="J150" s="20">
        <v>0.13</v>
      </c>
      <c r="K150" s="20">
        <v>2.3134999999999999</v>
      </c>
      <c r="L150" s="45">
        <f>LOOKUP(1,0/((订单汇总处理!$G$7:$G$2423=N150)*(订单汇总处理!$E$7:$E$2423=B150)*(订单汇总处理!$D$7:$D$2423=2)),订单汇总处理!$I$7:$I$2423)</f>
        <v>19</v>
      </c>
      <c r="M150" s="45">
        <f>IF(SUBSTITUTE(D150," ","")="老年群体",K150*LOOKUP(1,0/((基础数据!$A$15:$A$26=SUBSTITUTE(是否降价——第三轮积分赛2Q产品评价以及处理!B150," ",""))*(基础数据!$B$15:$B$26=SUBSTITUTE(是否降价——第三轮积分赛2Q产品评价以及处理!D150," ",""))),基础数据!$C$15:$C$26)/(100-基础数据!$G$5),K150*LOOKUP(1,0/((基础数据!$A$15:$A$26=SUBSTITUTE(是否降价——第三轮积分赛2Q产品评价以及处理!B150," ",""))*(基础数据!$B$15:$B$26=SUBSTITUTE(是否降价——第三轮积分赛2Q产品评价以及处理!D150," ",""))),基础数据!$C$15:$C$26)/100)</f>
        <v>18.716214999999998</v>
      </c>
      <c r="N150" s="45" t="str">
        <f t="shared" si="19"/>
        <v>1商务</v>
      </c>
      <c r="O150" s="45">
        <f>IFERROR(LOOKUP(1,0/((订单汇总处理!$G$7:$G$2423=N150)*(订单汇总处理!$E$7:$E$2423=B150)*(订单汇总处理!$D$7:$D$2423=2)),订单汇总处理!$K$7:$K$2423),O151)</f>
        <v>1050</v>
      </c>
      <c r="P150" s="45"/>
      <c r="Q150" s="45">
        <f t="shared" si="20"/>
        <v>19652.025749999997</v>
      </c>
      <c r="R150" s="46">
        <f t="shared" si="21"/>
        <v>1050</v>
      </c>
      <c r="S150" s="35">
        <f t="shared" si="22"/>
        <v>9.0702947845804985E-7</v>
      </c>
      <c r="T150" s="35">
        <f t="shared" si="23"/>
        <v>3.3864710641116773E-5</v>
      </c>
      <c r="U150" s="35">
        <f>IF(SUBSTITUTE(D150," ","")=基础数据!$A$5,S150/T150*基础数据!$C$5,IF(SUBSTITUTE(D150," ","")=基础数据!$A$4,S150/T150*基础数据!$C$4,IF(SUBSTITUTE(D150," ","")=基础数据!$A$3,S150/T150*基础数据!$C$3,S150/T150*基础数据!$C$2)))</f>
        <v>0.26783913439283363</v>
      </c>
      <c r="V150" s="35">
        <f t="shared" si="24"/>
        <v>2.3178391343928335</v>
      </c>
      <c r="W150" s="35">
        <f>IF(SUBSTITUTE(D150," ","")="老年群体",V150*LOOKUP(1,0/((基础数据!$A$15:$A$26=SUBSTITUTE(是否降价——第三轮积分赛2Q产品评价以及处理!B150," ",""))*(基础数据!$B$15:$B$26=SUBSTITUTE(是否降价——第三轮积分赛2Q产品评价以及处理!D150," ",""))),基础数据!$C$15:$C$26)/(100-基础数据!$G$5),V150*LOOKUP(1,0/((基础数据!$A$15:$A$26=SUBSTITUTE(是否降价——第三轮积分赛2Q产品评价以及处理!B150," ",""))*(基础数据!$B$15:$B$26=SUBSTITUTE(是否降价——第三轮积分赛2Q产品评价以及处理!D150," ",""))),基础数据!$C$15:$C$26)/100)</f>
        <v>18.751318597238022</v>
      </c>
      <c r="X150" s="35">
        <f t="shared" si="25"/>
        <v>19688.884527099923</v>
      </c>
    </row>
    <row r="151" spans="1:24" ht="53.4" hidden="1" thickBot="1">
      <c r="A151" s="43">
        <f t="shared" si="18"/>
        <v>6</v>
      </c>
      <c r="B151" s="29" t="s">
        <v>16</v>
      </c>
      <c r="C151" s="30" t="s">
        <v>17</v>
      </c>
      <c r="D151" s="32" t="s">
        <v>155</v>
      </c>
      <c r="E151" s="20" t="s">
        <v>169</v>
      </c>
      <c r="F151" s="24">
        <v>0.27</v>
      </c>
      <c r="G151" s="20">
        <v>0.52</v>
      </c>
      <c r="H151" s="20">
        <v>0.84</v>
      </c>
      <c r="I151" s="20">
        <v>0.41</v>
      </c>
      <c r="J151" s="20">
        <v>0.25</v>
      </c>
      <c r="K151" s="20">
        <v>2.2850999999999999</v>
      </c>
      <c r="L151" s="45">
        <f>LOOKUP(1,0/((订单汇总处理!$G$7:$G$2423=N151)*(订单汇总处理!$E$7:$E$2423=B151)*(订单汇总处理!$D$7:$D$2423=2)),订单汇总处理!$I$7:$I$2423)</f>
        <v>19</v>
      </c>
      <c r="M151" s="45">
        <f>IF(SUBSTITUTE(D151," ","")="老年群体",K151*LOOKUP(1,0/((基础数据!$A$15:$A$26=SUBSTITUTE(是否降价——第三轮积分赛2Q产品评价以及处理!B151," ",""))*(基础数据!$B$15:$B$26=SUBSTITUTE(是否降价——第三轮积分赛2Q产品评价以及处理!D151," ",""))),基础数据!$C$15:$C$26)/(100-基础数据!$G$5),K151*LOOKUP(1,0/((基础数据!$A$15:$A$26=SUBSTITUTE(是否降价——第三轮积分赛2Q产品评价以及处理!B151," ",""))*(基础数据!$B$15:$B$26=SUBSTITUTE(是否降价——第三轮积分赛2Q产品评价以及处理!D151," ",""))),基础数据!$C$15:$C$26)/100)</f>
        <v>18.486459</v>
      </c>
      <c r="N151" s="45" t="str">
        <f t="shared" si="19"/>
        <v>商一</v>
      </c>
      <c r="O151" s="45">
        <f>IFERROR(LOOKUP(1,0/((订单汇总处理!$G$7:$G$2423=N151)*(订单汇总处理!$E$7:$E$2423=B151)*(订单汇总处理!$D$7:$D$2423=2)),订单汇总处理!$K$7:$K$2423),O152)</f>
        <v>1050</v>
      </c>
      <c r="P151" s="45"/>
      <c r="Q151" s="45">
        <f t="shared" si="20"/>
        <v>19410.781950000001</v>
      </c>
      <c r="R151" s="46">
        <f t="shared" si="21"/>
        <v>1050</v>
      </c>
      <c r="S151" s="35">
        <f t="shared" si="22"/>
        <v>9.0702947845804985E-7</v>
      </c>
      <c r="T151" s="35">
        <f t="shared" si="23"/>
        <v>3.3864710641116773E-5</v>
      </c>
      <c r="U151" s="35">
        <f>IF(SUBSTITUTE(D151," ","")=基础数据!$A$5,S151/T151*基础数据!$C$5,IF(SUBSTITUTE(D151," ","")=基础数据!$A$4,S151/T151*基础数据!$C$4,IF(SUBSTITUTE(D151," ","")=基础数据!$A$3,S151/T151*基础数据!$C$3,S151/T151*基础数据!$C$2)))</f>
        <v>0.26783913439283363</v>
      </c>
      <c r="V151" s="35">
        <f t="shared" si="24"/>
        <v>2.2878391343928333</v>
      </c>
      <c r="W151" s="35">
        <f>IF(SUBSTITUTE(D151," ","")="老年群体",V151*LOOKUP(1,0/((基础数据!$A$15:$A$26=SUBSTITUTE(是否降价——第三轮积分赛2Q产品评价以及处理!B151," ",""))*(基础数据!$B$15:$B$26=SUBSTITUTE(是否降价——第三轮积分赛2Q产品评价以及处理!D151," ",""))),基础数据!$C$15:$C$26)/(100-基础数据!$G$5),V151*LOOKUP(1,0/((基础数据!$A$15:$A$26=SUBSTITUTE(是否降价——第三轮积分赛2Q产品评价以及处理!B151," ",""))*(基础数据!$B$15:$B$26=SUBSTITUTE(是否降价——第三轮积分赛2Q产品评价以及处理!D151," ",""))),基础数据!$C$15:$C$26)/100)</f>
        <v>18.508618597238023</v>
      </c>
      <c r="X151" s="35">
        <f t="shared" si="25"/>
        <v>19434.049527099924</v>
      </c>
    </row>
    <row r="152" spans="1:24" ht="53.4" hidden="1" thickBot="1">
      <c r="A152" s="43">
        <f t="shared" si="18"/>
        <v>14</v>
      </c>
      <c r="B152" s="29" t="s">
        <v>16</v>
      </c>
      <c r="C152" s="30" t="s">
        <v>17</v>
      </c>
      <c r="D152" s="32" t="s">
        <v>155</v>
      </c>
      <c r="E152" s="20" t="s">
        <v>168</v>
      </c>
      <c r="F152" s="24">
        <v>0.27</v>
      </c>
      <c r="G152" s="20">
        <v>0.73</v>
      </c>
      <c r="H152" s="20">
        <v>0.84</v>
      </c>
      <c r="I152" s="20">
        <v>0.2</v>
      </c>
      <c r="J152" s="20">
        <v>0.23</v>
      </c>
      <c r="K152" s="20">
        <v>2.2711000000000001</v>
      </c>
      <c r="L152" s="45">
        <f>LOOKUP(1,0/((订单汇总处理!$G$7:$G$2423=N152)*(订单汇总处理!$E$7:$E$2423=B152)*(订单汇总处理!$D$7:$D$2423=2)),订单汇总处理!$I$7:$I$2423)</f>
        <v>18</v>
      </c>
      <c r="M152" s="45">
        <f>IF(SUBSTITUTE(D152," ","")="老年群体",K152*LOOKUP(1,0/((基础数据!$A$15:$A$26=SUBSTITUTE(是否降价——第三轮积分赛2Q产品评价以及处理!B152," ",""))*(基础数据!$B$15:$B$26=SUBSTITUTE(是否降价——第三轮积分赛2Q产品评价以及处理!D152," ",""))),基础数据!$C$15:$C$26)/(100-基础数据!$G$5),K152*LOOKUP(1,0/((基础数据!$A$15:$A$26=SUBSTITUTE(是否降价——第三轮积分赛2Q产品评价以及处理!B152," ",""))*(基础数据!$B$15:$B$26=SUBSTITUTE(是否降价——第三轮积分赛2Q产品评价以及处理!D152," ",""))),基础数据!$C$15:$C$26)/100)</f>
        <v>18.373199000000003</v>
      </c>
      <c r="N152" s="45" t="str">
        <f t="shared" si="19"/>
        <v>sw113</v>
      </c>
      <c r="O152" s="45">
        <f>IFERROR(LOOKUP(1,0/((订单汇总处理!$G$7:$G$2423=N152)*(订单汇总处理!$E$7:$E$2423=B152)*(订单汇总处理!$D$7:$D$2423=2)),订单汇总处理!$K$7:$K$2423),O153)</f>
        <v>1050</v>
      </c>
      <c r="P152" s="45"/>
      <c r="Q152" s="45">
        <f t="shared" si="20"/>
        <v>19291.858950000002</v>
      </c>
      <c r="R152" s="46">
        <f t="shared" si="21"/>
        <v>1050</v>
      </c>
      <c r="S152" s="35">
        <f t="shared" si="22"/>
        <v>9.0702947845804985E-7</v>
      </c>
      <c r="T152" s="35">
        <f t="shared" si="23"/>
        <v>3.3864710641116773E-5</v>
      </c>
      <c r="U152" s="35">
        <f>IF(SUBSTITUTE(D152," ","")=基础数据!$A$5,S152/T152*基础数据!$C$5,IF(SUBSTITUTE(D152," ","")=基础数据!$A$4,S152/T152*基础数据!$C$4,IF(SUBSTITUTE(D152," ","")=基础数据!$A$3,S152/T152*基础数据!$C$3,S152/T152*基础数据!$C$2)))</f>
        <v>0.26783913439283363</v>
      </c>
      <c r="V152" s="35">
        <f t="shared" si="24"/>
        <v>2.2678391343928332</v>
      </c>
      <c r="W152" s="35">
        <f>IF(SUBSTITUTE(D152," ","")="老年群体",V152*LOOKUP(1,0/((基础数据!$A$15:$A$26=SUBSTITUTE(是否降价——第三轮积分赛2Q产品评价以及处理!B152," ",""))*(基础数据!$B$15:$B$26=SUBSTITUTE(是否降价——第三轮积分赛2Q产品评价以及处理!D152," ",""))),基础数据!$C$15:$C$26)/(100-基础数据!$G$5),V152*LOOKUP(1,0/((基础数据!$A$15:$A$26=SUBSTITUTE(是否降价——第三轮积分赛2Q产品评价以及处理!B152," ",""))*(基础数据!$B$15:$B$26=SUBSTITUTE(是否降价——第三轮积分赛2Q产品评价以及处理!D152," ",""))),基础数据!$C$15:$C$26)/100)</f>
        <v>18.34681859723802</v>
      </c>
      <c r="X152" s="35">
        <f t="shared" si="25"/>
        <v>19264.159527099921</v>
      </c>
    </row>
    <row r="153" spans="1:24" ht="40.200000000000003" hidden="1" thickBot="1">
      <c r="A153" s="43">
        <f t="shared" si="18"/>
        <v>9</v>
      </c>
      <c r="B153" s="29" t="s">
        <v>16</v>
      </c>
      <c r="C153" s="30" t="s">
        <v>17</v>
      </c>
      <c r="D153" s="32" t="s">
        <v>155</v>
      </c>
      <c r="E153" s="20" t="s">
        <v>170</v>
      </c>
      <c r="F153" s="24">
        <v>0.27</v>
      </c>
      <c r="G153" s="20">
        <v>0.73</v>
      </c>
      <c r="H153" s="20">
        <v>0.84</v>
      </c>
      <c r="I153" s="20">
        <v>0.2</v>
      </c>
      <c r="J153" s="20">
        <v>0.2</v>
      </c>
      <c r="K153" s="20">
        <v>2.2406000000000001</v>
      </c>
      <c r="L153" s="45">
        <f>LOOKUP(1,0/((订单汇总处理!$G$7:$G$2423=N153)*(订单汇总处理!$E$7:$E$2423=B153)*(订单汇总处理!$D$7:$D$2423=2)),订单汇总处理!$I$7:$I$2423)</f>
        <v>18</v>
      </c>
      <c r="M153" s="45">
        <f>IF(SUBSTITUTE(D153," ","")="老年群体",K153*LOOKUP(1,0/((基础数据!$A$15:$A$26=SUBSTITUTE(是否降价——第三轮积分赛2Q产品评价以及处理!B153," ",""))*(基础数据!$B$15:$B$26=SUBSTITUTE(是否降价——第三轮积分赛2Q产品评价以及处理!D153," ",""))),基础数据!$C$15:$C$26)/(100-基础数据!$G$5),K153*LOOKUP(1,0/((基础数据!$A$15:$A$26=SUBSTITUTE(是否降价——第三轮积分赛2Q产品评价以及处理!B153," ",""))*(基础数据!$B$15:$B$26=SUBSTITUTE(是否降价——第三轮积分赛2Q产品评价以及处理!D153," ",""))),基础数据!$C$15:$C$26)/100)</f>
        <v>18.126454000000003</v>
      </c>
      <c r="N153" s="45" t="str">
        <f t="shared" si="19"/>
        <v>商务01</v>
      </c>
      <c r="O153" s="45">
        <f>IFERROR(LOOKUP(1,0/((订单汇总处理!$G$7:$G$2423=N153)*(订单汇总处理!$E$7:$E$2423=B153)*(订单汇总处理!$D$7:$D$2423=2)),订单汇总处理!$K$7:$K$2423),O154)</f>
        <v>1049.9000000000001</v>
      </c>
      <c r="P153" s="45"/>
      <c r="Q153" s="45">
        <f t="shared" si="20"/>
        <v>19030.964054600005</v>
      </c>
      <c r="R153" s="46">
        <f t="shared" si="21"/>
        <v>1049.9000000000001</v>
      </c>
      <c r="S153" s="35">
        <f t="shared" si="22"/>
        <v>9.0720227066196467E-7</v>
      </c>
      <c r="T153" s="35">
        <f t="shared" si="23"/>
        <v>3.3864710641116773E-5</v>
      </c>
      <c r="U153" s="35">
        <f>IF(SUBSTITUTE(D153," ","")=基础数据!$A$5,S153/T153*基础数据!$C$5,IF(SUBSTITUTE(D153," ","")=基础数据!$A$4,S153/T153*基础数据!$C$4,IF(SUBSTITUTE(D153," ","")=基础数据!$A$3,S153/T153*基础数据!$C$3,S153/T153*基础数据!$C$2)))</f>
        <v>0.26789015865987847</v>
      </c>
      <c r="V153" s="35">
        <f t="shared" si="24"/>
        <v>2.2378901586598783</v>
      </c>
      <c r="W153" s="35">
        <f>IF(SUBSTITUTE(D153," ","")="老年群体",V153*LOOKUP(1,0/((基础数据!$A$15:$A$26=SUBSTITUTE(是否降价——第三轮积分赛2Q产品评价以及处理!B153," ",""))*(基础数据!$B$15:$B$26=SUBSTITUTE(是否降价——第三轮积分赛2Q产品评价以及处理!D153," ",""))),基础数据!$C$15:$C$26)/(100-基础数据!$G$5),V153*LOOKUP(1,0/((基础数据!$A$15:$A$26=SUBSTITUTE(是否降价——第三轮积分赛2Q产品评价以及处理!B153," ",""))*(基础数据!$B$15:$B$26=SUBSTITUTE(是否降价——第三轮积分赛2Q产品评价以及处理!D153," ",""))),基础数据!$C$15:$C$26)/100)</f>
        <v>18.104531383558413</v>
      </c>
      <c r="X153" s="35">
        <f t="shared" si="25"/>
        <v>19007.94749959798</v>
      </c>
    </row>
    <row r="154" spans="1:24" ht="53.4" hidden="1" thickBot="1">
      <c r="A154" s="43">
        <f t="shared" si="18"/>
        <v>23</v>
      </c>
      <c r="B154" s="29" t="s">
        <v>16</v>
      </c>
      <c r="C154" s="30" t="s">
        <v>17</v>
      </c>
      <c r="D154" s="32" t="s">
        <v>155</v>
      </c>
      <c r="E154" s="20" t="s">
        <v>175</v>
      </c>
      <c r="F154" s="24">
        <v>0.27</v>
      </c>
      <c r="G154" s="20">
        <v>0.71</v>
      </c>
      <c r="H154" s="20">
        <v>0.84</v>
      </c>
      <c r="I154" s="20">
        <v>0.2</v>
      </c>
      <c r="J154" s="20">
        <v>0.2</v>
      </c>
      <c r="K154" s="20">
        <v>2.2185000000000001</v>
      </c>
      <c r="L154" s="45">
        <f>LOOKUP(1,0/((订单汇总处理!$G$7:$G$2423=N154)*(订单汇总处理!$E$7:$E$2423=B154)*(订单汇总处理!$D$7:$D$2423=2)),订单汇总处理!$I$7:$I$2423)</f>
        <v>18</v>
      </c>
      <c r="M154" s="45">
        <f>IF(SUBSTITUTE(D154," ","")="老年群体",K154*LOOKUP(1,0/((基础数据!$A$15:$A$26=SUBSTITUTE(是否降价——第三轮积分赛2Q产品评价以及处理!B154," ",""))*(基础数据!$B$15:$B$26=SUBSTITUTE(是否降价——第三轮积分赛2Q产品评价以及处理!D154," ",""))),基础数据!$C$15:$C$26)/(100-基础数据!$G$5),K154*LOOKUP(1,0/((基础数据!$A$15:$A$26=SUBSTITUTE(是否降价——第三轮积分赛2Q产品评价以及处理!B154," ",""))*(基础数据!$B$15:$B$26=SUBSTITUTE(是否降价——第三轮积分赛2Q产品评价以及处理!D154," ",""))),基础数据!$C$15:$C$26)/100)</f>
        <v>17.947665000000001</v>
      </c>
      <c r="N154" s="45" t="str">
        <f t="shared" si="19"/>
        <v>商务S1</v>
      </c>
      <c r="O154" s="45">
        <f>IFERROR(LOOKUP(1,0/((订单汇总处理!$G$7:$G$2423=N154)*(订单汇总处理!$E$7:$E$2423=B154)*(订单汇总处理!$D$7:$D$2423=2)),订单汇总处理!$K$7:$K$2423),O155)</f>
        <v>1050</v>
      </c>
      <c r="P154" s="45"/>
      <c r="Q154" s="45">
        <f t="shared" si="20"/>
        <v>18845.04825</v>
      </c>
      <c r="R154" s="46">
        <f t="shared" si="21"/>
        <v>1050</v>
      </c>
      <c r="S154" s="35">
        <f t="shared" si="22"/>
        <v>9.0702947845804985E-7</v>
      </c>
      <c r="T154" s="35">
        <f t="shared" si="23"/>
        <v>3.3864710641116773E-5</v>
      </c>
      <c r="U154" s="35">
        <f>IF(SUBSTITUTE(D154," ","")=基础数据!$A$5,S154/T154*基础数据!$C$5,IF(SUBSTITUTE(D154," ","")=基础数据!$A$4,S154/T154*基础数据!$C$4,IF(SUBSTITUTE(D154," ","")=基础数据!$A$3,S154/T154*基础数据!$C$3,S154/T154*基础数据!$C$2)))</f>
        <v>0.26783913439283363</v>
      </c>
      <c r="V154" s="35">
        <f t="shared" si="24"/>
        <v>2.2178391343928334</v>
      </c>
      <c r="W154" s="35">
        <f>IF(SUBSTITUTE(D154," ","")="老年群体",V154*LOOKUP(1,0/((基础数据!$A$15:$A$26=SUBSTITUTE(是否降价——第三轮积分赛2Q产品评价以及处理!B154," ",""))*(基础数据!$B$15:$B$26=SUBSTITUTE(是否降价——第三轮积分赛2Q产品评价以及处理!D154," ",""))),基础数据!$C$15:$C$26)/(100-基础数据!$G$5),V154*LOOKUP(1,0/((基础数据!$A$15:$A$26=SUBSTITUTE(是否降价——第三轮积分赛2Q产品评价以及处理!B154," ",""))*(基础数据!$B$15:$B$26=SUBSTITUTE(是否降价——第三轮积分赛2Q产品评价以及处理!D154," ",""))),基础数据!$C$15:$C$26)/100)</f>
        <v>17.942318597238021</v>
      </c>
      <c r="X154" s="35">
        <f t="shared" si="25"/>
        <v>18839.434527099922</v>
      </c>
    </row>
    <row r="155" spans="1:24" ht="40.200000000000003" hidden="1" thickBot="1">
      <c r="A155" s="43">
        <f t="shared" si="18"/>
        <v>10</v>
      </c>
      <c r="B155" s="29" t="s">
        <v>16</v>
      </c>
      <c r="C155" s="30" t="s">
        <v>17</v>
      </c>
      <c r="D155" s="32" t="s">
        <v>155</v>
      </c>
      <c r="E155" s="20" t="s">
        <v>179</v>
      </c>
      <c r="F155" s="24">
        <v>0.27</v>
      </c>
      <c r="G155" s="20">
        <v>0.63</v>
      </c>
      <c r="H155" s="20">
        <v>0.84</v>
      </c>
      <c r="I155" s="20">
        <v>0.2</v>
      </c>
      <c r="J155" s="20">
        <v>0.21</v>
      </c>
      <c r="K155" s="20">
        <v>2.1549</v>
      </c>
      <c r="L155" s="45">
        <f>LOOKUP(1,0/((订单汇总处理!$G$7:$G$2423=N155)*(订单汇总处理!$E$7:$E$2423=B155)*(订单汇总处理!$D$7:$D$2423=2)),订单汇总处理!$I$7:$I$2423)</f>
        <v>17</v>
      </c>
      <c r="M155" s="45">
        <f>IF(SUBSTITUTE(D155," ","")="老年群体",K155*LOOKUP(1,0/((基础数据!$A$15:$A$26=SUBSTITUTE(是否降价——第三轮积分赛2Q产品评价以及处理!B155," ",""))*(基础数据!$B$15:$B$26=SUBSTITUTE(是否降价——第三轮积分赛2Q产品评价以及处理!D155," ",""))),基础数据!$C$15:$C$26)/(100-基础数据!$G$5),K155*LOOKUP(1,0/((基础数据!$A$15:$A$26=SUBSTITUTE(是否降价——第三轮积分赛2Q产品评价以及处理!B155," ",""))*(基础数据!$B$15:$B$26=SUBSTITUTE(是否降价——第三轮积分赛2Q产品评价以及处理!D155," ",""))),基础数据!$C$15:$C$26)/100)</f>
        <v>17.433140999999999</v>
      </c>
      <c r="N155" s="45" t="str">
        <f t="shared" si="19"/>
        <v>商务one</v>
      </c>
      <c r="O155" s="45">
        <f>IFERROR(LOOKUP(1,0/((订单汇总处理!$G$7:$G$2423=N155)*(订单汇总处理!$E$7:$E$2423=B155)*(订单汇总处理!$D$7:$D$2423=2)),订单汇总处理!$K$7:$K$2423),O156)</f>
        <v>1050</v>
      </c>
      <c r="P155" s="45"/>
      <c r="Q155" s="45">
        <f t="shared" si="20"/>
        <v>18304.798049999998</v>
      </c>
      <c r="R155" s="46">
        <f t="shared" si="21"/>
        <v>1050</v>
      </c>
      <c r="S155" s="35">
        <f t="shared" si="22"/>
        <v>9.0702947845804985E-7</v>
      </c>
      <c r="T155" s="35">
        <f t="shared" si="23"/>
        <v>3.3864710641116773E-5</v>
      </c>
      <c r="U155" s="35">
        <f>IF(SUBSTITUTE(D155," ","")=基础数据!$A$5,S155/T155*基础数据!$C$5,IF(SUBSTITUTE(D155," ","")=基础数据!$A$4,S155/T155*基础数据!$C$4,IF(SUBSTITUTE(D155," ","")=基础数据!$A$3,S155/T155*基础数据!$C$3,S155/T155*基础数据!$C$2)))</f>
        <v>0.26783913439283363</v>
      </c>
      <c r="V155" s="35">
        <f t="shared" si="24"/>
        <v>2.1478391343928336</v>
      </c>
      <c r="W155" s="35">
        <f>IF(SUBSTITUTE(D155," ","")="老年群体",V155*LOOKUP(1,0/((基础数据!$A$15:$A$26=SUBSTITUTE(是否降价——第三轮积分赛2Q产品评价以及处理!B155," ",""))*(基础数据!$B$15:$B$26=SUBSTITUTE(是否降价——第三轮积分赛2Q产品评价以及处理!D155," ",""))),基础数据!$C$15:$C$26)/(100-基础数据!$G$5),V155*LOOKUP(1,0/((基础数据!$A$15:$A$26=SUBSTITUTE(是否降价——第三轮积分赛2Q产品评价以及处理!B155," ",""))*(基础数据!$B$15:$B$26=SUBSTITUTE(是否降价——第三轮积分赛2Q产品评价以及处理!D155," ",""))),基础数据!$C$15:$C$26)/100)</f>
        <v>17.376018597238023</v>
      </c>
      <c r="X155" s="35">
        <f t="shared" si="25"/>
        <v>18244.819527099924</v>
      </c>
    </row>
    <row r="156" spans="1:24" ht="40.200000000000003" thickBot="1">
      <c r="A156" s="43">
        <f t="shared" si="18"/>
        <v>1</v>
      </c>
      <c r="B156" s="29" t="s">
        <v>16</v>
      </c>
      <c r="C156" s="30" t="s">
        <v>17</v>
      </c>
      <c r="D156" s="32" t="s">
        <v>155</v>
      </c>
      <c r="E156" s="33" t="s">
        <v>173</v>
      </c>
      <c r="F156" s="24">
        <v>0.27</v>
      </c>
      <c r="G156" s="20">
        <v>0.56999999999999995</v>
      </c>
      <c r="H156" s="20">
        <v>0.84</v>
      </c>
      <c r="I156" s="20">
        <v>0.2</v>
      </c>
      <c r="J156" s="20">
        <v>0.26</v>
      </c>
      <c r="K156" s="20">
        <v>2.1480999999999999</v>
      </c>
      <c r="L156" s="45">
        <f>LOOKUP(1,0/((订单汇总处理!$G$7:$G$2423=N156)*(订单汇总处理!$E$7:$E$2423=B156)*(订单汇总处理!$D$7:$D$2423=2)),订单汇总处理!$I$7:$I$2423)</f>
        <v>17</v>
      </c>
      <c r="M156" s="45">
        <f>IF(SUBSTITUTE(D156," ","")="老年群体",K156*LOOKUP(1,0/((基础数据!$A$15:$A$26=SUBSTITUTE(是否降价——第三轮积分赛2Q产品评价以及处理!B156," ",""))*(基础数据!$B$15:$B$26=SUBSTITUTE(是否降价——第三轮积分赛2Q产品评价以及处理!D156," ",""))),基础数据!$C$15:$C$26)/(100-基础数据!$G$5),K156*LOOKUP(1,0/((基础数据!$A$15:$A$26=SUBSTITUTE(是否降价——第三轮积分赛2Q产品评价以及处理!B156," ",""))*(基础数据!$B$15:$B$26=SUBSTITUTE(是否降价——第三轮积分赛2Q产品评价以及处理!D156," ",""))),基础数据!$C$15:$C$26)/100)</f>
        <v>17.378128999999998</v>
      </c>
      <c r="N156" s="45" t="str">
        <f t="shared" si="19"/>
        <v>商梅1</v>
      </c>
      <c r="O156" s="45">
        <f>IFERROR(LOOKUP(1,0/((订单汇总处理!$G$7:$G$2423=N156)*(订单汇总处理!$E$7:$E$2423=B156)*(订单汇总处理!$D$7:$D$2423=2)),订单汇总处理!$K$7:$K$2423),O157)</f>
        <v>1050</v>
      </c>
      <c r="P156" s="45">
        <f>IF(N156=基础数据!$K$8,基础数据!$K$29,IF(N156=基础数据!$L$8,基础数据!$L$29,IF(N156=基础数据!$M$8,基础数据!$M$29,IF(N156=基础数据!$N$8,基础数据!$N$29,IF(N156=基础数据!$O$8,基础数据!$O$29,IF(N156=基础数据!$P$8,基础数据!$P$29,IF(N156=基础数据!$Q$8,基础数据!$Q$29,基础数据!$R$29)))))))</f>
        <v>273.83999999999997</v>
      </c>
      <c r="Q156" s="82">
        <f>(O156-P156)*M156</f>
        <v>13488.20860464</v>
      </c>
      <c r="R156" s="46">
        <v>950</v>
      </c>
      <c r="S156" s="35">
        <f t="shared" si="22"/>
        <v>1.10803324099723E-6</v>
      </c>
      <c r="T156" s="35">
        <f t="shared" si="23"/>
        <v>3.3864710641116773E-5</v>
      </c>
      <c r="U156" s="35">
        <f>IF(SUBSTITUTE(D156," ","")=基础数据!$A$5,S156/T156*基础数据!$C$5,IF(SUBSTITUTE(D156," ","")=基础数据!$A$4,S156/T156*基础数据!$C$4,IF(SUBSTITUTE(D156," ","")=基础数据!$A$3,S156/T156*基础数据!$C$3,S156/T156*基础数据!$C$2)))</f>
        <v>0.32719406722227051</v>
      </c>
      <c r="V156" s="35">
        <f t="shared" si="24"/>
        <v>2.1971940672222705</v>
      </c>
      <c r="W156" s="35">
        <f>IF(SUBSTITUTE(D156," ","")="老年群体",V156*LOOKUP(1,0/((基础数据!$A$15:$A$26=SUBSTITUTE(是否降价——第三轮积分赛2Q产品评价以及处理!B156," ",""))*(基础数据!$B$15:$B$26=SUBSTITUTE(是否降价——第三轮积分赛2Q产品评价以及处理!D156," ",""))),基础数据!$C$15:$C$26)/(100-基础数据!$G$5),V156*LOOKUP(1,0/((基础数据!$A$15:$A$26=SUBSTITUTE(是否降价——第三轮积分赛2Q产品评价以及处理!B156," ",""))*(基础数据!$B$15:$B$26=SUBSTITUTE(是否降价——第三轮积分赛2Q产品评价以及处理!D156," ",""))),基础数据!$C$15:$C$26)/100)</f>
        <v>17.775300003828168</v>
      </c>
      <c r="X156" s="82">
        <f>(R156-P156)*W156</f>
        <v>12018.946850588456</v>
      </c>
    </row>
    <row r="157" spans="1:24" ht="40.200000000000003" hidden="1" thickBot="1">
      <c r="A157" s="43">
        <f t="shared" si="18"/>
        <v>19</v>
      </c>
      <c r="B157" s="29" t="s">
        <v>16</v>
      </c>
      <c r="C157" s="30" t="s">
        <v>17</v>
      </c>
      <c r="D157" s="32" t="s">
        <v>155</v>
      </c>
      <c r="E157" s="20" t="s">
        <v>172</v>
      </c>
      <c r="F157" s="24">
        <v>0.27</v>
      </c>
      <c r="G157" s="20">
        <v>0.57999999999999996</v>
      </c>
      <c r="H157" s="20">
        <v>0.84</v>
      </c>
      <c r="I157" s="20">
        <v>0.2</v>
      </c>
      <c r="J157" s="20">
        <v>0.22</v>
      </c>
      <c r="K157" s="20">
        <v>2.1172</v>
      </c>
      <c r="L157" s="45">
        <f>LOOKUP(1,0/((订单汇总处理!$G$7:$G$2423=N157)*(订单汇总处理!$E$7:$E$2423=B157)*(订单汇总处理!$D$7:$D$2423=2)),订单汇总处理!$I$7:$I$2423)</f>
        <v>17</v>
      </c>
      <c r="M157" s="45">
        <f>IF(SUBSTITUTE(D157," ","")="老年群体",K157*LOOKUP(1,0/((基础数据!$A$15:$A$26=SUBSTITUTE(是否降价——第三轮积分赛2Q产品评价以及处理!B157," ",""))*(基础数据!$B$15:$B$26=SUBSTITUTE(是否降价——第三轮积分赛2Q产品评价以及处理!D157," ",""))),基础数据!$C$15:$C$26)/(100-基础数据!$G$5),K157*LOOKUP(1,0/((基础数据!$A$15:$A$26=SUBSTITUTE(是否降价——第三轮积分赛2Q产品评价以及处理!B157," ",""))*(基础数据!$B$15:$B$26=SUBSTITUTE(是否降价——第三轮积分赛2Q产品评价以及处理!D157," ",""))),基础数据!$C$15:$C$26)/100)</f>
        <v>17.128147999999999</v>
      </c>
      <c r="N157" s="45" t="str">
        <f t="shared" si="19"/>
        <v>甲11</v>
      </c>
      <c r="O157" s="45">
        <f>IFERROR(LOOKUP(1,0/((订单汇总处理!$G$7:$G$2423=N157)*(订单汇总处理!$E$7:$E$2423=B157)*(订单汇总处理!$D$7:$D$2423=2)),订单汇总处理!$K$7:$K$2423),O158)</f>
        <v>1050</v>
      </c>
      <c r="P157" s="45"/>
      <c r="Q157" s="45">
        <f t="shared" si="20"/>
        <v>17984.555400000001</v>
      </c>
      <c r="R157" s="46">
        <f t="shared" si="21"/>
        <v>1050</v>
      </c>
      <c r="S157" s="35">
        <f t="shared" si="22"/>
        <v>9.0702947845804985E-7</v>
      </c>
      <c r="T157" s="35">
        <f t="shared" si="23"/>
        <v>3.3864710641116773E-5</v>
      </c>
      <c r="U157" s="35">
        <f>IF(SUBSTITUTE(D157," ","")=基础数据!$A$5,S157/T157*基础数据!$C$5,IF(SUBSTITUTE(D157," ","")=基础数据!$A$4,S157/T157*基础数据!$C$4,IF(SUBSTITUTE(D157," ","")=基础数据!$A$3,S157/T157*基础数据!$C$3,S157/T157*基础数据!$C$2)))</f>
        <v>0.26783913439283363</v>
      </c>
      <c r="V157" s="35">
        <f t="shared" si="24"/>
        <v>2.1078391343928335</v>
      </c>
      <c r="W157" s="35">
        <f>IF(SUBSTITUTE(D157," ","")="老年群体",V157*LOOKUP(1,0/((基础数据!$A$15:$A$26=SUBSTITUTE(是否降价——第三轮积分赛2Q产品评价以及处理!B157," ",""))*(基础数据!$B$15:$B$26=SUBSTITUTE(是否降价——第三轮积分赛2Q产品评价以及处理!D157," ",""))),基础数据!$C$15:$C$26)/(100-基础数据!$G$5),V157*LOOKUP(1,0/((基础数据!$A$15:$A$26=SUBSTITUTE(是否降价——第三轮积分赛2Q产品评价以及处理!B157," ",""))*(基础数据!$B$15:$B$26=SUBSTITUTE(是否降价——第三轮积分赛2Q产品评价以及处理!D157," ",""))),基础数据!$C$15:$C$26)/100)</f>
        <v>17.052418597238024</v>
      </c>
      <c r="X157" s="35">
        <f t="shared" si="25"/>
        <v>17905.039527099925</v>
      </c>
    </row>
    <row r="158" spans="1:24" ht="40.200000000000003" hidden="1" thickBot="1">
      <c r="A158" s="43">
        <f t="shared" si="18"/>
        <v>5</v>
      </c>
      <c r="B158" s="29" t="s">
        <v>16</v>
      </c>
      <c r="C158" s="30" t="s">
        <v>17</v>
      </c>
      <c r="D158" s="32" t="s">
        <v>155</v>
      </c>
      <c r="E158" s="20" t="s">
        <v>180</v>
      </c>
      <c r="F158" s="24">
        <v>0.27</v>
      </c>
      <c r="G158" s="20">
        <v>0.55000000000000004</v>
      </c>
      <c r="H158" s="20">
        <v>0.84</v>
      </c>
      <c r="I158" s="20">
        <v>0.2</v>
      </c>
      <c r="J158" s="20">
        <v>0.24</v>
      </c>
      <c r="K158" s="20">
        <v>2.1103999999999998</v>
      </c>
      <c r="L158" s="45">
        <f>LOOKUP(1,0/((订单汇总处理!$G$7:$G$2423=N158)*(订单汇总处理!$E$7:$E$2423=B158)*(订单汇总处理!$D$7:$D$2423=2)),订单汇总处理!$I$7:$I$2423)</f>
        <v>11</v>
      </c>
      <c r="M158" s="45">
        <f>IF(SUBSTITUTE(D158," ","")="老年群体",K158*LOOKUP(1,0/((基础数据!$A$15:$A$26=SUBSTITUTE(是否降价——第三轮积分赛2Q产品评价以及处理!B158," ",""))*(基础数据!$B$15:$B$26=SUBSTITUTE(是否降价——第三轮积分赛2Q产品评价以及处理!D158," ",""))),基础数据!$C$15:$C$26)/(100-基础数据!$G$5),K158*LOOKUP(1,0/((基础数据!$A$15:$A$26=SUBSTITUTE(是否降价——第三轮积分赛2Q产品评价以及处理!B158," ",""))*(基础数据!$B$15:$B$26=SUBSTITUTE(是否降价——第三轮积分赛2Q产品评价以及处理!D158," ",""))),基础数据!$C$15:$C$26)/100)</f>
        <v>17.073135999999998</v>
      </c>
      <c r="N158" s="45" t="str">
        <f t="shared" si="19"/>
        <v>ss1</v>
      </c>
      <c r="O158" s="45">
        <f>IFERROR(LOOKUP(1,0/((订单汇总处理!$G$7:$G$2423=N158)*(订单汇总处理!$E$7:$E$2423=B158)*(订单汇总处理!$D$7:$D$2423=2)),订单汇总处理!$K$7:$K$2423),O159)</f>
        <v>1050</v>
      </c>
      <c r="P158" s="45"/>
      <c r="Q158" s="45">
        <f t="shared" si="20"/>
        <v>17926.792799999999</v>
      </c>
      <c r="R158" s="46">
        <f t="shared" si="21"/>
        <v>1050</v>
      </c>
      <c r="S158" s="35">
        <f t="shared" si="22"/>
        <v>9.0702947845804985E-7</v>
      </c>
      <c r="T158" s="35">
        <f t="shared" si="23"/>
        <v>3.3864710641116773E-5</v>
      </c>
      <c r="U158" s="35">
        <f>IF(SUBSTITUTE(D158," ","")=基础数据!$A$5,S158/T158*基础数据!$C$5,IF(SUBSTITUTE(D158," ","")=基础数据!$A$4,S158/T158*基础数据!$C$4,IF(SUBSTITUTE(D158," ","")=基础数据!$A$3,S158/T158*基础数据!$C$3,S158/T158*基础数据!$C$2)))</f>
        <v>0.26783913439283363</v>
      </c>
      <c r="V158" s="35">
        <f t="shared" si="24"/>
        <v>2.0978391343928338</v>
      </c>
      <c r="W158" s="35">
        <f>IF(SUBSTITUTE(D158," ","")="老年群体",V158*LOOKUP(1,0/((基础数据!$A$15:$A$26=SUBSTITUTE(是否降价——第三轮积分赛2Q产品评价以及处理!B158," ",""))*(基础数据!$B$15:$B$26=SUBSTITUTE(是否降价——第三轮积分赛2Q产品评价以及处理!D158," ",""))),基础数据!$C$15:$C$26)/(100-基础数据!$G$5),V158*LOOKUP(1,0/((基础数据!$A$15:$A$26=SUBSTITUTE(是否降价——第三轮积分赛2Q产品评价以及处理!B158," ",""))*(基础数据!$B$15:$B$26=SUBSTITUTE(是否降价——第三轮积分赛2Q产品评价以及处理!D158," ",""))),基础数据!$C$15:$C$26)/100)</f>
        <v>16.971518597238024</v>
      </c>
      <c r="X158" s="35">
        <f t="shared" si="25"/>
        <v>17820.094527099925</v>
      </c>
    </row>
    <row r="159" spans="1:24" ht="53.4" hidden="1" thickBot="1">
      <c r="A159" s="43">
        <f t="shared" si="18"/>
        <v>4</v>
      </c>
      <c r="B159" s="29" t="s">
        <v>16</v>
      </c>
      <c r="C159" s="30" t="s">
        <v>17</v>
      </c>
      <c r="D159" s="32" t="s">
        <v>155</v>
      </c>
      <c r="E159" s="20" t="s">
        <v>203</v>
      </c>
      <c r="F159" s="24">
        <v>0.27</v>
      </c>
      <c r="G159" s="20">
        <v>0.34</v>
      </c>
      <c r="H159" s="20">
        <v>0.84</v>
      </c>
      <c r="I159" s="20">
        <v>0.41</v>
      </c>
      <c r="J159" s="20">
        <v>0.25</v>
      </c>
      <c r="K159" s="20">
        <v>2.1063000000000001</v>
      </c>
      <c r="L159" s="45">
        <f>LOOKUP(1,0/((订单汇总处理!$G$7:$G$2423=N159)*(订单汇总处理!$E$7:$E$2423=B159)*(订单汇总处理!$D$7:$D$2423=2)),订单汇总处理!$I$7:$I$2423)</f>
        <v>17</v>
      </c>
      <c r="M159" s="45">
        <f>IF(SUBSTITUTE(D159," ","")="老年群体",K159*LOOKUP(1,0/((基础数据!$A$15:$A$26=SUBSTITUTE(是否降价——第三轮积分赛2Q产品评价以及处理!B159," ",""))*(基础数据!$B$15:$B$26=SUBSTITUTE(是否降价——第三轮积分赛2Q产品评价以及处理!D159," ",""))),基础数据!$C$15:$C$26)/(100-基础数据!$G$5),K159*LOOKUP(1,0/((基础数据!$A$15:$A$26=SUBSTITUTE(是否降价——第三轮积分赛2Q产品评价以及处理!B159," ",""))*(基础数据!$B$15:$B$26=SUBSTITUTE(是否降价——第三轮积分赛2Q产品评价以及处理!D159," ",""))),基础数据!$C$15:$C$26)/100)</f>
        <v>17.039967000000001</v>
      </c>
      <c r="N159" s="45" t="str">
        <f t="shared" si="19"/>
        <v>SWWW1</v>
      </c>
      <c r="O159" s="45">
        <f>IFERROR(LOOKUP(1,0/((订单汇总处理!$G$7:$G$2423=N159)*(订单汇总处理!$E$7:$E$2423=B159)*(订单汇总处理!$D$7:$D$2423=2)),订单汇总处理!$K$7:$K$2423),O160)</f>
        <v>1050</v>
      </c>
      <c r="P159" s="45"/>
      <c r="Q159" s="45">
        <f t="shared" si="20"/>
        <v>17891.965350000002</v>
      </c>
      <c r="R159" s="46">
        <f t="shared" si="21"/>
        <v>1050</v>
      </c>
      <c r="S159" s="35">
        <f t="shared" si="22"/>
        <v>9.0702947845804985E-7</v>
      </c>
      <c r="T159" s="35">
        <f t="shared" si="23"/>
        <v>3.3864710641116773E-5</v>
      </c>
      <c r="U159" s="35">
        <f>IF(SUBSTITUTE(D159," ","")=基础数据!$A$5,S159/T159*基础数据!$C$5,IF(SUBSTITUTE(D159," ","")=基础数据!$A$4,S159/T159*基础数据!$C$4,IF(SUBSTITUTE(D159," ","")=基础数据!$A$3,S159/T159*基础数据!$C$3,S159/T159*基础数据!$C$2)))</f>
        <v>0.26783913439283363</v>
      </c>
      <c r="V159" s="35">
        <f t="shared" si="24"/>
        <v>2.1078391343928335</v>
      </c>
      <c r="W159" s="35">
        <f>IF(SUBSTITUTE(D159," ","")="老年群体",V159*LOOKUP(1,0/((基础数据!$A$15:$A$26=SUBSTITUTE(是否降价——第三轮积分赛2Q产品评价以及处理!B159," ",""))*(基础数据!$B$15:$B$26=SUBSTITUTE(是否降价——第三轮积分赛2Q产品评价以及处理!D159," ",""))),基础数据!$C$15:$C$26)/(100-基础数据!$G$5),V159*LOOKUP(1,0/((基础数据!$A$15:$A$26=SUBSTITUTE(是否降价——第三轮积分赛2Q产品评价以及处理!B159," ",""))*(基础数据!$B$15:$B$26=SUBSTITUTE(是否降价——第三轮积分赛2Q产品评价以及处理!D159," ",""))),基础数据!$C$15:$C$26)/100)</f>
        <v>17.052418597238024</v>
      </c>
      <c r="X159" s="35">
        <f t="shared" si="25"/>
        <v>17905.039527099925</v>
      </c>
    </row>
    <row r="160" spans="1:24" ht="40.200000000000003" hidden="1" thickBot="1">
      <c r="A160" s="43">
        <f t="shared" si="18"/>
        <v>22</v>
      </c>
      <c r="B160" s="29" t="s">
        <v>16</v>
      </c>
      <c r="C160" s="30" t="s">
        <v>17</v>
      </c>
      <c r="D160" s="32" t="s">
        <v>155</v>
      </c>
      <c r="E160" s="20" t="s">
        <v>214</v>
      </c>
      <c r="F160" s="24">
        <v>0.27</v>
      </c>
      <c r="G160" s="20">
        <v>0.56999999999999995</v>
      </c>
      <c r="H160" s="20">
        <v>0.84</v>
      </c>
      <c r="I160" s="20">
        <v>0.2</v>
      </c>
      <c r="J160" s="20">
        <v>0.2</v>
      </c>
      <c r="K160" s="20">
        <v>2.0813000000000001</v>
      </c>
      <c r="L160" s="45">
        <f>LOOKUP(1,0/((订单汇总处理!$G$7:$G$2423=N160)*(订单汇总处理!$E$7:$E$2423=B160)*(订单汇总处理!$D$7:$D$2423=2)),订单汇总处理!$I$7:$I$2423)</f>
        <v>17</v>
      </c>
      <c r="M160" s="45">
        <f>IF(SUBSTITUTE(D160," ","")="老年群体",K160*LOOKUP(1,0/((基础数据!$A$15:$A$26=SUBSTITUTE(是否降价——第三轮积分赛2Q产品评价以及处理!B160," ",""))*(基础数据!$B$15:$B$26=SUBSTITUTE(是否降价——第三轮积分赛2Q产品评价以及处理!D160," ",""))),基础数据!$C$15:$C$26)/(100-基础数据!$G$5),K160*LOOKUP(1,0/((基础数据!$A$15:$A$26=SUBSTITUTE(是否降价——第三轮积分赛2Q产品评价以及处理!B160," ",""))*(基础数据!$B$15:$B$26=SUBSTITUTE(是否降价——第三轮积分赛2Q产品评价以及处理!D160," ",""))),基础数据!$C$15:$C$26)/100)</f>
        <v>16.837717000000001</v>
      </c>
      <c r="N160" s="45" t="str">
        <f t="shared" si="19"/>
        <v>11</v>
      </c>
      <c r="O160" s="45">
        <f>IFERROR(LOOKUP(1,0/((订单汇总处理!$G$7:$G$2423=N160)*(订单汇总处理!$E$7:$E$2423=B160)*(订单汇总处理!$D$7:$D$2423=2)),订单汇总处理!$K$7:$K$2423),O161)</f>
        <v>1050</v>
      </c>
      <c r="P160" s="45"/>
      <c r="Q160" s="45">
        <f t="shared" si="20"/>
        <v>17679.602850000003</v>
      </c>
      <c r="R160" s="46">
        <f t="shared" si="21"/>
        <v>1050</v>
      </c>
      <c r="S160" s="35">
        <f t="shared" si="22"/>
        <v>9.0702947845804985E-7</v>
      </c>
      <c r="T160" s="35">
        <f t="shared" si="23"/>
        <v>3.3864710641116773E-5</v>
      </c>
      <c r="U160" s="35">
        <f>IF(SUBSTITUTE(D160," ","")=基础数据!$A$5,S160/T160*基础数据!$C$5,IF(SUBSTITUTE(D160," ","")=基础数据!$A$4,S160/T160*基础数据!$C$4,IF(SUBSTITUTE(D160," ","")=基础数据!$A$3,S160/T160*基础数据!$C$3,S160/T160*基础数据!$C$2)))</f>
        <v>0.26783913439283363</v>
      </c>
      <c r="V160" s="35">
        <f t="shared" si="24"/>
        <v>2.0778391343928333</v>
      </c>
      <c r="W160" s="35">
        <f>IF(SUBSTITUTE(D160," ","")="老年群体",V160*LOOKUP(1,0/((基础数据!$A$15:$A$26=SUBSTITUTE(是否降价——第三轮积分赛2Q产品评价以及处理!B160," ",""))*(基础数据!$B$15:$B$26=SUBSTITUTE(是否降价——第三轮积分赛2Q产品评价以及处理!D160," ",""))),基础数据!$C$15:$C$26)/(100-基础数据!$G$5),V160*LOOKUP(1,0/((基础数据!$A$15:$A$26=SUBSTITUTE(是否降价——第三轮积分赛2Q产品评价以及处理!B160," ",""))*(基础数据!$B$15:$B$26=SUBSTITUTE(是否降价——第三轮积分赛2Q产品评价以及处理!D160," ",""))),基础数据!$C$15:$C$26)/100)</f>
        <v>16.809718597238021</v>
      </c>
      <c r="X160" s="35">
        <f t="shared" si="25"/>
        <v>17650.204527099922</v>
      </c>
    </row>
    <row r="161" spans="1:24" ht="27" hidden="1" thickBot="1">
      <c r="A161" s="43">
        <f t="shared" si="18"/>
        <v>8</v>
      </c>
      <c r="B161" s="29" t="s">
        <v>16</v>
      </c>
      <c r="C161" s="30" t="s">
        <v>17</v>
      </c>
      <c r="D161" s="32" t="s">
        <v>155</v>
      </c>
      <c r="E161" s="20" t="s">
        <v>201</v>
      </c>
      <c r="F161" s="24">
        <v>0.27</v>
      </c>
      <c r="G161" s="20">
        <v>0.32</v>
      </c>
      <c r="H161" s="20">
        <v>0.84</v>
      </c>
      <c r="I161" s="20">
        <v>0.41</v>
      </c>
      <c r="J161" s="20">
        <v>0.22</v>
      </c>
      <c r="K161" s="20">
        <v>2.0646</v>
      </c>
      <c r="L161" s="45">
        <f>LOOKUP(1,0/((订单汇总处理!$G$7:$G$2423=N161)*(订单汇总处理!$E$7:$E$2423=B161)*(订单汇总处理!$D$7:$D$2423=2)),订单汇总处理!$I$7:$I$2423)</f>
        <v>17</v>
      </c>
      <c r="M161" s="45">
        <f>IF(SUBSTITUTE(D161," ","")="老年群体",K161*LOOKUP(1,0/((基础数据!$A$15:$A$26=SUBSTITUTE(是否降价——第三轮积分赛2Q产品评价以及处理!B161," ",""))*(基础数据!$B$15:$B$26=SUBSTITUTE(是否降价——第三轮积分赛2Q产品评价以及处理!D161," ",""))),基础数据!$C$15:$C$26)/(100-基础数据!$G$5),K161*LOOKUP(1,0/((基础数据!$A$15:$A$26=SUBSTITUTE(是否降价——第三轮积分赛2Q产品评价以及处理!B161," ",""))*(基础数据!$B$15:$B$26=SUBSTITUTE(是否降价——第三轮积分赛2Q产品评价以及处理!D161," ",""))),基础数据!$C$15:$C$26)/100)</f>
        <v>16.702614000000001</v>
      </c>
      <c r="N161" s="45" t="str">
        <f t="shared" si="19"/>
        <v>商务11</v>
      </c>
      <c r="O161" s="45">
        <f>IFERROR(LOOKUP(1,0/((订单汇总处理!$G$7:$G$2423=N161)*(订单汇总处理!$E$7:$E$2423=B161)*(订单汇总处理!$D$7:$D$2423=2)),订单汇总处理!$K$7:$K$2423),O162)</f>
        <v>1050</v>
      </c>
      <c r="P161" s="45"/>
      <c r="Q161" s="45">
        <f t="shared" si="20"/>
        <v>17537.744699999999</v>
      </c>
      <c r="R161" s="46">
        <f t="shared" si="21"/>
        <v>1050</v>
      </c>
      <c r="S161" s="35">
        <f t="shared" si="22"/>
        <v>9.0702947845804985E-7</v>
      </c>
      <c r="T161" s="35">
        <f t="shared" si="23"/>
        <v>3.3864710641116773E-5</v>
      </c>
      <c r="U161" s="35">
        <f>IF(SUBSTITUTE(D161," ","")=基础数据!$A$5,S161/T161*基础数据!$C$5,IF(SUBSTITUTE(D161," ","")=基础数据!$A$4,S161/T161*基础数据!$C$4,IF(SUBSTITUTE(D161," ","")=基础数据!$A$3,S161/T161*基础数据!$C$3,S161/T161*基础数据!$C$2)))</f>
        <v>0.26783913439283363</v>
      </c>
      <c r="V161" s="35">
        <f t="shared" si="24"/>
        <v>2.0578391343928333</v>
      </c>
      <c r="W161" s="35">
        <f>IF(SUBSTITUTE(D161," ","")="老年群体",V161*LOOKUP(1,0/((基础数据!$A$15:$A$26=SUBSTITUTE(是否降价——第三轮积分赛2Q产品评价以及处理!B161," ",""))*(基础数据!$B$15:$B$26=SUBSTITUTE(是否降价——第三轮积分赛2Q产品评价以及处理!D161," ",""))),基础数据!$C$15:$C$26)/(100-基础数据!$G$5),V161*LOOKUP(1,0/((基础数据!$A$15:$A$26=SUBSTITUTE(是否降价——第三轮积分赛2Q产品评价以及处理!B161," ",""))*(基础数据!$B$15:$B$26=SUBSTITUTE(是否降价——第三轮积分赛2Q产品评价以及处理!D161," ",""))),基础数据!$C$15:$C$26)/100)</f>
        <v>16.647918597238021</v>
      </c>
      <c r="X161" s="35">
        <f t="shared" si="25"/>
        <v>17480.314527099923</v>
      </c>
    </row>
    <row r="162" spans="1:24" ht="40.200000000000003" hidden="1" thickBot="1">
      <c r="A162" s="43">
        <f t="shared" si="18"/>
        <v>11</v>
      </c>
      <c r="B162" s="29" t="s">
        <v>16</v>
      </c>
      <c r="C162" s="30" t="s">
        <v>17</v>
      </c>
      <c r="D162" s="32" t="s">
        <v>155</v>
      </c>
      <c r="E162" s="20" t="s">
        <v>177</v>
      </c>
      <c r="F162" s="24">
        <v>0.27</v>
      </c>
      <c r="G162" s="20">
        <v>0.43</v>
      </c>
      <c r="H162" s="20">
        <v>0.84</v>
      </c>
      <c r="I162" s="20">
        <v>0.2</v>
      </c>
      <c r="J162" s="20">
        <v>0.26</v>
      </c>
      <c r="K162" s="20">
        <v>2.0026000000000002</v>
      </c>
      <c r="L162" s="45">
        <f>LOOKUP(1,0/((订单汇总处理!$G$7:$G$2423=N162)*(订单汇总处理!$E$7:$E$2423=B162)*(订单汇总处理!$D$7:$D$2423=2)),订单汇总处理!$I$7:$I$2423)</f>
        <v>16</v>
      </c>
      <c r="M162" s="45">
        <f>IF(SUBSTITUTE(D162," ","")="老年群体",K162*LOOKUP(1,0/((基础数据!$A$15:$A$26=SUBSTITUTE(是否降价——第三轮积分赛2Q产品评价以及处理!B162," ",""))*(基础数据!$B$15:$B$26=SUBSTITUTE(是否降价——第三轮积分赛2Q产品评价以及处理!D162," ",""))),基础数据!$C$15:$C$26)/(100-基础数据!$G$5),K162*LOOKUP(1,0/((基础数据!$A$15:$A$26=SUBSTITUTE(是否降价——第三轮积分赛2Q产品评价以及处理!B162," ",""))*(基础数据!$B$15:$B$26=SUBSTITUTE(是否降价——第三轮积分赛2Q产品评价以及处理!D162," ",""))),基础数据!$C$15:$C$26)/100)</f>
        <v>16.201034000000003</v>
      </c>
      <c r="N162" s="45" t="str">
        <f t="shared" si="19"/>
        <v>商琴1</v>
      </c>
      <c r="O162" s="45">
        <f>IFERROR(LOOKUP(1,0/((订单汇总处理!$G$7:$G$2423=N162)*(订单汇总处理!$E$7:$E$2423=B162)*(订单汇总处理!$D$7:$D$2423=2)),订单汇总处理!$K$7:$K$2423),O163)</f>
        <v>1050</v>
      </c>
      <c r="P162" s="45"/>
      <c r="Q162" s="45">
        <f t="shared" si="20"/>
        <v>17011.085700000003</v>
      </c>
      <c r="R162" s="46">
        <f t="shared" si="21"/>
        <v>1050</v>
      </c>
      <c r="S162" s="35">
        <f t="shared" si="22"/>
        <v>9.0702947845804985E-7</v>
      </c>
      <c r="T162" s="35">
        <f t="shared" si="23"/>
        <v>3.3864710641116773E-5</v>
      </c>
      <c r="U162" s="35">
        <f>IF(SUBSTITUTE(D162," ","")=基础数据!$A$5,S162/T162*基础数据!$C$5,IF(SUBSTITUTE(D162," ","")=基础数据!$A$4,S162/T162*基础数据!$C$4,IF(SUBSTITUTE(D162," ","")=基础数据!$A$3,S162/T162*基础数据!$C$3,S162/T162*基础数据!$C$2)))</f>
        <v>0.26783913439283363</v>
      </c>
      <c r="V162" s="35">
        <f t="shared" si="24"/>
        <v>1.9978391343928337</v>
      </c>
      <c r="W162" s="35">
        <f>IF(SUBSTITUTE(D162," ","")="老年群体",V162*LOOKUP(1,0/((基础数据!$A$15:$A$26=SUBSTITUTE(是否降价——第三轮积分赛2Q产品评价以及处理!B162," ",""))*(基础数据!$B$15:$B$26=SUBSTITUTE(是否降价——第三轮积分赛2Q产品评价以及处理!D162," ",""))),基础数据!$C$15:$C$26)/(100-基础数据!$G$5),V162*LOOKUP(1,0/((基础数据!$A$15:$A$26=SUBSTITUTE(是否降价——第三轮积分赛2Q产品评价以及处理!B162," ",""))*(基础数据!$B$15:$B$26=SUBSTITUTE(是否降价——第三轮积分赛2Q产品评价以及处理!D162," ",""))),基础数据!$C$15:$C$26)/100)</f>
        <v>16.162518597238023</v>
      </c>
      <c r="X162" s="35">
        <f t="shared" si="25"/>
        <v>16970.644527099925</v>
      </c>
    </row>
    <row r="163" spans="1:24" ht="27" hidden="1" thickBot="1">
      <c r="A163" s="43">
        <f t="shared" si="18"/>
        <v>2</v>
      </c>
      <c r="B163" s="29" t="s">
        <v>16</v>
      </c>
      <c r="C163" s="30" t="s">
        <v>17</v>
      </c>
      <c r="D163" s="32" t="s">
        <v>155</v>
      </c>
      <c r="E163" s="20" t="s">
        <v>202</v>
      </c>
      <c r="F163" s="24">
        <v>0.27</v>
      </c>
      <c r="G163" s="20">
        <v>0.22</v>
      </c>
      <c r="H163" s="20">
        <v>0.84</v>
      </c>
      <c r="I163" s="20">
        <v>0.2</v>
      </c>
      <c r="J163" s="20">
        <v>0.22</v>
      </c>
      <c r="K163" s="20">
        <v>1.7624</v>
      </c>
      <c r="L163" s="45">
        <f>LOOKUP(1,0/((订单汇总处理!$G$7:$G$2423=N163)*(订单汇总处理!$E$7:$E$2423=B163)*(订单汇总处理!$D$7:$D$2423=2)),订单汇总处理!$I$7:$I$2423)</f>
        <v>14</v>
      </c>
      <c r="M163" s="45">
        <f>IF(SUBSTITUTE(D163," ","")="老年群体",K163*LOOKUP(1,0/((基础数据!$A$15:$A$26=SUBSTITUTE(是否降价——第三轮积分赛2Q产品评价以及处理!B163," ",""))*(基础数据!$B$15:$B$26=SUBSTITUTE(是否降价——第三轮积分赛2Q产品评价以及处理!D163," ",""))),基础数据!$C$15:$C$26)/(100-基础数据!$G$5),K163*LOOKUP(1,0/((基础数据!$A$15:$A$26=SUBSTITUTE(是否降价——第三轮积分赛2Q产品评价以及处理!B163," ",""))*(基础数据!$B$15:$B$26=SUBSTITUTE(是否降价——第三轮积分赛2Q产品评价以及处理!D163," ",""))),基础数据!$C$15:$C$26)/100)</f>
        <v>14.257816</v>
      </c>
      <c r="N163" s="45" t="str">
        <f t="shared" si="19"/>
        <v>商务A</v>
      </c>
      <c r="O163" s="45">
        <f>IFERROR(LOOKUP(1,0/((订单汇总处理!$G$7:$G$2423=N163)*(订单汇总处理!$E$7:$E$2423=B163)*(订单汇总处理!$D$7:$D$2423=2)),订单汇总处理!$K$7:$K$2423),O164)</f>
        <v>1050</v>
      </c>
      <c r="P163" s="45"/>
      <c r="Q163" s="45">
        <f t="shared" si="20"/>
        <v>14970.7068</v>
      </c>
      <c r="R163" s="46">
        <f t="shared" si="21"/>
        <v>1050</v>
      </c>
      <c r="S163" s="35">
        <f t="shared" si="22"/>
        <v>9.0702947845804985E-7</v>
      </c>
      <c r="T163" s="35">
        <f t="shared" si="23"/>
        <v>3.3864710641116773E-5</v>
      </c>
      <c r="U163" s="35">
        <f>IF(SUBSTITUTE(D163," ","")=基础数据!$A$5,S163/T163*基础数据!$C$5,IF(SUBSTITUTE(D163," ","")=基础数据!$A$4,S163/T163*基础数据!$C$4,IF(SUBSTITUTE(D163," ","")=基础数据!$A$3,S163/T163*基础数据!$C$3,S163/T163*基础数据!$C$2)))</f>
        <v>0.26783913439283363</v>
      </c>
      <c r="V163" s="35">
        <f t="shared" si="24"/>
        <v>1.7478391343928337</v>
      </c>
      <c r="W163" s="35">
        <f>IF(SUBSTITUTE(D163," ","")="老年群体",V163*LOOKUP(1,0/((基础数据!$A$15:$A$26=SUBSTITUTE(是否降价——第三轮积分赛2Q产品评价以及处理!B163," ",""))*(基础数据!$B$15:$B$26=SUBSTITUTE(是否降价——第三轮积分赛2Q产品评价以及处理!D163," ",""))),基础数据!$C$15:$C$26)/(100-基础数据!$G$5),V163*LOOKUP(1,0/((基础数据!$A$15:$A$26=SUBSTITUTE(是否降价——第三轮积分赛2Q产品评价以及处理!B163," ",""))*(基础数据!$B$15:$B$26=SUBSTITUTE(是否降价——第三轮积分赛2Q产品评价以及处理!D163," ",""))),基础数据!$C$15:$C$26)/100)</f>
        <v>14.140018597238024</v>
      </c>
      <c r="X163" s="35">
        <f t="shared" si="25"/>
        <v>14847.019527099925</v>
      </c>
    </row>
    <row r="164" spans="1:24" ht="40.200000000000003" hidden="1" thickBot="1">
      <c r="A164" s="43">
        <f t="shared" si="18"/>
        <v>3</v>
      </c>
      <c r="B164" s="29" t="s">
        <v>16</v>
      </c>
      <c r="C164" s="30" t="s">
        <v>17</v>
      </c>
      <c r="D164" s="32" t="s">
        <v>155</v>
      </c>
      <c r="E164" s="20" t="s">
        <v>178</v>
      </c>
      <c r="F164" s="24">
        <v>0.27</v>
      </c>
      <c r="G164" s="20">
        <v>0.18</v>
      </c>
      <c r="H164" s="20">
        <v>0.84</v>
      </c>
      <c r="I164" s="20">
        <v>0.2</v>
      </c>
      <c r="J164" s="20">
        <v>0.24</v>
      </c>
      <c r="K164" s="20">
        <v>1.7329000000000001</v>
      </c>
      <c r="L164" s="45">
        <f>LOOKUP(1,0/((订单汇总处理!$G$7:$G$2423=N164)*(订单汇总处理!$E$7:$E$2423=B164)*(订单汇总处理!$D$7:$D$2423=2)),订单汇总处理!$I$7:$I$2423)</f>
        <v>14</v>
      </c>
      <c r="M164" s="45">
        <f>IF(SUBSTITUTE(D164," ","")="老年群体",K164*LOOKUP(1,0/((基础数据!$A$15:$A$26=SUBSTITUTE(是否降价——第三轮积分赛2Q产品评价以及处理!B164," ",""))*(基础数据!$B$15:$B$26=SUBSTITUTE(是否降价——第三轮积分赛2Q产品评价以及处理!D164," ",""))),基础数据!$C$15:$C$26)/(100-基础数据!$G$5),K164*LOOKUP(1,0/((基础数据!$A$15:$A$26=SUBSTITUTE(是否降价——第三轮积分赛2Q产品评价以及处理!B164," ",""))*(基础数据!$B$15:$B$26=SUBSTITUTE(是否降价——第三轮积分赛2Q产品评价以及处理!D164," ",""))),基础数据!$C$15:$C$26)/100)</f>
        <v>14.019161000000002</v>
      </c>
      <c r="N164" s="45" t="str">
        <f t="shared" si="19"/>
        <v>商务111</v>
      </c>
      <c r="O164" s="45">
        <f>IFERROR(LOOKUP(1,0/((订单汇总处理!$G$7:$G$2423=N164)*(订单汇总处理!$E$7:$E$2423=B164)*(订单汇总处理!$D$7:$D$2423=2)),订单汇总处理!$K$7:$K$2423),O165)</f>
        <v>1050</v>
      </c>
      <c r="P164" s="45"/>
      <c r="Q164" s="45">
        <f t="shared" si="20"/>
        <v>14720.119050000003</v>
      </c>
      <c r="R164" s="46">
        <f t="shared" si="21"/>
        <v>1050</v>
      </c>
      <c r="S164" s="35">
        <f t="shared" si="22"/>
        <v>9.0702947845804985E-7</v>
      </c>
      <c r="T164" s="35">
        <f t="shared" si="23"/>
        <v>3.3864710641116773E-5</v>
      </c>
      <c r="U164" s="35">
        <f>IF(SUBSTITUTE(D164," ","")=基础数据!$A$5,S164/T164*基础数据!$C$5,IF(SUBSTITUTE(D164," ","")=基础数据!$A$4,S164/T164*基础数据!$C$4,IF(SUBSTITUTE(D164," ","")=基础数据!$A$3,S164/T164*基础数据!$C$3,S164/T164*基础数据!$C$2)))</f>
        <v>0.26783913439283363</v>
      </c>
      <c r="V164" s="35">
        <f t="shared" si="24"/>
        <v>1.7278391343928337</v>
      </c>
      <c r="W164" s="35">
        <f>IF(SUBSTITUTE(D164," ","")="老年群体",V164*LOOKUP(1,0/((基础数据!$A$15:$A$26=SUBSTITUTE(是否降价——第三轮积分赛2Q产品评价以及处理!B164," ",""))*(基础数据!$B$15:$B$26=SUBSTITUTE(是否降价——第三轮积分赛2Q产品评价以及处理!D164," ",""))),基础数据!$C$15:$C$26)/(100-基础数据!$G$5),V164*LOOKUP(1,0/((基础数据!$A$15:$A$26=SUBSTITUTE(是否降价——第三轮积分赛2Q产品评价以及处理!B164," ",""))*(基础数据!$B$15:$B$26=SUBSTITUTE(是否降价——第三轮积分赛2Q产品评价以及处理!D164," ",""))),基础数据!$C$15:$C$26)/100)</f>
        <v>13.978218597238024</v>
      </c>
      <c r="X164" s="35">
        <f t="shared" si="25"/>
        <v>14677.129527099925</v>
      </c>
    </row>
    <row r="165" spans="1:24" ht="27" hidden="1" thickBot="1">
      <c r="A165" s="43">
        <f t="shared" si="18"/>
        <v>20</v>
      </c>
      <c r="B165" s="29" t="s">
        <v>16</v>
      </c>
      <c r="C165" s="30" t="s">
        <v>17</v>
      </c>
      <c r="D165" s="32" t="s">
        <v>155</v>
      </c>
      <c r="E165" s="20" t="s">
        <v>181</v>
      </c>
      <c r="F165" s="24">
        <v>0.27</v>
      </c>
      <c r="G165" s="20">
        <v>0.18</v>
      </c>
      <c r="H165" s="20">
        <v>0.84</v>
      </c>
      <c r="I165" s="20">
        <v>0.2</v>
      </c>
      <c r="J165" s="20">
        <v>0.24</v>
      </c>
      <c r="K165" s="20">
        <v>1.7310000000000001</v>
      </c>
      <c r="L165" s="45">
        <f>LOOKUP(1,0/((订单汇总处理!$G$7:$G$2423=N165)*(订单汇总处理!$E$7:$E$2423=B165)*(订单汇总处理!$D$7:$D$2423=2)),订单汇总处理!$I$7:$I$2423)</f>
        <v>14</v>
      </c>
      <c r="M165" s="45">
        <f>IF(SUBSTITUTE(D165," ","")="老年群体",K165*LOOKUP(1,0/((基础数据!$A$15:$A$26=SUBSTITUTE(是否降价——第三轮积分赛2Q产品评价以及处理!B165," ",""))*(基础数据!$B$15:$B$26=SUBSTITUTE(是否降价——第三轮积分赛2Q产品评价以及处理!D165," ",""))),基础数据!$C$15:$C$26)/(100-基础数据!$G$5),K165*LOOKUP(1,0/((基础数据!$A$15:$A$26=SUBSTITUTE(是否降价——第三轮积分赛2Q产品评价以及处理!B165," ",""))*(基础数据!$B$15:$B$26=SUBSTITUTE(是否降价——第三轮积分赛2Q产品评价以及处理!D165," ",""))),基础数据!$C$15:$C$26)/100)</f>
        <v>14.003790000000002</v>
      </c>
      <c r="N165" s="45" t="str">
        <f t="shared" si="19"/>
        <v>商2</v>
      </c>
      <c r="O165" s="45">
        <f>IFERROR(LOOKUP(1,0/((订单汇总处理!$G$7:$G$2423=N165)*(订单汇总处理!$E$7:$E$2423=B165)*(订单汇总处理!$D$7:$D$2423=2)),订单汇总处理!$K$7:$K$2423),O166)</f>
        <v>1050</v>
      </c>
      <c r="P165" s="45"/>
      <c r="Q165" s="45">
        <f t="shared" si="20"/>
        <v>14703.979500000003</v>
      </c>
      <c r="R165" s="46">
        <f t="shared" si="21"/>
        <v>1050</v>
      </c>
      <c r="S165" s="35">
        <f t="shared" si="22"/>
        <v>9.0702947845804985E-7</v>
      </c>
      <c r="T165" s="35">
        <f t="shared" si="23"/>
        <v>3.3864710641116773E-5</v>
      </c>
      <c r="U165" s="35">
        <f>IF(SUBSTITUTE(D165," ","")=基础数据!$A$5,S165/T165*基础数据!$C$5,IF(SUBSTITUTE(D165," ","")=基础数据!$A$4,S165/T165*基础数据!$C$4,IF(SUBSTITUTE(D165," ","")=基础数据!$A$3,S165/T165*基础数据!$C$3,S165/T165*基础数据!$C$2)))</f>
        <v>0.26783913439283363</v>
      </c>
      <c r="V165" s="35">
        <f t="shared" si="24"/>
        <v>1.7278391343928337</v>
      </c>
      <c r="W165" s="35">
        <f>IF(SUBSTITUTE(D165," ","")="老年群体",V165*LOOKUP(1,0/((基础数据!$A$15:$A$26=SUBSTITUTE(是否降价——第三轮积分赛2Q产品评价以及处理!B165," ",""))*(基础数据!$B$15:$B$26=SUBSTITUTE(是否降价——第三轮积分赛2Q产品评价以及处理!D165," ",""))),基础数据!$C$15:$C$26)/(100-基础数据!$G$5),V165*LOOKUP(1,0/((基础数据!$A$15:$A$26=SUBSTITUTE(是否降价——第三轮积分赛2Q产品评价以及处理!B165," ",""))*(基础数据!$B$15:$B$26=SUBSTITUTE(是否降价——第三轮积分赛2Q产品评价以及处理!D165," ",""))),基础数据!$C$15:$C$26)/100)</f>
        <v>13.978218597238024</v>
      </c>
      <c r="X165" s="35">
        <f t="shared" si="25"/>
        <v>14677.129527099925</v>
      </c>
    </row>
    <row r="166" spans="1:24" ht="40.200000000000003" hidden="1" thickBot="1">
      <c r="A166" s="43">
        <f t="shared" si="18"/>
        <v>15</v>
      </c>
      <c r="B166" s="29" t="s">
        <v>16</v>
      </c>
      <c r="C166" s="30" t="s">
        <v>17</v>
      </c>
      <c r="D166" s="32" t="s">
        <v>155</v>
      </c>
      <c r="E166" s="20" t="s">
        <v>205</v>
      </c>
      <c r="F166" s="24">
        <v>0.27</v>
      </c>
      <c r="G166" s="20">
        <v>0.14000000000000001</v>
      </c>
      <c r="H166" s="20">
        <v>0.56000000000000005</v>
      </c>
      <c r="I166" s="20">
        <v>0.2</v>
      </c>
      <c r="J166" s="20">
        <v>0.17</v>
      </c>
      <c r="K166" s="20">
        <v>1.3491</v>
      </c>
      <c r="L166" s="45">
        <f>LOOKUP(1,0/((订单汇总处理!$G$7:$G$2423=N166)*(订单汇总处理!$E$7:$E$2423=B166)*(订单汇总处理!$D$7:$D$2423=2)),订单汇总处理!$I$7:$I$2423)</f>
        <v>11</v>
      </c>
      <c r="M166" s="45">
        <f>IF(SUBSTITUTE(D166," ","")="老年群体",K166*LOOKUP(1,0/((基础数据!$A$15:$A$26=SUBSTITUTE(是否降价——第三轮积分赛2Q产品评价以及处理!B166," ",""))*(基础数据!$B$15:$B$26=SUBSTITUTE(是否降价——第三轮积分赛2Q产品评价以及处理!D166," ",""))),基础数据!$C$15:$C$26)/(100-基础数据!$G$5),K166*LOOKUP(1,0/((基础数据!$A$15:$A$26=SUBSTITUTE(是否降价——第三轮积分赛2Q产品评价以及处理!B166," ",""))*(基础数据!$B$15:$B$26=SUBSTITUTE(是否降价——第三轮积分赛2Q产品评价以及处理!D166," ",""))),基础数据!$C$15:$C$26)/100)</f>
        <v>10.914219000000001</v>
      </c>
      <c r="N166" s="45" t="str">
        <f t="shared" si="19"/>
        <v>2商</v>
      </c>
      <c r="O166" s="45">
        <f>IFERROR(LOOKUP(1,0/((订单汇总处理!$G$7:$G$2423=N166)*(订单汇总处理!$E$7:$E$2423=B166)*(订单汇总处理!$D$7:$D$2423=2)),订单汇总处理!$K$7:$K$2423),O167)</f>
        <v>1050</v>
      </c>
      <c r="P166" s="45"/>
      <c r="Q166" s="45">
        <f t="shared" si="20"/>
        <v>11459.929950000002</v>
      </c>
      <c r="R166" s="46">
        <f t="shared" si="21"/>
        <v>1050</v>
      </c>
      <c r="S166" s="35">
        <f t="shared" si="22"/>
        <v>9.0702947845804985E-7</v>
      </c>
      <c r="T166" s="35">
        <f t="shared" si="23"/>
        <v>3.3864710641116773E-5</v>
      </c>
      <c r="U166" s="35">
        <f>IF(SUBSTITUTE(D166," ","")=基础数据!$A$5,S166/T166*基础数据!$C$5,IF(SUBSTITUTE(D166," ","")=基础数据!$A$4,S166/T166*基础数据!$C$4,IF(SUBSTITUTE(D166," ","")=基础数据!$A$3,S166/T166*基础数据!$C$3,S166/T166*基础数据!$C$2)))</f>
        <v>0.26783913439283363</v>
      </c>
      <c r="V166" s="35">
        <f t="shared" si="24"/>
        <v>1.3378391343928338</v>
      </c>
      <c r="W166" s="35">
        <f>IF(SUBSTITUTE(D166," ","")="老年群体",V166*LOOKUP(1,0/((基础数据!$A$15:$A$26=SUBSTITUTE(是否降价——第三轮积分赛2Q产品评价以及处理!B166," ",""))*(基础数据!$B$15:$B$26=SUBSTITUTE(是否降价——第三轮积分赛2Q产品评价以及处理!D166," ",""))),基础数据!$C$15:$C$26)/(100-基础数据!$G$5),V166*LOOKUP(1,0/((基础数据!$A$15:$A$26=SUBSTITUTE(是否降价——第三轮积分赛2Q产品评价以及处理!B166," ",""))*(基础数据!$B$15:$B$26=SUBSTITUTE(是否降价——第三轮积分赛2Q产品评价以及处理!D166," ",""))),基础数据!$C$15:$C$26)/100)</f>
        <v>10.823118597238023</v>
      </c>
      <c r="X166" s="35">
        <f t="shared" si="25"/>
        <v>11364.274527099924</v>
      </c>
    </row>
    <row r="167" spans="1:24" ht="27" hidden="1" thickBot="1">
      <c r="A167" s="43">
        <f t="shared" si="18"/>
        <v>21</v>
      </c>
      <c r="B167" s="29" t="s">
        <v>22</v>
      </c>
      <c r="C167" s="30" t="s">
        <v>17</v>
      </c>
      <c r="D167" s="31" t="s">
        <v>38</v>
      </c>
      <c r="E167" s="20" t="s">
        <v>39</v>
      </c>
      <c r="F167" s="24">
        <v>1.61</v>
      </c>
      <c r="G167" s="20">
        <v>2.08</v>
      </c>
      <c r="H167" s="20">
        <v>0.71</v>
      </c>
      <c r="I167" s="20">
        <v>0.73</v>
      </c>
      <c r="J167" s="20">
        <v>0</v>
      </c>
      <c r="K167" s="20">
        <v>5.1349999999999998</v>
      </c>
      <c r="L167" s="45">
        <f>LOOKUP(1,0/((订单汇总处理!$G$7:$G$2423=N167)*(订单汇总处理!$E$7:$E$2423=B167)*(订单汇总处理!$D$7:$D$2423=2)),订单汇总处理!$I$7:$I$2423)</f>
        <v>40</v>
      </c>
      <c r="M167" s="45">
        <f>IF(SUBSTITUTE(D167," ","")="老年群体",K167*LOOKUP(1,0/((基础数据!$A$15:$A$26=SUBSTITUTE(是否降价——第三轮积分赛2Q产品评价以及处理!B167," ",""))*(基础数据!$B$15:$B$26=SUBSTITUTE(是否降价——第三轮积分赛2Q产品评价以及处理!D167," ",""))),基础数据!$C$15:$C$26)/(100-基础数据!$G$5),K167*LOOKUP(1,0/((基础数据!$A$15:$A$26=SUBSTITUTE(是否降价——第三轮积分赛2Q产品评价以及处理!B167," ",""))*(基础数据!$B$15:$B$26=SUBSTITUTE(是否降价——第三轮积分赛2Q产品评价以及处理!D167," ",""))),基础数据!$C$15:$C$26)/100)</f>
        <v>62.160526315789475</v>
      </c>
      <c r="N167" s="45" t="str">
        <f t="shared" si="19"/>
        <v>老112</v>
      </c>
      <c r="O167" s="45">
        <f>IFERROR(LOOKUP(1,0/((订单汇总处理!$G$7:$G$2423=N167)*(订单汇总处理!$E$7:$E$2423=B167)*(订单汇总处理!$D$7:$D$2423=2)),订单汇总处理!$K$7:$K$2423),O168)</f>
        <v>450</v>
      </c>
      <c r="P167" s="45"/>
      <c r="Q167" s="45">
        <f t="shared" si="20"/>
        <v>27972.236842105263</v>
      </c>
      <c r="R167" s="46">
        <f t="shared" si="21"/>
        <v>450</v>
      </c>
      <c r="S167" s="35">
        <f t="shared" si="22"/>
        <v>4.9382716049382717E-6</v>
      </c>
      <c r="T167" s="35">
        <f t="shared" si="23"/>
        <v>1.5106270953400974E-4</v>
      </c>
      <c r="U167" s="35">
        <f>IF(SUBSTITUTE(D167," ","")=基础数据!$A$5,S167/T167*基础数据!$C$5,IF(SUBSTITUTE(D167," ","")=基础数据!$A$4,S167/T167*基础数据!$C$4,IF(SUBSTITUTE(D167," ","")=基础数据!$A$3,S167/T167*基础数据!$C$3,S167/T167*基础数据!$C$2)))</f>
        <v>1.6345104692520052</v>
      </c>
      <c r="V167" s="35">
        <f t="shared" si="24"/>
        <v>5.1545104692520054</v>
      </c>
      <c r="W167" s="35">
        <f>IF(SUBSTITUTE(D167," ","")="老年群体",V167*LOOKUP(1,0/((基础数据!$A$15:$A$26=SUBSTITUTE(是否降价——第三轮积分赛2Q产品评价以及处理!B167," ",""))*(基础数据!$B$15:$B$26=SUBSTITUTE(是否降价——第三轮积分赛2Q产品评价以及处理!D167," ",""))),基础数据!$C$15:$C$26)/(100-基础数据!$G$5),V167*LOOKUP(1,0/((基础数据!$A$15:$A$26=SUBSTITUTE(是否降价——第三轮积分赛2Q产品评价以及处理!B167," ",""))*(基础数据!$B$15:$B$26=SUBSTITUTE(是否降价——第三轮积分赛2Q产品评价以及处理!D167," ",""))),基础数据!$C$15:$C$26)/100)</f>
        <v>62.396705680419011</v>
      </c>
      <c r="X167" s="35">
        <f t="shared" si="25"/>
        <v>28078.517556188555</v>
      </c>
    </row>
    <row r="168" spans="1:24" ht="40.200000000000003" hidden="1" thickBot="1">
      <c r="A168" s="43">
        <f t="shared" si="18"/>
        <v>19</v>
      </c>
      <c r="B168" s="29" t="s">
        <v>22</v>
      </c>
      <c r="C168" s="30" t="s">
        <v>17</v>
      </c>
      <c r="D168" s="31" t="s">
        <v>38</v>
      </c>
      <c r="E168" s="20" t="s">
        <v>43</v>
      </c>
      <c r="F168" s="24">
        <v>1.61</v>
      </c>
      <c r="G168" s="20">
        <v>0.84</v>
      </c>
      <c r="H168" s="20">
        <v>1.01</v>
      </c>
      <c r="I168" s="20">
        <v>0.24</v>
      </c>
      <c r="J168" s="20">
        <v>0</v>
      </c>
      <c r="K168" s="20">
        <v>3.7101999999999999</v>
      </c>
      <c r="L168" s="45">
        <f>LOOKUP(1,0/((订单汇总处理!$G$7:$G$2423=N168)*(订单汇总处理!$E$7:$E$2423=B168)*(订单汇总处理!$D$7:$D$2423=2)),订单汇总处理!$I$7:$I$2423)</f>
        <v>50</v>
      </c>
      <c r="M168" s="45">
        <f>IF(SUBSTITUTE(D168," ","")="老年群体",K168*LOOKUP(1,0/((基础数据!$A$15:$A$26=SUBSTITUTE(是否降价——第三轮积分赛2Q产品评价以及处理!B168," ",""))*(基础数据!$B$15:$B$26=SUBSTITUTE(是否降价——第三轮积分赛2Q产品评价以及处理!D168," ",""))),基础数据!$C$15:$C$26)/(100-基础数据!$G$5),K168*LOOKUP(1,0/((基础数据!$A$15:$A$26=SUBSTITUTE(是否降价——第三轮积分赛2Q产品评价以及处理!B168," ",""))*(基础数据!$B$15:$B$26=SUBSTITUTE(是否降价——第三轮积分赛2Q产品评价以及处理!D168," ",""))),基础数据!$C$15:$C$26)/100)</f>
        <v>44.912947368421051</v>
      </c>
      <c r="N168" s="45" t="str">
        <f t="shared" si="19"/>
        <v>丁12</v>
      </c>
      <c r="O168" s="45">
        <f>IFERROR(LOOKUP(1,0/((订单汇总处理!$G$7:$G$2423=N168)*(订单汇总处理!$E$7:$E$2423=B168)*(订单汇总处理!$D$7:$D$2423=2)),订单汇总处理!$K$7:$K$2423),O169)</f>
        <v>450</v>
      </c>
      <c r="P168" s="45"/>
      <c r="Q168" s="45">
        <f t="shared" si="20"/>
        <v>20210.826315789473</v>
      </c>
      <c r="R168" s="46">
        <f t="shared" si="21"/>
        <v>450</v>
      </c>
      <c r="S168" s="35">
        <f t="shared" si="22"/>
        <v>4.9382716049382717E-6</v>
      </c>
      <c r="T168" s="35">
        <f t="shared" si="23"/>
        <v>1.5106270953400974E-4</v>
      </c>
      <c r="U168" s="35">
        <f>IF(SUBSTITUTE(D168," ","")=基础数据!$A$5,S168/T168*基础数据!$C$5,IF(SUBSTITUTE(D168," ","")=基础数据!$A$4,S168/T168*基础数据!$C$4,IF(SUBSTITUTE(D168," ","")=基础数据!$A$3,S168/T168*基础数据!$C$3,S168/T168*基础数据!$C$2)))</f>
        <v>1.6345104692520052</v>
      </c>
      <c r="V168" s="35">
        <f t="shared" si="24"/>
        <v>3.7245104692520048</v>
      </c>
      <c r="W168" s="35">
        <f>IF(SUBSTITUTE(D168," ","")="老年群体",V168*LOOKUP(1,0/((基础数据!$A$15:$A$26=SUBSTITUTE(是否降价——第三轮积分赛2Q产品评价以及处理!B168," ",""))*(基础数据!$B$15:$B$26=SUBSTITUTE(是否降价——第三轮积分赛2Q产品评价以及处理!D168," ",""))),基础数据!$C$15:$C$26)/(100-基础数据!$G$5),V168*LOOKUP(1,0/((基础数据!$A$15:$A$26=SUBSTITUTE(是否降价——第三轮积分赛2Q产品评价以及处理!B168," ",""))*(基础数据!$B$15:$B$26=SUBSTITUTE(是否降价——第三轮积分赛2Q产品评价以及处理!D168," ",""))),基础数据!$C$15:$C$26)/100)</f>
        <v>45.08617936462953</v>
      </c>
      <c r="X168" s="35">
        <f t="shared" si="25"/>
        <v>20288.780714083288</v>
      </c>
    </row>
    <row r="169" spans="1:24" ht="40.200000000000003" hidden="1" thickBot="1">
      <c r="A169" s="43">
        <f t="shared" si="18"/>
        <v>11</v>
      </c>
      <c r="B169" s="29" t="s">
        <v>22</v>
      </c>
      <c r="C169" s="30" t="s">
        <v>17</v>
      </c>
      <c r="D169" s="31" t="s">
        <v>38</v>
      </c>
      <c r="E169" s="20" t="s">
        <v>40</v>
      </c>
      <c r="F169" s="24">
        <v>1.61</v>
      </c>
      <c r="G169" s="20">
        <v>0.69</v>
      </c>
      <c r="H169" s="20">
        <v>1.01</v>
      </c>
      <c r="I169" s="20">
        <v>0.24</v>
      </c>
      <c r="J169" s="20">
        <v>0</v>
      </c>
      <c r="K169" s="20">
        <v>3.5621</v>
      </c>
      <c r="L169" s="45">
        <f>LOOKUP(1,0/((订单汇总处理!$G$7:$G$2423=N169)*(订单汇总处理!$E$7:$E$2423=B169)*(订单汇总处理!$D$7:$D$2423=2)),订单汇总处理!$I$7:$I$2423)</f>
        <v>48</v>
      </c>
      <c r="M169" s="45">
        <f>IF(SUBSTITUTE(D169," ","")="老年群体",K169*LOOKUP(1,0/((基础数据!$A$15:$A$26=SUBSTITUTE(是否降价——第三轮积分赛2Q产品评价以及处理!B169," ",""))*(基础数据!$B$15:$B$26=SUBSTITUTE(是否降价——第三轮积分赛2Q产品评价以及处理!D169," ",""))),基础数据!$C$15:$C$26)/(100-基础数据!$G$5),K169*LOOKUP(1,0/((基础数据!$A$15:$A$26=SUBSTITUTE(是否降价——第三轮积分赛2Q产品评价以及处理!B169," ",""))*(基础数据!$B$15:$B$26=SUBSTITUTE(是否降价——第三轮积分赛2Q产品评价以及处理!D169," ",""))),基础数据!$C$15:$C$26)/100)</f>
        <v>43.120157894736842</v>
      </c>
      <c r="N169" s="45" t="str">
        <f t="shared" si="19"/>
        <v>老画2</v>
      </c>
      <c r="O169" s="45">
        <f>IFERROR(LOOKUP(1,0/((订单汇总处理!$G$7:$G$2423=N169)*(订单汇总处理!$E$7:$E$2423=B169)*(订单汇总处理!$D$7:$D$2423=2)),订单汇总处理!$K$7:$K$2423),O170)</f>
        <v>450</v>
      </c>
      <c r="P169" s="45"/>
      <c r="Q169" s="45">
        <f t="shared" si="20"/>
        <v>19404.071052631578</v>
      </c>
      <c r="R169" s="46">
        <f t="shared" si="21"/>
        <v>450</v>
      </c>
      <c r="S169" s="35">
        <f t="shared" si="22"/>
        <v>4.9382716049382717E-6</v>
      </c>
      <c r="T169" s="35">
        <f t="shared" si="23"/>
        <v>1.5106270953400974E-4</v>
      </c>
      <c r="U169" s="35">
        <f>IF(SUBSTITUTE(D169," ","")=基础数据!$A$5,S169/T169*基础数据!$C$5,IF(SUBSTITUTE(D169," ","")=基础数据!$A$4,S169/T169*基础数据!$C$4,IF(SUBSTITUTE(D169," ","")=基础数据!$A$3,S169/T169*基础数据!$C$3,S169/T169*基础数据!$C$2)))</f>
        <v>1.6345104692520052</v>
      </c>
      <c r="V169" s="35">
        <f t="shared" si="24"/>
        <v>3.5745104692520053</v>
      </c>
      <c r="W169" s="35">
        <f>IF(SUBSTITUTE(D169," ","")="老年群体",V169*LOOKUP(1,0/((基础数据!$A$15:$A$26=SUBSTITUTE(是否降价——第三轮积分赛2Q产品评价以及处理!B169," ",""))*(基础数据!$B$15:$B$26=SUBSTITUTE(是否降价——第三轮积分赛2Q产品评价以及处理!D169," ",""))),基础数据!$C$15:$C$26)/(100-基础数据!$G$5),V169*LOOKUP(1,0/((基础数据!$A$15:$A$26=SUBSTITUTE(是否降价——第三轮积分赛2Q产品评价以及处理!B169," ",""))*(基础数据!$B$15:$B$26=SUBSTITUTE(是否降价——第三轮积分赛2Q产品评价以及处理!D169," ",""))),基础数据!$C$15:$C$26)/100)</f>
        <v>43.270389890945332</v>
      </c>
      <c r="X169" s="35">
        <f t="shared" si="25"/>
        <v>19471.675450925399</v>
      </c>
    </row>
    <row r="170" spans="1:24" ht="40.200000000000003" hidden="1" thickBot="1">
      <c r="A170" s="43">
        <f t="shared" si="18"/>
        <v>22</v>
      </c>
      <c r="B170" s="29" t="s">
        <v>22</v>
      </c>
      <c r="C170" s="30" t="s">
        <v>17</v>
      </c>
      <c r="D170" s="31" t="s">
        <v>38</v>
      </c>
      <c r="E170" s="20" t="s">
        <v>207</v>
      </c>
      <c r="F170" s="24">
        <v>1.61</v>
      </c>
      <c r="G170" s="20">
        <v>0.26</v>
      </c>
      <c r="H170" s="20">
        <v>1.01</v>
      </c>
      <c r="I170" s="20">
        <v>0.49</v>
      </c>
      <c r="J170" s="20">
        <v>0</v>
      </c>
      <c r="K170" s="20">
        <v>3.3738000000000001</v>
      </c>
      <c r="L170" s="45">
        <f>LOOKUP(1,0/((订单汇总处理!$G$7:$G$2423=N170)*(订单汇总处理!$E$7:$E$2423=B170)*(订单汇总处理!$D$7:$D$2423=2)),订单汇总处理!$I$7:$I$2423)</f>
        <v>46</v>
      </c>
      <c r="M170" s="45">
        <f>IF(SUBSTITUTE(D170," ","")="老年群体",K170*LOOKUP(1,0/((基础数据!$A$15:$A$26=SUBSTITUTE(是否降价——第三轮积分赛2Q产品评价以及处理!B170," ",""))*(基础数据!$B$15:$B$26=SUBSTITUTE(是否降价——第三轮积分赛2Q产品评价以及处理!D170," ",""))),基础数据!$C$15:$C$26)/(100-基础数据!$G$5),K170*LOOKUP(1,0/((基础数据!$A$15:$A$26=SUBSTITUTE(是否降价——第三轮积分赛2Q产品评价以及处理!B170," ",""))*(基础数据!$B$15:$B$26=SUBSTITUTE(是否降价——第三轮积分赛2Q产品评价以及处理!D170," ",""))),基础数据!$C$15:$C$26)/100)</f>
        <v>40.840736842105265</v>
      </c>
      <c r="N170" s="45" t="str">
        <f t="shared" si="19"/>
        <v>41</v>
      </c>
      <c r="O170" s="45">
        <f>IFERROR(LOOKUP(1,0/((订单汇总处理!$G$7:$G$2423=N170)*(订单汇总处理!$E$7:$E$2423=B170)*(订单汇总处理!$D$7:$D$2423=2)),订单汇总处理!$K$7:$K$2423),O171)</f>
        <v>450</v>
      </c>
      <c r="P170" s="45"/>
      <c r="Q170" s="45">
        <f t="shared" si="20"/>
        <v>18378.331578947371</v>
      </c>
      <c r="R170" s="46">
        <f t="shared" si="21"/>
        <v>450</v>
      </c>
      <c r="S170" s="35">
        <f t="shared" si="22"/>
        <v>4.9382716049382717E-6</v>
      </c>
      <c r="T170" s="35">
        <f t="shared" si="23"/>
        <v>1.5106270953400974E-4</v>
      </c>
      <c r="U170" s="35">
        <f>IF(SUBSTITUTE(D170," ","")=基础数据!$A$5,S170/T170*基础数据!$C$5,IF(SUBSTITUTE(D170," ","")=基础数据!$A$4,S170/T170*基础数据!$C$4,IF(SUBSTITUTE(D170," ","")=基础数据!$A$3,S170/T170*基础数据!$C$3,S170/T170*基础数据!$C$2)))</f>
        <v>1.6345104692520052</v>
      </c>
      <c r="V170" s="35">
        <f t="shared" si="24"/>
        <v>3.3945104692520052</v>
      </c>
      <c r="W170" s="35">
        <f>IF(SUBSTITUTE(D170," ","")="老年群体",V170*LOOKUP(1,0/((基础数据!$A$15:$A$26=SUBSTITUTE(是否降价——第三轮积分赛2Q产品评价以及处理!B170," ",""))*(基础数据!$B$15:$B$26=SUBSTITUTE(是否降价——第三轮积分赛2Q产品评价以及处理!D170," ",""))),基础数据!$C$15:$C$26)/(100-基础数据!$G$5),V170*LOOKUP(1,0/((基础数据!$A$15:$A$26=SUBSTITUTE(是否降价——第三轮积分赛2Q产品评价以及处理!B170," ",""))*(基础数据!$B$15:$B$26=SUBSTITUTE(是否降价——第三轮积分赛2Q产品评价以及处理!D170," ",""))),基础数据!$C$15:$C$26)/100)</f>
        <v>41.091442522524268</v>
      </c>
      <c r="X170" s="35">
        <f t="shared" si="25"/>
        <v>18491.149135135922</v>
      </c>
    </row>
    <row r="171" spans="1:24" ht="27" hidden="1" thickBot="1">
      <c r="A171" s="43">
        <f t="shared" si="18"/>
        <v>18</v>
      </c>
      <c r="B171" s="29" t="s">
        <v>22</v>
      </c>
      <c r="C171" s="30" t="s">
        <v>17</v>
      </c>
      <c r="D171" s="31" t="s">
        <v>38</v>
      </c>
      <c r="E171" s="20" t="s">
        <v>45</v>
      </c>
      <c r="F171" s="24">
        <v>1.66</v>
      </c>
      <c r="G171" s="20">
        <v>0.28000000000000003</v>
      </c>
      <c r="H171" s="20">
        <v>1.05</v>
      </c>
      <c r="I171" s="20">
        <v>0.24</v>
      </c>
      <c r="J171" s="20">
        <v>0</v>
      </c>
      <c r="K171" s="20">
        <v>3.2244999999999999</v>
      </c>
      <c r="L171" s="45">
        <f>LOOKUP(1,0/((订单汇总处理!$G$7:$G$2423=N171)*(订单汇总处理!$E$7:$E$2423=B171)*(订单汇总处理!$D$7:$D$2423=2)),订单汇总处理!$I$7:$I$2423)</f>
        <v>44</v>
      </c>
      <c r="M171" s="45">
        <f>IF(SUBSTITUTE(D171," ","")="老年群体",K171*LOOKUP(1,0/((基础数据!$A$15:$A$26=SUBSTITUTE(是否降价——第三轮积分赛2Q产品评价以及处理!B171," ",""))*(基础数据!$B$15:$B$26=SUBSTITUTE(是否降价——第三轮积分赛2Q产品评价以及处理!D171," ",""))),基础数据!$C$15:$C$26)/(100-基础数据!$G$5),K171*LOOKUP(1,0/((基础数据!$A$15:$A$26=SUBSTITUTE(是否降价——第三轮积分赛2Q产品评价以及处理!B171," ",""))*(基础数据!$B$15:$B$26=SUBSTITUTE(是否降价——第三轮积分赛2Q产品评价以及处理!D171," ",""))),基础数据!$C$15:$C$26)/100)</f>
        <v>39.033421052631574</v>
      </c>
      <c r="N171" s="45" t="str">
        <f t="shared" si="19"/>
        <v>老年A1</v>
      </c>
      <c r="O171" s="45">
        <f>IFERROR(LOOKUP(1,0/((订单汇总处理!$G$7:$G$2423=N171)*(订单汇总处理!$E$7:$E$2423=B171)*(订单汇总处理!$D$7:$D$2423=2)),订单汇总处理!$K$7:$K$2423),O172)</f>
        <v>444</v>
      </c>
      <c r="P171" s="45"/>
      <c r="Q171" s="45">
        <f t="shared" si="20"/>
        <v>17330.838947368418</v>
      </c>
      <c r="R171" s="46">
        <f t="shared" si="21"/>
        <v>444</v>
      </c>
      <c r="S171" s="35">
        <f t="shared" si="22"/>
        <v>5.0726402077753428E-6</v>
      </c>
      <c r="T171" s="35">
        <f t="shared" si="23"/>
        <v>1.5106270953400974E-4</v>
      </c>
      <c r="U171" s="35">
        <f>IF(SUBSTITUTE(D171," ","")=基础数据!$A$5,S171/T171*基础数据!$C$5,IF(SUBSTITUTE(D171," ","")=基础数据!$A$4,S171/T171*基础数据!$C$4,IF(SUBSTITUTE(D171," ","")=基础数据!$A$3,S171/T171*基础数据!$C$3,S171/T171*基础数据!$C$2)))</f>
        <v>1.6789849140873865</v>
      </c>
      <c r="V171" s="35">
        <f t="shared" si="24"/>
        <v>3.2489849140873863</v>
      </c>
      <c r="W171" s="35">
        <f>IF(SUBSTITUTE(D171," ","")="老年群体",V171*LOOKUP(1,0/((基础数据!$A$15:$A$26=SUBSTITUTE(是否降价——第三轮积分赛2Q产品评价以及处理!B171," ",""))*(基础数据!$B$15:$B$26=SUBSTITUTE(是否降价——第三轮积分赛2Q产品评价以及处理!D171," ",""))),基础数据!$C$15:$C$26)/(100-基础数据!$G$5),V171*LOOKUP(1,0/((基础数据!$A$15:$A$26=SUBSTITUTE(是否降价——第三轮积分赛2Q产品评价以及处理!B171," ",""))*(基础数据!$B$15:$B$26=SUBSTITUTE(是否降价——第三轮积分赛2Q产品评价以及处理!D171," ",""))),基础数据!$C$15:$C$26)/100)</f>
        <v>39.329817381057836</v>
      </c>
      <c r="X171" s="35">
        <f t="shared" si="25"/>
        <v>17462.43891718968</v>
      </c>
    </row>
    <row r="172" spans="1:24" ht="27" hidden="1" thickBot="1">
      <c r="A172" s="43">
        <f t="shared" si="18"/>
        <v>16</v>
      </c>
      <c r="B172" s="29" t="s">
        <v>22</v>
      </c>
      <c r="C172" s="30" t="s">
        <v>17</v>
      </c>
      <c r="D172" s="31" t="s">
        <v>38</v>
      </c>
      <c r="E172" s="20" t="s">
        <v>41</v>
      </c>
      <c r="F172" s="24">
        <v>1.61</v>
      </c>
      <c r="G172" s="20">
        <v>0.28000000000000003</v>
      </c>
      <c r="H172" s="20">
        <v>1.05</v>
      </c>
      <c r="I172" s="20">
        <v>0.24</v>
      </c>
      <c r="J172" s="20">
        <v>0</v>
      </c>
      <c r="K172" s="20">
        <v>3.1808000000000001</v>
      </c>
      <c r="L172" s="45">
        <f>LOOKUP(1,0/((订单汇总处理!$G$7:$G$2423=N172)*(订单汇总处理!$E$7:$E$2423=B172)*(订单汇总处理!$D$7:$D$2423=2)),订单汇总处理!$I$7:$I$2423)</f>
        <v>41</v>
      </c>
      <c r="M172" s="45">
        <f>IF(SUBSTITUTE(D172," ","")="老年群体",K172*LOOKUP(1,0/((基础数据!$A$15:$A$26=SUBSTITUTE(是否降价——第三轮积分赛2Q产品评价以及处理!B172," ",""))*(基础数据!$B$15:$B$26=SUBSTITUTE(是否降价——第三轮积分赛2Q产品评价以及处理!D172," ",""))),基础数据!$C$15:$C$26)/(100-基础数据!$G$5),K172*LOOKUP(1,0/((基础数据!$A$15:$A$26=SUBSTITUTE(是否降价——第三轮积分赛2Q产品评价以及处理!B172," ",""))*(基础数据!$B$15:$B$26=SUBSTITUTE(是否降价——第三轮积分赛2Q产品评价以及处理!D172," ",""))),基础数据!$C$15:$C$26)/100)</f>
        <v>38.504421052631578</v>
      </c>
      <c r="N172" s="45" t="str">
        <f t="shared" si="19"/>
        <v>L1</v>
      </c>
      <c r="O172" s="45">
        <f>IFERROR(LOOKUP(1,0/((订单汇总处理!$G$7:$G$2423=N172)*(订单汇总处理!$E$7:$E$2423=B172)*(订单汇总处理!$D$7:$D$2423=2)),订单汇总处理!$K$7:$K$2423),O173)</f>
        <v>450</v>
      </c>
      <c r="P172" s="45"/>
      <c r="Q172" s="45">
        <f t="shared" si="20"/>
        <v>17326.989473684211</v>
      </c>
      <c r="R172" s="46">
        <f t="shared" si="21"/>
        <v>450</v>
      </c>
      <c r="S172" s="35">
        <f t="shared" si="22"/>
        <v>4.9382716049382717E-6</v>
      </c>
      <c r="T172" s="35">
        <f t="shared" si="23"/>
        <v>1.5106270953400974E-4</v>
      </c>
      <c r="U172" s="35">
        <f>IF(SUBSTITUTE(D172," ","")=基础数据!$A$5,S172/T172*基础数据!$C$5,IF(SUBSTITUTE(D172," ","")=基础数据!$A$4,S172/T172*基础数据!$C$4,IF(SUBSTITUTE(D172," ","")=基础数据!$A$3,S172/T172*基础数据!$C$3,S172/T172*基础数据!$C$2)))</f>
        <v>1.6345104692520052</v>
      </c>
      <c r="V172" s="35">
        <f t="shared" si="24"/>
        <v>3.2045104692520052</v>
      </c>
      <c r="W172" s="35">
        <f>IF(SUBSTITUTE(D172," ","")="老年群体",V172*LOOKUP(1,0/((基础数据!$A$15:$A$26=SUBSTITUTE(是否降价——第三轮积分赛2Q产品评价以及处理!B172," ",""))*(基础数据!$B$15:$B$26=SUBSTITUTE(是否降价——第三轮积分赛2Q产品评价以及处理!D172," ",""))),基础数据!$C$15:$C$26)/(100-基础数据!$G$5),V172*LOOKUP(1,0/((基础数据!$A$15:$A$26=SUBSTITUTE(是否降价——第三轮积分赛2Q产品评价以及处理!B172," ",""))*(基础数据!$B$15:$B$26=SUBSTITUTE(是否降价——第三轮积分赛2Q产品评价以及处理!D172," ",""))),基础数据!$C$15:$C$26)/100)</f>
        <v>38.791442522524271</v>
      </c>
      <c r="X172" s="35">
        <f t="shared" si="25"/>
        <v>17456.149135135922</v>
      </c>
    </row>
    <row r="173" spans="1:24" ht="27" hidden="1" thickBot="1">
      <c r="A173" s="43">
        <f t="shared" si="18"/>
        <v>20</v>
      </c>
      <c r="B173" s="29" t="s">
        <v>22</v>
      </c>
      <c r="C173" s="30" t="s">
        <v>17</v>
      </c>
      <c r="D173" s="31" t="s">
        <v>38</v>
      </c>
      <c r="E173" s="20" t="s">
        <v>47</v>
      </c>
      <c r="F173" s="24">
        <v>1.61</v>
      </c>
      <c r="G173" s="20">
        <v>0.28000000000000003</v>
      </c>
      <c r="H173" s="20">
        <v>1.01</v>
      </c>
      <c r="I173" s="20">
        <v>0.24</v>
      </c>
      <c r="J173" s="20">
        <v>0</v>
      </c>
      <c r="K173" s="20">
        <v>3.1455000000000002</v>
      </c>
      <c r="L173" s="45">
        <f>LOOKUP(1,0/((订单汇总处理!$G$7:$G$2423=N173)*(订单汇总处理!$E$7:$E$2423=B173)*(订单汇总处理!$D$7:$D$2423=2)),订单汇总处理!$I$7:$I$2423)</f>
        <v>43</v>
      </c>
      <c r="M173" s="45">
        <f>IF(SUBSTITUTE(D173," ","")="老年群体",K173*LOOKUP(1,0/((基础数据!$A$15:$A$26=SUBSTITUTE(是否降价——第三轮积分赛2Q产品评价以及处理!B173," ",""))*(基础数据!$B$15:$B$26=SUBSTITUTE(是否降价——第三轮积分赛2Q产品评价以及处理!D173," ",""))),基础数据!$C$15:$C$26)/(100-基础数据!$G$5),K173*LOOKUP(1,0/((基础数据!$A$15:$A$26=SUBSTITUTE(是否降价——第三轮积分赛2Q产品评价以及处理!B173," ",""))*(基础数据!$B$15:$B$26=SUBSTITUTE(是否降价——第三轮积分赛2Q产品评价以及处理!D173," ",""))),基础数据!$C$15:$C$26)/100)</f>
        <v>38.077105263157897</v>
      </c>
      <c r="N173" s="45" t="str">
        <f t="shared" si="19"/>
        <v>老</v>
      </c>
      <c r="O173" s="45">
        <f>IFERROR(LOOKUP(1,0/((订单汇总处理!$G$7:$G$2423=N173)*(订单汇总处理!$E$7:$E$2423=B173)*(订单汇总处理!$D$7:$D$2423=2)),订单汇总处理!$K$7:$K$2423),O174)</f>
        <v>450</v>
      </c>
      <c r="P173" s="45"/>
      <c r="Q173" s="45">
        <f t="shared" si="20"/>
        <v>17134.697368421053</v>
      </c>
      <c r="R173" s="46">
        <f t="shared" si="21"/>
        <v>450</v>
      </c>
      <c r="S173" s="35">
        <f t="shared" si="22"/>
        <v>4.9382716049382717E-6</v>
      </c>
      <c r="T173" s="35">
        <f t="shared" si="23"/>
        <v>1.5106270953400974E-4</v>
      </c>
      <c r="U173" s="35">
        <f>IF(SUBSTITUTE(D173," ","")=基础数据!$A$5,S173/T173*基础数据!$C$5,IF(SUBSTITUTE(D173," ","")=基础数据!$A$4,S173/T173*基础数据!$C$4,IF(SUBSTITUTE(D173," ","")=基础数据!$A$3,S173/T173*基础数据!$C$3,S173/T173*基础数据!$C$2)))</f>
        <v>1.6345104692520052</v>
      </c>
      <c r="V173" s="35">
        <f t="shared" si="24"/>
        <v>3.1645104692520052</v>
      </c>
      <c r="W173" s="35">
        <f>IF(SUBSTITUTE(D173," ","")="老年群体",V173*LOOKUP(1,0/((基础数据!$A$15:$A$26=SUBSTITUTE(是否降价——第三轮积分赛2Q产品评价以及处理!B173," ",""))*(基础数据!$B$15:$B$26=SUBSTITUTE(是否降价——第三轮积分赛2Q产品评价以及处理!D173," ",""))),基础数据!$C$15:$C$26)/(100-基础数据!$G$5),V173*LOOKUP(1,0/((基础数据!$A$15:$A$26=SUBSTITUTE(是否降价——第三轮积分赛2Q产品评价以及处理!B173," ",""))*(基础数据!$B$15:$B$26=SUBSTITUTE(是否降价——第三轮积分赛2Q产品评价以及处理!D173," ",""))),基础数据!$C$15:$C$26)/100)</f>
        <v>38.307231996208479</v>
      </c>
      <c r="X173" s="35">
        <f t="shared" si="25"/>
        <v>17238.254398293815</v>
      </c>
    </row>
    <row r="174" spans="1:24" ht="40.200000000000003" hidden="1" thickBot="1">
      <c r="A174" s="43">
        <f t="shared" si="18"/>
        <v>4</v>
      </c>
      <c r="B174" s="29" t="s">
        <v>22</v>
      </c>
      <c r="C174" s="30" t="s">
        <v>17</v>
      </c>
      <c r="D174" s="31" t="s">
        <v>38</v>
      </c>
      <c r="E174" s="20" t="s">
        <v>50</v>
      </c>
      <c r="F174" s="24">
        <v>1.61</v>
      </c>
      <c r="G174" s="20">
        <v>0</v>
      </c>
      <c r="H174" s="20">
        <v>1.05</v>
      </c>
      <c r="I174" s="20">
        <v>0.49</v>
      </c>
      <c r="J174" s="20">
        <v>0</v>
      </c>
      <c r="K174" s="20">
        <v>3.1454</v>
      </c>
      <c r="L174" s="45">
        <f>LOOKUP(1,0/((订单汇总处理!$G$7:$G$2423=N174)*(订单汇总处理!$E$7:$E$2423=B174)*(订单汇总处理!$D$7:$D$2423=2)),订单汇总处理!$I$7:$I$2423)</f>
        <v>30</v>
      </c>
      <c r="M174" s="45">
        <f>IF(SUBSTITUTE(D174," ","")="老年群体",K174*LOOKUP(1,0/((基础数据!$A$15:$A$26=SUBSTITUTE(是否降价——第三轮积分赛2Q产品评价以及处理!B174," ",""))*(基础数据!$B$15:$B$26=SUBSTITUTE(是否降价——第三轮积分赛2Q产品评价以及处理!D174," ",""))),基础数据!$C$15:$C$26)/(100-基础数据!$G$5),K174*LOOKUP(1,0/((基础数据!$A$15:$A$26=SUBSTITUTE(是否降价——第三轮积分赛2Q产品评价以及处理!B174," ",""))*(基础数据!$B$15:$B$26=SUBSTITUTE(是否降价——第三轮积分赛2Q产品评价以及处理!D174," ",""))),基础数据!$C$15:$C$26)/100)</f>
        <v>38.075894736842109</v>
      </c>
      <c r="N174" s="45" t="str">
        <f t="shared" si="19"/>
        <v>LNN1</v>
      </c>
      <c r="O174" s="45">
        <f>IFERROR(LOOKUP(1,0/((订单汇总处理!$G$7:$G$2423=N174)*(订单汇总处理!$E$7:$E$2423=B174)*(订单汇总处理!$D$7:$D$2423=2)),订单汇总处理!$K$7:$K$2423),O175)</f>
        <v>450</v>
      </c>
      <c r="P174" s="45"/>
      <c r="Q174" s="45">
        <f t="shared" si="20"/>
        <v>17134.152631578949</v>
      </c>
      <c r="R174" s="46">
        <f t="shared" si="21"/>
        <v>450</v>
      </c>
      <c r="S174" s="35">
        <f t="shared" si="22"/>
        <v>4.9382716049382717E-6</v>
      </c>
      <c r="T174" s="35">
        <f t="shared" si="23"/>
        <v>1.5106270953400974E-4</v>
      </c>
      <c r="U174" s="35">
        <f>IF(SUBSTITUTE(D174," ","")=基础数据!$A$5,S174/T174*基础数据!$C$5,IF(SUBSTITUTE(D174," ","")=基础数据!$A$4,S174/T174*基础数据!$C$4,IF(SUBSTITUTE(D174," ","")=基础数据!$A$3,S174/T174*基础数据!$C$3,S174/T174*基础数据!$C$2)))</f>
        <v>1.6345104692520052</v>
      </c>
      <c r="V174" s="35">
        <f t="shared" si="24"/>
        <v>3.174510469252005</v>
      </c>
      <c r="W174" s="35">
        <f>IF(SUBSTITUTE(D174," ","")="老年群体",V174*LOOKUP(1,0/((基础数据!$A$15:$A$26=SUBSTITUTE(是否降价——第三轮积分赛2Q产品评价以及处理!B174," ",""))*(基础数据!$B$15:$B$26=SUBSTITUTE(是否降价——第三轮积分赛2Q产品评价以及处理!D174," ",""))),基础数据!$C$15:$C$26)/(100-基础数据!$G$5),V174*LOOKUP(1,0/((基础数据!$A$15:$A$26=SUBSTITUTE(是否降价——第三轮积分赛2Q产品评价以及处理!B174," ",""))*(基础数据!$B$15:$B$26=SUBSTITUTE(是否降价——第三轮积分赛2Q产品评价以及处理!D174," ",""))),基础数据!$C$15:$C$26)/100)</f>
        <v>38.428284627787427</v>
      </c>
      <c r="X174" s="35">
        <f t="shared" si="25"/>
        <v>17292.728082504342</v>
      </c>
    </row>
    <row r="175" spans="1:24" ht="40.200000000000003" hidden="1" thickBot="1">
      <c r="A175" s="43">
        <f t="shared" si="18"/>
        <v>4</v>
      </c>
      <c r="B175" s="29" t="s">
        <v>22</v>
      </c>
      <c r="C175" s="30" t="s">
        <v>17</v>
      </c>
      <c r="D175" s="31" t="s">
        <v>38</v>
      </c>
      <c r="E175" s="20" t="s">
        <v>48</v>
      </c>
      <c r="F175" s="24">
        <v>1.61</v>
      </c>
      <c r="G175" s="20">
        <v>0</v>
      </c>
      <c r="H175" s="20">
        <v>1.05</v>
      </c>
      <c r="I175" s="20">
        <v>0.49</v>
      </c>
      <c r="J175" s="20">
        <v>0</v>
      </c>
      <c r="K175" s="20">
        <v>3.1454</v>
      </c>
      <c r="L175" s="45">
        <f>LOOKUP(1,0/((订单汇总处理!$G$7:$G$2423=N175)*(订单汇总处理!$E$7:$E$2423=B175)*(订单汇总处理!$D$7:$D$2423=2)),订单汇总处理!$I$7:$I$2423)</f>
        <v>30</v>
      </c>
      <c r="M175" s="45">
        <f>IF(SUBSTITUTE(D175," ","")="老年群体",K175*LOOKUP(1,0/((基础数据!$A$15:$A$26=SUBSTITUTE(是否降价——第三轮积分赛2Q产品评价以及处理!B175," ",""))*(基础数据!$B$15:$B$26=SUBSTITUTE(是否降价——第三轮积分赛2Q产品评价以及处理!D175," ",""))),基础数据!$C$15:$C$26)/(100-基础数据!$G$5),K175*LOOKUP(1,0/((基础数据!$A$15:$A$26=SUBSTITUTE(是否降价——第三轮积分赛2Q产品评价以及处理!B175," ",""))*(基础数据!$B$15:$B$26=SUBSTITUTE(是否降价——第三轮积分赛2Q产品评价以及处理!D175," ",""))),基础数据!$C$15:$C$26)/100)</f>
        <v>38.075894736842109</v>
      </c>
      <c r="N175" s="45" t="str">
        <f t="shared" si="19"/>
        <v>LNN2</v>
      </c>
      <c r="O175" s="45">
        <f>IFERROR(LOOKUP(1,0/((订单汇总处理!$G$7:$G$2423=N175)*(订单汇总处理!$E$7:$E$2423=B175)*(订单汇总处理!$D$7:$D$2423=2)),订单汇总处理!$K$7:$K$2423),O176)</f>
        <v>450</v>
      </c>
      <c r="P175" s="45"/>
      <c r="Q175" s="45">
        <f t="shared" si="20"/>
        <v>17134.152631578949</v>
      </c>
      <c r="R175" s="46">
        <f t="shared" si="21"/>
        <v>450</v>
      </c>
      <c r="S175" s="35">
        <f t="shared" si="22"/>
        <v>4.9382716049382717E-6</v>
      </c>
      <c r="T175" s="35">
        <f t="shared" si="23"/>
        <v>1.5106270953400974E-4</v>
      </c>
      <c r="U175" s="35">
        <f>IF(SUBSTITUTE(D175," ","")=基础数据!$A$5,S175/T175*基础数据!$C$5,IF(SUBSTITUTE(D175," ","")=基础数据!$A$4,S175/T175*基础数据!$C$4,IF(SUBSTITUTE(D175," ","")=基础数据!$A$3,S175/T175*基础数据!$C$3,S175/T175*基础数据!$C$2)))</f>
        <v>1.6345104692520052</v>
      </c>
      <c r="V175" s="35">
        <f t="shared" si="24"/>
        <v>3.174510469252005</v>
      </c>
      <c r="W175" s="35">
        <f>IF(SUBSTITUTE(D175," ","")="老年群体",V175*LOOKUP(1,0/((基础数据!$A$15:$A$26=SUBSTITUTE(是否降价——第三轮积分赛2Q产品评价以及处理!B175," ",""))*(基础数据!$B$15:$B$26=SUBSTITUTE(是否降价——第三轮积分赛2Q产品评价以及处理!D175," ",""))),基础数据!$C$15:$C$26)/(100-基础数据!$G$5),V175*LOOKUP(1,0/((基础数据!$A$15:$A$26=SUBSTITUTE(是否降价——第三轮积分赛2Q产品评价以及处理!B175," ",""))*(基础数据!$B$15:$B$26=SUBSTITUTE(是否降价——第三轮积分赛2Q产品评价以及处理!D175," ",""))),基础数据!$C$15:$C$26)/100)</f>
        <v>38.428284627787427</v>
      </c>
      <c r="X175" s="35">
        <f t="shared" si="25"/>
        <v>17292.728082504342</v>
      </c>
    </row>
    <row r="176" spans="1:24" ht="40.200000000000003" hidden="1" thickBot="1">
      <c r="A176" s="43">
        <f t="shared" si="18"/>
        <v>7</v>
      </c>
      <c r="B176" s="29" t="s">
        <v>22</v>
      </c>
      <c r="C176" s="30" t="s">
        <v>17</v>
      </c>
      <c r="D176" s="31" t="s">
        <v>38</v>
      </c>
      <c r="E176" s="20" t="s">
        <v>49</v>
      </c>
      <c r="F176" s="24">
        <v>1.61</v>
      </c>
      <c r="G176" s="20">
        <v>0</v>
      </c>
      <c r="H176" s="20">
        <v>1.01</v>
      </c>
      <c r="I176" s="20">
        <v>0.49</v>
      </c>
      <c r="J176" s="20">
        <v>0</v>
      </c>
      <c r="K176" s="20">
        <v>3.1116999999999999</v>
      </c>
      <c r="L176" s="45">
        <f>LOOKUP(1,0/((订单汇总处理!$G$7:$G$2423=N176)*(订单汇总处理!$E$7:$E$2423=B176)*(订单汇总处理!$D$7:$D$2423=2)),订单汇总处理!$I$7:$I$2423)</f>
        <v>43</v>
      </c>
      <c r="M176" s="45">
        <f>IF(SUBSTITUTE(D176," ","")="老年群体",K176*LOOKUP(1,0/((基础数据!$A$15:$A$26=SUBSTITUTE(是否降价——第三轮积分赛2Q产品评价以及处理!B176," ",""))*(基础数据!$B$15:$B$26=SUBSTITUTE(是否降价——第三轮积分赛2Q产品评价以及处理!D176," ",""))),基础数据!$C$15:$C$26)/(100-基础数据!$G$5),K176*LOOKUP(1,0/((基础数据!$A$15:$A$26=SUBSTITUTE(是否降价——第三轮积分赛2Q产品评价以及处理!B176," ",""))*(基础数据!$B$15:$B$26=SUBSTITUTE(是否降价——第三轮积分赛2Q产品评价以及处理!D176," ",""))),基础数据!$C$15:$C$26)/100)</f>
        <v>37.667947368421054</v>
      </c>
      <c r="N176" s="45" t="str">
        <f t="shared" si="19"/>
        <v>LN1</v>
      </c>
      <c r="O176" s="45">
        <f>IFERROR(LOOKUP(1,0/((订单汇总处理!$G$7:$G$2423=N176)*(订单汇总处理!$E$7:$E$2423=B176)*(订单汇总处理!$D$7:$D$2423=2)),订单汇总处理!$K$7:$K$2423),O177)</f>
        <v>449.99</v>
      </c>
      <c r="P176" s="45"/>
      <c r="Q176" s="45">
        <f t="shared" si="20"/>
        <v>16950.199636315789</v>
      </c>
      <c r="R176" s="46">
        <f t="shared" si="21"/>
        <v>449.99</v>
      </c>
      <c r="S176" s="35">
        <f t="shared" si="22"/>
        <v>4.9384910909924438E-6</v>
      </c>
      <c r="T176" s="35">
        <f t="shared" si="23"/>
        <v>1.5106270953400974E-4</v>
      </c>
      <c r="U176" s="35">
        <f>IF(SUBSTITUTE(D176," ","")=基础数据!$A$5,S176/T176*基础数据!$C$5,IF(SUBSTITUTE(D176," ","")=基础数据!$A$4,S176/T176*基础数据!$C$4,IF(SUBSTITUTE(D176," ","")=基础数据!$A$3,S176/T176*基础数据!$C$3,S176/T176*基础数据!$C$2)))</f>
        <v>1.6345831165833182</v>
      </c>
      <c r="V176" s="35">
        <f t="shared" si="24"/>
        <v>3.1345831165833182</v>
      </c>
      <c r="W176" s="35">
        <f>IF(SUBSTITUTE(D176," ","")="老年群体",V176*LOOKUP(1,0/((基础数据!$A$15:$A$26=SUBSTITUTE(是否降价——第三轮积分赛2Q产品评价以及处理!B176," ",""))*(基础数据!$B$15:$B$26=SUBSTITUTE(是否降价——第三轮积分赛2Q产品评价以及处理!D176," ",""))),基础数据!$C$15:$C$26)/(100-基础数据!$G$5),V176*LOOKUP(1,0/((基础数据!$A$15:$A$26=SUBSTITUTE(是否降价——第三轮积分赛2Q产品评价以及处理!B176," ",""))*(基础数据!$B$15:$B$26=SUBSTITUTE(是否降价——第三轮积分赛2Q产品评价以及处理!D176," ",""))),基础数据!$C$15:$C$26)/100)</f>
        <v>37.944953516534902</v>
      </c>
      <c r="X176" s="35">
        <f t="shared" si="25"/>
        <v>17074.849632905542</v>
      </c>
    </row>
    <row r="177" spans="1:24" ht="40.200000000000003" hidden="1" thickBot="1">
      <c r="A177" s="43">
        <f t="shared" si="18"/>
        <v>22</v>
      </c>
      <c r="B177" s="29" t="s">
        <v>22</v>
      </c>
      <c r="C177" s="30" t="s">
        <v>17</v>
      </c>
      <c r="D177" s="31" t="s">
        <v>38</v>
      </c>
      <c r="E177" s="20" t="s">
        <v>208</v>
      </c>
      <c r="F177" s="24">
        <v>1.61</v>
      </c>
      <c r="G177" s="20">
        <v>0</v>
      </c>
      <c r="H177" s="20">
        <v>1.01</v>
      </c>
      <c r="I177" s="20">
        <v>0.49</v>
      </c>
      <c r="J177" s="20">
        <v>0</v>
      </c>
      <c r="K177" s="20">
        <v>3.1116000000000001</v>
      </c>
      <c r="L177" s="45">
        <f>LOOKUP(1,0/((订单汇总处理!$G$7:$G$2423=N177)*(订单汇总处理!$E$7:$E$2423=B177)*(订单汇总处理!$D$7:$D$2423=2)),订单汇总处理!$I$7:$I$2423)</f>
        <v>43</v>
      </c>
      <c r="M177" s="45">
        <f>IF(SUBSTITUTE(D177," ","")="老年群体",K177*LOOKUP(1,0/((基础数据!$A$15:$A$26=SUBSTITUTE(是否降价——第三轮积分赛2Q产品评价以及处理!B177," ",""))*(基础数据!$B$15:$B$26=SUBSTITUTE(是否降价——第三轮积分赛2Q产品评价以及处理!D177," ",""))),基础数据!$C$15:$C$26)/(100-基础数据!$G$5),K177*LOOKUP(1,0/((基础数据!$A$15:$A$26=SUBSTITUTE(是否降价——第三轮积分赛2Q产品评价以及处理!B177," ",""))*(基础数据!$B$15:$B$26=SUBSTITUTE(是否降价——第三轮积分赛2Q产品评价以及处理!D177," ",""))),基础数据!$C$15:$C$26)/100)</f>
        <v>37.666736842105266</v>
      </c>
      <c r="N177" s="45" t="str">
        <f t="shared" si="19"/>
        <v>42</v>
      </c>
      <c r="O177" s="45">
        <f>IFERROR(LOOKUP(1,0/((订单汇总处理!$G$7:$G$2423=N177)*(订单汇总处理!$E$7:$E$2423=B177)*(订单汇总处理!$D$7:$D$2423=2)),订单汇总处理!$K$7:$K$2423),O178)</f>
        <v>450</v>
      </c>
      <c r="P177" s="45"/>
      <c r="Q177" s="45">
        <f t="shared" si="20"/>
        <v>16950.031578947368</v>
      </c>
      <c r="R177" s="46">
        <f t="shared" si="21"/>
        <v>450</v>
      </c>
      <c r="S177" s="35">
        <f t="shared" si="22"/>
        <v>4.9382716049382717E-6</v>
      </c>
      <c r="T177" s="35">
        <f t="shared" si="23"/>
        <v>1.5106270953400974E-4</v>
      </c>
      <c r="U177" s="35">
        <f>IF(SUBSTITUTE(D177," ","")=基础数据!$A$5,S177/T177*基础数据!$C$5,IF(SUBSTITUTE(D177," ","")=基础数据!$A$4,S177/T177*基础数据!$C$4,IF(SUBSTITUTE(D177," ","")=基础数据!$A$3,S177/T177*基础数据!$C$3,S177/T177*基础数据!$C$2)))</f>
        <v>1.6345104692520052</v>
      </c>
      <c r="V177" s="35">
        <f t="shared" si="24"/>
        <v>3.1345104692520049</v>
      </c>
      <c r="W177" s="35">
        <f>IF(SUBSTITUTE(D177," ","")="老年群体",V177*LOOKUP(1,0/((基础数据!$A$15:$A$26=SUBSTITUTE(是否降价——第三轮积分赛2Q产品评价以及处理!B177," ",""))*(基础数据!$B$15:$B$26=SUBSTITUTE(是否降价——第三轮积分赛2Q产品评价以及处理!D177," ",""))),基础数据!$C$15:$C$26)/(100-基础数据!$G$5),V177*LOOKUP(1,0/((基础数据!$A$15:$A$26=SUBSTITUTE(是否降价——第三轮积分赛2Q产品评价以及处理!B177," ",""))*(基础数据!$B$15:$B$26=SUBSTITUTE(是否降价——第三轮积分赛2Q产品评价以及处理!D177," ",""))),基础数据!$C$15:$C$26)/100)</f>
        <v>37.944074101471642</v>
      </c>
      <c r="X177" s="35">
        <f t="shared" si="25"/>
        <v>17074.833345662239</v>
      </c>
    </row>
    <row r="178" spans="1:24" ht="27" hidden="1" thickBot="1">
      <c r="A178" s="43">
        <f t="shared" si="18"/>
        <v>8</v>
      </c>
      <c r="B178" s="29" t="s">
        <v>22</v>
      </c>
      <c r="C178" s="30" t="s">
        <v>17</v>
      </c>
      <c r="D178" s="31" t="s">
        <v>38</v>
      </c>
      <c r="E178" s="20" t="s">
        <v>57</v>
      </c>
      <c r="F178" s="24">
        <v>1.61</v>
      </c>
      <c r="G178" s="20">
        <v>0</v>
      </c>
      <c r="H178" s="20">
        <v>1.01</v>
      </c>
      <c r="I178" s="20">
        <v>0.49</v>
      </c>
      <c r="J178" s="20">
        <v>0</v>
      </c>
      <c r="K178" s="20">
        <v>3.1116000000000001</v>
      </c>
      <c r="L178" s="45">
        <f>LOOKUP(1,0/((订单汇总处理!$G$7:$G$2423=N178)*(订单汇总处理!$E$7:$E$2423=B178)*(订单汇总处理!$D$7:$D$2423=2)),订单汇总处理!$I$7:$I$2423)</f>
        <v>30</v>
      </c>
      <c r="M178" s="45">
        <f>IF(SUBSTITUTE(D178," ","")="老年群体",K178*LOOKUP(1,0/((基础数据!$A$15:$A$26=SUBSTITUTE(是否降价——第三轮积分赛2Q产品评价以及处理!B178," ",""))*(基础数据!$B$15:$B$26=SUBSTITUTE(是否降价——第三轮积分赛2Q产品评价以及处理!D178," ",""))),基础数据!$C$15:$C$26)/(100-基础数据!$G$5),K178*LOOKUP(1,0/((基础数据!$A$15:$A$26=SUBSTITUTE(是否降价——第三轮积分赛2Q产品评价以及处理!B178," ",""))*(基础数据!$B$15:$B$26=SUBSTITUTE(是否降价——第三轮积分赛2Q产品评价以及处理!D178," ",""))),基础数据!$C$15:$C$26)/100)</f>
        <v>37.666736842105266</v>
      </c>
      <c r="N178" s="45" t="str">
        <f t="shared" si="19"/>
        <v>老年11</v>
      </c>
      <c r="O178" s="45">
        <f>IFERROR(LOOKUP(1,0/((订单汇总处理!$G$7:$G$2423=N178)*(订单汇总处理!$E$7:$E$2423=B178)*(订单汇总处理!$D$7:$D$2423=2)),订单汇总处理!$K$7:$K$2423),O179)</f>
        <v>450</v>
      </c>
      <c r="P178" s="45"/>
      <c r="Q178" s="45">
        <f t="shared" si="20"/>
        <v>16950.031578947368</v>
      </c>
      <c r="R178" s="46">
        <f t="shared" si="21"/>
        <v>450</v>
      </c>
      <c r="S178" s="35">
        <f t="shared" si="22"/>
        <v>4.9382716049382717E-6</v>
      </c>
      <c r="T178" s="35">
        <f t="shared" si="23"/>
        <v>1.5106270953400974E-4</v>
      </c>
      <c r="U178" s="35">
        <f>IF(SUBSTITUTE(D178," ","")=基础数据!$A$5,S178/T178*基础数据!$C$5,IF(SUBSTITUTE(D178," ","")=基础数据!$A$4,S178/T178*基础数据!$C$4,IF(SUBSTITUTE(D178," ","")=基础数据!$A$3,S178/T178*基础数据!$C$3,S178/T178*基础数据!$C$2)))</f>
        <v>1.6345104692520052</v>
      </c>
      <c r="V178" s="35">
        <f t="shared" si="24"/>
        <v>3.1345104692520049</v>
      </c>
      <c r="W178" s="35">
        <f>IF(SUBSTITUTE(D178," ","")="老年群体",V178*LOOKUP(1,0/((基础数据!$A$15:$A$26=SUBSTITUTE(是否降价——第三轮积分赛2Q产品评价以及处理!B178," ",""))*(基础数据!$B$15:$B$26=SUBSTITUTE(是否降价——第三轮积分赛2Q产品评价以及处理!D178," ",""))),基础数据!$C$15:$C$26)/(100-基础数据!$G$5),V178*LOOKUP(1,0/((基础数据!$A$15:$A$26=SUBSTITUTE(是否降价——第三轮积分赛2Q产品评价以及处理!B178," ",""))*(基础数据!$B$15:$B$26=SUBSTITUTE(是否降价——第三轮积分赛2Q产品评价以及处理!D178," ",""))),基础数据!$C$15:$C$26)/100)</f>
        <v>37.944074101471642</v>
      </c>
      <c r="X178" s="35">
        <f t="shared" si="25"/>
        <v>17074.833345662239</v>
      </c>
    </row>
    <row r="179" spans="1:24" ht="40.200000000000003" thickBot="1">
      <c r="A179" s="43">
        <f t="shared" si="18"/>
        <v>1</v>
      </c>
      <c r="B179" s="29" t="s">
        <v>22</v>
      </c>
      <c r="C179" s="30" t="s">
        <v>17</v>
      </c>
      <c r="D179" s="31" t="s">
        <v>38</v>
      </c>
      <c r="E179" s="20" t="s">
        <v>42</v>
      </c>
      <c r="F179" s="24">
        <v>1.61</v>
      </c>
      <c r="G179" s="20">
        <v>0.14000000000000001</v>
      </c>
      <c r="H179" s="20">
        <v>1.01</v>
      </c>
      <c r="I179" s="20">
        <v>0.24</v>
      </c>
      <c r="J179" s="20">
        <v>0</v>
      </c>
      <c r="K179" s="20">
        <v>3.0105</v>
      </c>
      <c r="L179" s="45">
        <f>LOOKUP(1,0/((订单汇总处理!$G$7:$G$2423=N179)*(订单汇总处理!$E$7:$E$2423=B179)*(订单汇总处理!$D$7:$D$2423=2)),订单汇总处理!$I$7:$I$2423)</f>
        <v>40</v>
      </c>
      <c r="M179" s="45">
        <f>IF(SUBSTITUTE(D179," ","")="老年群体",K179*LOOKUP(1,0/((基础数据!$A$15:$A$26=SUBSTITUTE(是否降价——第三轮积分赛2Q产品评价以及处理!B179," ",""))*(基础数据!$B$15:$B$26=SUBSTITUTE(是否降价——第三轮积分赛2Q产品评价以及处理!D179," ",""))),基础数据!$C$15:$C$26)/(100-基础数据!$G$5),K179*LOOKUP(1,0/((基础数据!$A$15:$A$26=SUBSTITUTE(是否降价——第三轮积分赛2Q产品评价以及处理!B179," ",""))*(基础数据!$B$15:$B$26=SUBSTITUTE(是否降价——第三轮积分赛2Q产品评价以及处理!D179," ",""))),基础数据!$C$15:$C$26)/100)</f>
        <v>36.442894736842106</v>
      </c>
      <c r="N179" s="45" t="str">
        <f t="shared" si="19"/>
        <v>老松1</v>
      </c>
      <c r="O179" s="45">
        <f>IFERROR(LOOKUP(1,0/((订单汇总处理!$G$7:$G$2423=N179)*(订单汇总处理!$E$7:$E$2423=B179)*(订单汇总处理!$D$7:$D$2423=2)),订单汇总处理!$K$7:$K$2423),O180)</f>
        <v>450</v>
      </c>
      <c r="P179" s="45">
        <f>IF(N179=基础数据!$K$8,基础数据!$K$29,IF(N179=基础数据!$L$8,基础数据!$L$29,IF(N179=基础数据!$M$8,基础数据!$M$29,IF(N179=基础数据!$N$8,基础数据!$N$29,IF(N179=基础数据!$O$8,基础数据!$O$29,IF(N179=基础数据!$P$8,基础数据!$P$29,IF(N179=基础数据!$Q$8,基础数据!$Q$29,基础数据!$R$29)))))))</f>
        <v>238.84</v>
      </c>
      <c r="Q179" s="82">
        <f>(O179-P179)*M179</f>
        <v>7695.2816526315792</v>
      </c>
      <c r="R179" s="46">
        <f t="shared" si="21"/>
        <v>450</v>
      </c>
      <c r="S179" s="35">
        <f t="shared" si="22"/>
        <v>4.9382716049382717E-6</v>
      </c>
      <c r="T179" s="35">
        <f t="shared" si="23"/>
        <v>1.5106270953400974E-4</v>
      </c>
      <c r="U179" s="35">
        <f>IF(SUBSTITUTE(D179," ","")=基础数据!$A$5,S179/T179*基础数据!$C$5,IF(SUBSTITUTE(D179," ","")=基础数据!$A$4,S179/T179*基础数据!$C$4,IF(SUBSTITUTE(D179," ","")=基础数据!$A$3,S179/T179*基础数据!$C$3,S179/T179*基础数据!$C$2)))</f>
        <v>1.6345104692520052</v>
      </c>
      <c r="V179" s="35">
        <f t="shared" si="24"/>
        <v>3.0245104692520051</v>
      </c>
      <c r="W179" s="35">
        <f>IF(SUBSTITUTE(D179," ","")="老年群体",V179*LOOKUP(1,0/((基础数据!$A$15:$A$26=SUBSTITUTE(是否降价——第三轮积分赛2Q产品评价以及处理!B179," ",""))*(基础数据!$B$15:$B$26=SUBSTITUTE(是否降价——第三轮积分赛2Q产品评价以及处理!D179," ",""))),基础数据!$C$15:$C$26)/(100-基础数据!$G$5),V179*LOOKUP(1,0/((基础数据!$A$15:$A$26=SUBSTITUTE(是否降价——第三轮积分赛2Q产品评价以及处理!B179," ",""))*(基础数据!$B$15:$B$26=SUBSTITUTE(是否降价——第三轮积分赛2Q产品评价以及处理!D179," ",""))),基础数据!$C$15:$C$26)/100)</f>
        <v>36.612495154103222</v>
      </c>
      <c r="X179" s="82">
        <f>(R179-P179)*W179</f>
        <v>7731.0944767404362</v>
      </c>
    </row>
    <row r="180" spans="1:24" ht="53.4" hidden="1" thickBot="1">
      <c r="A180" s="43">
        <f t="shared" si="18"/>
        <v>14</v>
      </c>
      <c r="B180" s="29" t="s">
        <v>22</v>
      </c>
      <c r="C180" s="30" t="s">
        <v>17</v>
      </c>
      <c r="D180" s="31" t="s">
        <v>38</v>
      </c>
      <c r="E180" s="20" t="s">
        <v>44</v>
      </c>
      <c r="F180" s="24">
        <v>1.61</v>
      </c>
      <c r="G180" s="20">
        <v>0.14000000000000001</v>
      </c>
      <c r="H180" s="20">
        <v>1.01</v>
      </c>
      <c r="I180" s="20">
        <v>0.24</v>
      </c>
      <c r="J180" s="20">
        <v>0</v>
      </c>
      <c r="K180" s="20">
        <v>3.0066000000000002</v>
      </c>
      <c r="L180" s="45">
        <f>LOOKUP(1,0/((订单汇总处理!$G$7:$G$2423=N180)*(订单汇总处理!$E$7:$E$2423=B180)*(订单汇总处理!$D$7:$D$2423=2)),订单汇总处理!$I$7:$I$2423)</f>
        <v>39</v>
      </c>
      <c r="M180" s="45">
        <f>IF(SUBSTITUTE(D180," ","")="老年群体",K180*LOOKUP(1,0/((基础数据!$A$15:$A$26=SUBSTITUTE(是否降价——第三轮积分赛2Q产品评价以及处理!B180," ",""))*(基础数据!$B$15:$B$26=SUBSTITUTE(是否降价——第三轮积分赛2Q产品评价以及处理!D180," ",""))),基础数据!$C$15:$C$26)/(100-基础数据!$G$5),K180*LOOKUP(1,0/((基础数据!$A$15:$A$26=SUBSTITUTE(是否降价——第三轮积分赛2Q产品评价以及处理!B180," ",""))*(基础数据!$B$15:$B$26=SUBSTITUTE(是否降价——第三轮积分赛2Q产品评价以及处理!D180," ",""))),基础数据!$C$15:$C$26)/100)</f>
        <v>36.395684210526319</v>
      </c>
      <c r="N180" s="45" t="str">
        <f t="shared" si="19"/>
        <v>l121</v>
      </c>
      <c r="O180" s="45">
        <f>IFERROR(LOOKUP(1,0/((订单汇总处理!$G$7:$G$2423=N180)*(订单汇总处理!$E$7:$E$2423=B180)*(订单汇总处理!$D$7:$D$2423=2)),订单汇总处理!$K$7:$K$2423),O181)</f>
        <v>450</v>
      </c>
      <c r="P180" s="45"/>
      <c r="Q180" s="45">
        <f t="shared" si="20"/>
        <v>16378.057894736843</v>
      </c>
      <c r="R180" s="46">
        <f t="shared" si="21"/>
        <v>450</v>
      </c>
      <c r="S180" s="35">
        <f t="shared" si="22"/>
        <v>4.9382716049382717E-6</v>
      </c>
      <c r="T180" s="35">
        <f t="shared" si="23"/>
        <v>1.5106270953400974E-4</v>
      </c>
      <c r="U180" s="35">
        <f>IF(SUBSTITUTE(D180," ","")=基础数据!$A$5,S180/T180*基础数据!$C$5,IF(SUBSTITUTE(D180," ","")=基础数据!$A$4,S180/T180*基础数据!$C$4,IF(SUBSTITUTE(D180," ","")=基础数据!$A$3,S180/T180*基础数据!$C$3,S180/T180*基础数据!$C$2)))</f>
        <v>1.6345104692520052</v>
      </c>
      <c r="V180" s="35">
        <f t="shared" si="24"/>
        <v>3.0245104692520051</v>
      </c>
      <c r="W180" s="35">
        <f>IF(SUBSTITUTE(D180," ","")="老年群体",V180*LOOKUP(1,0/((基础数据!$A$15:$A$26=SUBSTITUTE(是否降价——第三轮积分赛2Q产品评价以及处理!B180," ",""))*(基础数据!$B$15:$B$26=SUBSTITUTE(是否降价——第三轮积分赛2Q产品评价以及处理!D180," ",""))),基础数据!$C$15:$C$26)/(100-基础数据!$G$5),V180*LOOKUP(1,0/((基础数据!$A$15:$A$26=SUBSTITUTE(是否降价——第三轮积分赛2Q产品评价以及处理!B180," ",""))*(基础数据!$B$15:$B$26=SUBSTITUTE(是否降价——第三轮积分赛2Q产品评价以及处理!D180," ",""))),基础数据!$C$15:$C$26)/100)</f>
        <v>36.612495154103222</v>
      </c>
      <c r="X180" s="35">
        <f t="shared" si="25"/>
        <v>16475.622819346449</v>
      </c>
    </row>
    <row r="181" spans="1:24" ht="40.200000000000003" hidden="1" thickBot="1">
      <c r="A181" s="43">
        <f t="shared" si="18"/>
        <v>9</v>
      </c>
      <c r="B181" s="29" t="s">
        <v>22</v>
      </c>
      <c r="C181" s="30" t="s">
        <v>17</v>
      </c>
      <c r="D181" s="31" t="s">
        <v>38</v>
      </c>
      <c r="E181" s="20" t="s">
        <v>54</v>
      </c>
      <c r="F181" s="24">
        <v>1.61</v>
      </c>
      <c r="G181" s="20">
        <v>0</v>
      </c>
      <c r="H181" s="20">
        <v>1.01</v>
      </c>
      <c r="I181" s="20">
        <v>0.24</v>
      </c>
      <c r="J181" s="20">
        <v>0</v>
      </c>
      <c r="K181" s="20">
        <v>2.8685</v>
      </c>
      <c r="L181" s="45">
        <f>LOOKUP(1,0/((订单汇总处理!$G$7:$G$2423=N181)*(订单汇总处理!$E$7:$E$2423=B181)*(订单汇总处理!$D$7:$D$2423=2)),订单汇总处理!$I$7:$I$2423)</f>
        <v>39</v>
      </c>
      <c r="M181" s="45">
        <f>IF(SUBSTITUTE(D181," ","")="老年群体",K181*LOOKUP(1,0/((基础数据!$A$15:$A$26=SUBSTITUTE(是否降价——第三轮积分赛2Q产品评价以及处理!B181," ",""))*(基础数据!$B$15:$B$26=SUBSTITUTE(是否降价——第三轮积分赛2Q产品评价以及处理!D181," ",""))),基础数据!$C$15:$C$26)/(100-基础数据!$G$5),K181*LOOKUP(1,0/((基础数据!$A$15:$A$26=SUBSTITUTE(是否降价——第三轮积分赛2Q产品评价以及处理!B181," ",""))*(基础数据!$B$15:$B$26=SUBSTITUTE(是否降价——第三轮积分赛2Q产品评价以及处理!D181," ",""))),基础数据!$C$15:$C$26)/100)</f>
        <v>34.723947368421051</v>
      </c>
      <c r="N181" s="45" t="str">
        <f t="shared" si="19"/>
        <v>老年01</v>
      </c>
      <c r="O181" s="45">
        <f>IFERROR(LOOKUP(1,0/((订单汇总处理!$G$7:$G$2423=N181)*(订单汇总处理!$E$7:$E$2423=B181)*(订单汇总处理!$D$7:$D$2423=2)),订单汇总处理!$K$7:$K$2423),O182)</f>
        <v>449.9</v>
      </c>
      <c r="P181" s="45"/>
      <c r="Q181" s="45">
        <f t="shared" si="20"/>
        <v>15622.303921052629</v>
      </c>
      <c r="R181" s="46">
        <f t="shared" si="21"/>
        <v>449.9</v>
      </c>
      <c r="S181" s="35">
        <f t="shared" si="22"/>
        <v>4.9404671241308676E-6</v>
      </c>
      <c r="T181" s="35">
        <f t="shared" si="23"/>
        <v>1.5106270953400974E-4</v>
      </c>
      <c r="U181" s="35">
        <f>IF(SUBSTITUTE(D181," ","")=基础数据!$A$5,S181/T181*基础数据!$C$5,IF(SUBSTITUTE(D181," ","")=基础数据!$A$4,S181/T181*基础数据!$C$4,IF(SUBSTITUTE(D181," ","")=基础数据!$A$3,S181/T181*基础数据!$C$3,S181/T181*基础数据!$C$2)))</f>
        <v>1.6352371605709177</v>
      </c>
      <c r="V181" s="35">
        <f t="shared" si="24"/>
        <v>2.8852371605709175</v>
      </c>
      <c r="W181" s="35">
        <f>IF(SUBSTITUTE(D181," ","")="老年群体",V181*LOOKUP(1,0/((基础数据!$A$15:$A$26=SUBSTITUTE(是否降价——第三轮积分赛2Q产品评价以及处理!B181," ",""))*(基础数据!$B$15:$B$26=SUBSTITUTE(是否降价——第三轮积分赛2Q产品评价以及处理!D181," ",""))),基础数据!$C$15:$C$26)/(100-基础数据!$G$5),V181*LOOKUP(1,0/((基础数据!$A$15:$A$26=SUBSTITUTE(是否降价——第三轮积分赛2Q产品评价以及处理!B181," ",""))*(基础数据!$B$15:$B$26=SUBSTITUTE(是否降价——第三轮积分赛2Q产品评价以及处理!D181," ",""))),基础数据!$C$15:$C$26)/100)</f>
        <v>34.926555101647949</v>
      </c>
      <c r="X181" s="35">
        <f t="shared" si="25"/>
        <v>15713.457140231412</v>
      </c>
    </row>
    <row r="182" spans="1:24" ht="53.4" hidden="1" thickBot="1">
      <c r="A182" s="43">
        <f t="shared" si="18"/>
        <v>17</v>
      </c>
      <c r="B182" s="29" t="s">
        <v>22</v>
      </c>
      <c r="C182" s="30" t="s">
        <v>17</v>
      </c>
      <c r="D182" s="31" t="s">
        <v>38</v>
      </c>
      <c r="E182" s="20" t="s">
        <v>182</v>
      </c>
      <c r="F182" s="24">
        <v>1.61</v>
      </c>
      <c r="G182" s="20">
        <v>0</v>
      </c>
      <c r="H182" s="20">
        <v>1.01</v>
      </c>
      <c r="I182" s="20">
        <v>0.24</v>
      </c>
      <c r="J182" s="20">
        <v>0</v>
      </c>
      <c r="K182" s="20">
        <v>2.8677000000000001</v>
      </c>
      <c r="L182" s="45">
        <f>LOOKUP(1,0/((订单汇总处理!$G$7:$G$2423=N182)*(订单汇总处理!$E$7:$E$2423=B182)*(订单汇总处理!$D$7:$D$2423=2)),订单汇总处理!$I$7:$I$2423)</f>
        <v>37</v>
      </c>
      <c r="M182" s="45">
        <f>IF(SUBSTITUTE(D182," ","")="老年群体",K182*LOOKUP(1,0/((基础数据!$A$15:$A$26=SUBSTITUTE(是否降价——第三轮积分赛2Q产品评价以及处理!B182," ",""))*(基础数据!$B$15:$B$26=SUBSTITUTE(是否降价——第三轮积分赛2Q产品评价以及处理!D182," ",""))),基础数据!$C$15:$C$26)/(100-基础数据!$G$5),K182*LOOKUP(1,0/((基础数据!$A$15:$A$26=SUBSTITUTE(是否降价——第三轮积分赛2Q产品评价以及处理!B182," ",""))*(基础数据!$B$15:$B$26=SUBSTITUTE(是否降价——第三轮积分赛2Q产品评价以及处理!D182," ",""))),基础数据!$C$15:$C$26)/100)</f>
        <v>34.714263157894734</v>
      </c>
      <c r="N182" s="45" t="str">
        <f t="shared" si="19"/>
        <v>lll1</v>
      </c>
      <c r="O182" s="45">
        <f>IFERROR(LOOKUP(1,0/((订单汇总处理!$G$7:$G$2423=N182)*(订单汇总处理!$E$7:$E$2423=B182)*(订单汇总处理!$D$7:$D$2423=2)),订单汇总处理!$K$7:$K$2423),O183)</f>
        <v>450</v>
      </c>
      <c r="P182" s="45"/>
      <c r="Q182" s="45">
        <f t="shared" si="20"/>
        <v>15621.418421052631</v>
      </c>
      <c r="R182" s="46">
        <f t="shared" si="21"/>
        <v>450</v>
      </c>
      <c r="S182" s="35">
        <f t="shared" si="22"/>
        <v>4.9382716049382717E-6</v>
      </c>
      <c r="T182" s="35">
        <f t="shared" si="23"/>
        <v>1.5106270953400974E-4</v>
      </c>
      <c r="U182" s="35">
        <f>IF(SUBSTITUTE(D182," ","")=基础数据!$A$5,S182/T182*基础数据!$C$5,IF(SUBSTITUTE(D182," ","")=基础数据!$A$4,S182/T182*基础数据!$C$4,IF(SUBSTITUTE(D182," ","")=基础数据!$A$3,S182/T182*基础数据!$C$3,S182/T182*基础数据!$C$2)))</f>
        <v>1.6345104692520052</v>
      </c>
      <c r="V182" s="35">
        <f t="shared" si="24"/>
        <v>2.8845104692520049</v>
      </c>
      <c r="W182" s="35">
        <f>IF(SUBSTITUTE(D182," ","")="老年群体",V182*LOOKUP(1,0/((基础数据!$A$15:$A$26=SUBSTITUTE(是否降价——第三轮积分赛2Q产品评价以及处理!B182," ",""))*(基础数据!$B$15:$B$26=SUBSTITUTE(是否降价——第三轮积分赛2Q产品评价以及处理!D182," ",""))),基础数据!$C$15:$C$26)/(100-基础数据!$G$5),V182*LOOKUP(1,0/((基础数据!$A$15:$A$26=SUBSTITUTE(是否降价——第三轮积分赛2Q产品评价以及处理!B182," ",""))*(基础数据!$B$15:$B$26=SUBSTITUTE(是否降价——第三轮积分赛2Q产品评价以及处理!D182," ",""))),基础数据!$C$15:$C$26)/100)</f>
        <v>34.917758311997957</v>
      </c>
      <c r="X182" s="35">
        <f t="shared" si="25"/>
        <v>15712.99124039908</v>
      </c>
    </row>
    <row r="183" spans="1:24" ht="40.200000000000003" hidden="1" thickBot="1">
      <c r="A183" s="43">
        <f t="shared" si="18"/>
        <v>15</v>
      </c>
      <c r="B183" s="29" t="s">
        <v>22</v>
      </c>
      <c r="C183" s="30" t="s">
        <v>17</v>
      </c>
      <c r="D183" s="31" t="s">
        <v>38</v>
      </c>
      <c r="E183" s="20" t="s">
        <v>58</v>
      </c>
      <c r="F183" s="24">
        <v>1.61</v>
      </c>
      <c r="G183" s="20">
        <v>0</v>
      </c>
      <c r="H183" s="20">
        <v>1.01</v>
      </c>
      <c r="I183" s="20">
        <v>0.24</v>
      </c>
      <c r="J183" s="20">
        <v>0</v>
      </c>
      <c r="K183" s="20">
        <v>2.8677000000000001</v>
      </c>
      <c r="L183" s="45">
        <f>LOOKUP(1,0/((订单汇总处理!$G$7:$G$2423=N183)*(订单汇总处理!$E$7:$E$2423=B183)*(订单汇总处理!$D$7:$D$2423=2)),订单汇总处理!$I$7:$I$2423)</f>
        <v>30</v>
      </c>
      <c r="M183" s="45">
        <f>IF(SUBSTITUTE(D183," ","")="老年群体",K183*LOOKUP(1,0/((基础数据!$A$15:$A$26=SUBSTITUTE(是否降价——第三轮积分赛2Q产品评价以及处理!B183," ",""))*(基础数据!$B$15:$B$26=SUBSTITUTE(是否降价——第三轮积分赛2Q产品评价以及处理!D183," ",""))),基础数据!$C$15:$C$26)/(100-基础数据!$G$5),K183*LOOKUP(1,0/((基础数据!$A$15:$A$26=SUBSTITUTE(是否降价——第三轮积分赛2Q产品评价以及处理!B183," ",""))*(基础数据!$B$15:$B$26=SUBSTITUTE(是否降价——第三轮积分赛2Q产品评价以及处理!D183," ",""))),基础数据!$C$15:$C$26)/100)</f>
        <v>34.714263157894734</v>
      </c>
      <c r="N183" s="45" t="str">
        <f t="shared" si="19"/>
        <v>1老</v>
      </c>
      <c r="O183" s="45">
        <f>IFERROR(LOOKUP(1,0/((订单汇总处理!$G$7:$G$2423=N183)*(订单汇总处理!$E$7:$E$2423=B183)*(订单汇总处理!$D$7:$D$2423=2)),订单汇总处理!$K$7:$K$2423),O184)</f>
        <v>450</v>
      </c>
      <c r="P183" s="45"/>
      <c r="Q183" s="45">
        <f t="shared" si="20"/>
        <v>15621.418421052631</v>
      </c>
      <c r="R183" s="46">
        <f t="shared" si="21"/>
        <v>450</v>
      </c>
      <c r="S183" s="35">
        <f t="shared" si="22"/>
        <v>4.9382716049382717E-6</v>
      </c>
      <c r="T183" s="35">
        <f t="shared" si="23"/>
        <v>1.5106270953400974E-4</v>
      </c>
      <c r="U183" s="35">
        <f>IF(SUBSTITUTE(D183," ","")=基础数据!$A$5,S183/T183*基础数据!$C$5,IF(SUBSTITUTE(D183," ","")=基础数据!$A$4,S183/T183*基础数据!$C$4,IF(SUBSTITUTE(D183," ","")=基础数据!$A$3,S183/T183*基础数据!$C$3,S183/T183*基础数据!$C$2)))</f>
        <v>1.6345104692520052</v>
      </c>
      <c r="V183" s="35">
        <f t="shared" si="24"/>
        <v>2.8845104692520049</v>
      </c>
      <c r="W183" s="35">
        <f>IF(SUBSTITUTE(D183," ","")="老年群体",V183*LOOKUP(1,0/((基础数据!$A$15:$A$26=SUBSTITUTE(是否降价——第三轮积分赛2Q产品评价以及处理!B183," ",""))*(基础数据!$B$15:$B$26=SUBSTITUTE(是否降价——第三轮积分赛2Q产品评价以及处理!D183," ",""))),基础数据!$C$15:$C$26)/(100-基础数据!$G$5),V183*LOOKUP(1,0/((基础数据!$A$15:$A$26=SUBSTITUTE(是否降价——第三轮积分赛2Q产品评价以及处理!B183," ",""))*(基础数据!$B$15:$B$26=SUBSTITUTE(是否降价——第三轮积分赛2Q产品评价以及处理!D183," ",""))),基础数据!$C$15:$C$26)/100)</f>
        <v>34.917758311997957</v>
      </c>
      <c r="X183" s="35">
        <f t="shared" si="25"/>
        <v>15712.99124039908</v>
      </c>
    </row>
    <row r="184" spans="1:24" ht="40.200000000000003" hidden="1" thickBot="1">
      <c r="A184" s="43">
        <f t="shared" si="18"/>
        <v>15</v>
      </c>
      <c r="B184" s="29" t="s">
        <v>22</v>
      </c>
      <c r="C184" s="30" t="s">
        <v>17</v>
      </c>
      <c r="D184" s="31" t="s">
        <v>38</v>
      </c>
      <c r="E184" s="20" t="s">
        <v>59</v>
      </c>
      <c r="F184" s="24">
        <v>1.61</v>
      </c>
      <c r="G184" s="20">
        <v>0</v>
      </c>
      <c r="H184" s="20">
        <v>1.01</v>
      </c>
      <c r="I184" s="20">
        <v>0.24</v>
      </c>
      <c r="J184" s="20">
        <v>0</v>
      </c>
      <c r="K184" s="20">
        <v>2.8677000000000001</v>
      </c>
      <c r="L184" s="45">
        <f>LOOKUP(1,0/((订单汇总处理!$G$7:$G$2423=N184)*(订单汇总处理!$E$7:$E$2423=B184)*(订单汇总处理!$D$7:$D$2423=2)),订单汇总处理!$I$7:$I$2423)</f>
        <v>30</v>
      </c>
      <c r="M184" s="45">
        <f>IF(SUBSTITUTE(D184," ","")="老年群体",K184*LOOKUP(1,0/((基础数据!$A$15:$A$26=SUBSTITUTE(是否降价——第三轮积分赛2Q产品评价以及处理!B184," ",""))*(基础数据!$B$15:$B$26=SUBSTITUTE(是否降价——第三轮积分赛2Q产品评价以及处理!D184," ",""))),基础数据!$C$15:$C$26)/(100-基础数据!$G$5),K184*LOOKUP(1,0/((基础数据!$A$15:$A$26=SUBSTITUTE(是否降价——第三轮积分赛2Q产品评价以及处理!B184," ",""))*(基础数据!$B$15:$B$26=SUBSTITUTE(是否降价——第三轮积分赛2Q产品评价以及处理!D184," ",""))),基础数据!$C$15:$C$26)/100)</f>
        <v>34.714263157894734</v>
      </c>
      <c r="N184" s="45" t="str">
        <f t="shared" si="19"/>
        <v>2老</v>
      </c>
      <c r="O184" s="45">
        <f>IFERROR(LOOKUP(1,0/((订单汇总处理!$G$7:$G$2423=N184)*(订单汇总处理!$E$7:$E$2423=B184)*(订单汇总处理!$D$7:$D$2423=2)),订单汇总处理!$K$7:$K$2423),O185)</f>
        <v>450</v>
      </c>
      <c r="P184" s="45"/>
      <c r="Q184" s="45">
        <f t="shared" si="20"/>
        <v>15621.418421052631</v>
      </c>
      <c r="R184" s="46">
        <f t="shared" si="21"/>
        <v>450</v>
      </c>
      <c r="S184" s="35">
        <f t="shared" si="22"/>
        <v>4.9382716049382717E-6</v>
      </c>
      <c r="T184" s="35">
        <f t="shared" si="23"/>
        <v>1.5106270953400974E-4</v>
      </c>
      <c r="U184" s="35">
        <f>IF(SUBSTITUTE(D184," ","")=基础数据!$A$5,S184/T184*基础数据!$C$5,IF(SUBSTITUTE(D184," ","")=基础数据!$A$4,S184/T184*基础数据!$C$4,IF(SUBSTITUTE(D184," ","")=基础数据!$A$3,S184/T184*基础数据!$C$3,S184/T184*基础数据!$C$2)))</f>
        <v>1.6345104692520052</v>
      </c>
      <c r="V184" s="35">
        <f t="shared" si="24"/>
        <v>2.8845104692520049</v>
      </c>
      <c r="W184" s="35">
        <f>IF(SUBSTITUTE(D184," ","")="老年群体",V184*LOOKUP(1,0/((基础数据!$A$15:$A$26=SUBSTITUTE(是否降价——第三轮积分赛2Q产品评价以及处理!B184," ",""))*(基础数据!$B$15:$B$26=SUBSTITUTE(是否降价——第三轮积分赛2Q产品评价以及处理!D184," ",""))),基础数据!$C$15:$C$26)/(100-基础数据!$G$5),V184*LOOKUP(1,0/((基础数据!$A$15:$A$26=SUBSTITUTE(是否降价——第三轮积分赛2Q产品评价以及处理!B184," ",""))*(基础数据!$B$15:$B$26=SUBSTITUTE(是否降价——第三轮积分赛2Q产品评价以及处理!D184," ",""))),基础数据!$C$15:$C$26)/100)</f>
        <v>34.917758311997957</v>
      </c>
      <c r="X184" s="35">
        <f t="shared" si="25"/>
        <v>15712.99124039908</v>
      </c>
    </row>
    <row r="185" spans="1:24" ht="53.4" hidden="1" thickBot="1">
      <c r="A185" s="43">
        <f t="shared" si="18"/>
        <v>23</v>
      </c>
      <c r="B185" s="29" t="s">
        <v>22</v>
      </c>
      <c r="C185" s="30" t="s">
        <v>17</v>
      </c>
      <c r="D185" s="31" t="s">
        <v>38</v>
      </c>
      <c r="E185" s="20" t="s">
        <v>60</v>
      </c>
      <c r="F185" s="24">
        <v>1.61</v>
      </c>
      <c r="G185" s="20">
        <v>0</v>
      </c>
      <c r="H185" s="20">
        <v>1.01</v>
      </c>
      <c r="I185" s="20">
        <v>0.24</v>
      </c>
      <c r="J185" s="20">
        <v>0</v>
      </c>
      <c r="K185" s="20">
        <v>2.8677000000000001</v>
      </c>
      <c r="L185" s="45">
        <f>LOOKUP(1,0/((订单汇总处理!$G$7:$G$2423=N185)*(订单汇总处理!$E$7:$E$2423=B185)*(订单汇总处理!$D$7:$D$2423=2)),订单汇总处理!$I$7:$I$2423)</f>
        <v>39</v>
      </c>
      <c r="M185" s="45">
        <f>IF(SUBSTITUTE(D185," ","")="老年群体",K185*LOOKUP(1,0/((基础数据!$A$15:$A$26=SUBSTITUTE(是否降价——第三轮积分赛2Q产品评价以及处理!B185," ",""))*(基础数据!$B$15:$B$26=SUBSTITUTE(是否降价——第三轮积分赛2Q产品评价以及处理!D185," ",""))),基础数据!$C$15:$C$26)/(100-基础数据!$G$5),K185*LOOKUP(1,0/((基础数据!$A$15:$A$26=SUBSTITUTE(是否降价——第三轮积分赛2Q产品评价以及处理!B185," ",""))*(基础数据!$B$15:$B$26=SUBSTITUTE(是否降价——第三轮积分赛2Q产品评价以及处理!D185," ",""))),基础数据!$C$15:$C$26)/100)</f>
        <v>34.714263157894734</v>
      </c>
      <c r="N185" s="45" t="str">
        <f t="shared" si="19"/>
        <v>老年O1</v>
      </c>
      <c r="O185" s="45">
        <f>IFERROR(LOOKUP(1,0/((订单汇总处理!$G$7:$G$2423=N185)*(订单汇总处理!$E$7:$E$2423=B185)*(订单汇总处理!$D$7:$D$2423=2)),订单汇总处理!$K$7:$K$2423),O186)</f>
        <v>450</v>
      </c>
      <c r="P185" s="45"/>
      <c r="Q185" s="45">
        <f t="shared" si="20"/>
        <v>15621.418421052631</v>
      </c>
      <c r="R185" s="46">
        <f t="shared" si="21"/>
        <v>450</v>
      </c>
      <c r="S185" s="35">
        <f t="shared" si="22"/>
        <v>4.9382716049382717E-6</v>
      </c>
      <c r="T185" s="35">
        <f t="shared" si="23"/>
        <v>1.5106270953400974E-4</v>
      </c>
      <c r="U185" s="35">
        <f>IF(SUBSTITUTE(D185," ","")=基础数据!$A$5,S185/T185*基础数据!$C$5,IF(SUBSTITUTE(D185," ","")=基础数据!$A$4,S185/T185*基础数据!$C$4,IF(SUBSTITUTE(D185," ","")=基础数据!$A$3,S185/T185*基础数据!$C$3,S185/T185*基础数据!$C$2)))</f>
        <v>1.6345104692520052</v>
      </c>
      <c r="V185" s="35">
        <f t="shared" si="24"/>
        <v>2.8845104692520049</v>
      </c>
      <c r="W185" s="35">
        <f>IF(SUBSTITUTE(D185," ","")="老年群体",V185*LOOKUP(1,0/((基础数据!$A$15:$A$26=SUBSTITUTE(是否降价——第三轮积分赛2Q产品评价以及处理!B185," ",""))*(基础数据!$B$15:$B$26=SUBSTITUTE(是否降价——第三轮积分赛2Q产品评价以及处理!D185," ",""))),基础数据!$C$15:$C$26)/(100-基础数据!$G$5),V185*LOOKUP(1,0/((基础数据!$A$15:$A$26=SUBSTITUTE(是否降价——第三轮积分赛2Q产品评价以及处理!B185," ",""))*(基础数据!$B$15:$B$26=SUBSTITUTE(是否降价——第三轮积分赛2Q产品评价以及处理!D185," ",""))),基础数据!$C$15:$C$26)/100)</f>
        <v>34.917758311997957</v>
      </c>
      <c r="X185" s="35">
        <f t="shared" si="25"/>
        <v>15712.99124039908</v>
      </c>
    </row>
    <row r="186" spans="1:24" ht="53.4" hidden="1" thickBot="1">
      <c r="A186" s="43">
        <f t="shared" si="18"/>
        <v>6</v>
      </c>
      <c r="B186" s="29" t="s">
        <v>22</v>
      </c>
      <c r="C186" s="30" t="s">
        <v>17</v>
      </c>
      <c r="D186" s="31" t="s">
        <v>38</v>
      </c>
      <c r="E186" s="20" t="s">
        <v>53</v>
      </c>
      <c r="F186" s="24">
        <v>1.61</v>
      </c>
      <c r="G186" s="20">
        <v>0</v>
      </c>
      <c r="H186" s="20">
        <v>1.01</v>
      </c>
      <c r="I186" s="20">
        <v>0.24</v>
      </c>
      <c r="J186" s="20">
        <v>0</v>
      </c>
      <c r="K186" s="20">
        <v>2.8677000000000001</v>
      </c>
      <c r="L186" s="45">
        <f>LOOKUP(1,0/((订单汇总处理!$G$7:$G$2423=N186)*(订单汇总处理!$E$7:$E$2423=B186)*(订单汇总处理!$D$7:$D$2423=2)),订单汇总处理!$I$7:$I$2423)</f>
        <v>38</v>
      </c>
      <c r="M186" s="45">
        <f>IF(SUBSTITUTE(D186," ","")="老年群体",K186*LOOKUP(1,0/((基础数据!$A$15:$A$26=SUBSTITUTE(是否降价——第三轮积分赛2Q产品评价以及处理!B186," ",""))*(基础数据!$B$15:$B$26=SUBSTITUTE(是否降价——第三轮积分赛2Q产品评价以及处理!D186," ",""))),基础数据!$C$15:$C$26)/(100-基础数据!$G$5),K186*LOOKUP(1,0/((基础数据!$A$15:$A$26=SUBSTITUTE(是否降价——第三轮积分赛2Q产品评价以及处理!B186," ",""))*(基础数据!$B$15:$B$26=SUBSTITUTE(是否降价——第三轮积分赛2Q产品评价以及处理!D186," ",""))),基础数据!$C$15:$C$26)/100)</f>
        <v>34.714263157894734</v>
      </c>
      <c r="N186" s="45" t="str">
        <f t="shared" si="19"/>
        <v>老一</v>
      </c>
      <c r="O186" s="45">
        <f>IFERROR(LOOKUP(1,0/((订单汇总处理!$G$7:$G$2423=N186)*(订单汇总处理!$E$7:$E$2423=B186)*(订单汇总处理!$D$7:$D$2423=2)),订单汇总处理!$K$7:$K$2423),O187)</f>
        <v>450</v>
      </c>
      <c r="P186" s="45"/>
      <c r="Q186" s="45">
        <f t="shared" si="20"/>
        <v>15621.418421052631</v>
      </c>
      <c r="R186" s="46">
        <f t="shared" si="21"/>
        <v>450</v>
      </c>
      <c r="S186" s="35">
        <f t="shared" si="22"/>
        <v>4.9382716049382717E-6</v>
      </c>
      <c r="T186" s="35">
        <f t="shared" si="23"/>
        <v>1.5106270953400974E-4</v>
      </c>
      <c r="U186" s="35">
        <f>IF(SUBSTITUTE(D186," ","")=基础数据!$A$5,S186/T186*基础数据!$C$5,IF(SUBSTITUTE(D186," ","")=基础数据!$A$4,S186/T186*基础数据!$C$4,IF(SUBSTITUTE(D186," ","")=基础数据!$A$3,S186/T186*基础数据!$C$3,S186/T186*基础数据!$C$2)))</f>
        <v>1.6345104692520052</v>
      </c>
      <c r="V186" s="35">
        <f t="shared" si="24"/>
        <v>2.8845104692520049</v>
      </c>
      <c r="W186" s="35">
        <f>IF(SUBSTITUTE(D186," ","")="老年群体",V186*LOOKUP(1,0/((基础数据!$A$15:$A$26=SUBSTITUTE(是否降价——第三轮积分赛2Q产品评价以及处理!B186," ",""))*(基础数据!$B$15:$B$26=SUBSTITUTE(是否降价——第三轮积分赛2Q产品评价以及处理!D186," ",""))),基础数据!$C$15:$C$26)/(100-基础数据!$G$5),V186*LOOKUP(1,0/((基础数据!$A$15:$A$26=SUBSTITUTE(是否降价——第三轮积分赛2Q产品评价以及处理!B186," ",""))*(基础数据!$B$15:$B$26=SUBSTITUTE(是否降价——第三轮积分赛2Q产品评价以及处理!D186," ",""))),基础数据!$C$15:$C$26)/100)</f>
        <v>34.917758311997957</v>
      </c>
      <c r="X186" s="35">
        <f t="shared" si="25"/>
        <v>15712.99124039908</v>
      </c>
    </row>
    <row r="187" spans="1:24" ht="40.200000000000003" hidden="1" thickBot="1">
      <c r="A187" s="43">
        <f t="shared" si="18"/>
        <v>13</v>
      </c>
      <c r="B187" s="29" t="s">
        <v>22</v>
      </c>
      <c r="C187" s="30" t="s">
        <v>17</v>
      </c>
      <c r="D187" s="31" t="s">
        <v>38</v>
      </c>
      <c r="E187" s="20" t="s">
        <v>52</v>
      </c>
      <c r="F187" s="24">
        <v>1.61</v>
      </c>
      <c r="G187" s="20">
        <v>0</v>
      </c>
      <c r="H187" s="20">
        <v>1.01</v>
      </c>
      <c r="I187" s="20">
        <v>0.24</v>
      </c>
      <c r="J187" s="20">
        <v>0</v>
      </c>
      <c r="K187" s="20">
        <v>2.8677000000000001</v>
      </c>
      <c r="L187" s="45">
        <f>LOOKUP(1,0/((订单汇总处理!$G$7:$G$2423=N187)*(订单汇总处理!$E$7:$E$2423=B187)*(订单汇总处理!$D$7:$D$2423=2)),订单汇总处理!$I$7:$I$2423)</f>
        <v>39</v>
      </c>
      <c r="M187" s="45">
        <f>IF(SUBSTITUTE(D187," ","")="老年群体",K187*LOOKUP(1,0/((基础数据!$A$15:$A$26=SUBSTITUTE(是否降价——第三轮积分赛2Q产品评价以及处理!B187," ",""))*(基础数据!$B$15:$B$26=SUBSTITUTE(是否降价——第三轮积分赛2Q产品评价以及处理!D187," ",""))),基础数据!$C$15:$C$26)/(100-基础数据!$G$5),K187*LOOKUP(1,0/((基础数据!$A$15:$A$26=SUBSTITUTE(是否降价——第三轮积分赛2Q产品评价以及处理!B187," ",""))*(基础数据!$B$15:$B$26=SUBSTITUTE(是否降价——第三轮积分赛2Q产品评价以及处理!D187," ",""))),基础数据!$C$15:$C$26)/100)</f>
        <v>34.714263157894734</v>
      </c>
      <c r="N187" s="45" t="str">
        <f t="shared" si="19"/>
        <v>老老4</v>
      </c>
      <c r="O187" s="45">
        <f>IFERROR(LOOKUP(1,0/((订单汇总处理!$G$7:$G$2423=N187)*(订单汇总处理!$E$7:$E$2423=B187)*(订单汇总处理!$D$7:$D$2423=2)),订单汇总处理!$K$7:$K$2423),O188)</f>
        <v>450</v>
      </c>
      <c r="P187" s="45"/>
      <c r="Q187" s="45">
        <f t="shared" si="20"/>
        <v>15621.418421052631</v>
      </c>
      <c r="R187" s="46">
        <f t="shared" si="21"/>
        <v>450</v>
      </c>
      <c r="S187" s="35">
        <f t="shared" si="22"/>
        <v>4.9382716049382717E-6</v>
      </c>
      <c r="T187" s="35">
        <f t="shared" si="23"/>
        <v>1.5106270953400974E-4</v>
      </c>
      <c r="U187" s="35">
        <f>IF(SUBSTITUTE(D187," ","")=基础数据!$A$5,S187/T187*基础数据!$C$5,IF(SUBSTITUTE(D187," ","")=基础数据!$A$4,S187/T187*基础数据!$C$4,IF(SUBSTITUTE(D187," ","")=基础数据!$A$3,S187/T187*基础数据!$C$3,S187/T187*基础数据!$C$2)))</f>
        <v>1.6345104692520052</v>
      </c>
      <c r="V187" s="35">
        <f t="shared" si="24"/>
        <v>2.8845104692520049</v>
      </c>
      <c r="W187" s="35">
        <f>IF(SUBSTITUTE(D187," ","")="老年群体",V187*LOOKUP(1,0/((基础数据!$A$15:$A$26=SUBSTITUTE(是否降价——第三轮积分赛2Q产品评价以及处理!B187," ",""))*(基础数据!$B$15:$B$26=SUBSTITUTE(是否降价——第三轮积分赛2Q产品评价以及处理!D187," ",""))),基础数据!$C$15:$C$26)/(100-基础数据!$G$5),V187*LOOKUP(1,0/((基础数据!$A$15:$A$26=SUBSTITUTE(是否降价——第三轮积分赛2Q产品评价以及处理!B187," ",""))*(基础数据!$B$15:$B$26=SUBSTITUTE(是否降价——第三轮积分赛2Q产品评价以及处理!D187," ",""))),基础数据!$C$15:$C$26)/100)</f>
        <v>34.917758311997957</v>
      </c>
      <c r="X187" s="35">
        <f t="shared" si="25"/>
        <v>15712.99124039908</v>
      </c>
    </row>
    <row r="188" spans="1:24" ht="27" hidden="1" thickBot="1">
      <c r="A188" s="43">
        <f t="shared" si="18"/>
        <v>2</v>
      </c>
      <c r="B188" s="29" t="s">
        <v>22</v>
      </c>
      <c r="C188" s="30" t="s">
        <v>17</v>
      </c>
      <c r="D188" s="31" t="s">
        <v>38</v>
      </c>
      <c r="E188" s="20" t="s">
        <v>56</v>
      </c>
      <c r="F188" s="24">
        <v>1.61</v>
      </c>
      <c r="G188" s="20">
        <v>0</v>
      </c>
      <c r="H188" s="20">
        <v>1.01</v>
      </c>
      <c r="I188" s="20">
        <v>0.24</v>
      </c>
      <c r="J188" s="20">
        <v>0</v>
      </c>
      <c r="K188" s="20">
        <v>2.8677000000000001</v>
      </c>
      <c r="L188" s="45">
        <f>LOOKUP(1,0/((订单汇总处理!$G$7:$G$2423=N188)*(订单汇总处理!$E$7:$E$2423=B188)*(订单汇总处理!$D$7:$D$2423=2)),订单汇总处理!$I$7:$I$2423)</f>
        <v>39</v>
      </c>
      <c r="M188" s="45">
        <f>IF(SUBSTITUTE(D188," ","")="老年群体",K188*LOOKUP(1,0/((基础数据!$A$15:$A$26=SUBSTITUTE(是否降价——第三轮积分赛2Q产品评价以及处理!B188," ",""))*(基础数据!$B$15:$B$26=SUBSTITUTE(是否降价——第三轮积分赛2Q产品评价以及处理!D188," ",""))),基础数据!$C$15:$C$26)/(100-基础数据!$G$5),K188*LOOKUP(1,0/((基础数据!$A$15:$A$26=SUBSTITUTE(是否降价——第三轮积分赛2Q产品评价以及处理!B188," ",""))*(基础数据!$B$15:$B$26=SUBSTITUTE(是否降价——第三轮积分赛2Q产品评价以及处理!D188," ",""))),基础数据!$C$15:$C$26)/100)</f>
        <v>34.714263157894734</v>
      </c>
      <c r="N188" s="45" t="str">
        <f t="shared" si="19"/>
        <v>老年A</v>
      </c>
      <c r="O188" s="45">
        <f>IFERROR(LOOKUP(1,0/((订单汇总处理!$G$7:$G$2423=N188)*(订单汇总处理!$E$7:$E$2423=B188)*(订单汇总处理!$D$7:$D$2423=2)),订单汇总处理!$K$7:$K$2423),O189)</f>
        <v>450</v>
      </c>
      <c r="P188" s="45"/>
      <c r="Q188" s="45">
        <f t="shared" si="20"/>
        <v>15621.418421052631</v>
      </c>
      <c r="R188" s="46">
        <f t="shared" si="21"/>
        <v>450</v>
      </c>
      <c r="S188" s="35">
        <f t="shared" si="22"/>
        <v>4.9382716049382717E-6</v>
      </c>
      <c r="T188" s="35">
        <f t="shared" si="23"/>
        <v>1.5106270953400974E-4</v>
      </c>
      <c r="U188" s="35">
        <f>IF(SUBSTITUTE(D188," ","")=基础数据!$A$5,S188/T188*基础数据!$C$5,IF(SUBSTITUTE(D188," ","")=基础数据!$A$4,S188/T188*基础数据!$C$4,IF(SUBSTITUTE(D188," ","")=基础数据!$A$3,S188/T188*基础数据!$C$3,S188/T188*基础数据!$C$2)))</f>
        <v>1.6345104692520052</v>
      </c>
      <c r="V188" s="35">
        <f t="shared" si="24"/>
        <v>2.8845104692520049</v>
      </c>
      <c r="W188" s="35">
        <f>IF(SUBSTITUTE(D188," ","")="老年群体",V188*LOOKUP(1,0/((基础数据!$A$15:$A$26=SUBSTITUTE(是否降价——第三轮积分赛2Q产品评价以及处理!B188," ",""))*(基础数据!$B$15:$B$26=SUBSTITUTE(是否降价——第三轮积分赛2Q产品评价以及处理!D188," ",""))),基础数据!$C$15:$C$26)/(100-基础数据!$G$5),V188*LOOKUP(1,0/((基础数据!$A$15:$A$26=SUBSTITUTE(是否降价——第三轮积分赛2Q产品评价以及处理!B188," ",""))*(基础数据!$B$15:$B$26=SUBSTITUTE(是否降价——第三轮积分赛2Q产品评价以及处理!D188," ",""))),基础数据!$C$15:$C$26)/100)</f>
        <v>34.917758311997957</v>
      </c>
      <c r="X188" s="35">
        <f t="shared" si="25"/>
        <v>15712.99124039908</v>
      </c>
    </row>
    <row r="189" spans="1:24" ht="40.200000000000003" hidden="1" thickBot="1">
      <c r="A189" s="43">
        <f t="shared" si="18"/>
        <v>10</v>
      </c>
      <c r="B189" s="29" t="s">
        <v>22</v>
      </c>
      <c r="C189" s="30" t="s">
        <v>17</v>
      </c>
      <c r="D189" s="31" t="s">
        <v>38</v>
      </c>
      <c r="E189" s="20" t="s">
        <v>55</v>
      </c>
      <c r="F189" s="24">
        <v>1.61</v>
      </c>
      <c r="G189" s="20">
        <v>0</v>
      </c>
      <c r="H189" s="20">
        <v>1.01</v>
      </c>
      <c r="I189" s="20">
        <v>0.24</v>
      </c>
      <c r="J189" s="20">
        <v>0</v>
      </c>
      <c r="K189" s="20">
        <v>2.8677000000000001</v>
      </c>
      <c r="L189" s="45">
        <f>LOOKUP(1,0/((订单汇总处理!$G$7:$G$2423=N189)*(订单汇总处理!$E$7:$E$2423=B189)*(订单汇总处理!$D$7:$D$2423=2)),订单汇总处理!$I$7:$I$2423)</f>
        <v>36</v>
      </c>
      <c r="M189" s="45">
        <f>IF(SUBSTITUTE(D189," ","")="老年群体",K189*LOOKUP(1,0/((基础数据!$A$15:$A$26=SUBSTITUTE(是否降价——第三轮积分赛2Q产品评价以及处理!B189," ",""))*(基础数据!$B$15:$B$26=SUBSTITUTE(是否降价——第三轮积分赛2Q产品评价以及处理!D189," ",""))),基础数据!$C$15:$C$26)/(100-基础数据!$G$5),K189*LOOKUP(1,0/((基础数据!$A$15:$A$26=SUBSTITUTE(是否降价——第三轮积分赛2Q产品评价以及处理!B189," ",""))*(基础数据!$B$15:$B$26=SUBSTITUTE(是否降价——第三轮积分赛2Q产品评价以及处理!D189," ",""))),基础数据!$C$15:$C$26)/100)</f>
        <v>34.714263157894734</v>
      </c>
      <c r="N189" s="45" t="str">
        <f t="shared" si="19"/>
        <v>11老年</v>
      </c>
      <c r="O189" s="45">
        <f>IFERROR(LOOKUP(1,0/((订单汇总处理!$G$7:$G$2423=N189)*(订单汇总处理!$E$7:$E$2423=B189)*(订单汇总处理!$D$7:$D$2423=2)),订单汇总处理!$K$7:$K$2423),O190)</f>
        <v>450</v>
      </c>
      <c r="P189" s="45"/>
      <c r="Q189" s="45">
        <f t="shared" si="20"/>
        <v>15621.418421052631</v>
      </c>
      <c r="R189" s="46">
        <f t="shared" si="21"/>
        <v>450</v>
      </c>
      <c r="S189" s="35">
        <f t="shared" si="22"/>
        <v>4.9382716049382717E-6</v>
      </c>
      <c r="T189" s="35">
        <f t="shared" si="23"/>
        <v>1.5106270953400974E-4</v>
      </c>
      <c r="U189" s="35">
        <f>IF(SUBSTITUTE(D189," ","")=基础数据!$A$5,S189/T189*基础数据!$C$5,IF(SUBSTITUTE(D189," ","")=基础数据!$A$4,S189/T189*基础数据!$C$4,IF(SUBSTITUTE(D189," ","")=基础数据!$A$3,S189/T189*基础数据!$C$3,S189/T189*基础数据!$C$2)))</f>
        <v>1.6345104692520052</v>
      </c>
      <c r="V189" s="35">
        <f t="shared" si="24"/>
        <v>2.8845104692520049</v>
      </c>
      <c r="W189" s="35">
        <f>IF(SUBSTITUTE(D189," ","")="老年群体",V189*LOOKUP(1,0/((基础数据!$A$15:$A$26=SUBSTITUTE(是否降价——第三轮积分赛2Q产品评价以及处理!B189," ",""))*(基础数据!$B$15:$B$26=SUBSTITUTE(是否降价——第三轮积分赛2Q产品评价以及处理!D189," ",""))),基础数据!$C$15:$C$26)/(100-基础数据!$G$5),V189*LOOKUP(1,0/((基础数据!$A$15:$A$26=SUBSTITUTE(是否降价——第三轮积分赛2Q产品评价以及处理!B189," ",""))*(基础数据!$B$15:$B$26=SUBSTITUTE(是否降价——第三轮积分赛2Q产品评价以及处理!D189," ",""))),基础数据!$C$15:$C$26)/100)</f>
        <v>34.917758311997957</v>
      </c>
      <c r="X189" s="35">
        <f t="shared" si="25"/>
        <v>15712.99124039908</v>
      </c>
    </row>
    <row r="190" spans="1:24" ht="40.200000000000003" hidden="1" thickBot="1">
      <c r="A190" s="43">
        <f t="shared" si="18"/>
        <v>10</v>
      </c>
      <c r="B190" s="29" t="s">
        <v>22</v>
      </c>
      <c r="C190" s="30" t="s">
        <v>17</v>
      </c>
      <c r="D190" s="31" t="s">
        <v>38</v>
      </c>
      <c r="E190" s="20" t="s">
        <v>51</v>
      </c>
      <c r="F190" s="24">
        <v>1.61</v>
      </c>
      <c r="G190" s="20">
        <v>0</v>
      </c>
      <c r="H190" s="20">
        <v>1.01</v>
      </c>
      <c r="I190" s="20">
        <v>0.24</v>
      </c>
      <c r="J190" s="20">
        <v>0</v>
      </c>
      <c r="K190" s="20">
        <v>2.8677000000000001</v>
      </c>
      <c r="L190" s="45">
        <f>LOOKUP(1,0/((订单汇总处理!$G$7:$G$2423=N190)*(订单汇总处理!$E$7:$E$2423=B190)*(订单汇总处理!$D$7:$D$2423=2)),订单汇总处理!$I$7:$I$2423)</f>
        <v>39</v>
      </c>
      <c r="M190" s="45">
        <f>IF(SUBSTITUTE(D190," ","")="老年群体",K190*LOOKUP(1,0/((基础数据!$A$15:$A$26=SUBSTITUTE(是否降价——第三轮积分赛2Q产品评价以及处理!B190," ",""))*(基础数据!$B$15:$B$26=SUBSTITUTE(是否降价——第三轮积分赛2Q产品评价以及处理!D190," ",""))),基础数据!$C$15:$C$26)/(100-基础数据!$G$5),K190*LOOKUP(1,0/((基础数据!$A$15:$A$26=SUBSTITUTE(是否降价——第三轮积分赛2Q产品评价以及处理!B190," ",""))*(基础数据!$B$15:$B$26=SUBSTITUTE(是否降价——第三轮积分赛2Q产品评价以及处理!D190," ",""))),基础数据!$C$15:$C$26)/100)</f>
        <v>34.714263157894734</v>
      </c>
      <c r="N190" s="45" t="str">
        <f t="shared" si="19"/>
        <v>22老年</v>
      </c>
      <c r="O190" s="45">
        <f>IFERROR(LOOKUP(1,0/((订单汇总处理!$G$7:$G$2423=N190)*(订单汇总处理!$E$7:$E$2423=B190)*(订单汇总处理!$D$7:$D$2423=2)),订单汇总处理!$K$7:$K$2423),O191)</f>
        <v>450</v>
      </c>
      <c r="P190" s="45"/>
      <c r="Q190" s="45">
        <f t="shared" si="20"/>
        <v>15621.418421052631</v>
      </c>
      <c r="R190" s="46">
        <f t="shared" si="21"/>
        <v>450</v>
      </c>
      <c r="S190" s="35">
        <f t="shared" si="22"/>
        <v>4.9382716049382717E-6</v>
      </c>
      <c r="T190" s="35">
        <f t="shared" si="23"/>
        <v>1.5106270953400974E-4</v>
      </c>
      <c r="U190" s="35">
        <f>IF(SUBSTITUTE(D190," ","")=基础数据!$A$5,S190/T190*基础数据!$C$5,IF(SUBSTITUTE(D190," ","")=基础数据!$A$4,S190/T190*基础数据!$C$4,IF(SUBSTITUTE(D190," ","")=基础数据!$A$3,S190/T190*基础数据!$C$3,S190/T190*基础数据!$C$2)))</f>
        <v>1.6345104692520052</v>
      </c>
      <c r="V190" s="35">
        <f t="shared" si="24"/>
        <v>2.8845104692520049</v>
      </c>
      <c r="W190" s="35">
        <f>IF(SUBSTITUTE(D190," ","")="老年群体",V190*LOOKUP(1,0/((基础数据!$A$15:$A$26=SUBSTITUTE(是否降价——第三轮积分赛2Q产品评价以及处理!B190," ",""))*(基础数据!$B$15:$B$26=SUBSTITUTE(是否降价——第三轮积分赛2Q产品评价以及处理!D190," ",""))),基础数据!$C$15:$C$26)/(100-基础数据!$G$5),V190*LOOKUP(1,0/((基础数据!$A$15:$A$26=SUBSTITUTE(是否降价——第三轮积分赛2Q产品评价以及处理!B190," ",""))*(基础数据!$B$15:$B$26=SUBSTITUTE(是否降价——第三轮积分赛2Q产品评价以及处理!D190," ",""))),基础数据!$C$15:$C$26)/100)</f>
        <v>34.917758311997957</v>
      </c>
      <c r="X190" s="35">
        <f t="shared" si="25"/>
        <v>15712.99124039908</v>
      </c>
    </row>
    <row r="191" spans="1:24" ht="40.200000000000003" hidden="1" thickBot="1">
      <c r="A191" s="43">
        <f t="shared" si="18"/>
        <v>19</v>
      </c>
      <c r="B191" s="29" t="s">
        <v>22</v>
      </c>
      <c r="C191" s="30" t="s">
        <v>17</v>
      </c>
      <c r="D191" s="31" t="s">
        <v>38</v>
      </c>
      <c r="E191" s="20" t="s">
        <v>46</v>
      </c>
      <c r="F191" s="24">
        <v>1.61</v>
      </c>
      <c r="G191" s="20">
        <v>0</v>
      </c>
      <c r="H191" s="20">
        <v>1.01</v>
      </c>
      <c r="I191" s="20">
        <v>0.24</v>
      </c>
      <c r="J191" s="20">
        <v>0</v>
      </c>
      <c r="K191" s="20">
        <v>2.8677000000000001</v>
      </c>
      <c r="L191" s="45">
        <f>LOOKUP(1,0/((订单汇总处理!$G$7:$G$2423=N191)*(订单汇总处理!$E$7:$E$2423=B191)*(订单汇总处理!$D$7:$D$2423=2)),订单汇总处理!$I$7:$I$2423)</f>
        <v>38</v>
      </c>
      <c r="M191" s="45">
        <f>IF(SUBSTITUTE(D191," ","")="老年群体",K191*LOOKUP(1,0/((基础数据!$A$15:$A$26=SUBSTITUTE(是否降价——第三轮积分赛2Q产品评价以及处理!B191," ",""))*(基础数据!$B$15:$B$26=SUBSTITUTE(是否降价——第三轮积分赛2Q产品评价以及处理!D191," ",""))),基础数据!$C$15:$C$26)/(100-基础数据!$G$5),K191*LOOKUP(1,0/((基础数据!$A$15:$A$26=SUBSTITUTE(是否降价——第三轮积分赛2Q产品评价以及处理!B191," ",""))*(基础数据!$B$15:$B$26=SUBSTITUTE(是否降价——第三轮积分赛2Q产品评价以及处理!D191," ",""))),基础数据!$C$15:$C$26)/100)</f>
        <v>34.714263157894734</v>
      </c>
      <c r="N191" s="45" t="str">
        <f t="shared" si="19"/>
        <v>丁11</v>
      </c>
      <c r="O191" s="45">
        <f>IFERROR(LOOKUP(1,0/((订单汇总处理!$G$7:$G$2423=N191)*(订单汇总处理!$E$7:$E$2423=B191)*(订单汇总处理!$D$7:$D$2423=2)),订单汇总处理!$K$7:$K$2423),O192)</f>
        <v>450</v>
      </c>
      <c r="P191" s="45"/>
      <c r="Q191" s="45">
        <f t="shared" si="20"/>
        <v>15621.418421052631</v>
      </c>
      <c r="R191" s="46">
        <f t="shared" si="21"/>
        <v>450</v>
      </c>
      <c r="S191" s="35">
        <f t="shared" si="22"/>
        <v>4.9382716049382717E-6</v>
      </c>
      <c r="T191" s="35">
        <f t="shared" si="23"/>
        <v>1.5106270953400974E-4</v>
      </c>
      <c r="U191" s="35">
        <f>IF(SUBSTITUTE(D191," ","")=基础数据!$A$5,S191/T191*基础数据!$C$5,IF(SUBSTITUTE(D191," ","")=基础数据!$A$4,S191/T191*基础数据!$C$4,IF(SUBSTITUTE(D191," ","")=基础数据!$A$3,S191/T191*基础数据!$C$3,S191/T191*基础数据!$C$2)))</f>
        <v>1.6345104692520052</v>
      </c>
      <c r="V191" s="35">
        <f t="shared" si="24"/>
        <v>2.8845104692520049</v>
      </c>
      <c r="W191" s="35">
        <f>IF(SUBSTITUTE(D191," ","")="老年群体",V191*LOOKUP(1,0/((基础数据!$A$15:$A$26=SUBSTITUTE(是否降价——第三轮积分赛2Q产品评价以及处理!B191," ",""))*(基础数据!$B$15:$B$26=SUBSTITUTE(是否降价——第三轮积分赛2Q产品评价以及处理!D191," ",""))),基础数据!$C$15:$C$26)/(100-基础数据!$G$5),V191*LOOKUP(1,0/((基础数据!$A$15:$A$26=SUBSTITUTE(是否降价——第三轮积分赛2Q产品评价以及处理!B191," ",""))*(基础数据!$B$15:$B$26=SUBSTITUTE(是否降价——第三轮积分赛2Q产品评价以及处理!D191," ",""))),基础数据!$C$15:$C$26)/100)</f>
        <v>34.917758311997957</v>
      </c>
      <c r="X191" s="35">
        <f t="shared" si="25"/>
        <v>15712.99124039908</v>
      </c>
    </row>
    <row r="192" spans="1:24" ht="40.200000000000003" hidden="1" thickBot="1">
      <c r="A192" s="43">
        <f t="shared" si="18"/>
        <v>3</v>
      </c>
      <c r="B192" s="29" t="s">
        <v>22</v>
      </c>
      <c r="C192" s="30" t="s">
        <v>17</v>
      </c>
      <c r="D192" s="31" t="s">
        <v>38</v>
      </c>
      <c r="E192" s="20" t="s">
        <v>61</v>
      </c>
      <c r="F192" s="24">
        <v>1.61</v>
      </c>
      <c r="G192" s="20">
        <v>0</v>
      </c>
      <c r="H192" s="20">
        <v>1.01</v>
      </c>
      <c r="I192" s="20">
        <v>0.24</v>
      </c>
      <c r="J192" s="20">
        <v>0</v>
      </c>
      <c r="K192" s="20">
        <v>2.8677000000000001</v>
      </c>
      <c r="L192" s="45">
        <f>LOOKUP(1,0/((订单汇总处理!$G$7:$G$2423=N192)*(订单汇总处理!$E$7:$E$2423=B192)*(订单汇总处理!$D$7:$D$2423=2)),订单汇总处理!$I$7:$I$2423)</f>
        <v>39</v>
      </c>
      <c r="M192" s="45">
        <f>IF(SUBSTITUTE(D192," ","")="老年群体",K192*LOOKUP(1,0/((基础数据!$A$15:$A$26=SUBSTITUTE(是否降价——第三轮积分赛2Q产品评价以及处理!B192," ",""))*(基础数据!$B$15:$B$26=SUBSTITUTE(是否降价——第三轮积分赛2Q产品评价以及处理!D192," ",""))),基础数据!$C$15:$C$26)/(100-基础数据!$G$5),K192*LOOKUP(1,0/((基础数据!$A$15:$A$26=SUBSTITUTE(是否降价——第三轮积分赛2Q产品评价以及处理!B192," ",""))*(基础数据!$B$15:$B$26=SUBSTITUTE(是否降价——第三轮积分赛2Q产品评价以及处理!D192," ",""))),基础数据!$C$15:$C$26)/100)</f>
        <v>34.714263157894734</v>
      </c>
      <c r="N192" s="45" t="str">
        <f t="shared" si="19"/>
        <v>老年111</v>
      </c>
      <c r="O192" s="45">
        <f>IFERROR(LOOKUP(1,0/((订单汇总处理!$G$7:$G$2423=N192)*(订单汇总处理!$E$7:$E$2423=B192)*(订单汇总处理!$D$7:$D$2423=2)),订单汇总处理!$K$7:$K$2423),O193)</f>
        <v>450</v>
      </c>
      <c r="P192" s="45"/>
      <c r="Q192" s="45">
        <f t="shared" si="20"/>
        <v>15621.418421052631</v>
      </c>
      <c r="R192" s="46">
        <f t="shared" si="21"/>
        <v>450</v>
      </c>
      <c r="S192" s="35">
        <f t="shared" si="22"/>
        <v>4.9382716049382717E-6</v>
      </c>
      <c r="T192" s="35">
        <f t="shared" si="23"/>
        <v>1.5106270953400974E-4</v>
      </c>
      <c r="U192" s="35">
        <f>IF(SUBSTITUTE(D192," ","")=基础数据!$A$5,S192/T192*基础数据!$C$5,IF(SUBSTITUTE(D192," ","")=基础数据!$A$4,S192/T192*基础数据!$C$4,IF(SUBSTITUTE(D192," ","")=基础数据!$A$3,S192/T192*基础数据!$C$3,S192/T192*基础数据!$C$2)))</f>
        <v>1.6345104692520052</v>
      </c>
      <c r="V192" s="35">
        <f t="shared" si="24"/>
        <v>2.8845104692520049</v>
      </c>
      <c r="W192" s="35">
        <f>IF(SUBSTITUTE(D192," ","")="老年群体",V192*LOOKUP(1,0/((基础数据!$A$15:$A$26=SUBSTITUTE(是否降价——第三轮积分赛2Q产品评价以及处理!B192," ",""))*(基础数据!$B$15:$B$26=SUBSTITUTE(是否降价——第三轮积分赛2Q产品评价以及处理!D192," ",""))),基础数据!$C$15:$C$26)/(100-基础数据!$G$5),V192*LOOKUP(1,0/((基础数据!$A$15:$A$26=SUBSTITUTE(是否降价——第三轮积分赛2Q产品评价以及处理!B192," ",""))*(基础数据!$B$15:$B$26=SUBSTITUTE(是否降价——第三轮积分赛2Q产品评价以及处理!D192," ",""))),基础数据!$C$15:$C$26)/100)</f>
        <v>34.917758311997957</v>
      </c>
      <c r="X192" s="35">
        <f t="shared" si="25"/>
        <v>15712.99124039908</v>
      </c>
    </row>
    <row r="193" spans="1:24" ht="40.200000000000003" hidden="1" thickBot="1">
      <c r="A193" s="43">
        <f t="shared" si="18"/>
        <v>5</v>
      </c>
      <c r="B193" s="29" t="s">
        <v>22</v>
      </c>
      <c r="C193" s="30" t="s">
        <v>17</v>
      </c>
      <c r="D193" s="31" t="s">
        <v>38</v>
      </c>
      <c r="E193" s="20" t="s">
        <v>62</v>
      </c>
      <c r="F193" s="24">
        <v>1.61</v>
      </c>
      <c r="G193" s="20">
        <v>0</v>
      </c>
      <c r="H193" s="20">
        <v>1.01</v>
      </c>
      <c r="I193" s="20">
        <v>0.24</v>
      </c>
      <c r="J193" s="20">
        <v>0</v>
      </c>
      <c r="K193" s="20">
        <v>2.8677000000000001</v>
      </c>
      <c r="L193" s="45">
        <f>LOOKUP(1,0/((订单汇总处理!$G$7:$G$2423=N193)*(订单汇总处理!$E$7:$E$2423=B193)*(订单汇总处理!$D$7:$D$2423=2)),订单汇总处理!$I$7:$I$2423)</f>
        <v>23</v>
      </c>
      <c r="M193" s="45">
        <f>IF(SUBSTITUTE(D193," ","")="老年群体",K193*LOOKUP(1,0/((基础数据!$A$15:$A$26=SUBSTITUTE(是否降价——第三轮积分赛2Q产品评价以及处理!B193," ",""))*(基础数据!$B$15:$B$26=SUBSTITUTE(是否降价——第三轮积分赛2Q产品评价以及处理!D193," ",""))),基础数据!$C$15:$C$26)/(100-基础数据!$G$5),K193*LOOKUP(1,0/((基础数据!$A$15:$A$26=SUBSTITUTE(是否降价——第三轮积分赛2Q产品评价以及处理!B193," ",""))*(基础数据!$B$15:$B$26=SUBSTITUTE(是否降价——第三轮积分赛2Q产品评价以及处理!D193," ",""))),基础数据!$C$15:$C$26)/100)</f>
        <v>34.714263157894734</v>
      </c>
      <c r="N193" s="45" t="str">
        <f t="shared" si="19"/>
        <v>LL1</v>
      </c>
      <c r="O193" s="45">
        <f>IFERROR(LOOKUP(1,0/((订单汇总处理!$G$7:$G$2423=N193)*(订单汇总处理!$E$7:$E$2423=B193)*(订单汇总处理!$D$7:$D$2423=2)),订单汇总处理!$K$7:$K$2423),O194)</f>
        <v>450</v>
      </c>
      <c r="P193" s="45"/>
      <c r="Q193" s="45">
        <f t="shared" si="20"/>
        <v>15621.418421052631</v>
      </c>
      <c r="R193" s="46">
        <f t="shared" si="21"/>
        <v>450</v>
      </c>
      <c r="S193" s="35">
        <f t="shared" si="22"/>
        <v>4.9382716049382717E-6</v>
      </c>
      <c r="T193" s="35">
        <f t="shared" si="23"/>
        <v>1.5106270953400974E-4</v>
      </c>
      <c r="U193" s="35">
        <f>IF(SUBSTITUTE(D193," ","")=基础数据!$A$5,S193/T193*基础数据!$C$5,IF(SUBSTITUTE(D193," ","")=基础数据!$A$4,S193/T193*基础数据!$C$4,IF(SUBSTITUTE(D193," ","")=基础数据!$A$3,S193/T193*基础数据!$C$3,S193/T193*基础数据!$C$2)))</f>
        <v>1.6345104692520052</v>
      </c>
      <c r="V193" s="35">
        <f t="shared" si="24"/>
        <v>2.8845104692520049</v>
      </c>
      <c r="W193" s="35">
        <f>IF(SUBSTITUTE(D193," ","")="老年群体",V193*LOOKUP(1,0/((基础数据!$A$15:$A$26=SUBSTITUTE(是否降价——第三轮积分赛2Q产品评价以及处理!B193," ",""))*(基础数据!$B$15:$B$26=SUBSTITUTE(是否降价——第三轮积分赛2Q产品评价以及处理!D193," ",""))),基础数据!$C$15:$C$26)/(100-基础数据!$G$5),V193*LOOKUP(1,0/((基础数据!$A$15:$A$26=SUBSTITUTE(是否降价——第三轮积分赛2Q产品评价以及处理!B193," ",""))*(基础数据!$B$15:$B$26=SUBSTITUTE(是否降价——第三轮积分赛2Q产品评价以及处理!D193," ",""))),基础数据!$C$15:$C$26)/100)</f>
        <v>34.917758311997957</v>
      </c>
      <c r="X193" s="35">
        <f t="shared" si="25"/>
        <v>15712.99124039908</v>
      </c>
    </row>
    <row r="194" spans="1:24" ht="27" hidden="1" thickBot="1">
      <c r="A194" s="43">
        <f t="shared" si="18"/>
        <v>12</v>
      </c>
      <c r="B194" s="29" t="s">
        <v>22</v>
      </c>
      <c r="C194" s="30" t="s">
        <v>17</v>
      </c>
      <c r="D194" s="31" t="s">
        <v>38</v>
      </c>
      <c r="E194" s="20" t="s">
        <v>64</v>
      </c>
      <c r="F194" s="24">
        <v>1.61</v>
      </c>
      <c r="G194" s="20">
        <v>0</v>
      </c>
      <c r="H194" s="20">
        <v>0.71</v>
      </c>
      <c r="I194" s="20">
        <v>0.49</v>
      </c>
      <c r="J194" s="20">
        <v>0</v>
      </c>
      <c r="K194" s="20">
        <v>2.8079000000000001</v>
      </c>
      <c r="L194" s="45">
        <f>LOOKUP(1,0/((订单汇总处理!$G$7:$G$2423=N194)*(订单汇总处理!$E$7:$E$2423=B194)*(订单汇总处理!$D$7:$D$2423=2)),订单汇总处理!$I$7:$I$2423)</f>
        <v>38</v>
      </c>
      <c r="M194" s="45">
        <f>IF(SUBSTITUTE(D194," ","")="老年群体",K194*LOOKUP(1,0/((基础数据!$A$15:$A$26=SUBSTITUTE(是否降价——第三轮积分赛2Q产品评价以及处理!B194," ",""))*(基础数据!$B$15:$B$26=SUBSTITUTE(是否降价——第三轮积分赛2Q产品评价以及处理!D194," ",""))),基础数据!$C$15:$C$26)/(100-基础数据!$G$5),K194*LOOKUP(1,0/((基础数据!$A$15:$A$26=SUBSTITUTE(是否降价——第三轮积分赛2Q产品评价以及处理!B194," ",""))*(基础数据!$B$15:$B$26=SUBSTITUTE(是否降价——第三轮积分赛2Q产品评价以及处理!D194," ",""))),基础数据!$C$15:$C$26)/100)</f>
        <v>33.990368421052629</v>
      </c>
      <c r="N194" s="45" t="str">
        <f t="shared" si="19"/>
        <v>ln</v>
      </c>
      <c r="O194" s="45">
        <f>IFERROR(LOOKUP(1,0/((订单汇总处理!$G$7:$G$2423=N194)*(订单汇总处理!$E$7:$E$2423=B194)*(订单汇总处理!$D$7:$D$2423=2)),订单汇总处理!$K$7:$K$2423),O195)</f>
        <v>450</v>
      </c>
      <c r="P194" s="45"/>
      <c r="Q194" s="45">
        <f t="shared" si="20"/>
        <v>15295.665789473684</v>
      </c>
      <c r="R194" s="46">
        <f t="shared" si="21"/>
        <v>450</v>
      </c>
      <c r="S194" s="35">
        <f t="shared" si="22"/>
        <v>4.9382716049382717E-6</v>
      </c>
      <c r="T194" s="35">
        <f t="shared" si="23"/>
        <v>1.5106270953400974E-4</v>
      </c>
      <c r="U194" s="35">
        <f>IF(SUBSTITUTE(D194," ","")=基础数据!$A$5,S194/T194*基础数据!$C$5,IF(SUBSTITUTE(D194," ","")=基础数据!$A$4,S194/T194*基础数据!$C$4,IF(SUBSTITUTE(D194," ","")=基础数据!$A$3,S194/T194*基础数据!$C$3,S194/T194*基础数据!$C$2)))</f>
        <v>1.6345104692520052</v>
      </c>
      <c r="V194" s="35">
        <f t="shared" si="24"/>
        <v>2.8345104692520051</v>
      </c>
      <c r="W194" s="35">
        <f>IF(SUBSTITUTE(D194," ","")="老年群体",V194*LOOKUP(1,0/((基础数据!$A$15:$A$26=SUBSTITUTE(是否降价——第三轮积分赛2Q产品评价以及处理!B194," ",""))*(基础数据!$B$15:$B$26=SUBSTITUTE(是否降价——第三轮积分赛2Q产品评价以及处理!D194," ",""))),基础数据!$C$15:$C$26)/(100-基础数据!$G$5),V194*LOOKUP(1,0/((基础数据!$A$15:$A$26=SUBSTITUTE(是否降价——第三轮积分赛2Q产品评价以及处理!B194," ",""))*(基础数据!$B$15:$B$26=SUBSTITUTE(是否降价——第三轮积分赛2Q产品评价以及处理!D194," ",""))),基础数据!$C$15:$C$26)/100)</f>
        <v>34.312495154103217</v>
      </c>
      <c r="X194" s="35">
        <f t="shared" si="25"/>
        <v>15440.622819346449</v>
      </c>
    </row>
    <row r="195" spans="1:24" ht="27" hidden="1" thickBot="1">
      <c r="A195" s="43">
        <f t="shared" ref="A195:A258" si="26">IF(E195="",0,--SUBSTITUTE(TRIM(RIGHT(SUBSTITUTE(E195,"(",REPT(" ",99)),99)),")",))</f>
        <v>8</v>
      </c>
      <c r="B195" s="29" t="s">
        <v>22</v>
      </c>
      <c r="C195" s="30" t="s">
        <v>17</v>
      </c>
      <c r="D195" s="31" t="s">
        <v>38</v>
      </c>
      <c r="E195" s="20" t="s">
        <v>63</v>
      </c>
      <c r="F195" s="24">
        <v>1.61</v>
      </c>
      <c r="G195" s="20">
        <v>0</v>
      </c>
      <c r="H195" s="20">
        <v>0.71</v>
      </c>
      <c r="I195" s="20">
        <v>0.49</v>
      </c>
      <c r="J195" s="20">
        <v>0</v>
      </c>
      <c r="K195" s="20">
        <v>2.8079000000000001</v>
      </c>
      <c r="L195" s="45">
        <f>LOOKUP(1,0/((订单汇总处理!$G$7:$G$2423=N195)*(订单汇总处理!$E$7:$E$2423=B195)*(订单汇总处理!$D$7:$D$2423=2)),订单汇总处理!$I$7:$I$2423)</f>
        <v>35</v>
      </c>
      <c r="M195" s="45">
        <f>IF(SUBSTITUTE(D195," ","")="老年群体",K195*LOOKUP(1,0/((基础数据!$A$15:$A$26=SUBSTITUTE(是否降价——第三轮积分赛2Q产品评价以及处理!B195," ",""))*(基础数据!$B$15:$B$26=SUBSTITUTE(是否降价——第三轮积分赛2Q产品评价以及处理!D195," ",""))),基础数据!$C$15:$C$26)/(100-基础数据!$G$5),K195*LOOKUP(1,0/((基础数据!$A$15:$A$26=SUBSTITUTE(是否降价——第三轮积分赛2Q产品评价以及处理!B195," ",""))*(基础数据!$B$15:$B$26=SUBSTITUTE(是否降价——第三轮积分赛2Q产品评价以及处理!D195," ",""))),基础数据!$C$15:$C$26)/100)</f>
        <v>33.990368421052629</v>
      </c>
      <c r="N195" s="45" t="str">
        <f t="shared" ref="N195:N258" si="27">MID(E195,1,FIND("(",E195)-3)</f>
        <v>老年22</v>
      </c>
      <c r="O195" s="45">
        <f>IFERROR(LOOKUP(1,0/((订单汇总处理!$G$7:$G$2423=N195)*(订单汇总处理!$E$7:$E$2423=B195)*(订单汇总处理!$D$7:$D$2423=2)),订单汇总处理!$K$7:$K$2423),O196)</f>
        <v>450</v>
      </c>
      <c r="P195" s="45"/>
      <c r="Q195" s="45">
        <f t="shared" ref="Q195:Q258" si="28">O195*M195</f>
        <v>15295.665789473684</v>
      </c>
      <c r="R195" s="46">
        <f t="shared" ref="R195:R258" si="29">O195</f>
        <v>450</v>
      </c>
      <c r="S195" s="35">
        <f t="shared" ref="S195:S258" si="30">1/POWER(R195,2)</f>
        <v>4.9382716049382717E-6</v>
      </c>
      <c r="T195" s="35">
        <f t="shared" ref="T195:T258" si="31">SUMIFS($S$2:$S$497,$D$2:$D$497,D195,$B$2:$B$497,B195)</f>
        <v>1.5106270953400974E-4</v>
      </c>
      <c r="U195" s="35">
        <f>IF(SUBSTITUTE(D195," ","")=基础数据!$A$5,S195/T195*基础数据!$C$5,IF(SUBSTITUTE(D195," ","")=基础数据!$A$4,S195/T195*基础数据!$C$4,IF(SUBSTITUTE(D195," ","")=基础数据!$A$3,S195/T195*基础数据!$C$3,S195/T195*基础数据!$C$2)))</f>
        <v>1.6345104692520052</v>
      </c>
      <c r="V195" s="35">
        <f t="shared" ref="V195:V258" si="32">U195+SUM(G195:J195)</f>
        <v>2.8345104692520051</v>
      </c>
      <c r="W195" s="35">
        <f>IF(SUBSTITUTE(D195," ","")="老年群体",V195*LOOKUP(1,0/((基础数据!$A$15:$A$26=SUBSTITUTE(是否降价——第三轮积分赛2Q产品评价以及处理!B195," ",""))*(基础数据!$B$15:$B$26=SUBSTITUTE(是否降价——第三轮积分赛2Q产品评价以及处理!D195," ",""))),基础数据!$C$15:$C$26)/(100-基础数据!$G$5),V195*LOOKUP(1,0/((基础数据!$A$15:$A$26=SUBSTITUTE(是否降价——第三轮积分赛2Q产品评价以及处理!B195," ",""))*(基础数据!$B$15:$B$26=SUBSTITUTE(是否降价——第三轮积分赛2Q产品评价以及处理!D195," ",""))),基础数据!$C$15:$C$26)/100)</f>
        <v>34.312495154103217</v>
      </c>
      <c r="X195" s="35">
        <f t="shared" ref="X195:X258" si="33">W195*R195</f>
        <v>15440.622819346449</v>
      </c>
    </row>
    <row r="196" spans="1:24" ht="40.200000000000003" hidden="1" thickBot="1">
      <c r="A196" s="43">
        <f t="shared" si="26"/>
        <v>5</v>
      </c>
      <c r="B196" s="29" t="s">
        <v>22</v>
      </c>
      <c r="C196" s="30" t="s">
        <v>17</v>
      </c>
      <c r="D196" s="31" t="s">
        <v>38</v>
      </c>
      <c r="E196" s="20" t="s">
        <v>65</v>
      </c>
      <c r="F196" s="24">
        <v>1.61</v>
      </c>
      <c r="G196" s="20">
        <v>0</v>
      </c>
      <c r="H196" s="20">
        <v>0.71</v>
      </c>
      <c r="I196" s="20">
        <v>0.24</v>
      </c>
      <c r="J196" s="20">
        <v>0</v>
      </c>
      <c r="K196" s="20">
        <v>2.5640000000000001</v>
      </c>
      <c r="L196" s="45">
        <f>LOOKUP(1,0/((订单汇总处理!$G$7:$G$2423=N196)*(订单汇总处理!$E$7:$E$2423=B196)*(订单汇总处理!$D$7:$D$2423=2)),订单汇总处理!$I$7:$I$2423)</f>
        <v>27</v>
      </c>
      <c r="M196" s="45">
        <f>IF(SUBSTITUTE(D196," ","")="老年群体",K196*LOOKUP(1,0/((基础数据!$A$15:$A$26=SUBSTITUTE(是否降价——第三轮积分赛2Q产品评价以及处理!B196," ",""))*(基础数据!$B$15:$B$26=SUBSTITUTE(是否降价——第三轮积分赛2Q产品评价以及处理!D196," ",""))),基础数据!$C$15:$C$26)/(100-基础数据!$G$5),K196*LOOKUP(1,0/((基础数据!$A$15:$A$26=SUBSTITUTE(是否降价——第三轮积分赛2Q产品评价以及处理!B196," ",""))*(基础数据!$B$15:$B$26=SUBSTITUTE(是否降价——第三轮积分赛2Q产品评价以及处理!D196," ",""))),基础数据!$C$15:$C$26)/100)</f>
        <v>31.037894736842105</v>
      </c>
      <c r="N196" s="45" t="str">
        <f t="shared" si="27"/>
        <v>LL2</v>
      </c>
      <c r="O196" s="45">
        <f>IFERROR(LOOKUP(1,0/((订单汇总处理!$G$7:$G$2423=N196)*(订单汇总处理!$E$7:$E$2423=B196)*(订单汇总处理!$D$7:$D$2423=2)),订单汇总处理!$K$7:$K$2423),O197)</f>
        <v>450</v>
      </c>
      <c r="P196" s="45"/>
      <c r="Q196" s="45">
        <f t="shared" si="28"/>
        <v>13967.052631578947</v>
      </c>
      <c r="R196" s="46">
        <f t="shared" si="29"/>
        <v>450</v>
      </c>
      <c r="S196" s="35">
        <f t="shared" si="30"/>
        <v>4.9382716049382717E-6</v>
      </c>
      <c r="T196" s="35">
        <f t="shared" si="31"/>
        <v>1.5106270953400974E-4</v>
      </c>
      <c r="U196" s="35">
        <f>IF(SUBSTITUTE(D196," ","")=基础数据!$A$5,S196/T196*基础数据!$C$5,IF(SUBSTITUTE(D196," ","")=基础数据!$A$4,S196/T196*基础数据!$C$4,IF(SUBSTITUTE(D196," ","")=基础数据!$A$3,S196/T196*基础数据!$C$3,S196/T196*基础数据!$C$2)))</f>
        <v>1.6345104692520052</v>
      </c>
      <c r="V196" s="35">
        <f t="shared" si="32"/>
        <v>2.5845104692520051</v>
      </c>
      <c r="W196" s="35">
        <f>IF(SUBSTITUTE(D196," ","")="老年群体",V196*LOOKUP(1,0/((基础数据!$A$15:$A$26=SUBSTITUTE(是否降价——第三轮积分赛2Q产品评价以及处理!B196," ",""))*(基础数据!$B$15:$B$26=SUBSTITUTE(是否降价——第三轮积分赛2Q产品评价以及处理!D196," ",""))),基础数据!$C$15:$C$26)/(100-基础数据!$G$5),V196*LOOKUP(1,0/((基础数据!$A$15:$A$26=SUBSTITUTE(是否降价——第三轮积分赛2Q产品评价以及处理!B196," ",""))*(基础数据!$B$15:$B$26=SUBSTITUTE(是否降价——第三轮积分赛2Q产品评价以及处理!D196," ",""))),基础数据!$C$15:$C$26)/100)</f>
        <v>31.286179364629536</v>
      </c>
      <c r="X196" s="35">
        <f t="shared" si="33"/>
        <v>14078.780714083292</v>
      </c>
    </row>
    <row r="197" spans="1:24" ht="40.200000000000003" hidden="1" thickBot="1">
      <c r="A197" s="43">
        <f t="shared" si="26"/>
        <v>3</v>
      </c>
      <c r="B197" s="29" t="s">
        <v>22</v>
      </c>
      <c r="C197" s="30" t="s">
        <v>17</v>
      </c>
      <c r="D197" s="31" t="s">
        <v>38</v>
      </c>
      <c r="E197" s="20" t="s">
        <v>66</v>
      </c>
      <c r="F197" s="24">
        <v>1.61</v>
      </c>
      <c r="G197" s="20">
        <v>0</v>
      </c>
      <c r="H197" s="20">
        <v>0.71</v>
      </c>
      <c r="I197" s="20">
        <v>0.24</v>
      </c>
      <c r="J197" s="20">
        <v>0</v>
      </c>
      <c r="K197" s="20">
        <v>2.5640000000000001</v>
      </c>
      <c r="L197" s="45" t="e">
        <f>LOOKUP(1,0/((订单汇总处理!$G$7:$G$2423=N197)*(订单汇总处理!$E$7:$E$2423=B197)*(订单汇总处理!$D$7:$D$2423=2)),订单汇总处理!$I$7:$I$2423)</f>
        <v>#N/A</v>
      </c>
      <c r="M197" s="45">
        <f>IF(SUBSTITUTE(D197," ","")="老年群体",K197*LOOKUP(1,0/((基础数据!$A$15:$A$26=SUBSTITUTE(是否降价——第三轮积分赛2Q产品评价以及处理!B197," ",""))*(基础数据!$B$15:$B$26=SUBSTITUTE(是否降价——第三轮积分赛2Q产品评价以及处理!D197," ",""))),基础数据!$C$15:$C$26)/(100-基础数据!$G$5),K197*LOOKUP(1,0/((基础数据!$A$15:$A$26=SUBSTITUTE(是否降价——第三轮积分赛2Q产品评价以及处理!B197," ",""))*(基础数据!$B$15:$B$26=SUBSTITUTE(是否降价——第三轮积分赛2Q产品评价以及处理!D197," ",""))),基础数据!$C$15:$C$26)/100)</f>
        <v>31.037894736842105</v>
      </c>
      <c r="N197" s="45" t="str">
        <f t="shared" si="27"/>
        <v>老年222</v>
      </c>
      <c r="O197" s="45">
        <f>IFERROR(LOOKUP(1,0/((订单汇总处理!$G$7:$G$2423=N197)*(订单汇总处理!$E$7:$E$2423=B197)*(订单汇总处理!$D$7:$D$2423=2)),订单汇总处理!$K$7:$K$2423),O198)</f>
        <v>600</v>
      </c>
      <c r="P197" s="45"/>
      <c r="Q197" s="45">
        <f t="shared" si="28"/>
        <v>18622.736842105263</v>
      </c>
      <c r="R197" s="46">
        <f t="shared" si="29"/>
        <v>600</v>
      </c>
      <c r="S197" s="35">
        <f t="shared" si="30"/>
        <v>2.7777777777777779E-6</v>
      </c>
      <c r="T197" s="35">
        <f t="shared" si="31"/>
        <v>1.5106270953400974E-4</v>
      </c>
      <c r="U197" s="35">
        <f>IF(SUBSTITUTE(D197," ","")=基础数据!$A$5,S197/T197*基础数据!$C$5,IF(SUBSTITUTE(D197," ","")=基础数据!$A$4,S197/T197*基础数据!$C$4,IF(SUBSTITUTE(D197," ","")=基础数据!$A$3,S197/T197*基础数据!$C$3,S197/T197*基础数据!$C$2)))</f>
        <v>0.91941213895425278</v>
      </c>
      <c r="V197" s="35">
        <f t="shared" si="32"/>
        <v>1.8694121389542526</v>
      </c>
      <c r="W197" s="35">
        <f>IF(SUBSTITUTE(D197," ","")="老年群体",V197*LOOKUP(1,0/((基础数据!$A$15:$A$26=SUBSTITUTE(是否降价——第三轮积分赛2Q产品评价以及处理!B197," ",""))*(基础数据!$B$15:$B$26=SUBSTITUTE(是否降价——第三轮积分赛2Q产品评价以及处理!D197," ",""))),基础数据!$C$15:$C$26)/(100-基础数据!$G$5),V197*LOOKUP(1,0/((基础数据!$A$15:$A$26=SUBSTITUTE(是否降价——第三轮积分赛2Q产品评价以及处理!B197," ",""))*(基础数据!$B$15:$B$26=SUBSTITUTE(是否降价——第三轮积分赛2Q产品评价以及处理!D197," ",""))),基础数据!$C$15:$C$26)/100)</f>
        <v>22.629725892604114</v>
      </c>
      <c r="X197" s="35">
        <f t="shared" si="33"/>
        <v>13577.835535562468</v>
      </c>
    </row>
    <row r="198" spans="1:24" ht="27" hidden="1" thickBot="1">
      <c r="A198" s="43">
        <f t="shared" si="26"/>
        <v>21</v>
      </c>
      <c r="B198" s="29" t="s">
        <v>22</v>
      </c>
      <c r="C198" s="30" t="s">
        <v>17</v>
      </c>
      <c r="D198" s="32" t="s">
        <v>67</v>
      </c>
      <c r="E198" s="20" t="s">
        <v>68</v>
      </c>
      <c r="F198" s="24">
        <v>0.54</v>
      </c>
      <c r="G198" s="20">
        <v>1.21</v>
      </c>
      <c r="H198" s="20">
        <v>0.93</v>
      </c>
      <c r="I198" s="20">
        <v>0.26</v>
      </c>
      <c r="J198" s="20">
        <v>0.59</v>
      </c>
      <c r="K198" s="20">
        <v>3.5226999999999999</v>
      </c>
      <c r="L198" s="45">
        <f>LOOKUP(1,0/((订单汇总处理!$G$7:$G$2423=N198)*(订单汇总处理!$E$7:$E$2423=B198)*(订单汇总处理!$D$7:$D$2423=2)),订单汇总处理!$I$7:$I$2423)</f>
        <v>33</v>
      </c>
      <c r="M198" s="45">
        <f>IF(SUBSTITUTE(D198," ","")="老年群体",K198*LOOKUP(1,0/((基础数据!$A$15:$A$26=SUBSTITUTE(是否降价——第三轮积分赛2Q产品评价以及处理!B198," ",""))*(基础数据!$B$15:$B$26=SUBSTITUTE(是否降价——第三轮积分赛2Q产品评价以及处理!D198," ",""))),基础数据!$C$15:$C$26)/(100-基础数据!$G$5),K198*LOOKUP(1,0/((基础数据!$A$15:$A$26=SUBSTITUTE(是否降价——第三轮积分赛2Q产品评价以及处理!B198," ",""))*(基础数据!$B$15:$B$26=SUBSTITUTE(是否降价——第三轮积分赛2Q产品评价以及处理!D198," ",""))),基础数据!$C$15:$C$26)/100)</f>
        <v>32.408839999999998</v>
      </c>
      <c r="N198" s="45" t="str">
        <f t="shared" si="27"/>
        <v>青212</v>
      </c>
      <c r="O198" s="45">
        <f>IFERROR(LOOKUP(1,0/((订单汇总处理!$G$7:$G$2423=N198)*(订单汇总处理!$E$7:$E$2423=B198)*(订单汇总处理!$D$7:$D$2423=2)),订单汇总处理!$K$7:$K$2423),O199)</f>
        <v>600</v>
      </c>
      <c r="P198" s="45"/>
      <c r="Q198" s="45">
        <f t="shared" si="28"/>
        <v>19445.304</v>
      </c>
      <c r="R198" s="46">
        <f t="shared" si="29"/>
        <v>600</v>
      </c>
      <c r="S198" s="35">
        <f t="shared" si="30"/>
        <v>2.7777777777777779E-6</v>
      </c>
      <c r="T198" s="35">
        <f t="shared" si="31"/>
        <v>1.278372341754519E-4</v>
      </c>
      <c r="U198" s="35">
        <f>IF(SUBSTITUTE(D198," ","")=基础数据!$A$5,S198/T198*基础数据!$C$5,IF(SUBSTITUTE(D198," ","")=基础数据!$A$4,S198/T198*基础数据!$C$4,IF(SUBSTITUTE(D198," ","")=基础数据!$A$3,S198/T198*基础数据!$C$3,S198/T198*基础数据!$C$2)))</f>
        <v>0.54322549210611437</v>
      </c>
      <c r="V198" s="35">
        <f t="shared" si="32"/>
        <v>3.5332254921061148</v>
      </c>
      <c r="W198" s="35">
        <f>IF(SUBSTITUTE(D198," ","")="老年群体",V198*LOOKUP(1,0/((基础数据!$A$15:$A$26=SUBSTITUTE(是否降价——第三轮积分赛2Q产品评价以及处理!B198," ",""))*(基础数据!$B$15:$B$26=SUBSTITUTE(是否降价——第三轮积分赛2Q产品评价以及处理!D198," ",""))),基础数据!$C$15:$C$26)/(100-基础数据!$G$5),V198*LOOKUP(1,0/((基础数据!$A$15:$A$26=SUBSTITUTE(是否降价——第三轮积分赛2Q产品评价以及处理!B198," ",""))*(基础数据!$B$15:$B$26=SUBSTITUTE(是否降价——第三轮积分赛2Q产品评价以及处理!D198," ",""))),基础数据!$C$15:$C$26)/100)</f>
        <v>32.505674527376257</v>
      </c>
      <c r="X198" s="35">
        <f t="shared" si="33"/>
        <v>19503.404716425754</v>
      </c>
    </row>
    <row r="199" spans="1:24" ht="40.200000000000003" thickBot="1">
      <c r="A199" s="43">
        <f t="shared" si="26"/>
        <v>1</v>
      </c>
      <c r="B199" s="29" t="s">
        <v>22</v>
      </c>
      <c r="C199" s="30" t="s">
        <v>17</v>
      </c>
      <c r="D199" s="32" t="s">
        <v>67</v>
      </c>
      <c r="E199" s="20" t="s">
        <v>79</v>
      </c>
      <c r="F199" s="24">
        <v>0.54</v>
      </c>
      <c r="G199" s="20">
        <v>1.41</v>
      </c>
      <c r="H199" s="20">
        <v>0.65</v>
      </c>
      <c r="I199" s="20">
        <v>0.09</v>
      </c>
      <c r="J199" s="20">
        <v>0.6</v>
      </c>
      <c r="K199" s="20">
        <v>3.2887</v>
      </c>
      <c r="L199" s="45">
        <f>LOOKUP(1,0/((订单汇总处理!$G$7:$G$2423=N199)*(订单汇总处理!$E$7:$E$2423=B199)*(订单汇总处理!$D$7:$D$2423=2)),订单汇总处理!$I$7:$I$2423)</f>
        <v>31</v>
      </c>
      <c r="M199" s="45">
        <f>IF(SUBSTITUTE(D199," ","")="老年群体",K199*LOOKUP(1,0/((基础数据!$A$15:$A$26=SUBSTITUTE(是否降价——第三轮积分赛2Q产品评价以及处理!B199," ",""))*(基础数据!$B$15:$B$26=SUBSTITUTE(是否降价——第三轮积分赛2Q产品评价以及处理!D199," ",""))),基础数据!$C$15:$C$26)/(100-基础数据!$G$5),K199*LOOKUP(1,0/((基础数据!$A$15:$A$26=SUBSTITUTE(是否降价——第三轮积分赛2Q产品评价以及处理!B199," ",""))*(基础数据!$B$15:$B$26=SUBSTITUTE(是否降价——第三轮积分赛2Q产品评价以及处理!D199," ",""))),基础数据!$C$15:$C$26)/100)</f>
        <v>30.256039999999999</v>
      </c>
      <c r="N199" s="45" t="str">
        <f t="shared" si="27"/>
        <v>青竹3</v>
      </c>
      <c r="O199" s="45">
        <f>IFERROR(LOOKUP(1,0/((订单汇总处理!$G$7:$G$2423=N199)*(订单汇总处理!$E$7:$E$2423=B199)*(订单汇总处理!$D$7:$D$2423=2)),订单汇总处理!$K$7:$K$2423),O200)</f>
        <v>600</v>
      </c>
      <c r="P199" s="45">
        <f>IF(N199=基础数据!$K$8,基础数据!$K$29,IF(N199=基础数据!$L$8,基础数据!$L$29,IF(N199=基础数据!$M$8,基础数据!$M$29,IF(N199=基础数据!$N$8,基础数据!$N$29,IF(N199=基础数据!$O$8,基础数据!$O$29,IF(N199=基础数据!$P$8,基础数据!$P$29,IF(N199=基础数据!$Q$8,基础数据!$Q$29,基础数据!$R$29)))))))</f>
        <v>233.84</v>
      </c>
      <c r="Q199" s="82">
        <f>(O199-P199)*M199</f>
        <v>11078.551606399998</v>
      </c>
      <c r="R199" s="46">
        <f t="shared" si="29"/>
        <v>600</v>
      </c>
      <c r="S199" s="35">
        <f t="shared" si="30"/>
        <v>2.7777777777777779E-6</v>
      </c>
      <c r="T199" s="35">
        <f t="shared" si="31"/>
        <v>1.278372341754519E-4</v>
      </c>
      <c r="U199" s="35">
        <f>IF(SUBSTITUTE(D199," ","")=基础数据!$A$5,S199/T199*基础数据!$C$5,IF(SUBSTITUTE(D199," ","")=基础数据!$A$4,S199/T199*基础数据!$C$4,IF(SUBSTITUTE(D199," ","")=基础数据!$A$3,S199/T199*基础数据!$C$3,S199/T199*基础数据!$C$2)))</f>
        <v>0.54322549210611437</v>
      </c>
      <c r="V199" s="35">
        <f t="shared" si="32"/>
        <v>3.2932254921061146</v>
      </c>
      <c r="W199" s="35">
        <f>IF(SUBSTITUTE(D199," ","")="老年群体",V199*LOOKUP(1,0/((基础数据!$A$15:$A$26=SUBSTITUTE(是否降价——第三轮积分赛2Q产品评价以及处理!B199," ",""))*(基础数据!$B$15:$B$26=SUBSTITUTE(是否降价——第三轮积分赛2Q产品评价以及处理!D199," ",""))),基础数据!$C$15:$C$26)/(100-基础数据!$G$5),V199*LOOKUP(1,0/((基础数据!$A$15:$A$26=SUBSTITUTE(是否降价——第三轮积分赛2Q产品评价以及处理!B199," ",""))*(基础数据!$B$15:$B$26=SUBSTITUTE(是否降价——第三轮积分赛2Q产品评价以及处理!D199," ",""))),基础数据!$C$15:$C$26)/100)</f>
        <v>30.297674527376252</v>
      </c>
      <c r="X199" s="82">
        <f>(R199-P199)*W199</f>
        <v>11093.796504944088</v>
      </c>
    </row>
    <row r="200" spans="1:24" ht="40.200000000000003" hidden="1" thickBot="1">
      <c r="A200" s="43">
        <f t="shared" si="26"/>
        <v>7</v>
      </c>
      <c r="B200" s="29" t="s">
        <v>22</v>
      </c>
      <c r="C200" s="30" t="s">
        <v>17</v>
      </c>
      <c r="D200" s="32" t="s">
        <v>67</v>
      </c>
      <c r="E200" s="20" t="s">
        <v>69</v>
      </c>
      <c r="F200" s="24">
        <v>0.54</v>
      </c>
      <c r="G200" s="20">
        <v>0.81</v>
      </c>
      <c r="H200" s="20">
        <v>0.96</v>
      </c>
      <c r="I200" s="20">
        <v>0.18</v>
      </c>
      <c r="J200" s="20">
        <v>0.59</v>
      </c>
      <c r="K200" s="20">
        <v>3.0701000000000001</v>
      </c>
      <c r="L200" s="45">
        <f>LOOKUP(1,0/((订单汇总处理!$G$7:$G$2423=N200)*(订单汇总处理!$E$7:$E$2423=B200)*(订单汇总处理!$D$7:$D$2423=2)),订单汇总处理!$I$7:$I$2423)</f>
        <v>29</v>
      </c>
      <c r="M200" s="45">
        <f>IF(SUBSTITUTE(D200," ","")="老年群体",K200*LOOKUP(1,0/((基础数据!$A$15:$A$26=SUBSTITUTE(是否降价——第三轮积分赛2Q产品评价以及处理!B200," ",""))*(基础数据!$B$15:$B$26=SUBSTITUTE(是否降价——第三轮积分赛2Q产品评价以及处理!D200," ",""))),基础数据!$C$15:$C$26)/(100-基础数据!$G$5),K200*LOOKUP(1,0/((基础数据!$A$15:$A$26=SUBSTITUTE(是否降价——第三轮积分赛2Q产品评价以及处理!B200," ",""))*(基础数据!$B$15:$B$26=SUBSTITUTE(是否降价——第三轮积分赛2Q产品评价以及处理!D200," ",""))),基础数据!$C$15:$C$26)/100)</f>
        <v>28.24492</v>
      </c>
      <c r="N200" s="45" t="str">
        <f t="shared" si="27"/>
        <v>QS1</v>
      </c>
      <c r="O200" s="45">
        <f>IFERROR(LOOKUP(1,0/((订单汇总处理!$G$7:$G$2423=N200)*(订单汇总处理!$E$7:$E$2423=B200)*(订单汇总处理!$D$7:$D$2423=2)),订单汇总处理!$K$7:$K$2423),O201)</f>
        <v>599.99</v>
      </c>
      <c r="P200" s="45"/>
      <c r="Q200" s="45">
        <f t="shared" si="28"/>
        <v>16946.669550800001</v>
      </c>
      <c r="R200" s="46">
        <f t="shared" si="29"/>
        <v>599.99</v>
      </c>
      <c r="S200" s="35">
        <f t="shared" si="30"/>
        <v>2.7778703726852367E-6</v>
      </c>
      <c r="T200" s="35">
        <f t="shared" si="31"/>
        <v>1.278372341754519E-4</v>
      </c>
      <c r="U200" s="35">
        <f>IF(SUBSTITUTE(D200," ","")=基础数据!$A$5,S200/T200*基础数据!$C$5,IF(SUBSTITUTE(D200," ","")=基础数据!$A$4,S200/T200*基础数据!$C$4,IF(SUBSTITUTE(D200," ","")=基础数据!$A$3,S200/T200*基础数据!$C$3,S200/T200*基础数据!$C$2)))</f>
        <v>0.54324360007521588</v>
      </c>
      <c r="V200" s="35">
        <f t="shared" si="32"/>
        <v>3.0832436000752157</v>
      </c>
      <c r="W200" s="35">
        <f>IF(SUBSTITUTE(D200," ","")="老年群体",V200*LOOKUP(1,0/((基础数据!$A$15:$A$26=SUBSTITUTE(是否降价——第三轮积分赛2Q产品评价以及处理!B200," ",""))*(基础数据!$B$15:$B$26=SUBSTITUTE(是否降价——第三轮积分赛2Q产品评价以及处理!D200," ",""))),基础数据!$C$15:$C$26)/(100-基础数据!$G$5),V200*LOOKUP(1,0/((基础数据!$A$15:$A$26=SUBSTITUTE(是否降价——第三轮积分赛2Q产品评价以及处理!B200," ",""))*(基础数据!$B$15:$B$26=SUBSTITUTE(是否降价——第三轮积分赛2Q产品评价以及处理!D200," ",""))),基础数据!$C$15:$C$26)/100)</f>
        <v>28.365841120691986</v>
      </c>
      <c r="X200" s="35">
        <f t="shared" si="33"/>
        <v>17019.221014003986</v>
      </c>
    </row>
    <row r="201" spans="1:24" ht="40.200000000000003" hidden="1" thickBot="1">
      <c r="A201" s="43">
        <f t="shared" si="26"/>
        <v>7</v>
      </c>
      <c r="B201" s="29" t="s">
        <v>22</v>
      </c>
      <c r="C201" s="30" t="s">
        <v>17</v>
      </c>
      <c r="D201" s="32" t="s">
        <v>67</v>
      </c>
      <c r="E201" s="20" t="s">
        <v>70</v>
      </c>
      <c r="F201" s="24">
        <v>0.54</v>
      </c>
      <c r="G201" s="20">
        <v>0.73</v>
      </c>
      <c r="H201" s="20">
        <v>0.93</v>
      </c>
      <c r="I201" s="20">
        <v>0.18</v>
      </c>
      <c r="J201" s="20">
        <v>0.53</v>
      </c>
      <c r="K201" s="20">
        <v>2.9007999999999998</v>
      </c>
      <c r="L201" s="45">
        <f>LOOKUP(1,0/((订单汇总处理!$G$7:$G$2423=N201)*(订单汇总处理!$E$7:$E$2423=B201)*(订单汇总处理!$D$7:$D$2423=2)),订单汇总处理!$I$7:$I$2423)</f>
        <v>28</v>
      </c>
      <c r="M201" s="45">
        <f>IF(SUBSTITUTE(D201," ","")="老年群体",K201*LOOKUP(1,0/((基础数据!$A$15:$A$26=SUBSTITUTE(是否降价——第三轮积分赛2Q产品评价以及处理!B201," ",""))*(基础数据!$B$15:$B$26=SUBSTITUTE(是否降价——第三轮积分赛2Q产品评价以及处理!D201," ",""))),基础数据!$C$15:$C$26)/(100-基础数据!$G$5),K201*LOOKUP(1,0/((基础数据!$A$15:$A$26=SUBSTITUTE(是否降价——第三轮积分赛2Q产品评价以及处理!B201," ",""))*(基础数据!$B$15:$B$26=SUBSTITUTE(是否降价——第三轮积分赛2Q产品评价以及处理!D201," ",""))),基础数据!$C$15:$C$26)/100)</f>
        <v>26.687359999999998</v>
      </c>
      <c r="N201" s="45" t="str">
        <f t="shared" si="27"/>
        <v>QS2</v>
      </c>
      <c r="O201" s="45">
        <f>IFERROR(LOOKUP(1,0/((订单汇总处理!$G$7:$G$2423=N201)*(订单汇总处理!$E$7:$E$2423=B201)*(订单汇总处理!$D$7:$D$2423=2)),订单汇总处理!$K$7:$K$2423),O202)</f>
        <v>599.99</v>
      </c>
      <c r="P201" s="45"/>
      <c r="Q201" s="45">
        <f t="shared" si="28"/>
        <v>16012.1491264</v>
      </c>
      <c r="R201" s="46">
        <f t="shared" si="29"/>
        <v>599.99</v>
      </c>
      <c r="S201" s="35">
        <f t="shared" si="30"/>
        <v>2.7778703726852367E-6</v>
      </c>
      <c r="T201" s="35">
        <f t="shared" si="31"/>
        <v>1.278372341754519E-4</v>
      </c>
      <c r="U201" s="35">
        <f>IF(SUBSTITUTE(D201," ","")=基础数据!$A$5,S201/T201*基础数据!$C$5,IF(SUBSTITUTE(D201," ","")=基础数据!$A$4,S201/T201*基础数据!$C$4,IF(SUBSTITUTE(D201," ","")=基础数据!$A$3,S201/T201*基础数据!$C$3,S201/T201*基础数据!$C$2)))</f>
        <v>0.54324360007521588</v>
      </c>
      <c r="V201" s="35">
        <f t="shared" si="32"/>
        <v>2.9132436000752158</v>
      </c>
      <c r="W201" s="35">
        <f>IF(SUBSTITUTE(D201," ","")="老年群体",V201*LOOKUP(1,0/((基础数据!$A$15:$A$26=SUBSTITUTE(是否降价——第三轮积分赛2Q产品评价以及处理!B201," ",""))*(基础数据!$B$15:$B$26=SUBSTITUTE(是否降价——第三轮积分赛2Q产品评价以及处理!D201," ",""))),基础数据!$C$15:$C$26)/(100-基础数据!$G$5),V201*LOOKUP(1,0/((基础数据!$A$15:$A$26=SUBSTITUTE(是否降价——第三轮积分赛2Q产品评价以及处理!B201," ",""))*(基础数据!$B$15:$B$26=SUBSTITUTE(是否降价——第三轮积分赛2Q产品评价以及处理!D201," ",""))),基础数据!$C$15:$C$26)/100)</f>
        <v>26.801841120691982</v>
      </c>
      <c r="X201" s="35">
        <f t="shared" si="33"/>
        <v>16080.836654003982</v>
      </c>
    </row>
    <row r="202" spans="1:24" ht="27" hidden="1" thickBot="1">
      <c r="A202" s="43">
        <f t="shared" si="26"/>
        <v>16</v>
      </c>
      <c r="B202" s="29" t="s">
        <v>22</v>
      </c>
      <c r="C202" s="30" t="s">
        <v>17</v>
      </c>
      <c r="D202" s="32" t="s">
        <v>67</v>
      </c>
      <c r="E202" s="20" t="s">
        <v>72</v>
      </c>
      <c r="F202" s="24">
        <v>0.54</v>
      </c>
      <c r="G202" s="20">
        <v>0.68</v>
      </c>
      <c r="H202" s="20">
        <v>0.93</v>
      </c>
      <c r="I202" s="20">
        <v>0.09</v>
      </c>
      <c r="J202" s="20">
        <v>0.54</v>
      </c>
      <c r="K202" s="20">
        <v>2.7812000000000001</v>
      </c>
      <c r="L202" s="45">
        <f>LOOKUP(1,0/((订单汇总处理!$G$7:$G$2423=N202)*(订单汇总处理!$E$7:$E$2423=B202)*(订单汇总处理!$D$7:$D$2423=2)),订单汇总处理!$I$7:$I$2423)</f>
        <v>27</v>
      </c>
      <c r="M202" s="45">
        <f>IF(SUBSTITUTE(D202," ","")="老年群体",K202*LOOKUP(1,0/((基础数据!$A$15:$A$26=SUBSTITUTE(是否降价——第三轮积分赛2Q产品评价以及处理!B202," ",""))*(基础数据!$B$15:$B$26=SUBSTITUTE(是否降价——第三轮积分赛2Q产品评价以及处理!D202," ",""))),基础数据!$C$15:$C$26)/(100-基础数据!$G$5),K202*LOOKUP(1,0/((基础数据!$A$15:$A$26=SUBSTITUTE(是否降价——第三轮积分赛2Q产品评价以及处理!B202," ",""))*(基础数据!$B$15:$B$26=SUBSTITUTE(是否降价——第三轮积分赛2Q产品评价以及处理!D202," ",""))),基础数据!$C$15:$C$26)/100)</f>
        <v>25.587040000000002</v>
      </c>
      <c r="N202" s="45" t="str">
        <f t="shared" si="27"/>
        <v>Q1</v>
      </c>
      <c r="O202" s="45">
        <f>IFERROR(LOOKUP(1,0/((订单汇总处理!$G$7:$G$2423=N202)*(订单汇总处理!$E$7:$E$2423=B202)*(订单汇总处理!$D$7:$D$2423=2)),订单汇总处理!$K$7:$K$2423),O203)</f>
        <v>600</v>
      </c>
      <c r="P202" s="45"/>
      <c r="Q202" s="45">
        <f t="shared" si="28"/>
        <v>15352.224000000002</v>
      </c>
      <c r="R202" s="46">
        <f t="shared" si="29"/>
        <v>600</v>
      </c>
      <c r="S202" s="35">
        <f t="shared" si="30"/>
        <v>2.7777777777777779E-6</v>
      </c>
      <c r="T202" s="35">
        <f t="shared" si="31"/>
        <v>1.278372341754519E-4</v>
      </c>
      <c r="U202" s="35">
        <f>IF(SUBSTITUTE(D202," ","")=基础数据!$A$5,S202/T202*基础数据!$C$5,IF(SUBSTITUTE(D202," ","")=基础数据!$A$4,S202/T202*基础数据!$C$4,IF(SUBSTITUTE(D202," ","")=基础数据!$A$3,S202/T202*基础数据!$C$3,S202/T202*基础数据!$C$2)))</f>
        <v>0.54322549210611437</v>
      </c>
      <c r="V202" s="35">
        <f t="shared" si="32"/>
        <v>2.7832254921061148</v>
      </c>
      <c r="W202" s="35">
        <f>IF(SUBSTITUTE(D202," ","")="老年群体",V202*LOOKUP(1,0/((基础数据!$A$15:$A$26=SUBSTITUTE(是否降价——第三轮积分赛2Q产品评价以及处理!B202," ",""))*(基础数据!$B$15:$B$26=SUBSTITUTE(是否降价——第三轮积分赛2Q产品评价以及处理!D202," ",""))),基础数据!$C$15:$C$26)/(100-基础数据!$G$5),V202*LOOKUP(1,0/((基础数据!$A$15:$A$26=SUBSTITUTE(是否降价——第三轮积分赛2Q产品评价以及处理!B202," ",""))*(基础数据!$B$15:$B$26=SUBSTITUTE(是否降价——第三轮积分赛2Q产品评价以及处理!D202," ",""))),基础数据!$C$15:$C$26)/100)</f>
        <v>25.605674527376255</v>
      </c>
      <c r="X202" s="35">
        <f t="shared" si="33"/>
        <v>15363.404716425754</v>
      </c>
    </row>
    <row r="203" spans="1:24" ht="40.200000000000003" hidden="1" thickBot="1">
      <c r="A203" s="43">
        <f t="shared" si="26"/>
        <v>11</v>
      </c>
      <c r="B203" s="29" t="s">
        <v>22</v>
      </c>
      <c r="C203" s="30" t="s">
        <v>17</v>
      </c>
      <c r="D203" s="32" t="s">
        <v>67</v>
      </c>
      <c r="E203" s="20" t="s">
        <v>76</v>
      </c>
      <c r="F203" s="24">
        <v>0.54</v>
      </c>
      <c r="G203" s="20">
        <v>0.47</v>
      </c>
      <c r="H203" s="20">
        <v>0.93</v>
      </c>
      <c r="I203" s="20">
        <v>0.09</v>
      </c>
      <c r="J203" s="20">
        <v>0.63</v>
      </c>
      <c r="K203" s="20">
        <v>2.6539000000000001</v>
      </c>
      <c r="L203" s="45">
        <f>LOOKUP(1,0/((订单汇总处理!$G$7:$G$2423=N203)*(订单汇总处理!$E$7:$E$2423=B203)*(订单汇总处理!$D$7:$D$2423=2)),订单汇总处理!$I$7:$I$2423)</f>
        <v>25</v>
      </c>
      <c r="M203" s="45">
        <f>IF(SUBSTITUTE(D203," ","")="老年群体",K203*LOOKUP(1,0/((基础数据!$A$15:$A$26=SUBSTITUTE(是否降价——第三轮积分赛2Q产品评价以及处理!B203," ",""))*(基础数据!$B$15:$B$26=SUBSTITUTE(是否降价——第三轮积分赛2Q产品评价以及处理!D203," ",""))),基础数据!$C$15:$C$26)/(100-基础数据!$G$5),K203*LOOKUP(1,0/((基础数据!$A$15:$A$26=SUBSTITUTE(是否降价——第三轮积分赛2Q产品评价以及处理!B203," ",""))*(基础数据!$B$15:$B$26=SUBSTITUTE(是否降价——第三轮积分赛2Q产品评价以及处理!D203," ",""))),基础数据!$C$15:$C$26)/100)</f>
        <v>24.415880000000001</v>
      </c>
      <c r="N203" s="45" t="str">
        <f t="shared" si="27"/>
        <v>青书1</v>
      </c>
      <c r="O203" s="45">
        <f>IFERROR(LOOKUP(1,0/((订单汇总处理!$G$7:$G$2423=N203)*(订单汇总处理!$E$7:$E$2423=B203)*(订单汇总处理!$D$7:$D$2423=2)),订单汇总处理!$K$7:$K$2423),O204)</f>
        <v>600</v>
      </c>
      <c r="P203" s="45"/>
      <c r="Q203" s="45">
        <f t="shared" si="28"/>
        <v>14649.528</v>
      </c>
      <c r="R203" s="46">
        <f t="shared" si="29"/>
        <v>600</v>
      </c>
      <c r="S203" s="35">
        <f t="shared" si="30"/>
        <v>2.7777777777777779E-6</v>
      </c>
      <c r="T203" s="35">
        <f t="shared" si="31"/>
        <v>1.278372341754519E-4</v>
      </c>
      <c r="U203" s="35">
        <f>IF(SUBSTITUTE(D203," ","")=基础数据!$A$5,S203/T203*基础数据!$C$5,IF(SUBSTITUTE(D203," ","")=基础数据!$A$4,S203/T203*基础数据!$C$4,IF(SUBSTITUTE(D203," ","")=基础数据!$A$3,S203/T203*基础数据!$C$3,S203/T203*基础数据!$C$2)))</f>
        <v>0.54322549210611437</v>
      </c>
      <c r="V203" s="35">
        <f t="shared" si="32"/>
        <v>2.6632254921061147</v>
      </c>
      <c r="W203" s="35">
        <f>IF(SUBSTITUTE(D203," ","")="老年群体",V203*LOOKUP(1,0/((基础数据!$A$15:$A$26=SUBSTITUTE(是否降价——第三轮积分赛2Q产品评价以及处理!B203," ",""))*(基础数据!$B$15:$B$26=SUBSTITUTE(是否降价——第三轮积分赛2Q产品评价以及处理!D203," ",""))),基础数据!$C$15:$C$26)/(100-基础数据!$G$5),V203*LOOKUP(1,0/((基础数据!$A$15:$A$26=SUBSTITUTE(是否降价——第三轮积分赛2Q产品评价以及处理!B203," ",""))*(基础数据!$B$15:$B$26=SUBSTITUTE(是否降价——第三轮积分赛2Q产品评价以及处理!D203," ",""))),基础数据!$C$15:$C$26)/100)</f>
        <v>24.501674527376252</v>
      </c>
      <c r="X203" s="35">
        <f t="shared" si="33"/>
        <v>14701.004716425752</v>
      </c>
    </row>
    <row r="204" spans="1:24" ht="40.200000000000003" hidden="1" thickBot="1">
      <c r="A204" s="43">
        <f t="shared" si="26"/>
        <v>19</v>
      </c>
      <c r="B204" s="29" t="s">
        <v>22</v>
      </c>
      <c r="C204" s="30" t="s">
        <v>17</v>
      </c>
      <c r="D204" s="32" t="s">
        <v>67</v>
      </c>
      <c r="E204" s="20" t="s">
        <v>75</v>
      </c>
      <c r="F204" s="24">
        <v>0.54</v>
      </c>
      <c r="G204" s="20">
        <v>0.57999999999999996</v>
      </c>
      <c r="H204" s="20">
        <v>0.93</v>
      </c>
      <c r="I204" s="20">
        <v>0.09</v>
      </c>
      <c r="J204" s="20">
        <v>0.5</v>
      </c>
      <c r="K204" s="20">
        <v>2.6383999999999999</v>
      </c>
      <c r="L204" s="45">
        <f>LOOKUP(1,0/((订单汇总处理!$G$7:$G$2423=N204)*(订单汇总处理!$E$7:$E$2423=B204)*(订单汇总处理!$D$7:$D$2423=2)),订单汇总处理!$I$7:$I$2423)</f>
        <v>25</v>
      </c>
      <c r="M204" s="45">
        <f>IF(SUBSTITUTE(D204," ","")="老年群体",K204*LOOKUP(1,0/((基础数据!$A$15:$A$26=SUBSTITUTE(是否降价——第三轮积分赛2Q产品评价以及处理!B204," ",""))*(基础数据!$B$15:$B$26=SUBSTITUTE(是否降价——第三轮积分赛2Q产品评价以及处理!D204," ",""))),基础数据!$C$15:$C$26)/(100-基础数据!$G$5),K204*LOOKUP(1,0/((基础数据!$A$15:$A$26=SUBSTITUTE(是否降价——第三轮积分赛2Q产品评价以及处理!B204," ",""))*(基础数据!$B$15:$B$26=SUBSTITUTE(是否降价——第三轮积分赛2Q产品评价以及处理!D204," ",""))),基础数据!$C$15:$C$26)/100)</f>
        <v>24.27328</v>
      </c>
      <c r="N204" s="45" t="str">
        <f t="shared" si="27"/>
        <v>丙11</v>
      </c>
      <c r="O204" s="45">
        <f>IFERROR(LOOKUP(1,0/((订单汇总处理!$G$7:$G$2423=N204)*(订单汇总处理!$E$7:$E$2423=B204)*(订单汇总处理!$D$7:$D$2423=2)),订单汇总处理!$K$7:$K$2423),O205)</f>
        <v>600</v>
      </c>
      <c r="P204" s="45"/>
      <c r="Q204" s="45">
        <f t="shared" si="28"/>
        <v>14563.968000000001</v>
      </c>
      <c r="R204" s="46">
        <f t="shared" si="29"/>
        <v>600</v>
      </c>
      <c r="S204" s="35">
        <f t="shared" si="30"/>
        <v>2.7777777777777779E-6</v>
      </c>
      <c r="T204" s="35">
        <f t="shared" si="31"/>
        <v>1.278372341754519E-4</v>
      </c>
      <c r="U204" s="35">
        <f>IF(SUBSTITUTE(D204," ","")=基础数据!$A$5,S204/T204*基础数据!$C$5,IF(SUBSTITUTE(D204," ","")=基础数据!$A$4,S204/T204*基础数据!$C$4,IF(SUBSTITUTE(D204," ","")=基础数据!$A$3,S204/T204*基础数据!$C$3,S204/T204*基础数据!$C$2)))</f>
        <v>0.54322549210611437</v>
      </c>
      <c r="V204" s="35">
        <f t="shared" si="32"/>
        <v>2.6432254921061142</v>
      </c>
      <c r="W204" s="35">
        <f>IF(SUBSTITUTE(D204," ","")="老年群体",V204*LOOKUP(1,0/((基础数据!$A$15:$A$26=SUBSTITUTE(是否降价——第三轮积分赛2Q产品评价以及处理!B204," ",""))*(基础数据!$B$15:$B$26=SUBSTITUTE(是否降价——第三轮积分赛2Q产品评价以及处理!D204," ",""))),基础数据!$C$15:$C$26)/(100-基础数据!$G$5),V204*LOOKUP(1,0/((基础数据!$A$15:$A$26=SUBSTITUTE(是否降价——第三轮积分赛2Q产品评价以及处理!B204," ",""))*(基础数据!$B$15:$B$26=SUBSTITUTE(是否降价——第三轮积分赛2Q产品评价以及处理!D204," ",""))),基础数据!$C$15:$C$26)/100)</f>
        <v>24.317674527376251</v>
      </c>
      <c r="X204" s="35">
        <f t="shared" si="33"/>
        <v>14590.604716425751</v>
      </c>
    </row>
    <row r="205" spans="1:24" ht="40.200000000000003" hidden="1" thickBot="1">
      <c r="A205" s="43">
        <f t="shared" si="26"/>
        <v>13</v>
      </c>
      <c r="B205" s="29" t="s">
        <v>22</v>
      </c>
      <c r="C205" s="30" t="s">
        <v>17</v>
      </c>
      <c r="D205" s="32" t="s">
        <v>67</v>
      </c>
      <c r="E205" s="20" t="s">
        <v>73</v>
      </c>
      <c r="F205" s="24">
        <v>0.54</v>
      </c>
      <c r="G205" s="20">
        <v>0.54</v>
      </c>
      <c r="H205" s="20">
        <v>0.96</v>
      </c>
      <c r="I205" s="20">
        <v>0.09</v>
      </c>
      <c r="J205" s="20">
        <v>0.51</v>
      </c>
      <c r="K205" s="20">
        <v>2.6352000000000002</v>
      </c>
      <c r="L205" s="45">
        <f>LOOKUP(1,0/((订单汇总处理!$G$7:$G$2423=N205)*(订单汇总处理!$E$7:$E$2423=B205)*(订单汇总处理!$D$7:$D$2423=2)),订单汇总处理!$I$7:$I$2423)</f>
        <v>22</v>
      </c>
      <c r="M205" s="45">
        <f>IF(SUBSTITUTE(D205," ","")="老年群体",K205*LOOKUP(1,0/((基础数据!$A$15:$A$26=SUBSTITUTE(是否降价——第三轮积分赛2Q产品评价以及处理!B205," ",""))*(基础数据!$B$15:$B$26=SUBSTITUTE(是否降价——第三轮积分赛2Q产品评价以及处理!D205," ",""))),基础数据!$C$15:$C$26)/(100-基础数据!$G$5),K205*LOOKUP(1,0/((基础数据!$A$15:$A$26=SUBSTITUTE(是否降价——第三轮积分赛2Q产品评价以及处理!B205," ",""))*(基础数据!$B$15:$B$26=SUBSTITUTE(是否降价——第三轮积分赛2Q产品评价以及处理!D205," ",""))),基础数据!$C$15:$C$26)/100)</f>
        <v>24.243839999999999</v>
      </c>
      <c r="N205" s="45" t="str">
        <f t="shared" si="27"/>
        <v>青青1</v>
      </c>
      <c r="O205" s="45">
        <f>IFERROR(LOOKUP(1,0/((订单汇总处理!$G$7:$G$2423=N205)*(订单汇总处理!$E$7:$E$2423=B205)*(订单汇总处理!$D$7:$D$2423=2)),订单汇总处理!$K$7:$K$2423),O206)</f>
        <v>600</v>
      </c>
      <c r="P205" s="45"/>
      <c r="Q205" s="45">
        <f t="shared" si="28"/>
        <v>14546.304</v>
      </c>
      <c r="R205" s="46">
        <f t="shared" si="29"/>
        <v>600</v>
      </c>
      <c r="S205" s="35">
        <f t="shared" si="30"/>
        <v>2.7777777777777779E-6</v>
      </c>
      <c r="T205" s="35">
        <f t="shared" si="31"/>
        <v>1.278372341754519E-4</v>
      </c>
      <c r="U205" s="35">
        <f>IF(SUBSTITUTE(D205," ","")=基础数据!$A$5,S205/T205*基础数据!$C$5,IF(SUBSTITUTE(D205," ","")=基础数据!$A$4,S205/T205*基础数据!$C$4,IF(SUBSTITUTE(D205," ","")=基础数据!$A$3,S205/T205*基础数据!$C$3,S205/T205*基础数据!$C$2)))</f>
        <v>0.54322549210611437</v>
      </c>
      <c r="V205" s="35">
        <f t="shared" si="32"/>
        <v>2.6432254921061142</v>
      </c>
      <c r="W205" s="35">
        <f>IF(SUBSTITUTE(D205," ","")="老年群体",V205*LOOKUP(1,0/((基础数据!$A$15:$A$26=SUBSTITUTE(是否降价——第三轮积分赛2Q产品评价以及处理!B205," ",""))*(基础数据!$B$15:$B$26=SUBSTITUTE(是否降价——第三轮积分赛2Q产品评价以及处理!D205," ",""))),基础数据!$C$15:$C$26)/(100-基础数据!$G$5),V205*LOOKUP(1,0/((基础数据!$A$15:$A$26=SUBSTITUTE(是否降价——第三轮积分赛2Q产品评价以及处理!B205," ",""))*(基础数据!$B$15:$B$26=SUBSTITUTE(是否降价——第三轮积分赛2Q产品评价以及处理!D205," ",""))),基础数据!$C$15:$C$26)/100)</f>
        <v>24.317674527376251</v>
      </c>
      <c r="X205" s="35">
        <f t="shared" si="33"/>
        <v>14590.604716425751</v>
      </c>
    </row>
    <row r="206" spans="1:24" ht="27" hidden="1" thickBot="1">
      <c r="A206" s="43">
        <f t="shared" si="26"/>
        <v>18</v>
      </c>
      <c r="B206" s="29" t="s">
        <v>22</v>
      </c>
      <c r="C206" s="30" t="s">
        <v>17</v>
      </c>
      <c r="D206" s="32" t="s">
        <v>67</v>
      </c>
      <c r="E206" s="20" t="s">
        <v>92</v>
      </c>
      <c r="F206" s="24">
        <v>0.55000000000000004</v>
      </c>
      <c r="G206" s="20">
        <v>0.48</v>
      </c>
      <c r="H206" s="20">
        <v>0.93</v>
      </c>
      <c r="I206" s="20">
        <v>0.09</v>
      </c>
      <c r="J206" s="20">
        <v>0.54</v>
      </c>
      <c r="K206" s="20">
        <v>2.5935999999999999</v>
      </c>
      <c r="L206" s="45">
        <f>LOOKUP(1,0/((订单汇总处理!$G$7:$G$2423=N206)*(订单汇总处理!$E$7:$E$2423=B206)*(订单汇总处理!$D$7:$D$2423=2)),订单汇总处理!$I$7:$I$2423)</f>
        <v>25</v>
      </c>
      <c r="M206" s="45">
        <f>IF(SUBSTITUTE(D206," ","")="老年群体",K206*LOOKUP(1,0/((基础数据!$A$15:$A$26=SUBSTITUTE(是否降价——第三轮积分赛2Q产品评价以及处理!B206," ",""))*(基础数据!$B$15:$B$26=SUBSTITUTE(是否降价——第三轮积分赛2Q产品评价以及处理!D206," ",""))),基础数据!$C$15:$C$26)/(100-基础数据!$G$5),K206*LOOKUP(1,0/((基础数据!$A$15:$A$26=SUBSTITUTE(是否降价——第三轮积分赛2Q产品评价以及处理!B206," ",""))*(基础数据!$B$15:$B$26=SUBSTITUTE(是否降价——第三轮积分赛2Q产品评价以及处理!D206," ",""))),基础数据!$C$15:$C$26)/100)</f>
        <v>23.86112</v>
      </c>
      <c r="N206" s="45" t="str">
        <f t="shared" si="27"/>
        <v>青年A1</v>
      </c>
      <c r="O206" s="45">
        <f>IFERROR(LOOKUP(1,0/((订单汇总处理!$G$7:$G$2423=N206)*(订单汇总处理!$E$7:$E$2423=B206)*(订单汇总处理!$D$7:$D$2423=2)),订单汇总处理!$K$7:$K$2423),O207)</f>
        <v>594</v>
      </c>
      <c r="P206" s="45"/>
      <c r="Q206" s="45">
        <f t="shared" si="28"/>
        <v>14173.505279999999</v>
      </c>
      <c r="R206" s="46">
        <f t="shared" si="29"/>
        <v>594</v>
      </c>
      <c r="S206" s="35">
        <f t="shared" si="30"/>
        <v>2.8341779183530027E-6</v>
      </c>
      <c r="T206" s="35">
        <f t="shared" si="31"/>
        <v>1.278372341754519E-4</v>
      </c>
      <c r="U206" s="35">
        <f>IF(SUBSTITUTE(D206," ","")=基础数据!$A$5,S206/T206*基础数据!$C$5,IF(SUBSTITUTE(D206," ","")=基础数据!$A$4,S206/T206*基础数据!$C$4,IF(SUBSTITUTE(D206," ","")=基础数据!$A$3,S206/T206*基础数据!$C$3,S206/T206*基础数据!$C$2)))</f>
        <v>0.55425516998889335</v>
      </c>
      <c r="V206" s="35">
        <f t="shared" si="32"/>
        <v>2.5942551699888936</v>
      </c>
      <c r="W206" s="35">
        <f>IF(SUBSTITUTE(D206," ","")="老年群体",V206*LOOKUP(1,0/((基础数据!$A$15:$A$26=SUBSTITUTE(是否降价——第三轮积分赛2Q产品评价以及处理!B206," ",""))*(基础数据!$B$15:$B$26=SUBSTITUTE(是否降价——第三轮积分赛2Q产品评价以及处理!D206," ",""))),基础数据!$C$15:$C$26)/(100-基础数据!$G$5),V206*LOOKUP(1,0/((基础数据!$A$15:$A$26=SUBSTITUTE(是否降价——第三轮积分赛2Q产品评价以及处理!B206," ",""))*(基础数据!$B$15:$B$26=SUBSTITUTE(是否降价——第三轮积分赛2Q产品评价以及处理!D206," ",""))),基础数据!$C$15:$C$26)/100)</f>
        <v>23.86714756389782</v>
      </c>
      <c r="X206" s="35">
        <f t="shared" si="33"/>
        <v>14177.085652955306</v>
      </c>
    </row>
    <row r="207" spans="1:24" ht="53.4" hidden="1" thickBot="1">
      <c r="A207" s="43">
        <f t="shared" si="26"/>
        <v>23</v>
      </c>
      <c r="B207" s="29" t="s">
        <v>22</v>
      </c>
      <c r="C207" s="30" t="s">
        <v>17</v>
      </c>
      <c r="D207" s="32" t="s">
        <v>67</v>
      </c>
      <c r="E207" s="20" t="s">
        <v>84</v>
      </c>
      <c r="F207" s="24">
        <v>0.54</v>
      </c>
      <c r="G207" s="20">
        <v>0.5</v>
      </c>
      <c r="H207" s="20">
        <v>0.96</v>
      </c>
      <c r="I207" s="20">
        <v>0.09</v>
      </c>
      <c r="J207" s="20">
        <v>0.42</v>
      </c>
      <c r="K207" s="20">
        <v>2.5082</v>
      </c>
      <c r="L207" s="45">
        <f>LOOKUP(1,0/((订单汇总处理!$G$7:$G$2423=N207)*(订单汇总处理!$E$7:$E$2423=B207)*(订单汇总处理!$D$7:$D$2423=2)),订单汇总处理!$I$7:$I$2423)</f>
        <v>21</v>
      </c>
      <c r="M207" s="45">
        <f>IF(SUBSTITUTE(D207," ","")="老年群体",K207*LOOKUP(1,0/((基础数据!$A$15:$A$26=SUBSTITUTE(是否降价——第三轮积分赛2Q产品评价以及处理!B207," ",""))*(基础数据!$B$15:$B$26=SUBSTITUTE(是否降价——第三轮积分赛2Q产品评价以及处理!D207," ",""))),基础数据!$C$15:$C$26)/(100-基础数据!$G$5),K207*LOOKUP(1,0/((基础数据!$A$15:$A$26=SUBSTITUTE(是否降价——第三轮积分赛2Q产品评价以及处理!B207," ",""))*(基础数据!$B$15:$B$26=SUBSTITUTE(是否降价——第三轮积分赛2Q产品评价以及处理!D207," ",""))),基础数据!$C$15:$C$26)/100)</f>
        <v>23.07544</v>
      </c>
      <c r="N207" s="45" t="str">
        <f t="shared" si="27"/>
        <v>青少年T1</v>
      </c>
      <c r="O207" s="45">
        <f>IFERROR(LOOKUP(1,0/((订单汇总处理!$G$7:$G$2423=N207)*(订单汇总处理!$E$7:$E$2423=B207)*(订单汇总处理!$D$7:$D$2423=2)),订单汇总处理!$K$7:$K$2423),O208)</f>
        <v>600</v>
      </c>
      <c r="P207" s="45"/>
      <c r="Q207" s="45">
        <f t="shared" si="28"/>
        <v>13845.264000000001</v>
      </c>
      <c r="R207" s="46">
        <f t="shared" si="29"/>
        <v>600</v>
      </c>
      <c r="S207" s="35">
        <f t="shared" si="30"/>
        <v>2.7777777777777779E-6</v>
      </c>
      <c r="T207" s="35">
        <f t="shared" si="31"/>
        <v>1.278372341754519E-4</v>
      </c>
      <c r="U207" s="35">
        <f>IF(SUBSTITUTE(D207," ","")=基础数据!$A$5,S207/T207*基础数据!$C$5,IF(SUBSTITUTE(D207," ","")=基础数据!$A$4,S207/T207*基础数据!$C$4,IF(SUBSTITUTE(D207," ","")=基础数据!$A$3,S207/T207*基础数据!$C$3,S207/T207*基础数据!$C$2)))</f>
        <v>0.54322549210611437</v>
      </c>
      <c r="V207" s="35">
        <f t="shared" si="32"/>
        <v>2.5132254921061143</v>
      </c>
      <c r="W207" s="35">
        <f>IF(SUBSTITUTE(D207," ","")="老年群体",V207*LOOKUP(1,0/((基础数据!$A$15:$A$26=SUBSTITUTE(是否降价——第三轮积分赛2Q产品评价以及处理!B207," ",""))*(基础数据!$B$15:$B$26=SUBSTITUTE(是否降价——第三轮积分赛2Q产品评价以及处理!D207," ",""))),基础数据!$C$15:$C$26)/(100-基础数据!$G$5),V207*LOOKUP(1,0/((基础数据!$A$15:$A$26=SUBSTITUTE(是否降价——第三轮积分赛2Q产品评价以及处理!B207," ",""))*(基础数据!$B$15:$B$26=SUBSTITUTE(是否降价——第三轮积分赛2Q产品评价以及处理!D207," ",""))),基础数据!$C$15:$C$26)/100)</f>
        <v>23.121674527376253</v>
      </c>
      <c r="X207" s="35">
        <f t="shared" si="33"/>
        <v>13873.004716425752</v>
      </c>
    </row>
    <row r="208" spans="1:24" ht="40.200000000000003" hidden="1" thickBot="1">
      <c r="A208" s="43">
        <f t="shared" si="26"/>
        <v>9</v>
      </c>
      <c r="B208" s="29" t="s">
        <v>22</v>
      </c>
      <c r="C208" s="30" t="s">
        <v>17</v>
      </c>
      <c r="D208" s="32" t="s">
        <v>67</v>
      </c>
      <c r="E208" s="20" t="s">
        <v>93</v>
      </c>
      <c r="F208" s="24">
        <v>0.54</v>
      </c>
      <c r="G208" s="20">
        <v>0.38</v>
      </c>
      <c r="H208" s="20">
        <v>0.96</v>
      </c>
      <c r="I208" s="20">
        <v>0.09</v>
      </c>
      <c r="J208" s="20">
        <v>0.54</v>
      </c>
      <c r="K208" s="20">
        <v>2.5070000000000001</v>
      </c>
      <c r="L208" s="45">
        <f>LOOKUP(1,0/((订单汇总处理!$G$7:$G$2423=N208)*(订单汇总处理!$E$7:$E$2423=B208)*(订单汇总处理!$D$7:$D$2423=2)),订单汇总处理!$I$7:$I$2423)</f>
        <v>24</v>
      </c>
      <c r="M208" s="45">
        <f>IF(SUBSTITUTE(D208," ","")="老年群体",K208*LOOKUP(1,0/((基础数据!$A$15:$A$26=SUBSTITUTE(是否降价——第三轮积分赛2Q产品评价以及处理!B208," ",""))*(基础数据!$B$15:$B$26=SUBSTITUTE(是否降价——第三轮积分赛2Q产品评价以及处理!D208," ",""))),基础数据!$C$15:$C$26)/(100-基础数据!$G$5),K208*LOOKUP(1,0/((基础数据!$A$15:$A$26=SUBSTITUTE(是否降价——第三轮积分赛2Q产品评价以及处理!B208," ",""))*(基础数据!$B$15:$B$26=SUBSTITUTE(是否降价——第三轮积分赛2Q产品评价以及处理!D208," ",""))),基础数据!$C$15:$C$26)/100)</f>
        <v>23.064399999999999</v>
      </c>
      <c r="N208" s="45" t="str">
        <f t="shared" si="27"/>
        <v>青年01</v>
      </c>
      <c r="O208" s="45">
        <f>IFERROR(LOOKUP(1,0/((订单汇总处理!$G$7:$G$2423=N208)*(订单汇总处理!$E$7:$E$2423=B208)*(订单汇总处理!$D$7:$D$2423=2)),订单汇总处理!$K$7:$K$2423),O209)</f>
        <v>599.9</v>
      </c>
      <c r="P208" s="45"/>
      <c r="Q208" s="45">
        <f t="shared" si="28"/>
        <v>13836.333559999999</v>
      </c>
      <c r="R208" s="46">
        <f t="shared" si="29"/>
        <v>599.9</v>
      </c>
      <c r="S208" s="35">
        <f t="shared" si="30"/>
        <v>2.7787039352366366E-6</v>
      </c>
      <c r="T208" s="35">
        <f t="shared" si="31"/>
        <v>1.278372341754519E-4</v>
      </c>
      <c r="U208" s="35">
        <f>IF(SUBSTITUTE(D208," ","")=基础数据!$A$5,S208/T208*基础数据!$C$5,IF(SUBSTITUTE(D208," ","")=基础数据!$A$4,S208/T208*基础数据!$C$4,IF(SUBSTITUTE(D208," ","")=基础数据!$A$3,S208/T208*基础数据!$C$3,S208/T208*基础数据!$C$2)))</f>
        <v>0.54340661254900269</v>
      </c>
      <c r="V208" s="35">
        <f t="shared" si="32"/>
        <v>2.5134066125490024</v>
      </c>
      <c r="W208" s="35">
        <f>IF(SUBSTITUTE(D208," ","")="老年群体",V208*LOOKUP(1,0/((基础数据!$A$15:$A$26=SUBSTITUTE(是否降价——第三轮积分赛2Q产品评价以及处理!B208," ",""))*(基础数据!$B$15:$B$26=SUBSTITUTE(是否降价——第三轮积分赛2Q产品评价以及处理!D208," ",""))),基础数据!$C$15:$C$26)/(100-基础数据!$G$5),V208*LOOKUP(1,0/((基础数据!$A$15:$A$26=SUBSTITUTE(是否降价——第三轮积分赛2Q产品评价以及处理!B208," ",""))*(基础数据!$B$15:$B$26=SUBSTITUTE(是否降价——第三轮积分赛2Q产品评价以及处理!D208," ",""))),基础数据!$C$15:$C$26)/100)</f>
        <v>23.123340835450822</v>
      </c>
      <c r="X208" s="35">
        <f t="shared" si="33"/>
        <v>13871.692167186948</v>
      </c>
    </row>
    <row r="209" spans="1:24" ht="27" hidden="1" thickBot="1">
      <c r="A209" s="43">
        <f t="shared" si="26"/>
        <v>2</v>
      </c>
      <c r="B209" s="29" t="s">
        <v>22</v>
      </c>
      <c r="C209" s="30" t="s">
        <v>17</v>
      </c>
      <c r="D209" s="32" t="s">
        <v>67</v>
      </c>
      <c r="E209" s="20" t="s">
        <v>71</v>
      </c>
      <c r="F209" s="24">
        <v>0.54</v>
      </c>
      <c r="G209" s="20">
        <v>0.34</v>
      </c>
      <c r="H209" s="20">
        <v>0.93</v>
      </c>
      <c r="I209" s="20">
        <v>0.09</v>
      </c>
      <c r="J209" s="20">
        <v>0.6</v>
      </c>
      <c r="K209" s="20">
        <v>2.4969000000000001</v>
      </c>
      <c r="L209" s="45">
        <f>LOOKUP(1,0/((订单汇总处理!$G$7:$G$2423=N209)*(订单汇总处理!$E$7:$E$2423=B209)*(订单汇总处理!$D$7:$D$2423=2)),订单汇总处理!$I$7:$I$2423)</f>
        <v>24</v>
      </c>
      <c r="M209" s="45">
        <f>IF(SUBSTITUTE(D209," ","")="老年群体",K209*LOOKUP(1,0/((基础数据!$A$15:$A$26=SUBSTITUTE(是否降价——第三轮积分赛2Q产品评价以及处理!B209," ",""))*(基础数据!$B$15:$B$26=SUBSTITUTE(是否降价——第三轮积分赛2Q产品评价以及处理!D209," ",""))),基础数据!$C$15:$C$26)/(100-基础数据!$G$5),K209*LOOKUP(1,0/((基础数据!$A$15:$A$26=SUBSTITUTE(是否降价——第三轮积分赛2Q产品评价以及处理!B209," ",""))*(基础数据!$B$15:$B$26=SUBSTITUTE(是否降价——第三轮积分赛2Q产品评价以及处理!D209," ",""))),基础数据!$C$15:$C$26)/100)</f>
        <v>22.97148</v>
      </c>
      <c r="N209" s="45" t="str">
        <f t="shared" si="27"/>
        <v>青年A</v>
      </c>
      <c r="O209" s="45">
        <f>IFERROR(LOOKUP(1,0/((订单汇总处理!$G$7:$G$2423=N209)*(订单汇总处理!$E$7:$E$2423=B209)*(订单汇总处理!$D$7:$D$2423=2)),订单汇总处理!$K$7:$K$2423),O210)</f>
        <v>600</v>
      </c>
      <c r="P209" s="45"/>
      <c r="Q209" s="45">
        <f t="shared" si="28"/>
        <v>13782.887999999999</v>
      </c>
      <c r="R209" s="46">
        <f t="shared" si="29"/>
        <v>600</v>
      </c>
      <c r="S209" s="35">
        <f t="shared" si="30"/>
        <v>2.7777777777777779E-6</v>
      </c>
      <c r="T209" s="35">
        <f t="shared" si="31"/>
        <v>1.278372341754519E-4</v>
      </c>
      <c r="U209" s="35">
        <f>IF(SUBSTITUTE(D209," ","")=基础数据!$A$5,S209/T209*基础数据!$C$5,IF(SUBSTITUTE(D209," ","")=基础数据!$A$4,S209/T209*基础数据!$C$4,IF(SUBSTITUTE(D209," ","")=基础数据!$A$3,S209/T209*基础数据!$C$3,S209/T209*基础数据!$C$2)))</f>
        <v>0.54322549210611437</v>
      </c>
      <c r="V209" s="35">
        <f t="shared" si="32"/>
        <v>2.5032254921061146</v>
      </c>
      <c r="W209" s="35">
        <f>IF(SUBSTITUTE(D209," ","")="老年群体",V209*LOOKUP(1,0/((基础数据!$A$15:$A$26=SUBSTITUTE(是否降价——第三轮积分赛2Q产品评价以及处理!B209," ",""))*(基础数据!$B$15:$B$26=SUBSTITUTE(是否降价——第三轮积分赛2Q产品评价以及处理!D209," ",""))),基础数据!$C$15:$C$26)/(100-基础数据!$G$5),V209*LOOKUP(1,0/((基础数据!$A$15:$A$26=SUBSTITUTE(是否降价——第三轮积分赛2Q产品评价以及处理!B209," ",""))*(基础数据!$B$15:$B$26=SUBSTITUTE(是否降价——第三轮积分赛2Q产品评价以及处理!D209," ",""))),基础数据!$C$15:$C$26)/100)</f>
        <v>23.029674527376255</v>
      </c>
      <c r="X209" s="35">
        <f t="shared" si="33"/>
        <v>13817.804716425753</v>
      </c>
    </row>
    <row r="210" spans="1:24" ht="53.4" hidden="1" thickBot="1">
      <c r="A210" s="43">
        <f t="shared" si="26"/>
        <v>23</v>
      </c>
      <c r="B210" s="29" t="s">
        <v>22</v>
      </c>
      <c r="C210" s="30" t="s">
        <v>17</v>
      </c>
      <c r="D210" s="32" t="s">
        <v>67</v>
      </c>
      <c r="E210" s="20" t="s">
        <v>89</v>
      </c>
      <c r="F210" s="24">
        <v>0.54</v>
      </c>
      <c r="G210" s="20">
        <v>0.5</v>
      </c>
      <c r="H210" s="20">
        <v>0.93</v>
      </c>
      <c r="I210" s="20">
        <v>0.09</v>
      </c>
      <c r="J210" s="20">
        <v>0.41</v>
      </c>
      <c r="K210" s="20">
        <v>2.4628000000000001</v>
      </c>
      <c r="L210" s="45">
        <f>LOOKUP(1,0/((订单汇总处理!$G$7:$G$2423=N210)*(订单汇总处理!$E$7:$E$2423=B210)*(订单汇总处理!$D$7:$D$2423=2)),订单汇总处理!$I$7:$I$2423)</f>
        <v>21</v>
      </c>
      <c r="M210" s="45">
        <f>IF(SUBSTITUTE(D210," ","")="老年群体",K210*LOOKUP(1,0/((基础数据!$A$15:$A$26=SUBSTITUTE(是否降价——第三轮积分赛2Q产品评价以及处理!B210," ",""))*(基础数据!$B$15:$B$26=SUBSTITUTE(是否降价——第三轮积分赛2Q产品评价以及处理!D210," ",""))),基础数据!$C$15:$C$26)/(100-基础数据!$G$5),K210*LOOKUP(1,0/((基础数据!$A$15:$A$26=SUBSTITUTE(是否降价——第三轮积分赛2Q产品评价以及处理!B210," ",""))*(基础数据!$B$15:$B$26=SUBSTITUTE(是否降价——第三轮积分赛2Q产品评价以及处理!D210," ",""))),基础数据!$C$15:$C$26)/100)</f>
        <v>22.657760000000003</v>
      </c>
      <c r="N210" s="45" t="str">
        <f t="shared" si="27"/>
        <v>青少年T2</v>
      </c>
      <c r="O210" s="45">
        <f>IFERROR(LOOKUP(1,0/((订单汇总处理!$G$7:$G$2423=N210)*(订单汇总处理!$E$7:$E$2423=B210)*(订单汇总处理!$D$7:$D$2423=2)),订单汇总处理!$K$7:$K$2423),O211)</f>
        <v>600</v>
      </c>
      <c r="P210" s="45"/>
      <c r="Q210" s="45">
        <f t="shared" si="28"/>
        <v>13594.656000000003</v>
      </c>
      <c r="R210" s="46">
        <f t="shared" si="29"/>
        <v>600</v>
      </c>
      <c r="S210" s="35">
        <f t="shared" si="30"/>
        <v>2.7777777777777779E-6</v>
      </c>
      <c r="T210" s="35">
        <f t="shared" si="31"/>
        <v>1.278372341754519E-4</v>
      </c>
      <c r="U210" s="35">
        <f>IF(SUBSTITUTE(D210," ","")=基础数据!$A$5,S210/T210*基础数据!$C$5,IF(SUBSTITUTE(D210," ","")=基础数据!$A$4,S210/T210*基础数据!$C$4,IF(SUBSTITUTE(D210," ","")=基础数据!$A$3,S210/T210*基础数据!$C$3,S210/T210*基础数据!$C$2)))</f>
        <v>0.54322549210611437</v>
      </c>
      <c r="V210" s="35">
        <f t="shared" si="32"/>
        <v>2.4732254921061143</v>
      </c>
      <c r="W210" s="35">
        <f>IF(SUBSTITUTE(D210," ","")="老年群体",V210*LOOKUP(1,0/((基础数据!$A$15:$A$26=SUBSTITUTE(是否降价——第三轮积分赛2Q产品评价以及处理!B210," ",""))*(基础数据!$B$15:$B$26=SUBSTITUTE(是否降价——第三轮积分赛2Q产品评价以及处理!D210," ",""))),基础数据!$C$15:$C$26)/(100-基础数据!$G$5),V210*LOOKUP(1,0/((基础数据!$A$15:$A$26=SUBSTITUTE(是否降价——第三轮积分赛2Q产品评价以及处理!B210," ",""))*(基础数据!$B$15:$B$26=SUBSTITUTE(是否降价——第三轮积分赛2Q产品评价以及处理!D210," ",""))),基础数据!$C$15:$C$26)/100)</f>
        <v>22.753674527376251</v>
      </c>
      <c r="X210" s="35">
        <f t="shared" si="33"/>
        <v>13652.204716425751</v>
      </c>
    </row>
    <row r="211" spans="1:24" ht="40.200000000000003" hidden="1" thickBot="1">
      <c r="A211" s="43">
        <f t="shared" si="26"/>
        <v>9</v>
      </c>
      <c r="B211" s="29" t="s">
        <v>22</v>
      </c>
      <c r="C211" s="30" t="s">
        <v>17</v>
      </c>
      <c r="D211" s="32" t="s">
        <v>67</v>
      </c>
      <c r="E211" s="20" t="s">
        <v>95</v>
      </c>
      <c r="F211" s="24">
        <v>0.54</v>
      </c>
      <c r="G211" s="20">
        <v>0.38</v>
      </c>
      <c r="H211" s="20">
        <v>0.93</v>
      </c>
      <c r="I211" s="20">
        <v>0.09</v>
      </c>
      <c r="J211" s="20">
        <v>0.53</v>
      </c>
      <c r="K211" s="20">
        <v>2.4615</v>
      </c>
      <c r="L211" s="45">
        <f>LOOKUP(1,0/((订单汇总处理!$G$7:$G$2423=N211)*(订单汇总处理!$E$7:$E$2423=B211)*(订单汇总处理!$D$7:$D$2423=2)),订单汇总处理!$I$7:$I$2423)</f>
        <v>24</v>
      </c>
      <c r="M211" s="45">
        <f>IF(SUBSTITUTE(D211," ","")="老年群体",K211*LOOKUP(1,0/((基础数据!$A$15:$A$26=SUBSTITUTE(是否降价——第三轮积分赛2Q产品评价以及处理!B211," ",""))*(基础数据!$B$15:$B$26=SUBSTITUTE(是否降价——第三轮积分赛2Q产品评价以及处理!D211," ",""))),基础数据!$C$15:$C$26)/(100-基础数据!$G$5),K211*LOOKUP(1,0/((基础数据!$A$15:$A$26=SUBSTITUTE(是否降价——第三轮积分赛2Q产品评价以及处理!B211," ",""))*(基础数据!$B$15:$B$26=SUBSTITUTE(是否降价——第三轮积分赛2Q产品评价以及处理!D211," ",""))),基础数据!$C$15:$C$26)/100)</f>
        <v>22.645799999999998</v>
      </c>
      <c r="N211" s="45" t="str">
        <f t="shared" si="27"/>
        <v>青年02</v>
      </c>
      <c r="O211" s="45">
        <f>IFERROR(LOOKUP(1,0/((订单汇总处理!$G$7:$G$2423=N211)*(订单汇总处理!$E$7:$E$2423=B211)*(订单汇总处理!$D$7:$D$2423=2)),订单汇总处理!$K$7:$K$2423),O212)</f>
        <v>599.9</v>
      </c>
      <c r="P211" s="45"/>
      <c r="Q211" s="45">
        <f t="shared" si="28"/>
        <v>13585.215419999999</v>
      </c>
      <c r="R211" s="46">
        <f t="shared" si="29"/>
        <v>599.9</v>
      </c>
      <c r="S211" s="35">
        <f t="shared" si="30"/>
        <v>2.7787039352366366E-6</v>
      </c>
      <c r="T211" s="35">
        <f t="shared" si="31"/>
        <v>1.278372341754519E-4</v>
      </c>
      <c r="U211" s="35">
        <f>IF(SUBSTITUTE(D211," ","")=基础数据!$A$5,S211/T211*基础数据!$C$5,IF(SUBSTITUTE(D211," ","")=基础数据!$A$4,S211/T211*基础数据!$C$4,IF(SUBSTITUTE(D211," ","")=基础数据!$A$3,S211/T211*基础数据!$C$3,S211/T211*基础数据!$C$2)))</f>
        <v>0.54340661254900269</v>
      </c>
      <c r="V211" s="35">
        <f t="shared" si="32"/>
        <v>2.4734066125490028</v>
      </c>
      <c r="W211" s="35">
        <f>IF(SUBSTITUTE(D211," ","")="老年群体",V211*LOOKUP(1,0/((基础数据!$A$15:$A$26=SUBSTITUTE(是否降价——第三轮积分赛2Q产品评价以及处理!B211," ",""))*(基础数据!$B$15:$B$26=SUBSTITUTE(是否降价——第三轮积分赛2Q产品评价以及处理!D211," ",""))),基础数据!$C$15:$C$26)/(100-基础数据!$G$5),V211*LOOKUP(1,0/((基础数据!$A$15:$A$26=SUBSTITUTE(是否降价——第三轮积分赛2Q产品评价以及处理!B211," ",""))*(基础数据!$B$15:$B$26=SUBSTITUTE(是否降价——第三轮积分赛2Q产品评价以及处理!D211," ",""))),基础数据!$C$15:$C$26)/100)</f>
        <v>22.755340835450824</v>
      </c>
      <c r="X211" s="35">
        <f t="shared" si="33"/>
        <v>13650.928967186948</v>
      </c>
    </row>
    <row r="212" spans="1:24" ht="40.200000000000003" hidden="1" thickBot="1">
      <c r="A212" s="43">
        <f t="shared" si="26"/>
        <v>12</v>
      </c>
      <c r="B212" s="29" t="s">
        <v>22</v>
      </c>
      <c r="C212" s="30" t="s">
        <v>17</v>
      </c>
      <c r="D212" s="32" t="s">
        <v>67</v>
      </c>
      <c r="E212" s="20" t="s">
        <v>82</v>
      </c>
      <c r="F212" s="24">
        <v>0.54</v>
      </c>
      <c r="G212" s="20">
        <v>0.26</v>
      </c>
      <c r="H212" s="20">
        <v>0.96</v>
      </c>
      <c r="I212" s="20">
        <v>0.18</v>
      </c>
      <c r="J212" s="20">
        <v>0.51</v>
      </c>
      <c r="K212" s="20">
        <v>2.4422999999999999</v>
      </c>
      <c r="L212" s="45">
        <f>LOOKUP(1,0/((订单汇总处理!$G$7:$G$2423=N212)*(订单汇总处理!$E$7:$E$2423=B212)*(订单汇总处理!$D$7:$D$2423=2)),订单汇总处理!$I$7:$I$2423)</f>
        <v>23</v>
      </c>
      <c r="M212" s="45">
        <f>IF(SUBSTITUTE(D212," ","")="老年群体",K212*LOOKUP(1,0/((基础数据!$A$15:$A$26=SUBSTITUTE(是否降价——第三轮积分赛2Q产品评价以及处理!B212," ",""))*(基础数据!$B$15:$B$26=SUBSTITUTE(是否降价——第三轮积分赛2Q产品评价以及处理!D212," ",""))),基础数据!$C$15:$C$26)/(100-基础数据!$G$5),K212*LOOKUP(1,0/((基础数据!$A$15:$A$26=SUBSTITUTE(是否降价——第三轮积分赛2Q产品评价以及处理!B212," ",""))*(基础数据!$B$15:$B$26=SUBSTITUTE(是否降价——第三轮积分赛2Q产品评价以及处理!D212," ",""))),基础数据!$C$15:$C$26)/100)</f>
        <v>22.469159999999999</v>
      </c>
      <c r="N212" s="45" t="str">
        <f t="shared" si="27"/>
        <v>青年1</v>
      </c>
      <c r="O212" s="45">
        <f>IFERROR(LOOKUP(1,0/((订单汇总处理!$G$7:$G$2423=N212)*(订单汇总处理!$E$7:$E$2423=B212)*(订单汇总处理!$D$7:$D$2423=2)),订单汇总处理!$K$7:$K$2423),O213)</f>
        <v>600</v>
      </c>
      <c r="P212" s="45"/>
      <c r="Q212" s="45">
        <f t="shared" si="28"/>
        <v>13481.495999999999</v>
      </c>
      <c r="R212" s="46">
        <f t="shared" si="29"/>
        <v>600</v>
      </c>
      <c r="S212" s="35">
        <f t="shared" si="30"/>
        <v>2.7777777777777779E-6</v>
      </c>
      <c r="T212" s="35">
        <f t="shared" si="31"/>
        <v>1.278372341754519E-4</v>
      </c>
      <c r="U212" s="35">
        <f>IF(SUBSTITUTE(D212," ","")=基础数据!$A$5,S212/T212*基础数据!$C$5,IF(SUBSTITUTE(D212," ","")=基础数据!$A$4,S212/T212*基础数据!$C$4,IF(SUBSTITUTE(D212," ","")=基础数据!$A$3,S212/T212*基础数据!$C$3,S212/T212*基础数据!$C$2)))</f>
        <v>0.54322549210611437</v>
      </c>
      <c r="V212" s="35">
        <f t="shared" si="32"/>
        <v>2.4532254921061143</v>
      </c>
      <c r="W212" s="35">
        <f>IF(SUBSTITUTE(D212," ","")="老年群体",V212*LOOKUP(1,0/((基础数据!$A$15:$A$26=SUBSTITUTE(是否降价——第三轮积分赛2Q产品评价以及处理!B212," ",""))*(基础数据!$B$15:$B$26=SUBSTITUTE(是否降价——第三轮积分赛2Q产品评价以及处理!D212," ",""))),基础数据!$C$15:$C$26)/(100-基础数据!$G$5),V212*LOOKUP(1,0/((基础数据!$A$15:$A$26=SUBSTITUTE(是否降价——第三轮积分赛2Q产品评价以及处理!B212," ",""))*(基础数据!$B$15:$B$26=SUBSTITUTE(是否降价——第三轮积分赛2Q产品评价以及处理!D212," ",""))),基础数据!$C$15:$C$26)/100)</f>
        <v>22.56967452737625</v>
      </c>
      <c r="X212" s="35">
        <f t="shared" si="33"/>
        <v>13541.80471642575</v>
      </c>
    </row>
    <row r="213" spans="1:24" ht="53.4" hidden="1" thickBot="1">
      <c r="A213" s="43">
        <f t="shared" si="26"/>
        <v>4</v>
      </c>
      <c r="B213" s="29" t="s">
        <v>22</v>
      </c>
      <c r="C213" s="30" t="s">
        <v>17</v>
      </c>
      <c r="D213" s="32" t="s">
        <v>67</v>
      </c>
      <c r="E213" s="20" t="s">
        <v>86</v>
      </c>
      <c r="F213" s="24">
        <v>0.54</v>
      </c>
      <c r="G213" s="20">
        <v>0.25</v>
      </c>
      <c r="H213" s="20">
        <v>0.93</v>
      </c>
      <c r="I213" s="20">
        <v>0.18</v>
      </c>
      <c r="J213" s="20">
        <v>0.53</v>
      </c>
      <c r="K213" s="20">
        <v>2.423</v>
      </c>
      <c r="L213" s="45">
        <f>LOOKUP(1,0/((订单汇总处理!$G$7:$G$2423=N213)*(订单汇总处理!$E$7:$E$2423=B213)*(订单汇总处理!$D$7:$D$2423=2)),订单汇总处理!$I$7:$I$2423)</f>
        <v>23</v>
      </c>
      <c r="M213" s="45">
        <f>IF(SUBSTITUTE(D213," ","")="老年群体",K213*LOOKUP(1,0/((基础数据!$A$15:$A$26=SUBSTITUTE(是否降价——第三轮积分赛2Q产品评价以及处理!B213," ",""))*(基础数据!$B$15:$B$26=SUBSTITUTE(是否降价——第三轮积分赛2Q产品评价以及处理!D213," ",""))),基础数据!$C$15:$C$26)/(100-基础数据!$G$5),K213*LOOKUP(1,0/((基础数据!$A$15:$A$26=SUBSTITUTE(是否降价——第三轮积分赛2Q产品评价以及处理!B213," ",""))*(基础数据!$B$15:$B$26=SUBSTITUTE(是否降价——第三轮积分赛2Q产品评价以及处理!D213," ",""))),基础数据!$C$15:$C$26)/100)</f>
        <v>22.291599999999999</v>
      </c>
      <c r="N213" s="45" t="str">
        <f t="shared" si="27"/>
        <v>QSSS1</v>
      </c>
      <c r="O213" s="45">
        <f>IFERROR(LOOKUP(1,0/((订单汇总处理!$G$7:$G$2423=N213)*(订单汇总处理!$E$7:$E$2423=B213)*(订单汇总处理!$D$7:$D$2423=2)),订单汇总处理!$K$7:$K$2423),O214)</f>
        <v>600</v>
      </c>
      <c r="P213" s="45"/>
      <c r="Q213" s="45">
        <f t="shared" si="28"/>
        <v>13374.96</v>
      </c>
      <c r="R213" s="46">
        <f t="shared" si="29"/>
        <v>600</v>
      </c>
      <c r="S213" s="35">
        <f t="shared" si="30"/>
        <v>2.7777777777777779E-6</v>
      </c>
      <c r="T213" s="35">
        <f t="shared" si="31"/>
        <v>1.278372341754519E-4</v>
      </c>
      <c r="U213" s="35">
        <f>IF(SUBSTITUTE(D213," ","")=基础数据!$A$5,S213/T213*基础数据!$C$5,IF(SUBSTITUTE(D213," ","")=基础数据!$A$4,S213/T213*基础数据!$C$4,IF(SUBSTITUTE(D213," ","")=基础数据!$A$3,S213/T213*基础数据!$C$3,S213/T213*基础数据!$C$2)))</f>
        <v>0.54322549210611437</v>
      </c>
      <c r="V213" s="35">
        <f t="shared" si="32"/>
        <v>2.4332254921061143</v>
      </c>
      <c r="W213" s="35">
        <f>IF(SUBSTITUTE(D213," ","")="老年群体",V213*LOOKUP(1,0/((基础数据!$A$15:$A$26=SUBSTITUTE(是否降价——第三轮积分赛2Q产品评价以及处理!B213," ",""))*(基础数据!$B$15:$B$26=SUBSTITUTE(是否降价——第三轮积分赛2Q产品评价以及处理!D213," ",""))),基础数据!$C$15:$C$26)/(100-基础数据!$G$5),V213*LOOKUP(1,0/((基础数据!$A$15:$A$26=SUBSTITUTE(是否降价——第三轮积分赛2Q产品评价以及处理!B213," ",""))*(基础数据!$B$15:$B$26=SUBSTITUTE(是否降价——第三轮积分赛2Q产品评价以及处理!D213," ",""))),基础数据!$C$15:$C$26)/100)</f>
        <v>22.385674527376249</v>
      </c>
      <c r="X213" s="35">
        <f t="shared" si="33"/>
        <v>13431.40471642575</v>
      </c>
    </row>
    <row r="214" spans="1:24" ht="53.4" hidden="1" thickBot="1">
      <c r="A214" s="43">
        <f t="shared" si="26"/>
        <v>17</v>
      </c>
      <c r="B214" s="29" t="s">
        <v>22</v>
      </c>
      <c r="C214" s="30" t="s">
        <v>17</v>
      </c>
      <c r="D214" s="32" t="s">
        <v>67</v>
      </c>
      <c r="E214" s="20" t="s">
        <v>74</v>
      </c>
      <c r="F214" s="24">
        <v>0.54</v>
      </c>
      <c r="G214" s="20">
        <v>1.1000000000000001</v>
      </c>
      <c r="H214" s="20">
        <v>0.65</v>
      </c>
      <c r="I214" s="20">
        <v>0.09</v>
      </c>
      <c r="J214" s="20">
        <v>0</v>
      </c>
      <c r="K214" s="20">
        <v>2.3769999999999998</v>
      </c>
      <c r="L214" s="45">
        <f>LOOKUP(1,0/((订单汇总处理!$G$7:$G$2423=N214)*(订单汇总处理!$E$7:$E$2423=B214)*(订单汇总处理!$D$7:$D$2423=2)),订单汇总处理!$I$7:$I$2423)</f>
        <v>23</v>
      </c>
      <c r="M214" s="45">
        <f>IF(SUBSTITUTE(D214," ","")="老年群体",K214*LOOKUP(1,0/((基础数据!$A$15:$A$26=SUBSTITUTE(是否降价——第三轮积分赛2Q产品评价以及处理!B214," ",""))*(基础数据!$B$15:$B$26=SUBSTITUTE(是否降价——第三轮积分赛2Q产品评价以及处理!D214," ",""))),基础数据!$C$15:$C$26)/(100-基础数据!$G$5),K214*LOOKUP(1,0/((基础数据!$A$15:$A$26=SUBSTITUTE(是否降价——第三轮积分赛2Q产品评价以及处理!B214," ",""))*(基础数据!$B$15:$B$26=SUBSTITUTE(是否降价——第三轮积分赛2Q产品评价以及处理!D214," ",""))),基础数据!$C$15:$C$26)/100)</f>
        <v>21.868399999999998</v>
      </c>
      <c r="N214" s="45" t="str">
        <f t="shared" si="27"/>
        <v>qqq3</v>
      </c>
      <c r="O214" s="45">
        <f>IFERROR(LOOKUP(1,0/((订单汇总处理!$G$7:$G$2423=N214)*(订单汇总处理!$E$7:$E$2423=B214)*(订单汇总处理!$D$7:$D$2423=2)),订单汇总处理!$K$7:$K$2423),O215)</f>
        <v>600</v>
      </c>
      <c r="P214" s="45"/>
      <c r="Q214" s="45">
        <f t="shared" si="28"/>
        <v>13121.039999999999</v>
      </c>
      <c r="R214" s="46">
        <f t="shared" si="29"/>
        <v>600</v>
      </c>
      <c r="S214" s="35">
        <f t="shared" si="30"/>
        <v>2.7777777777777779E-6</v>
      </c>
      <c r="T214" s="35">
        <f t="shared" si="31"/>
        <v>1.278372341754519E-4</v>
      </c>
      <c r="U214" s="35">
        <f>IF(SUBSTITUTE(D214," ","")=基础数据!$A$5,S214/T214*基础数据!$C$5,IF(SUBSTITUTE(D214," ","")=基础数据!$A$4,S214/T214*基础数据!$C$4,IF(SUBSTITUTE(D214," ","")=基础数据!$A$3,S214/T214*基础数据!$C$3,S214/T214*基础数据!$C$2)))</f>
        <v>0.54322549210611437</v>
      </c>
      <c r="V214" s="35">
        <f t="shared" si="32"/>
        <v>2.3832254921061145</v>
      </c>
      <c r="W214" s="35">
        <f>IF(SUBSTITUTE(D214," ","")="老年群体",V214*LOOKUP(1,0/((基础数据!$A$15:$A$26=SUBSTITUTE(是否降价——第三轮积分赛2Q产品评价以及处理!B214," ",""))*(基础数据!$B$15:$B$26=SUBSTITUTE(是否降价——第三轮积分赛2Q产品评价以及处理!D214," ",""))),基础数据!$C$15:$C$26)/(100-基础数据!$G$5),V214*LOOKUP(1,0/((基础数据!$A$15:$A$26=SUBSTITUTE(是否降价——第三轮积分赛2Q产品评价以及处理!B214," ",""))*(基础数据!$B$15:$B$26=SUBSTITUTE(是否降价——第三轮积分赛2Q产品评价以及处理!D214," ",""))),基础数据!$C$15:$C$26)/100)</f>
        <v>21.925674527376255</v>
      </c>
      <c r="X214" s="35">
        <f t="shared" si="33"/>
        <v>13155.404716425754</v>
      </c>
    </row>
    <row r="215" spans="1:24" ht="27" hidden="1" thickBot="1">
      <c r="A215" s="43">
        <f t="shared" si="26"/>
        <v>8</v>
      </c>
      <c r="B215" s="29" t="s">
        <v>22</v>
      </c>
      <c r="C215" s="30" t="s">
        <v>17</v>
      </c>
      <c r="D215" s="32" t="s">
        <v>67</v>
      </c>
      <c r="E215" s="20" t="s">
        <v>80</v>
      </c>
      <c r="F215" s="24">
        <v>0.54</v>
      </c>
      <c r="G215" s="20">
        <v>0.2</v>
      </c>
      <c r="H215" s="20">
        <v>0.93</v>
      </c>
      <c r="I215" s="20">
        <v>0.18</v>
      </c>
      <c r="J215" s="20">
        <v>0.47</v>
      </c>
      <c r="K215" s="20">
        <v>2.3142999999999998</v>
      </c>
      <c r="L215" s="45">
        <f>LOOKUP(1,0/((订单汇总处理!$G$7:$G$2423=N215)*(订单汇总处理!$E$7:$E$2423=B215)*(订单汇总处理!$D$7:$D$2423=2)),订单汇总处理!$I$7:$I$2423)</f>
        <v>20</v>
      </c>
      <c r="M215" s="45">
        <f>IF(SUBSTITUTE(D215," ","")="老年群体",K215*LOOKUP(1,0/((基础数据!$A$15:$A$26=SUBSTITUTE(是否降价——第三轮积分赛2Q产品评价以及处理!B215," ",""))*(基础数据!$B$15:$B$26=SUBSTITUTE(是否降价——第三轮积分赛2Q产品评价以及处理!D215," ",""))),基础数据!$C$15:$C$26)/(100-基础数据!$G$5),K215*LOOKUP(1,0/((基础数据!$A$15:$A$26=SUBSTITUTE(是否降价——第三轮积分赛2Q产品评价以及处理!B215," ",""))*(基础数据!$B$15:$B$26=SUBSTITUTE(是否降价——第三轮积分赛2Q产品评价以及处理!D215," ",""))),基础数据!$C$15:$C$26)/100)</f>
        <v>21.29156</v>
      </c>
      <c r="N215" s="45" t="str">
        <f t="shared" si="27"/>
        <v>青年22</v>
      </c>
      <c r="O215" s="45">
        <f>IFERROR(LOOKUP(1,0/((订单汇总处理!$G$7:$G$2423=N215)*(订单汇总处理!$E$7:$E$2423=B215)*(订单汇总处理!$D$7:$D$2423=2)),订单汇总处理!$K$7:$K$2423),O216)</f>
        <v>600</v>
      </c>
      <c r="P215" s="45"/>
      <c r="Q215" s="45">
        <f t="shared" si="28"/>
        <v>12774.936</v>
      </c>
      <c r="R215" s="46">
        <f t="shared" si="29"/>
        <v>600</v>
      </c>
      <c r="S215" s="35">
        <f t="shared" si="30"/>
        <v>2.7777777777777779E-6</v>
      </c>
      <c r="T215" s="35">
        <f t="shared" si="31"/>
        <v>1.278372341754519E-4</v>
      </c>
      <c r="U215" s="35">
        <f>IF(SUBSTITUTE(D215," ","")=基础数据!$A$5,S215/T215*基础数据!$C$5,IF(SUBSTITUTE(D215," ","")=基础数据!$A$4,S215/T215*基础数据!$C$4,IF(SUBSTITUTE(D215," ","")=基础数据!$A$3,S215/T215*基础数据!$C$3,S215/T215*基础数据!$C$2)))</f>
        <v>0.54322549210611437</v>
      </c>
      <c r="V215" s="35">
        <f t="shared" si="32"/>
        <v>2.3232254921061144</v>
      </c>
      <c r="W215" s="35">
        <f>IF(SUBSTITUTE(D215," ","")="老年群体",V215*LOOKUP(1,0/((基础数据!$A$15:$A$26=SUBSTITUTE(是否降价——第三轮积分赛2Q产品评价以及处理!B215," ",""))*(基础数据!$B$15:$B$26=SUBSTITUTE(是否降价——第三轮积分赛2Q产品评价以及处理!D215," ",""))),基础数据!$C$15:$C$26)/(100-基础数据!$G$5),V215*LOOKUP(1,0/((基础数据!$A$15:$A$26=SUBSTITUTE(是否降价——第三轮积分赛2Q产品评价以及处理!B215," ",""))*(基础数据!$B$15:$B$26=SUBSTITUTE(是否降价——第三轮积分赛2Q产品评价以及处理!D215," ",""))),基础数据!$C$15:$C$26)/100)</f>
        <v>21.373674527376252</v>
      </c>
      <c r="X215" s="35">
        <f t="shared" si="33"/>
        <v>12824.204716425751</v>
      </c>
    </row>
    <row r="216" spans="1:24" ht="53.4" hidden="1" thickBot="1">
      <c r="A216" s="43">
        <f t="shared" si="26"/>
        <v>14</v>
      </c>
      <c r="B216" s="29" t="s">
        <v>22</v>
      </c>
      <c r="C216" s="30" t="s">
        <v>17</v>
      </c>
      <c r="D216" s="32" t="s">
        <v>67</v>
      </c>
      <c r="E216" s="20" t="s">
        <v>90</v>
      </c>
      <c r="F216" s="24">
        <v>0.54</v>
      </c>
      <c r="G216" s="20">
        <v>0.26</v>
      </c>
      <c r="H216" s="20">
        <v>0.96</v>
      </c>
      <c r="I216" s="20">
        <v>0.09</v>
      </c>
      <c r="J216" s="20">
        <v>0.47</v>
      </c>
      <c r="K216" s="20">
        <v>2.3107000000000002</v>
      </c>
      <c r="L216" s="45">
        <f>LOOKUP(1,0/((订单汇总处理!$G$7:$G$2423=N216)*(订单汇总处理!$E$7:$E$2423=B216)*(订单汇总处理!$D$7:$D$2423=2)),订单汇总处理!$I$7:$I$2423)</f>
        <v>18</v>
      </c>
      <c r="M216" s="45">
        <f>IF(SUBSTITUTE(D216," ","")="老年群体",K216*LOOKUP(1,0/((基础数据!$A$15:$A$26=SUBSTITUTE(是否降价——第三轮积分赛2Q产品评价以及处理!B216," ",""))*(基础数据!$B$15:$B$26=SUBSTITUTE(是否降价——第三轮积分赛2Q产品评价以及处理!D216," ",""))),基础数据!$C$15:$C$26)/(100-基础数据!$G$5),K216*LOOKUP(1,0/((基础数据!$A$15:$A$26=SUBSTITUTE(是否降价——第三轮积分赛2Q产品评价以及处理!B216," ",""))*(基础数据!$B$15:$B$26=SUBSTITUTE(是否降价——第三轮积分赛2Q产品评价以及处理!D216," ",""))),基础数据!$C$15:$C$26)/100)</f>
        <v>21.25844</v>
      </c>
      <c r="N216" s="45" t="str">
        <f t="shared" si="27"/>
        <v>q1121</v>
      </c>
      <c r="O216" s="45">
        <f>IFERROR(LOOKUP(1,0/((订单汇总处理!$G$7:$G$2423=N216)*(订单汇总处理!$E$7:$E$2423=B216)*(订单汇总处理!$D$7:$D$2423=2)),订单汇总处理!$K$7:$K$2423),O217)</f>
        <v>600</v>
      </c>
      <c r="P216" s="45"/>
      <c r="Q216" s="45">
        <f t="shared" si="28"/>
        <v>12755.064</v>
      </c>
      <c r="R216" s="46">
        <f t="shared" si="29"/>
        <v>600</v>
      </c>
      <c r="S216" s="35">
        <f t="shared" si="30"/>
        <v>2.7777777777777779E-6</v>
      </c>
      <c r="T216" s="35">
        <f t="shared" si="31"/>
        <v>1.278372341754519E-4</v>
      </c>
      <c r="U216" s="35">
        <f>IF(SUBSTITUTE(D216," ","")=基础数据!$A$5,S216/T216*基础数据!$C$5,IF(SUBSTITUTE(D216," ","")=基础数据!$A$4,S216/T216*基础数据!$C$4,IF(SUBSTITUTE(D216," ","")=基础数据!$A$3,S216/T216*基础数据!$C$3,S216/T216*基础数据!$C$2)))</f>
        <v>0.54322549210611437</v>
      </c>
      <c r="V216" s="35">
        <f t="shared" si="32"/>
        <v>2.3232254921061144</v>
      </c>
      <c r="W216" s="35">
        <f>IF(SUBSTITUTE(D216," ","")="老年群体",V216*LOOKUP(1,0/((基础数据!$A$15:$A$26=SUBSTITUTE(是否降价——第三轮积分赛2Q产品评价以及处理!B216," ",""))*(基础数据!$B$15:$B$26=SUBSTITUTE(是否降价——第三轮积分赛2Q产品评价以及处理!D216," ",""))),基础数据!$C$15:$C$26)/(100-基础数据!$G$5),V216*LOOKUP(1,0/((基础数据!$A$15:$A$26=SUBSTITUTE(是否降价——第三轮积分赛2Q产品评价以及处理!B216," ",""))*(基础数据!$B$15:$B$26=SUBSTITUTE(是否降价——第三轮积分赛2Q产品评价以及处理!D216," ",""))),基础数据!$C$15:$C$26)/100)</f>
        <v>21.373674527376252</v>
      </c>
      <c r="X216" s="35">
        <f t="shared" si="33"/>
        <v>12824.204716425751</v>
      </c>
    </row>
    <row r="217" spans="1:24" ht="40.200000000000003" hidden="1" thickBot="1">
      <c r="A217" s="43">
        <f t="shared" si="26"/>
        <v>3</v>
      </c>
      <c r="B217" s="29" t="s">
        <v>22</v>
      </c>
      <c r="C217" s="30" t="s">
        <v>17</v>
      </c>
      <c r="D217" s="32" t="s">
        <v>67</v>
      </c>
      <c r="E217" s="20" t="s">
        <v>85</v>
      </c>
      <c r="F217" s="24">
        <v>0.54</v>
      </c>
      <c r="G217" s="20">
        <v>0.19</v>
      </c>
      <c r="H217" s="20">
        <v>0.93</v>
      </c>
      <c r="I217" s="20">
        <v>0.09</v>
      </c>
      <c r="J217" s="20">
        <v>0.54</v>
      </c>
      <c r="K217" s="20">
        <v>2.2841</v>
      </c>
      <c r="L217" s="45">
        <f>LOOKUP(1,0/((订单汇总处理!$G$7:$G$2423=N217)*(订单汇总处理!$E$7:$E$2423=B217)*(订单汇总处理!$D$7:$D$2423=2)),订单汇总处理!$I$7:$I$2423)</f>
        <v>22</v>
      </c>
      <c r="M217" s="45">
        <f>IF(SUBSTITUTE(D217," ","")="老年群体",K217*LOOKUP(1,0/((基础数据!$A$15:$A$26=SUBSTITUTE(是否降价——第三轮积分赛2Q产品评价以及处理!B217," ",""))*(基础数据!$B$15:$B$26=SUBSTITUTE(是否降价——第三轮积分赛2Q产品评价以及处理!D217," ",""))),基础数据!$C$15:$C$26)/(100-基础数据!$G$5),K217*LOOKUP(1,0/((基础数据!$A$15:$A$26=SUBSTITUTE(是否降价——第三轮积分赛2Q产品评价以及处理!B217," ",""))*(基础数据!$B$15:$B$26=SUBSTITUTE(是否降价——第三轮积分赛2Q产品评价以及处理!D217," ",""))),基础数据!$C$15:$C$26)/100)</f>
        <v>21.013719999999999</v>
      </c>
      <c r="N217" s="45" t="str">
        <f t="shared" si="27"/>
        <v>青年111</v>
      </c>
      <c r="O217" s="45">
        <f>IFERROR(LOOKUP(1,0/((订单汇总处理!$G$7:$G$2423=N217)*(订单汇总处理!$E$7:$E$2423=B217)*(订单汇总处理!$D$7:$D$2423=2)),订单汇总处理!$K$7:$K$2423),O218)</f>
        <v>600</v>
      </c>
      <c r="P217" s="45"/>
      <c r="Q217" s="45">
        <f t="shared" si="28"/>
        <v>12608.232</v>
      </c>
      <c r="R217" s="46">
        <f t="shared" si="29"/>
        <v>600</v>
      </c>
      <c r="S217" s="35">
        <f t="shared" si="30"/>
        <v>2.7777777777777779E-6</v>
      </c>
      <c r="T217" s="35">
        <f t="shared" si="31"/>
        <v>1.278372341754519E-4</v>
      </c>
      <c r="U217" s="35">
        <f>IF(SUBSTITUTE(D217," ","")=基础数据!$A$5,S217/T217*基础数据!$C$5,IF(SUBSTITUTE(D217," ","")=基础数据!$A$4,S217/T217*基础数据!$C$4,IF(SUBSTITUTE(D217," ","")=基础数据!$A$3,S217/T217*基础数据!$C$3,S217/T217*基础数据!$C$2)))</f>
        <v>0.54322549210611437</v>
      </c>
      <c r="V217" s="35">
        <f t="shared" si="32"/>
        <v>2.2932254921061146</v>
      </c>
      <c r="W217" s="35">
        <f>IF(SUBSTITUTE(D217," ","")="老年群体",V217*LOOKUP(1,0/((基础数据!$A$15:$A$26=SUBSTITUTE(是否降价——第三轮积分赛2Q产品评价以及处理!B217," ",""))*(基础数据!$B$15:$B$26=SUBSTITUTE(是否降价——第三轮积分赛2Q产品评价以及处理!D217," ",""))),基础数据!$C$15:$C$26)/(100-基础数据!$G$5),V217*LOOKUP(1,0/((基础数据!$A$15:$A$26=SUBSTITUTE(是否降价——第三轮积分赛2Q产品评价以及处理!B217," ",""))*(基础数据!$B$15:$B$26=SUBSTITUTE(是否降价——第三轮积分赛2Q产品评价以及处理!D217," ",""))),基础数据!$C$15:$C$26)/100)</f>
        <v>21.097674527376252</v>
      </c>
      <c r="X217" s="35">
        <f t="shared" si="33"/>
        <v>12658.604716425751</v>
      </c>
    </row>
    <row r="218" spans="1:24" ht="53.4" hidden="1" thickBot="1">
      <c r="A218" s="43">
        <f t="shared" si="26"/>
        <v>14</v>
      </c>
      <c r="B218" s="29" t="s">
        <v>22</v>
      </c>
      <c r="C218" s="30" t="s">
        <v>17</v>
      </c>
      <c r="D218" s="32" t="s">
        <v>67</v>
      </c>
      <c r="E218" s="20" t="s">
        <v>91</v>
      </c>
      <c r="F218" s="24">
        <v>0.54</v>
      </c>
      <c r="G218" s="20">
        <v>0.26</v>
      </c>
      <c r="H218" s="20">
        <v>0.93</v>
      </c>
      <c r="I218" s="20">
        <v>0.09</v>
      </c>
      <c r="J218" s="20">
        <v>0.47</v>
      </c>
      <c r="K218" s="20">
        <v>2.2799</v>
      </c>
      <c r="L218" s="45">
        <f>LOOKUP(1,0/((订单汇总处理!$G$7:$G$2423=N218)*(订单汇总处理!$E$7:$E$2423=B218)*(订单汇总处理!$D$7:$D$2423=2)),订单汇总处理!$I$7:$I$2423)</f>
        <v>18</v>
      </c>
      <c r="M218" s="45">
        <f>IF(SUBSTITUTE(D218," ","")="老年群体",K218*LOOKUP(1,0/((基础数据!$A$15:$A$26=SUBSTITUTE(是否降价——第三轮积分赛2Q产品评价以及处理!B218," ",""))*(基础数据!$B$15:$B$26=SUBSTITUTE(是否降价——第三轮积分赛2Q产品评价以及处理!D218," ",""))),基础数据!$C$15:$C$26)/(100-基础数据!$G$5),K218*LOOKUP(1,0/((基础数据!$A$15:$A$26=SUBSTITUTE(是否降价——第三轮积分赛2Q产品评价以及处理!B218," ",""))*(基础数据!$B$15:$B$26=SUBSTITUTE(是否降价——第三轮积分赛2Q产品评价以及处理!D218," ",""))),基础数据!$C$15:$C$26)/100)</f>
        <v>20.975079999999998</v>
      </c>
      <c r="N218" s="45" t="str">
        <f t="shared" si="27"/>
        <v>q212</v>
      </c>
      <c r="O218" s="45">
        <f>IFERROR(LOOKUP(1,0/((订单汇总处理!$G$7:$G$2423=N218)*(订单汇总处理!$E$7:$E$2423=B218)*(订单汇总处理!$D$7:$D$2423=2)),订单汇总处理!$K$7:$K$2423),O219)</f>
        <v>600</v>
      </c>
      <c r="P218" s="45"/>
      <c r="Q218" s="45">
        <f t="shared" si="28"/>
        <v>12585.047999999999</v>
      </c>
      <c r="R218" s="46">
        <f t="shared" si="29"/>
        <v>600</v>
      </c>
      <c r="S218" s="35">
        <f t="shared" si="30"/>
        <v>2.7777777777777779E-6</v>
      </c>
      <c r="T218" s="35">
        <f t="shared" si="31"/>
        <v>1.278372341754519E-4</v>
      </c>
      <c r="U218" s="35">
        <f>IF(SUBSTITUTE(D218," ","")=基础数据!$A$5,S218/T218*基础数据!$C$5,IF(SUBSTITUTE(D218," ","")=基础数据!$A$4,S218/T218*基础数据!$C$4,IF(SUBSTITUTE(D218," ","")=基础数据!$A$3,S218/T218*基础数据!$C$3,S218/T218*基础数据!$C$2)))</f>
        <v>0.54322549210611437</v>
      </c>
      <c r="V218" s="35">
        <f t="shared" si="32"/>
        <v>2.2932254921061146</v>
      </c>
      <c r="W218" s="35">
        <f>IF(SUBSTITUTE(D218," ","")="老年群体",V218*LOOKUP(1,0/((基础数据!$A$15:$A$26=SUBSTITUTE(是否降价——第三轮积分赛2Q产品评价以及处理!B218," ",""))*(基础数据!$B$15:$B$26=SUBSTITUTE(是否降价——第三轮积分赛2Q产品评价以及处理!D218," ",""))),基础数据!$C$15:$C$26)/(100-基础数据!$G$5),V218*LOOKUP(1,0/((基础数据!$A$15:$A$26=SUBSTITUTE(是否降价——第三轮积分赛2Q产品评价以及处理!B218," ",""))*(基础数据!$B$15:$B$26=SUBSTITUTE(是否降价——第三轮积分赛2Q产品评价以及处理!D218," ",""))),基础数据!$C$15:$C$26)/100)</f>
        <v>21.097674527376252</v>
      </c>
      <c r="X218" s="35">
        <f t="shared" si="33"/>
        <v>12658.604716425751</v>
      </c>
    </row>
    <row r="219" spans="1:24" ht="40.200000000000003" hidden="1" thickBot="1">
      <c r="A219" s="43">
        <f t="shared" si="26"/>
        <v>15</v>
      </c>
      <c r="B219" s="29" t="s">
        <v>22</v>
      </c>
      <c r="C219" s="30" t="s">
        <v>17</v>
      </c>
      <c r="D219" s="32" t="s">
        <v>67</v>
      </c>
      <c r="E219" s="20" t="s">
        <v>99</v>
      </c>
      <c r="F219" s="24">
        <v>0.54</v>
      </c>
      <c r="G219" s="20">
        <v>0.16</v>
      </c>
      <c r="H219" s="20">
        <v>0.93</v>
      </c>
      <c r="I219" s="20">
        <v>0.09</v>
      </c>
      <c r="J219" s="20">
        <v>0.53</v>
      </c>
      <c r="K219" s="20">
        <v>2.2427999999999999</v>
      </c>
      <c r="L219" s="45">
        <f>LOOKUP(1,0/((订单汇总处理!$G$7:$G$2423=N219)*(订单汇总处理!$E$7:$E$2423=B219)*(订单汇总处理!$D$7:$D$2423=2)),订单汇总处理!$I$7:$I$2423)</f>
        <v>22</v>
      </c>
      <c r="M219" s="45">
        <f>IF(SUBSTITUTE(D219," ","")="老年群体",K219*LOOKUP(1,0/((基础数据!$A$15:$A$26=SUBSTITUTE(是否降价——第三轮积分赛2Q产品评价以及处理!B219," ",""))*(基础数据!$B$15:$B$26=SUBSTITUTE(是否降价——第三轮积分赛2Q产品评价以及处理!D219," ",""))),基础数据!$C$15:$C$26)/(100-基础数据!$G$5),K219*LOOKUP(1,0/((基础数据!$A$15:$A$26=SUBSTITUTE(是否降价——第三轮积分赛2Q产品评价以及处理!B219," ",""))*(基础数据!$B$15:$B$26=SUBSTITUTE(是否降价——第三轮积分赛2Q产品评价以及处理!D219," ",""))),基础数据!$C$15:$C$26)/100)</f>
        <v>20.633759999999999</v>
      </c>
      <c r="N219" s="45" t="str">
        <f t="shared" si="27"/>
        <v>1青</v>
      </c>
      <c r="O219" s="45">
        <f>IFERROR(LOOKUP(1,0/((订单汇总处理!$G$7:$G$2423=N219)*(订单汇总处理!$E$7:$E$2423=B219)*(订单汇总处理!$D$7:$D$2423=2)),订单汇总处理!$K$7:$K$2423),O220)</f>
        <v>600</v>
      </c>
      <c r="P219" s="45"/>
      <c r="Q219" s="45">
        <f t="shared" si="28"/>
        <v>12380.255999999999</v>
      </c>
      <c r="R219" s="46">
        <f t="shared" si="29"/>
        <v>600</v>
      </c>
      <c r="S219" s="35">
        <f t="shared" si="30"/>
        <v>2.7777777777777779E-6</v>
      </c>
      <c r="T219" s="35">
        <f t="shared" si="31"/>
        <v>1.278372341754519E-4</v>
      </c>
      <c r="U219" s="35">
        <f>IF(SUBSTITUTE(D219," ","")=基础数据!$A$5,S219/T219*基础数据!$C$5,IF(SUBSTITUTE(D219," ","")=基础数据!$A$4,S219/T219*基础数据!$C$4,IF(SUBSTITUTE(D219," ","")=基础数据!$A$3,S219/T219*基础数据!$C$3,S219/T219*基础数据!$C$2)))</f>
        <v>0.54322549210611437</v>
      </c>
      <c r="V219" s="35">
        <f t="shared" si="32"/>
        <v>2.2532254921061146</v>
      </c>
      <c r="W219" s="35">
        <f>IF(SUBSTITUTE(D219," ","")="老年群体",V219*LOOKUP(1,0/((基础数据!$A$15:$A$26=SUBSTITUTE(是否降价——第三轮积分赛2Q产品评价以及处理!B219," ",""))*(基础数据!$B$15:$B$26=SUBSTITUTE(是否降价——第三轮积分赛2Q产品评价以及处理!D219," ",""))),基础数据!$C$15:$C$26)/(100-基础数据!$G$5),V219*LOOKUP(1,0/((基础数据!$A$15:$A$26=SUBSTITUTE(是否降价——第三轮积分赛2Q产品评价以及处理!B219," ",""))*(基础数据!$B$15:$B$26=SUBSTITUTE(是否降价——第三轮积分赛2Q产品评价以及处理!D219," ",""))),基础数据!$C$15:$C$26)/100)</f>
        <v>20.729674527376254</v>
      </c>
      <c r="X219" s="35">
        <f t="shared" si="33"/>
        <v>12437.804716425753</v>
      </c>
    </row>
    <row r="220" spans="1:24" ht="40.200000000000003" hidden="1" thickBot="1">
      <c r="A220" s="43">
        <f t="shared" si="26"/>
        <v>5</v>
      </c>
      <c r="B220" s="29" t="s">
        <v>22</v>
      </c>
      <c r="C220" s="30" t="s">
        <v>17</v>
      </c>
      <c r="D220" s="32" t="s">
        <v>67</v>
      </c>
      <c r="E220" s="20" t="s">
        <v>88</v>
      </c>
      <c r="F220" s="24">
        <v>0.54</v>
      </c>
      <c r="G220" s="20">
        <v>0.2</v>
      </c>
      <c r="H220" s="20">
        <v>0.96</v>
      </c>
      <c r="I220" s="20">
        <v>0.09</v>
      </c>
      <c r="J220" s="20">
        <v>0.42</v>
      </c>
      <c r="K220" s="20">
        <v>2.2105000000000001</v>
      </c>
      <c r="L220" s="45">
        <f>LOOKUP(1,0/((订单汇总处理!$G$7:$G$2423=N220)*(订单汇总处理!$E$7:$E$2423=B220)*(订单汇总处理!$D$7:$D$2423=2)),订单汇总处理!$I$7:$I$2423)</f>
        <v>17</v>
      </c>
      <c r="M220" s="45">
        <f>IF(SUBSTITUTE(D220," ","")="老年群体",K220*LOOKUP(1,0/((基础数据!$A$15:$A$26=SUBSTITUTE(是否降价——第三轮积分赛2Q产品评价以及处理!B220," ",""))*(基础数据!$B$15:$B$26=SUBSTITUTE(是否降价——第三轮积分赛2Q产品评价以及处理!D220," ",""))),基础数据!$C$15:$C$26)/(100-基础数据!$G$5),K220*LOOKUP(1,0/((基础数据!$A$15:$A$26=SUBSTITUTE(是否降价——第三轮积分赛2Q产品评价以及处理!B220," ",""))*(基础数据!$B$15:$B$26=SUBSTITUTE(是否降价——第三轮积分赛2Q产品评价以及处理!D220," ",""))),基础数据!$C$15:$C$26)/100)</f>
        <v>20.336600000000001</v>
      </c>
      <c r="N220" s="45" t="str">
        <f t="shared" si="27"/>
        <v>qq1</v>
      </c>
      <c r="O220" s="45">
        <f>IFERROR(LOOKUP(1,0/((订单汇总处理!$G$7:$G$2423=N220)*(订单汇总处理!$E$7:$E$2423=B220)*(订单汇总处理!$D$7:$D$2423=2)),订单汇总处理!$K$7:$K$2423),O221)</f>
        <v>600</v>
      </c>
      <c r="P220" s="45"/>
      <c r="Q220" s="45">
        <f t="shared" si="28"/>
        <v>12201.960000000001</v>
      </c>
      <c r="R220" s="46">
        <f t="shared" si="29"/>
        <v>600</v>
      </c>
      <c r="S220" s="35">
        <f t="shared" si="30"/>
        <v>2.7777777777777779E-6</v>
      </c>
      <c r="T220" s="35">
        <f t="shared" si="31"/>
        <v>1.278372341754519E-4</v>
      </c>
      <c r="U220" s="35">
        <f>IF(SUBSTITUTE(D220," ","")=基础数据!$A$5,S220/T220*基础数据!$C$5,IF(SUBSTITUTE(D220," ","")=基础数据!$A$4,S220/T220*基础数据!$C$4,IF(SUBSTITUTE(D220," ","")=基础数据!$A$3,S220/T220*基础数据!$C$3,S220/T220*基础数据!$C$2)))</f>
        <v>0.54322549210611437</v>
      </c>
      <c r="V220" s="35">
        <f t="shared" si="32"/>
        <v>2.2132254921061145</v>
      </c>
      <c r="W220" s="35">
        <f>IF(SUBSTITUTE(D220," ","")="老年群体",V220*LOOKUP(1,0/((基础数据!$A$15:$A$26=SUBSTITUTE(是否降价——第三轮积分赛2Q产品评价以及处理!B220," ",""))*(基础数据!$B$15:$B$26=SUBSTITUTE(是否降价——第三轮积分赛2Q产品评价以及处理!D220," ",""))),基础数据!$C$15:$C$26)/(100-基础数据!$G$5),V220*LOOKUP(1,0/((基础数据!$A$15:$A$26=SUBSTITUTE(是否降价——第三轮积分赛2Q产品评价以及处理!B220," ",""))*(基础数据!$B$15:$B$26=SUBSTITUTE(是否降价——第三轮积分赛2Q产品评价以及处理!D220," ",""))),基础数据!$C$15:$C$26)/100)</f>
        <v>20.361674527376252</v>
      </c>
      <c r="X220" s="35">
        <f t="shared" si="33"/>
        <v>12217.00471642575</v>
      </c>
    </row>
    <row r="221" spans="1:24" ht="40.200000000000003" hidden="1" thickBot="1">
      <c r="A221" s="43">
        <f t="shared" si="26"/>
        <v>10</v>
      </c>
      <c r="B221" s="29" t="s">
        <v>22</v>
      </c>
      <c r="C221" s="30" t="s">
        <v>17</v>
      </c>
      <c r="D221" s="32" t="s">
        <v>67</v>
      </c>
      <c r="E221" s="20" t="s">
        <v>102</v>
      </c>
      <c r="F221" s="24">
        <v>0.54</v>
      </c>
      <c r="G221" s="20">
        <v>0.13</v>
      </c>
      <c r="H221" s="20">
        <v>0.93</v>
      </c>
      <c r="I221" s="20">
        <v>0.09</v>
      </c>
      <c r="J221" s="20">
        <v>0.5</v>
      </c>
      <c r="K221" s="20">
        <v>2.1869000000000001</v>
      </c>
      <c r="L221" s="45">
        <f>LOOKUP(1,0/((订单汇总处理!$G$7:$G$2423=N221)*(订单汇总处理!$E$7:$E$2423=B221)*(订单汇总处理!$D$7:$D$2423=2)),订单汇总处理!$I$7:$I$2423)</f>
        <v>20</v>
      </c>
      <c r="M221" s="45">
        <f>IF(SUBSTITUTE(D221," ","")="老年群体",K221*LOOKUP(1,0/((基础数据!$A$15:$A$26=SUBSTITUTE(是否降价——第三轮积分赛2Q产品评价以及处理!B221," ",""))*(基础数据!$B$15:$B$26=SUBSTITUTE(是否降价——第三轮积分赛2Q产品评价以及处理!D221," ",""))),基础数据!$C$15:$C$26)/(100-基础数据!$G$5),K221*LOOKUP(1,0/((基础数据!$A$15:$A$26=SUBSTITUTE(是否降价——第三轮积分赛2Q产品评价以及处理!B221," ",""))*(基础数据!$B$15:$B$26=SUBSTITUTE(是否降价——第三轮积分赛2Q产品评价以及处理!D221," ",""))),基础数据!$C$15:$C$26)/100)</f>
        <v>20.119479999999999</v>
      </c>
      <c r="N221" s="45" t="str">
        <f t="shared" si="27"/>
        <v>青年one</v>
      </c>
      <c r="O221" s="45">
        <f>IFERROR(LOOKUP(1,0/((订单汇总处理!$G$7:$G$2423=N221)*(订单汇总处理!$E$7:$E$2423=B221)*(订单汇总处理!$D$7:$D$2423=2)),订单汇总处理!$K$7:$K$2423),O222)</f>
        <v>600</v>
      </c>
      <c r="P221" s="45"/>
      <c r="Q221" s="45">
        <f t="shared" si="28"/>
        <v>12071.688</v>
      </c>
      <c r="R221" s="46">
        <f t="shared" si="29"/>
        <v>600</v>
      </c>
      <c r="S221" s="35">
        <f t="shared" si="30"/>
        <v>2.7777777777777779E-6</v>
      </c>
      <c r="T221" s="35">
        <f t="shared" si="31"/>
        <v>1.278372341754519E-4</v>
      </c>
      <c r="U221" s="35">
        <f>IF(SUBSTITUTE(D221," ","")=基础数据!$A$5,S221/T221*基础数据!$C$5,IF(SUBSTITUTE(D221," ","")=基础数据!$A$4,S221/T221*基础数据!$C$4,IF(SUBSTITUTE(D221," ","")=基础数据!$A$3,S221/T221*基础数据!$C$3,S221/T221*基础数据!$C$2)))</f>
        <v>0.54322549210611437</v>
      </c>
      <c r="V221" s="35">
        <f t="shared" si="32"/>
        <v>2.1932254921061145</v>
      </c>
      <c r="W221" s="35">
        <f>IF(SUBSTITUTE(D221," ","")="老年群体",V221*LOOKUP(1,0/((基础数据!$A$15:$A$26=SUBSTITUTE(是否降价——第三轮积分赛2Q产品评价以及处理!B221," ",""))*(基础数据!$B$15:$B$26=SUBSTITUTE(是否降价——第三轮积分赛2Q产品评价以及处理!D221," ",""))),基础数据!$C$15:$C$26)/(100-基础数据!$G$5),V221*LOOKUP(1,0/((基础数据!$A$15:$A$26=SUBSTITUTE(是否降价——第三轮积分赛2Q产品评价以及处理!B221," ",""))*(基础数据!$B$15:$B$26=SUBSTITUTE(是否降价——第三轮积分赛2Q产品评价以及处理!D221," ",""))),基础数据!$C$15:$C$26)/100)</f>
        <v>20.177674527376254</v>
      </c>
      <c r="X221" s="35">
        <f t="shared" si="33"/>
        <v>12106.604716425752</v>
      </c>
    </row>
    <row r="222" spans="1:24" ht="40.200000000000003" hidden="1" thickBot="1">
      <c r="A222" s="43">
        <f t="shared" si="26"/>
        <v>22</v>
      </c>
      <c r="B222" s="29" t="s">
        <v>22</v>
      </c>
      <c r="C222" s="30" t="s">
        <v>17</v>
      </c>
      <c r="D222" s="32" t="s">
        <v>67</v>
      </c>
      <c r="E222" s="20" t="s">
        <v>209</v>
      </c>
      <c r="F222" s="24">
        <v>0.54</v>
      </c>
      <c r="G222" s="20">
        <v>0.06</v>
      </c>
      <c r="H222" s="20">
        <v>0.93</v>
      </c>
      <c r="I222" s="20">
        <v>0.18</v>
      </c>
      <c r="J222" s="20">
        <v>0.45</v>
      </c>
      <c r="K222" s="20">
        <v>2.1625000000000001</v>
      </c>
      <c r="L222" s="45">
        <f>LOOKUP(1,0/((订单汇总处理!$G$7:$G$2423=N222)*(订单汇总处理!$E$7:$E$2423=B222)*(订单汇总处理!$D$7:$D$2423=2)),订单汇总处理!$I$7:$I$2423)</f>
        <v>20</v>
      </c>
      <c r="M222" s="45">
        <f>IF(SUBSTITUTE(D222," ","")="老年群体",K222*LOOKUP(1,0/((基础数据!$A$15:$A$26=SUBSTITUTE(是否降价——第三轮积分赛2Q产品评价以及处理!B222," ",""))*(基础数据!$B$15:$B$26=SUBSTITUTE(是否降价——第三轮积分赛2Q产品评价以及处理!D222," ",""))),基础数据!$C$15:$C$26)/(100-基础数据!$G$5),K222*LOOKUP(1,0/((基础数据!$A$15:$A$26=SUBSTITUTE(是否降价——第三轮积分赛2Q产品评价以及处理!B222," ",""))*(基础数据!$B$15:$B$26=SUBSTITUTE(是否降价——第三轮积分赛2Q产品评价以及处理!D222," ",""))),基础数据!$C$15:$C$26)/100)</f>
        <v>19.895</v>
      </c>
      <c r="N222" s="45" t="str">
        <f t="shared" si="27"/>
        <v>31</v>
      </c>
      <c r="O222" s="45">
        <f>IFERROR(LOOKUP(1,0/((订单汇总处理!$G$7:$G$2423=N222)*(订单汇总处理!$E$7:$E$2423=B222)*(订单汇总处理!$D$7:$D$2423=2)),订单汇总处理!$K$7:$K$2423),O223)</f>
        <v>600</v>
      </c>
      <c r="P222" s="45"/>
      <c r="Q222" s="45">
        <f t="shared" si="28"/>
        <v>11937</v>
      </c>
      <c r="R222" s="46">
        <f t="shared" si="29"/>
        <v>600</v>
      </c>
      <c r="S222" s="35">
        <f t="shared" si="30"/>
        <v>2.7777777777777779E-6</v>
      </c>
      <c r="T222" s="35">
        <f t="shared" si="31"/>
        <v>1.278372341754519E-4</v>
      </c>
      <c r="U222" s="35">
        <f>IF(SUBSTITUTE(D222," ","")=基础数据!$A$5,S222/T222*基础数据!$C$5,IF(SUBSTITUTE(D222," ","")=基础数据!$A$4,S222/T222*基础数据!$C$4,IF(SUBSTITUTE(D222," ","")=基础数据!$A$3,S222/T222*基础数据!$C$3,S222/T222*基础数据!$C$2)))</f>
        <v>0.54322549210611437</v>
      </c>
      <c r="V222" s="35">
        <f t="shared" si="32"/>
        <v>2.1632254921061143</v>
      </c>
      <c r="W222" s="35">
        <f>IF(SUBSTITUTE(D222," ","")="老年群体",V222*LOOKUP(1,0/((基础数据!$A$15:$A$26=SUBSTITUTE(是否降价——第三轮积分赛2Q产品评价以及处理!B222," ",""))*(基础数据!$B$15:$B$26=SUBSTITUTE(是否降价——第三轮积分赛2Q产品评价以及处理!D222," ",""))),基础数据!$C$15:$C$26)/(100-基础数据!$G$5),V222*LOOKUP(1,0/((基础数据!$A$15:$A$26=SUBSTITUTE(是否降价——第三轮积分赛2Q产品评价以及处理!B222," ",""))*(基础数据!$B$15:$B$26=SUBSTITUTE(是否降价——第三轮积分赛2Q产品评价以及处理!D222," ",""))),基础数据!$C$15:$C$26)/100)</f>
        <v>19.901674527376251</v>
      </c>
      <c r="X222" s="35">
        <f t="shared" si="33"/>
        <v>11941.00471642575</v>
      </c>
    </row>
    <row r="223" spans="1:24" ht="53.4" hidden="1" thickBot="1">
      <c r="A223" s="43">
        <f t="shared" si="26"/>
        <v>6</v>
      </c>
      <c r="B223" s="29" t="s">
        <v>22</v>
      </c>
      <c r="C223" s="30" t="s">
        <v>17</v>
      </c>
      <c r="D223" s="32" t="s">
        <v>67</v>
      </c>
      <c r="E223" s="20" t="s">
        <v>87</v>
      </c>
      <c r="F223" s="24">
        <v>0.54</v>
      </c>
      <c r="G223" s="20">
        <v>0.08</v>
      </c>
      <c r="H223" s="20">
        <v>0.93</v>
      </c>
      <c r="I223" s="20">
        <v>0.09</v>
      </c>
      <c r="J223" s="20">
        <v>0.48</v>
      </c>
      <c r="K223" s="20">
        <v>2.1193</v>
      </c>
      <c r="L223" s="45">
        <f>LOOKUP(1,0/((订单汇总处理!$G$7:$G$2423=N223)*(订单汇总处理!$E$7:$E$2423=B223)*(订单汇总处理!$D$7:$D$2423=2)),订单汇总处理!$I$7:$I$2423)</f>
        <v>17</v>
      </c>
      <c r="M223" s="45">
        <f>IF(SUBSTITUTE(D223," ","")="老年群体",K223*LOOKUP(1,0/((基础数据!$A$15:$A$26=SUBSTITUTE(是否降价——第三轮积分赛2Q产品评价以及处理!B223," ",""))*(基础数据!$B$15:$B$26=SUBSTITUTE(是否降价——第三轮积分赛2Q产品评价以及处理!D223," ",""))),基础数据!$C$15:$C$26)/(100-基础数据!$G$5),K223*LOOKUP(1,0/((基础数据!$A$15:$A$26=SUBSTITUTE(是否降价——第三轮积分赛2Q产品评价以及处理!B223," ",""))*(基础数据!$B$15:$B$26=SUBSTITUTE(是否降价——第三轮积分赛2Q产品评价以及处理!D223," ",""))),基础数据!$C$15:$C$26)/100)</f>
        <v>19.49756</v>
      </c>
      <c r="N223" s="45" t="str">
        <f t="shared" si="27"/>
        <v>青二</v>
      </c>
      <c r="O223" s="45">
        <f>IFERROR(LOOKUP(1,0/((订单汇总处理!$G$7:$G$2423=N223)*(订单汇总处理!$E$7:$E$2423=B223)*(订单汇总处理!$D$7:$D$2423=2)),订单汇总处理!$K$7:$K$2423),O224)</f>
        <v>600</v>
      </c>
      <c r="P223" s="45"/>
      <c r="Q223" s="45">
        <f t="shared" si="28"/>
        <v>11698.536</v>
      </c>
      <c r="R223" s="46">
        <f t="shared" si="29"/>
        <v>600</v>
      </c>
      <c r="S223" s="35">
        <f t="shared" si="30"/>
        <v>2.7777777777777779E-6</v>
      </c>
      <c r="T223" s="35">
        <f t="shared" si="31"/>
        <v>1.278372341754519E-4</v>
      </c>
      <c r="U223" s="35">
        <f>IF(SUBSTITUTE(D223," ","")=基础数据!$A$5,S223/T223*基础数据!$C$5,IF(SUBSTITUTE(D223," ","")=基础数据!$A$4,S223/T223*基础数据!$C$4,IF(SUBSTITUTE(D223," ","")=基础数据!$A$3,S223/T223*基础数据!$C$3,S223/T223*基础数据!$C$2)))</f>
        <v>0.54322549210611437</v>
      </c>
      <c r="V223" s="35">
        <f t="shared" si="32"/>
        <v>2.1232254921061147</v>
      </c>
      <c r="W223" s="35">
        <f>IF(SUBSTITUTE(D223," ","")="老年群体",V223*LOOKUP(1,0/((基础数据!$A$15:$A$26=SUBSTITUTE(是否降价——第三轮积分赛2Q产品评价以及处理!B223," ",""))*(基础数据!$B$15:$B$26=SUBSTITUTE(是否降价——第三轮积分赛2Q产品评价以及处理!D223," ",""))),基础数据!$C$15:$C$26)/(100-基础数据!$G$5),V223*LOOKUP(1,0/((基础数据!$A$15:$A$26=SUBSTITUTE(是否降价——第三轮积分赛2Q产品评价以及处理!B223," ",""))*(基础数据!$B$15:$B$26=SUBSTITUTE(是否降价——第三轮积分赛2Q产品评价以及处理!D223," ",""))),基础数据!$C$15:$C$26)/100)</f>
        <v>19.533674527376252</v>
      </c>
      <c r="X223" s="35">
        <f t="shared" si="33"/>
        <v>11720.204716425751</v>
      </c>
    </row>
    <row r="224" spans="1:24" ht="40.200000000000003" thickBot="1">
      <c r="A224" s="43">
        <f t="shared" si="26"/>
        <v>1</v>
      </c>
      <c r="B224" s="29" t="s">
        <v>22</v>
      </c>
      <c r="C224" s="30" t="s">
        <v>17</v>
      </c>
      <c r="D224" s="32" t="s">
        <v>67</v>
      </c>
      <c r="E224" s="20" t="s">
        <v>100</v>
      </c>
      <c r="F224" s="24">
        <v>0.54</v>
      </c>
      <c r="G224" s="20">
        <v>0</v>
      </c>
      <c r="H224" s="20">
        <v>0.96</v>
      </c>
      <c r="I224" s="20">
        <v>0.09</v>
      </c>
      <c r="J224" s="20">
        <v>0.45</v>
      </c>
      <c r="K224" s="20">
        <v>2.0407000000000002</v>
      </c>
      <c r="L224" s="45">
        <f>LOOKUP(1,0/((订单汇总处理!$G$7:$G$2423=N224)*(订单汇总处理!$E$7:$E$2423=B224)*(订单汇总处理!$D$7:$D$2423=2)),订单汇总处理!$I$7:$I$2423)</f>
        <v>19</v>
      </c>
      <c r="M224" s="45">
        <f>IF(SUBSTITUTE(D224," ","")="老年群体",K224*LOOKUP(1,0/((基础数据!$A$15:$A$26=SUBSTITUTE(是否降价——第三轮积分赛2Q产品评价以及处理!B224," ",""))*(基础数据!$B$15:$B$26=SUBSTITUTE(是否降价——第三轮积分赛2Q产品评价以及处理!D224," ",""))),基础数据!$C$15:$C$26)/(100-基础数据!$G$5),K224*LOOKUP(1,0/((基础数据!$A$15:$A$26=SUBSTITUTE(是否降价——第三轮积分赛2Q产品评价以及处理!B224," ",""))*(基础数据!$B$15:$B$26=SUBSTITUTE(是否降价——第三轮积分赛2Q产品评价以及处理!D224," ",""))),基础数据!$C$15:$C$26)/100)</f>
        <v>18.774440000000002</v>
      </c>
      <c r="N224" s="45" t="str">
        <f t="shared" si="27"/>
        <v>青竹2</v>
      </c>
      <c r="O224" s="45">
        <f>IFERROR(LOOKUP(1,0/((订单汇总处理!$G$7:$G$2423=N224)*(订单汇总处理!$E$7:$E$2423=B224)*(订单汇总处理!$D$7:$D$2423=2)),订单汇总处理!$K$7:$K$2423),O225)</f>
        <v>600</v>
      </c>
      <c r="P224" s="45">
        <f>IF(N224=基础数据!$K$8,基础数据!$K$29,IF(N224=基础数据!$L$8,基础数据!$L$29,IF(N224=基础数据!$M$8,基础数据!$M$29,IF(N224=基础数据!$N$8,基础数据!$N$29,IF(N224=基础数据!$O$8,基础数据!$O$29,IF(N224=基础数据!$P$8,基础数据!$P$29,IF(N224=基础数据!$Q$8,基础数据!$Q$29,基础数据!$R$29)))))))</f>
        <v>281.84000000000003</v>
      </c>
      <c r="Q224" s="82">
        <f t="shared" ref="Q224:Q225" si="34">(O224-P224)*M224</f>
        <v>5973.2758303999999</v>
      </c>
      <c r="R224" s="46">
        <f t="shared" si="29"/>
        <v>600</v>
      </c>
      <c r="S224" s="35">
        <f t="shared" si="30"/>
        <v>2.7777777777777779E-6</v>
      </c>
      <c r="T224" s="35">
        <f t="shared" si="31"/>
        <v>1.278372341754519E-4</v>
      </c>
      <c r="U224" s="35">
        <f>IF(SUBSTITUTE(D224," ","")=基础数据!$A$5,S224/T224*基础数据!$C$5,IF(SUBSTITUTE(D224," ","")=基础数据!$A$4,S224/T224*基础数据!$C$4,IF(SUBSTITUTE(D224," ","")=基础数据!$A$3,S224/T224*基础数据!$C$3,S224/T224*基础数据!$C$2)))</f>
        <v>0.54322549210611437</v>
      </c>
      <c r="V224" s="35">
        <f t="shared" si="32"/>
        <v>2.0432254921061146</v>
      </c>
      <c r="W224" s="35">
        <f>IF(SUBSTITUTE(D224," ","")="老年群体",V224*LOOKUP(1,0/((基础数据!$A$15:$A$26=SUBSTITUTE(是否降价——第三轮积分赛2Q产品评价以及处理!B224," ",""))*(基础数据!$B$15:$B$26=SUBSTITUTE(是否降价——第三轮积分赛2Q产品评价以及处理!D224," ",""))),基础数据!$C$15:$C$26)/(100-基础数据!$G$5),V224*LOOKUP(1,0/((基础数据!$A$15:$A$26=SUBSTITUTE(是否降价——第三轮积分赛2Q产品评价以及处理!B224," ",""))*(基础数据!$B$15:$B$26=SUBSTITUTE(是否降价——第三轮积分赛2Q产品评价以及处理!D224," ",""))),基础数据!$C$15:$C$26)/100)</f>
        <v>18.797674527376255</v>
      </c>
      <c r="X224" s="82">
        <f t="shared" ref="X224:X225" si="35">(R224-P224)*W224</f>
        <v>5980.6681276300287</v>
      </c>
    </row>
    <row r="225" spans="1:24" ht="40.200000000000003" thickBot="1">
      <c r="A225" s="43">
        <f t="shared" si="26"/>
        <v>1</v>
      </c>
      <c r="B225" s="29" t="s">
        <v>22</v>
      </c>
      <c r="C225" s="30" t="s">
        <v>17</v>
      </c>
      <c r="D225" s="32" t="s">
        <v>67</v>
      </c>
      <c r="E225" s="20" t="s">
        <v>104</v>
      </c>
      <c r="F225" s="24">
        <v>0.54</v>
      </c>
      <c r="G225" s="20">
        <v>0</v>
      </c>
      <c r="H225" s="20">
        <v>0.93</v>
      </c>
      <c r="I225" s="20">
        <v>0.09</v>
      </c>
      <c r="J225" s="20">
        <v>0.45</v>
      </c>
      <c r="K225" s="20">
        <v>2.0097999999999998</v>
      </c>
      <c r="L225" s="45">
        <f>LOOKUP(1,0/((订单汇总处理!$G$7:$G$2423=N225)*(订单汇总处理!$E$7:$E$2423=B225)*(订单汇总处理!$D$7:$D$2423=2)),订单汇总处理!$I$7:$I$2423)</f>
        <v>18</v>
      </c>
      <c r="M225" s="45">
        <f>IF(SUBSTITUTE(D225," ","")="老年群体",K225*LOOKUP(1,0/((基础数据!$A$15:$A$26=SUBSTITUTE(是否降价——第三轮积分赛2Q产品评价以及处理!B225," ",""))*(基础数据!$B$15:$B$26=SUBSTITUTE(是否降价——第三轮积分赛2Q产品评价以及处理!D225," ",""))),基础数据!$C$15:$C$26)/(100-基础数据!$G$5),K225*LOOKUP(1,0/((基础数据!$A$15:$A$26=SUBSTITUTE(是否降价——第三轮积分赛2Q产品评价以及处理!B225," ",""))*(基础数据!$B$15:$B$26=SUBSTITUTE(是否降价——第三轮积分赛2Q产品评价以及处理!D225," ",""))),基础数据!$C$15:$C$26)/100)</f>
        <v>18.490159999999999</v>
      </c>
      <c r="N225" s="45" t="str">
        <f t="shared" si="27"/>
        <v>青竹1</v>
      </c>
      <c r="O225" s="45">
        <f>IFERROR(LOOKUP(1,0/((订单汇总处理!$G$7:$G$2423=N225)*(订单汇总处理!$E$7:$E$2423=B225)*(订单汇总处理!$D$7:$D$2423=2)),订单汇总处理!$K$7:$K$2423),O226)</f>
        <v>600</v>
      </c>
      <c r="P225" s="45">
        <f>IF(N225=基础数据!$K$8,基础数据!$K$29,IF(N225=基础数据!$L$8,基础数据!$L$29,IF(N225=基础数据!$M$8,基础数据!$M$29,IF(N225=基础数据!$N$8,基础数据!$N$29,IF(N225=基础数据!$O$8,基础数据!$O$29,IF(N225=基础数据!$P$8,基础数据!$P$29,IF(N225=基础数据!$Q$8,基础数据!$Q$29,基础数据!$R$29)))))))</f>
        <v>273.83999999999997</v>
      </c>
      <c r="Q225" s="82">
        <f t="shared" si="34"/>
        <v>6030.7505856000007</v>
      </c>
      <c r="R225" s="46">
        <f t="shared" si="29"/>
        <v>600</v>
      </c>
      <c r="S225" s="35">
        <f t="shared" si="30"/>
        <v>2.7777777777777779E-6</v>
      </c>
      <c r="T225" s="35">
        <f t="shared" si="31"/>
        <v>1.278372341754519E-4</v>
      </c>
      <c r="U225" s="35">
        <f>IF(SUBSTITUTE(D225," ","")=基础数据!$A$5,S225/T225*基础数据!$C$5,IF(SUBSTITUTE(D225," ","")=基础数据!$A$4,S225/T225*基础数据!$C$4,IF(SUBSTITUTE(D225," ","")=基础数据!$A$3,S225/T225*基础数据!$C$3,S225/T225*基础数据!$C$2)))</f>
        <v>0.54322549210611437</v>
      </c>
      <c r="V225" s="35">
        <f t="shared" si="32"/>
        <v>2.0132254921061143</v>
      </c>
      <c r="W225" s="35">
        <f>IF(SUBSTITUTE(D225," ","")="老年群体",V225*LOOKUP(1,0/((基础数据!$A$15:$A$26=SUBSTITUTE(是否降价——第三轮积分赛2Q产品评价以及处理!B225," ",""))*(基础数据!$B$15:$B$26=SUBSTITUTE(是否降价——第三轮积分赛2Q产品评价以及处理!D225," ",""))),基础数据!$C$15:$C$26)/(100-基础数据!$G$5),V225*LOOKUP(1,0/((基础数据!$A$15:$A$26=SUBSTITUTE(是否降价——第三轮积分赛2Q产品评价以及处理!B225," ",""))*(基础数据!$B$15:$B$26=SUBSTITUTE(是否降价——第三轮积分赛2Q产品评价以及处理!D225," ",""))),基础数据!$C$15:$C$26)/100)</f>
        <v>18.521674527376252</v>
      </c>
      <c r="X225" s="82">
        <f t="shared" si="35"/>
        <v>6041.0293638490384</v>
      </c>
    </row>
    <row r="226" spans="1:24" ht="27" hidden="1" thickBot="1">
      <c r="A226" s="43">
        <f t="shared" si="26"/>
        <v>16</v>
      </c>
      <c r="B226" s="29" t="s">
        <v>22</v>
      </c>
      <c r="C226" s="30" t="s">
        <v>17</v>
      </c>
      <c r="D226" s="32" t="s">
        <v>67</v>
      </c>
      <c r="E226" s="20" t="s">
        <v>78</v>
      </c>
      <c r="F226" s="24">
        <v>0.54</v>
      </c>
      <c r="G226" s="20">
        <v>0.4</v>
      </c>
      <c r="H226" s="20">
        <v>0.96</v>
      </c>
      <c r="I226" s="20">
        <v>0.09</v>
      </c>
      <c r="J226" s="20">
        <v>0</v>
      </c>
      <c r="K226" s="20">
        <v>1.9845999999999999</v>
      </c>
      <c r="L226" s="45">
        <f>LOOKUP(1,0/((订单汇总处理!$G$7:$G$2423=N226)*(订单汇总处理!$E$7:$E$2423=B226)*(订单汇总处理!$D$7:$D$2423=2)),订单汇总处理!$I$7:$I$2423)</f>
        <v>18</v>
      </c>
      <c r="M226" s="45">
        <f>IF(SUBSTITUTE(D226," ","")="老年群体",K226*LOOKUP(1,0/((基础数据!$A$15:$A$26=SUBSTITUTE(是否降价——第三轮积分赛2Q产品评价以及处理!B226," ",""))*(基础数据!$B$15:$B$26=SUBSTITUTE(是否降价——第三轮积分赛2Q产品评价以及处理!D226," ",""))),基础数据!$C$15:$C$26)/(100-基础数据!$G$5),K226*LOOKUP(1,0/((基础数据!$A$15:$A$26=SUBSTITUTE(是否降价——第三轮积分赛2Q产品评价以及处理!B226," ",""))*(基础数据!$B$15:$B$26=SUBSTITUTE(是否降价——第三轮积分赛2Q产品评价以及处理!D226," ",""))),基础数据!$C$15:$C$26)/100)</f>
        <v>18.258319999999998</v>
      </c>
      <c r="N226" s="45" t="str">
        <f t="shared" si="27"/>
        <v>Q2</v>
      </c>
      <c r="O226" s="45">
        <f>IFERROR(LOOKUP(1,0/((订单汇总处理!$G$7:$G$2423=N226)*(订单汇总处理!$E$7:$E$2423=B226)*(订单汇总处理!$D$7:$D$2423=2)),订单汇总处理!$K$7:$K$2423),O227)</f>
        <v>600</v>
      </c>
      <c r="P226" s="45"/>
      <c r="Q226" s="45">
        <f t="shared" si="28"/>
        <v>10954.991999999998</v>
      </c>
      <c r="R226" s="46">
        <f t="shared" si="29"/>
        <v>600</v>
      </c>
      <c r="S226" s="35">
        <f t="shared" si="30"/>
        <v>2.7777777777777779E-6</v>
      </c>
      <c r="T226" s="35">
        <f t="shared" si="31"/>
        <v>1.278372341754519E-4</v>
      </c>
      <c r="U226" s="35">
        <f>IF(SUBSTITUTE(D226," ","")=基础数据!$A$5,S226/T226*基础数据!$C$5,IF(SUBSTITUTE(D226," ","")=基础数据!$A$4,S226/T226*基础数据!$C$4,IF(SUBSTITUTE(D226," ","")=基础数据!$A$3,S226/T226*基础数据!$C$3,S226/T226*基础数据!$C$2)))</f>
        <v>0.54322549210611437</v>
      </c>
      <c r="V226" s="35">
        <f t="shared" si="32"/>
        <v>1.9932254921061143</v>
      </c>
      <c r="W226" s="35">
        <f>IF(SUBSTITUTE(D226," ","")="老年群体",V226*LOOKUP(1,0/((基础数据!$A$15:$A$26=SUBSTITUTE(是否降价——第三轮积分赛2Q产品评价以及处理!B226," ",""))*(基础数据!$B$15:$B$26=SUBSTITUTE(是否降价——第三轮积分赛2Q产品评价以及处理!D226," ",""))),基础数据!$C$15:$C$26)/(100-基础数据!$G$5),V226*LOOKUP(1,0/((基础数据!$A$15:$A$26=SUBSTITUTE(是否降价——第三轮积分赛2Q产品评价以及处理!B226," ",""))*(基础数据!$B$15:$B$26=SUBSTITUTE(是否降价——第三轮积分赛2Q产品评价以及处理!D226," ",""))),基础数据!$C$15:$C$26)/100)</f>
        <v>18.337674527376251</v>
      </c>
      <c r="X226" s="35">
        <f t="shared" si="33"/>
        <v>11002.604716425751</v>
      </c>
    </row>
    <row r="227" spans="1:24" ht="40.200000000000003" hidden="1" thickBot="1">
      <c r="A227" s="43">
        <f t="shared" si="26"/>
        <v>13</v>
      </c>
      <c r="B227" s="29" t="s">
        <v>22</v>
      </c>
      <c r="C227" s="30" t="s">
        <v>17</v>
      </c>
      <c r="D227" s="32" t="s">
        <v>67</v>
      </c>
      <c r="E227" s="20" t="s">
        <v>77</v>
      </c>
      <c r="F227" s="24">
        <v>0.54</v>
      </c>
      <c r="G227" s="20">
        <v>0.4</v>
      </c>
      <c r="H227" s="20">
        <v>0.93</v>
      </c>
      <c r="I227" s="20">
        <v>0.09</v>
      </c>
      <c r="J227" s="20">
        <v>0</v>
      </c>
      <c r="K227" s="20">
        <v>1.9537</v>
      </c>
      <c r="L227" s="45">
        <f>LOOKUP(1,0/((订单汇总处理!$G$7:$G$2423=N227)*(订单汇总处理!$E$7:$E$2423=B227)*(订单汇总处理!$D$7:$D$2423=2)),订单汇总处理!$I$7:$I$2423)</f>
        <v>18</v>
      </c>
      <c r="M227" s="45">
        <f>IF(SUBSTITUTE(D227," ","")="老年群体",K227*LOOKUP(1,0/((基础数据!$A$15:$A$26=SUBSTITUTE(是否降价——第三轮积分赛2Q产品评价以及处理!B227," ",""))*(基础数据!$B$15:$B$26=SUBSTITUTE(是否降价——第三轮积分赛2Q产品评价以及处理!D227," ",""))),基础数据!$C$15:$C$26)/(100-基础数据!$G$5),K227*LOOKUP(1,0/((基础数据!$A$15:$A$26=SUBSTITUTE(是否降价——第三轮积分赛2Q产品评价以及处理!B227," ",""))*(基础数据!$B$15:$B$26=SUBSTITUTE(是否降价——第三轮积分赛2Q产品评价以及处理!D227," ",""))),基础数据!$C$15:$C$26)/100)</f>
        <v>17.974039999999999</v>
      </c>
      <c r="N227" s="45" t="str">
        <f t="shared" si="27"/>
        <v>青青2</v>
      </c>
      <c r="O227" s="45">
        <f>IFERROR(LOOKUP(1,0/((订单汇总处理!$G$7:$G$2423=N227)*(订单汇总处理!$E$7:$E$2423=B227)*(订单汇总处理!$D$7:$D$2423=2)),订单汇总处理!$K$7:$K$2423),O228)</f>
        <v>600</v>
      </c>
      <c r="P227" s="45"/>
      <c r="Q227" s="45">
        <f t="shared" si="28"/>
        <v>10784.423999999999</v>
      </c>
      <c r="R227" s="46">
        <f t="shared" si="29"/>
        <v>600</v>
      </c>
      <c r="S227" s="35">
        <f t="shared" si="30"/>
        <v>2.7777777777777779E-6</v>
      </c>
      <c r="T227" s="35">
        <f t="shared" si="31"/>
        <v>1.278372341754519E-4</v>
      </c>
      <c r="U227" s="35">
        <f>IF(SUBSTITUTE(D227," ","")=基础数据!$A$5,S227/T227*基础数据!$C$5,IF(SUBSTITUTE(D227," ","")=基础数据!$A$4,S227/T227*基础数据!$C$4,IF(SUBSTITUTE(D227," ","")=基础数据!$A$3,S227/T227*基础数据!$C$3,S227/T227*基础数据!$C$2)))</f>
        <v>0.54322549210611437</v>
      </c>
      <c r="V227" s="35">
        <f t="shared" si="32"/>
        <v>1.9632254921061145</v>
      </c>
      <c r="W227" s="35">
        <f>IF(SUBSTITUTE(D227," ","")="老年群体",V227*LOOKUP(1,0/((基础数据!$A$15:$A$26=SUBSTITUTE(是否降价——第三轮积分赛2Q产品评价以及处理!B227," ",""))*(基础数据!$B$15:$B$26=SUBSTITUTE(是否降价——第三轮积分赛2Q产品评价以及处理!D227," ",""))),基础数据!$C$15:$C$26)/(100-基础数据!$G$5),V227*LOOKUP(1,0/((基础数据!$A$15:$A$26=SUBSTITUTE(是否降价——第三轮积分赛2Q产品评价以及处理!B227," ",""))*(基础数据!$B$15:$B$26=SUBSTITUTE(是否降价——第三轮积分赛2Q产品评价以及处理!D227," ",""))),基础数据!$C$15:$C$26)/100)</f>
        <v>18.061674527376255</v>
      </c>
      <c r="X227" s="35">
        <f t="shared" si="33"/>
        <v>10837.004716425752</v>
      </c>
    </row>
    <row r="228" spans="1:24" ht="53.4" hidden="1" thickBot="1">
      <c r="A228" s="43">
        <f t="shared" si="26"/>
        <v>17</v>
      </c>
      <c r="B228" s="29" t="s">
        <v>22</v>
      </c>
      <c r="C228" s="30" t="s">
        <v>17</v>
      </c>
      <c r="D228" s="32" t="s">
        <v>67</v>
      </c>
      <c r="E228" s="20" t="s">
        <v>113</v>
      </c>
      <c r="F228" s="24">
        <v>0.54</v>
      </c>
      <c r="G228" s="20">
        <v>0.16</v>
      </c>
      <c r="H228" s="20">
        <v>0.68</v>
      </c>
      <c r="I228" s="20">
        <v>0.09</v>
      </c>
      <c r="J228" s="20">
        <v>0.45</v>
      </c>
      <c r="K228" s="20">
        <v>1.9229000000000001</v>
      </c>
      <c r="L228" s="45">
        <f>LOOKUP(1,0/((订单汇总处理!$G$7:$G$2423=N228)*(订单汇总处理!$E$7:$E$2423=B228)*(订单汇总处理!$D$7:$D$2423=2)),订单汇总处理!$I$7:$I$2423)</f>
        <v>18</v>
      </c>
      <c r="M228" s="45">
        <f>IF(SUBSTITUTE(D228," ","")="老年群体",K228*LOOKUP(1,0/((基础数据!$A$15:$A$26=SUBSTITUTE(是否降价——第三轮积分赛2Q产品评价以及处理!B228," ",""))*(基础数据!$B$15:$B$26=SUBSTITUTE(是否降价——第三轮积分赛2Q产品评价以及处理!D228," ",""))),基础数据!$C$15:$C$26)/(100-基础数据!$G$5),K228*LOOKUP(1,0/((基础数据!$A$15:$A$26=SUBSTITUTE(是否降价——第三轮积分赛2Q产品评价以及处理!B228," ",""))*(基础数据!$B$15:$B$26=SUBSTITUTE(是否降价——第三轮积分赛2Q产品评价以及处理!D228," ",""))),基础数据!$C$15:$C$26)/100)</f>
        <v>17.69068</v>
      </c>
      <c r="N228" s="45" t="str">
        <f t="shared" si="27"/>
        <v>qqq1</v>
      </c>
      <c r="O228" s="45">
        <f>IFERROR(LOOKUP(1,0/((订单汇总处理!$G$7:$G$2423=N228)*(订单汇总处理!$E$7:$E$2423=B228)*(订单汇总处理!$D$7:$D$2423=2)),订单汇总处理!$K$7:$K$2423),O229)</f>
        <v>600</v>
      </c>
      <c r="P228" s="45"/>
      <c r="Q228" s="45">
        <f t="shared" si="28"/>
        <v>10614.407999999999</v>
      </c>
      <c r="R228" s="46">
        <f t="shared" si="29"/>
        <v>600</v>
      </c>
      <c r="S228" s="35">
        <f t="shared" si="30"/>
        <v>2.7777777777777779E-6</v>
      </c>
      <c r="T228" s="35">
        <f t="shared" si="31"/>
        <v>1.278372341754519E-4</v>
      </c>
      <c r="U228" s="35">
        <f>IF(SUBSTITUTE(D228," ","")=基础数据!$A$5,S228/T228*基础数据!$C$5,IF(SUBSTITUTE(D228," ","")=基础数据!$A$4,S228/T228*基础数据!$C$4,IF(SUBSTITUTE(D228," ","")=基础数据!$A$3,S228/T228*基础数据!$C$3,S228/T228*基础数据!$C$2)))</f>
        <v>0.54322549210611437</v>
      </c>
      <c r="V228" s="35">
        <f t="shared" si="32"/>
        <v>1.9232254921061145</v>
      </c>
      <c r="W228" s="35">
        <f>IF(SUBSTITUTE(D228," ","")="老年群体",V228*LOOKUP(1,0/((基础数据!$A$15:$A$26=SUBSTITUTE(是否降价——第三轮积分赛2Q产品评价以及处理!B228," ",""))*(基础数据!$B$15:$B$26=SUBSTITUTE(是否降价——第三轮积分赛2Q产品评价以及处理!D228," ",""))),基础数据!$C$15:$C$26)/(100-基础数据!$G$5),V228*LOOKUP(1,0/((基础数据!$A$15:$A$26=SUBSTITUTE(是否降价——第三轮积分赛2Q产品评价以及处理!B228," ",""))*(基础数据!$B$15:$B$26=SUBSTITUTE(是否降价——第三轮积分赛2Q产品评价以及处理!D228," ",""))),基础数据!$C$15:$C$26)/100)</f>
        <v>17.693674527376253</v>
      </c>
      <c r="X228" s="35">
        <f t="shared" si="33"/>
        <v>10616.204716425751</v>
      </c>
    </row>
    <row r="229" spans="1:24" ht="27" hidden="1" thickBot="1">
      <c r="A229" s="43">
        <f t="shared" si="26"/>
        <v>2</v>
      </c>
      <c r="B229" s="29" t="s">
        <v>22</v>
      </c>
      <c r="C229" s="30" t="s">
        <v>17</v>
      </c>
      <c r="D229" s="32" t="s">
        <v>67</v>
      </c>
      <c r="E229" s="20" t="s">
        <v>103</v>
      </c>
      <c r="F229" s="24">
        <v>0.54</v>
      </c>
      <c r="G229" s="20">
        <v>0</v>
      </c>
      <c r="H229" s="20">
        <v>0.96</v>
      </c>
      <c r="I229" s="20">
        <v>0.09</v>
      </c>
      <c r="J229" s="20">
        <v>0.32</v>
      </c>
      <c r="K229" s="20">
        <v>1.9089</v>
      </c>
      <c r="L229" s="45">
        <f>LOOKUP(1,0/((订单汇总处理!$G$7:$G$2423=N229)*(订单汇总处理!$E$7:$E$2423=B229)*(订单汇总处理!$D$7:$D$2423=2)),订单汇总处理!$I$7:$I$2423)</f>
        <v>18</v>
      </c>
      <c r="M229" s="45">
        <f>IF(SUBSTITUTE(D229," ","")="老年群体",K229*LOOKUP(1,0/((基础数据!$A$15:$A$26=SUBSTITUTE(是否降价——第三轮积分赛2Q产品评价以及处理!B229," ",""))*(基础数据!$B$15:$B$26=SUBSTITUTE(是否降价——第三轮积分赛2Q产品评价以及处理!D229," ",""))),基础数据!$C$15:$C$26)/(100-基础数据!$G$5),K229*LOOKUP(1,0/((基础数据!$A$15:$A$26=SUBSTITUTE(是否降价——第三轮积分赛2Q产品评价以及处理!B229," ",""))*(基础数据!$B$15:$B$26=SUBSTITUTE(是否降价——第三轮积分赛2Q产品评价以及处理!D229," ",""))),基础数据!$C$15:$C$26)/100)</f>
        <v>17.561880000000002</v>
      </c>
      <c r="N229" s="45" t="str">
        <f t="shared" si="27"/>
        <v>青年B</v>
      </c>
      <c r="O229" s="45">
        <f>IFERROR(LOOKUP(1,0/((订单汇总处理!$G$7:$G$2423=N229)*(订单汇总处理!$E$7:$E$2423=B229)*(订单汇总处理!$D$7:$D$2423=2)),订单汇总处理!$K$7:$K$2423),O230)</f>
        <v>600</v>
      </c>
      <c r="P229" s="45"/>
      <c r="Q229" s="45">
        <f t="shared" si="28"/>
        <v>10537.128000000001</v>
      </c>
      <c r="R229" s="46">
        <f t="shared" si="29"/>
        <v>600</v>
      </c>
      <c r="S229" s="35">
        <f t="shared" si="30"/>
        <v>2.7777777777777779E-6</v>
      </c>
      <c r="T229" s="35">
        <f t="shared" si="31"/>
        <v>1.278372341754519E-4</v>
      </c>
      <c r="U229" s="35">
        <f>IF(SUBSTITUTE(D229," ","")=基础数据!$A$5,S229/T229*基础数据!$C$5,IF(SUBSTITUTE(D229," ","")=基础数据!$A$4,S229/T229*基础数据!$C$4,IF(SUBSTITUTE(D229," ","")=基础数据!$A$3,S229/T229*基础数据!$C$3,S229/T229*基础数据!$C$2)))</f>
        <v>0.54322549210611437</v>
      </c>
      <c r="V229" s="35">
        <f t="shared" si="32"/>
        <v>1.9132254921061145</v>
      </c>
      <c r="W229" s="35">
        <f>IF(SUBSTITUTE(D229," ","")="老年群体",V229*LOOKUP(1,0/((基础数据!$A$15:$A$26=SUBSTITUTE(是否降价——第三轮积分赛2Q产品评价以及处理!B229," ",""))*(基础数据!$B$15:$B$26=SUBSTITUTE(是否降价——第三轮积分赛2Q产品评价以及处理!D229," ",""))),基础数据!$C$15:$C$26)/(100-基础数据!$G$5),V229*LOOKUP(1,0/((基础数据!$A$15:$A$26=SUBSTITUTE(是否降价——第三轮积分赛2Q产品评价以及处理!B229," ",""))*(基础数据!$B$15:$B$26=SUBSTITUTE(是否降价——第三轮积分赛2Q产品评价以及处理!D229," ",""))),基础数据!$C$15:$C$26)/100)</f>
        <v>17.601674527376254</v>
      </c>
      <c r="X229" s="35">
        <f t="shared" si="33"/>
        <v>10561.004716425752</v>
      </c>
    </row>
    <row r="230" spans="1:24" ht="27" hidden="1" thickBot="1">
      <c r="A230" s="43">
        <f t="shared" si="26"/>
        <v>8</v>
      </c>
      <c r="B230" s="29" t="s">
        <v>22</v>
      </c>
      <c r="C230" s="30" t="s">
        <v>17</v>
      </c>
      <c r="D230" s="32" t="s">
        <v>67</v>
      </c>
      <c r="E230" s="20" t="s">
        <v>83</v>
      </c>
      <c r="F230" s="24">
        <v>0.54</v>
      </c>
      <c r="G230" s="20">
        <v>0.15</v>
      </c>
      <c r="H230" s="20">
        <v>0.96</v>
      </c>
      <c r="I230" s="20">
        <v>0.18</v>
      </c>
      <c r="J230" s="20">
        <v>0</v>
      </c>
      <c r="K230" s="20">
        <v>1.8236000000000001</v>
      </c>
      <c r="L230" s="45">
        <f>LOOKUP(1,0/((订单汇总处理!$G$7:$G$2423=N230)*(订单汇总处理!$E$7:$E$2423=B230)*(订单汇总处理!$D$7:$D$2423=2)),订单汇总处理!$I$7:$I$2423)</f>
        <v>17</v>
      </c>
      <c r="M230" s="45">
        <f>IF(SUBSTITUTE(D230," ","")="老年群体",K230*LOOKUP(1,0/((基础数据!$A$15:$A$26=SUBSTITUTE(是否降价——第三轮积分赛2Q产品评价以及处理!B230," ",""))*(基础数据!$B$15:$B$26=SUBSTITUTE(是否降价——第三轮积分赛2Q产品评价以及处理!D230," ",""))),基础数据!$C$15:$C$26)/(100-基础数据!$G$5),K230*LOOKUP(1,0/((基础数据!$A$15:$A$26=SUBSTITUTE(是否降价——第三轮积分赛2Q产品评价以及处理!B230," ",""))*(基础数据!$B$15:$B$26=SUBSTITUTE(是否降价——第三轮积分赛2Q产品评价以及处理!D230," ",""))),基础数据!$C$15:$C$26)/100)</f>
        <v>16.77712</v>
      </c>
      <c r="N230" s="45" t="str">
        <f t="shared" si="27"/>
        <v>青年11</v>
      </c>
      <c r="O230" s="45">
        <f>IFERROR(LOOKUP(1,0/((订单汇总处理!$G$7:$G$2423=N230)*(订单汇总处理!$E$7:$E$2423=B230)*(订单汇总处理!$D$7:$D$2423=2)),订单汇总处理!$K$7:$K$2423),O231)</f>
        <v>600</v>
      </c>
      <c r="P230" s="45"/>
      <c r="Q230" s="45">
        <f t="shared" si="28"/>
        <v>10066.272000000001</v>
      </c>
      <c r="R230" s="46">
        <f t="shared" si="29"/>
        <v>600</v>
      </c>
      <c r="S230" s="35">
        <f t="shared" si="30"/>
        <v>2.7777777777777779E-6</v>
      </c>
      <c r="T230" s="35">
        <f t="shared" si="31"/>
        <v>1.278372341754519E-4</v>
      </c>
      <c r="U230" s="35">
        <f>IF(SUBSTITUTE(D230," ","")=基础数据!$A$5,S230/T230*基础数据!$C$5,IF(SUBSTITUTE(D230," ","")=基础数据!$A$4,S230/T230*基础数据!$C$4,IF(SUBSTITUTE(D230," ","")=基础数据!$A$3,S230/T230*基础数据!$C$3,S230/T230*基础数据!$C$2)))</f>
        <v>0.54322549210611437</v>
      </c>
      <c r="V230" s="35">
        <f t="shared" si="32"/>
        <v>1.8332254921061142</v>
      </c>
      <c r="W230" s="35">
        <f>IF(SUBSTITUTE(D230," ","")="老年群体",V230*LOOKUP(1,0/((基础数据!$A$15:$A$26=SUBSTITUTE(是否降价——第三轮积分赛2Q产品评价以及处理!B230," ",""))*(基础数据!$B$15:$B$26=SUBSTITUTE(是否降价——第三轮积分赛2Q产品评价以及处理!D230," ",""))),基础数据!$C$15:$C$26)/(100-基础数据!$G$5),V230*LOOKUP(1,0/((基础数据!$A$15:$A$26=SUBSTITUTE(是否降价——第三轮积分赛2Q产品评价以及处理!B230," ",""))*(基础数据!$B$15:$B$26=SUBSTITUTE(是否降价——第三轮积分赛2Q产品评价以及处理!D230," ",""))),基础数据!$C$15:$C$26)/100)</f>
        <v>16.86567452737625</v>
      </c>
      <c r="X230" s="35">
        <f t="shared" si="33"/>
        <v>10119.40471642575</v>
      </c>
    </row>
    <row r="231" spans="1:24" ht="53.4" hidden="1" thickBot="1">
      <c r="A231" s="43">
        <f t="shared" si="26"/>
        <v>6</v>
      </c>
      <c r="B231" s="29" t="s">
        <v>22</v>
      </c>
      <c r="C231" s="30" t="s">
        <v>17</v>
      </c>
      <c r="D231" s="32" t="s">
        <v>67</v>
      </c>
      <c r="E231" s="20" t="s">
        <v>105</v>
      </c>
      <c r="F231" s="24">
        <v>0.54</v>
      </c>
      <c r="G231" s="20">
        <v>0.08</v>
      </c>
      <c r="H231" s="20">
        <v>0.68</v>
      </c>
      <c r="I231" s="20">
        <v>0.09</v>
      </c>
      <c r="J231" s="20">
        <v>0.42</v>
      </c>
      <c r="K231" s="20">
        <v>1.8140000000000001</v>
      </c>
      <c r="L231" s="45">
        <f>LOOKUP(1,0/((订单汇总处理!$G$7:$G$2423=N231)*(订单汇总处理!$E$7:$E$2423=B231)*(订单汇总处理!$D$7:$D$2423=2)),订单汇总处理!$I$7:$I$2423)</f>
        <v>17</v>
      </c>
      <c r="M231" s="45">
        <f>IF(SUBSTITUTE(D231," ","")="老年群体",K231*LOOKUP(1,0/((基础数据!$A$15:$A$26=SUBSTITUTE(是否降价——第三轮积分赛2Q产品评价以及处理!B231," ",""))*(基础数据!$B$15:$B$26=SUBSTITUTE(是否降价——第三轮积分赛2Q产品评价以及处理!D231," ",""))),基础数据!$C$15:$C$26)/(100-基础数据!$G$5),K231*LOOKUP(1,0/((基础数据!$A$15:$A$26=SUBSTITUTE(是否降价——第三轮积分赛2Q产品评价以及处理!B231," ",""))*(基础数据!$B$15:$B$26=SUBSTITUTE(是否降价——第三轮积分赛2Q产品评价以及处理!D231," ",""))),基础数据!$C$15:$C$26)/100)</f>
        <v>16.688800000000001</v>
      </c>
      <c r="N231" s="45" t="str">
        <f t="shared" si="27"/>
        <v>青一</v>
      </c>
      <c r="O231" s="45">
        <f>IFERROR(LOOKUP(1,0/((订单汇总处理!$G$7:$G$2423=N231)*(订单汇总处理!$E$7:$E$2423=B231)*(订单汇总处理!$D$7:$D$2423=2)),订单汇总处理!$K$7:$K$2423),O232)</f>
        <v>600</v>
      </c>
      <c r="P231" s="45"/>
      <c r="Q231" s="45">
        <f t="shared" si="28"/>
        <v>10013.280000000001</v>
      </c>
      <c r="R231" s="46">
        <f t="shared" si="29"/>
        <v>600</v>
      </c>
      <c r="S231" s="35">
        <f t="shared" si="30"/>
        <v>2.7777777777777779E-6</v>
      </c>
      <c r="T231" s="35">
        <f t="shared" si="31"/>
        <v>1.278372341754519E-4</v>
      </c>
      <c r="U231" s="35">
        <f>IF(SUBSTITUTE(D231," ","")=基础数据!$A$5,S231/T231*基础数据!$C$5,IF(SUBSTITUTE(D231," ","")=基础数据!$A$4,S231/T231*基础数据!$C$4,IF(SUBSTITUTE(D231," ","")=基础数据!$A$3,S231/T231*基础数据!$C$3,S231/T231*基础数据!$C$2)))</f>
        <v>0.54322549210611437</v>
      </c>
      <c r="V231" s="35">
        <f t="shared" si="32"/>
        <v>1.8132254921061144</v>
      </c>
      <c r="W231" s="35">
        <f>IF(SUBSTITUTE(D231," ","")="老年群体",V231*LOOKUP(1,0/((基础数据!$A$15:$A$26=SUBSTITUTE(是否降价——第三轮积分赛2Q产品评价以及处理!B231," ",""))*(基础数据!$B$15:$B$26=SUBSTITUTE(是否降价——第三轮积分赛2Q产品评价以及处理!D231," ",""))),基础数据!$C$15:$C$26)/(100-基础数据!$G$5),V231*LOOKUP(1,0/((基础数据!$A$15:$A$26=SUBSTITUTE(是否降价——第三轮积分赛2Q产品评价以及处理!B231," ",""))*(基础数据!$B$15:$B$26=SUBSTITUTE(是否降价——第三轮积分赛2Q产品评价以及处理!D231," ",""))),基础数据!$C$15:$C$26)/100)</f>
        <v>16.681674527376252</v>
      </c>
      <c r="X231" s="35">
        <f t="shared" si="33"/>
        <v>10009.004716425752</v>
      </c>
    </row>
    <row r="232" spans="1:24" ht="40.200000000000003" hidden="1" thickBot="1">
      <c r="A232" s="43">
        <f t="shared" si="26"/>
        <v>5</v>
      </c>
      <c r="B232" s="29" t="s">
        <v>22</v>
      </c>
      <c r="C232" s="30" t="s">
        <v>17</v>
      </c>
      <c r="D232" s="32" t="s">
        <v>67</v>
      </c>
      <c r="E232" s="20" t="s">
        <v>94</v>
      </c>
      <c r="F232" s="24">
        <v>0.54</v>
      </c>
      <c r="G232" s="20">
        <v>0.25</v>
      </c>
      <c r="H232" s="20">
        <v>0.93</v>
      </c>
      <c r="I232" s="20">
        <v>0.09</v>
      </c>
      <c r="J232" s="20">
        <v>0</v>
      </c>
      <c r="K232" s="20">
        <v>1.8048999999999999</v>
      </c>
      <c r="L232" s="45">
        <f>LOOKUP(1,0/((订单汇总处理!$G$7:$G$2423=N232)*(订单汇总处理!$E$7:$E$2423=B232)*(订单汇总处理!$D$7:$D$2423=2)),订单汇总处理!$I$7:$I$2423)</f>
        <v>17</v>
      </c>
      <c r="M232" s="45">
        <f>IF(SUBSTITUTE(D232," ","")="老年群体",K232*LOOKUP(1,0/((基础数据!$A$15:$A$26=SUBSTITUTE(是否降价——第三轮积分赛2Q产品评价以及处理!B232," ",""))*(基础数据!$B$15:$B$26=SUBSTITUTE(是否降价——第三轮积分赛2Q产品评价以及处理!D232," ",""))),基础数据!$C$15:$C$26)/(100-基础数据!$G$5),K232*LOOKUP(1,0/((基础数据!$A$15:$A$26=SUBSTITUTE(是否降价——第三轮积分赛2Q产品评价以及处理!B232," ",""))*(基础数据!$B$15:$B$26=SUBSTITUTE(是否降价——第三轮积分赛2Q产品评价以及处理!D232," ",""))),基础数据!$C$15:$C$26)/100)</f>
        <v>16.605080000000001</v>
      </c>
      <c r="N232" s="45" t="str">
        <f t="shared" si="27"/>
        <v>qq2</v>
      </c>
      <c r="O232" s="45">
        <f>IFERROR(LOOKUP(1,0/((订单汇总处理!$G$7:$G$2423=N232)*(订单汇总处理!$E$7:$E$2423=B232)*(订单汇总处理!$D$7:$D$2423=2)),订单汇总处理!$K$7:$K$2423),O233)</f>
        <v>600</v>
      </c>
      <c r="P232" s="45"/>
      <c r="Q232" s="45">
        <f t="shared" si="28"/>
        <v>9963.0480000000007</v>
      </c>
      <c r="R232" s="46">
        <f t="shared" si="29"/>
        <v>600</v>
      </c>
      <c r="S232" s="35">
        <f t="shared" si="30"/>
        <v>2.7777777777777779E-6</v>
      </c>
      <c r="T232" s="35">
        <f t="shared" si="31"/>
        <v>1.278372341754519E-4</v>
      </c>
      <c r="U232" s="35">
        <f>IF(SUBSTITUTE(D232," ","")=基础数据!$A$5,S232/T232*基础数据!$C$5,IF(SUBSTITUTE(D232," ","")=基础数据!$A$4,S232/T232*基础数据!$C$4,IF(SUBSTITUTE(D232," ","")=基础数据!$A$3,S232/T232*基础数据!$C$3,S232/T232*基础数据!$C$2)))</f>
        <v>0.54322549210611437</v>
      </c>
      <c r="V232" s="35">
        <f t="shared" si="32"/>
        <v>1.8132254921061146</v>
      </c>
      <c r="W232" s="35">
        <f>IF(SUBSTITUTE(D232," ","")="老年群体",V232*LOOKUP(1,0/((基础数据!$A$15:$A$26=SUBSTITUTE(是否降价——第三轮积分赛2Q产品评价以及处理!B232," ",""))*(基础数据!$B$15:$B$26=SUBSTITUTE(是否降价——第三轮积分赛2Q产品评价以及处理!D232," ",""))),基础数据!$C$15:$C$26)/(100-基础数据!$G$5),V232*LOOKUP(1,0/((基础数据!$A$15:$A$26=SUBSTITUTE(是否降价——第三轮积分赛2Q产品评价以及处理!B232," ",""))*(基础数据!$B$15:$B$26=SUBSTITUTE(是否降价——第三轮积分赛2Q产品评价以及处理!D232," ",""))),基础数据!$C$15:$C$26)/100)</f>
        <v>16.681674527376252</v>
      </c>
      <c r="X232" s="35">
        <f t="shared" si="33"/>
        <v>10009.004716425752</v>
      </c>
    </row>
    <row r="233" spans="1:24" ht="53.4" hidden="1" thickBot="1">
      <c r="A233" s="43">
        <f t="shared" si="26"/>
        <v>23</v>
      </c>
      <c r="B233" s="29" t="s">
        <v>22</v>
      </c>
      <c r="C233" s="30" t="s">
        <v>17</v>
      </c>
      <c r="D233" s="32" t="s">
        <v>67</v>
      </c>
      <c r="E233" s="20" t="s">
        <v>110</v>
      </c>
      <c r="F233" s="24">
        <v>0.54</v>
      </c>
      <c r="G233" s="20">
        <v>0.5</v>
      </c>
      <c r="H233" s="20">
        <v>0.65</v>
      </c>
      <c r="I233" s="20">
        <v>0.09</v>
      </c>
      <c r="J233" s="20">
        <v>0</v>
      </c>
      <c r="K233" s="20">
        <v>1.7774000000000001</v>
      </c>
      <c r="L233" s="45">
        <f>LOOKUP(1,0/((订单汇总处理!$G$7:$G$2423=N233)*(订单汇总处理!$E$7:$E$2423=B233)*(订单汇总处理!$D$7:$D$2423=2)),订单汇总处理!$I$7:$I$2423)</f>
        <v>16</v>
      </c>
      <c r="M233" s="45">
        <f>IF(SUBSTITUTE(D233," ","")="老年群体",K233*LOOKUP(1,0/((基础数据!$A$15:$A$26=SUBSTITUTE(是否降价——第三轮积分赛2Q产品评价以及处理!B233," ",""))*(基础数据!$B$15:$B$26=SUBSTITUTE(是否降价——第三轮积分赛2Q产品评价以及处理!D233," ",""))),基础数据!$C$15:$C$26)/(100-基础数据!$G$5),K233*LOOKUP(1,0/((基础数据!$A$15:$A$26=SUBSTITUTE(是否降价——第三轮积分赛2Q产品评价以及处理!B233," ",""))*(基础数据!$B$15:$B$26=SUBSTITUTE(是否降价——第三轮积分赛2Q产品评价以及处理!D233," ",""))),基础数据!$C$15:$C$26)/100)</f>
        <v>16.352080000000001</v>
      </c>
      <c r="N233" s="45" t="str">
        <f t="shared" si="27"/>
        <v>青少年T3</v>
      </c>
      <c r="O233" s="45">
        <f>IFERROR(LOOKUP(1,0/((订单汇总处理!$G$7:$G$2423=N233)*(订单汇总处理!$E$7:$E$2423=B233)*(订单汇总处理!$D$7:$D$2423=2)),订单汇总处理!$K$7:$K$2423),O234)</f>
        <v>600</v>
      </c>
      <c r="P233" s="45"/>
      <c r="Q233" s="45">
        <f t="shared" si="28"/>
        <v>9811.2479999999996</v>
      </c>
      <c r="R233" s="46">
        <f t="shared" si="29"/>
        <v>600</v>
      </c>
      <c r="S233" s="35">
        <f t="shared" si="30"/>
        <v>2.7777777777777779E-6</v>
      </c>
      <c r="T233" s="35">
        <f t="shared" si="31"/>
        <v>1.278372341754519E-4</v>
      </c>
      <c r="U233" s="35">
        <f>IF(SUBSTITUTE(D233," ","")=基础数据!$A$5,S233/T233*基础数据!$C$5,IF(SUBSTITUTE(D233," ","")=基础数据!$A$4,S233/T233*基础数据!$C$4,IF(SUBSTITUTE(D233," ","")=基础数据!$A$3,S233/T233*基础数据!$C$3,S233/T233*基础数据!$C$2)))</f>
        <v>0.54322549210611437</v>
      </c>
      <c r="V233" s="35">
        <f t="shared" si="32"/>
        <v>1.7832254921061144</v>
      </c>
      <c r="W233" s="35">
        <f>IF(SUBSTITUTE(D233," ","")="老年群体",V233*LOOKUP(1,0/((基础数据!$A$15:$A$26=SUBSTITUTE(是否降价——第三轮积分赛2Q产品评价以及处理!B233," ",""))*(基础数据!$B$15:$B$26=SUBSTITUTE(是否降价——第三轮积分赛2Q产品评价以及处理!D233," ",""))),基础数据!$C$15:$C$26)/(100-基础数据!$G$5),V233*LOOKUP(1,0/((基础数据!$A$15:$A$26=SUBSTITUTE(是否降价——第三轮积分赛2Q产品评价以及处理!B233," ",""))*(基础数据!$B$15:$B$26=SUBSTITUTE(是否降价——第三轮积分赛2Q产品评价以及处理!D233," ",""))),基础数据!$C$15:$C$26)/100)</f>
        <v>16.405674527376252</v>
      </c>
      <c r="X233" s="35">
        <f t="shared" si="33"/>
        <v>9843.4047164257518</v>
      </c>
    </row>
    <row r="234" spans="1:24" ht="53.4" hidden="1" thickBot="1">
      <c r="A234" s="43">
        <f t="shared" si="26"/>
        <v>4</v>
      </c>
      <c r="B234" s="29" t="s">
        <v>22</v>
      </c>
      <c r="C234" s="30" t="s">
        <v>17</v>
      </c>
      <c r="D234" s="32" t="s">
        <v>67</v>
      </c>
      <c r="E234" s="20" t="s">
        <v>107</v>
      </c>
      <c r="F234" s="24">
        <v>0.54</v>
      </c>
      <c r="G234" s="20">
        <v>0</v>
      </c>
      <c r="H234" s="20">
        <v>0.96</v>
      </c>
      <c r="I234" s="20">
        <v>0.18</v>
      </c>
      <c r="J234" s="20">
        <v>0</v>
      </c>
      <c r="K234" s="20">
        <v>1.6747000000000001</v>
      </c>
      <c r="L234" s="45">
        <f>LOOKUP(1,0/((订单汇总处理!$G$7:$G$2423=N234)*(订单汇总处理!$E$7:$E$2423=B234)*(订单汇总处理!$D$7:$D$2423=2)),订单汇总处理!$I$7:$I$2423)</f>
        <v>15</v>
      </c>
      <c r="M234" s="45">
        <f>IF(SUBSTITUTE(D234," ","")="老年群体",K234*LOOKUP(1,0/((基础数据!$A$15:$A$26=SUBSTITUTE(是否降价——第三轮积分赛2Q产品评价以及处理!B234," ",""))*(基础数据!$B$15:$B$26=SUBSTITUTE(是否降价——第三轮积分赛2Q产品评价以及处理!D234," ",""))),基础数据!$C$15:$C$26)/(100-基础数据!$G$5),K234*LOOKUP(1,0/((基础数据!$A$15:$A$26=SUBSTITUTE(是否降价——第三轮积分赛2Q产品评价以及处理!B234," ",""))*(基础数据!$B$15:$B$26=SUBSTITUTE(是否降价——第三轮积分赛2Q产品评价以及处理!D234," ",""))),基础数据!$C$15:$C$26)/100)</f>
        <v>15.407240000000002</v>
      </c>
      <c r="N234" s="45" t="str">
        <f t="shared" si="27"/>
        <v>QSNN2</v>
      </c>
      <c r="O234" s="45">
        <f>IFERROR(LOOKUP(1,0/((订单汇总处理!$G$7:$G$2423=N234)*(订单汇总处理!$E$7:$E$2423=B234)*(订单汇总处理!$D$7:$D$2423=2)),订单汇总处理!$K$7:$K$2423),O235)</f>
        <v>600</v>
      </c>
      <c r="P234" s="45"/>
      <c r="Q234" s="45">
        <f t="shared" si="28"/>
        <v>9244.344000000001</v>
      </c>
      <c r="R234" s="46">
        <f t="shared" si="29"/>
        <v>600</v>
      </c>
      <c r="S234" s="35">
        <f t="shared" si="30"/>
        <v>2.7777777777777779E-6</v>
      </c>
      <c r="T234" s="35">
        <f t="shared" si="31"/>
        <v>1.278372341754519E-4</v>
      </c>
      <c r="U234" s="35">
        <f>IF(SUBSTITUTE(D234," ","")=基础数据!$A$5,S234/T234*基础数据!$C$5,IF(SUBSTITUTE(D234," ","")=基础数据!$A$4,S234/T234*基础数据!$C$4,IF(SUBSTITUTE(D234," ","")=基础数据!$A$3,S234/T234*基础数据!$C$3,S234/T234*基础数据!$C$2)))</f>
        <v>0.54322549210611437</v>
      </c>
      <c r="V234" s="35">
        <f t="shared" si="32"/>
        <v>1.6832254921061143</v>
      </c>
      <c r="W234" s="35">
        <f>IF(SUBSTITUTE(D234," ","")="老年群体",V234*LOOKUP(1,0/((基础数据!$A$15:$A$26=SUBSTITUTE(是否降价——第三轮积分赛2Q产品评价以及处理!B234," ",""))*(基础数据!$B$15:$B$26=SUBSTITUTE(是否降价——第三轮积分赛2Q产品评价以及处理!D234," ",""))),基础数据!$C$15:$C$26)/(100-基础数据!$G$5),V234*LOOKUP(1,0/((基础数据!$A$15:$A$26=SUBSTITUTE(是否降价——第三轮积分赛2Q产品评价以及处理!B234," ",""))*(基础数据!$B$15:$B$26=SUBSTITUTE(是否降价——第三轮积分赛2Q产品评价以及处理!D234," ",""))),基础数据!$C$15:$C$26)/100)</f>
        <v>15.485674527376252</v>
      </c>
      <c r="X234" s="35">
        <f t="shared" si="33"/>
        <v>9291.4047164257518</v>
      </c>
    </row>
    <row r="235" spans="1:24" ht="40.200000000000003" hidden="1" thickBot="1">
      <c r="A235" s="43">
        <f t="shared" si="26"/>
        <v>7</v>
      </c>
      <c r="B235" s="29" t="s">
        <v>22</v>
      </c>
      <c r="C235" s="30" t="s">
        <v>17</v>
      </c>
      <c r="D235" s="32" t="s">
        <v>67</v>
      </c>
      <c r="E235" s="20" t="s">
        <v>96</v>
      </c>
      <c r="F235" s="24">
        <v>0.54</v>
      </c>
      <c r="G235" s="20">
        <v>0.3</v>
      </c>
      <c r="H235" s="20">
        <v>0.65</v>
      </c>
      <c r="I235" s="20">
        <v>0.18</v>
      </c>
      <c r="J235" s="20">
        <v>0</v>
      </c>
      <c r="K235" s="20">
        <v>1.6640999999999999</v>
      </c>
      <c r="L235" s="45">
        <f>LOOKUP(1,0/((订单汇总处理!$G$7:$G$2423=N235)*(订单汇总处理!$E$7:$E$2423=B235)*(订单汇总处理!$D$7:$D$2423=2)),订单汇总处理!$I$7:$I$2423)</f>
        <v>15</v>
      </c>
      <c r="M235" s="45">
        <f>IF(SUBSTITUTE(D235," ","")="老年群体",K235*LOOKUP(1,0/((基础数据!$A$15:$A$26=SUBSTITUTE(是否降价——第三轮积分赛2Q产品评价以及处理!B235," ",""))*(基础数据!$B$15:$B$26=SUBSTITUTE(是否降价——第三轮积分赛2Q产品评价以及处理!D235," ",""))),基础数据!$C$15:$C$26)/(100-基础数据!$G$5),K235*LOOKUP(1,0/((基础数据!$A$15:$A$26=SUBSTITUTE(是否降价——第三轮积分赛2Q产品评价以及处理!B235," ",""))*(基础数据!$B$15:$B$26=SUBSTITUTE(是否降价——第三轮积分赛2Q产品评价以及处理!D235," ",""))),基础数据!$C$15:$C$26)/100)</f>
        <v>15.30972</v>
      </c>
      <c r="N235" s="45" t="str">
        <f t="shared" si="27"/>
        <v>QS3</v>
      </c>
      <c r="O235" s="45">
        <f>IFERROR(LOOKUP(1,0/((订单汇总处理!$G$7:$G$2423=N235)*(订单汇总处理!$E$7:$E$2423=B235)*(订单汇总处理!$D$7:$D$2423=2)),订单汇总处理!$K$7:$K$2423),O236)</f>
        <v>599.99</v>
      </c>
      <c r="P235" s="45"/>
      <c r="Q235" s="45">
        <f t="shared" si="28"/>
        <v>9185.6789028000003</v>
      </c>
      <c r="R235" s="46">
        <f t="shared" si="29"/>
        <v>599.99</v>
      </c>
      <c r="S235" s="35">
        <f t="shared" si="30"/>
        <v>2.7778703726852367E-6</v>
      </c>
      <c r="T235" s="35">
        <f t="shared" si="31"/>
        <v>1.278372341754519E-4</v>
      </c>
      <c r="U235" s="35">
        <f>IF(SUBSTITUTE(D235," ","")=基础数据!$A$5,S235/T235*基础数据!$C$5,IF(SUBSTITUTE(D235," ","")=基础数据!$A$4,S235/T235*基础数据!$C$4,IF(SUBSTITUTE(D235," ","")=基础数据!$A$3,S235/T235*基础数据!$C$3,S235/T235*基础数据!$C$2)))</f>
        <v>0.54324360007521588</v>
      </c>
      <c r="V235" s="35">
        <f t="shared" si="32"/>
        <v>1.6732436000752158</v>
      </c>
      <c r="W235" s="35">
        <f>IF(SUBSTITUTE(D235," ","")="老年群体",V235*LOOKUP(1,0/((基础数据!$A$15:$A$26=SUBSTITUTE(是否降价——第三轮积分赛2Q产品评价以及处理!B235," ",""))*(基础数据!$B$15:$B$26=SUBSTITUTE(是否降价——第三轮积分赛2Q产品评价以及处理!D235," ",""))),基础数据!$C$15:$C$26)/(100-基础数据!$G$5),V235*LOOKUP(1,0/((基础数据!$A$15:$A$26=SUBSTITUTE(是否降价——第三轮积分赛2Q产品评价以及处理!B235," ",""))*(基础数据!$B$15:$B$26=SUBSTITUTE(是否降价——第三轮积分赛2Q产品评价以及处理!D235," ",""))),基础数据!$C$15:$C$26)/100)</f>
        <v>15.393841120691985</v>
      </c>
      <c r="X235" s="35">
        <f t="shared" si="33"/>
        <v>9236.1507340039843</v>
      </c>
    </row>
    <row r="236" spans="1:24" ht="27" hidden="1" thickBot="1">
      <c r="A236" s="43">
        <f t="shared" si="26"/>
        <v>20</v>
      </c>
      <c r="B236" s="29" t="s">
        <v>22</v>
      </c>
      <c r="C236" s="30" t="s">
        <v>17</v>
      </c>
      <c r="D236" s="32" t="s">
        <v>67</v>
      </c>
      <c r="E236" s="20" t="s">
        <v>108</v>
      </c>
      <c r="F236" s="24">
        <v>0.54</v>
      </c>
      <c r="G236" s="20">
        <v>0.1</v>
      </c>
      <c r="H236" s="20">
        <v>0.93</v>
      </c>
      <c r="I236" s="20">
        <v>0.09</v>
      </c>
      <c r="J236" s="20">
        <v>0</v>
      </c>
      <c r="K236" s="20">
        <v>1.6554</v>
      </c>
      <c r="L236" s="45">
        <f>LOOKUP(1,0/((订单汇总处理!$G$7:$G$2423=N236)*(订单汇总处理!$E$7:$E$2423=B236)*(订单汇总处理!$D$7:$D$2423=2)),订单汇总处理!$I$7:$I$2423)</f>
        <v>15</v>
      </c>
      <c r="M236" s="45">
        <f>IF(SUBSTITUTE(D236," ","")="老年群体",K236*LOOKUP(1,0/((基础数据!$A$15:$A$26=SUBSTITUTE(是否降价——第三轮积分赛2Q产品评价以及处理!B236," ",""))*(基础数据!$B$15:$B$26=SUBSTITUTE(是否降价——第三轮积分赛2Q产品评价以及处理!D236," ",""))),基础数据!$C$15:$C$26)/(100-基础数据!$G$5),K236*LOOKUP(1,0/((基础数据!$A$15:$A$26=SUBSTITUTE(是否降价——第三轮积分赛2Q产品评价以及处理!B236," ",""))*(基础数据!$B$15:$B$26=SUBSTITUTE(是否降价——第三轮积分赛2Q产品评价以及处理!D236," ",""))),基础数据!$C$15:$C$26)/100)</f>
        <v>15.22968</v>
      </c>
      <c r="N236" s="45" t="str">
        <f t="shared" si="27"/>
        <v>青2</v>
      </c>
      <c r="O236" s="45">
        <f>IFERROR(LOOKUP(1,0/((订单汇总处理!$G$7:$G$2423=N236)*(订单汇总处理!$E$7:$E$2423=B236)*(订单汇总处理!$D$7:$D$2423=2)),订单汇总处理!$K$7:$K$2423),O237)</f>
        <v>600</v>
      </c>
      <c r="P236" s="45"/>
      <c r="Q236" s="45">
        <f t="shared" si="28"/>
        <v>9137.8080000000009</v>
      </c>
      <c r="R236" s="46">
        <f t="shared" si="29"/>
        <v>600</v>
      </c>
      <c r="S236" s="35">
        <f t="shared" si="30"/>
        <v>2.7777777777777779E-6</v>
      </c>
      <c r="T236" s="35">
        <f t="shared" si="31"/>
        <v>1.278372341754519E-4</v>
      </c>
      <c r="U236" s="35">
        <f>IF(SUBSTITUTE(D236," ","")=基础数据!$A$5,S236/T236*基础数据!$C$5,IF(SUBSTITUTE(D236," ","")=基础数据!$A$4,S236/T236*基础数据!$C$4,IF(SUBSTITUTE(D236," ","")=基础数据!$A$3,S236/T236*基础数据!$C$3,S236/T236*基础数据!$C$2)))</f>
        <v>0.54322549210611437</v>
      </c>
      <c r="V236" s="35">
        <f t="shared" si="32"/>
        <v>1.6632254921061145</v>
      </c>
      <c r="W236" s="35">
        <f>IF(SUBSTITUTE(D236," ","")="老年群体",V236*LOOKUP(1,0/((基础数据!$A$15:$A$26=SUBSTITUTE(是否降价——第三轮积分赛2Q产品评价以及处理!B236," ",""))*(基础数据!$B$15:$B$26=SUBSTITUTE(是否降价——第三轮积分赛2Q产品评价以及处理!D236," ",""))),基础数据!$C$15:$C$26)/(100-基础数据!$G$5),V236*LOOKUP(1,0/((基础数据!$A$15:$A$26=SUBSTITUTE(是否降价——第三轮积分赛2Q产品评价以及处理!B236," ",""))*(基础数据!$B$15:$B$26=SUBSTITUTE(是否降价——第三轮积分赛2Q产品评价以及处理!D236," ",""))),基础数据!$C$15:$C$26)/100)</f>
        <v>15.301674527376253</v>
      </c>
      <c r="X236" s="35">
        <f t="shared" si="33"/>
        <v>9181.0047164257521</v>
      </c>
    </row>
    <row r="237" spans="1:24" ht="40.200000000000003" hidden="1" thickBot="1">
      <c r="A237" s="43">
        <f t="shared" si="26"/>
        <v>10</v>
      </c>
      <c r="B237" s="29" t="s">
        <v>22</v>
      </c>
      <c r="C237" s="30" t="s">
        <v>17</v>
      </c>
      <c r="D237" s="32" t="s">
        <v>67</v>
      </c>
      <c r="E237" s="20" t="s">
        <v>106</v>
      </c>
      <c r="F237" s="24">
        <v>0.54</v>
      </c>
      <c r="G237" s="20">
        <v>0</v>
      </c>
      <c r="H237" s="20">
        <v>0.96</v>
      </c>
      <c r="I237" s="20">
        <v>0.09</v>
      </c>
      <c r="J237" s="20">
        <v>0</v>
      </c>
      <c r="K237" s="20">
        <v>1.587</v>
      </c>
      <c r="L237" s="45">
        <f>LOOKUP(1,0/((订单汇总处理!$G$7:$G$2423=N237)*(订单汇总处理!$E$7:$E$2423=B237)*(订单汇总处理!$D$7:$D$2423=2)),订单汇总处理!$I$7:$I$2423)</f>
        <v>15</v>
      </c>
      <c r="M237" s="45">
        <f>IF(SUBSTITUTE(D237," ","")="老年群体",K237*LOOKUP(1,0/((基础数据!$A$15:$A$26=SUBSTITUTE(是否降价——第三轮积分赛2Q产品评价以及处理!B237," ",""))*(基础数据!$B$15:$B$26=SUBSTITUTE(是否降价——第三轮积分赛2Q产品评价以及处理!D237," ",""))),基础数据!$C$15:$C$26)/(100-基础数据!$G$5),K237*LOOKUP(1,0/((基础数据!$A$15:$A$26=SUBSTITUTE(是否降价——第三轮积分赛2Q产品评价以及处理!B237," ",""))*(基础数据!$B$15:$B$26=SUBSTITUTE(是否降价——第三轮积分赛2Q产品评价以及处理!D237," ",""))),基础数据!$C$15:$C$26)/100)</f>
        <v>14.6004</v>
      </c>
      <c r="N237" s="45" t="str">
        <f t="shared" si="27"/>
        <v>22青年</v>
      </c>
      <c r="O237" s="45">
        <f>IFERROR(LOOKUP(1,0/((订单汇总处理!$G$7:$G$2423=N237)*(订单汇总处理!$E$7:$E$2423=B237)*(订单汇总处理!$D$7:$D$2423=2)),订单汇总处理!$K$7:$K$2423),O238)</f>
        <v>600</v>
      </c>
      <c r="P237" s="45"/>
      <c r="Q237" s="45">
        <f t="shared" si="28"/>
        <v>8760.24</v>
      </c>
      <c r="R237" s="46">
        <f t="shared" si="29"/>
        <v>600</v>
      </c>
      <c r="S237" s="35">
        <f t="shared" si="30"/>
        <v>2.7777777777777779E-6</v>
      </c>
      <c r="T237" s="35">
        <f t="shared" si="31"/>
        <v>1.278372341754519E-4</v>
      </c>
      <c r="U237" s="35">
        <f>IF(SUBSTITUTE(D237," ","")=基础数据!$A$5,S237/T237*基础数据!$C$5,IF(SUBSTITUTE(D237," ","")=基础数据!$A$4,S237/T237*基础数据!$C$4,IF(SUBSTITUTE(D237," ","")=基础数据!$A$3,S237/T237*基础数据!$C$3,S237/T237*基础数据!$C$2)))</f>
        <v>0.54322549210611437</v>
      </c>
      <c r="V237" s="35">
        <f t="shared" si="32"/>
        <v>1.5932254921061144</v>
      </c>
      <c r="W237" s="35">
        <f>IF(SUBSTITUTE(D237," ","")="老年群体",V237*LOOKUP(1,0/((基础数据!$A$15:$A$26=SUBSTITUTE(是否降价——第三轮积分赛2Q产品评价以及处理!B237," ",""))*(基础数据!$B$15:$B$26=SUBSTITUTE(是否降价——第三轮积分赛2Q产品评价以及处理!D237," ",""))),基础数据!$C$15:$C$26)/(100-基础数据!$G$5),V237*LOOKUP(1,0/((基础数据!$A$15:$A$26=SUBSTITUTE(是否降价——第三轮积分赛2Q产品评价以及处理!B237," ",""))*(基础数据!$B$15:$B$26=SUBSTITUTE(是否降价——第三轮积分赛2Q产品评价以及处理!D237," ",""))),基础数据!$C$15:$C$26)/100)</f>
        <v>14.657674527376253</v>
      </c>
      <c r="X237" s="35">
        <f t="shared" si="33"/>
        <v>8794.6047164257525</v>
      </c>
    </row>
    <row r="238" spans="1:24" ht="40.200000000000003" hidden="1" thickBot="1">
      <c r="A238" s="43">
        <f t="shared" si="26"/>
        <v>19</v>
      </c>
      <c r="B238" s="29" t="s">
        <v>22</v>
      </c>
      <c r="C238" s="30" t="s">
        <v>17</v>
      </c>
      <c r="D238" s="32" t="s">
        <v>67</v>
      </c>
      <c r="E238" s="20" t="s">
        <v>97</v>
      </c>
      <c r="F238" s="24">
        <v>0.54</v>
      </c>
      <c r="G238" s="20">
        <v>0</v>
      </c>
      <c r="H238" s="20">
        <v>0.96</v>
      </c>
      <c r="I238" s="20">
        <v>0.09</v>
      </c>
      <c r="J238" s="20">
        <v>0</v>
      </c>
      <c r="K238" s="20">
        <v>1.587</v>
      </c>
      <c r="L238" s="45">
        <f>LOOKUP(1,0/((订单汇总处理!$G$7:$G$2423=N238)*(订单汇总处理!$E$7:$E$2423=B238)*(订单汇总处理!$D$7:$D$2423=2)),订单汇总处理!$I$7:$I$2423)</f>
        <v>15</v>
      </c>
      <c r="M238" s="45">
        <f>IF(SUBSTITUTE(D238," ","")="老年群体",K238*LOOKUP(1,0/((基础数据!$A$15:$A$26=SUBSTITUTE(是否降价——第三轮积分赛2Q产品评价以及处理!B238," ",""))*(基础数据!$B$15:$B$26=SUBSTITUTE(是否降价——第三轮积分赛2Q产品评价以及处理!D238," ",""))),基础数据!$C$15:$C$26)/(100-基础数据!$G$5),K238*LOOKUP(1,0/((基础数据!$A$15:$A$26=SUBSTITUTE(是否降价——第三轮积分赛2Q产品评价以及处理!B238," ",""))*(基础数据!$B$15:$B$26=SUBSTITUTE(是否降价——第三轮积分赛2Q产品评价以及处理!D238," ",""))),基础数据!$C$15:$C$26)/100)</f>
        <v>14.6004</v>
      </c>
      <c r="N238" s="45" t="str">
        <f t="shared" si="27"/>
        <v>丙12</v>
      </c>
      <c r="O238" s="45">
        <f>IFERROR(LOOKUP(1,0/((订单汇总处理!$G$7:$G$2423=N238)*(订单汇总处理!$E$7:$E$2423=B238)*(订单汇总处理!$D$7:$D$2423=2)),订单汇总处理!$K$7:$K$2423),O239)</f>
        <v>600</v>
      </c>
      <c r="P238" s="45"/>
      <c r="Q238" s="45">
        <f t="shared" si="28"/>
        <v>8760.24</v>
      </c>
      <c r="R238" s="46">
        <f t="shared" si="29"/>
        <v>600</v>
      </c>
      <c r="S238" s="35">
        <f t="shared" si="30"/>
        <v>2.7777777777777779E-6</v>
      </c>
      <c r="T238" s="35">
        <f t="shared" si="31"/>
        <v>1.278372341754519E-4</v>
      </c>
      <c r="U238" s="35">
        <f>IF(SUBSTITUTE(D238," ","")=基础数据!$A$5,S238/T238*基础数据!$C$5,IF(SUBSTITUTE(D238," ","")=基础数据!$A$4,S238/T238*基础数据!$C$4,IF(SUBSTITUTE(D238," ","")=基础数据!$A$3,S238/T238*基础数据!$C$3,S238/T238*基础数据!$C$2)))</f>
        <v>0.54322549210611437</v>
      </c>
      <c r="V238" s="35">
        <f t="shared" si="32"/>
        <v>1.5932254921061144</v>
      </c>
      <c r="W238" s="35">
        <f>IF(SUBSTITUTE(D238," ","")="老年群体",V238*LOOKUP(1,0/((基础数据!$A$15:$A$26=SUBSTITUTE(是否降价——第三轮积分赛2Q产品评价以及处理!B238," ",""))*(基础数据!$B$15:$B$26=SUBSTITUTE(是否降价——第三轮积分赛2Q产品评价以及处理!D238," ",""))),基础数据!$C$15:$C$26)/(100-基础数据!$G$5),V238*LOOKUP(1,0/((基础数据!$A$15:$A$26=SUBSTITUTE(是否降价——第三轮积分赛2Q产品评价以及处理!B238," ",""))*(基础数据!$B$15:$B$26=SUBSTITUTE(是否降价——第三轮积分赛2Q产品评价以及处理!D238," ",""))),基础数据!$C$15:$C$26)/100)</f>
        <v>14.657674527376253</v>
      </c>
      <c r="X238" s="35">
        <f t="shared" si="33"/>
        <v>8794.6047164257525</v>
      </c>
    </row>
    <row r="239" spans="1:24" ht="53.4" hidden="1" thickBot="1">
      <c r="A239" s="43">
        <f t="shared" si="26"/>
        <v>17</v>
      </c>
      <c r="B239" s="29" t="s">
        <v>22</v>
      </c>
      <c r="C239" s="30" t="s">
        <v>17</v>
      </c>
      <c r="D239" s="32" t="s">
        <v>67</v>
      </c>
      <c r="E239" s="20" t="s">
        <v>109</v>
      </c>
      <c r="F239" s="24">
        <v>0.54</v>
      </c>
      <c r="G239" s="20">
        <v>0</v>
      </c>
      <c r="H239" s="20">
        <v>0.93</v>
      </c>
      <c r="I239" s="20">
        <v>0.09</v>
      </c>
      <c r="J239" s="20">
        <v>0</v>
      </c>
      <c r="K239" s="20">
        <v>1.5562</v>
      </c>
      <c r="L239" s="45">
        <f>LOOKUP(1,0/((订单汇总处理!$G$7:$G$2423=N239)*(订单汇总处理!$E$7:$E$2423=B239)*(订单汇总处理!$D$7:$D$2423=2)),订单汇总处理!$I$7:$I$2423)</f>
        <v>14</v>
      </c>
      <c r="M239" s="45">
        <f>IF(SUBSTITUTE(D239," ","")="老年群体",K239*LOOKUP(1,0/((基础数据!$A$15:$A$26=SUBSTITUTE(是否降价——第三轮积分赛2Q产品评价以及处理!B239," ",""))*(基础数据!$B$15:$B$26=SUBSTITUTE(是否降价——第三轮积分赛2Q产品评价以及处理!D239," ",""))),基础数据!$C$15:$C$26)/(100-基础数据!$G$5),K239*LOOKUP(1,0/((基础数据!$A$15:$A$26=SUBSTITUTE(是否降价——第三轮积分赛2Q产品评价以及处理!B239," ",""))*(基础数据!$B$15:$B$26=SUBSTITUTE(是否降价——第三轮积分赛2Q产品评价以及处理!D239," ",""))),基础数据!$C$15:$C$26)/100)</f>
        <v>14.317039999999999</v>
      </c>
      <c r="N239" s="45" t="str">
        <f t="shared" si="27"/>
        <v>qqq2</v>
      </c>
      <c r="O239" s="45">
        <f>IFERROR(LOOKUP(1,0/((订单汇总处理!$G$7:$G$2423=N239)*(订单汇总处理!$E$7:$E$2423=B239)*(订单汇总处理!$D$7:$D$2423=2)),订单汇总处理!$K$7:$K$2423),O240)</f>
        <v>600</v>
      </c>
      <c r="P239" s="45"/>
      <c r="Q239" s="45">
        <f t="shared" si="28"/>
        <v>8590.2239999999983</v>
      </c>
      <c r="R239" s="46">
        <f t="shared" si="29"/>
        <v>600</v>
      </c>
      <c r="S239" s="35">
        <f t="shared" si="30"/>
        <v>2.7777777777777779E-6</v>
      </c>
      <c r="T239" s="35">
        <f t="shared" si="31"/>
        <v>1.278372341754519E-4</v>
      </c>
      <c r="U239" s="35">
        <f>IF(SUBSTITUTE(D239," ","")=基础数据!$A$5,S239/T239*基础数据!$C$5,IF(SUBSTITUTE(D239," ","")=基础数据!$A$4,S239/T239*基础数据!$C$4,IF(SUBSTITUTE(D239," ","")=基础数据!$A$3,S239/T239*基础数据!$C$3,S239/T239*基础数据!$C$2)))</f>
        <v>0.54322549210611437</v>
      </c>
      <c r="V239" s="35">
        <f t="shared" si="32"/>
        <v>1.5632254921061144</v>
      </c>
      <c r="W239" s="35">
        <f>IF(SUBSTITUTE(D239," ","")="老年群体",V239*LOOKUP(1,0/((基础数据!$A$15:$A$26=SUBSTITUTE(是否降价——第三轮积分赛2Q产品评价以及处理!B239," ",""))*(基础数据!$B$15:$B$26=SUBSTITUTE(是否降价——第三轮积分赛2Q产品评价以及处理!D239," ",""))),基础数据!$C$15:$C$26)/(100-基础数据!$G$5),V239*LOOKUP(1,0/((基础数据!$A$15:$A$26=SUBSTITUTE(是否降价——第三轮积分赛2Q产品评价以及处理!B239," ",""))*(基础数据!$B$15:$B$26=SUBSTITUTE(是否降价——第三轮积分赛2Q产品评价以及处理!D239," ",""))),基础数据!$C$15:$C$26)/100)</f>
        <v>14.381674527376251</v>
      </c>
      <c r="X239" s="35">
        <f t="shared" si="33"/>
        <v>8629.0047164257503</v>
      </c>
    </row>
    <row r="240" spans="1:24" ht="53.4" hidden="1" thickBot="1">
      <c r="A240" s="43">
        <f t="shared" si="26"/>
        <v>14</v>
      </c>
      <c r="B240" s="29" t="s">
        <v>22</v>
      </c>
      <c r="C240" s="30" t="s">
        <v>17</v>
      </c>
      <c r="D240" s="32" t="s">
        <v>67</v>
      </c>
      <c r="E240" s="20" t="s">
        <v>112</v>
      </c>
      <c r="F240" s="24">
        <v>0.54</v>
      </c>
      <c r="G240" s="20">
        <v>0.22</v>
      </c>
      <c r="H240" s="20">
        <v>0.65</v>
      </c>
      <c r="I240" s="20">
        <v>0.09</v>
      </c>
      <c r="J240" s="20">
        <v>0</v>
      </c>
      <c r="K240" s="20">
        <v>1.5019</v>
      </c>
      <c r="L240" s="45">
        <f>LOOKUP(1,0/((订单汇总处理!$G$7:$G$2423=N240)*(订单汇总处理!$E$7:$E$2423=B240)*(订单汇总处理!$D$7:$D$2423=2)),订单汇总处理!$I$7:$I$2423)</f>
        <v>14</v>
      </c>
      <c r="M240" s="45">
        <f>IF(SUBSTITUTE(D240," ","")="老年群体",K240*LOOKUP(1,0/((基础数据!$A$15:$A$26=SUBSTITUTE(是否降价——第三轮积分赛2Q产品评价以及处理!B240," ",""))*(基础数据!$B$15:$B$26=SUBSTITUTE(是否降价——第三轮积分赛2Q产品评价以及处理!D240," ",""))),基础数据!$C$15:$C$26)/(100-基础数据!$G$5),K240*LOOKUP(1,0/((基础数据!$A$15:$A$26=SUBSTITUTE(是否降价——第三轮积分赛2Q产品评价以及处理!B240," ",""))*(基础数据!$B$15:$B$26=SUBSTITUTE(是否降价——第三轮积分赛2Q产品评价以及处理!D240," ",""))),基础数据!$C$15:$C$26)/100)</f>
        <v>13.81748</v>
      </c>
      <c r="N240" s="45" t="str">
        <f t="shared" si="27"/>
        <v>q112</v>
      </c>
      <c r="O240" s="45">
        <f>IFERROR(LOOKUP(1,0/((订单汇总处理!$G$7:$G$2423=N240)*(订单汇总处理!$E$7:$E$2423=B240)*(订单汇总处理!$D$7:$D$2423=2)),订单汇总处理!$K$7:$K$2423),O241)</f>
        <v>600</v>
      </c>
      <c r="P240" s="45"/>
      <c r="Q240" s="45">
        <f t="shared" si="28"/>
        <v>8290.4879999999994</v>
      </c>
      <c r="R240" s="46">
        <f t="shared" si="29"/>
        <v>600</v>
      </c>
      <c r="S240" s="35">
        <f t="shared" si="30"/>
        <v>2.7777777777777779E-6</v>
      </c>
      <c r="T240" s="35">
        <f t="shared" si="31"/>
        <v>1.278372341754519E-4</v>
      </c>
      <c r="U240" s="35">
        <f>IF(SUBSTITUTE(D240," ","")=基础数据!$A$5,S240/T240*基础数据!$C$5,IF(SUBSTITUTE(D240," ","")=基础数据!$A$4,S240/T240*基础数据!$C$4,IF(SUBSTITUTE(D240," ","")=基础数据!$A$3,S240/T240*基础数据!$C$3,S240/T240*基础数据!$C$2)))</f>
        <v>0.54322549210611437</v>
      </c>
      <c r="V240" s="35">
        <f t="shared" si="32"/>
        <v>1.5032254921061143</v>
      </c>
      <c r="W240" s="35">
        <f>IF(SUBSTITUTE(D240," ","")="老年群体",V240*LOOKUP(1,0/((基础数据!$A$15:$A$26=SUBSTITUTE(是否降价——第三轮积分赛2Q产品评价以及处理!B240," ",""))*(基础数据!$B$15:$B$26=SUBSTITUTE(是否降价——第三轮积分赛2Q产品评价以及处理!D240," ",""))),基础数据!$C$15:$C$26)/(100-基础数据!$G$5),V240*LOOKUP(1,0/((基础数据!$A$15:$A$26=SUBSTITUTE(是否降价——第三轮积分赛2Q产品评价以及处理!B240," ",""))*(基础数据!$B$15:$B$26=SUBSTITUTE(是否降价——第三轮积分赛2Q产品评价以及处理!D240," ",""))),基础数据!$C$15:$C$26)/100)</f>
        <v>13.82967452737625</v>
      </c>
      <c r="X240" s="35">
        <f t="shared" si="33"/>
        <v>8297.8047164257496</v>
      </c>
    </row>
    <row r="241" spans="1:24" ht="40.200000000000003" hidden="1" thickBot="1">
      <c r="A241" s="43">
        <f t="shared" si="26"/>
        <v>9</v>
      </c>
      <c r="B241" s="29" t="s">
        <v>22</v>
      </c>
      <c r="C241" s="30" t="s">
        <v>17</v>
      </c>
      <c r="D241" s="32" t="s">
        <v>67</v>
      </c>
      <c r="E241" s="20" t="s">
        <v>111</v>
      </c>
      <c r="F241" s="24">
        <v>0.54</v>
      </c>
      <c r="G241" s="20">
        <v>0.2</v>
      </c>
      <c r="H241" s="20">
        <v>0.65</v>
      </c>
      <c r="I241" s="20">
        <v>0.09</v>
      </c>
      <c r="J241" s="20">
        <v>0</v>
      </c>
      <c r="K241" s="20">
        <v>1.4798</v>
      </c>
      <c r="L241" s="45">
        <f>LOOKUP(1,0/((订单汇总处理!$G$7:$G$2423=N241)*(订单汇总处理!$E$7:$E$2423=B241)*(订单汇总处理!$D$7:$D$2423=2)),订单汇总处理!$I$7:$I$2423)</f>
        <v>14</v>
      </c>
      <c r="M241" s="45">
        <f>IF(SUBSTITUTE(D241," ","")="老年群体",K241*LOOKUP(1,0/((基础数据!$A$15:$A$26=SUBSTITUTE(是否降价——第三轮积分赛2Q产品评价以及处理!B241," ",""))*(基础数据!$B$15:$B$26=SUBSTITUTE(是否降价——第三轮积分赛2Q产品评价以及处理!D241," ",""))),基础数据!$C$15:$C$26)/(100-基础数据!$G$5),K241*LOOKUP(1,0/((基础数据!$A$15:$A$26=SUBSTITUTE(是否降价——第三轮积分赛2Q产品评价以及处理!B241," ",""))*(基础数据!$B$15:$B$26=SUBSTITUTE(是否降价——第三轮积分赛2Q产品评价以及处理!D241," ",""))),基础数据!$C$15:$C$26)/100)</f>
        <v>13.61416</v>
      </c>
      <c r="N241" s="45" t="str">
        <f t="shared" si="27"/>
        <v>青年03</v>
      </c>
      <c r="O241" s="45">
        <f>IFERROR(LOOKUP(1,0/((订单汇总处理!$G$7:$G$2423=N241)*(订单汇总处理!$E$7:$E$2423=B241)*(订单汇总处理!$D$7:$D$2423=2)),订单汇总处理!$K$7:$K$2423),O242)</f>
        <v>599.9</v>
      </c>
      <c r="P241" s="45"/>
      <c r="Q241" s="45">
        <f t="shared" si="28"/>
        <v>8167.1345839999994</v>
      </c>
      <c r="R241" s="46">
        <f t="shared" si="29"/>
        <v>599.9</v>
      </c>
      <c r="S241" s="35">
        <f t="shared" si="30"/>
        <v>2.7787039352366366E-6</v>
      </c>
      <c r="T241" s="35">
        <f t="shared" si="31"/>
        <v>1.278372341754519E-4</v>
      </c>
      <c r="U241" s="35">
        <f>IF(SUBSTITUTE(D241," ","")=基础数据!$A$5,S241/T241*基础数据!$C$5,IF(SUBSTITUTE(D241," ","")=基础数据!$A$4,S241/T241*基础数据!$C$4,IF(SUBSTITUTE(D241," ","")=基础数据!$A$3,S241/T241*基础数据!$C$3,S241/T241*基础数据!$C$2)))</f>
        <v>0.54340661254900269</v>
      </c>
      <c r="V241" s="35">
        <f t="shared" si="32"/>
        <v>1.4834066125490026</v>
      </c>
      <c r="W241" s="35">
        <f>IF(SUBSTITUTE(D241," ","")="老年群体",V241*LOOKUP(1,0/((基础数据!$A$15:$A$26=SUBSTITUTE(是否降价——第三轮积分赛2Q产品评价以及处理!B241," ",""))*(基础数据!$B$15:$B$26=SUBSTITUTE(是否降价——第三轮积分赛2Q产品评价以及处理!D241," ",""))),基础数据!$C$15:$C$26)/(100-基础数据!$G$5),V241*LOOKUP(1,0/((基础数据!$A$15:$A$26=SUBSTITUTE(是否降价——第三轮积分赛2Q产品评价以及处理!B241," ",""))*(基础数据!$B$15:$B$26=SUBSTITUTE(是否降价——第三轮积分赛2Q产品评价以及处理!D241," ",""))),基础数据!$C$15:$C$26)/100)</f>
        <v>13.647340835450825</v>
      </c>
      <c r="X241" s="35">
        <f t="shared" si="33"/>
        <v>8187.0397671869496</v>
      </c>
    </row>
    <row r="242" spans="1:24" ht="27" hidden="1" thickBot="1">
      <c r="A242" s="43">
        <f t="shared" si="26"/>
        <v>20</v>
      </c>
      <c r="B242" s="29" t="s">
        <v>22</v>
      </c>
      <c r="C242" s="30" t="s">
        <v>17</v>
      </c>
      <c r="D242" s="32" t="s">
        <v>67</v>
      </c>
      <c r="E242" s="20" t="s">
        <v>115</v>
      </c>
      <c r="F242" s="24">
        <v>0.54</v>
      </c>
      <c r="G242" s="20">
        <v>0.1</v>
      </c>
      <c r="H242" s="20">
        <v>0.65</v>
      </c>
      <c r="I242" s="20">
        <v>0.09</v>
      </c>
      <c r="J242" s="20">
        <v>0</v>
      </c>
      <c r="K242" s="20">
        <v>1.3778999999999999</v>
      </c>
      <c r="L242" s="45">
        <f>LOOKUP(1,0/((订单汇总处理!$G$7:$G$2423=N242)*(订单汇总处理!$E$7:$E$2423=B242)*(订单汇总处理!$D$7:$D$2423=2)),订单汇总处理!$I$7:$I$2423)</f>
        <v>13</v>
      </c>
      <c r="M242" s="45">
        <f>IF(SUBSTITUTE(D242," ","")="老年群体",K242*LOOKUP(1,0/((基础数据!$A$15:$A$26=SUBSTITUTE(是否降价——第三轮积分赛2Q产品评价以及处理!B242," ",""))*(基础数据!$B$15:$B$26=SUBSTITUTE(是否降价——第三轮积分赛2Q产品评价以及处理!D242," ",""))),基础数据!$C$15:$C$26)/(100-基础数据!$G$5),K242*LOOKUP(1,0/((基础数据!$A$15:$A$26=SUBSTITUTE(是否降价——第三轮积分赛2Q产品评价以及处理!B242," ",""))*(基础数据!$B$15:$B$26=SUBSTITUTE(是否降价——第三轮积分赛2Q产品评价以及处理!D242," ",""))),基础数据!$C$15:$C$26)/100)</f>
        <v>12.676679999999999</v>
      </c>
      <c r="N242" s="45" t="str">
        <f t="shared" si="27"/>
        <v>青1</v>
      </c>
      <c r="O242" s="45">
        <f>IFERROR(LOOKUP(1,0/((订单汇总处理!$G$7:$G$2423=N242)*(订单汇总处理!$E$7:$E$2423=B242)*(订单汇总处理!$D$7:$D$2423=2)),订单汇总处理!$K$7:$K$2423),O243)</f>
        <v>600</v>
      </c>
      <c r="P242" s="45"/>
      <c r="Q242" s="45">
        <f t="shared" si="28"/>
        <v>7606.0079999999998</v>
      </c>
      <c r="R242" s="46">
        <f t="shared" si="29"/>
        <v>600</v>
      </c>
      <c r="S242" s="35">
        <f t="shared" si="30"/>
        <v>2.7777777777777779E-6</v>
      </c>
      <c r="T242" s="35">
        <f t="shared" si="31"/>
        <v>1.278372341754519E-4</v>
      </c>
      <c r="U242" s="35">
        <f>IF(SUBSTITUTE(D242," ","")=基础数据!$A$5,S242/T242*基础数据!$C$5,IF(SUBSTITUTE(D242," ","")=基础数据!$A$4,S242/T242*基础数据!$C$4,IF(SUBSTITUTE(D242," ","")=基础数据!$A$3,S242/T242*基础数据!$C$3,S242/T242*基础数据!$C$2)))</f>
        <v>0.54322549210611437</v>
      </c>
      <c r="V242" s="35">
        <f t="shared" si="32"/>
        <v>1.3832254921061145</v>
      </c>
      <c r="W242" s="35">
        <f>IF(SUBSTITUTE(D242," ","")="老年群体",V242*LOOKUP(1,0/((基础数据!$A$15:$A$26=SUBSTITUTE(是否降价——第三轮积分赛2Q产品评价以及处理!B242," ",""))*(基础数据!$B$15:$B$26=SUBSTITUTE(是否降价——第三轮积分赛2Q产品评价以及处理!D242," ",""))),基础数据!$C$15:$C$26)/(100-基础数据!$G$5),V242*LOOKUP(1,0/((基础数据!$A$15:$A$26=SUBSTITUTE(是否降价——第三轮积分赛2Q产品评价以及处理!B242," ",""))*(基础数据!$B$15:$B$26=SUBSTITUTE(是否降价——第三轮积分赛2Q产品评价以及处理!D242," ",""))),基础数据!$C$15:$C$26)/100)</f>
        <v>12.725674527376253</v>
      </c>
      <c r="X242" s="35">
        <f t="shared" si="33"/>
        <v>7635.4047164257518</v>
      </c>
    </row>
    <row r="243" spans="1:24" ht="27" hidden="1" thickBot="1">
      <c r="A243" s="43">
        <f t="shared" si="26"/>
        <v>2</v>
      </c>
      <c r="B243" s="29" t="s">
        <v>22</v>
      </c>
      <c r="C243" s="30" t="s">
        <v>17</v>
      </c>
      <c r="D243" s="32" t="s">
        <v>67</v>
      </c>
      <c r="E243" s="20" t="s">
        <v>114</v>
      </c>
      <c r="F243" s="24">
        <v>0.54</v>
      </c>
      <c r="G243" s="20">
        <v>0</v>
      </c>
      <c r="H243" s="20">
        <v>0.37</v>
      </c>
      <c r="I243" s="20">
        <v>0.09</v>
      </c>
      <c r="J243" s="20">
        <v>0</v>
      </c>
      <c r="K243" s="20">
        <v>1.0009999999999999</v>
      </c>
      <c r="L243" s="45">
        <f>LOOKUP(1,0/((订单汇总处理!$G$7:$G$2423=N243)*(订单汇总处理!$E$7:$E$2423=B243)*(订单汇总处理!$D$7:$D$2423=2)),订单汇总处理!$I$7:$I$2423)</f>
        <v>9</v>
      </c>
      <c r="M243" s="45">
        <f>IF(SUBSTITUTE(D243," ","")="老年群体",K243*LOOKUP(1,0/((基础数据!$A$15:$A$26=SUBSTITUTE(是否降价——第三轮积分赛2Q产品评价以及处理!B243," ",""))*(基础数据!$B$15:$B$26=SUBSTITUTE(是否降价——第三轮积分赛2Q产品评价以及处理!D243," ",""))),基础数据!$C$15:$C$26)/(100-基础数据!$G$5),K243*LOOKUP(1,0/((基础数据!$A$15:$A$26=SUBSTITUTE(是否降价——第三轮积分赛2Q产品评价以及处理!B243," ",""))*(基础数据!$B$15:$B$26=SUBSTITUTE(是否降价——第三轮积分赛2Q产品评价以及处理!D243," ",""))),基础数据!$C$15:$C$26)/100)</f>
        <v>9.2091999999999992</v>
      </c>
      <c r="N243" s="45" t="str">
        <f t="shared" si="27"/>
        <v>青年C</v>
      </c>
      <c r="O243" s="45">
        <f>IFERROR(LOOKUP(1,0/((订单汇总处理!$G$7:$G$2423=N243)*(订单汇总处理!$E$7:$E$2423=B243)*(订单汇总处理!$D$7:$D$2423=2)),订单汇总处理!$K$7:$K$2423),O244)</f>
        <v>600</v>
      </c>
      <c r="P243" s="45"/>
      <c r="Q243" s="45">
        <f t="shared" si="28"/>
        <v>5525.5199999999995</v>
      </c>
      <c r="R243" s="46">
        <f t="shared" si="29"/>
        <v>600</v>
      </c>
      <c r="S243" s="35">
        <f t="shared" si="30"/>
        <v>2.7777777777777779E-6</v>
      </c>
      <c r="T243" s="35">
        <f t="shared" si="31"/>
        <v>1.278372341754519E-4</v>
      </c>
      <c r="U243" s="35">
        <f>IF(SUBSTITUTE(D243," ","")=基础数据!$A$5,S243/T243*基础数据!$C$5,IF(SUBSTITUTE(D243," ","")=基础数据!$A$4,S243/T243*基础数据!$C$4,IF(SUBSTITUTE(D243," ","")=基础数据!$A$3,S243/T243*基础数据!$C$3,S243/T243*基础数据!$C$2)))</f>
        <v>0.54322549210611437</v>
      </c>
      <c r="V243" s="35">
        <f t="shared" si="32"/>
        <v>1.0032254921061143</v>
      </c>
      <c r="W243" s="35">
        <f>IF(SUBSTITUTE(D243," ","")="老年群体",V243*LOOKUP(1,0/((基础数据!$A$15:$A$26=SUBSTITUTE(是否降价——第三轮积分赛2Q产品评价以及处理!B243," ",""))*(基础数据!$B$15:$B$26=SUBSTITUTE(是否降价——第三轮积分赛2Q产品评价以及处理!D243," ",""))),基础数据!$C$15:$C$26)/(100-基础数据!$G$5),V243*LOOKUP(1,0/((基础数据!$A$15:$A$26=SUBSTITUTE(是否降价——第三轮积分赛2Q产品评价以及处理!B243," ",""))*(基础数据!$B$15:$B$26=SUBSTITUTE(是否降价——第三轮积分赛2Q产品评价以及处理!D243," ",""))),基础数据!$C$15:$C$26)/100)</f>
        <v>9.2296745273762522</v>
      </c>
      <c r="X243" s="35">
        <f t="shared" si="33"/>
        <v>5537.8047164257514</v>
      </c>
    </row>
    <row r="244" spans="1:24" ht="27" hidden="1" thickBot="1">
      <c r="A244" s="43">
        <f t="shared" si="26"/>
        <v>21</v>
      </c>
      <c r="B244" s="29" t="s">
        <v>22</v>
      </c>
      <c r="C244" s="30" t="s">
        <v>17</v>
      </c>
      <c r="D244" s="32" t="s">
        <v>116</v>
      </c>
      <c r="E244" s="20" t="s">
        <v>117</v>
      </c>
      <c r="F244" s="24">
        <v>0.28999999999999998</v>
      </c>
      <c r="G244" s="20">
        <v>2.0699999999999998</v>
      </c>
      <c r="H244" s="20">
        <v>0.99</v>
      </c>
      <c r="I244" s="20">
        <v>0.23</v>
      </c>
      <c r="J244" s="20">
        <v>0.17</v>
      </c>
      <c r="K244" s="20">
        <v>3.7604000000000002</v>
      </c>
      <c r="L244" s="45">
        <f>LOOKUP(1,0/((订单汇总处理!$G$7:$G$2423=N244)*(订单汇总处理!$E$7:$E$2423=B244)*(订单汇总处理!$D$7:$D$2423=2)),订单汇总处理!$I$7:$I$2423)</f>
        <v>30</v>
      </c>
      <c r="M244" s="45">
        <f>IF(SUBSTITUTE(D244," ","")="老年群体",K244*LOOKUP(1,0/((基础数据!$A$15:$A$26=SUBSTITUTE(是否降价——第三轮积分赛2Q产品评价以及处理!B244," ",""))*(基础数据!$B$15:$B$26=SUBSTITUTE(是否降价——第三轮积分赛2Q产品评价以及处理!D244," ",""))),基础数据!$C$15:$C$26)/(100-基础数据!$G$5),K244*LOOKUP(1,0/((基础数据!$A$15:$A$26=SUBSTITUTE(是否降价——第三轮积分赛2Q产品评价以及处理!B244," ",""))*(基础数据!$B$15:$B$26=SUBSTITUTE(是否降价——第三轮积分赛2Q产品评价以及处理!D244," ",""))),基础数据!$C$15:$C$26)/100)</f>
        <v>30.271220000000003</v>
      </c>
      <c r="N244" s="45" t="str">
        <f t="shared" si="27"/>
        <v>白1121</v>
      </c>
      <c r="O244" s="45">
        <f>IFERROR(LOOKUP(1,0/((订单汇总处理!$G$7:$G$2423=N244)*(订单汇总处理!$E$7:$E$2423=B244)*(订单汇总处理!$D$7:$D$2423=2)),订单汇总处理!$K$7:$K$2423),O245)</f>
        <v>800</v>
      </c>
      <c r="P244" s="45"/>
      <c r="Q244" s="45">
        <f t="shared" si="28"/>
        <v>24216.976000000002</v>
      </c>
      <c r="R244" s="46">
        <f t="shared" si="29"/>
        <v>800</v>
      </c>
      <c r="S244" s="35">
        <f t="shared" si="30"/>
        <v>1.5625000000000001E-6</v>
      </c>
      <c r="T244" s="35">
        <f t="shared" si="31"/>
        <v>7.9712493117997944E-5</v>
      </c>
      <c r="U244" s="35">
        <f>IF(SUBSTITUTE(D244," ","")=基础数据!$A$5,S244/T244*基础数据!$C$5,IF(SUBSTITUTE(D244," ","")=基础数据!$A$4,S244/T244*基础数据!$C$4,IF(SUBSTITUTE(D244," ","")=基础数据!$A$3,S244/T244*基础数据!$C$3,S244/T244*基础数据!$C$2)))</f>
        <v>0.29402542917965951</v>
      </c>
      <c r="V244" s="35">
        <f t="shared" si="32"/>
        <v>3.7540254291796589</v>
      </c>
      <c r="W244" s="35">
        <f>IF(SUBSTITUTE(D244," ","")="老年群体",V244*LOOKUP(1,0/((基础数据!$A$15:$A$26=SUBSTITUTE(是否降价——第三轮积分赛2Q产品评价以及处理!B244," ",""))*(基础数据!$B$15:$B$26=SUBSTITUTE(是否降价——第三轮积分赛2Q产品评价以及处理!D244," ",""))),基础数据!$C$15:$C$26)/(100-基础数据!$G$5),V244*LOOKUP(1,0/((基础数据!$A$15:$A$26=SUBSTITUTE(是否降价——第三轮积分赛2Q产品评价以及处理!B244," ",""))*(基础数据!$B$15:$B$26=SUBSTITUTE(是否降价——第三轮积分赛2Q产品评价以及处理!D244," ",""))),基础数据!$C$15:$C$26)/100)</f>
        <v>30.219904704896251</v>
      </c>
      <c r="X244" s="35">
        <f t="shared" si="33"/>
        <v>24175.923763917002</v>
      </c>
    </row>
    <row r="245" spans="1:24" ht="53.4" hidden="1" thickBot="1">
      <c r="A245" s="43">
        <f t="shared" si="26"/>
        <v>17</v>
      </c>
      <c r="B245" s="29" t="s">
        <v>22</v>
      </c>
      <c r="C245" s="30" t="s">
        <v>17</v>
      </c>
      <c r="D245" s="32" t="s">
        <v>116</v>
      </c>
      <c r="E245" s="20" t="s">
        <v>120</v>
      </c>
      <c r="F245" s="24">
        <v>0.28999999999999998</v>
      </c>
      <c r="G245" s="20">
        <v>1.96</v>
      </c>
      <c r="H245" s="20">
        <v>0.99</v>
      </c>
      <c r="I245" s="20">
        <v>0.08</v>
      </c>
      <c r="J245" s="20">
        <v>0.11</v>
      </c>
      <c r="K245" s="20">
        <v>3.4365000000000001</v>
      </c>
      <c r="L245" s="45">
        <f>LOOKUP(1,0/((订单汇总处理!$G$7:$G$2423=N245)*(订单汇总处理!$E$7:$E$2423=B245)*(订单汇总处理!$D$7:$D$2423=2)),订单汇总处理!$I$7:$I$2423)</f>
        <v>28</v>
      </c>
      <c r="M245" s="45">
        <f>IF(SUBSTITUTE(D245," ","")="老年群体",K245*LOOKUP(1,0/((基础数据!$A$15:$A$26=SUBSTITUTE(是否降价——第三轮积分赛2Q产品评价以及处理!B245," ",""))*(基础数据!$B$15:$B$26=SUBSTITUTE(是否降价——第三轮积分赛2Q产品评价以及处理!D245," ",""))),基础数据!$C$15:$C$26)/(100-基础数据!$G$5),K245*LOOKUP(1,0/((基础数据!$A$15:$A$26=SUBSTITUTE(是否降价——第三轮积分赛2Q产品评价以及处理!B245," ",""))*(基础数据!$B$15:$B$26=SUBSTITUTE(是否降价——第三轮积分赛2Q产品评价以及处理!D245," ",""))),基础数据!$C$15:$C$26)/100)</f>
        <v>27.663825000000003</v>
      </c>
      <c r="N245" s="45" t="str">
        <f t="shared" si="27"/>
        <v>bbb1</v>
      </c>
      <c r="O245" s="45">
        <f>IFERROR(LOOKUP(1,0/((订单汇总处理!$G$7:$G$2423=N245)*(订单汇总处理!$E$7:$E$2423=B245)*(订单汇总处理!$D$7:$D$2423=2)),订单汇总处理!$K$7:$K$2423),O246)</f>
        <v>800</v>
      </c>
      <c r="P245" s="45"/>
      <c r="Q245" s="45">
        <f t="shared" si="28"/>
        <v>22131.06</v>
      </c>
      <c r="R245" s="46">
        <f t="shared" si="29"/>
        <v>800</v>
      </c>
      <c r="S245" s="35">
        <f t="shared" si="30"/>
        <v>1.5625000000000001E-6</v>
      </c>
      <c r="T245" s="35">
        <f t="shared" si="31"/>
        <v>7.9712493117997944E-5</v>
      </c>
      <c r="U245" s="35">
        <f>IF(SUBSTITUTE(D245," ","")=基础数据!$A$5,S245/T245*基础数据!$C$5,IF(SUBSTITUTE(D245," ","")=基础数据!$A$4,S245/T245*基础数据!$C$4,IF(SUBSTITUTE(D245," ","")=基础数据!$A$3,S245/T245*基础数据!$C$3,S245/T245*基础数据!$C$2)))</f>
        <v>0.29402542917965951</v>
      </c>
      <c r="V245" s="35">
        <f t="shared" si="32"/>
        <v>3.4340254291796595</v>
      </c>
      <c r="W245" s="35">
        <f>IF(SUBSTITUTE(D245," ","")="老年群体",V245*LOOKUP(1,0/((基础数据!$A$15:$A$26=SUBSTITUTE(是否降价——第三轮积分赛2Q产品评价以及处理!B245," ",""))*(基础数据!$B$15:$B$26=SUBSTITUTE(是否降价——第三轮积分赛2Q产品评价以及处理!D245," ",""))),基础数据!$C$15:$C$26)/(100-基础数据!$G$5),V245*LOOKUP(1,0/((基础数据!$A$15:$A$26=SUBSTITUTE(是否降价——第三轮积分赛2Q产品评价以及处理!B245," ",""))*(基础数据!$B$15:$B$26=SUBSTITUTE(是否降价——第三轮积分赛2Q产品评价以及处理!D245," ",""))),基础数据!$C$15:$C$26)/100)</f>
        <v>27.643904704896258</v>
      </c>
      <c r="X245" s="35">
        <f t="shared" si="33"/>
        <v>22115.123763917007</v>
      </c>
    </row>
    <row r="246" spans="1:24" ht="40.200000000000003" thickBot="1">
      <c r="A246" s="43">
        <f t="shared" si="26"/>
        <v>1</v>
      </c>
      <c r="B246" s="29" t="s">
        <v>22</v>
      </c>
      <c r="C246" s="30" t="s">
        <v>17</v>
      </c>
      <c r="D246" s="32" t="s">
        <v>116</v>
      </c>
      <c r="E246" s="20" t="s">
        <v>119</v>
      </c>
      <c r="F246" s="24">
        <v>0.28999999999999998</v>
      </c>
      <c r="G246" s="20">
        <v>1.83</v>
      </c>
      <c r="H246" s="20">
        <v>0.99</v>
      </c>
      <c r="I246" s="20">
        <v>0.08</v>
      </c>
      <c r="J246" s="20">
        <v>0.2</v>
      </c>
      <c r="K246" s="20">
        <v>3.3820999999999999</v>
      </c>
      <c r="L246" s="45">
        <f>LOOKUP(1,0/((订单汇总处理!$G$7:$G$2423=N246)*(订单汇总处理!$E$7:$E$2423=B246)*(订单汇总处理!$D$7:$D$2423=2)),订单汇总处理!$I$7:$I$2423)</f>
        <v>27</v>
      </c>
      <c r="M246" s="45">
        <f>IF(SUBSTITUTE(D246," ","")="老年群体",K246*LOOKUP(1,0/((基础数据!$A$15:$A$26=SUBSTITUTE(是否降价——第三轮积分赛2Q产品评价以及处理!B246," ",""))*(基础数据!$B$15:$B$26=SUBSTITUTE(是否降价——第三轮积分赛2Q产品评价以及处理!D246," ",""))),基础数据!$C$15:$C$26)/(100-基础数据!$G$5),K246*LOOKUP(1,0/((基础数据!$A$15:$A$26=SUBSTITUTE(是否降价——第三轮积分赛2Q产品评价以及处理!B246," ",""))*(基础数据!$B$15:$B$26=SUBSTITUTE(是否降价——第三轮积分赛2Q产品评价以及处理!D246," ",""))),基础数据!$C$15:$C$26)/100)</f>
        <v>27.225904999999997</v>
      </c>
      <c r="N246" s="45" t="str">
        <f t="shared" si="27"/>
        <v>白兰1</v>
      </c>
      <c r="O246" s="45">
        <f>IFERROR(LOOKUP(1,0/((订单汇总处理!$G$7:$G$2423=N246)*(订单汇总处理!$E$7:$E$2423=B246)*(订单汇总处理!$D$7:$D$2423=2)),订单汇总处理!$K$7:$K$2423),O247)</f>
        <v>800</v>
      </c>
      <c r="P246" s="45">
        <f>IF(N246=基础数据!$K$8,基础数据!$K$29,IF(N246=基础数据!$L$8,基础数据!$L$29,IF(N246=基础数据!$M$8,基础数据!$M$29,IF(N246=基础数据!$N$8,基础数据!$N$29,IF(N246=基础数据!$O$8,基础数据!$O$29,IF(N246=基础数据!$P$8,基础数据!$P$29,IF(N246=基础数据!$Q$8,基础数据!$Q$29,基础数据!$R$29)))))))</f>
        <v>257.83999999999997</v>
      </c>
      <c r="Q246" s="82">
        <f>(O246-P246)*M246</f>
        <v>14760.7966548</v>
      </c>
      <c r="R246" s="46">
        <f t="shared" si="29"/>
        <v>800</v>
      </c>
      <c r="S246" s="35">
        <f t="shared" si="30"/>
        <v>1.5625000000000001E-6</v>
      </c>
      <c r="T246" s="35">
        <f t="shared" si="31"/>
        <v>7.9712493117997944E-5</v>
      </c>
      <c r="U246" s="35">
        <f>IF(SUBSTITUTE(D246," ","")=基础数据!$A$5,S246/T246*基础数据!$C$5,IF(SUBSTITUTE(D246," ","")=基础数据!$A$4,S246/T246*基础数据!$C$4,IF(SUBSTITUTE(D246," ","")=基础数据!$A$3,S246/T246*基础数据!$C$3,S246/T246*基础数据!$C$2)))</f>
        <v>0.29402542917965951</v>
      </c>
      <c r="V246" s="35">
        <f t="shared" si="32"/>
        <v>3.3940254291796599</v>
      </c>
      <c r="W246" s="35">
        <f>IF(SUBSTITUTE(D246," ","")="老年群体",V246*LOOKUP(1,0/((基础数据!$A$15:$A$26=SUBSTITUTE(是否降价——第三轮积分赛2Q产品评价以及处理!B246," ",""))*(基础数据!$B$15:$B$26=SUBSTITUTE(是否降价——第三轮积分赛2Q产品评价以及处理!D246," ",""))),基础数据!$C$15:$C$26)/(100-基础数据!$G$5),V246*LOOKUP(1,0/((基础数据!$A$15:$A$26=SUBSTITUTE(是否降价——第三轮积分赛2Q产品评价以及处理!B246," ",""))*(基础数据!$B$15:$B$26=SUBSTITUTE(是否降价——第三轮积分赛2Q产品评价以及处理!D246," ",""))),基础数据!$C$15:$C$26)/100)</f>
        <v>27.321904704896259</v>
      </c>
      <c r="X246" s="82">
        <f>(R246-P246)*W246</f>
        <v>14812.843854806559</v>
      </c>
    </row>
    <row r="247" spans="1:24" ht="27" hidden="1" thickBot="1">
      <c r="A247" s="43">
        <f t="shared" si="26"/>
        <v>16</v>
      </c>
      <c r="B247" s="29" t="s">
        <v>22</v>
      </c>
      <c r="C247" s="30" t="s">
        <v>17</v>
      </c>
      <c r="D247" s="32" t="s">
        <v>116</v>
      </c>
      <c r="E247" s="20" t="s">
        <v>121</v>
      </c>
      <c r="F247" s="24">
        <v>0.28999999999999998</v>
      </c>
      <c r="G247" s="20">
        <v>1.23</v>
      </c>
      <c r="H247" s="20">
        <v>0.99</v>
      </c>
      <c r="I247" s="20">
        <v>0.08</v>
      </c>
      <c r="J247" s="20">
        <v>0.31</v>
      </c>
      <c r="K247" s="20">
        <v>2.8946000000000001</v>
      </c>
      <c r="L247" s="45">
        <f>LOOKUP(1,0/((订单汇总处理!$G$7:$G$2423=N247)*(订单汇总处理!$E$7:$E$2423=B247)*(订单汇总处理!$D$7:$D$2423=2)),订单汇总处理!$I$7:$I$2423)</f>
        <v>23</v>
      </c>
      <c r="M247" s="45">
        <f>IF(SUBSTITUTE(D247," ","")="老年群体",K247*LOOKUP(1,0/((基础数据!$A$15:$A$26=SUBSTITUTE(是否降价——第三轮积分赛2Q产品评价以及处理!B247," ",""))*(基础数据!$B$15:$B$26=SUBSTITUTE(是否降价——第三轮积分赛2Q产品评价以及处理!D247," ",""))),基础数据!$C$15:$C$26)/(100-基础数据!$G$5),K247*LOOKUP(1,0/((基础数据!$A$15:$A$26=SUBSTITUTE(是否降价——第三轮积分赛2Q产品评价以及处理!B247," ",""))*(基础数据!$B$15:$B$26=SUBSTITUTE(是否降价——第三轮积分赛2Q产品评价以及处理!D247," ",""))),基础数据!$C$15:$C$26)/100)</f>
        <v>23.301530000000003</v>
      </c>
      <c r="N247" s="45" t="str">
        <f t="shared" si="27"/>
        <v>B1</v>
      </c>
      <c r="O247" s="45">
        <f>IFERROR(LOOKUP(1,0/((订单汇总处理!$G$7:$G$2423=N247)*(订单汇总处理!$E$7:$E$2423=B247)*(订单汇总处理!$D$7:$D$2423=2)),订单汇总处理!$K$7:$K$2423),O248)</f>
        <v>800</v>
      </c>
      <c r="P247" s="45"/>
      <c r="Q247" s="45">
        <f t="shared" si="28"/>
        <v>18641.224000000002</v>
      </c>
      <c r="R247" s="46">
        <f t="shared" si="29"/>
        <v>800</v>
      </c>
      <c r="S247" s="35">
        <f t="shared" si="30"/>
        <v>1.5625000000000001E-6</v>
      </c>
      <c r="T247" s="35">
        <f t="shared" si="31"/>
        <v>7.9712493117997944E-5</v>
      </c>
      <c r="U247" s="35">
        <f>IF(SUBSTITUTE(D247," ","")=基础数据!$A$5,S247/T247*基础数据!$C$5,IF(SUBSTITUTE(D247," ","")=基础数据!$A$4,S247/T247*基础数据!$C$4,IF(SUBSTITUTE(D247," ","")=基础数据!$A$3,S247/T247*基础数据!$C$3,S247/T247*基础数据!$C$2)))</f>
        <v>0.29402542917965951</v>
      </c>
      <c r="V247" s="35">
        <f t="shared" si="32"/>
        <v>2.9040254291796592</v>
      </c>
      <c r="W247" s="35">
        <f>IF(SUBSTITUTE(D247," ","")="老年群体",V247*LOOKUP(1,0/((基础数据!$A$15:$A$26=SUBSTITUTE(是否降价——第三轮积分赛2Q产品评价以及处理!B247," ",""))*(基础数据!$B$15:$B$26=SUBSTITUTE(是否降价——第三轮积分赛2Q产品评价以及处理!D247," ",""))),基础数据!$C$15:$C$26)/(100-基础数据!$G$5),V247*LOOKUP(1,0/((基础数据!$A$15:$A$26=SUBSTITUTE(是否降价——第三轮积分赛2Q产品评价以及处理!B247," ",""))*(基础数据!$B$15:$B$26=SUBSTITUTE(是否降价——第三轮积分赛2Q产品评价以及处理!D247," ",""))),基础数据!$C$15:$C$26)/100)</f>
        <v>23.377404704896257</v>
      </c>
      <c r="X247" s="35">
        <f t="shared" si="33"/>
        <v>18701.923763917006</v>
      </c>
    </row>
    <row r="248" spans="1:24" ht="40.200000000000003" hidden="1" thickBot="1">
      <c r="A248" s="43">
        <f t="shared" si="26"/>
        <v>10</v>
      </c>
      <c r="B248" s="29" t="s">
        <v>22</v>
      </c>
      <c r="C248" s="30" t="s">
        <v>17</v>
      </c>
      <c r="D248" s="32" t="s">
        <v>116</v>
      </c>
      <c r="E248" s="20" t="s">
        <v>126</v>
      </c>
      <c r="F248" s="24">
        <v>0.28999999999999998</v>
      </c>
      <c r="G248" s="20">
        <v>1.25</v>
      </c>
      <c r="H248" s="20">
        <v>0.99</v>
      </c>
      <c r="I248" s="20">
        <v>0.08</v>
      </c>
      <c r="J248" s="20">
        <v>0.17</v>
      </c>
      <c r="K248" s="20">
        <v>2.7766000000000002</v>
      </c>
      <c r="L248" s="45">
        <f>LOOKUP(1,0/((订单汇总处理!$G$7:$G$2423=N248)*(订单汇总处理!$E$7:$E$2423=B248)*(订单汇总处理!$D$7:$D$2423=2)),订单汇总处理!$I$7:$I$2423)</f>
        <v>22</v>
      </c>
      <c r="M248" s="45">
        <f>IF(SUBSTITUTE(D248," ","")="老年群体",K248*LOOKUP(1,0/((基础数据!$A$15:$A$26=SUBSTITUTE(是否降价——第三轮积分赛2Q产品评价以及处理!B248," ",""))*(基础数据!$B$15:$B$26=SUBSTITUTE(是否降价——第三轮积分赛2Q产品评价以及处理!D248," ",""))),基础数据!$C$15:$C$26)/(100-基础数据!$G$5),K248*LOOKUP(1,0/((基础数据!$A$15:$A$26=SUBSTITUTE(是否降价——第三轮积分赛2Q产品评价以及处理!B248," ",""))*(基础数据!$B$15:$B$26=SUBSTITUTE(是否降价——第三轮积分赛2Q产品评价以及处理!D248," ",""))),基础数据!$C$15:$C$26)/100)</f>
        <v>22.35163</v>
      </c>
      <c r="N248" s="45" t="str">
        <f t="shared" si="27"/>
        <v>白领one</v>
      </c>
      <c r="O248" s="45">
        <f>IFERROR(LOOKUP(1,0/((订单汇总处理!$G$7:$G$2423=N248)*(订单汇总处理!$E$7:$E$2423=B248)*(订单汇总处理!$D$7:$D$2423=2)),订单汇总处理!$K$7:$K$2423),O249)</f>
        <v>800</v>
      </c>
      <c r="P248" s="45"/>
      <c r="Q248" s="45">
        <f t="shared" si="28"/>
        <v>17881.304</v>
      </c>
      <c r="R248" s="46">
        <f t="shared" si="29"/>
        <v>800</v>
      </c>
      <c r="S248" s="35">
        <f t="shared" si="30"/>
        <v>1.5625000000000001E-6</v>
      </c>
      <c r="T248" s="35">
        <f t="shared" si="31"/>
        <v>7.9712493117997944E-5</v>
      </c>
      <c r="U248" s="35">
        <f>IF(SUBSTITUTE(D248," ","")=基础数据!$A$5,S248/T248*基础数据!$C$5,IF(SUBSTITUTE(D248," ","")=基础数据!$A$4,S248/T248*基础数据!$C$4,IF(SUBSTITUTE(D248," ","")=基础数据!$A$3,S248/T248*基础数据!$C$3,S248/T248*基础数据!$C$2)))</f>
        <v>0.29402542917965951</v>
      </c>
      <c r="V248" s="35">
        <f t="shared" si="32"/>
        <v>2.7840254291796596</v>
      </c>
      <c r="W248" s="35">
        <f>IF(SUBSTITUTE(D248," ","")="老年群体",V248*LOOKUP(1,0/((基础数据!$A$15:$A$26=SUBSTITUTE(是否降价——第三轮积分赛2Q产品评价以及处理!B248," ",""))*(基础数据!$B$15:$B$26=SUBSTITUTE(是否降价——第三轮积分赛2Q产品评价以及处理!D248," ",""))),基础数据!$C$15:$C$26)/(100-基础数据!$G$5),V248*LOOKUP(1,0/((基础数据!$A$15:$A$26=SUBSTITUTE(是否降价——第三轮积分赛2Q产品评价以及处理!B248," ",""))*(基础数据!$B$15:$B$26=SUBSTITUTE(是否降价——第三轮积分赛2Q产品评价以及处理!D248," ",""))),基础数据!$C$15:$C$26)/100)</f>
        <v>22.41140470489626</v>
      </c>
      <c r="X248" s="35">
        <f t="shared" si="33"/>
        <v>17929.123763917007</v>
      </c>
    </row>
    <row r="249" spans="1:24" ht="40.200000000000003" hidden="1" thickBot="1">
      <c r="A249" s="43">
        <f t="shared" si="26"/>
        <v>3</v>
      </c>
      <c r="B249" s="29" t="s">
        <v>22</v>
      </c>
      <c r="C249" s="30" t="s">
        <v>17</v>
      </c>
      <c r="D249" s="32" t="s">
        <v>116</v>
      </c>
      <c r="E249" s="20" t="s">
        <v>118</v>
      </c>
      <c r="F249" s="24">
        <v>0.28999999999999998</v>
      </c>
      <c r="G249" s="20">
        <v>0</v>
      </c>
      <c r="H249" s="20">
        <v>2.36</v>
      </c>
      <c r="I249" s="20">
        <v>0.08</v>
      </c>
      <c r="J249" s="20">
        <v>0</v>
      </c>
      <c r="K249" s="20">
        <v>2.7277999999999998</v>
      </c>
      <c r="L249" s="45">
        <f>LOOKUP(1,0/((订单汇总处理!$G$7:$G$2423=N249)*(订单汇总处理!$E$7:$E$2423=B249)*(订单汇总处理!$D$7:$D$2423=2)),订单汇总处理!$I$7:$I$2423)</f>
        <v>22</v>
      </c>
      <c r="M249" s="45">
        <f>IF(SUBSTITUTE(D249," ","")="老年群体",K249*LOOKUP(1,0/((基础数据!$A$15:$A$26=SUBSTITUTE(是否降价——第三轮积分赛2Q产品评价以及处理!B249," ",""))*(基础数据!$B$15:$B$26=SUBSTITUTE(是否降价——第三轮积分赛2Q产品评价以及处理!D249," ",""))),基础数据!$C$15:$C$26)/(100-基础数据!$G$5),K249*LOOKUP(1,0/((基础数据!$A$15:$A$26=SUBSTITUTE(是否降价——第三轮积分赛2Q产品评价以及处理!B249," ",""))*(基础数据!$B$15:$B$26=SUBSTITUTE(是否降价——第三轮积分赛2Q产品评价以及处理!D249," ",""))),基础数据!$C$15:$C$26)/100)</f>
        <v>21.95879</v>
      </c>
      <c r="N249" s="45" t="str">
        <f t="shared" si="27"/>
        <v>白领222</v>
      </c>
      <c r="O249" s="45">
        <f>IFERROR(LOOKUP(1,0/((订单汇总处理!$G$7:$G$2423=N249)*(订单汇总处理!$E$7:$E$2423=B249)*(订单汇总处理!$D$7:$D$2423=2)),订单汇总处理!$K$7:$K$2423),O250)</f>
        <v>800</v>
      </c>
      <c r="P249" s="45"/>
      <c r="Q249" s="45">
        <f t="shared" si="28"/>
        <v>17567.031999999999</v>
      </c>
      <c r="R249" s="46">
        <f t="shared" si="29"/>
        <v>800</v>
      </c>
      <c r="S249" s="35">
        <f t="shared" si="30"/>
        <v>1.5625000000000001E-6</v>
      </c>
      <c r="T249" s="35">
        <f t="shared" si="31"/>
        <v>7.9712493117997944E-5</v>
      </c>
      <c r="U249" s="35">
        <f>IF(SUBSTITUTE(D249," ","")=基础数据!$A$5,S249/T249*基础数据!$C$5,IF(SUBSTITUTE(D249," ","")=基础数据!$A$4,S249/T249*基础数据!$C$4,IF(SUBSTITUTE(D249," ","")=基础数据!$A$3,S249/T249*基础数据!$C$3,S249/T249*基础数据!$C$2)))</f>
        <v>0.29402542917965951</v>
      </c>
      <c r="V249" s="35">
        <f t="shared" si="32"/>
        <v>2.7340254291796593</v>
      </c>
      <c r="W249" s="35">
        <f>IF(SUBSTITUTE(D249," ","")="老年群体",V249*LOOKUP(1,0/((基础数据!$A$15:$A$26=SUBSTITUTE(是否降价——第三轮积分赛2Q产品评价以及处理!B249," ",""))*(基础数据!$B$15:$B$26=SUBSTITUTE(是否降价——第三轮积分赛2Q产品评价以及处理!D249," ",""))),基础数据!$C$15:$C$26)/(100-基础数据!$G$5),V249*LOOKUP(1,0/((基础数据!$A$15:$A$26=SUBSTITUTE(是否降价——第三轮积分赛2Q产品评价以及处理!B249," ",""))*(基础数据!$B$15:$B$26=SUBSTITUTE(是否降价——第三轮积分赛2Q产品评价以及处理!D249," ",""))),基础数据!$C$15:$C$26)/100)</f>
        <v>22.00890470489626</v>
      </c>
      <c r="X249" s="35">
        <f t="shared" si="33"/>
        <v>17607.123763917007</v>
      </c>
    </row>
    <row r="250" spans="1:24" ht="40.200000000000003" hidden="1" thickBot="1">
      <c r="A250" s="43">
        <f t="shared" si="26"/>
        <v>19</v>
      </c>
      <c r="B250" s="29" t="s">
        <v>22</v>
      </c>
      <c r="C250" s="30" t="s">
        <v>17</v>
      </c>
      <c r="D250" s="32" t="s">
        <v>116</v>
      </c>
      <c r="E250" s="20" t="s">
        <v>122</v>
      </c>
      <c r="F250" s="24">
        <v>0.28999999999999998</v>
      </c>
      <c r="G250" s="20">
        <v>1.17</v>
      </c>
      <c r="H250" s="20">
        <v>0.99</v>
      </c>
      <c r="I250" s="20">
        <v>0.08</v>
      </c>
      <c r="J250" s="20">
        <v>0.17</v>
      </c>
      <c r="K250" s="20">
        <v>2.7054999999999998</v>
      </c>
      <c r="L250" s="45">
        <f>LOOKUP(1,0/((订单汇总处理!$G$7:$G$2423=N250)*(订单汇总处理!$E$7:$E$2423=B250)*(订单汇总处理!$D$7:$D$2423=2)),订单汇总处理!$I$7:$I$2423)</f>
        <v>22</v>
      </c>
      <c r="M250" s="45">
        <f>IF(SUBSTITUTE(D250," ","")="老年群体",K250*LOOKUP(1,0/((基础数据!$A$15:$A$26=SUBSTITUTE(是否降价——第三轮积分赛2Q产品评价以及处理!B250," ",""))*(基础数据!$B$15:$B$26=SUBSTITUTE(是否降价——第三轮积分赛2Q产品评价以及处理!D250," ",""))),基础数据!$C$15:$C$26)/(100-基础数据!$G$5),K250*LOOKUP(1,0/((基础数据!$A$15:$A$26=SUBSTITUTE(是否降价——第三轮积分赛2Q产品评价以及处理!B250," ",""))*(基础数据!$B$15:$B$26=SUBSTITUTE(是否降价——第三轮积分赛2Q产品评价以及处理!D250," ",""))),基础数据!$C$15:$C$26)/100)</f>
        <v>21.779274999999998</v>
      </c>
      <c r="N250" s="45" t="str">
        <f t="shared" si="27"/>
        <v>乙11</v>
      </c>
      <c r="O250" s="45">
        <f>IFERROR(LOOKUP(1,0/((订单汇总处理!$G$7:$G$2423=N250)*(订单汇总处理!$E$7:$E$2423=B250)*(订单汇总处理!$D$7:$D$2423=2)),订单汇总处理!$K$7:$K$2423),O251)</f>
        <v>800</v>
      </c>
      <c r="P250" s="45"/>
      <c r="Q250" s="45">
        <f t="shared" si="28"/>
        <v>17423.419999999998</v>
      </c>
      <c r="R250" s="46">
        <f t="shared" si="29"/>
        <v>800</v>
      </c>
      <c r="S250" s="35">
        <f t="shared" si="30"/>
        <v>1.5625000000000001E-6</v>
      </c>
      <c r="T250" s="35">
        <f t="shared" si="31"/>
        <v>7.9712493117997944E-5</v>
      </c>
      <c r="U250" s="35">
        <f>IF(SUBSTITUTE(D250," ","")=基础数据!$A$5,S250/T250*基础数据!$C$5,IF(SUBSTITUTE(D250," ","")=基础数据!$A$4,S250/T250*基础数据!$C$4,IF(SUBSTITUTE(D250," ","")=基础数据!$A$3,S250/T250*基础数据!$C$3,S250/T250*基础数据!$C$2)))</f>
        <v>0.29402542917965951</v>
      </c>
      <c r="V250" s="35">
        <f t="shared" si="32"/>
        <v>2.7040254291796595</v>
      </c>
      <c r="W250" s="35">
        <f>IF(SUBSTITUTE(D250," ","")="老年群体",V250*LOOKUP(1,0/((基础数据!$A$15:$A$26=SUBSTITUTE(是否降价——第三轮积分赛2Q产品评价以及处理!B250," ",""))*(基础数据!$B$15:$B$26=SUBSTITUTE(是否降价——第三轮积分赛2Q产品评价以及处理!D250," ",""))),基础数据!$C$15:$C$26)/(100-基础数据!$G$5),V250*LOOKUP(1,0/((基础数据!$A$15:$A$26=SUBSTITUTE(是否降价——第三轮积分赛2Q产品评价以及处理!B250," ",""))*(基础数据!$B$15:$B$26=SUBSTITUTE(是否降价——第三轮积分赛2Q产品评价以及处理!D250," ",""))),基础数据!$C$15:$C$26)/100)</f>
        <v>21.767404704896258</v>
      </c>
      <c r="X250" s="35">
        <f t="shared" si="33"/>
        <v>17413.923763917006</v>
      </c>
    </row>
    <row r="251" spans="1:24" ht="40.200000000000003" hidden="1" thickBot="1">
      <c r="A251" s="43">
        <f t="shared" si="26"/>
        <v>7</v>
      </c>
      <c r="B251" s="29" t="s">
        <v>22</v>
      </c>
      <c r="C251" s="30" t="s">
        <v>17</v>
      </c>
      <c r="D251" s="32" t="s">
        <v>116</v>
      </c>
      <c r="E251" s="20" t="s">
        <v>127</v>
      </c>
      <c r="F251" s="24">
        <v>0.28999999999999998</v>
      </c>
      <c r="G251" s="20">
        <v>1.02</v>
      </c>
      <c r="H251" s="20">
        <v>0.99</v>
      </c>
      <c r="I251" s="20">
        <v>0.16</v>
      </c>
      <c r="J251" s="20">
        <v>0.19</v>
      </c>
      <c r="K251" s="20">
        <v>2.6486999999999998</v>
      </c>
      <c r="L251" s="45">
        <f>LOOKUP(1,0/((订单汇总处理!$G$7:$G$2423=N251)*(订单汇总处理!$E$7:$E$2423=B251)*(订单汇总处理!$D$7:$D$2423=2)),订单汇总处理!$I$7:$I$2423)</f>
        <v>21</v>
      </c>
      <c r="M251" s="45">
        <f>IF(SUBSTITUTE(D251," ","")="老年群体",K251*LOOKUP(1,0/((基础数据!$A$15:$A$26=SUBSTITUTE(是否降价——第三轮积分赛2Q产品评价以及处理!B251," ",""))*(基础数据!$B$15:$B$26=SUBSTITUTE(是否降价——第三轮积分赛2Q产品评价以及处理!D251," ",""))),基础数据!$C$15:$C$26)/(100-基础数据!$G$5),K251*LOOKUP(1,0/((基础数据!$A$15:$A$26=SUBSTITUTE(是否降价——第三轮积分赛2Q产品评价以及处理!B251," ",""))*(基础数据!$B$15:$B$26=SUBSTITUTE(是否降价——第三轮积分赛2Q产品评价以及处理!D251," ",""))),基础数据!$C$15:$C$26)/100)</f>
        <v>21.322035</v>
      </c>
      <c r="N251" s="45" t="str">
        <f t="shared" si="27"/>
        <v>BL1</v>
      </c>
      <c r="O251" s="45">
        <f>IFERROR(LOOKUP(1,0/((订单汇总处理!$G$7:$G$2423=N251)*(订单汇总处理!$E$7:$E$2423=B251)*(订单汇总处理!$D$7:$D$2423=2)),订单汇总处理!$K$7:$K$2423),O252)</f>
        <v>799.99</v>
      </c>
      <c r="P251" s="45"/>
      <c r="Q251" s="45">
        <f t="shared" si="28"/>
        <v>17057.41477965</v>
      </c>
      <c r="R251" s="46">
        <f t="shared" si="29"/>
        <v>799.99</v>
      </c>
      <c r="S251" s="35">
        <f t="shared" si="30"/>
        <v>1.5625390632324339E-6</v>
      </c>
      <c r="T251" s="35">
        <f t="shared" si="31"/>
        <v>7.9712493117997944E-5</v>
      </c>
      <c r="U251" s="35">
        <f>IF(SUBSTITUTE(D251," ","")=基础数据!$A$5,S251/T251*基础数据!$C$5,IF(SUBSTITUTE(D251," ","")=基础数据!$A$4,S251/T251*基础数据!$C$4,IF(SUBSTITUTE(D251," ","")=基础数据!$A$3,S251/T251*基础数据!$C$3,S251/T251*基础数据!$C$2)))</f>
        <v>0.29403277995321564</v>
      </c>
      <c r="V251" s="35">
        <f t="shared" si="32"/>
        <v>2.6540327799532157</v>
      </c>
      <c r="W251" s="35">
        <f>IF(SUBSTITUTE(D251," ","")="老年群体",V251*LOOKUP(1,0/((基础数据!$A$15:$A$26=SUBSTITUTE(是否降价——第三轮积分赛2Q产品评价以及处理!B251," ",""))*(基础数据!$B$15:$B$26=SUBSTITUTE(是否降价——第三轮积分赛2Q产品评价以及处理!D251," ",""))),基础数据!$C$15:$C$26)/(100-基础数据!$G$5),V251*LOOKUP(1,0/((基础数据!$A$15:$A$26=SUBSTITUTE(是否降价——第三轮积分赛2Q产品评价以及处理!B251," ",""))*(基础数据!$B$15:$B$26=SUBSTITUTE(是否降价——第三轮积分赛2Q产品评价以及处理!D251," ",""))),基础数据!$C$15:$C$26)/100)</f>
        <v>21.364963878623385</v>
      </c>
      <c r="X251" s="35">
        <f t="shared" si="33"/>
        <v>17091.757453259921</v>
      </c>
    </row>
    <row r="252" spans="1:24" ht="53.4" hidden="1" thickBot="1">
      <c r="A252" s="43">
        <f t="shared" si="26"/>
        <v>23</v>
      </c>
      <c r="B252" s="29" t="s">
        <v>22</v>
      </c>
      <c r="C252" s="30" t="s">
        <v>17</v>
      </c>
      <c r="D252" s="32" t="s">
        <v>116</v>
      </c>
      <c r="E252" s="20" t="s">
        <v>129</v>
      </c>
      <c r="F252" s="24">
        <v>0.28999999999999998</v>
      </c>
      <c r="G252" s="20">
        <v>1.03</v>
      </c>
      <c r="H252" s="20">
        <v>0.99</v>
      </c>
      <c r="I252" s="20">
        <v>0.08</v>
      </c>
      <c r="J252" s="20">
        <v>0</v>
      </c>
      <c r="K252" s="20">
        <v>2.3885000000000001</v>
      </c>
      <c r="L252" s="45">
        <f>LOOKUP(1,0/((订单汇总处理!$G$7:$G$2423=N252)*(订单汇总处理!$E$7:$E$2423=B252)*(订单汇总处理!$D$7:$D$2423=2)),订单汇总处理!$I$7:$I$2423)</f>
        <v>18</v>
      </c>
      <c r="M252" s="45">
        <f>IF(SUBSTITUTE(D252," ","")="老年群体",K252*LOOKUP(1,0/((基础数据!$A$15:$A$26=SUBSTITUTE(是否降价——第三轮积分赛2Q产品评价以及处理!B252," ",""))*(基础数据!$B$15:$B$26=SUBSTITUTE(是否降价——第三轮积分赛2Q产品评价以及处理!D252," ",""))),基础数据!$C$15:$C$26)/(100-基础数据!$G$5),K252*LOOKUP(1,0/((基础数据!$A$15:$A$26=SUBSTITUTE(是否降价——第三轮积分赛2Q产品评价以及处理!B252," ",""))*(基础数据!$B$15:$B$26=SUBSTITUTE(是否降价——第三轮积分赛2Q产品评价以及处理!D252," ",""))),基础数据!$C$15:$C$26)/100)</f>
        <v>19.227425</v>
      </c>
      <c r="N252" s="45" t="str">
        <f t="shared" si="27"/>
        <v>白领W2</v>
      </c>
      <c r="O252" s="45">
        <f>IFERROR(LOOKUP(1,0/((订单汇总处理!$G$7:$G$2423=N252)*(订单汇总处理!$E$7:$E$2423=B252)*(订单汇总处理!$D$7:$D$2423=2)),订单汇总处理!$K$7:$K$2423),O253)</f>
        <v>800</v>
      </c>
      <c r="P252" s="45"/>
      <c r="Q252" s="45">
        <f t="shared" si="28"/>
        <v>15381.94</v>
      </c>
      <c r="R252" s="46">
        <f t="shared" si="29"/>
        <v>800</v>
      </c>
      <c r="S252" s="35">
        <f t="shared" si="30"/>
        <v>1.5625000000000001E-6</v>
      </c>
      <c r="T252" s="35">
        <f t="shared" si="31"/>
        <v>7.9712493117997944E-5</v>
      </c>
      <c r="U252" s="35">
        <f>IF(SUBSTITUTE(D252," ","")=基础数据!$A$5,S252/T252*基础数据!$C$5,IF(SUBSTITUTE(D252," ","")=基础数据!$A$4,S252/T252*基础数据!$C$4,IF(SUBSTITUTE(D252," ","")=基础数据!$A$3,S252/T252*基础数据!$C$3,S252/T252*基础数据!$C$2)))</f>
        <v>0.29402542917965951</v>
      </c>
      <c r="V252" s="35">
        <f t="shared" si="32"/>
        <v>2.3940254291796594</v>
      </c>
      <c r="W252" s="35">
        <f>IF(SUBSTITUTE(D252," ","")="老年群体",V252*LOOKUP(1,0/((基础数据!$A$15:$A$26=SUBSTITUTE(是否降价——第三轮积分赛2Q产品评价以及处理!B252," ",""))*(基础数据!$B$15:$B$26=SUBSTITUTE(是否降价——第三轮积分赛2Q产品评价以及处理!D252," ",""))),基础数据!$C$15:$C$26)/(100-基础数据!$G$5),V252*LOOKUP(1,0/((基础数据!$A$15:$A$26=SUBSTITUTE(是否降价——第三轮积分赛2Q产品评价以及处理!B252," ",""))*(基础数据!$B$15:$B$26=SUBSTITUTE(是否降价——第三轮积分赛2Q产品评价以及处理!D252," ",""))),基础数据!$C$15:$C$26)/100)</f>
        <v>19.271904704896258</v>
      </c>
      <c r="X252" s="35">
        <f t="shared" si="33"/>
        <v>15417.523763917006</v>
      </c>
    </row>
    <row r="253" spans="1:24" ht="40.200000000000003" hidden="1" thickBot="1">
      <c r="A253" s="43">
        <f t="shared" si="26"/>
        <v>9</v>
      </c>
      <c r="B253" s="29" t="s">
        <v>22</v>
      </c>
      <c r="C253" s="30" t="s">
        <v>17</v>
      </c>
      <c r="D253" s="32" t="s">
        <v>116</v>
      </c>
      <c r="E253" s="20" t="s">
        <v>130</v>
      </c>
      <c r="F253" s="24">
        <v>0.28999999999999998</v>
      </c>
      <c r="G253" s="20">
        <v>0.75</v>
      </c>
      <c r="H253" s="20">
        <v>0.99</v>
      </c>
      <c r="I253" s="20">
        <v>0.08</v>
      </c>
      <c r="J253" s="20">
        <v>0.22</v>
      </c>
      <c r="K253" s="20">
        <v>2.3319999999999999</v>
      </c>
      <c r="L253" s="45">
        <f>LOOKUP(1,0/((订单汇总处理!$G$7:$G$2423=N253)*(订单汇总处理!$E$7:$E$2423=B253)*(订单汇总处理!$D$7:$D$2423=2)),订单汇总处理!$I$7:$I$2423)</f>
        <v>19</v>
      </c>
      <c r="M253" s="45">
        <f>IF(SUBSTITUTE(D253," ","")="老年群体",K253*LOOKUP(1,0/((基础数据!$A$15:$A$26=SUBSTITUTE(是否降价——第三轮积分赛2Q产品评价以及处理!B253," ",""))*(基础数据!$B$15:$B$26=SUBSTITUTE(是否降价——第三轮积分赛2Q产品评价以及处理!D253," ",""))),基础数据!$C$15:$C$26)/(100-基础数据!$G$5),K253*LOOKUP(1,0/((基础数据!$A$15:$A$26=SUBSTITUTE(是否降价——第三轮积分赛2Q产品评价以及处理!B253," ",""))*(基础数据!$B$15:$B$26=SUBSTITUTE(是否降价——第三轮积分赛2Q产品评价以及处理!D253," ",""))),基础数据!$C$15:$C$26)/100)</f>
        <v>18.772600000000001</v>
      </c>
      <c r="N253" s="45" t="str">
        <f t="shared" si="27"/>
        <v>白领01</v>
      </c>
      <c r="O253" s="45">
        <f>IFERROR(LOOKUP(1,0/((订单汇总处理!$G$7:$G$2423=N253)*(订单汇总处理!$E$7:$E$2423=B253)*(订单汇总处理!$D$7:$D$2423=2)),订单汇总处理!$K$7:$K$2423),O254)</f>
        <v>799.9</v>
      </c>
      <c r="P253" s="45"/>
      <c r="Q253" s="45">
        <f t="shared" si="28"/>
        <v>15016.202740000001</v>
      </c>
      <c r="R253" s="46">
        <f t="shared" si="29"/>
        <v>799.9</v>
      </c>
      <c r="S253" s="35">
        <f t="shared" si="30"/>
        <v>1.5628906982543964E-6</v>
      </c>
      <c r="T253" s="35">
        <f t="shared" si="31"/>
        <v>7.9712493117997944E-5</v>
      </c>
      <c r="U253" s="35">
        <f>IF(SUBSTITUTE(D253," ","")=基础数据!$A$5,S253/T253*基础数据!$C$5,IF(SUBSTITUTE(D253," ","")=基础数据!$A$4,S253/T253*基础数据!$C$4,IF(SUBSTITUTE(D253," ","")=基础数据!$A$3,S253/T253*基础数据!$C$3,S253/T253*基础数据!$C$2)))</f>
        <v>0.29409894932169384</v>
      </c>
      <c r="V253" s="35">
        <f t="shared" si="32"/>
        <v>2.3340989493216937</v>
      </c>
      <c r="W253" s="35">
        <f>IF(SUBSTITUTE(D253," ","")="老年群体",V253*LOOKUP(1,0/((基础数据!$A$15:$A$26=SUBSTITUTE(是否降价——第三轮积分赛2Q产品评价以及处理!B253," ",""))*(基础数据!$B$15:$B$26=SUBSTITUTE(是否降价——第三轮积分赛2Q产品评价以及处理!D253," ",""))),基础数据!$C$15:$C$26)/(100-基础数据!$G$5),V253*LOOKUP(1,0/((基础数据!$A$15:$A$26=SUBSTITUTE(是否降价——第三轮积分赛2Q产品评价以及处理!B253," ",""))*(基础数据!$B$15:$B$26=SUBSTITUTE(是否降价——第三轮积分赛2Q产品评价以及处理!D253," ",""))),基础数据!$C$15:$C$26)/100)</f>
        <v>18.789496542039636</v>
      </c>
      <c r="X253" s="35">
        <f t="shared" si="33"/>
        <v>15029.718283977505</v>
      </c>
    </row>
    <row r="254" spans="1:24" ht="53.4" hidden="1" thickBot="1">
      <c r="A254" s="43">
        <f t="shared" si="26"/>
        <v>23</v>
      </c>
      <c r="B254" s="29" t="s">
        <v>22</v>
      </c>
      <c r="C254" s="30" t="s">
        <v>17</v>
      </c>
      <c r="D254" s="32" t="s">
        <v>116</v>
      </c>
      <c r="E254" s="20" t="s">
        <v>133</v>
      </c>
      <c r="F254" s="24">
        <v>0.28999999999999998</v>
      </c>
      <c r="G254" s="20">
        <v>1.03</v>
      </c>
      <c r="H254" s="20">
        <v>0.91</v>
      </c>
      <c r="I254" s="20">
        <v>0.08</v>
      </c>
      <c r="J254" s="20">
        <v>0</v>
      </c>
      <c r="K254" s="20">
        <v>2.3125</v>
      </c>
      <c r="L254" s="45">
        <f>LOOKUP(1,0/((订单汇总处理!$G$7:$G$2423=N254)*(订单汇总处理!$E$7:$E$2423=B254)*(订单汇总处理!$D$7:$D$2423=2)),订单汇总处理!$I$7:$I$2423)</f>
        <v>18</v>
      </c>
      <c r="M254" s="45">
        <f>IF(SUBSTITUTE(D254," ","")="老年群体",K254*LOOKUP(1,0/((基础数据!$A$15:$A$26=SUBSTITUTE(是否降价——第三轮积分赛2Q产品评价以及处理!B254," ",""))*(基础数据!$B$15:$B$26=SUBSTITUTE(是否降价——第三轮积分赛2Q产品评价以及处理!D254," ",""))),基础数据!$C$15:$C$26)/(100-基础数据!$G$5),K254*LOOKUP(1,0/((基础数据!$A$15:$A$26=SUBSTITUTE(是否降价——第三轮积分赛2Q产品评价以及处理!B254," ",""))*(基础数据!$B$15:$B$26=SUBSTITUTE(是否降价——第三轮积分赛2Q产品评价以及处理!D254," ",""))),基础数据!$C$15:$C$26)/100)</f>
        <v>18.615625000000001</v>
      </c>
      <c r="N254" s="45" t="str">
        <f t="shared" si="27"/>
        <v>白领W3</v>
      </c>
      <c r="O254" s="45">
        <f>IFERROR(LOOKUP(1,0/((订单汇总处理!$G$7:$G$2423=N254)*(订单汇总处理!$E$7:$E$2423=B254)*(订单汇总处理!$D$7:$D$2423=2)),订单汇总处理!$K$7:$K$2423),O255)</f>
        <v>800</v>
      </c>
      <c r="P254" s="45"/>
      <c r="Q254" s="45">
        <f t="shared" si="28"/>
        <v>14892.500000000002</v>
      </c>
      <c r="R254" s="46">
        <f t="shared" si="29"/>
        <v>800</v>
      </c>
      <c r="S254" s="35">
        <f t="shared" si="30"/>
        <v>1.5625000000000001E-6</v>
      </c>
      <c r="T254" s="35">
        <f t="shared" si="31"/>
        <v>7.9712493117997944E-5</v>
      </c>
      <c r="U254" s="35">
        <f>IF(SUBSTITUTE(D254," ","")=基础数据!$A$5,S254/T254*基础数据!$C$5,IF(SUBSTITUTE(D254," ","")=基础数据!$A$4,S254/T254*基础数据!$C$4,IF(SUBSTITUTE(D254," ","")=基础数据!$A$3,S254/T254*基础数据!$C$3,S254/T254*基础数据!$C$2)))</f>
        <v>0.29402542917965951</v>
      </c>
      <c r="V254" s="35">
        <f t="shared" si="32"/>
        <v>2.3140254291796594</v>
      </c>
      <c r="W254" s="35">
        <f>IF(SUBSTITUTE(D254," ","")="老年群体",V254*LOOKUP(1,0/((基础数据!$A$15:$A$26=SUBSTITUTE(是否降价——第三轮积分赛2Q产品评价以及处理!B254," ",""))*(基础数据!$B$15:$B$26=SUBSTITUTE(是否降价——第三轮积分赛2Q产品评价以及处理!D254," ",""))),基础数据!$C$15:$C$26)/(100-基础数据!$G$5),V254*LOOKUP(1,0/((基础数据!$A$15:$A$26=SUBSTITUTE(是否降价——第三轮积分赛2Q产品评价以及处理!B254," ",""))*(基础数据!$B$15:$B$26=SUBSTITUTE(是否降价——第三轮积分赛2Q产品评价以及处理!D254," ",""))),基础数据!$C$15:$C$26)/100)</f>
        <v>18.627904704896256</v>
      </c>
      <c r="X254" s="35">
        <f t="shared" si="33"/>
        <v>14902.323763917006</v>
      </c>
    </row>
    <row r="255" spans="1:24" ht="40.200000000000003" hidden="1" thickBot="1">
      <c r="A255" s="43">
        <f t="shared" si="26"/>
        <v>13</v>
      </c>
      <c r="B255" s="29" t="s">
        <v>22</v>
      </c>
      <c r="C255" s="30" t="s">
        <v>17</v>
      </c>
      <c r="D255" s="32" t="s">
        <v>116</v>
      </c>
      <c r="E255" s="20" t="s">
        <v>123</v>
      </c>
      <c r="F255" s="24">
        <v>0.28999999999999998</v>
      </c>
      <c r="G255" s="20">
        <v>0.73</v>
      </c>
      <c r="H255" s="20">
        <v>0.99</v>
      </c>
      <c r="I255" s="20">
        <v>0.08</v>
      </c>
      <c r="J255" s="20">
        <v>0.19</v>
      </c>
      <c r="K255" s="20">
        <v>2.282</v>
      </c>
      <c r="L255" s="45">
        <f>LOOKUP(1,0/((订单汇总处理!$G$7:$G$2423=N255)*(订单汇总处理!$E$7:$E$2423=B255)*(订单汇总处理!$D$7:$D$2423=2)),订单汇总处理!$I$7:$I$2423)</f>
        <v>17</v>
      </c>
      <c r="M255" s="45">
        <f>IF(SUBSTITUTE(D255," ","")="老年群体",K255*LOOKUP(1,0/((基础数据!$A$15:$A$26=SUBSTITUTE(是否降价——第三轮积分赛2Q产品评价以及处理!B255," ",""))*(基础数据!$B$15:$B$26=SUBSTITUTE(是否降价——第三轮积分赛2Q产品评价以及处理!D255," ",""))),基础数据!$C$15:$C$26)/(100-基础数据!$G$5),K255*LOOKUP(1,0/((基础数据!$A$15:$A$26=SUBSTITUTE(是否降价——第三轮积分赛2Q产品评价以及处理!B255," ",""))*(基础数据!$B$15:$B$26=SUBSTITUTE(是否降价——第三轮积分赛2Q产品评价以及处理!D255," ",""))),基础数据!$C$15:$C$26)/100)</f>
        <v>18.370100000000001</v>
      </c>
      <c r="N255" s="45" t="str">
        <f t="shared" si="27"/>
        <v>白白1</v>
      </c>
      <c r="O255" s="45">
        <f>IFERROR(LOOKUP(1,0/((订单汇总处理!$G$7:$G$2423=N255)*(订单汇总处理!$E$7:$E$2423=B255)*(订单汇总处理!$D$7:$D$2423=2)),订单汇总处理!$K$7:$K$2423),O256)</f>
        <v>800</v>
      </c>
      <c r="P255" s="45"/>
      <c r="Q255" s="45">
        <f t="shared" si="28"/>
        <v>14696.08</v>
      </c>
      <c r="R255" s="46">
        <f t="shared" si="29"/>
        <v>800</v>
      </c>
      <c r="S255" s="35">
        <f t="shared" si="30"/>
        <v>1.5625000000000001E-6</v>
      </c>
      <c r="T255" s="35">
        <f t="shared" si="31"/>
        <v>7.9712493117997944E-5</v>
      </c>
      <c r="U255" s="35">
        <f>IF(SUBSTITUTE(D255," ","")=基础数据!$A$5,S255/T255*基础数据!$C$5,IF(SUBSTITUTE(D255," ","")=基础数据!$A$4,S255/T255*基础数据!$C$4,IF(SUBSTITUTE(D255," ","")=基础数据!$A$3,S255/T255*基础数据!$C$3,S255/T255*基础数据!$C$2)))</f>
        <v>0.29402542917965951</v>
      </c>
      <c r="V255" s="35">
        <f t="shared" si="32"/>
        <v>2.2840254291796596</v>
      </c>
      <c r="W255" s="35">
        <f>IF(SUBSTITUTE(D255," ","")="老年群体",V255*LOOKUP(1,0/((基础数据!$A$15:$A$26=SUBSTITUTE(是否降价——第三轮积分赛2Q产品评价以及处理!B255," ",""))*(基础数据!$B$15:$B$26=SUBSTITUTE(是否降价——第三轮积分赛2Q产品评价以及处理!D255," ",""))),基础数据!$C$15:$C$26)/(100-基础数据!$G$5),V255*LOOKUP(1,0/((基础数据!$A$15:$A$26=SUBSTITUTE(是否降价——第三轮积分赛2Q产品评价以及处理!B255," ",""))*(基础数据!$B$15:$B$26=SUBSTITUTE(是否降价——第三轮积分赛2Q产品评价以及处理!D255," ",""))),基础数据!$C$15:$C$26)/100)</f>
        <v>18.386404704896258</v>
      </c>
      <c r="X255" s="35">
        <f t="shared" si="33"/>
        <v>14709.123763917007</v>
      </c>
    </row>
    <row r="256" spans="1:24" ht="40.200000000000003" hidden="1" thickBot="1">
      <c r="A256" s="43">
        <f t="shared" si="26"/>
        <v>11</v>
      </c>
      <c r="B256" s="29" t="s">
        <v>22</v>
      </c>
      <c r="C256" s="30" t="s">
        <v>17</v>
      </c>
      <c r="D256" s="32" t="s">
        <v>116</v>
      </c>
      <c r="E256" s="20" t="s">
        <v>131</v>
      </c>
      <c r="F256" s="24">
        <v>0.28999999999999998</v>
      </c>
      <c r="G256" s="20">
        <v>0.65</v>
      </c>
      <c r="H256" s="20">
        <v>0.99</v>
      </c>
      <c r="I256" s="20">
        <v>0.08</v>
      </c>
      <c r="J256" s="20">
        <v>0.27</v>
      </c>
      <c r="K256" s="20">
        <v>2.2816000000000001</v>
      </c>
      <c r="L256" s="45">
        <f>LOOKUP(1,0/((订单汇总处理!$G$7:$G$2423=N256)*(订单汇总处理!$E$7:$E$2423=B256)*(订单汇总处理!$D$7:$D$2423=2)),订单汇总处理!$I$7:$I$2423)</f>
        <v>18</v>
      </c>
      <c r="M256" s="45">
        <f>IF(SUBSTITUTE(D256," ","")="老年群体",K256*LOOKUP(1,0/((基础数据!$A$15:$A$26=SUBSTITUTE(是否降价——第三轮积分赛2Q产品评价以及处理!B256," ",""))*(基础数据!$B$15:$B$26=SUBSTITUTE(是否降价——第三轮积分赛2Q产品评价以及处理!D256," ",""))),基础数据!$C$15:$C$26)/(100-基础数据!$G$5),K256*LOOKUP(1,0/((基础数据!$A$15:$A$26=SUBSTITUTE(是否降价——第三轮积分赛2Q产品评价以及处理!B256," ",""))*(基础数据!$B$15:$B$26=SUBSTITUTE(是否降价——第三轮积分赛2Q产品评价以及处理!D256," ",""))),基础数据!$C$15:$C$26)/100)</f>
        <v>18.366880000000002</v>
      </c>
      <c r="N256" s="45" t="str">
        <f t="shared" si="27"/>
        <v>白棋2</v>
      </c>
      <c r="O256" s="45">
        <f>IFERROR(LOOKUP(1,0/((订单汇总处理!$G$7:$G$2423=N256)*(订单汇总处理!$E$7:$E$2423=B256)*(订单汇总处理!$D$7:$D$2423=2)),订单汇总处理!$K$7:$K$2423),O257)</f>
        <v>800</v>
      </c>
      <c r="P256" s="45"/>
      <c r="Q256" s="45">
        <f t="shared" si="28"/>
        <v>14693.504000000001</v>
      </c>
      <c r="R256" s="46">
        <f t="shared" si="29"/>
        <v>800</v>
      </c>
      <c r="S256" s="35">
        <f t="shared" si="30"/>
        <v>1.5625000000000001E-6</v>
      </c>
      <c r="T256" s="35">
        <f t="shared" si="31"/>
        <v>7.9712493117997944E-5</v>
      </c>
      <c r="U256" s="35">
        <f>IF(SUBSTITUTE(D256," ","")=基础数据!$A$5,S256/T256*基础数据!$C$5,IF(SUBSTITUTE(D256," ","")=基础数据!$A$4,S256/T256*基础数据!$C$4,IF(SUBSTITUTE(D256," ","")=基础数据!$A$3,S256/T256*基础数据!$C$3,S256/T256*基础数据!$C$2)))</f>
        <v>0.29402542917965951</v>
      </c>
      <c r="V256" s="35">
        <f t="shared" si="32"/>
        <v>2.2840254291796596</v>
      </c>
      <c r="W256" s="35">
        <f>IF(SUBSTITUTE(D256," ","")="老年群体",V256*LOOKUP(1,0/((基础数据!$A$15:$A$26=SUBSTITUTE(是否降价——第三轮积分赛2Q产品评价以及处理!B256," ",""))*(基础数据!$B$15:$B$26=SUBSTITUTE(是否降价——第三轮积分赛2Q产品评价以及处理!D256," ",""))),基础数据!$C$15:$C$26)/(100-基础数据!$G$5),V256*LOOKUP(1,0/((基础数据!$A$15:$A$26=SUBSTITUTE(是否降价——第三轮积分赛2Q产品评价以及处理!B256," ",""))*(基础数据!$B$15:$B$26=SUBSTITUTE(是否降价——第三轮积分赛2Q产品评价以及处理!D256," ",""))),基础数据!$C$15:$C$26)/100)</f>
        <v>18.386404704896258</v>
      </c>
      <c r="X256" s="35">
        <f t="shared" si="33"/>
        <v>14709.123763917007</v>
      </c>
    </row>
    <row r="257" spans="1:24" ht="27" hidden="1" thickBot="1">
      <c r="A257" s="43">
        <f t="shared" si="26"/>
        <v>18</v>
      </c>
      <c r="B257" s="29" t="s">
        <v>22</v>
      </c>
      <c r="C257" s="30" t="s">
        <v>17</v>
      </c>
      <c r="D257" s="32" t="s">
        <v>116</v>
      </c>
      <c r="E257" s="20" t="s">
        <v>187</v>
      </c>
      <c r="F257" s="24">
        <v>0.3</v>
      </c>
      <c r="G257" s="20">
        <v>0.68</v>
      </c>
      <c r="H257" s="20">
        <v>0.99</v>
      </c>
      <c r="I257" s="20">
        <v>0.08</v>
      </c>
      <c r="J257" s="20">
        <v>0.18</v>
      </c>
      <c r="K257" s="20">
        <v>2.2313999999999998</v>
      </c>
      <c r="L257" s="45">
        <f>LOOKUP(1,0/((订单汇总处理!$G$7:$G$2423=N257)*(订单汇总处理!$E$7:$E$2423=B257)*(订单汇总处理!$D$7:$D$2423=2)),订单汇总处理!$I$7:$I$2423)</f>
        <v>18</v>
      </c>
      <c r="M257" s="45">
        <f>IF(SUBSTITUTE(D257," ","")="老年群体",K257*LOOKUP(1,0/((基础数据!$A$15:$A$26=SUBSTITUTE(是否降价——第三轮积分赛2Q产品评价以及处理!B257," ",""))*(基础数据!$B$15:$B$26=SUBSTITUTE(是否降价——第三轮积分赛2Q产品评价以及处理!D257," ",""))),基础数据!$C$15:$C$26)/(100-基础数据!$G$5),K257*LOOKUP(1,0/((基础数据!$A$15:$A$26=SUBSTITUTE(是否降价——第三轮积分赛2Q产品评价以及处理!B257," ",""))*(基础数据!$B$15:$B$26=SUBSTITUTE(是否降价——第三轮积分赛2Q产品评价以及处理!D257," ",""))),基础数据!$C$15:$C$26)/100)</f>
        <v>17.962769999999999</v>
      </c>
      <c r="N257" s="45" t="str">
        <f t="shared" si="27"/>
        <v>白领A1</v>
      </c>
      <c r="O257" s="45">
        <f>IFERROR(LOOKUP(1,0/((订单汇总处理!$G$7:$G$2423=N257)*(订单汇总处理!$E$7:$E$2423=B257)*(订单汇总处理!$D$7:$D$2423=2)),订单汇总处理!$K$7:$K$2423),O258)</f>
        <v>794</v>
      </c>
      <c r="P257" s="45"/>
      <c r="Q257" s="45">
        <f t="shared" si="28"/>
        <v>14262.43938</v>
      </c>
      <c r="R257" s="46">
        <f t="shared" si="29"/>
        <v>794</v>
      </c>
      <c r="S257" s="35">
        <f t="shared" si="30"/>
        <v>1.5862038335374248E-6</v>
      </c>
      <c r="T257" s="35">
        <f t="shared" si="31"/>
        <v>7.9712493117997944E-5</v>
      </c>
      <c r="U257" s="35">
        <f>IF(SUBSTITUTE(D257," ","")=基础数据!$A$5,S257/T257*基础数据!$C$5,IF(SUBSTITUTE(D257," ","")=基础数据!$A$4,S257/T257*基础数据!$C$4,IF(SUBSTITUTE(D257," ","")=基础数据!$A$3,S257/T257*基础数据!$C$3,S257/T257*基础数据!$C$2)))</f>
        <v>0.298485928270248</v>
      </c>
      <c r="V257" s="35">
        <f t="shared" si="32"/>
        <v>2.2284859282702478</v>
      </c>
      <c r="W257" s="35">
        <f>IF(SUBSTITUTE(D257," ","")="老年群体",V257*LOOKUP(1,0/((基础数据!$A$15:$A$26=SUBSTITUTE(是否降价——第三轮积分赛2Q产品评价以及处理!B257," ",""))*(基础数据!$B$15:$B$26=SUBSTITUTE(是否降价——第三轮积分赛2Q产品评价以及处理!D257," ",""))),基础数据!$C$15:$C$26)/(100-基础数据!$G$5),V257*LOOKUP(1,0/((基础数据!$A$15:$A$26=SUBSTITUTE(是否降价——第三轮积分赛2Q产品评价以及处理!B257," ",""))*(基础数据!$B$15:$B$26=SUBSTITUTE(是否降价——第三轮积分赛2Q产品评价以及处理!D257," ",""))),基础数据!$C$15:$C$26)/100)</f>
        <v>17.939311722575493</v>
      </c>
      <c r="X257" s="35">
        <f t="shared" si="33"/>
        <v>14243.813507724941</v>
      </c>
    </row>
    <row r="258" spans="1:24" ht="40.200000000000003" hidden="1" thickBot="1">
      <c r="A258" s="43">
        <f t="shared" si="26"/>
        <v>13</v>
      </c>
      <c r="B258" s="29" t="s">
        <v>22</v>
      </c>
      <c r="C258" s="30" t="s">
        <v>17</v>
      </c>
      <c r="D258" s="32" t="s">
        <v>116</v>
      </c>
      <c r="E258" s="20" t="s">
        <v>125</v>
      </c>
      <c r="F258" s="24">
        <v>0.28999999999999998</v>
      </c>
      <c r="G258" s="20">
        <v>0.73</v>
      </c>
      <c r="H258" s="20">
        <v>0.91</v>
      </c>
      <c r="I258" s="20">
        <v>0.08</v>
      </c>
      <c r="J258" s="20">
        <v>0.18</v>
      </c>
      <c r="K258" s="20">
        <v>2.2006999999999999</v>
      </c>
      <c r="L258" s="45">
        <f>LOOKUP(1,0/((订单汇总处理!$G$7:$G$2423=N258)*(订单汇总处理!$E$7:$E$2423=B258)*(订单汇总处理!$D$7:$D$2423=2)),订单汇总处理!$I$7:$I$2423)</f>
        <v>18</v>
      </c>
      <c r="M258" s="45">
        <f>IF(SUBSTITUTE(D258," ","")="老年群体",K258*LOOKUP(1,0/((基础数据!$A$15:$A$26=SUBSTITUTE(是否降价——第三轮积分赛2Q产品评价以及处理!B258," ",""))*(基础数据!$B$15:$B$26=SUBSTITUTE(是否降价——第三轮积分赛2Q产品评价以及处理!D258," ",""))),基础数据!$C$15:$C$26)/(100-基础数据!$G$5),K258*LOOKUP(1,0/((基础数据!$A$15:$A$26=SUBSTITUTE(是否降价——第三轮积分赛2Q产品评价以及处理!B258," ",""))*(基础数据!$B$15:$B$26=SUBSTITUTE(是否降价——第三轮积分赛2Q产品评价以及处理!D258," ",""))),基础数据!$C$15:$C$26)/100)</f>
        <v>17.715634999999999</v>
      </c>
      <c r="N258" s="45" t="str">
        <f t="shared" si="27"/>
        <v>白白2</v>
      </c>
      <c r="O258" s="45">
        <f>IFERROR(LOOKUP(1,0/((订单汇总处理!$G$7:$G$2423=N258)*(订单汇总处理!$E$7:$E$2423=B258)*(订单汇总处理!$D$7:$D$2423=2)),订单汇总处理!$K$7:$K$2423),O259)</f>
        <v>800</v>
      </c>
      <c r="P258" s="45"/>
      <c r="Q258" s="45">
        <f t="shared" si="28"/>
        <v>14172.508</v>
      </c>
      <c r="R258" s="46">
        <f t="shared" si="29"/>
        <v>800</v>
      </c>
      <c r="S258" s="35">
        <f t="shared" si="30"/>
        <v>1.5625000000000001E-6</v>
      </c>
      <c r="T258" s="35">
        <f t="shared" si="31"/>
        <v>7.9712493117997944E-5</v>
      </c>
      <c r="U258" s="35">
        <f>IF(SUBSTITUTE(D258," ","")=基础数据!$A$5,S258/T258*基础数据!$C$5,IF(SUBSTITUTE(D258," ","")=基础数据!$A$4,S258/T258*基础数据!$C$4,IF(SUBSTITUTE(D258," ","")=基础数据!$A$3,S258/T258*基础数据!$C$3,S258/T258*基础数据!$C$2)))</f>
        <v>0.29402542917965951</v>
      </c>
      <c r="V258" s="35">
        <f t="shared" si="32"/>
        <v>2.1940254291796597</v>
      </c>
      <c r="W258" s="35">
        <f>IF(SUBSTITUTE(D258," ","")="老年群体",V258*LOOKUP(1,0/((基础数据!$A$15:$A$26=SUBSTITUTE(是否降价——第三轮积分赛2Q产品评价以及处理!B258," ",""))*(基础数据!$B$15:$B$26=SUBSTITUTE(是否降价——第三轮积分赛2Q产品评价以及处理!D258," ",""))),基础数据!$C$15:$C$26)/(100-基础数据!$G$5),V258*LOOKUP(1,0/((基础数据!$A$15:$A$26=SUBSTITUTE(是否降价——第三轮积分赛2Q产品评价以及处理!B258," ",""))*(基础数据!$B$15:$B$26=SUBSTITUTE(是否降价——第三轮积分赛2Q产品评价以及处理!D258," ",""))),基础数据!$C$15:$C$26)/100)</f>
        <v>17.661904704896259</v>
      </c>
      <c r="X258" s="35">
        <f t="shared" si="33"/>
        <v>14129.523763917006</v>
      </c>
    </row>
    <row r="259" spans="1:24" ht="40.200000000000003" hidden="1" thickBot="1">
      <c r="A259" s="43">
        <f t="shared" ref="A259:A322" si="36">IF(E259="",0,--SUBSTITUTE(TRIM(RIGHT(SUBSTITUTE(E259,"(",REPT(" ",99)),99)),")",))</f>
        <v>22</v>
      </c>
      <c r="B259" s="29" t="s">
        <v>22</v>
      </c>
      <c r="C259" s="30" t="s">
        <v>17</v>
      </c>
      <c r="D259" s="32" t="s">
        <v>116</v>
      </c>
      <c r="E259" s="20" t="s">
        <v>210</v>
      </c>
      <c r="F259" s="24">
        <v>0.28999999999999998</v>
      </c>
      <c r="G259" s="20">
        <v>0.61</v>
      </c>
      <c r="H259" s="20">
        <v>0.99</v>
      </c>
      <c r="I259" s="20">
        <v>0.16</v>
      </c>
      <c r="J259" s="20">
        <v>0.12</v>
      </c>
      <c r="K259" s="20">
        <v>2.1686000000000001</v>
      </c>
      <c r="L259" s="45">
        <f>LOOKUP(1,0/((订单汇总处理!$G$7:$G$2423=N259)*(订单汇总处理!$E$7:$E$2423=B259)*(订单汇总处理!$D$7:$D$2423=2)),订单汇总处理!$I$7:$I$2423)</f>
        <v>17</v>
      </c>
      <c r="M259" s="45">
        <f>IF(SUBSTITUTE(D259," ","")="老年群体",K259*LOOKUP(1,0/((基础数据!$A$15:$A$26=SUBSTITUTE(是否降价——第三轮积分赛2Q产品评价以及处理!B259," ",""))*(基础数据!$B$15:$B$26=SUBSTITUTE(是否降价——第三轮积分赛2Q产品评价以及处理!D259," ",""))),基础数据!$C$15:$C$26)/(100-基础数据!$G$5),K259*LOOKUP(1,0/((基础数据!$A$15:$A$26=SUBSTITUTE(是否降价——第三轮积分赛2Q产品评价以及处理!B259," ",""))*(基础数据!$B$15:$B$26=SUBSTITUTE(是否降价——第三轮积分赛2Q产品评价以及处理!D259," ",""))),基础数据!$C$15:$C$26)/100)</f>
        <v>17.457229999999999</v>
      </c>
      <c r="N259" s="45" t="str">
        <f t="shared" ref="N259:N322" si="37">MID(E259,1,FIND("(",E259)-3)</f>
        <v>21</v>
      </c>
      <c r="O259" s="45">
        <f>IFERROR(LOOKUP(1,0/((订单汇总处理!$G$7:$G$2423=N259)*(订单汇总处理!$E$7:$E$2423=B259)*(订单汇总处理!$D$7:$D$2423=2)),订单汇总处理!$K$7:$K$2423),O260)</f>
        <v>800</v>
      </c>
      <c r="P259" s="45"/>
      <c r="Q259" s="45">
        <f t="shared" ref="Q259:Q322" si="38">O259*M259</f>
        <v>13965.784</v>
      </c>
      <c r="R259" s="46">
        <f t="shared" ref="R259:R322" si="39">O259</f>
        <v>800</v>
      </c>
      <c r="S259" s="35">
        <f t="shared" ref="S259:S322" si="40">1/POWER(R259,2)</f>
        <v>1.5625000000000001E-6</v>
      </c>
      <c r="T259" s="35">
        <f t="shared" ref="T259:T322" si="41">SUMIFS($S$2:$S$497,$D$2:$D$497,D259,$B$2:$B$497,B259)</f>
        <v>7.9712493117997944E-5</v>
      </c>
      <c r="U259" s="35">
        <f>IF(SUBSTITUTE(D259," ","")=基础数据!$A$5,S259/T259*基础数据!$C$5,IF(SUBSTITUTE(D259," ","")=基础数据!$A$4,S259/T259*基础数据!$C$4,IF(SUBSTITUTE(D259," ","")=基础数据!$A$3,S259/T259*基础数据!$C$3,S259/T259*基础数据!$C$2)))</f>
        <v>0.29402542917965951</v>
      </c>
      <c r="V259" s="35">
        <f t="shared" ref="V259:V322" si="42">U259+SUM(G259:J259)</f>
        <v>2.1740254291796592</v>
      </c>
      <c r="W259" s="35">
        <f>IF(SUBSTITUTE(D259," ","")="老年群体",V259*LOOKUP(1,0/((基础数据!$A$15:$A$26=SUBSTITUTE(是否降价——第三轮积分赛2Q产品评价以及处理!B259," ",""))*(基础数据!$B$15:$B$26=SUBSTITUTE(是否降价——第三轮积分赛2Q产品评价以及处理!D259," ",""))),基础数据!$C$15:$C$26)/(100-基础数据!$G$5),V259*LOOKUP(1,0/((基础数据!$A$15:$A$26=SUBSTITUTE(是否降价——第三轮积分赛2Q产品评价以及处理!B259," ",""))*(基础数据!$B$15:$B$26=SUBSTITUTE(是否降价——第三轮积分赛2Q产品评价以及处理!D259," ",""))),基础数据!$C$15:$C$26)/100)</f>
        <v>17.500904704896257</v>
      </c>
      <c r="X259" s="35">
        <f t="shared" ref="X259:X322" si="43">W259*R259</f>
        <v>14000.723763917005</v>
      </c>
    </row>
    <row r="260" spans="1:24" ht="40.200000000000003" hidden="1" thickBot="1">
      <c r="A260" s="43">
        <f t="shared" si="36"/>
        <v>5</v>
      </c>
      <c r="B260" s="29" t="s">
        <v>22</v>
      </c>
      <c r="C260" s="30" t="s">
        <v>17</v>
      </c>
      <c r="D260" s="32" t="s">
        <v>116</v>
      </c>
      <c r="E260" s="20" t="s">
        <v>124</v>
      </c>
      <c r="F260" s="24">
        <v>0.28999999999999998</v>
      </c>
      <c r="G260" s="20">
        <v>0.57999999999999996</v>
      </c>
      <c r="H260" s="20">
        <v>0.99</v>
      </c>
      <c r="I260" s="20">
        <v>0.08</v>
      </c>
      <c r="J260" s="20">
        <v>0.16</v>
      </c>
      <c r="K260" s="20">
        <v>2.0931999999999999</v>
      </c>
      <c r="L260" s="45">
        <f>LOOKUP(1,0/((订单汇总处理!$G$7:$G$2423=N260)*(订单汇总处理!$E$7:$E$2423=B260)*(订单汇总处理!$D$7:$D$2423=2)),订单汇总处理!$I$7:$I$2423)</f>
        <v>14</v>
      </c>
      <c r="M260" s="45">
        <f>IF(SUBSTITUTE(D260," ","")="老年群体",K260*LOOKUP(1,0/((基础数据!$A$15:$A$26=SUBSTITUTE(是否降价——第三轮积分赛2Q产品评价以及处理!B260," ",""))*(基础数据!$B$15:$B$26=SUBSTITUTE(是否降价——第三轮积分赛2Q产品评价以及处理!D260," ",""))),基础数据!$C$15:$C$26)/(100-基础数据!$G$5),K260*LOOKUP(1,0/((基础数据!$A$15:$A$26=SUBSTITUTE(是否降价——第三轮积分赛2Q产品评价以及处理!B260," ",""))*(基础数据!$B$15:$B$26=SUBSTITUTE(是否降价——第三轮积分赛2Q产品评价以及处理!D260," ",""))),基础数据!$C$15:$C$26)/100)</f>
        <v>16.850260000000002</v>
      </c>
      <c r="N260" s="45" t="str">
        <f t="shared" si="37"/>
        <v>bb1</v>
      </c>
      <c r="O260" s="45">
        <f>IFERROR(LOOKUP(1,0/((订单汇总处理!$G$7:$G$2423=N260)*(订单汇总处理!$E$7:$E$2423=B260)*(订单汇总处理!$D$7:$D$2423=2)),订单汇总处理!$K$7:$K$2423),O261)</f>
        <v>800</v>
      </c>
      <c r="P260" s="45"/>
      <c r="Q260" s="45">
        <f t="shared" si="38"/>
        <v>13480.208000000002</v>
      </c>
      <c r="R260" s="46">
        <f t="shared" si="39"/>
        <v>800</v>
      </c>
      <c r="S260" s="35">
        <f t="shared" si="40"/>
        <v>1.5625000000000001E-6</v>
      </c>
      <c r="T260" s="35">
        <f t="shared" si="41"/>
        <v>7.9712493117997944E-5</v>
      </c>
      <c r="U260" s="35">
        <f>IF(SUBSTITUTE(D260," ","")=基础数据!$A$5,S260/T260*基础数据!$C$5,IF(SUBSTITUTE(D260," ","")=基础数据!$A$4,S260/T260*基础数据!$C$4,IF(SUBSTITUTE(D260," ","")=基础数据!$A$3,S260/T260*基础数据!$C$3,S260/T260*基础数据!$C$2)))</f>
        <v>0.29402542917965951</v>
      </c>
      <c r="V260" s="35">
        <f t="shared" si="42"/>
        <v>2.1040254291796594</v>
      </c>
      <c r="W260" s="35">
        <f>IF(SUBSTITUTE(D260," ","")="老年群体",V260*LOOKUP(1,0/((基础数据!$A$15:$A$26=SUBSTITUTE(是否降价——第三轮积分赛2Q产品评价以及处理!B260," ",""))*(基础数据!$B$15:$B$26=SUBSTITUTE(是否降价——第三轮积分赛2Q产品评价以及处理!D260," ",""))),基础数据!$C$15:$C$26)/(100-基础数据!$G$5),V260*LOOKUP(1,0/((基础数据!$A$15:$A$26=SUBSTITUTE(是否降价——第三轮积分赛2Q产品评价以及处理!B260," ",""))*(基础数据!$B$15:$B$26=SUBSTITUTE(是否降价——第三轮积分赛2Q产品评价以及处理!D260," ",""))),基础数据!$C$15:$C$26)/100)</f>
        <v>16.937404704896256</v>
      </c>
      <c r="X260" s="35">
        <f t="shared" si="43"/>
        <v>13549.923763917004</v>
      </c>
    </row>
    <row r="261" spans="1:24" ht="53.4" hidden="1" thickBot="1">
      <c r="A261" s="43">
        <f t="shared" si="36"/>
        <v>23</v>
      </c>
      <c r="B261" s="29" t="s">
        <v>22</v>
      </c>
      <c r="C261" s="30" t="s">
        <v>17</v>
      </c>
      <c r="D261" s="32" t="s">
        <v>116</v>
      </c>
      <c r="E261" s="20" t="s">
        <v>128</v>
      </c>
      <c r="F261" s="24">
        <v>0.28999999999999998</v>
      </c>
      <c r="G261" s="20">
        <v>0.56999999999999995</v>
      </c>
      <c r="H261" s="20">
        <v>0.99</v>
      </c>
      <c r="I261" s="20">
        <v>0.08</v>
      </c>
      <c r="J261" s="20">
        <v>0.13</v>
      </c>
      <c r="K261" s="20">
        <v>2.0531999999999999</v>
      </c>
      <c r="L261" s="45">
        <f>LOOKUP(1,0/((订单汇总处理!$G$7:$G$2423=N261)*(订单汇总处理!$E$7:$E$2423=B261)*(订单汇总处理!$D$7:$D$2423=2)),订单汇总处理!$I$7:$I$2423)</f>
        <v>17</v>
      </c>
      <c r="M261" s="45">
        <f>IF(SUBSTITUTE(D261," ","")="老年群体",K261*LOOKUP(1,0/((基础数据!$A$15:$A$26=SUBSTITUTE(是否降价——第三轮积分赛2Q产品评价以及处理!B261," ",""))*(基础数据!$B$15:$B$26=SUBSTITUTE(是否降价——第三轮积分赛2Q产品评价以及处理!D261," ",""))),基础数据!$C$15:$C$26)/(100-基础数据!$G$5),K261*LOOKUP(1,0/((基础数据!$A$15:$A$26=SUBSTITUTE(是否降价——第三轮积分赛2Q产品评价以及处理!B261," ",""))*(基础数据!$B$15:$B$26=SUBSTITUTE(是否降价——第三轮积分赛2Q产品评价以及处理!D261," ",""))),基础数据!$C$15:$C$26)/100)</f>
        <v>16.52826</v>
      </c>
      <c r="N261" s="45" t="str">
        <f t="shared" si="37"/>
        <v>白领W1</v>
      </c>
      <c r="O261" s="45">
        <f>IFERROR(LOOKUP(1,0/((订单汇总处理!$G$7:$G$2423=N261)*(订单汇总处理!$E$7:$E$2423=B261)*(订单汇总处理!$D$7:$D$2423=2)),订单汇总处理!$K$7:$K$2423),O262)</f>
        <v>800</v>
      </c>
      <c r="P261" s="45"/>
      <c r="Q261" s="45">
        <f t="shared" si="38"/>
        <v>13222.608</v>
      </c>
      <c r="R261" s="46">
        <f t="shared" si="39"/>
        <v>800</v>
      </c>
      <c r="S261" s="35">
        <f t="shared" si="40"/>
        <v>1.5625000000000001E-6</v>
      </c>
      <c r="T261" s="35">
        <f t="shared" si="41"/>
        <v>7.9712493117997944E-5</v>
      </c>
      <c r="U261" s="35">
        <f>IF(SUBSTITUTE(D261," ","")=基础数据!$A$5,S261/T261*基础数据!$C$5,IF(SUBSTITUTE(D261," ","")=基础数据!$A$4,S261/T261*基础数据!$C$4,IF(SUBSTITUTE(D261," ","")=基础数据!$A$3,S261/T261*基础数据!$C$3,S261/T261*基础数据!$C$2)))</f>
        <v>0.29402542917965951</v>
      </c>
      <c r="V261" s="35">
        <f t="shared" si="42"/>
        <v>2.0640254291796594</v>
      </c>
      <c r="W261" s="35">
        <f>IF(SUBSTITUTE(D261," ","")="老年群体",V261*LOOKUP(1,0/((基础数据!$A$15:$A$26=SUBSTITUTE(是否降价——第三轮积分赛2Q产品评价以及处理!B261," ",""))*(基础数据!$B$15:$B$26=SUBSTITUTE(是否降价——第三轮积分赛2Q产品评价以及处理!D261," ",""))),基础数据!$C$15:$C$26)/(100-基础数据!$G$5),V261*LOOKUP(1,0/((基础数据!$A$15:$A$26=SUBSTITUTE(是否降价——第三轮积分赛2Q产品评价以及处理!B261," ",""))*(基础数据!$B$15:$B$26=SUBSTITUTE(是否降价——第三轮积分赛2Q产品评价以及处理!D261," ",""))),基础数据!$C$15:$C$26)/100)</f>
        <v>16.615404704896257</v>
      </c>
      <c r="X261" s="35">
        <f t="shared" si="43"/>
        <v>13292.323763917006</v>
      </c>
    </row>
    <row r="262" spans="1:24" ht="27" hidden="1" thickBot="1">
      <c r="A262" s="43">
        <f t="shared" si="36"/>
        <v>2</v>
      </c>
      <c r="B262" s="29" t="s">
        <v>22</v>
      </c>
      <c r="C262" s="30" t="s">
        <v>17</v>
      </c>
      <c r="D262" s="32" t="s">
        <v>116</v>
      </c>
      <c r="E262" s="20" t="s">
        <v>183</v>
      </c>
      <c r="F262" s="24">
        <v>0.28999999999999998</v>
      </c>
      <c r="G262" s="20">
        <v>0.39</v>
      </c>
      <c r="H262" s="20">
        <v>0.99</v>
      </c>
      <c r="I262" s="20">
        <v>0.08</v>
      </c>
      <c r="J262" s="20">
        <v>0.26</v>
      </c>
      <c r="K262" s="20">
        <v>2.0023</v>
      </c>
      <c r="L262" s="45">
        <f>LOOKUP(1,0/((订单汇总处理!$G$7:$G$2423=N262)*(订单汇总处理!$E$7:$E$2423=B262)*(订单汇总处理!$D$7:$D$2423=2)),订单汇总处理!$I$7:$I$2423)</f>
        <v>16</v>
      </c>
      <c r="M262" s="45">
        <f>IF(SUBSTITUTE(D262," ","")="老年群体",K262*LOOKUP(1,0/((基础数据!$A$15:$A$26=SUBSTITUTE(是否降价——第三轮积分赛2Q产品评价以及处理!B262," ",""))*(基础数据!$B$15:$B$26=SUBSTITUTE(是否降价——第三轮积分赛2Q产品评价以及处理!D262," ",""))),基础数据!$C$15:$C$26)/(100-基础数据!$G$5),K262*LOOKUP(1,0/((基础数据!$A$15:$A$26=SUBSTITUTE(是否降价——第三轮积分赛2Q产品评价以及处理!B262," ",""))*(基础数据!$B$15:$B$26=SUBSTITUTE(是否降价——第三轮积分赛2Q产品评价以及处理!D262," ",""))),基础数据!$C$15:$C$26)/100)</f>
        <v>16.118514999999999</v>
      </c>
      <c r="N262" s="45" t="str">
        <f t="shared" si="37"/>
        <v>白领A</v>
      </c>
      <c r="O262" s="45">
        <f>IFERROR(LOOKUP(1,0/((订单汇总处理!$G$7:$G$2423=N262)*(订单汇总处理!$E$7:$E$2423=B262)*(订单汇总处理!$D$7:$D$2423=2)),订单汇总处理!$K$7:$K$2423),O263)</f>
        <v>800</v>
      </c>
      <c r="P262" s="45"/>
      <c r="Q262" s="45">
        <f t="shared" si="38"/>
        <v>12894.811999999998</v>
      </c>
      <c r="R262" s="46">
        <f t="shared" si="39"/>
        <v>800</v>
      </c>
      <c r="S262" s="35">
        <f t="shared" si="40"/>
        <v>1.5625000000000001E-6</v>
      </c>
      <c r="T262" s="35">
        <f t="shared" si="41"/>
        <v>7.9712493117997944E-5</v>
      </c>
      <c r="U262" s="35">
        <f>IF(SUBSTITUTE(D262," ","")=基础数据!$A$5,S262/T262*基础数据!$C$5,IF(SUBSTITUTE(D262," ","")=基础数据!$A$4,S262/T262*基础数据!$C$4,IF(SUBSTITUTE(D262," ","")=基础数据!$A$3,S262/T262*基础数据!$C$3,S262/T262*基础数据!$C$2)))</f>
        <v>0.29402542917965951</v>
      </c>
      <c r="V262" s="35">
        <f t="shared" si="42"/>
        <v>2.0140254291796595</v>
      </c>
      <c r="W262" s="35">
        <f>IF(SUBSTITUTE(D262," ","")="老年群体",V262*LOOKUP(1,0/((基础数据!$A$15:$A$26=SUBSTITUTE(是否降价——第三轮积分赛2Q产品评价以及处理!B262," ",""))*(基础数据!$B$15:$B$26=SUBSTITUTE(是否降价——第三轮积分赛2Q产品评价以及处理!D262," ",""))),基础数据!$C$15:$C$26)/(100-基础数据!$G$5),V262*LOOKUP(1,0/((基础数据!$A$15:$A$26=SUBSTITUTE(是否降价——第三轮积分赛2Q产品评价以及处理!B262," ",""))*(基础数据!$B$15:$B$26=SUBSTITUTE(是否降价——第三轮积分赛2Q产品评价以及处理!D262," ",""))),基础数据!$C$15:$C$26)/100)</f>
        <v>16.21290470489626</v>
      </c>
      <c r="X262" s="35">
        <f t="shared" si="43"/>
        <v>12970.323763917007</v>
      </c>
    </row>
    <row r="263" spans="1:24" ht="40.200000000000003" hidden="1" thickBot="1">
      <c r="A263" s="43">
        <f t="shared" si="36"/>
        <v>5</v>
      </c>
      <c r="B263" s="29" t="s">
        <v>22</v>
      </c>
      <c r="C263" s="30" t="s">
        <v>17</v>
      </c>
      <c r="D263" s="32" t="s">
        <v>116</v>
      </c>
      <c r="E263" s="20" t="s">
        <v>142</v>
      </c>
      <c r="F263" s="24">
        <v>0.28999999999999998</v>
      </c>
      <c r="G263" s="20">
        <v>0.57999999999999996</v>
      </c>
      <c r="H263" s="20">
        <v>0.91</v>
      </c>
      <c r="I263" s="20">
        <v>0.08</v>
      </c>
      <c r="J263" s="20">
        <v>0.06</v>
      </c>
      <c r="K263" s="20">
        <v>1.9218</v>
      </c>
      <c r="L263" s="45">
        <f>LOOKUP(1,0/((订单汇总处理!$G$7:$G$2423=N263)*(订单汇总处理!$E$7:$E$2423=B263)*(订单汇总处理!$D$7:$D$2423=2)),订单汇总处理!$I$7:$I$2423)</f>
        <v>15</v>
      </c>
      <c r="M263" s="45">
        <f>IF(SUBSTITUTE(D263," ","")="老年群体",K263*LOOKUP(1,0/((基础数据!$A$15:$A$26=SUBSTITUTE(是否降价——第三轮积分赛2Q产品评价以及处理!B263," ",""))*(基础数据!$B$15:$B$26=SUBSTITUTE(是否降价——第三轮积分赛2Q产品评价以及处理!D263," ",""))),基础数据!$C$15:$C$26)/(100-基础数据!$G$5),K263*LOOKUP(1,0/((基础数据!$A$15:$A$26=SUBSTITUTE(是否降价——第三轮积分赛2Q产品评价以及处理!B263," ",""))*(基础数据!$B$15:$B$26=SUBSTITUTE(是否降价——第三轮积分赛2Q产品评价以及处理!D263," ",""))),基础数据!$C$15:$C$26)/100)</f>
        <v>15.47049</v>
      </c>
      <c r="N263" s="45" t="str">
        <f t="shared" si="37"/>
        <v>bb2</v>
      </c>
      <c r="O263" s="45">
        <f>IFERROR(LOOKUP(1,0/((订单汇总处理!$G$7:$G$2423=N263)*(订单汇总处理!$E$7:$E$2423=B263)*(订单汇总处理!$D$7:$D$2423=2)),订单汇总处理!$K$7:$K$2423),O264)</f>
        <v>800</v>
      </c>
      <c r="P263" s="45"/>
      <c r="Q263" s="45">
        <f t="shared" si="38"/>
        <v>12376.392</v>
      </c>
      <c r="R263" s="46">
        <f t="shared" si="39"/>
        <v>800</v>
      </c>
      <c r="S263" s="35">
        <f t="shared" si="40"/>
        <v>1.5625000000000001E-6</v>
      </c>
      <c r="T263" s="35">
        <f t="shared" si="41"/>
        <v>7.9712493117997944E-5</v>
      </c>
      <c r="U263" s="35">
        <f>IF(SUBSTITUTE(D263," ","")=基础数据!$A$5,S263/T263*基础数据!$C$5,IF(SUBSTITUTE(D263," ","")=基础数据!$A$4,S263/T263*基础数据!$C$4,IF(SUBSTITUTE(D263," ","")=基础数据!$A$3,S263/T263*基础数据!$C$3,S263/T263*基础数据!$C$2)))</f>
        <v>0.29402542917965951</v>
      </c>
      <c r="V263" s="35">
        <f t="shared" si="42"/>
        <v>1.9240254291796597</v>
      </c>
      <c r="W263" s="35">
        <f>IF(SUBSTITUTE(D263," ","")="老年群体",V263*LOOKUP(1,0/((基础数据!$A$15:$A$26=SUBSTITUTE(是否降价——第三轮积分赛2Q产品评价以及处理!B263," ",""))*(基础数据!$B$15:$B$26=SUBSTITUTE(是否降价——第三轮积分赛2Q产品评价以及处理!D263," ",""))),基础数据!$C$15:$C$26)/(100-基础数据!$G$5),V263*LOOKUP(1,0/((基础数据!$A$15:$A$26=SUBSTITUTE(是否降价——第三轮积分赛2Q产品评价以及处理!B263," ",""))*(基础数据!$B$15:$B$26=SUBSTITUTE(是否降价——第三轮积分赛2Q产品评价以及处理!D263," ",""))),基础数据!$C$15:$C$26)/100)</f>
        <v>15.488404704896261</v>
      </c>
      <c r="X263" s="35">
        <f t="shared" si="43"/>
        <v>12390.723763917009</v>
      </c>
    </row>
    <row r="264" spans="1:24" ht="40.200000000000003" hidden="1" thickBot="1">
      <c r="A264" s="43">
        <f t="shared" si="36"/>
        <v>11</v>
      </c>
      <c r="B264" s="29" t="s">
        <v>22</v>
      </c>
      <c r="C264" s="30" t="s">
        <v>17</v>
      </c>
      <c r="D264" s="32" t="s">
        <v>116</v>
      </c>
      <c r="E264" s="20" t="s">
        <v>136</v>
      </c>
      <c r="F264" s="24">
        <v>0.28999999999999998</v>
      </c>
      <c r="G264" s="20">
        <v>0.51</v>
      </c>
      <c r="H264" s="20">
        <v>0.99</v>
      </c>
      <c r="I264" s="20">
        <v>0.08</v>
      </c>
      <c r="J264" s="20">
        <v>0</v>
      </c>
      <c r="K264" s="20">
        <v>1.8740000000000001</v>
      </c>
      <c r="L264" s="45">
        <f>LOOKUP(1,0/((订单汇总处理!$G$7:$G$2423=N264)*(订单汇总处理!$E$7:$E$2423=B264)*(订单汇总处理!$D$7:$D$2423=2)),订单汇总处理!$I$7:$I$2423)</f>
        <v>15</v>
      </c>
      <c r="M264" s="45">
        <f>IF(SUBSTITUTE(D264," ","")="老年群体",K264*LOOKUP(1,0/((基础数据!$A$15:$A$26=SUBSTITUTE(是否降价——第三轮积分赛2Q产品评价以及处理!B264," ",""))*(基础数据!$B$15:$B$26=SUBSTITUTE(是否降价——第三轮积分赛2Q产品评价以及处理!D264," ",""))),基础数据!$C$15:$C$26)/(100-基础数据!$G$5),K264*LOOKUP(1,0/((基础数据!$A$15:$A$26=SUBSTITUTE(是否降价——第三轮积分赛2Q产品评价以及处理!B264," ",""))*(基础数据!$B$15:$B$26=SUBSTITUTE(是否降价——第三轮积分赛2Q产品评价以及处理!D264," ",""))),基础数据!$C$15:$C$26)/100)</f>
        <v>15.085700000000001</v>
      </c>
      <c r="N264" s="45" t="str">
        <f t="shared" si="37"/>
        <v>白棋1</v>
      </c>
      <c r="O264" s="45">
        <f>IFERROR(LOOKUP(1,0/((订单汇总处理!$G$7:$G$2423=N264)*(订单汇总处理!$E$7:$E$2423=B264)*(订单汇总处理!$D$7:$D$2423=2)),订单汇总处理!$K$7:$K$2423),O265)</f>
        <v>800</v>
      </c>
      <c r="P264" s="45"/>
      <c r="Q264" s="45">
        <f t="shared" si="38"/>
        <v>12068.560000000001</v>
      </c>
      <c r="R264" s="46">
        <f t="shared" si="39"/>
        <v>800</v>
      </c>
      <c r="S264" s="35">
        <f t="shared" si="40"/>
        <v>1.5625000000000001E-6</v>
      </c>
      <c r="T264" s="35">
        <f t="shared" si="41"/>
        <v>7.9712493117997944E-5</v>
      </c>
      <c r="U264" s="35">
        <f>IF(SUBSTITUTE(D264," ","")=基础数据!$A$5,S264/T264*基础数据!$C$5,IF(SUBSTITUTE(D264," ","")=基础数据!$A$4,S264/T264*基础数据!$C$4,IF(SUBSTITUTE(D264," ","")=基础数据!$A$3,S264/T264*基础数据!$C$3,S264/T264*基础数据!$C$2)))</f>
        <v>0.29402542917965951</v>
      </c>
      <c r="V264" s="35">
        <f t="shared" si="42"/>
        <v>1.8740254291796596</v>
      </c>
      <c r="W264" s="35">
        <f>IF(SUBSTITUTE(D264," ","")="老年群体",V264*LOOKUP(1,0/((基础数据!$A$15:$A$26=SUBSTITUTE(是否降价——第三轮积分赛2Q产品评价以及处理!B264," ",""))*(基础数据!$B$15:$B$26=SUBSTITUTE(是否降价——第三轮积分赛2Q产品评价以及处理!D264," ",""))),基础数据!$C$15:$C$26)/(100-基础数据!$G$5),V264*LOOKUP(1,0/((基础数据!$A$15:$A$26=SUBSTITUTE(是否降价——第三轮积分赛2Q产品评价以及处理!B264," ",""))*(基础数据!$B$15:$B$26=SUBSTITUTE(是否降价——第三轮积分赛2Q产品评价以及处理!D264," ",""))),基础数据!$C$15:$C$26)/100)</f>
        <v>15.085904704896262</v>
      </c>
      <c r="X264" s="35">
        <f t="shared" si="43"/>
        <v>12068.723763917009</v>
      </c>
    </row>
    <row r="265" spans="1:24" ht="53.4" hidden="1" thickBot="1">
      <c r="A265" s="43">
        <f t="shared" si="36"/>
        <v>4</v>
      </c>
      <c r="B265" s="29" t="s">
        <v>22</v>
      </c>
      <c r="C265" s="30" t="s">
        <v>17</v>
      </c>
      <c r="D265" s="32" t="s">
        <v>116</v>
      </c>
      <c r="E265" s="20" t="s">
        <v>190</v>
      </c>
      <c r="F265" s="24">
        <v>0.28999999999999998</v>
      </c>
      <c r="G265" s="20">
        <v>0.26</v>
      </c>
      <c r="H265" s="20">
        <v>0.99</v>
      </c>
      <c r="I265" s="20">
        <v>0.16</v>
      </c>
      <c r="J265" s="20">
        <v>0.17</v>
      </c>
      <c r="K265" s="20">
        <v>1.8662000000000001</v>
      </c>
      <c r="L265" s="45">
        <f>LOOKUP(1,0/((订单汇总处理!$G$7:$G$2423=N265)*(订单汇总处理!$E$7:$E$2423=B265)*(订单汇总处理!$D$7:$D$2423=2)),订单汇总处理!$I$7:$I$2423)</f>
        <v>15</v>
      </c>
      <c r="M265" s="45">
        <f>IF(SUBSTITUTE(D265," ","")="老年群体",K265*LOOKUP(1,0/((基础数据!$A$15:$A$26=SUBSTITUTE(是否降价——第三轮积分赛2Q产品评价以及处理!B265," ",""))*(基础数据!$B$15:$B$26=SUBSTITUTE(是否降价——第三轮积分赛2Q产品评价以及处理!D265," ",""))),基础数据!$C$15:$C$26)/(100-基础数据!$G$5),K265*LOOKUP(1,0/((基础数据!$A$15:$A$26=SUBSTITUTE(是否降价——第三轮积分赛2Q产品评价以及处理!B265," ",""))*(基础数据!$B$15:$B$26=SUBSTITUTE(是否降价——第三轮积分赛2Q产品评价以及处理!D265," ",""))),基础数据!$C$15:$C$26)/100)</f>
        <v>15.022910000000001</v>
      </c>
      <c r="N265" s="45" t="str">
        <f t="shared" si="37"/>
        <v>BLLL1</v>
      </c>
      <c r="O265" s="45">
        <f>IFERROR(LOOKUP(1,0/((订单汇总处理!$G$7:$G$2423=N265)*(订单汇总处理!$E$7:$E$2423=B265)*(订单汇总处理!$D$7:$D$2423=2)),订单汇总处理!$K$7:$K$2423),O266)</f>
        <v>800</v>
      </c>
      <c r="P265" s="45"/>
      <c r="Q265" s="45">
        <f t="shared" si="38"/>
        <v>12018.328000000001</v>
      </c>
      <c r="R265" s="46">
        <f t="shared" si="39"/>
        <v>800</v>
      </c>
      <c r="S265" s="35">
        <f t="shared" si="40"/>
        <v>1.5625000000000001E-6</v>
      </c>
      <c r="T265" s="35">
        <f t="shared" si="41"/>
        <v>7.9712493117997944E-5</v>
      </c>
      <c r="U265" s="35">
        <f>IF(SUBSTITUTE(D265," ","")=基础数据!$A$5,S265/T265*基础数据!$C$5,IF(SUBSTITUTE(D265," ","")=基础数据!$A$4,S265/T265*基础数据!$C$4,IF(SUBSTITUTE(D265," ","")=基础数据!$A$3,S265/T265*基础数据!$C$3,S265/T265*基础数据!$C$2)))</f>
        <v>0.29402542917965951</v>
      </c>
      <c r="V265" s="35">
        <f t="shared" si="42"/>
        <v>1.8740254291796594</v>
      </c>
      <c r="W265" s="35">
        <f>IF(SUBSTITUTE(D265," ","")="老年群体",V265*LOOKUP(1,0/((基础数据!$A$15:$A$26=SUBSTITUTE(是否降价——第三轮积分赛2Q产品评价以及处理!B265," ",""))*(基础数据!$B$15:$B$26=SUBSTITUTE(是否降价——第三轮积分赛2Q产品评价以及处理!D265," ",""))),基础数据!$C$15:$C$26)/(100-基础数据!$G$5),V265*LOOKUP(1,0/((基础数据!$A$15:$A$26=SUBSTITUTE(是否降价——第三轮积分赛2Q产品评价以及处理!B265," ",""))*(基础数据!$B$15:$B$26=SUBSTITUTE(是否降价——第三轮积分赛2Q产品评价以及处理!D265," ",""))),基础数据!$C$15:$C$26)/100)</f>
        <v>15.085904704896258</v>
      </c>
      <c r="X265" s="35">
        <f t="shared" si="43"/>
        <v>12068.723763917007</v>
      </c>
    </row>
    <row r="266" spans="1:24" ht="53.4" hidden="1" thickBot="1">
      <c r="A266" s="43">
        <f t="shared" si="36"/>
        <v>14</v>
      </c>
      <c r="B266" s="29" t="s">
        <v>22</v>
      </c>
      <c r="C266" s="30" t="s">
        <v>17</v>
      </c>
      <c r="D266" s="32" t="s">
        <v>116</v>
      </c>
      <c r="E266" s="20" t="s">
        <v>138</v>
      </c>
      <c r="F266" s="24">
        <v>0.28999999999999998</v>
      </c>
      <c r="G266" s="20">
        <v>0.34</v>
      </c>
      <c r="H266" s="20">
        <v>0.99</v>
      </c>
      <c r="I266" s="20">
        <v>0.08</v>
      </c>
      <c r="J266" s="20">
        <v>0.16</v>
      </c>
      <c r="K266" s="20">
        <v>1.8607</v>
      </c>
      <c r="L266" s="45">
        <f>LOOKUP(1,0/((订单汇总处理!$G$7:$G$2423=N266)*(订单汇总处理!$E$7:$E$2423=B266)*(订单汇总处理!$D$7:$D$2423=2)),订单汇总处理!$I$7:$I$2423)</f>
        <v>15</v>
      </c>
      <c r="M266" s="45">
        <f>IF(SUBSTITUTE(D266," ","")="老年群体",K266*LOOKUP(1,0/((基础数据!$A$15:$A$26=SUBSTITUTE(是否降价——第三轮积分赛2Q产品评价以及处理!B266," ",""))*(基础数据!$B$15:$B$26=SUBSTITUTE(是否降价——第三轮积分赛2Q产品评价以及处理!D266," ",""))),基础数据!$C$15:$C$26)/(100-基础数据!$G$5),K266*LOOKUP(1,0/((基础数据!$A$15:$A$26=SUBSTITUTE(是否降价——第三轮积分赛2Q产品评价以及处理!B266," ",""))*(基础数据!$B$15:$B$26=SUBSTITUTE(是否降价——第三轮积分赛2Q产品评价以及处理!D266," ",""))),基础数据!$C$15:$C$26)/100)</f>
        <v>14.978634999999999</v>
      </c>
      <c r="N266" s="45" t="str">
        <f t="shared" si="37"/>
        <v>b1111</v>
      </c>
      <c r="O266" s="45">
        <f>IFERROR(LOOKUP(1,0/((订单汇总处理!$G$7:$G$2423=N266)*(订单汇总处理!$E$7:$E$2423=B266)*(订单汇总处理!$D$7:$D$2423=2)),订单汇总处理!$K$7:$K$2423),O267)</f>
        <v>800</v>
      </c>
      <c r="P266" s="45"/>
      <c r="Q266" s="45">
        <f t="shared" si="38"/>
        <v>11982.907999999999</v>
      </c>
      <c r="R266" s="46">
        <f t="shared" si="39"/>
        <v>800</v>
      </c>
      <c r="S266" s="35">
        <f t="shared" si="40"/>
        <v>1.5625000000000001E-6</v>
      </c>
      <c r="T266" s="35">
        <f t="shared" si="41"/>
        <v>7.9712493117997944E-5</v>
      </c>
      <c r="U266" s="35">
        <f>IF(SUBSTITUTE(D266," ","")=基础数据!$A$5,S266/T266*基础数据!$C$5,IF(SUBSTITUTE(D266," ","")=基础数据!$A$4,S266/T266*基础数据!$C$4,IF(SUBSTITUTE(D266," ","")=基础数据!$A$3,S266/T266*基础数据!$C$3,S266/T266*基础数据!$C$2)))</f>
        <v>0.29402542917965951</v>
      </c>
      <c r="V266" s="35">
        <f t="shared" si="42"/>
        <v>1.8640254291796596</v>
      </c>
      <c r="W266" s="35">
        <f>IF(SUBSTITUTE(D266," ","")="老年群体",V266*LOOKUP(1,0/((基础数据!$A$15:$A$26=SUBSTITUTE(是否降价——第三轮积分赛2Q产品评价以及处理!B266," ",""))*(基础数据!$B$15:$B$26=SUBSTITUTE(是否降价——第三轮积分赛2Q产品评价以及处理!D266," ",""))),基础数据!$C$15:$C$26)/(100-基础数据!$G$5),V266*LOOKUP(1,0/((基础数据!$A$15:$A$26=SUBSTITUTE(是否降价——第三轮积分赛2Q产品评价以及处理!B266," ",""))*(基础数据!$B$15:$B$26=SUBSTITUTE(是否降价——第三轮积分赛2Q产品评价以及处理!D266," ",""))),基础数据!$C$15:$C$26)/100)</f>
        <v>15.005404704896259</v>
      </c>
      <c r="X266" s="35">
        <f t="shared" si="43"/>
        <v>12004.323763917007</v>
      </c>
    </row>
    <row r="267" spans="1:24" ht="27" hidden="1" thickBot="1">
      <c r="A267" s="43">
        <f t="shared" si="36"/>
        <v>8</v>
      </c>
      <c r="B267" s="29" t="s">
        <v>22</v>
      </c>
      <c r="C267" s="30" t="s">
        <v>17</v>
      </c>
      <c r="D267" s="32" t="s">
        <v>116</v>
      </c>
      <c r="E267" s="20" t="s">
        <v>184</v>
      </c>
      <c r="F267" s="24">
        <v>0.28999999999999998</v>
      </c>
      <c r="G267" s="20">
        <v>0.26</v>
      </c>
      <c r="H267" s="20">
        <v>0.99</v>
      </c>
      <c r="I267" s="20">
        <v>0.16</v>
      </c>
      <c r="J267" s="20">
        <v>0.14000000000000001</v>
      </c>
      <c r="K267" s="20">
        <v>1.8411999999999999</v>
      </c>
      <c r="L267" s="45">
        <f>LOOKUP(1,0/((订单汇总处理!$G$7:$G$2423=N267)*(订单汇总处理!$E$7:$E$2423=B267)*(订单汇总处理!$D$7:$D$2423=2)),订单汇总处理!$I$7:$I$2423)</f>
        <v>15</v>
      </c>
      <c r="M267" s="45">
        <f>IF(SUBSTITUTE(D267," ","")="老年群体",K267*LOOKUP(1,0/((基础数据!$A$15:$A$26=SUBSTITUTE(是否降价——第三轮积分赛2Q产品评价以及处理!B267," ",""))*(基础数据!$B$15:$B$26=SUBSTITUTE(是否降价——第三轮积分赛2Q产品评价以及处理!D267," ",""))),基础数据!$C$15:$C$26)/(100-基础数据!$G$5),K267*LOOKUP(1,0/((基础数据!$A$15:$A$26=SUBSTITUTE(是否降价——第三轮积分赛2Q产品评价以及处理!B267," ",""))*(基础数据!$B$15:$B$26=SUBSTITUTE(是否降价——第三轮积分赛2Q产品评价以及处理!D267," ",""))),基础数据!$C$15:$C$26)/100)</f>
        <v>14.82166</v>
      </c>
      <c r="N267" s="45" t="str">
        <f t="shared" si="37"/>
        <v>白领11</v>
      </c>
      <c r="O267" s="45">
        <f>IFERROR(LOOKUP(1,0/((订单汇总处理!$G$7:$G$2423=N267)*(订单汇总处理!$E$7:$E$2423=B267)*(订单汇总处理!$D$7:$D$2423=2)),订单汇总处理!$K$7:$K$2423),O268)</f>
        <v>800</v>
      </c>
      <c r="P267" s="45"/>
      <c r="Q267" s="45">
        <f t="shared" si="38"/>
        <v>11857.328</v>
      </c>
      <c r="R267" s="46">
        <f t="shared" si="39"/>
        <v>800</v>
      </c>
      <c r="S267" s="35">
        <f t="shared" si="40"/>
        <v>1.5625000000000001E-6</v>
      </c>
      <c r="T267" s="35">
        <f t="shared" si="41"/>
        <v>7.9712493117997944E-5</v>
      </c>
      <c r="U267" s="35">
        <f>IF(SUBSTITUTE(D267," ","")=基础数据!$A$5,S267/T267*基础数据!$C$5,IF(SUBSTITUTE(D267," ","")=基础数据!$A$4,S267/T267*基础数据!$C$4,IF(SUBSTITUTE(D267," ","")=基础数据!$A$3,S267/T267*基础数据!$C$3,S267/T267*基础数据!$C$2)))</f>
        <v>0.29402542917965951</v>
      </c>
      <c r="V267" s="35">
        <f t="shared" si="42"/>
        <v>1.8440254291796594</v>
      </c>
      <c r="W267" s="35">
        <f>IF(SUBSTITUTE(D267," ","")="老年群体",V267*LOOKUP(1,0/((基础数据!$A$15:$A$26=SUBSTITUTE(是否降价——第三轮积分赛2Q产品评价以及处理!B267," ",""))*(基础数据!$B$15:$B$26=SUBSTITUTE(是否降价——第三轮积分赛2Q产品评价以及处理!D267," ",""))),基础数据!$C$15:$C$26)/(100-基础数据!$G$5),V267*LOOKUP(1,0/((基础数据!$A$15:$A$26=SUBSTITUTE(是否降价——第三轮积分赛2Q产品评价以及处理!B267," ",""))*(基础数据!$B$15:$B$26=SUBSTITUTE(是否降价——第三轮积分赛2Q产品评价以及处理!D267," ",""))),基础数据!$C$15:$C$26)/100)</f>
        <v>14.844404704896258</v>
      </c>
      <c r="X267" s="35">
        <f t="shared" si="43"/>
        <v>11875.523763917006</v>
      </c>
    </row>
    <row r="268" spans="1:24" ht="40.200000000000003" hidden="1" thickBot="1">
      <c r="A268" s="43">
        <f t="shared" si="36"/>
        <v>3</v>
      </c>
      <c r="B268" s="29" t="s">
        <v>22</v>
      </c>
      <c r="C268" s="30" t="s">
        <v>17</v>
      </c>
      <c r="D268" s="32" t="s">
        <v>116</v>
      </c>
      <c r="E268" s="20" t="s">
        <v>139</v>
      </c>
      <c r="F268" s="24">
        <v>0.28999999999999998</v>
      </c>
      <c r="G268" s="20">
        <v>0.25</v>
      </c>
      <c r="H268" s="20">
        <v>0.99</v>
      </c>
      <c r="I268" s="20">
        <v>0.08</v>
      </c>
      <c r="J268" s="20">
        <v>0.21</v>
      </c>
      <c r="K268" s="20">
        <v>1.819</v>
      </c>
      <c r="L268" s="45">
        <f>LOOKUP(1,0/((订单汇总处理!$G$7:$G$2423=N268)*(订单汇总处理!$E$7:$E$2423=B268)*(订单汇总处理!$D$7:$D$2423=2)),订单汇总处理!$I$7:$I$2423)</f>
        <v>15</v>
      </c>
      <c r="M268" s="45">
        <f>IF(SUBSTITUTE(D268," ","")="老年群体",K268*LOOKUP(1,0/((基础数据!$A$15:$A$26=SUBSTITUTE(是否降价——第三轮积分赛2Q产品评价以及处理!B268," ",""))*(基础数据!$B$15:$B$26=SUBSTITUTE(是否降价——第三轮积分赛2Q产品评价以及处理!D268," ",""))),基础数据!$C$15:$C$26)/(100-基础数据!$G$5),K268*LOOKUP(1,0/((基础数据!$A$15:$A$26=SUBSTITUTE(是否降价——第三轮积分赛2Q产品评价以及处理!B268," ",""))*(基础数据!$B$15:$B$26=SUBSTITUTE(是否降价——第三轮积分赛2Q产品评价以及处理!D268," ",""))),基础数据!$C$15:$C$26)/100)</f>
        <v>14.642950000000001</v>
      </c>
      <c r="N268" s="45" t="str">
        <f t="shared" si="37"/>
        <v>白领111</v>
      </c>
      <c r="O268" s="45">
        <f>IFERROR(LOOKUP(1,0/((订单汇总处理!$G$7:$G$2423=N268)*(订单汇总处理!$E$7:$E$2423=B268)*(订单汇总处理!$D$7:$D$2423=2)),订单汇总处理!$K$7:$K$2423),O269)</f>
        <v>800</v>
      </c>
      <c r="P268" s="45"/>
      <c r="Q268" s="45">
        <f t="shared" si="38"/>
        <v>11714.36</v>
      </c>
      <c r="R268" s="46">
        <f t="shared" si="39"/>
        <v>800</v>
      </c>
      <c r="S268" s="35">
        <f t="shared" si="40"/>
        <v>1.5625000000000001E-6</v>
      </c>
      <c r="T268" s="35">
        <f t="shared" si="41"/>
        <v>7.9712493117997944E-5</v>
      </c>
      <c r="U268" s="35">
        <f>IF(SUBSTITUTE(D268," ","")=基础数据!$A$5,S268/T268*基础数据!$C$5,IF(SUBSTITUTE(D268," ","")=基础数据!$A$4,S268/T268*基础数据!$C$4,IF(SUBSTITUTE(D268," ","")=基础数据!$A$3,S268/T268*基础数据!$C$3,S268/T268*基础数据!$C$2)))</f>
        <v>0.29402542917965951</v>
      </c>
      <c r="V268" s="35">
        <f t="shared" si="42"/>
        <v>1.8240254291796596</v>
      </c>
      <c r="W268" s="35">
        <f>IF(SUBSTITUTE(D268," ","")="老年群体",V268*LOOKUP(1,0/((基础数据!$A$15:$A$26=SUBSTITUTE(是否降价——第三轮积分赛2Q产品评价以及处理!B268," ",""))*(基础数据!$B$15:$B$26=SUBSTITUTE(是否降价——第三轮积分赛2Q产品评价以及处理!D268," ",""))),基础数据!$C$15:$C$26)/(100-基础数据!$G$5),V268*LOOKUP(1,0/((基础数据!$A$15:$A$26=SUBSTITUTE(是否降价——第三轮积分赛2Q产品评价以及处理!B268," ",""))*(基础数据!$B$15:$B$26=SUBSTITUTE(是否降价——第三轮积分赛2Q产品评价以及处理!D268," ",""))),基础数据!$C$15:$C$26)/100)</f>
        <v>14.683404704896258</v>
      </c>
      <c r="X268" s="35">
        <f t="shared" si="43"/>
        <v>11746.723763917007</v>
      </c>
    </row>
    <row r="269" spans="1:24" ht="27" hidden="1" thickBot="1">
      <c r="A269" s="43">
        <f t="shared" si="36"/>
        <v>8</v>
      </c>
      <c r="B269" s="29" t="s">
        <v>22</v>
      </c>
      <c r="C269" s="30" t="s">
        <v>17</v>
      </c>
      <c r="D269" s="32" t="s">
        <v>116</v>
      </c>
      <c r="E269" s="20" t="s">
        <v>185</v>
      </c>
      <c r="F269" s="24">
        <v>0.28999999999999998</v>
      </c>
      <c r="G269" s="20">
        <v>0.28999999999999998</v>
      </c>
      <c r="H269" s="20">
        <v>0.91</v>
      </c>
      <c r="I269" s="20">
        <v>0.16</v>
      </c>
      <c r="J269" s="20">
        <v>0.14000000000000001</v>
      </c>
      <c r="K269" s="20">
        <v>1.7948</v>
      </c>
      <c r="L269" s="45">
        <f>LOOKUP(1,0/((订单汇总处理!$G$7:$G$2423=N269)*(订单汇总处理!$E$7:$E$2423=B269)*(订单汇总处理!$D$7:$D$2423=2)),订单汇总处理!$I$7:$I$2423)</f>
        <v>14</v>
      </c>
      <c r="M269" s="45">
        <f>IF(SUBSTITUTE(D269," ","")="老年群体",K269*LOOKUP(1,0/((基础数据!$A$15:$A$26=SUBSTITUTE(是否降价——第三轮积分赛2Q产品评价以及处理!B269," ",""))*(基础数据!$B$15:$B$26=SUBSTITUTE(是否降价——第三轮积分赛2Q产品评价以及处理!D269," ",""))),基础数据!$C$15:$C$26)/(100-基础数据!$G$5),K269*LOOKUP(1,0/((基础数据!$A$15:$A$26=SUBSTITUTE(是否降价——第三轮积分赛2Q产品评价以及处理!B269," ",""))*(基础数据!$B$15:$B$26=SUBSTITUTE(是否降价——第三轮积分赛2Q产品评价以及处理!D269," ",""))),基础数据!$C$15:$C$26)/100)</f>
        <v>14.448139999999999</v>
      </c>
      <c r="N269" s="45" t="str">
        <f t="shared" si="37"/>
        <v>白领22</v>
      </c>
      <c r="O269" s="45">
        <f>IFERROR(LOOKUP(1,0/((订单汇总处理!$G$7:$G$2423=N269)*(订单汇总处理!$E$7:$E$2423=B269)*(订单汇总处理!$D$7:$D$2423=2)),订单汇总处理!$K$7:$K$2423),O270)</f>
        <v>800</v>
      </c>
      <c r="P269" s="45"/>
      <c r="Q269" s="45">
        <f t="shared" si="38"/>
        <v>11558.511999999999</v>
      </c>
      <c r="R269" s="46">
        <f t="shared" si="39"/>
        <v>800</v>
      </c>
      <c r="S269" s="35">
        <f t="shared" si="40"/>
        <v>1.5625000000000001E-6</v>
      </c>
      <c r="T269" s="35">
        <f t="shared" si="41"/>
        <v>7.9712493117997944E-5</v>
      </c>
      <c r="U269" s="35">
        <f>IF(SUBSTITUTE(D269," ","")=基础数据!$A$5,S269/T269*基础数据!$C$5,IF(SUBSTITUTE(D269," ","")=基础数据!$A$4,S269/T269*基础数据!$C$4,IF(SUBSTITUTE(D269," ","")=基础数据!$A$3,S269/T269*基础数据!$C$3,S269/T269*基础数据!$C$2)))</f>
        <v>0.29402542917965951</v>
      </c>
      <c r="V269" s="35">
        <f t="shared" si="42"/>
        <v>1.7940254291796596</v>
      </c>
      <c r="W269" s="35">
        <f>IF(SUBSTITUTE(D269," ","")="老年群体",V269*LOOKUP(1,0/((基础数据!$A$15:$A$26=SUBSTITUTE(是否降价——第三轮积分赛2Q产品评价以及处理!B269," ",""))*(基础数据!$B$15:$B$26=SUBSTITUTE(是否降价——第三轮积分赛2Q产品评价以及处理!D269," ",""))),基础数据!$C$15:$C$26)/(100-基础数据!$G$5),V269*LOOKUP(1,0/((基础数据!$A$15:$A$26=SUBSTITUTE(是否降价——第三轮积分赛2Q产品评价以及处理!B269," ",""))*(基础数据!$B$15:$B$26=SUBSTITUTE(是否降价——第三轮积分赛2Q产品评价以及处理!D269," ",""))),基础数据!$C$15:$C$26)/100)</f>
        <v>14.44190470489626</v>
      </c>
      <c r="X269" s="35">
        <f t="shared" si="43"/>
        <v>11553.523763917008</v>
      </c>
    </row>
    <row r="270" spans="1:24" ht="40.200000000000003" hidden="1" thickBot="1">
      <c r="A270" s="43">
        <f t="shared" si="36"/>
        <v>12</v>
      </c>
      <c r="B270" s="29" t="s">
        <v>22</v>
      </c>
      <c r="C270" s="30" t="s">
        <v>17</v>
      </c>
      <c r="D270" s="32" t="s">
        <v>116</v>
      </c>
      <c r="E270" s="20" t="s">
        <v>186</v>
      </c>
      <c r="F270" s="24">
        <v>0.28999999999999998</v>
      </c>
      <c r="G270" s="20">
        <v>0.21</v>
      </c>
      <c r="H270" s="20">
        <v>0.99</v>
      </c>
      <c r="I270" s="20">
        <v>0.16</v>
      </c>
      <c r="J270" s="20">
        <v>0.14000000000000001</v>
      </c>
      <c r="K270" s="20">
        <v>1.7898000000000001</v>
      </c>
      <c r="L270" s="45">
        <f>LOOKUP(1,0/((订单汇总处理!$G$7:$G$2423=N270)*(订单汇总处理!$E$7:$E$2423=B270)*(订单汇总处理!$D$7:$D$2423=2)),订单汇总处理!$I$7:$I$2423)</f>
        <v>14</v>
      </c>
      <c r="M270" s="45">
        <f>IF(SUBSTITUTE(D270," ","")="老年群体",K270*LOOKUP(1,0/((基础数据!$A$15:$A$26=SUBSTITUTE(是否降价——第三轮积分赛2Q产品评价以及处理!B270," ",""))*(基础数据!$B$15:$B$26=SUBSTITUTE(是否降价——第三轮积分赛2Q产品评价以及处理!D270," ",""))),基础数据!$C$15:$C$26)/(100-基础数据!$G$5),K270*LOOKUP(1,0/((基础数据!$A$15:$A$26=SUBSTITUTE(是否降价——第三轮积分赛2Q产品评价以及处理!B270," ",""))*(基础数据!$B$15:$B$26=SUBSTITUTE(是否降价——第三轮积分赛2Q产品评价以及处理!D270," ",""))),基础数据!$C$15:$C$26)/100)</f>
        <v>14.40789</v>
      </c>
      <c r="N270" s="45" t="str">
        <f t="shared" si="37"/>
        <v>1白领</v>
      </c>
      <c r="O270" s="45">
        <f>IFERROR(LOOKUP(1,0/((订单汇总处理!$G$7:$G$2423=N270)*(订单汇总处理!$E$7:$E$2423=B270)*(订单汇总处理!$D$7:$D$2423=2)),订单汇总处理!$K$7:$K$2423),O271)</f>
        <v>800</v>
      </c>
      <c r="P270" s="45"/>
      <c r="Q270" s="45">
        <f t="shared" si="38"/>
        <v>11526.312</v>
      </c>
      <c r="R270" s="46">
        <f t="shared" si="39"/>
        <v>800</v>
      </c>
      <c r="S270" s="35">
        <f t="shared" si="40"/>
        <v>1.5625000000000001E-6</v>
      </c>
      <c r="T270" s="35">
        <f t="shared" si="41"/>
        <v>7.9712493117997944E-5</v>
      </c>
      <c r="U270" s="35">
        <f>IF(SUBSTITUTE(D270," ","")=基础数据!$A$5,S270/T270*基础数据!$C$5,IF(SUBSTITUTE(D270," ","")=基础数据!$A$4,S270/T270*基础数据!$C$4,IF(SUBSTITUTE(D270," ","")=基础数据!$A$3,S270/T270*基础数据!$C$3,S270/T270*基础数据!$C$2)))</f>
        <v>0.29402542917965951</v>
      </c>
      <c r="V270" s="35">
        <f t="shared" si="42"/>
        <v>1.7940254291796596</v>
      </c>
      <c r="W270" s="35">
        <f>IF(SUBSTITUTE(D270," ","")="老年群体",V270*LOOKUP(1,0/((基础数据!$A$15:$A$26=SUBSTITUTE(是否降价——第三轮积分赛2Q产品评价以及处理!B270," ",""))*(基础数据!$B$15:$B$26=SUBSTITUTE(是否降价——第三轮积分赛2Q产品评价以及处理!D270," ",""))),基础数据!$C$15:$C$26)/(100-基础数据!$G$5),V270*LOOKUP(1,0/((基础数据!$A$15:$A$26=SUBSTITUTE(是否降价——第三轮积分赛2Q产品评价以及处理!B270," ",""))*(基础数据!$B$15:$B$26=SUBSTITUTE(是否降价——第三轮积分赛2Q产品评价以及处理!D270," ",""))),基础数据!$C$15:$C$26)/100)</f>
        <v>14.44190470489626</v>
      </c>
      <c r="X270" s="35">
        <f t="shared" si="43"/>
        <v>11553.523763917008</v>
      </c>
    </row>
    <row r="271" spans="1:24" ht="40.200000000000003" hidden="1" thickBot="1">
      <c r="A271" s="43">
        <f t="shared" si="36"/>
        <v>9</v>
      </c>
      <c r="B271" s="29" t="s">
        <v>22</v>
      </c>
      <c r="C271" s="30" t="s">
        <v>17</v>
      </c>
      <c r="D271" s="32" t="s">
        <v>116</v>
      </c>
      <c r="E271" s="20" t="s">
        <v>132</v>
      </c>
      <c r="F271" s="24">
        <v>0.28999999999999998</v>
      </c>
      <c r="G271" s="20">
        <v>0.41</v>
      </c>
      <c r="H271" s="20">
        <v>0.99</v>
      </c>
      <c r="I271" s="20">
        <v>0.08</v>
      </c>
      <c r="J271" s="20">
        <v>0</v>
      </c>
      <c r="K271" s="20">
        <v>1.7738</v>
      </c>
      <c r="L271" s="45">
        <f>LOOKUP(1,0/((订单汇总处理!$G$7:$G$2423=N271)*(订单汇总处理!$E$7:$E$2423=B271)*(订单汇总处理!$D$7:$D$2423=2)),订单汇总处理!$I$7:$I$2423)</f>
        <v>14</v>
      </c>
      <c r="M271" s="45">
        <f>IF(SUBSTITUTE(D271," ","")="老年群体",K271*LOOKUP(1,0/((基础数据!$A$15:$A$26=SUBSTITUTE(是否降价——第三轮积分赛2Q产品评价以及处理!B271," ",""))*(基础数据!$B$15:$B$26=SUBSTITUTE(是否降价——第三轮积分赛2Q产品评价以及处理!D271," ",""))),基础数据!$C$15:$C$26)/(100-基础数据!$G$5),K271*LOOKUP(1,0/((基础数据!$A$15:$A$26=SUBSTITUTE(是否降价——第三轮积分赛2Q产品评价以及处理!B271," ",""))*(基础数据!$B$15:$B$26=SUBSTITUTE(是否降价——第三轮积分赛2Q产品评价以及处理!D271," ",""))),基础数据!$C$15:$C$26)/100)</f>
        <v>14.279090000000002</v>
      </c>
      <c r="N271" s="45" t="str">
        <f t="shared" si="37"/>
        <v>白领02</v>
      </c>
      <c r="O271" s="45">
        <f>IFERROR(LOOKUP(1,0/((订单汇总处理!$G$7:$G$2423=N271)*(订单汇总处理!$E$7:$E$2423=B271)*(订单汇总处理!$D$7:$D$2423=2)),订单汇总处理!$K$7:$K$2423),O272)</f>
        <v>799.9</v>
      </c>
      <c r="P271" s="45"/>
      <c r="Q271" s="45">
        <f t="shared" si="38"/>
        <v>11421.844091000001</v>
      </c>
      <c r="R271" s="46">
        <f t="shared" si="39"/>
        <v>799.9</v>
      </c>
      <c r="S271" s="35">
        <f t="shared" si="40"/>
        <v>1.5628906982543964E-6</v>
      </c>
      <c r="T271" s="35">
        <f t="shared" si="41"/>
        <v>7.9712493117997944E-5</v>
      </c>
      <c r="U271" s="35">
        <f>IF(SUBSTITUTE(D271," ","")=基础数据!$A$5,S271/T271*基础数据!$C$5,IF(SUBSTITUTE(D271," ","")=基础数据!$A$4,S271/T271*基础数据!$C$4,IF(SUBSTITUTE(D271," ","")=基础数据!$A$3,S271/T271*基础数据!$C$3,S271/T271*基础数据!$C$2)))</f>
        <v>0.29409894932169384</v>
      </c>
      <c r="V271" s="35">
        <f t="shared" si="42"/>
        <v>1.7740989493216939</v>
      </c>
      <c r="W271" s="35">
        <f>IF(SUBSTITUTE(D271," ","")="老年群体",V271*LOOKUP(1,0/((基础数据!$A$15:$A$26=SUBSTITUTE(是否降价——第三轮积分赛2Q产品评价以及处理!B271," ",""))*(基础数据!$B$15:$B$26=SUBSTITUTE(是否降价——第三轮积分赛2Q产品评价以及处理!D271," ",""))),基础数据!$C$15:$C$26)/(100-基础数据!$G$5),V271*LOOKUP(1,0/((基础数据!$A$15:$A$26=SUBSTITUTE(是否降价——第三轮积分赛2Q产品评价以及处理!B271," ",""))*(基础数据!$B$15:$B$26=SUBSTITUTE(是否降价——第三轮积分赛2Q产品评价以及处理!D271," ",""))),基础数据!$C$15:$C$26)/100)</f>
        <v>14.281496542039635</v>
      </c>
      <c r="X271" s="35">
        <f t="shared" si="43"/>
        <v>11423.769083977504</v>
      </c>
    </row>
    <row r="272" spans="1:24" ht="53.4" hidden="1" thickBot="1">
      <c r="A272" s="43">
        <f t="shared" si="36"/>
        <v>6</v>
      </c>
      <c r="B272" s="29" t="s">
        <v>22</v>
      </c>
      <c r="C272" s="30" t="s">
        <v>17</v>
      </c>
      <c r="D272" s="32" t="s">
        <v>116</v>
      </c>
      <c r="E272" s="20" t="s">
        <v>145</v>
      </c>
      <c r="F272" s="24">
        <v>0.28999999999999998</v>
      </c>
      <c r="G272" s="20">
        <v>0.41</v>
      </c>
      <c r="H272" s="20">
        <v>0.99</v>
      </c>
      <c r="I272" s="20">
        <v>0.08</v>
      </c>
      <c r="J272" s="20">
        <v>0</v>
      </c>
      <c r="K272" s="20">
        <v>1.7718</v>
      </c>
      <c r="L272" s="45">
        <f>LOOKUP(1,0/((订单汇总处理!$G$7:$G$2423=N272)*(订单汇总处理!$E$7:$E$2423=B272)*(订单汇总处理!$D$7:$D$2423=2)),订单汇总处理!$I$7:$I$2423)</f>
        <v>14</v>
      </c>
      <c r="M272" s="45">
        <f>IF(SUBSTITUTE(D272," ","")="老年群体",K272*LOOKUP(1,0/((基础数据!$A$15:$A$26=SUBSTITUTE(是否降价——第三轮积分赛2Q产品评价以及处理!B272," ",""))*(基础数据!$B$15:$B$26=SUBSTITUTE(是否降价——第三轮积分赛2Q产品评价以及处理!D272," ",""))),基础数据!$C$15:$C$26)/(100-基础数据!$G$5),K272*LOOKUP(1,0/((基础数据!$A$15:$A$26=SUBSTITUTE(是否降价——第三轮积分赛2Q产品评价以及处理!B272," ",""))*(基础数据!$B$15:$B$26=SUBSTITUTE(是否降价——第三轮积分赛2Q产品评价以及处理!D272," ",""))),基础数据!$C$15:$C$26)/100)</f>
        <v>14.26299</v>
      </c>
      <c r="N272" s="45" t="str">
        <f t="shared" si="37"/>
        <v>白一</v>
      </c>
      <c r="O272" s="45">
        <f>IFERROR(LOOKUP(1,0/((订单汇总处理!$G$7:$G$2423=N272)*(订单汇总处理!$E$7:$E$2423=B272)*(订单汇总处理!$D$7:$D$2423=2)),订单汇总处理!$K$7:$K$2423),O273)</f>
        <v>800</v>
      </c>
      <c r="P272" s="45"/>
      <c r="Q272" s="45">
        <f t="shared" si="38"/>
        <v>11410.392</v>
      </c>
      <c r="R272" s="46">
        <f t="shared" si="39"/>
        <v>800</v>
      </c>
      <c r="S272" s="35">
        <f t="shared" si="40"/>
        <v>1.5625000000000001E-6</v>
      </c>
      <c r="T272" s="35">
        <f t="shared" si="41"/>
        <v>7.9712493117997944E-5</v>
      </c>
      <c r="U272" s="35">
        <f>IF(SUBSTITUTE(D272," ","")=基础数据!$A$5,S272/T272*基础数据!$C$5,IF(SUBSTITUTE(D272," ","")=基础数据!$A$4,S272/T272*基础数据!$C$4,IF(SUBSTITUTE(D272," ","")=基础数据!$A$3,S272/T272*基础数据!$C$3,S272/T272*基础数据!$C$2)))</f>
        <v>0.29402542917965951</v>
      </c>
      <c r="V272" s="35">
        <f t="shared" si="42"/>
        <v>1.7740254291796596</v>
      </c>
      <c r="W272" s="35">
        <f>IF(SUBSTITUTE(D272," ","")="老年群体",V272*LOOKUP(1,0/((基础数据!$A$15:$A$26=SUBSTITUTE(是否降价——第三轮积分赛2Q产品评价以及处理!B272," ",""))*(基础数据!$B$15:$B$26=SUBSTITUTE(是否降价——第三轮积分赛2Q产品评价以及处理!D272," ",""))),基础数据!$C$15:$C$26)/(100-基础数据!$G$5),V272*LOOKUP(1,0/((基础数据!$A$15:$A$26=SUBSTITUTE(是否降价——第三轮积分赛2Q产品评价以及处理!B272," ",""))*(基础数据!$B$15:$B$26=SUBSTITUTE(是否降价——第三轮积分赛2Q产品评价以及处理!D272," ",""))),基础数据!$C$15:$C$26)/100)</f>
        <v>14.280904704896258</v>
      </c>
      <c r="X272" s="35">
        <f t="shared" si="43"/>
        <v>11424.723763917007</v>
      </c>
    </row>
    <row r="273" spans="1:24" ht="53.4" hidden="1" thickBot="1">
      <c r="A273" s="43">
        <f t="shared" si="36"/>
        <v>6</v>
      </c>
      <c r="B273" s="29" t="s">
        <v>22</v>
      </c>
      <c r="C273" s="30" t="s">
        <v>17</v>
      </c>
      <c r="D273" s="32" t="s">
        <v>116</v>
      </c>
      <c r="E273" s="20" t="s">
        <v>137</v>
      </c>
      <c r="F273" s="24">
        <v>0.28999999999999998</v>
      </c>
      <c r="G273" s="20">
        <v>0.3</v>
      </c>
      <c r="H273" s="20">
        <v>0.91</v>
      </c>
      <c r="I273" s="20">
        <v>0.08</v>
      </c>
      <c r="J273" s="20">
        <v>0.19</v>
      </c>
      <c r="K273" s="20">
        <v>1.7716000000000001</v>
      </c>
      <c r="L273" s="45">
        <f>LOOKUP(1,0/((订单汇总处理!$G$7:$G$2423=N273)*(订单汇总处理!$E$7:$E$2423=B273)*(订单汇总处理!$D$7:$D$2423=2)),订单汇总处理!$I$7:$I$2423)</f>
        <v>14</v>
      </c>
      <c r="M273" s="45">
        <f>IF(SUBSTITUTE(D273," ","")="老年群体",K273*LOOKUP(1,0/((基础数据!$A$15:$A$26=SUBSTITUTE(是否降价——第三轮积分赛2Q产品评价以及处理!B273," ",""))*(基础数据!$B$15:$B$26=SUBSTITUTE(是否降价——第三轮积分赛2Q产品评价以及处理!D273," ",""))),基础数据!$C$15:$C$26)/(100-基础数据!$G$5),K273*LOOKUP(1,0/((基础数据!$A$15:$A$26=SUBSTITUTE(是否降价——第三轮积分赛2Q产品评价以及处理!B273," ",""))*(基础数据!$B$15:$B$26=SUBSTITUTE(是否降价——第三轮积分赛2Q产品评价以及处理!D273," ",""))),基础数据!$C$15:$C$26)/100)</f>
        <v>14.261380000000001</v>
      </c>
      <c r="N273" s="45" t="str">
        <f t="shared" si="37"/>
        <v>白二</v>
      </c>
      <c r="O273" s="45">
        <f>IFERROR(LOOKUP(1,0/((订单汇总处理!$G$7:$G$2423=N273)*(订单汇总处理!$E$7:$E$2423=B273)*(订单汇总处理!$D$7:$D$2423=2)),订单汇总处理!$K$7:$K$2423),O274)</f>
        <v>800</v>
      </c>
      <c r="P273" s="45"/>
      <c r="Q273" s="45">
        <f t="shared" si="38"/>
        <v>11409.104000000001</v>
      </c>
      <c r="R273" s="46">
        <f t="shared" si="39"/>
        <v>800</v>
      </c>
      <c r="S273" s="35">
        <f t="shared" si="40"/>
        <v>1.5625000000000001E-6</v>
      </c>
      <c r="T273" s="35">
        <f t="shared" si="41"/>
        <v>7.9712493117997944E-5</v>
      </c>
      <c r="U273" s="35">
        <f>IF(SUBSTITUTE(D273," ","")=基础数据!$A$5,S273/T273*基础数据!$C$5,IF(SUBSTITUTE(D273," ","")=基础数据!$A$4,S273/T273*基础数据!$C$4,IF(SUBSTITUTE(D273," ","")=基础数据!$A$3,S273/T273*基础数据!$C$3,S273/T273*基础数据!$C$2)))</f>
        <v>0.29402542917965951</v>
      </c>
      <c r="V273" s="35">
        <f t="shared" si="42"/>
        <v>1.7740254291796596</v>
      </c>
      <c r="W273" s="35">
        <f>IF(SUBSTITUTE(D273," ","")="老年群体",V273*LOOKUP(1,0/((基础数据!$A$15:$A$26=SUBSTITUTE(是否降价——第三轮积分赛2Q产品评价以及处理!B273," ",""))*(基础数据!$B$15:$B$26=SUBSTITUTE(是否降价——第三轮积分赛2Q产品评价以及处理!D273," ",""))),基础数据!$C$15:$C$26)/(100-基础数据!$G$5),V273*LOOKUP(1,0/((基础数据!$A$15:$A$26=SUBSTITUTE(是否降价——第三轮积分赛2Q产品评价以及处理!B273," ",""))*(基础数据!$B$15:$B$26=SUBSTITUTE(是否降价——第三轮积分赛2Q产品评价以及处理!D273," ",""))),基础数据!$C$15:$C$26)/100)</f>
        <v>14.280904704896258</v>
      </c>
      <c r="X273" s="35">
        <f t="shared" si="43"/>
        <v>11424.723763917007</v>
      </c>
    </row>
    <row r="274" spans="1:24" ht="40.200000000000003" hidden="1" thickBot="1">
      <c r="A274" s="43">
        <f t="shared" si="36"/>
        <v>7</v>
      </c>
      <c r="B274" s="29" t="s">
        <v>22</v>
      </c>
      <c r="C274" s="30" t="s">
        <v>17</v>
      </c>
      <c r="D274" s="32" t="s">
        <v>116</v>
      </c>
      <c r="E274" s="20" t="s">
        <v>135</v>
      </c>
      <c r="F274" s="24">
        <v>0.28999999999999998</v>
      </c>
      <c r="G274" s="20">
        <v>0.31</v>
      </c>
      <c r="H274" s="20">
        <v>0.99</v>
      </c>
      <c r="I274" s="20">
        <v>0.16</v>
      </c>
      <c r="J274" s="20">
        <v>0</v>
      </c>
      <c r="K274" s="20">
        <v>1.7464999999999999</v>
      </c>
      <c r="L274" s="45">
        <f>LOOKUP(1,0/((订单汇总处理!$G$7:$G$2423=N274)*(订单汇总处理!$E$7:$E$2423=B274)*(订单汇总处理!$D$7:$D$2423=2)),订单汇总处理!$I$7:$I$2423)</f>
        <v>14</v>
      </c>
      <c r="M274" s="45">
        <f>IF(SUBSTITUTE(D274," ","")="老年群体",K274*LOOKUP(1,0/((基础数据!$A$15:$A$26=SUBSTITUTE(是否降价——第三轮积分赛2Q产品评价以及处理!B274," ",""))*(基础数据!$B$15:$B$26=SUBSTITUTE(是否降价——第三轮积分赛2Q产品评价以及处理!D274," ",""))),基础数据!$C$15:$C$26)/(100-基础数据!$G$5),K274*LOOKUP(1,0/((基础数据!$A$15:$A$26=SUBSTITUTE(是否降价——第三轮积分赛2Q产品评价以及处理!B274," ",""))*(基础数据!$B$15:$B$26=SUBSTITUTE(是否降价——第三轮积分赛2Q产品评价以及处理!D274," ",""))),基础数据!$C$15:$C$26)/100)</f>
        <v>14.059324999999999</v>
      </c>
      <c r="N274" s="45" t="str">
        <f t="shared" si="37"/>
        <v>BL2</v>
      </c>
      <c r="O274" s="45">
        <f>IFERROR(LOOKUP(1,0/((订单汇总处理!$G$7:$G$2423=N274)*(订单汇总处理!$E$7:$E$2423=B274)*(订单汇总处理!$D$7:$D$2423=2)),订单汇总处理!$K$7:$K$2423),O275)</f>
        <v>799.99</v>
      </c>
      <c r="P274" s="45"/>
      <c r="Q274" s="45">
        <f t="shared" si="38"/>
        <v>11247.319406749999</v>
      </c>
      <c r="R274" s="46">
        <f t="shared" si="39"/>
        <v>799.99</v>
      </c>
      <c r="S274" s="35">
        <f t="shared" si="40"/>
        <v>1.5625390632324339E-6</v>
      </c>
      <c r="T274" s="35">
        <f t="shared" si="41"/>
        <v>7.9712493117997944E-5</v>
      </c>
      <c r="U274" s="35">
        <f>IF(SUBSTITUTE(D274," ","")=基础数据!$A$5,S274/T274*基础数据!$C$5,IF(SUBSTITUTE(D274," ","")=基础数据!$A$4,S274/T274*基础数据!$C$4,IF(SUBSTITUTE(D274," ","")=基础数据!$A$3,S274/T274*基础数据!$C$3,S274/T274*基础数据!$C$2)))</f>
        <v>0.29403277995321564</v>
      </c>
      <c r="V274" s="35">
        <f t="shared" si="42"/>
        <v>1.7540327799532156</v>
      </c>
      <c r="W274" s="35">
        <f>IF(SUBSTITUTE(D274," ","")="老年群体",V274*LOOKUP(1,0/((基础数据!$A$15:$A$26=SUBSTITUTE(是否降价——第三轮积分赛2Q产品评价以及处理!B274," ",""))*(基础数据!$B$15:$B$26=SUBSTITUTE(是否降价——第三轮积分赛2Q产品评价以及处理!D274," ",""))),基础数据!$C$15:$C$26)/(100-基础数据!$G$5),V274*LOOKUP(1,0/((基础数据!$A$15:$A$26=SUBSTITUTE(是否降价——第三轮积分赛2Q产品评价以及处理!B274," ",""))*(基础数据!$B$15:$B$26=SUBSTITUTE(是否降价——第三轮积分赛2Q产品评价以及处理!D274," ",""))),基础数据!$C$15:$C$26)/100)</f>
        <v>14.119963878623384</v>
      </c>
      <c r="X274" s="35">
        <f t="shared" si="43"/>
        <v>11295.829903259921</v>
      </c>
    </row>
    <row r="275" spans="1:24" ht="27" hidden="1" thickBot="1">
      <c r="A275" s="43">
        <f t="shared" si="36"/>
        <v>20</v>
      </c>
      <c r="B275" s="29" t="s">
        <v>22</v>
      </c>
      <c r="C275" s="30" t="s">
        <v>17</v>
      </c>
      <c r="D275" s="32" t="s">
        <v>116</v>
      </c>
      <c r="E275" s="20" t="s">
        <v>151</v>
      </c>
      <c r="F275" s="24">
        <v>0.28999999999999998</v>
      </c>
      <c r="G275" s="20">
        <v>0.25</v>
      </c>
      <c r="H275" s="20">
        <v>0.91</v>
      </c>
      <c r="I275" s="20">
        <v>0.08</v>
      </c>
      <c r="J275" s="20">
        <v>0.21</v>
      </c>
      <c r="K275" s="20">
        <v>1.738</v>
      </c>
      <c r="L275" s="45">
        <f>LOOKUP(1,0/((订单汇总处理!$G$7:$G$2423=N275)*(订单汇总处理!$E$7:$E$2423=B275)*(订单汇总处理!$D$7:$D$2423=2)),订单汇总处理!$I$7:$I$2423)</f>
        <v>14</v>
      </c>
      <c r="M275" s="45">
        <f>IF(SUBSTITUTE(D275," ","")="老年群体",K275*LOOKUP(1,0/((基础数据!$A$15:$A$26=SUBSTITUTE(是否降价——第三轮积分赛2Q产品评价以及处理!B275," ",""))*(基础数据!$B$15:$B$26=SUBSTITUTE(是否降价——第三轮积分赛2Q产品评价以及处理!D275," ",""))),基础数据!$C$15:$C$26)/(100-基础数据!$G$5),K275*LOOKUP(1,0/((基础数据!$A$15:$A$26=SUBSTITUTE(是否降价——第三轮积分赛2Q产品评价以及处理!B275," ",""))*(基础数据!$B$15:$B$26=SUBSTITUTE(是否降价——第三轮积分赛2Q产品评价以及处理!D275," ",""))),基础数据!$C$15:$C$26)/100)</f>
        <v>13.9909</v>
      </c>
      <c r="N275" s="45" t="str">
        <f t="shared" si="37"/>
        <v>白2</v>
      </c>
      <c r="O275" s="45">
        <f>IFERROR(LOOKUP(1,0/((订单汇总处理!$G$7:$G$2423=N275)*(订单汇总处理!$E$7:$E$2423=B275)*(订单汇总处理!$D$7:$D$2423=2)),订单汇总处理!$K$7:$K$2423),O276)</f>
        <v>800</v>
      </c>
      <c r="P275" s="45"/>
      <c r="Q275" s="45">
        <f t="shared" si="38"/>
        <v>11192.72</v>
      </c>
      <c r="R275" s="46">
        <f t="shared" si="39"/>
        <v>800</v>
      </c>
      <c r="S275" s="35">
        <f t="shared" si="40"/>
        <v>1.5625000000000001E-6</v>
      </c>
      <c r="T275" s="35">
        <f t="shared" si="41"/>
        <v>7.9712493117997944E-5</v>
      </c>
      <c r="U275" s="35">
        <f>IF(SUBSTITUTE(D275," ","")=基础数据!$A$5,S275/T275*基础数据!$C$5,IF(SUBSTITUTE(D275," ","")=基础数据!$A$4,S275/T275*基础数据!$C$4,IF(SUBSTITUTE(D275," ","")=基础数据!$A$3,S275/T275*基础数据!$C$3,S275/T275*基础数据!$C$2)))</f>
        <v>0.29402542917965951</v>
      </c>
      <c r="V275" s="35">
        <f t="shared" si="42"/>
        <v>1.7440254291796597</v>
      </c>
      <c r="W275" s="35">
        <f>IF(SUBSTITUTE(D275," ","")="老年群体",V275*LOOKUP(1,0/((基础数据!$A$15:$A$26=SUBSTITUTE(是否降价——第三轮积分赛2Q产品评价以及处理!B275," ",""))*(基础数据!$B$15:$B$26=SUBSTITUTE(是否降价——第三轮积分赛2Q产品评价以及处理!D275," ",""))),基础数据!$C$15:$C$26)/(100-基础数据!$G$5),V275*LOOKUP(1,0/((基础数据!$A$15:$A$26=SUBSTITUTE(是否降价——第三轮积分赛2Q产品评价以及处理!B275," ",""))*(基础数据!$B$15:$B$26=SUBSTITUTE(是否降价——第三轮积分赛2Q产品评价以及处理!D275," ",""))),基础数据!$C$15:$C$26)/100)</f>
        <v>14.03940470489626</v>
      </c>
      <c r="X275" s="35">
        <f t="shared" si="43"/>
        <v>11231.523763917008</v>
      </c>
    </row>
    <row r="276" spans="1:24" ht="40.200000000000003" hidden="1" thickBot="1">
      <c r="A276" s="43">
        <f t="shared" si="36"/>
        <v>15</v>
      </c>
      <c r="B276" s="29" t="s">
        <v>22</v>
      </c>
      <c r="C276" s="30" t="s">
        <v>17</v>
      </c>
      <c r="D276" s="32" t="s">
        <v>116</v>
      </c>
      <c r="E276" s="20" t="s">
        <v>191</v>
      </c>
      <c r="F276" s="24">
        <v>0.28999999999999998</v>
      </c>
      <c r="G276" s="20">
        <v>0.17</v>
      </c>
      <c r="H276" s="20">
        <v>0.99</v>
      </c>
      <c r="I276" s="20">
        <v>0.08</v>
      </c>
      <c r="J276" s="20">
        <v>0.18</v>
      </c>
      <c r="K276" s="20">
        <v>1.7013</v>
      </c>
      <c r="L276" s="45">
        <f>LOOKUP(1,0/((订单汇总处理!$G$7:$G$2423=N276)*(订单汇总处理!$E$7:$E$2423=B276)*(订单汇总处理!$D$7:$D$2423=2)),订单汇总处理!$I$7:$I$2423)</f>
        <v>14</v>
      </c>
      <c r="M276" s="45">
        <f>IF(SUBSTITUTE(D276," ","")="老年群体",K276*LOOKUP(1,0/((基础数据!$A$15:$A$26=SUBSTITUTE(是否降价——第三轮积分赛2Q产品评价以及处理!B276," ",""))*(基础数据!$B$15:$B$26=SUBSTITUTE(是否降价——第三轮积分赛2Q产品评价以及处理!D276," ",""))),基础数据!$C$15:$C$26)/(100-基础数据!$G$5),K276*LOOKUP(1,0/((基础数据!$A$15:$A$26=SUBSTITUTE(是否降价——第三轮积分赛2Q产品评价以及处理!B276," ",""))*(基础数据!$B$15:$B$26=SUBSTITUTE(是否降价——第三轮积分赛2Q产品评价以及处理!D276," ",""))),基础数据!$C$15:$C$26)/100)</f>
        <v>13.695464999999999</v>
      </c>
      <c r="N276" s="45" t="str">
        <f t="shared" si="37"/>
        <v>2白</v>
      </c>
      <c r="O276" s="45">
        <f>IFERROR(LOOKUP(1,0/((订单汇总处理!$G$7:$G$2423=N276)*(订单汇总处理!$E$7:$E$2423=B276)*(订单汇总处理!$D$7:$D$2423=2)),订单汇总处理!$K$7:$K$2423),O277)</f>
        <v>800</v>
      </c>
      <c r="P276" s="45"/>
      <c r="Q276" s="45">
        <f t="shared" si="38"/>
        <v>10956.371999999999</v>
      </c>
      <c r="R276" s="46">
        <f t="shared" si="39"/>
        <v>800</v>
      </c>
      <c r="S276" s="35">
        <f t="shared" si="40"/>
        <v>1.5625000000000001E-6</v>
      </c>
      <c r="T276" s="35">
        <f t="shared" si="41"/>
        <v>7.9712493117997944E-5</v>
      </c>
      <c r="U276" s="35">
        <f>IF(SUBSTITUTE(D276," ","")=基础数据!$A$5,S276/T276*基础数据!$C$5,IF(SUBSTITUTE(D276," ","")=基础数据!$A$4,S276/T276*基础数据!$C$4,IF(SUBSTITUTE(D276," ","")=基础数据!$A$3,S276/T276*基础数据!$C$3,S276/T276*基础数据!$C$2)))</f>
        <v>0.29402542917965951</v>
      </c>
      <c r="V276" s="35">
        <f t="shared" si="42"/>
        <v>1.7140254291796595</v>
      </c>
      <c r="W276" s="35">
        <f>IF(SUBSTITUTE(D276," ","")="老年群体",V276*LOOKUP(1,0/((基础数据!$A$15:$A$26=SUBSTITUTE(是否降价——第三轮积分赛2Q产品评价以及处理!B276," ",""))*(基础数据!$B$15:$B$26=SUBSTITUTE(是否降价——第三轮积分赛2Q产品评价以及处理!D276," ",""))),基础数据!$C$15:$C$26)/(100-基础数据!$G$5),V276*LOOKUP(1,0/((基础数据!$A$15:$A$26=SUBSTITUTE(是否降价——第三轮积分赛2Q产品评价以及处理!B276," ",""))*(基础数据!$B$15:$B$26=SUBSTITUTE(是否降价——第三轮积分赛2Q产品评价以及处理!D276," ",""))),基础数据!$C$15:$C$26)/100)</f>
        <v>13.79790470489626</v>
      </c>
      <c r="X276" s="35">
        <f t="shared" si="43"/>
        <v>11038.323763917007</v>
      </c>
    </row>
    <row r="277" spans="1:24" ht="40.200000000000003" hidden="1" thickBot="1">
      <c r="A277" s="43">
        <f t="shared" si="36"/>
        <v>9</v>
      </c>
      <c r="B277" s="29" t="s">
        <v>22</v>
      </c>
      <c r="C277" s="30" t="s">
        <v>17</v>
      </c>
      <c r="D277" s="32" t="s">
        <v>116</v>
      </c>
      <c r="E277" s="20" t="s">
        <v>134</v>
      </c>
      <c r="F277" s="24">
        <v>0.28999999999999998</v>
      </c>
      <c r="G277" s="20">
        <v>0.41</v>
      </c>
      <c r="H277" s="20">
        <v>0.91</v>
      </c>
      <c r="I277" s="20">
        <v>0.08</v>
      </c>
      <c r="J277" s="20">
        <v>0</v>
      </c>
      <c r="K277" s="20">
        <v>1.6979</v>
      </c>
      <c r="L277" s="45">
        <f>LOOKUP(1,0/((订单汇总处理!$G$7:$G$2423=N277)*(订单汇总处理!$E$7:$E$2423=B277)*(订单汇总处理!$D$7:$D$2423=2)),订单汇总处理!$I$7:$I$2423)</f>
        <v>14</v>
      </c>
      <c r="M277" s="45">
        <f>IF(SUBSTITUTE(D277," ","")="老年群体",K277*LOOKUP(1,0/((基础数据!$A$15:$A$26=SUBSTITUTE(是否降价——第三轮积分赛2Q产品评价以及处理!B277," ",""))*(基础数据!$B$15:$B$26=SUBSTITUTE(是否降价——第三轮积分赛2Q产品评价以及处理!D277," ",""))),基础数据!$C$15:$C$26)/(100-基础数据!$G$5),K277*LOOKUP(1,0/((基础数据!$A$15:$A$26=SUBSTITUTE(是否降价——第三轮积分赛2Q产品评价以及处理!B277," ",""))*(基础数据!$B$15:$B$26=SUBSTITUTE(是否降价——第三轮积分赛2Q产品评价以及处理!D277," ",""))),基础数据!$C$15:$C$26)/100)</f>
        <v>13.668095000000001</v>
      </c>
      <c r="N277" s="45" t="str">
        <f t="shared" si="37"/>
        <v>白领03</v>
      </c>
      <c r="O277" s="45">
        <f>IFERROR(LOOKUP(1,0/((订单汇总处理!$G$7:$G$2423=N277)*(订单汇总处理!$E$7:$E$2423=B277)*(订单汇总处理!$D$7:$D$2423=2)),订单汇总处理!$K$7:$K$2423),O278)</f>
        <v>799.9</v>
      </c>
      <c r="P277" s="45"/>
      <c r="Q277" s="45">
        <f t="shared" si="38"/>
        <v>10933.109190500001</v>
      </c>
      <c r="R277" s="46">
        <f t="shared" si="39"/>
        <v>799.9</v>
      </c>
      <c r="S277" s="35">
        <f t="shared" si="40"/>
        <v>1.5628906982543964E-6</v>
      </c>
      <c r="T277" s="35">
        <f t="shared" si="41"/>
        <v>7.9712493117997944E-5</v>
      </c>
      <c r="U277" s="35">
        <f>IF(SUBSTITUTE(D277," ","")=基础数据!$A$5,S277/T277*基础数据!$C$5,IF(SUBSTITUTE(D277," ","")=基础数据!$A$4,S277/T277*基础数据!$C$4,IF(SUBSTITUTE(D277," ","")=基础数据!$A$3,S277/T277*基础数据!$C$3,S277/T277*基础数据!$C$2)))</f>
        <v>0.29409894932169384</v>
      </c>
      <c r="V277" s="35">
        <f t="shared" si="42"/>
        <v>1.694098949321694</v>
      </c>
      <c r="W277" s="35">
        <f>IF(SUBSTITUTE(D277," ","")="老年群体",V277*LOOKUP(1,0/((基础数据!$A$15:$A$26=SUBSTITUTE(是否降价——第三轮积分赛2Q产品评价以及处理!B277," ",""))*(基础数据!$B$15:$B$26=SUBSTITUTE(是否降价——第三轮积分赛2Q产品评价以及处理!D277," ",""))),基础数据!$C$15:$C$26)/(100-基础数据!$G$5),V277*LOOKUP(1,0/((基础数据!$A$15:$A$26=SUBSTITUTE(是否降价——第三轮积分赛2Q产品评价以及处理!B277," ",""))*(基础数据!$B$15:$B$26=SUBSTITUTE(是否降价——第三轮积分赛2Q产品评价以及处理!D277," ",""))),基础数据!$C$15:$C$26)/100)</f>
        <v>13.637496542039637</v>
      </c>
      <c r="X277" s="35">
        <f t="shared" si="43"/>
        <v>10908.633483977505</v>
      </c>
    </row>
    <row r="278" spans="1:24" ht="40.200000000000003" hidden="1" thickBot="1">
      <c r="A278" s="43">
        <f t="shared" si="36"/>
        <v>7</v>
      </c>
      <c r="B278" s="29" t="s">
        <v>22</v>
      </c>
      <c r="C278" s="30" t="s">
        <v>17</v>
      </c>
      <c r="D278" s="32" t="s">
        <v>116</v>
      </c>
      <c r="E278" s="20" t="s">
        <v>150</v>
      </c>
      <c r="F278" s="24">
        <v>0.28999999999999998</v>
      </c>
      <c r="G278" s="20">
        <v>0.31</v>
      </c>
      <c r="H278" s="20">
        <v>0.91</v>
      </c>
      <c r="I278" s="20">
        <v>0.16</v>
      </c>
      <c r="J278" s="20">
        <v>0</v>
      </c>
      <c r="K278" s="20">
        <v>1.6705000000000001</v>
      </c>
      <c r="L278" s="45">
        <f>LOOKUP(1,0/((订单汇总处理!$G$7:$G$2423=N278)*(订单汇总处理!$E$7:$E$2423=B278)*(订单汇总处理!$D$7:$D$2423=2)),订单汇总处理!$I$7:$I$2423)</f>
        <v>13</v>
      </c>
      <c r="M278" s="45">
        <f>IF(SUBSTITUTE(D278," ","")="老年群体",K278*LOOKUP(1,0/((基础数据!$A$15:$A$26=SUBSTITUTE(是否降价——第三轮积分赛2Q产品评价以及处理!B278," ",""))*(基础数据!$B$15:$B$26=SUBSTITUTE(是否降价——第三轮积分赛2Q产品评价以及处理!D278," ",""))),基础数据!$C$15:$C$26)/(100-基础数据!$G$5),K278*LOOKUP(1,0/((基础数据!$A$15:$A$26=SUBSTITUTE(是否降价——第三轮积分赛2Q产品评价以及处理!B278," ",""))*(基础数据!$B$15:$B$26=SUBSTITUTE(是否降价——第三轮积分赛2Q产品评价以及处理!D278," ",""))),基础数据!$C$15:$C$26)/100)</f>
        <v>13.447525000000001</v>
      </c>
      <c r="N278" s="45" t="str">
        <f t="shared" si="37"/>
        <v>BL3a</v>
      </c>
      <c r="O278" s="45">
        <f>IFERROR(LOOKUP(1,0/((订单汇总处理!$G$7:$G$2423=N278)*(订单汇总处理!$E$7:$E$2423=B278)*(订单汇总处理!$D$7:$D$2423=2)),订单汇总处理!$K$7:$K$2423),O279)</f>
        <v>799.99</v>
      </c>
      <c r="P278" s="45"/>
      <c r="Q278" s="45">
        <f t="shared" si="38"/>
        <v>10757.885524750001</v>
      </c>
      <c r="R278" s="46">
        <f t="shared" si="39"/>
        <v>799.99</v>
      </c>
      <c r="S278" s="35">
        <f t="shared" si="40"/>
        <v>1.5625390632324339E-6</v>
      </c>
      <c r="T278" s="35">
        <f t="shared" si="41"/>
        <v>7.9712493117997944E-5</v>
      </c>
      <c r="U278" s="35">
        <f>IF(SUBSTITUTE(D278," ","")=基础数据!$A$5,S278/T278*基础数据!$C$5,IF(SUBSTITUTE(D278," ","")=基础数据!$A$4,S278/T278*基础数据!$C$4,IF(SUBSTITUTE(D278," ","")=基础数据!$A$3,S278/T278*基础数据!$C$3,S278/T278*基础数据!$C$2)))</f>
        <v>0.29403277995321564</v>
      </c>
      <c r="V278" s="35">
        <f t="shared" si="42"/>
        <v>1.6740327799532155</v>
      </c>
      <c r="W278" s="35">
        <f>IF(SUBSTITUTE(D278," ","")="老年群体",V278*LOOKUP(1,0/((基础数据!$A$15:$A$26=SUBSTITUTE(是否降价——第三轮积分赛2Q产品评价以及处理!B278," ",""))*(基础数据!$B$15:$B$26=SUBSTITUTE(是否降价——第三轮积分赛2Q产品评价以及处理!D278," ",""))),基础数据!$C$15:$C$26)/(100-基础数据!$G$5),V278*LOOKUP(1,0/((基础数据!$A$15:$A$26=SUBSTITUTE(是否降价——第三轮积分赛2Q产品评价以及处理!B278," ",""))*(基础数据!$B$15:$B$26=SUBSTITUTE(是否降价——第三轮积分赛2Q产品评价以及处理!D278," ",""))),基础数据!$C$15:$C$26)/100)</f>
        <v>13.475963878623386</v>
      </c>
      <c r="X278" s="35">
        <f t="shared" si="43"/>
        <v>10780.636343259923</v>
      </c>
    </row>
    <row r="279" spans="1:24" ht="53.4" hidden="1" thickBot="1">
      <c r="A279" s="43">
        <f t="shared" si="36"/>
        <v>14</v>
      </c>
      <c r="B279" s="29" t="s">
        <v>22</v>
      </c>
      <c r="C279" s="30" t="s">
        <v>17</v>
      </c>
      <c r="D279" s="32" t="s">
        <v>116</v>
      </c>
      <c r="E279" s="20" t="s">
        <v>141</v>
      </c>
      <c r="F279" s="24">
        <v>0.28999999999999998</v>
      </c>
      <c r="G279" s="20">
        <v>0.21</v>
      </c>
      <c r="H279" s="20">
        <v>0.99</v>
      </c>
      <c r="I279" s="20">
        <v>0.08</v>
      </c>
      <c r="J279" s="20">
        <v>0</v>
      </c>
      <c r="K279" s="20">
        <v>1.5656000000000001</v>
      </c>
      <c r="L279" s="45">
        <f>LOOKUP(1,0/((订单汇总处理!$G$7:$G$2423=N279)*(订单汇总处理!$E$7:$E$2423=B279)*(订单汇总处理!$D$7:$D$2423=2)),订单汇总处理!$I$7:$I$2423)</f>
        <v>13</v>
      </c>
      <c r="M279" s="45">
        <f>IF(SUBSTITUTE(D279," ","")="老年群体",K279*LOOKUP(1,0/((基础数据!$A$15:$A$26=SUBSTITUTE(是否降价——第三轮积分赛2Q产品评价以及处理!B279," ",""))*(基础数据!$B$15:$B$26=SUBSTITUTE(是否降价——第三轮积分赛2Q产品评价以及处理!D279," ",""))),基础数据!$C$15:$C$26)/(100-基础数据!$G$5),K279*LOOKUP(1,0/((基础数据!$A$15:$A$26=SUBSTITUTE(是否降价——第三轮积分赛2Q产品评价以及处理!B279," ",""))*(基础数据!$B$15:$B$26=SUBSTITUTE(是否降价——第三轮积分赛2Q产品评价以及处理!D279," ",""))),基础数据!$C$15:$C$26)/100)</f>
        <v>12.60308</v>
      </c>
      <c r="N279" s="45" t="str">
        <f t="shared" si="37"/>
        <v>b1121</v>
      </c>
      <c r="O279" s="45">
        <f>IFERROR(LOOKUP(1,0/((订单汇总处理!$G$7:$G$2423=N279)*(订单汇总处理!$E$7:$E$2423=B279)*(订单汇总处理!$D$7:$D$2423=2)),订单汇总处理!$K$7:$K$2423),O280)</f>
        <v>800</v>
      </c>
      <c r="P279" s="45"/>
      <c r="Q279" s="45">
        <f t="shared" si="38"/>
        <v>10082.464</v>
      </c>
      <c r="R279" s="46">
        <f t="shared" si="39"/>
        <v>800</v>
      </c>
      <c r="S279" s="35">
        <f t="shared" si="40"/>
        <v>1.5625000000000001E-6</v>
      </c>
      <c r="T279" s="35">
        <f t="shared" si="41"/>
        <v>7.9712493117997944E-5</v>
      </c>
      <c r="U279" s="35">
        <f>IF(SUBSTITUTE(D279," ","")=基础数据!$A$5,S279/T279*基础数据!$C$5,IF(SUBSTITUTE(D279," ","")=基础数据!$A$4,S279/T279*基础数据!$C$4,IF(SUBSTITUTE(D279," ","")=基础数据!$A$3,S279/T279*基础数据!$C$3,S279/T279*基础数据!$C$2)))</f>
        <v>0.29402542917965951</v>
      </c>
      <c r="V279" s="35">
        <f t="shared" si="42"/>
        <v>1.5740254291796596</v>
      </c>
      <c r="W279" s="35">
        <f>IF(SUBSTITUTE(D279," ","")="老年群体",V279*LOOKUP(1,0/((基础数据!$A$15:$A$26=SUBSTITUTE(是否降价——第三轮积分赛2Q产品评价以及处理!B279," ",""))*(基础数据!$B$15:$B$26=SUBSTITUTE(是否降价——第三轮积分赛2Q产品评价以及处理!D279," ",""))),基础数据!$C$15:$C$26)/(100-基础数据!$G$5),V279*LOOKUP(1,0/((基础数据!$A$15:$A$26=SUBSTITUTE(是否降价——第三轮积分赛2Q产品评价以及处理!B279," ",""))*(基础数据!$B$15:$B$26=SUBSTITUTE(是否降价——第三轮积分赛2Q产品评价以及处理!D279," ",""))),基础数据!$C$15:$C$26)/100)</f>
        <v>12.670904704896259</v>
      </c>
      <c r="X279" s="35">
        <f t="shared" si="43"/>
        <v>10136.723763917007</v>
      </c>
    </row>
    <row r="280" spans="1:24" ht="27" hidden="1" thickBot="1">
      <c r="A280" s="43">
        <f t="shared" si="36"/>
        <v>12</v>
      </c>
      <c r="B280" s="29" t="s">
        <v>22</v>
      </c>
      <c r="C280" s="30" t="s">
        <v>17</v>
      </c>
      <c r="D280" s="32" t="s">
        <v>116</v>
      </c>
      <c r="E280" s="20" t="s">
        <v>189</v>
      </c>
      <c r="F280" s="24">
        <v>0.28999999999999998</v>
      </c>
      <c r="G280" s="20">
        <v>0.15</v>
      </c>
      <c r="H280" s="20">
        <v>0.91</v>
      </c>
      <c r="I280" s="20">
        <v>0.16</v>
      </c>
      <c r="J280" s="20">
        <v>0</v>
      </c>
      <c r="K280" s="20">
        <v>1.5163</v>
      </c>
      <c r="L280" s="45">
        <f>LOOKUP(1,0/((订单汇总处理!$G$7:$G$2423=N280)*(订单汇总处理!$E$7:$E$2423=B280)*(订单汇总处理!$D$7:$D$2423=2)),订单汇总处理!$I$7:$I$2423)</f>
        <v>12</v>
      </c>
      <c r="M280" s="45">
        <f>IF(SUBSTITUTE(D280," ","")="老年群体",K280*LOOKUP(1,0/((基础数据!$A$15:$A$26=SUBSTITUTE(是否降价——第三轮积分赛2Q产品评价以及处理!B280," ",""))*(基础数据!$B$15:$B$26=SUBSTITUTE(是否降价——第三轮积分赛2Q产品评价以及处理!D280," ",""))),基础数据!$C$15:$C$26)/(100-基础数据!$G$5),K280*LOOKUP(1,0/((基础数据!$A$15:$A$26=SUBSTITUTE(是否降价——第三轮积分赛2Q产品评价以及处理!B280," ",""))*(基础数据!$B$15:$B$26=SUBSTITUTE(是否降价——第三轮积分赛2Q产品评价以及处理!D280," ",""))),基础数据!$C$15:$C$26)/100)</f>
        <v>12.206215</v>
      </c>
      <c r="N280" s="45" t="str">
        <f t="shared" si="37"/>
        <v>bl3</v>
      </c>
      <c r="O280" s="45">
        <f>IFERROR(LOOKUP(1,0/((订单汇总处理!$G$7:$G$2423=N280)*(订单汇总处理!$E$7:$E$2423=B280)*(订单汇总处理!$D$7:$D$2423=2)),订单汇总处理!$K$7:$K$2423),O281)</f>
        <v>800</v>
      </c>
      <c r="P280" s="45"/>
      <c r="Q280" s="45">
        <f t="shared" si="38"/>
        <v>9764.9719999999998</v>
      </c>
      <c r="R280" s="46">
        <f t="shared" si="39"/>
        <v>800</v>
      </c>
      <c r="S280" s="35">
        <f t="shared" si="40"/>
        <v>1.5625000000000001E-6</v>
      </c>
      <c r="T280" s="35">
        <f t="shared" si="41"/>
        <v>7.9712493117997944E-5</v>
      </c>
      <c r="U280" s="35">
        <f>IF(SUBSTITUTE(D280," ","")=基础数据!$A$5,S280/T280*基础数据!$C$5,IF(SUBSTITUTE(D280," ","")=基础数据!$A$4,S280/T280*基础数据!$C$4,IF(SUBSTITUTE(D280," ","")=基础数据!$A$3,S280/T280*基础数据!$C$3,S280/T280*基础数据!$C$2)))</f>
        <v>0.29402542917965951</v>
      </c>
      <c r="V280" s="35">
        <f t="shared" si="42"/>
        <v>1.5140254291796595</v>
      </c>
      <c r="W280" s="35">
        <f>IF(SUBSTITUTE(D280," ","")="老年群体",V280*LOOKUP(1,0/((基础数据!$A$15:$A$26=SUBSTITUTE(是否降价——第三轮积分赛2Q产品评价以及处理!B280," ",""))*(基础数据!$B$15:$B$26=SUBSTITUTE(是否降价——第三轮积分赛2Q产品评价以及处理!D280," ",""))),基础数据!$C$15:$C$26)/(100-基础数据!$G$5),V280*LOOKUP(1,0/((基础数据!$A$15:$A$26=SUBSTITUTE(是否降价——第三轮积分赛2Q产品评价以及处理!B280," ",""))*(基础数据!$B$15:$B$26=SUBSTITUTE(是否降价——第三轮积分赛2Q产品评价以及处理!D280," ",""))),基础数据!$C$15:$C$26)/100)</f>
        <v>12.18790470489626</v>
      </c>
      <c r="X280" s="35">
        <f t="shared" si="43"/>
        <v>9750.3237639170075</v>
      </c>
    </row>
    <row r="281" spans="1:24" ht="27" hidden="1" thickBot="1">
      <c r="A281" s="43">
        <f t="shared" si="36"/>
        <v>20</v>
      </c>
      <c r="B281" s="29" t="s">
        <v>22</v>
      </c>
      <c r="C281" s="30" t="s">
        <v>17</v>
      </c>
      <c r="D281" s="32" t="s">
        <v>116</v>
      </c>
      <c r="E281" s="20" t="s">
        <v>146</v>
      </c>
      <c r="F281" s="24">
        <v>0.28999999999999998</v>
      </c>
      <c r="G281" s="20">
        <v>0.15</v>
      </c>
      <c r="H281" s="20">
        <v>0.99</v>
      </c>
      <c r="I281" s="20">
        <v>0.08</v>
      </c>
      <c r="J281" s="20">
        <v>0</v>
      </c>
      <c r="K281" s="20">
        <v>1.5142</v>
      </c>
      <c r="L281" s="45">
        <f>LOOKUP(1,0/((订单汇总处理!$G$7:$G$2423=N281)*(订单汇总处理!$E$7:$E$2423=B281)*(订单汇总处理!$D$7:$D$2423=2)),订单汇总处理!$I$7:$I$2423)</f>
        <v>12</v>
      </c>
      <c r="M281" s="45">
        <f>IF(SUBSTITUTE(D281," ","")="老年群体",K281*LOOKUP(1,0/((基础数据!$A$15:$A$26=SUBSTITUTE(是否降价——第三轮积分赛2Q产品评价以及处理!B281," ",""))*(基础数据!$B$15:$B$26=SUBSTITUTE(是否降价——第三轮积分赛2Q产品评价以及处理!D281," ",""))),基础数据!$C$15:$C$26)/(100-基础数据!$G$5),K281*LOOKUP(1,0/((基础数据!$A$15:$A$26=SUBSTITUTE(是否降价——第三轮积分赛2Q产品评价以及处理!B281," ",""))*(基础数据!$B$15:$B$26=SUBSTITUTE(是否降价——第三轮积分赛2Q产品评价以及处理!D281," ",""))),基础数据!$C$15:$C$26)/100)</f>
        <v>12.189310000000001</v>
      </c>
      <c r="N281" s="45" t="str">
        <f t="shared" si="37"/>
        <v>白1</v>
      </c>
      <c r="O281" s="45">
        <f>IFERROR(LOOKUP(1,0/((订单汇总处理!$G$7:$G$2423=N281)*(订单汇总处理!$E$7:$E$2423=B281)*(订单汇总处理!$D$7:$D$2423=2)),订单汇总处理!$K$7:$K$2423),O282)</f>
        <v>800</v>
      </c>
      <c r="P281" s="45"/>
      <c r="Q281" s="45">
        <f t="shared" si="38"/>
        <v>9751.4480000000003</v>
      </c>
      <c r="R281" s="46">
        <f t="shared" si="39"/>
        <v>800</v>
      </c>
      <c r="S281" s="35">
        <f t="shared" si="40"/>
        <v>1.5625000000000001E-6</v>
      </c>
      <c r="T281" s="35">
        <f t="shared" si="41"/>
        <v>7.9712493117997944E-5</v>
      </c>
      <c r="U281" s="35">
        <f>IF(SUBSTITUTE(D281," ","")=基础数据!$A$5,S281/T281*基础数据!$C$5,IF(SUBSTITUTE(D281," ","")=基础数据!$A$4,S281/T281*基础数据!$C$4,IF(SUBSTITUTE(D281," ","")=基础数据!$A$3,S281/T281*基础数据!$C$3,S281/T281*基础数据!$C$2)))</f>
        <v>0.29402542917965951</v>
      </c>
      <c r="V281" s="35">
        <f t="shared" si="42"/>
        <v>1.5140254291796595</v>
      </c>
      <c r="W281" s="35">
        <f>IF(SUBSTITUTE(D281," ","")="老年群体",V281*LOOKUP(1,0/((基础数据!$A$15:$A$26=SUBSTITUTE(是否降价——第三轮积分赛2Q产品评价以及处理!B281," ",""))*(基础数据!$B$15:$B$26=SUBSTITUTE(是否降价——第三轮积分赛2Q产品评价以及处理!D281," ",""))),基础数据!$C$15:$C$26)/(100-基础数据!$G$5),V281*LOOKUP(1,0/((基础数据!$A$15:$A$26=SUBSTITUTE(是否降价——第三轮积分赛2Q产品评价以及处理!B281," ",""))*(基础数据!$B$15:$B$26=SUBSTITUTE(是否降价——第三轮积分赛2Q产品评价以及处理!D281," ",""))),基础数据!$C$15:$C$26)/100)</f>
        <v>12.18790470489626</v>
      </c>
      <c r="X281" s="35">
        <f t="shared" si="43"/>
        <v>9750.3237639170075</v>
      </c>
    </row>
    <row r="282" spans="1:24" ht="40.200000000000003" hidden="1" thickBot="1">
      <c r="A282" s="43">
        <f t="shared" si="36"/>
        <v>15</v>
      </c>
      <c r="B282" s="29" t="s">
        <v>22</v>
      </c>
      <c r="C282" s="30" t="s">
        <v>17</v>
      </c>
      <c r="D282" s="32" t="s">
        <v>116</v>
      </c>
      <c r="E282" s="20" t="s">
        <v>192</v>
      </c>
      <c r="F282" s="24">
        <v>0.28999999999999998</v>
      </c>
      <c r="G282" s="20">
        <v>0</v>
      </c>
      <c r="H282" s="20">
        <v>0.99</v>
      </c>
      <c r="I282" s="20">
        <v>0.08</v>
      </c>
      <c r="J282" s="20">
        <v>0.13</v>
      </c>
      <c r="K282" s="20">
        <v>1.4915</v>
      </c>
      <c r="L282" s="45">
        <f>LOOKUP(1,0/((订单汇总处理!$G$7:$G$2423=N282)*(订单汇总处理!$E$7:$E$2423=B282)*(订单汇总处理!$D$7:$D$2423=2)),订单汇总处理!$I$7:$I$2423)</f>
        <v>12</v>
      </c>
      <c r="M282" s="45">
        <f>IF(SUBSTITUTE(D282," ","")="老年群体",K282*LOOKUP(1,0/((基础数据!$A$15:$A$26=SUBSTITUTE(是否降价——第三轮积分赛2Q产品评价以及处理!B282," ",""))*(基础数据!$B$15:$B$26=SUBSTITUTE(是否降价——第三轮积分赛2Q产品评价以及处理!D282," ",""))),基础数据!$C$15:$C$26)/(100-基础数据!$G$5),K282*LOOKUP(1,0/((基础数据!$A$15:$A$26=SUBSTITUTE(是否降价——第三轮积分赛2Q产品评价以及处理!B282," ",""))*(基础数据!$B$15:$B$26=SUBSTITUTE(是否降价——第三轮积分赛2Q产品评价以及处理!D282," ",""))),基础数据!$C$15:$C$26)/100)</f>
        <v>12.006575</v>
      </c>
      <c r="N282" s="45" t="str">
        <f t="shared" si="37"/>
        <v>1白</v>
      </c>
      <c r="O282" s="45">
        <f>IFERROR(LOOKUP(1,0/((订单汇总处理!$G$7:$G$2423=N282)*(订单汇总处理!$E$7:$E$2423=B282)*(订单汇总处理!$D$7:$D$2423=2)),订单汇总处理!$K$7:$K$2423),O283)</f>
        <v>800</v>
      </c>
      <c r="P282" s="45"/>
      <c r="Q282" s="45">
        <f t="shared" si="38"/>
        <v>9605.26</v>
      </c>
      <c r="R282" s="46">
        <f t="shared" si="39"/>
        <v>800</v>
      </c>
      <c r="S282" s="35">
        <f t="shared" si="40"/>
        <v>1.5625000000000001E-6</v>
      </c>
      <c r="T282" s="35">
        <f t="shared" si="41"/>
        <v>7.9712493117997944E-5</v>
      </c>
      <c r="U282" s="35">
        <f>IF(SUBSTITUTE(D282," ","")=基础数据!$A$5,S282/T282*基础数据!$C$5,IF(SUBSTITUTE(D282," ","")=基础数据!$A$4,S282/T282*基础数据!$C$4,IF(SUBSTITUTE(D282," ","")=基础数据!$A$3,S282/T282*基础数据!$C$3,S282/T282*基础数据!$C$2)))</f>
        <v>0.29402542917965951</v>
      </c>
      <c r="V282" s="35">
        <f t="shared" si="42"/>
        <v>1.4940254291796597</v>
      </c>
      <c r="W282" s="35">
        <f>IF(SUBSTITUTE(D282," ","")="老年群体",V282*LOOKUP(1,0/((基础数据!$A$15:$A$26=SUBSTITUTE(是否降价——第三轮积分赛2Q产品评价以及处理!B282," ",""))*(基础数据!$B$15:$B$26=SUBSTITUTE(是否降价——第三轮积分赛2Q产品评价以及处理!D282," ",""))),基础数据!$C$15:$C$26)/(100-基础数据!$G$5),V282*LOOKUP(1,0/((基础数据!$A$15:$A$26=SUBSTITUTE(是否降价——第三轮积分赛2Q产品评价以及处理!B282," ",""))*(基础数据!$B$15:$B$26=SUBSTITUTE(是否降价——第三轮积分赛2Q产品评价以及处理!D282," ",""))),基础数据!$C$15:$C$26)/100)</f>
        <v>12.026904704896261</v>
      </c>
      <c r="X282" s="35">
        <f t="shared" si="43"/>
        <v>9621.5237639170082</v>
      </c>
    </row>
    <row r="283" spans="1:24" ht="53.4" hidden="1" thickBot="1">
      <c r="A283" s="43">
        <f t="shared" si="36"/>
        <v>17</v>
      </c>
      <c r="B283" s="29" t="s">
        <v>22</v>
      </c>
      <c r="C283" s="30" t="s">
        <v>17</v>
      </c>
      <c r="D283" s="32" t="s">
        <v>116</v>
      </c>
      <c r="E283" s="20" t="s">
        <v>147</v>
      </c>
      <c r="F283" s="24">
        <v>0.28999999999999998</v>
      </c>
      <c r="G283" s="20">
        <v>0</v>
      </c>
      <c r="H283" s="20">
        <v>0.99</v>
      </c>
      <c r="I283" s="20">
        <v>0.08</v>
      </c>
      <c r="J283" s="20">
        <v>0.13</v>
      </c>
      <c r="K283" s="20">
        <v>1.4915</v>
      </c>
      <c r="L283" s="45">
        <f>LOOKUP(1,0/((订单汇总处理!$G$7:$G$2423=N283)*(订单汇总处理!$E$7:$E$2423=B283)*(订单汇总处理!$D$7:$D$2423=2)),订单汇总处理!$I$7:$I$2423)</f>
        <v>12</v>
      </c>
      <c r="M283" s="45">
        <f>IF(SUBSTITUTE(D283," ","")="老年群体",K283*LOOKUP(1,0/((基础数据!$A$15:$A$26=SUBSTITUTE(是否降价——第三轮积分赛2Q产品评价以及处理!B283," ",""))*(基础数据!$B$15:$B$26=SUBSTITUTE(是否降价——第三轮积分赛2Q产品评价以及处理!D283," ",""))),基础数据!$C$15:$C$26)/(100-基础数据!$G$5),K283*LOOKUP(1,0/((基础数据!$A$15:$A$26=SUBSTITUTE(是否降价——第三轮积分赛2Q产品评价以及处理!B283," ",""))*(基础数据!$B$15:$B$26=SUBSTITUTE(是否降价——第三轮积分赛2Q产品评价以及处理!D283," ",""))),基础数据!$C$15:$C$26)/100)</f>
        <v>12.006575</v>
      </c>
      <c r="N283" s="45" t="str">
        <f t="shared" si="37"/>
        <v>bbb2</v>
      </c>
      <c r="O283" s="45">
        <f>IFERROR(LOOKUP(1,0/((订单汇总处理!$G$7:$G$2423=N283)*(订单汇总处理!$E$7:$E$2423=B283)*(订单汇总处理!$D$7:$D$2423=2)),订单汇总处理!$K$7:$K$2423),O284)</f>
        <v>800</v>
      </c>
      <c r="P283" s="45"/>
      <c r="Q283" s="45">
        <f t="shared" si="38"/>
        <v>9605.26</v>
      </c>
      <c r="R283" s="46">
        <f t="shared" si="39"/>
        <v>800</v>
      </c>
      <c r="S283" s="35">
        <f t="shared" si="40"/>
        <v>1.5625000000000001E-6</v>
      </c>
      <c r="T283" s="35">
        <f t="shared" si="41"/>
        <v>7.9712493117997944E-5</v>
      </c>
      <c r="U283" s="35">
        <f>IF(SUBSTITUTE(D283," ","")=基础数据!$A$5,S283/T283*基础数据!$C$5,IF(SUBSTITUTE(D283," ","")=基础数据!$A$4,S283/T283*基础数据!$C$4,IF(SUBSTITUTE(D283," ","")=基础数据!$A$3,S283/T283*基础数据!$C$3,S283/T283*基础数据!$C$2)))</f>
        <v>0.29402542917965951</v>
      </c>
      <c r="V283" s="35">
        <f t="shared" si="42"/>
        <v>1.4940254291796597</v>
      </c>
      <c r="W283" s="35">
        <f>IF(SUBSTITUTE(D283," ","")="老年群体",V283*LOOKUP(1,0/((基础数据!$A$15:$A$26=SUBSTITUTE(是否降价——第三轮积分赛2Q产品评价以及处理!B283," ",""))*(基础数据!$B$15:$B$26=SUBSTITUTE(是否降价——第三轮积分赛2Q产品评价以及处理!D283," ",""))),基础数据!$C$15:$C$26)/(100-基础数据!$G$5),V283*LOOKUP(1,0/((基础数据!$A$15:$A$26=SUBSTITUTE(是否降价——第三轮积分赛2Q产品评价以及处理!B283," ",""))*(基础数据!$B$15:$B$26=SUBSTITUTE(是否降价——第三轮积分赛2Q产品评价以及处理!D283," ",""))),基础数据!$C$15:$C$26)/100)</f>
        <v>12.026904704896261</v>
      </c>
      <c r="X283" s="35">
        <f t="shared" si="43"/>
        <v>9621.5237639170082</v>
      </c>
    </row>
    <row r="284" spans="1:24" ht="53.4" hidden="1" thickBot="1">
      <c r="A284" s="43">
        <f t="shared" si="36"/>
        <v>14</v>
      </c>
      <c r="B284" s="29" t="s">
        <v>22</v>
      </c>
      <c r="C284" s="30" t="s">
        <v>17</v>
      </c>
      <c r="D284" s="32" t="s">
        <v>116</v>
      </c>
      <c r="E284" s="20" t="s">
        <v>143</v>
      </c>
      <c r="F284" s="24">
        <v>0.28999999999999998</v>
      </c>
      <c r="G284" s="20">
        <v>0.21</v>
      </c>
      <c r="H284" s="20">
        <v>0.91</v>
      </c>
      <c r="I284" s="20">
        <v>0.08</v>
      </c>
      <c r="J284" s="20">
        <v>0</v>
      </c>
      <c r="K284" s="20">
        <v>1.4896</v>
      </c>
      <c r="L284" s="45">
        <f>LOOKUP(1,0/((订单汇总处理!$G$7:$G$2423=N284)*(订单汇总处理!$E$7:$E$2423=B284)*(订单汇总处理!$D$7:$D$2423=2)),订单汇总处理!$I$7:$I$2423)</f>
        <v>12</v>
      </c>
      <c r="M284" s="45">
        <f>IF(SUBSTITUTE(D284," ","")="老年群体",K284*LOOKUP(1,0/((基础数据!$A$15:$A$26=SUBSTITUTE(是否降价——第三轮积分赛2Q产品评价以及处理!B284," ",""))*(基础数据!$B$15:$B$26=SUBSTITUTE(是否降价——第三轮积分赛2Q产品评价以及处理!D284," ",""))),基础数据!$C$15:$C$26)/(100-基础数据!$G$5),K284*LOOKUP(1,0/((基础数据!$A$15:$A$26=SUBSTITUTE(是否降价——第三轮积分赛2Q产品评价以及处理!B284," ",""))*(基础数据!$B$15:$B$26=SUBSTITUTE(是否降价——第三轮积分赛2Q产品评价以及处理!D284," ",""))),基础数据!$C$15:$C$26)/100)</f>
        <v>11.99128</v>
      </c>
      <c r="N284" s="45" t="str">
        <f t="shared" si="37"/>
        <v>b113</v>
      </c>
      <c r="O284" s="45">
        <f>IFERROR(LOOKUP(1,0/((订单汇总处理!$G$7:$G$2423=N284)*(订单汇总处理!$E$7:$E$2423=B284)*(订单汇总处理!$D$7:$D$2423=2)),订单汇总处理!$K$7:$K$2423),O285)</f>
        <v>800</v>
      </c>
      <c r="P284" s="45"/>
      <c r="Q284" s="45">
        <f t="shared" si="38"/>
        <v>9593.0239999999994</v>
      </c>
      <c r="R284" s="46">
        <f t="shared" si="39"/>
        <v>800</v>
      </c>
      <c r="S284" s="35">
        <f t="shared" si="40"/>
        <v>1.5625000000000001E-6</v>
      </c>
      <c r="T284" s="35">
        <f t="shared" si="41"/>
        <v>7.9712493117997944E-5</v>
      </c>
      <c r="U284" s="35">
        <f>IF(SUBSTITUTE(D284," ","")=基础数据!$A$5,S284/T284*基础数据!$C$5,IF(SUBSTITUTE(D284," ","")=基础数据!$A$4,S284/T284*基础数据!$C$4,IF(SUBSTITUTE(D284," ","")=基础数据!$A$3,S284/T284*基础数据!$C$3,S284/T284*基础数据!$C$2)))</f>
        <v>0.29402542917965951</v>
      </c>
      <c r="V284" s="35">
        <f t="shared" si="42"/>
        <v>1.4940254291796597</v>
      </c>
      <c r="W284" s="35">
        <f>IF(SUBSTITUTE(D284," ","")="老年群体",V284*LOOKUP(1,0/((基础数据!$A$15:$A$26=SUBSTITUTE(是否降价——第三轮积分赛2Q产品评价以及处理!B284," ",""))*(基础数据!$B$15:$B$26=SUBSTITUTE(是否降价——第三轮积分赛2Q产品评价以及处理!D284," ",""))),基础数据!$C$15:$C$26)/(100-基础数据!$G$5),V284*LOOKUP(1,0/((基础数据!$A$15:$A$26=SUBSTITUTE(是否降价——第三轮积分赛2Q产品评价以及处理!B284," ",""))*(基础数据!$B$15:$B$26=SUBSTITUTE(是否降价——第三轮积分赛2Q产品评价以及处理!D284," ",""))),基础数据!$C$15:$C$26)/100)</f>
        <v>12.026904704896261</v>
      </c>
      <c r="X284" s="35">
        <f t="shared" si="43"/>
        <v>9621.5237639170082</v>
      </c>
    </row>
    <row r="285" spans="1:24" ht="40.200000000000003" hidden="1" thickBot="1">
      <c r="A285" s="43">
        <f t="shared" si="36"/>
        <v>22</v>
      </c>
      <c r="B285" s="29" t="s">
        <v>22</v>
      </c>
      <c r="C285" s="30" t="s">
        <v>17</v>
      </c>
      <c r="D285" s="32" t="s">
        <v>116</v>
      </c>
      <c r="E285" s="20" t="s">
        <v>211</v>
      </c>
      <c r="F285" s="24">
        <v>0.28999999999999998</v>
      </c>
      <c r="G285" s="20">
        <v>0</v>
      </c>
      <c r="H285" s="20">
        <v>0.99</v>
      </c>
      <c r="I285" s="20">
        <v>0.16</v>
      </c>
      <c r="J285" s="20">
        <v>0</v>
      </c>
      <c r="K285" s="20">
        <v>1.4380999999999999</v>
      </c>
      <c r="L285" s="45">
        <f>LOOKUP(1,0/((订单汇总处理!$G$7:$G$2423=N285)*(订单汇总处理!$E$7:$E$2423=B285)*(订单汇总处理!$D$7:$D$2423=2)),订单汇总处理!$I$7:$I$2423)</f>
        <v>12</v>
      </c>
      <c r="M285" s="45">
        <f>IF(SUBSTITUTE(D285," ","")="老年群体",K285*LOOKUP(1,0/((基础数据!$A$15:$A$26=SUBSTITUTE(是否降价——第三轮积分赛2Q产品评价以及处理!B285," ",""))*(基础数据!$B$15:$B$26=SUBSTITUTE(是否降价——第三轮积分赛2Q产品评价以及处理!D285," ",""))),基础数据!$C$15:$C$26)/(100-基础数据!$G$5),K285*LOOKUP(1,0/((基础数据!$A$15:$A$26=SUBSTITUTE(是否降价——第三轮积分赛2Q产品评价以及处理!B285," ",""))*(基础数据!$B$15:$B$26=SUBSTITUTE(是否降价——第三轮积分赛2Q产品评价以及处理!D285," ",""))),基础数据!$C$15:$C$26)/100)</f>
        <v>11.576704999999999</v>
      </c>
      <c r="N285" s="45" t="str">
        <f t="shared" si="37"/>
        <v>22</v>
      </c>
      <c r="O285" s="45">
        <f>IFERROR(LOOKUP(1,0/((订单汇总处理!$G$7:$G$2423=N285)*(订单汇总处理!$E$7:$E$2423=B285)*(订单汇总处理!$D$7:$D$2423=2)),订单汇总处理!$K$7:$K$2423),O286)</f>
        <v>800</v>
      </c>
      <c r="P285" s="45"/>
      <c r="Q285" s="45">
        <f t="shared" si="38"/>
        <v>9261.3639999999996</v>
      </c>
      <c r="R285" s="46">
        <f t="shared" si="39"/>
        <v>800</v>
      </c>
      <c r="S285" s="35">
        <f t="shared" si="40"/>
        <v>1.5625000000000001E-6</v>
      </c>
      <c r="T285" s="35">
        <f t="shared" si="41"/>
        <v>7.9712493117997944E-5</v>
      </c>
      <c r="U285" s="35">
        <f>IF(SUBSTITUTE(D285," ","")=基础数据!$A$5,S285/T285*基础数据!$C$5,IF(SUBSTITUTE(D285," ","")=基础数据!$A$4,S285/T285*基础数据!$C$4,IF(SUBSTITUTE(D285," ","")=基础数据!$A$3,S285/T285*基础数据!$C$3,S285/T285*基础数据!$C$2)))</f>
        <v>0.29402542917965951</v>
      </c>
      <c r="V285" s="35">
        <f t="shared" si="42"/>
        <v>1.4440254291796595</v>
      </c>
      <c r="W285" s="35">
        <f>IF(SUBSTITUTE(D285," ","")="老年群体",V285*LOOKUP(1,0/((基础数据!$A$15:$A$26=SUBSTITUTE(是否降价——第三轮积分赛2Q产品评价以及处理!B285," ",""))*(基础数据!$B$15:$B$26=SUBSTITUTE(是否降价——第三轮积分赛2Q产品评价以及处理!D285," ",""))),基础数据!$C$15:$C$26)/(100-基础数据!$G$5),V285*LOOKUP(1,0/((基础数据!$A$15:$A$26=SUBSTITUTE(是否降价——第三轮积分赛2Q产品评价以及处理!B285," ",""))*(基础数据!$B$15:$B$26=SUBSTITUTE(是否降价——第三轮积分赛2Q产品评价以及处理!D285," ",""))),基础数据!$C$15:$C$26)/100)</f>
        <v>11.624404704896257</v>
      </c>
      <c r="X285" s="35">
        <f t="shared" si="43"/>
        <v>9299.5237639170064</v>
      </c>
    </row>
    <row r="286" spans="1:24" ht="53.4" hidden="1" thickBot="1">
      <c r="A286" s="43">
        <f t="shared" si="36"/>
        <v>4</v>
      </c>
      <c r="B286" s="29" t="s">
        <v>22</v>
      </c>
      <c r="C286" s="30" t="s">
        <v>17</v>
      </c>
      <c r="D286" s="32" t="s">
        <v>116</v>
      </c>
      <c r="E286" s="20" t="s">
        <v>193</v>
      </c>
      <c r="F286" s="24">
        <v>0.28999999999999998</v>
      </c>
      <c r="G286" s="20">
        <v>0</v>
      </c>
      <c r="H286" s="20">
        <v>0.99</v>
      </c>
      <c r="I286" s="20">
        <v>0.16</v>
      </c>
      <c r="J286" s="20">
        <v>0</v>
      </c>
      <c r="K286" s="20">
        <v>1.4380999999999999</v>
      </c>
      <c r="L286" s="45">
        <f>LOOKUP(1,0/((订单汇总处理!$G$7:$G$2423=N286)*(订单汇总处理!$E$7:$E$2423=B286)*(订单汇总处理!$D$7:$D$2423=2)),订单汇总处理!$I$7:$I$2423)</f>
        <v>12</v>
      </c>
      <c r="M286" s="45">
        <f>IF(SUBSTITUTE(D286," ","")="老年群体",K286*LOOKUP(1,0/((基础数据!$A$15:$A$26=SUBSTITUTE(是否降价——第三轮积分赛2Q产品评价以及处理!B286," ",""))*(基础数据!$B$15:$B$26=SUBSTITUTE(是否降价——第三轮积分赛2Q产品评价以及处理!D286," ",""))),基础数据!$C$15:$C$26)/(100-基础数据!$G$5),K286*LOOKUP(1,0/((基础数据!$A$15:$A$26=SUBSTITUTE(是否降价——第三轮积分赛2Q产品评价以及处理!B286," ",""))*(基础数据!$B$15:$B$26=SUBSTITUTE(是否降价——第三轮积分赛2Q产品评价以及处理!D286," ",""))),基础数据!$C$15:$C$26)/100)</f>
        <v>11.576704999999999</v>
      </c>
      <c r="N286" s="45" t="str">
        <f t="shared" si="37"/>
        <v>BLLL2</v>
      </c>
      <c r="O286" s="45">
        <f>IFERROR(LOOKUP(1,0/((订单汇总处理!$G$7:$G$2423=N286)*(订单汇总处理!$E$7:$E$2423=B286)*(订单汇总处理!$D$7:$D$2423=2)),订单汇总处理!$K$7:$K$2423),O287)</f>
        <v>800</v>
      </c>
      <c r="P286" s="45"/>
      <c r="Q286" s="45">
        <f t="shared" si="38"/>
        <v>9261.3639999999996</v>
      </c>
      <c r="R286" s="46">
        <f t="shared" si="39"/>
        <v>800</v>
      </c>
      <c r="S286" s="35">
        <f t="shared" si="40"/>
        <v>1.5625000000000001E-6</v>
      </c>
      <c r="T286" s="35">
        <f t="shared" si="41"/>
        <v>7.9712493117997944E-5</v>
      </c>
      <c r="U286" s="35">
        <f>IF(SUBSTITUTE(D286," ","")=基础数据!$A$5,S286/T286*基础数据!$C$5,IF(SUBSTITUTE(D286," ","")=基础数据!$A$4,S286/T286*基础数据!$C$4,IF(SUBSTITUTE(D286," ","")=基础数据!$A$3,S286/T286*基础数据!$C$3,S286/T286*基础数据!$C$2)))</f>
        <v>0.29402542917965951</v>
      </c>
      <c r="V286" s="35">
        <f t="shared" si="42"/>
        <v>1.4440254291796595</v>
      </c>
      <c r="W286" s="35">
        <f>IF(SUBSTITUTE(D286," ","")="老年群体",V286*LOOKUP(1,0/((基础数据!$A$15:$A$26=SUBSTITUTE(是否降价——第三轮积分赛2Q产品评价以及处理!B286," ",""))*(基础数据!$B$15:$B$26=SUBSTITUTE(是否降价——第三轮积分赛2Q产品评价以及处理!D286," ",""))),基础数据!$C$15:$C$26)/(100-基础数据!$G$5),V286*LOOKUP(1,0/((基础数据!$A$15:$A$26=SUBSTITUTE(是否降价——第三轮积分赛2Q产品评价以及处理!B286," ",""))*(基础数据!$B$15:$B$26=SUBSTITUTE(是否降价——第三轮积分赛2Q产品评价以及处理!D286," ",""))),基础数据!$C$15:$C$26)/100)</f>
        <v>11.624404704896257</v>
      </c>
      <c r="X286" s="35">
        <f t="shared" si="43"/>
        <v>9299.5237639170064</v>
      </c>
    </row>
    <row r="287" spans="1:24" ht="53.4" hidden="1" thickBot="1">
      <c r="A287" s="43">
        <f t="shared" si="36"/>
        <v>17</v>
      </c>
      <c r="B287" s="29" t="s">
        <v>22</v>
      </c>
      <c r="C287" s="30" t="s">
        <v>17</v>
      </c>
      <c r="D287" s="32" t="s">
        <v>116</v>
      </c>
      <c r="E287" s="20" t="s">
        <v>152</v>
      </c>
      <c r="F287" s="24">
        <v>0.28999999999999998</v>
      </c>
      <c r="G287" s="20">
        <v>0</v>
      </c>
      <c r="H287" s="20">
        <v>0.91</v>
      </c>
      <c r="I287" s="20">
        <v>0.08</v>
      </c>
      <c r="J287" s="20">
        <v>0.13</v>
      </c>
      <c r="K287" s="20">
        <v>1.4101999999999999</v>
      </c>
      <c r="L287" s="45">
        <f>LOOKUP(1,0/((订单汇总处理!$G$7:$G$2423=N287)*(订单汇总处理!$E$7:$E$2423=B287)*(订单汇总处理!$D$7:$D$2423=2)),订单汇总处理!$I$7:$I$2423)</f>
        <v>11</v>
      </c>
      <c r="M287" s="45">
        <f>IF(SUBSTITUTE(D287," ","")="老年群体",K287*LOOKUP(1,0/((基础数据!$A$15:$A$26=SUBSTITUTE(是否降价——第三轮积分赛2Q产品评价以及处理!B287," ",""))*(基础数据!$B$15:$B$26=SUBSTITUTE(是否降价——第三轮积分赛2Q产品评价以及处理!D287," ",""))),基础数据!$C$15:$C$26)/(100-基础数据!$G$5),K287*LOOKUP(1,0/((基础数据!$A$15:$A$26=SUBSTITUTE(是否降价——第三轮积分赛2Q产品评价以及处理!B287," ",""))*(基础数据!$B$15:$B$26=SUBSTITUTE(是否降价——第三轮积分赛2Q产品评价以及处理!D287," ",""))),基础数据!$C$15:$C$26)/100)</f>
        <v>11.35211</v>
      </c>
      <c r="N287" s="45" t="str">
        <f t="shared" si="37"/>
        <v>bbb3</v>
      </c>
      <c r="O287" s="45">
        <f>IFERROR(LOOKUP(1,0/((订单汇总处理!$G$7:$G$2423=N287)*(订单汇总处理!$E$7:$E$2423=B287)*(订单汇总处理!$D$7:$D$2423=2)),订单汇总处理!$K$7:$K$2423),O288)</f>
        <v>800</v>
      </c>
      <c r="P287" s="45"/>
      <c r="Q287" s="45">
        <f t="shared" si="38"/>
        <v>9081.6880000000001</v>
      </c>
      <c r="R287" s="46">
        <f t="shared" si="39"/>
        <v>800</v>
      </c>
      <c r="S287" s="35">
        <f t="shared" si="40"/>
        <v>1.5625000000000001E-6</v>
      </c>
      <c r="T287" s="35">
        <f t="shared" si="41"/>
        <v>7.9712493117997944E-5</v>
      </c>
      <c r="U287" s="35">
        <f>IF(SUBSTITUTE(D287," ","")=基础数据!$A$5,S287/T287*基础数据!$C$5,IF(SUBSTITUTE(D287," ","")=基础数据!$A$4,S287/T287*基础数据!$C$4,IF(SUBSTITUTE(D287," ","")=基础数据!$A$3,S287/T287*基础数据!$C$3,S287/T287*基础数据!$C$2)))</f>
        <v>0.29402542917965951</v>
      </c>
      <c r="V287" s="35">
        <f t="shared" si="42"/>
        <v>1.4140254291796597</v>
      </c>
      <c r="W287" s="35">
        <f>IF(SUBSTITUTE(D287," ","")="老年群体",V287*LOOKUP(1,0/((基础数据!$A$15:$A$26=SUBSTITUTE(是否降价——第三轮积分赛2Q产品评价以及处理!B287," ",""))*(基础数据!$B$15:$B$26=SUBSTITUTE(是否降价——第三轮积分赛2Q产品评价以及处理!D287," ",""))),基础数据!$C$15:$C$26)/(100-基础数据!$G$5),V287*LOOKUP(1,0/((基础数据!$A$15:$A$26=SUBSTITUTE(是否降价——第三轮积分赛2Q产品评价以及处理!B287," ",""))*(基础数据!$B$15:$B$26=SUBSTITUTE(是否降价——第三轮积分赛2Q产品评价以及处理!D287," ",""))),基础数据!$C$15:$C$26)/100)</f>
        <v>11.382904704896259</v>
      </c>
      <c r="X287" s="35">
        <f t="shared" si="43"/>
        <v>9106.3237639170075</v>
      </c>
    </row>
    <row r="288" spans="1:24" ht="40.200000000000003" thickBot="1">
      <c r="A288" s="43">
        <f t="shared" si="36"/>
        <v>1</v>
      </c>
      <c r="B288" s="29" t="s">
        <v>22</v>
      </c>
      <c r="C288" s="30" t="s">
        <v>17</v>
      </c>
      <c r="D288" s="32" t="s">
        <v>116</v>
      </c>
      <c r="E288" s="20" t="s">
        <v>149</v>
      </c>
      <c r="F288" s="24">
        <v>0.28999999999999998</v>
      </c>
      <c r="G288" s="20">
        <v>0</v>
      </c>
      <c r="H288" s="20">
        <v>0.99</v>
      </c>
      <c r="I288" s="20">
        <v>0.08</v>
      </c>
      <c r="J288" s="20">
        <v>0</v>
      </c>
      <c r="K288" s="20">
        <v>1.36</v>
      </c>
      <c r="L288" s="45">
        <f>LOOKUP(1,0/((订单汇总处理!$G$7:$G$2423=N288)*(订单汇总处理!$E$7:$E$2423=B288)*(订单汇总处理!$D$7:$D$2423=2)),订单汇总处理!$I$7:$I$2423)</f>
        <v>11</v>
      </c>
      <c r="M288" s="45">
        <f>IF(SUBSTITUTE(D288," ","")="老年群体",K288*LOOKUP(1,0/((基础数据!$A$15:$A$26=SUBSTITUTE(是否降价——第三轮积分赛2Q产品评价以及处理!B288," ",""))*(基础数据!$B$15:$B$26=SUBSTITUTE(是否降价——第三轮积分赛2Q产品评价以及处理!D288," ",""))),基础数据!$C$15:$C$26)/(100-基础数据!$G$5),K288*LOOKUP(1,0/((基础数据!$A$15:$A$26=SUBSTITUTE(是否降价——第三轮积分赛2Q产品评价以及处理!B288," ",""))*(基础数据!$B$15:$B$26=SUBSTITUTE(是否降价——第三轮积分赛2Q产品评价以及处理!D288," ",""))),基础数据!$C$15:$C$26)/100)</f>
        <v>10.948000000000002</v>
      </c>
      <c r="N288" s="45" t="str">
        <f t="shared" si="37"/>
        <v>白兰2</v>
      </c>
      <c r="O288" s="45">
        <f>IFERROR(LOOKUP(1,0/((订单汇总处理!$G$7:$G$2423=N288)*(订单汇总处理!$E$7:$E$2423=B288)*(订单汇总处理!$D$7:$D$2423=2)),订单汇总处理!$K$7:$K$2423),O289)</f>
        <v>800</v>
      </c>
      <c r="P288" s="45">
        <f>IF(N288=基础数据!$K$8,基础数据!$K$29,IF(N288=基础数据!$L$8,基础数据!$L$29,IF(N288=基础数据!$M$8,基础数据!$M$29,IF(N288=基础数据!$N$8,基础数据!$N$29,IF(N288=基础数据!$O$8,基础数据!$O$29,IF(N288=基础数据!$P$8,基础数据!$P$29,IF(N288=基础数据!$Q$8,基础数据!$Q$29,基础数据!$R$29)))))))</f>
        <v>281.84000000000003</v>
      </c>
      <c r="Q288" s="82">
        <f>(O288-P288)*M288</f>
        <v>5672.8156800000006</v>
      </c>
      <c r="R288" s="46">
        <f t="shared" si="39"/>
        <v>800</v>
      </c>
      <c r="S288" s="35">
        <f t="shared" si="40"/>
        <v>1.5625000000000001E-6</v>
      </c>
      <c r="T288" s="35">
        <f t="shared" si="41"/>
        <v>7.9712493117997944E-5</v>
      </c>
      <c r="U288" s="35">
        <f>IF(SUBSTITUTE(D288," ","")=基础数据!$A$5,S288/T288*基础数据!$C$5,IF(SUBSTITUTE(D288," ","")=基础数据!$A$4,S288/T288*基础数据!$C$4,IF(SUBSTITUTE(D288," ","")=基础数据!$A$3,S288/T288*基础数据!$C$3,S288/T288*基础数据!$C$2)))</f>
        <v>0.29402542917965951</v>
      </c>
      <c r="V288" s="35">
        <f t="shared" si="42"/>
        <v>1.3640254291796596</v>
      </c>
      <c r="W288" s="35">
        <f>IF(SUBSTITUTE(D288," ","")="老年群体",V288*LOOKUP(1,0/((基础数据!$A$15:$A$26=SUBSTITUTE(是否降价——第三轮积分赛2Q产品评价以及处理!B288," ",""))*(基础数据!$B$15:$B$26=SUBSTITUTE(是否降价——第三轮积分赛2Q产品评价以及处理!D288," ",""))),基础数据!$C$15:$C$26)/(100-基础数据!$G$5),V288*LOOKUP(1,0/((基础数据!$A$15:$A$26=SUBSTITUTE(是否降价——第三轮积分赛2Q产品评价以及处理!B288," ",""))*(基础数据!$B$15:$B$26=SUBSTITUTE(是否降价——第三轮积分赛2Q产品评价以及处理!D288," ",""))),基础数据!$C$15:$C$26)/100)</f>
        <v>10.980404704896259</v>
      </c>
      <c r="X288" s="82">
        <f>(R288-P288)*W288</f>
        <v>5689.6065018890449</v>
      </c>
    </row>
    <row r="289" spans="1:24" ht="27" hidden="1" thickBot="1">
      <c r="A289" s="43">
        <f t="shared" si="36"/>
        <v>2</v>
      </c>
      <c r="B289" s="29" t="s">
        <v>22</v>
      </c>
      <c r="C289" s="30" t="s">
        <v>17</v>
      </c>
      <c r="D289" s="32" t="s">
        <v>116</v>
      </c>
      <c r="E289" s="20" t="s">
        <v>194</v>
      </c>
      <c r="F289" s="24">
        <v>0.28999999999999998</v>
      </c>
      <c r="G289" s="20">
        <v>0</v>
      </c>
      <c r="H289" s="20">
        <v>0.99</v>
      </c>
      <c r="I289" s="20">
        <v>0.08</v>
      </c>
      <c r="J289" s="20">
        <v>0</v>
      </c>
      <c r="K289" s="20">
        <v>1.36</v>
      </c>
      <c r="L289" s="45">
        <f>LOOKUP(1,0/((订单汇总处理!$G$7:$G$2423=N289)*(订单汇总处理!$E$7:$E$2423=B289)*(订单汇总处理!$D$7:$D$2423=2)),订单汇总处理!$I$7:$I$2423)</f>
        <v>11</v>
      </c>
      <c r="M289" s="45">
        <f>IF(SUBSTITUTE(D289," ","")="老年群体",K289*LOOKUP(1,0/((基础数据!$A$15:$A$26=SUBSTITUTE(是否降价——第三轮积分赛2Q产品评价以及处理!B289," ",""))*(基础数据!$B$15:$B$26=SUBSTITUTE(是否降价——第三轮积分赛2Q产品评价以及处理!D289," ",""))),基础数据!$C$15:$C$26)/(100-基础数据!$G$5),K289*LOOKUP(1,0/((基础数据!$A$15:$A$26=SUBSTITUTE(是否降价——第三轮积分赛2Q产品评价以及处理!B289," ",""))*(基础数据!$B$15:$B$26=SUBSTITUTE(是否降价——第三轮积分赛2Q产品评价以及处理!D289," ",""))),基础数据!$C$15:$C$26)/100)</f>
        <v>10.948000000000002</v>
      </c>
      <c r="N289" s="45" t="str">
        <f t="shared" si="37"/>
        <v>白领B</v>
      </c>
      <c r="O289" s="45">
        <f>IFERROR(LOOKUP(1,0/((订单汇总处理!$G$7:$G$2423=N289)*(订单汇总处理!$E$7:$E$2423=B289)*(订单汇总处理!$D$7:$D$2423=2)),订单汇总处理!$K$7:$K$2423),O290)</f>
        <v>800</v>
      </c>
      <c r="P289" s="45"/>
      <c r="Q289" s="45">
        <f t="shared" si="38"/>
        <v>8758.4000000000015</v>
      </c>
      <c r="R289" s="46">
        <f t="shared" si="39"/>
        <v>800</v>
      </c>
      <c r="S289" s="35">
        <f t="shared" si="40"/>
        <v>1.5625000000000001E-6</v>
      </c>
      <c r="T289" s="35">
        <f t="shared" si="41"/>
        <v>7.9712493117997944E-5</v>
      </c>
      <c r="U289" s="35">
        <f>IF(SUBSTITUTE(D289," ","")=基础数据!$A$5,S289/T289*基础数据!$C$5,IF(SUBSTITUTE(D289," ","")=基础数据!$A$4,S289/T289*基础数据!$C$4,IF(SUBSTITUTE(D289," ","")=基础数据!$A$3,S289/T289*基础数据!$C$3,S289/T289*基础数据!$C$2)))</f>
        <v>0.29402542917965951</v>
      </c>
      <c r="V289" s="35">
        <f t="shared" si="42"/>
        <v>1.3640254291796596</v>
      </c>
      <c r="W289" s="35">
        <f>IF(SUBSTITUTE(D289," ","")="老年群体",V289*LOOKUP(1,0/((基础数据!$A$15:$A$26=SUBSTITUTE(是否降价——第三轮积分赛2Q产品评价以及处理!B289," ",""))*(基础数据!$B$15:$B$26=SUBSTITUTE(是否降价——第三轮积分赛2Q产品评价以及处理!D289," ",""))),基础数据!$C$15:$C$26)/(100-基础数据!$G$5),V289*LOOKUP(1,0/((基础数据!$A$15:$A$26=SUBSTITUTE(是否降价——第三轮积分赛2Q产品评价以及处理!B289," ",""))*(基础数据!$B$15:$B$26=SUBSTITUTE(是否降价——第三轮积分赛2Q产品评价以及处理!D289," ",""))),基础数据!$C$15:$C$26)/100)</f>
        <v>10.980404704896259</v>
      </c>
      <c r="X289" s="35">
        <f t="shared" si="43"/>
        <v>8784.3237639170075</v>
      </c>
    </row>
    <row r="290" spans="1:24" ht="40.200000000000003" hidden="1" thickBot="1">
      <c r="A290" s="43">
        <f t="shared" si="36"/>
        <v>19</v>
      </c>
      <c r="B290" s="29" t="s">
        <v>22</v>
      </c>
      <c r="C290" s="30" t="s">
        <v>17</v>
      </c>
      <c r="D290" s="32" t="s">
        <v>116</v>
      </c>
      <c r="E290" s="20" t="s">
        <v>140</v>
      </c>
      <c r="F290" s="24">
        <v>0.28999999999999998</v>
      </c>
      <c r="G290" s="20">
        <v>0</v>
      </c>
      <c r="H290" s="20">
        <v>0.99</v>
      </c>
      <c r="I290" s="20">
        <v>0.08</v>
      </c>
      <c r="J290" s="20">
        <v>0</v>
      </c>
      <c r="K290" s="20">
        <v>1.36</v>
      </c>
      <c r="L290" s="45">
        <f>LOOKUP(1,0/((订单汇总处理!$G$7:$G$2423=N290)*(订单汇总处理!$E$7:$E$2423=B290)*(订单汇总处理!$D$7:$D$2423=2)),订单汇总处理!$I$7:$I$2423)</f>
        <v>11</v>
      </c>
      <c r="M290" s="45">
        <f>IF(SUBSTITUTE(D290," ","")="老年群体",K290*LOOKUP(1,0/((基础数据!$A$15:$A$26=SUBSTITUTE(是否降价——第三轮积分赛2Q产品评价以及处理!B290," ",""))*(基础数据!$B$15:$B$26=SUBSTITUTE(是否降价——第三轮积分赛2Q产品评价以及处理!D290," ",""))),基础数据!$C$15:$C$26)/(100-基础数据!$G$5),K290*LOOKUP(1,0/((基础数据!$A$15:$A$26=SUBSTITUTE(是否降价——第三轮积分赛2Q产品评价以及处理!B290," ",""))*(基础数据!$B$15:$B$26=SUBSTITUTE(是否降价——第三轮积分赛2Q产品评价以及处理!D290," ",""))),基础数据!$C$15:$C$26)/100)</f>
        <v>10.948000000000002</v>
      </c>
      <c r="N290" s="45" t="str">
        <f t="shared" si="37"/>
        <v>乙12</v>
      </c>
      <c r="O290" s="45">
        <f>IFERROR(LOOKUP(1,0/((订单汇总处理!$G$7:$G$2423=N290)*(订单汇总处理!$E$7:$E$2423=B290)*(订单汇总处理!$D$7:$D$2423=2)),订单汇总处理!$K$7:$K$2423),O291)</f>
        <v>800</v>
      </c>
      <c r="P290" s="45"/>
      <c r="Q290" s="45">
        <f t="shared" si="38"/>
        <v>8758.4000000000015</v>
      </c>
      <c r="R290" s="46">
        <f t="shared" si="39"/>
        <v>800</v>
      </c>
      <c r="S290" s="35">
        <f t="shared" si="40"/>
        <v>1.5625000000000001E-6</v>
      </c>
      <c r="T290" s="35">
        <f t="shared" si="41"/>
        <v>7.9712493117997944E-5</v>
      </c>
      <c r="U290" s="35">
        <f>IF(SUBSTITUTE(D290," ","")=基础数据!$A$5,S290/T290*基础数据!$C$5,IF(SUBSTITUTE(D290," ","")=基础数据!$A$4,S290/T290*基础数据!$C$4,IF(SUBSTITUTE(D290," ","")=基础数据!$A$3,S290/T290*基础数据!$C$3,S290/T290*基础数据!$C$2)))</f>
        <v>0.29402542917965951</v>
      </c>
      <c r="V290" s="35">
        <f t="shared" si="42"/>
        <v>1.3640254291796596</v>
      </c>
      <c r="W290" s="35">
        <f>IF(SUBSTITUTE(D290," ","")="老年群体",V290*LOOKUP(1,0/((基础数据!$A$15:$A$26=SUBSTITUTE(是否降价——第三轮积分赛2Q产品评价以及处理!B290," ",""))*(基础数据!$B$15:$B$26=SUBSTITUTE(是否降价——第三轮积分赛2Q产品评价以及处理!D290," ",""))),基础数据!$C$15:$C$26)/(100-基础数据!$G$5),V290*LOOKUP(1,0/((基础数据!$A$15:$A$26=SUBSTITUTE(是否降价——第三轮积分赛2Q产品评价以及处理!B290," ",""))*(基础数据!$B$15:$B$26=SUBSTITUTE(是否降价——第三轮积分赛2Q产品评价以及处理!D290," ",""))),基础数据!$C$15:$C$26)/100)</f>
        <v>10.980404704896259</v>
      </c>
      <c r="X290" s="35">
        <f t="shared" si="43"/>
        <v>8784.3237639170075</v>
      </c>
    </row>
    <row r="291" spans="1:24" ht="40.200000000000003" hidden="1" thickBot="1">
      <c r="A291" s="43">
        <f t="shared" si="36"/>
        <v>10</v>
      </c>
      <c r="B291" s="29" t="s">
        <v>22</v>
      </c>
      <c r="C291" s="30" t="s">
        <v>17</v>
      </c>
      <c r="D291" s="32" t="s">
        <v>116</v>
      </c>
      <c r="E291" s="20" t="s">
        <v>148</v>
      </c>
      <c r="F291" s="24">
        <v>0.28999999999999998</v>
      </c>
      <c r="G291" s="20">
        <v>0</v>
      </c>
      <c r="H291" s="20">
        <v>0.99</v>
      </c>
      <c r="I291" s="20">
        <v>0.08</v>
      </c>
      <c r="J291" s="20">
        <v>0</v>
      </c>
      <c r="K291" s="20">
        <v>1.36</v>
      </c>
      <c r="L291" s="45">
        <f>LOOKUP(1,0/((订单汇总处理!$G$7:$G$2423=N291)*(订单汇总处理!$E$7:$E$2423=B291)*(订单汇总处理!$D$7:$D$2423=2)),订单汇总处理!$I$7:$I$2423)</f>
        <v>11</v>
      </c>
      <c r="M291" s="45">
        <f>IF(SUBSTITUTE(D291," ","")="老年群体",K291*LOOKUP(1,0/((基础数据!$A$15:$A$26=SUBSTITUTE(是否降价——第三轮积分赛2Q产品评价以及处理!B291," ",""))*(基础数据!$B$15:$B$26=SUBSTITUTE(是否降价——第三轮积分赛2Q产品评价以及处理!D291," ",""))),基础数据!$C$15:$C$26)/(100-基础数据!$G$5),K291*LOOKUP(1,0/((基础数据!$A$15:$A$26=SUBSTITUTE(是否降价——第三轮积分赛2Q产品评价以及处理!B291," ",""))*(基础数据!$B$15:$B$26=SUBSTITUTE(是否降价——第三轮积分赛2Q产品评价以及处理!D291," ",""))),基础数据!$C$15:$C$26)/100)</f>
        <v>10.948000000000002</v>
      </c>
      <c r="N291" s="45" t="str">
        <f t="shared" si="37"/>
        <v>22领白</v>
      </c>
      <c r="O291" s="45">
        <f>IFERROR(LOOKUP(1,0/((订单汇总处理!$G$7:$G$2423=N291)*(订单汇总处理!$E$7:$E$2423=B291)*(订单汇总处理!$D$7:$D$2423=2)),订单汇总处理!$K$7:$K$2423),O292)</f>
        <v>800</v>
      </c>
      <c r="P291" s="45"/>
      <c r="Q291" s="45">
        <f t="shared" si="38"/>
        <v>8758.4000000000015</v>
      </c>
      <c r="R291" s="46">
        <f t="shared" si="39"/>
        <v>800</v>
      </c>
      <c r="S291" s="35">
        <f t="shared" si="40"/>
        <v>1.5625000000000001E-6</v>
      </c>
      <c r="T291" s="35">
        <f t="shared" si="41"/>
        <v>7.9712493117997944E-5</v>
      </c>
      <c r="U291" s="35">
        <f>IF(SUBSTITUTE(D291," ","")=基础数据!$A$5,S291/T291*基础数据!$C$5,IF(SUBSTITUTE(D291," ","")=基础数据!$A$4,S291/T291*基础数据!$C$4,IF(SUBSTITUTE(D291," ","")=基础数据!$A$3,S291/T291*基础数据!$C$3,S291/T291*基础数据!$C$2)))</f>
        <v>0.29402542917965951</v>
      </c>
      <c r="V291" s="35">
        <f t="shared" si="42"/>
        <v>1.3640254291796596</v>
      </c>
      <c r="W291" s="35">
        <f>IF(SUBSTITUTE(D291," ","")="老年群体",V291*LOOKUP(1,0/((基础数据!$A$15:$A$26=SUBSTITUTE(是否降价——第三轮积分赛2Q产品评价以及处理!B291," ",""))*(基础数据!$B$15:$B$26=SUBSTITUTE(是否降价——第三轮积分赛2Q产品评价以及处理!D291," ",""))),基础数据!$C$15:$C$26)/(100-基础数据!$G$5),V291*LOOKUP(1,0/((基础数据!$A$15:$A$26=SUBSTITUTE(是否降价——第三轮积分赛2Q产品评价以及处理!B291," ",""))*(基础数据!$B$15:$B$26=SUBSTITUTE(是否降价——第三轮积分赛2Q产品评价以及处理!D291," ",""))),基础数据!$C$15:$C$26)/100)</f>
        <v>10.980404704896259</v>
      </c>
      <c r="X291" s="35">
        <f t="shared" si="43"/>
        <v>8784.3237639170075</v>
      </c>
    </row>
    <row r="292" spans="1:24" ht="40.200000000000003" hidden="1" thickBot="1">
      <c r="A292" s="43">
        <f t="shared" si="36"/>
        <v>13</v>
      </c>
      <c r="B292" s="29" t="s">
        <v>22</v>
      </c>
      <c r="C292" s="30" t="s">
        <v>17</v>
      </c>
      <c r="D292" s="32" t="s">
        <v>116</v>
      </c>
      <c r="E292" s="20" t="s">
        <v>154</v>
      </c>
      <c r="F292" s="24">
        <v>0.28999999999999998</v>
      </c>
      <c r="G292" s="20">
        <v>0.72</v>
      </c>
      <c r="H292" s="20">
        <v>0.23</v>
      </c>
      <c r="I292" s="20">
        <v>0.08</v>
      </c>
      <c r="J292" s="20">
        <v>0</v>
      </c>
      <c r="K292" s="20">
        <v>1.3197000000000001</v>
      </c>
      <c r="L292" s="45">
        <f>LOOKUP(1,0/((订单汇总处理!$G$7:$G$2423=N292)*(订单汇总处理!$E$7:$E$2423=B292)*(订单汇总处理!$D$7:$D$2423=2)),订单汇总处理!$I$7:$I$2423)</f>
        <v>11</v>
      </c>
      <c r="M292" s="45">
        <f>IF(SUBSTITUTE(D292," ","")="老年群体",K292*LOOKUP(1,0/((基础数据!$A$15:$A$26=SUBSTITUTE(是否降价——第三轮积分赛2Q产品评价以及处理!B292," ",""))*(基础数据!$B$15:$B$26=SUBSTITUTE(是否降价——第三轮积分赛2Q产品评价以及处理!D292," ",""))),基础数据!$C$15:$C$26)/(100-基础数据!$G$5),K292*LOOKUP(1,0/((基础数据!$A$15:$A$26=SUBSTITUTE(是否降价——第三轮积分赛2Q产品评价以及处理!B292," ",""))*(基础数据!$B$15:$B$26=SUBSTITUTE(是否降价——第三轮积分赛2Q产品评价以及处理!D292," ",""))),基础数据!$C$15:$C$26)/100)</f>
        <v>10.623585</v>
      </c>
      <c r="N292" s="45" t="str">
        <f t="shared" si="37"/>
        <v>白白3</v>
      </c>
      <c r="O292" s="45">
        <f>IFERROR(LOOKUP(1,0/((订单汇总处理!$G$7:$G$2423=N292)*(订单汇总处理!$E$7:$E$2423=B292)*(订单汇总处理!$D$7:$D$2423=2)),订单汇总处理!$K$7:$K$2423),O293)</f>
        <v>800</v>
      </c>
      <c r="P292" s="45"/>
      <c r="Q292" s="45">
        <f t="shared" si="38"/>
        <v>8498.8680000000004</v>
      </c>
      <c r="R292" s="46">
        <f t="shared" si="39"/>
        <v>800</v>
      </c>
      <c r="S292" s="35">
        <f t="shared" si="40"/>
        <v>1.5625000000000001E-6</v>
      </c>
      <c r="T292" s="35">
        <f t="shared" si="41"/>
        <v>7.9712493117997944E-5</v>
      </c>
      <c r="U292" s="35">
        <f>IF(SUBSTITUTE(D292," ","")=基础数据!$A$5,S292/T292*基础数据!$C$5,IF(SUBSTITUTE(D292," ","")=基础数据!$A$4,S292/T292*基础数据!$C$4,IF(SUBSTITUTE(D292," ","")=基础数据!$A$3,S292/T292*基础数据!$C$3,S292/T292*基础数据!$C$2)))</f>
        <v>0.29402542917965951</v>
      </c>
      <c r="V292" s="35">
        <f t="shared" si="42"/>
        <v>1.3240254291796596</v>
      </c>
      <c r="W292" s="35">
        <f>IF(SUBSTITUTE(D292," ","")="老年群体",V292*LOOKUP(1,0/((基础数据!$A$15:$A$26=SUBSTITUTE(是否降价——第三轮积分赛2Q产品评价以及处理!B292," ",""))*(基础数据!$B$15:$B$26=SUBSTITUTE(是否降价——第三轮积分赛2Q产品评价以及处理!D292," ",""))),基础数据!$C$15:$C$26)/(100-基础数据!$G$5),V292*LOOKUP(1,0/((基础数据!$A$15:$A$26=SUBSTITUTE(是否降价——第三轮积分赛2Q产品评价以及处理!B292," ",""))*(基础数据!$B$15:$B$26=SUBSTITUTE(是否降价——第三轮积分赛2Q产品评价以及处理!D292," ",""))),基础数据!$C$15:$C$26)/100)</f>
        <v>10.65840470489626</v>
      </c>
      <c r="X292" s="35">
        <f t="shared" si="43"/>
        <v>8526.7237639170071</v>
      </c>
    </row>
    <row r="293" spans="1:24" ht="40.200000000000003" thickBot="1">
      <c r="A293" s="43">
        <f t="shared" si="36"/>
        <v>1</v>
      </c>
      <c r="B293" s="29" t="s">
        <v>22</v>
      </c>
      <c r="C293" s="30" t="s">
        <v>17</v>
      </c>
      <c r="D293" s="32" t="s">
        <v>116</v>
      </c>
      <c r="E293" s="20" t="s">
        <v>153</v>
      </c>
      <c r="F293" s="24">
        <v>0.28999999999999998</v>
      </c>
      <c r="G293" s="20">
        <v>0</v>
      </c>
      <c r="H293" s="20">
        <v>0.91</v>
      </c>
      <c r="I293" s="20">
        <v>0.08</v>
      </c>
      <c r="J293" s="20">
        <v>0</v>
      </c>
      <c r="K293" s="20">
        <v>1.284</v>
      </c>
      <c r="L293" s="45">
        <f>LOOKUP(1,0/((订单汇总处理!$G$7:$G$2423=N293)*(订单汇总处理!$E$7:$E$2423=B293)*(订单汇总处理!$D$7:$D$2423=2)),订单汇总处理!$I$7:$I$2423)</f>
        <v>10</v>
      </c>
      <c r="M293" s="45">
        <f>IF(SUBSTITUTE(D293," ","")="老年群体",K293*LOOKUP(1,0/((基础数据!$A$15:$A$26=SUBSTITUTE(是否降价——第三轮积分赛2Q产品评价以及处理!B293," ",""))*(基础数据!$B$15:$B$26=SUBSTITUTE(是否降价——第三轮积分赛2Q产品评价以及处理!D293," ",""))),基础数据!$C$15:$C$26)/(100-基础数据!$G$5),K293*LOOKUP(1,0/((基础数据!$A$15:$A$26=SUBSTITUTE(是否降价——第三轮积分赛2Q产品评价以及处理!B293," ",""))*(基础数据!$B$15:$B$26=SUBSTITUTE(是否降价——第三轮积分赛2Q产品评价以及处理!D293," ",""))),基础数据!$C$15:$C$26)/100)</f>
        <v>10.336200000000002</v>
      </c>
      <c r="N293" s="45" t="str">
        <f t="shared" si="37"/>
        <v>白兰3</v>
      </c>
      <c r="O293" s="45">
        <f>IFERROR(LOOKUP(1,0/((订单汇总处理!$G$7:$G$2423=N293)*(订单汇总处理!$E$7:$E$2423=B293)*(订单汇总处理!$D$7:$D$2423=2)),订单汇总处理!$K$7:$K$2423),O294)</f>
        <v>800</v>
      </c>
      <c r="P293" s="45">
        <f>IF(N293=基础数据!$K$8,基础数据!$K$29,IF(N293=基础数据!$L$8,基础数据!$L$29,IF(N293=基础数据!$M$8,基础数据!$M$29,IF(N293=基础数据!$N$8,基础数据!$N$29,IF(N293=基础数据!$O$8,基础数据!$O$29,IF(N293=基础数据!$P$8,基础数据!$P$29,IF(N293=基础数据!$Q$8,基础数据!$Q$29,基础数据!$R$29)))))))</f>
        <v>273.83999999999997</v>
      </c>
      <c r="Q293" s="82">
        <f>(O293-P293)*M293</f>
        <v>5438.4949920000017</v>
      </c>
      <c r="R293" s="46">
        <f t="shared" si="39"/>
        <v>800</v>
      </c>
      <c r="S293" s="35">
        <f t="shared" si="40"/>
        <v>1.5625000000000001E-6</v>
      </c>
      <c r="T293" s="35">
        <f t="shared" si="41"/>
        <v>7.9712493117997944E-5</v>
      </c>
      <c r="U293" s="35">
        <f>IF(SUBSTITUTE(D293," ","")=基础数据!$A$5,S293/T293*基础数据!$C$5,IF(SUBSTITUTE(D293," ","")=基础数据!$A$4,S293/T293*基础数据!$C$4,IF(SUBSTITUTE(D293," ","")=基础数据!$A$3,S293/T293*基础数据!$C$3,S293/T293*基础数据!$C$2)))</f>
        <v>0.29402542917965951</v>
      </c>
      <c r="V293" s="35">
        <f t="shared" si="42"/>
        <v>1.2840254291796596</v>
      </c>
      <c r="W293" s="35">
        <f>IF(SUBSTITUTE(D293," ","")="老年群体",V293*LOOKUP(1,0/((基础数据!$A$15:$A$26=SUBSTITUTE(是否降价——第三轮积分赛2Q产品评价以及处理!B293," ",""))*(基础数据!$B$15:$B$26=SUBSTITUTE(是否降价——第三轮积分赛2Q产品评价以及处理!D293," ",""))),基础数据!$C$15:$C$26)/(100-基础数据!$G$5),V293*LOOKUP(1,0/((基础数据!$A$15:$A$26=SUBSTITUTE(是否降价——第三轮积分赛2Q产品评价以及处理!B293," ",""))*(基础数据!$B$15:$B$26=SUBSTITUTE(是否降价——第三轮积分赛2Q产品评价以及处理!D293," ",""))),基础数据!$C$15:$C$26)/100)</f>
        <v>10.336404704896259</v>
      </c>
      <c r="X293" s="82">
        <f>(R293-P293)*W293</f>
        <v>5438.6026995282164</v>
      </c>
    </row>
    <row r="294" spans="1:24" ht="40.200000000000003" hidden="1" thickBot="1">
      <c r="A294" s="43">
        <f t="shared" si="36"/>
        <v>3</v>
      </c>
      <c r="B294" s="29" t="s">
        <v>22</v>
      </c>
      <c r="C294" s="30" t="s">
        <v>17</v>
      </c>
      <c r="D294" s="32" t="s">
        <v>116</v>
      </c>
      <c r="E294" s="20" t="s">
        <v>144</v>
      </c>
      <c r="F294" s="24">
        <v>0.28999999999999998</v>
      </c>
      <c r="G294" s="20">
        <v>0</v>
      </c>
      <c r="H294" s="20">
        <v>0.91</v>
      </c>
      <c r="I294" s="20">
        <v>0.08</v>
      </c>
      <c r="J294" s="20">
        <v>0</v>
      </c>
      <c r="K294" s="20">
        <v>1.284</v>
      </c>
      <c r="L294" s="45">
        <f>LOOKUP(1,0/((订单汇总处理!$G$7:$G$2423=N294)*(订单汇总处理!$E$7:$E$2423=B294)*(订单汇总处理!$D$7:$D$2423=2)),订单汇总处理!$I$7:$I$2423)</f>
        <v>10</v>
      </c>
      <c r="M294" s="45">
        <f>IF(SUBSTITUTE(D294," ","")="老年群体",K294*LOOKUP(1,0/((基础数据!$A$15:$A$26=SUBSTITUTE(是否降价——第三轮积分赛2Q产品评价以及处理!B294," ",""))*(基础数据!$B$15:$B$26=SUBSTITUTE(是否降价——第三轮积分赛2Q产品评价以及处理!D294," ",""))),基础数据!$C$15:$C$26)/(100-基础数据!$G$5),K294*LOOKUP(1,0/((基础数据!$A$15:$A$26=SUBSTITUTE(是否降价——第三轮积分赛2Q产品评价以及处理!B294," ",""))*(基础数据!$B$15:$B$26=SUBSTITUTE(是否降价——第三轮积分赛2Q产品评价以及处理!D294," ",""))),基础数据!$C$15:$C$26)/100)</f>
        <v>10.336200000000002</v>
      </c>
      <c r="N294" s="45" t="str">
        <f t="shared" si="37"/>
        <v>白领333</v>
      </c>
      <c r="O294" s="45">
        <f>IFERROR(LOOKUP(1,0/((订单汇总处理!$G$7:$G$2423=N294)*(订单汇总处理!$E$7:$E$2423=B294)*(订单汇总处理!$D$7:$D$2423=2)),订单汇总处理!$K$7:$K$2423),O295)</f>
        <v>800</v>
      </c>
      <c r="P294" s="45"/>
      <c r="Q294" s="45">
        <f t="shared" si="38"/>
        <v>8268.9600000000009</v>
      </c>
      <c r="R294" s="46">
        <f t="shared" si="39"/>
        <v>800</v>
      </c>
      <c r="S294" s="35">
        <f t="shared" si="40"/>
        <v>1.5625000000000001E-6</v>
      </c>
      <c r="T294" s="35">
        <f t="shared" si="41"/>
        <v>7.9712493117997944E-5</v>
      </c>
      <c r="U294" s="35">
        <f>IF(SUBSTITUTE(D294," ","")=基础数据!$A$5,S294/T294*基础数据!$C$5,IF(SUBSTITUTE(D294," ","")=基础数据!$A$4,S294/T294*基础数据!$C$4,IF(SUBSTITUTE(D294," ","")=基础数据!$A$3,S294/T294*基础数据!$C$3,S294/T294*基础数据!$C$2)))</f>
        <v>0.29402542917965951</v>
      </c>
      <c r="V294" s="35">
        <f t="shared" si="42"/>
        <v>1.2840254291796596</v>
      </c>
      <c r="W294" s="35">
        <f>IF(SUBSTITUTE(D294," ","")="老年群体",V294*LOOKUP(1,0/((基础数据!$A$15:$A$26=SUBSTITUTE(是否降价——第三轮积分赛2Q产品评价以及处理!B294," ",""))*(基础数据!$B$15:$B$26=SUBSTITUTE(是否降价——第三轮积分赛2Q产品评价以及处理!D294," ",""))),基础数据!$C$15:$C$26)/(100-基础数据!$G$5),V294*LOOKUP(1,0/((基础数据!$A$15:$A$26=SUBSTITUTE(是否降价——第三轮积分赛2Q产品评价以及处理!B294," ",""))*(基础数据!$B$15:$B$26=SUBSTITUTE(是否降价——第三轮积分赛2Q产品评价以及处理!D294," ",""))),基础数据!$C$15:$C$26)/100)</f>
        <v>10.336404704896259</v>
      </c>
      <c r="X294" s="35">
        <f t="shared" si="43"/>
        <v>8269.1237639170067</v>
      </c>
    </row>
    <row r="295" spans="1:24" ht="27" hidden="1" thickBot="1">
      <c r="A295" s="43">
        <f t="shared" si="36"/>
        <v>16</v>
      </c>
      <c r="B295" s="29" t="s">
        <v>22</v>
      </c>
      <c r="C295" s="30" t="s">
        <v>17</v>
      </c>
      <c r="D295" s="32" t="s">
        <v>155</v>
      </c>
      <c r="E295" s="20" t="s">
        <v>156</v>
      </c>
      <c r="F295" s="24">
        <v>0.27</v>
      </c>
      <c r="G295" s="20">
        <v>0.27</v>
      </c>
      <c r="H295" s="20">
        <v>3.5</v>
      </c>
      <c r="I295" s="20">
        <v>0.2</v>
      </c>
      <c r="J295" s="20">
        <v>0</v>
      </c>
      <c r="K295" s="20">
        <v>4.2351999999999999</v>
      </c>
      <c r="L295" s="45">
        <f>LOOKUP(1,0/((订单汇总处理!$G$7:$G$2423=N295)*(订单汇总处理!$E$7:$E$2423=B295)*(订单汇总处理!$D$7:$D$2423=2)),订单汇总处理!$I$7:$I$2423)</f>
        <v>30</v>
      </c>
      <c r="M295" s="45">
        <f>IF(SUBSTITUTE(D295," ","")="老年群体",K295*LOOKUP(1,0/((基础数据!$A$15:$A$26=SUBSTITUTE(是否降价——第三轮积分赛2Q产品评价以及处理!B295," ",""))*(基础数据!$B$15:$B$26=SUBSTITUTE(是否降价——第三轮积分赛2Q产品评价以及处理!D295," ",""))),基础数据!$C$15:$C$26)/(100-基础数据!$G$5),K295*LOOKUP(1,0/((基础数据!$A$15:$A$26=SUBSTITUTE(是否降价——第三轮积分赛2Q产品评价以及处理!B295," ",""))*(基础数据!$B$15:$B$26=SUBSTITUTE(是否降价——第三轮积分赛2Q产品评价以及处理!D295," ",""))),基础数据!$C$15:$C$26)/100)</f>
        <v>29.22288</v>
      </c>
      <c r="N295" s="45" t="str">
        <f t="shared" si="37"/>
        <v>S2</v>
      </c>
      <c r="O295" s="45">
        <f>IFERROR(LOOKUP(1,0/((订单汇总处理!$G$7:$G$2423=N295)*(订单汇总处理!$E$7:$E$2423=B295)*(订单汇总处理!$D$7:$D$2423=2)),订单汇总处理!$K$7:$K$2423),O296)</f>
        <v>1000</v>
      </c>
      <c r="P295" s="45"/>
      <c r="Q295" s="45">
        <f t="shared" si="38"/>
        <v>29222.880000000001</v>
      </c>
      <c r="R295" s="46">
        <f t="shared" si="39"/>
        <v>1000</v>
      </c>
      <c r="S295" s="35">
        <f t="shared" si="40"/>
        <v>9.9999999999999995E-7</v>
      </c>
      <c r="T295" s="35">
        <f t="shared" si="41"/>
        <v>3.7120362141828214E-5</v>
      </c>
      <c r="U295" s="35">
        <f>IF(SUBSTITUTE(D295," ","")=基础数据!$A$5,S295/T295*基础数据!$C$5,IF(SUBSTITUTE(D295," ","")=基础数据!$A$4,S295/T295*基础数据!$C$4,IF(SUBSTITUTE(D295," ","")=基础数据!$A$3,S295/T295*基础数据!$C$3,S295/T295*基础数据!$C$2)))</f>
        <v>0.26939392352349206</v>
      </c>
      <c r="V295" s="35">
        <f t="shared" si="42"/>
        <v>4.2393939235234921</v>
      </c>
      <c r="W295" s="35">
        <f>IF(SUBSTITUTE(D295," ","")="老年群体",V295*LOOKUP(1,0/((基础数据!$A$15:$A$26=SUBSTITUTE(是否降价——第三轮积分赛2Q产品评价以及处理!B295," ",""))*(基础数据!$B$15:$B$26=SUBSTITUTE(是否降价——第三轮积分赛2Q产品评价以及处理!D295," ",""))),基础数据!$C$15:$C$26)/(100-基础数据!$G$5),V295*LOOKUP(1,0/((基础数据!$A$15:$A$26=SUBSTITUTE(是否降价——第三轮积分赛2Q产品评价以及处理!B295," ",""))*(基础数据!$B$15:$B$26=SUBSTITUTE(是否降价——第三轮积分赛2Q产品评价以及处理!D295," ",""))),基础数据!$C$15:$C$26)/100)</f>
        <v>29.251818072312094</v>
      </c>
      <c r="X295" s="35">
        <f t="shared" si="43"/>
        <v>29251.818072312093</v>
      </c>
    </row>
    <row r="296" spans="1:24" ht="40.200000000000003" hidden="1" thickBot="1">
      <c r="A296" s="43">
        <f t="shared" si="36"/>
        <v>15</v>
      </c>
      <c r="B296" s="29" t="s">
        <v>22</v>
      </c>
      <c r="C296" s="30" t="s">
        <v>17</v>
      </c>
      <c r="D296" s="32" t="s">
        <v>155</v>
      </c>
      <c r="E296" s="20" t="s">
        <v>195</v>
      </c>
      <c r="F296" s="24">
        <v>0.27</v>
      </c>
      <c r="G296" s="20">
        <v>0</v>
      </c>
      <c r="H296" s="20">
        <v>3.5</v>
      </c>
      <c r="I296" s="20">
        <v>0.2</v>
      </c>
      <c r="J296" s="20">
        <v>0</v>
      </c>
      <c r="K296" s="20">
        <v>3.9659</v>
      </c>
      <c r="L296" s="45">
        <f>LOOKUP(1,0/((订单汇总处理!$G$7:$G$2423=N296)*(订单汇总处理!$E$7:$E$2423=B296)*(订单汇总处理!$D$7:$D$2423=2)),订单汇总处理!$I$7:$I$2423)</f>
        <v>28</v>
      </c>
      <c r="M296" s="45">
        <f>IF(SUBSTITUTE(D296," ","")="老年群体",K296*LOOKUP(1,0/((基础数据!$A$15:$A$26=SUBSTITUTE(是否降价——第三轮积分赛2Q产品评价以及处理!B296," ",""))*(基础数据!$B$15:$B$26=SUBSTITUTE(是否降价——第三轮积分赛2Q产品评价以及处理!D296," ",""))),基础数据!$C$15:$C$26)/(100-基础数据!$G$5),K296*LOOKUP(1,0/((基础数据!$A$15:$A$26=SUBSTITUTE(是否降价——第三轮积分赛2Q产品评价以及处理!B296," ",""))*(基础数据!$B$15:$B$26=SUBSTITUTE(是否降价——第三轮积分赛2Q产品评价以及处理!D296," ",""))),基础数据!$C$15:$C$26)/100)</f>
        <v>27.364709999999999</v>
      </c>
      <c r="N296" s="45" t="str">
        <f t="shared" si="37"/>
        <v>1商</v>
      </c>
      <c r="O296" s="45">
        <f>IFERROR(LOOKUP(1,0/((订单汇总处理!$G$7:$G$2423=N296)*(订单汇总处理!$E$7:$E$2423=B296)*(订单汇总处理!$D$7:$D$2423=2)),订单汇总处理!$K$7:$K$2423),O297)</f>
        <v>1000</v>
      </c>
      <c r="P296" s="45"/>
      <c r="Q296" s="45">
        <f t="shared" si="38"/>
        <v>27364.71</v>
      </c>
      <c r="R296" s="46">
        <f t="shared" si="39"/>
        <v>1000</v>
      </c>
      <c r="S296" s="35">
        <f t="shared" si="40"/>
        <v>9.9999999999999995E-7</v>
      </c>
      <c r="T296" s="35">
        <f t="shared" si="41"/>
        <v>3.7120362141828214E-5</v>
      </c>
      <c r="U296" s="35">
        <f>IF(SUBSTITUTE(D296," ","")=基础数据!$A$5,S296/T296*基础数据!$C$5,IF(SUBSTITUTE(D296," ","")=基础数据!$A$4,S296/T296*基础数据!$C$4,IF(SUBSTITUTE(D296," ","")=基础数据!$A$3,S296/T296*基础数据!$C$3,S296/T296*基础数据!$C$2)))</f>
        <v>0.26939392352349206</v>
      </c>
      <c r="V296" s="35">
        <f t="shared" si="42"/>
        <v>3.9693939235234921</v>
      </c>
      <c r="W296" s="35">
        <f>IF(SUBSTITUTE(D296," ","")="老年群体",V296*LOOKUP(1,0/((基础数据!$A$15:$A$26=SUBSTITUTE(是否降价——第三轮积分赛2Q产品评价以及处理!B296," ",""))*(基础数据!$B$15:$B$26=SUBSTITUTE(是否降价——第三轮积分赛2Q产品评价以及处理!D296," ",""))),基础数据!$C$15:$C$26)/(100-基础数据!$G$5),V296*LOOKUP(1,0/((基础数据!$A$15:$A$26=SUBSTITUTE(是否降价——第三轮积分赛2Q产品评价以及处理!B296," ",""))*(基础数据!$B$15:$B$26=SUBSTITUTE(是否降价——第三轮积分赛2Q产品评价以及处理!D296," ",""))),基础数据!$C$15:$C$26)/100)</f>
        <v>27.388818072312098</v>
      </c>
      <c r="X296" s="35">
        <f t="shared" si="43"/>
        <v>27388.818072312097</v>
      </c>
    </row>
    <row r="297" spans="1:24" ht="40.200000000000003" hidden="1" thickBot="1">
      <c r="A297" s="43">
        <f t="shared" si="36"/>
        <v>11</v>
      </c>
      <c r="B297" s="29" t="s">
        <v>22</v>
      </c>
      <c r="C297" s="30" t="s">
        <v>17</v>
      </c>
      <c r="D297" s="32" t="s">
        <v>155</v>
      </c>
      <c r="E297" s="20" t="s">
        <v>157</v>
      </c>
      <c r="F297" s="24">
        <v>0.27</v>
      </c>
      <c r="G297" s="20">
        <v>0.54</v>
      </c>
      <c r="H297" s="20">
        <v>2.8</v>
      </c>
      <c r="I297" s="20">
        <v>0.2</v>
      </c>
      <c r="J297" s="20">
        <v>0</v>
      </c>
      <c r="K297" s="20">
        <v>3.8043999999999998</v>
      </c>
      <c r="L297" s="45">
        <f>LOOKUP(1,0/((订单汇总处理!$G$7:$G$2423=N297)*(订单汇总处理!$E$7:$E$2423=B297)*(订单汇总处理!$D$7:$D$2423=2)),订单汇总处理!$I$7:$I$2423)</f>
        <v>27</v>
      </c>
      <c r="M297" s="45">
        <f>IF(SUBSTITUTE(D297," ","")="老年群体",K297*LOOKUP(1,0/((基础数据!$A$15:$A$26=SUBSTITUTE(是否降价——第三轮积分赛2Q产品评价以及处理!B297," ",""))*(基础数据!$B$15:$B$26=SUBSTITUTE(是否降价——第三轮积分赛2Q产品评价以及处理!D297," ",""))),基础数据!$C$15:$C$26)/(100-基础数据!$G$5),K297*LOOKUP(1,0/((基础数据!$A$15:$A$26=SUBSTITUTE(是否降价——第三轮积分赛2Q产品评价以及处理!B297," ",""))*(基础数据!$B$15:$B$26=SUBSTITUTE(是否降价——第三轮积分赛2Q产品评价以及处理!D297," ",""))),基础数据!$C$15:$C$26)/100)</f>
        <v>26.250360000000001</v>
      </c>
      <c r="N297" s="45" t="str">
        <f t="shared" si="37"/>
        <v>商琴2</v>
      </c>
      <c r="O297" s="45">
        <f>IFERROR(LOOKUP(1,0/((订单汇总处理!$G$7:$G$2423=N297)*(订单汇总处理!$E$7:$E$2423=B297)*(订单汇总处理!$D$7:$D$2423=2)),订单汇总处理!$K$7:$K$2423),O298)</f>
        <v>1000</v>
      </c>
      <c r="P297" s="45"/>
      <c r="Q297" s="45">
        <f t="shared" si="38"/>
        <v>26250.36</v>
      </c>
      <c r="R297" s="46">
        <f t="shared" si="39"/>
        <v>1000</v>
      </c>
      <c r="S297" s="35">
        <f t="shared" si="40"/>
        <v>9.9999999999999995E-7</v>
      </c>
      <c r="T297" s="35">
        <f t="shared" si="41"/>
        <v>3.7120362141828214E-5</v>
      </c>
      <c r="U297" s="35">
        <f>IF(SUBSTITUTE(D297," ","")=基础数据!$A$5,S297/T297*基础数据!$C$5,IF(SUBSTITUTE(D297," ","")=基础数据!$A$4,S297/T297*基础数据!$C$4,IF(SUBSTITUTE(D297," ","")=基础数据!$A$3,S297/T297*基础数据!$C$3,S297/T297*基础数据!$C$2)))</f>
        <v>0.26939392352349206</v>
      </c>
      <c r="V297" s="35">
        <f t="shared" si="42"/>
        <v>3.8093939235234919</v>
      </c>
      <c r="W297" s="35">
        <f>IF(SUBSTITUTE(D297," ","")="老年群体",V297*LOOKUP(1,0/((基础数据!$A$15:$A$26=SUBSTITUTE(是否降价——第三轮积分赛2Q产品评价以及处理!B297," ",""))*(基础数据!$B$15:$B$26=SUBSTITUTE(是否降价——第三轮积分赛2Q产品评价以及处理!D297," ",""))),基础数据!$C$15:$C$26)/(100-基础数据!$G$5),V297*LOOKUP(1,0/((基础数据!$A$15:$A$26=SUBSTITUTE(是否降价——第三轮积分赛2Q产品评价以及处理!B297," ",""))*(基础数据!$B$15:$B$26=SUBSTITUTE(是否降价——第三轮积分赛2Q产品评价以及处理!D297," ",""))),基础数据!$C$15:$C$26)/100)</f>
        <v>26.284818072312095</v>
      </c>
      <c r="X297" s="35">
        <f t="shared" si="43"/>
        <v>26284.818072312097</v>
      </c>
    </row>
    <row r="298" spans="1:24" ht="27" hidden="1" thickBot="1">
      <c r="A298" s="43">
        <f t="shared" si="36"/>
        <v>18</v>
      </c>
      <c r="B298" s="29" t="s">
        <v>22</v>
      </c>
      <c r="C298" s="30" t="s">
        <v>17</v>
      </c>
      <c r="D298" s="32" t="s">
        <v>155</v>
      </c>
      <c r="E298" s="20" t="s">
        <v>198</v>
      </c>
      <c r="F298" s="24">
        <v>0.27</v>
      </c>
      <c r="G298" s="20">
        <v>0.34</v>
      </c>
      <c r="H298" s="20">
        <v>2.8</v>
      </c>
      <c r="I298" s="20">
        <v>0.2</v>
      </c>
      <c r="J298" s="20">
        <v>0</v>
      </c>
      <c r="K298" s="20">
        <v>3.6097000000000001</v>
      </c>
      <c r="L298" s="45">
        <f>LOOKUP(1,0/((订单汇总处理!$G$7:$G$2423=N298)*(订单汇总处理!$E$7:$E$2423=B298)*(订单汇总处理!$D$7:$D$2423=2)),订单汇总处理!$I$7:$I$2423)</f>
        <v>15</v>
      </c>
      <c r="M298" s="45">
        <f>IF(SUBSTITUTE(D298," ","")="老年群体",K298*LOOKUP(1,0/((基础数据!$A$15:$A$26=SUBSTITUTE(是否降价——第三轮积分赛2Q产品评价以及处理!B298," ",""))*(基础数据!$B$15:$B$26=SUBSTITUTE(是否降价——第三轮积分赛2Q产品评价以及处理!D298," ",""))),基础数据!$C$15:$C$26)/(100-基础数据!$G$5),K298*LOOKUP(1,0/((基础数据!$A$15:$A$26=SUBSTITUTE(是否降价——第三轮积分赛2Q产品评价以及处理!B298," ",""))*(基础数据!$B$15:$B$26=SUBSTITUTE(是否降价——第三轮积分赛2Q产品评价以及处理!D298," ",""))),基础数据!$C$15:$C$26)/100)</f>
        <v>24.906930000000003</v>
      </c>
      <c r="N298" s="45" t="str">
        <f t="shared" si="37"/>
        <v>商务A2</v>
      </c>
      <c r="O298" s="45">
        <f>IFERROR(LOOKUP(1,0/((订单汇总处理!$G$7:$G$2423=N298)*(订单汇总处理!$E$7:$E$2423=B298)*(订单汇总处理!$D$7:$D$2423=2)),订单汇总处理!$K$7:$K$2423),O299)</f>
        <v>994</v>
      </c>
      <c r="P298" s="45"/>
      <c r="Q298" s="45">
        <f t="shared" si="38"/>
        <v>24757.488420000001</v>
      </c>
      <c r="R298" s="46">
        <f t="shared" si="39"/>
        <v>994</v>
      </c>
      <c r="S298" s="35">
        <f t="shared" si="40"/>
        <v>1.0121088705269849E-6</v>
      </c>
      <c r="T298" s="35">
        <f t="shared" si="41"/>
        <v>3.7120362141828214E-5</v>
      </c>
      <c r="U298" s="35">
        <f>IF(SUBSTITUTE(D298," ","")=基础数据!$A$5,S298/T298*基础数据!$C$5,IF(SUBSTITUTE(D298," ","")=基础数据!$A$4,S298/T298*基础数据!$C$4,IF(SUBSTITUTE(D298," ","")=基础数据!$A$3,S298/T298*基础数据!$C$3,S298/T298*基础数据!$C$2)))</f>
        <v>0.27265597966419453</v>
      </c>
      <c r="V298" s="35">
        <f t="shared" si="42"/>
        <v>3.6126559796641944</v>
      </c>
      <c r="W298" s="35">
        <f>IF(SUBSTITUTE(D298," ","")="老年群体",V298*LOOKUP(1,0/((基础数据!$A$15:$A$26=SUBSTITUTE(是否降价——第三轮积分赛2Q产品评价以及处理!B298," ",""))*(基础数据!$B$15:$B$26=SUBSTITUTE(是否降价——第三轮积分赛2Q产品评价以及处理!D298," ",""))),基础数据!$C$15:$C$26)/(100-基础数据!$G$5),V298*LOOKUP(1,0/((基础数据!$A$15:$A$26=SUBSTITUTE(是否降价——第三轮积分赛2Q产品评价以及处理!B298," ",""))*(基础数据!$B$15:$B$26=SUBSTITUTE(是否降价——第三轮积分赛2Q产品评价以及处理!D298," ",""))),基础数据!$C$15:$C$26)/100)</f>
        <v>24.927326259682943</v>
      </c>
      <c r="X298" s="35">
        <f t="shared" si="43"/>
        <v>24777.762302124844</v>
      </c>
    </row>
    <row r="299" spans="1:24" ht="27" hidden="1" thickBot="1">
      <c r="A299" s="43">
        <f t="shared" si="36"/>
        <v>21</v>
      </c>
      <c r="B299" s="29" t="s">
        <v>22</v>
      </c>
      <c r="C299" s="30" t="s">
        <v>17</v>
      </c>
      <c r="D299" s="32" t="s">
        <v>155</v>
      </c>
      <c r="E299" s="20" t="s">
        <v>165</v>
      </c>
      <c r="F299" s="24">
        <v>0.27</v>
      </c>
      <c r="G299" s="20">
        <v>1.34</v>
      </c>
      <c r="H299" s="20">
        <v>1.26</v>
      </c>
      <c r="I299" s="20">
        <v>0.6</v>
      </c>
      <c r="J299" s="20">
        <v>0</v>
      </c>
      <c r="K299" s="20">
        <v>3.4727999999999999</v>
      </c>
      <c r="L299" s="45">
        <f>LOOKUP(1,0/((订单汇总处理!$G$7:$G$2423=N299)*(订单汇总处理!$E$7:$E$2423=B299)*(订单汇总处理!$D$7:$D$2423=2)),订单汇总处理!$I$7:$I$2423)</f>
        <v>25</v>
      </c>
      <c r="M299" s="45">
        <f>IF(SUBSTITUTE(D299," ","")="老年群体",K299*LOOKUP(1,0/((基础数据!$A$15:$A$26=SUBSTITUTE(是否降价——第三轮积分赛2Q产品评价以及处理!B299," ",""))*(基础数据!$B$15:$B$26=SUBSTITUTE(是否降价——第三轮积分赛2Q产品评价以及处理!D299," ",""))),基础数据!$C$15:$C$26)/(100-基础数据!$G$5),K299*LOOKUP(1,0/((基础数据!$A$15:$A$26=SUBSTITUTE(是否降价——第三轮积分赛2Q产品评价以及处理!B299," ",""))*(基础数据!$B$15:$B$26=SUBSTITUTE(是否降价——第三轮积分赛2Q产品评价以及处理!D299," ",""))),基础数据!$C$15:$C$26)/100)</f>
        <v>23.962319999999998</v>
      </c>
      <c r="N299" s="45" t="str">
        <f t="shared" si="37"/>
        <v>22312</v>
      </c>
      <c r="O299" s="45">
        <f>IFERROR(LOOKUP(1,0/((订单汇总处理!$G$7:$G$2423=N299)*(订单汇总处理!$E$7:$E$2423=B299)*(订单汇总处理!$D$7:$D$2423=2)),订单汇总处理!$K$7:$K$2423),O300)</f>
        <v>1000</v>
      </c>
      <c r="P299" s="45"/>
      <c r="Q299" s="45">
        <f t="shared" si="38"/>
        <v>23962.32</v>
      </c>
      <c r="R299" s="46">
        <f t="shared" si="39"/>
        <v>1000</v>
      </c>
      <c r="S299" s="35">
        <f t="shared" si="40"/>
        <v>9.9999999999999995E-7</v>
      </c>
      <c r="T299" s="35">
        <f t="shared" si="41"/>
        <v>3.7120362141828214E-5</v>
      </c>
      <c r="U299" s="35">
        <f>IF(SUBSTITUTE(D299," ","")=基础数据!$A$5,S299/T299*基础数据!$C$5,IF(SUBSTITUTE(D299," ","")=基础数据!$A$4,S299/T299*基础数据!$C$4,IF(SUBSTITUTE(D299," ","")=基础数据!$A$3,S299/T299*基础数据!$C$3,S299/T299*基础数据!$C$2)))</f>
        <v>0.26939392352349206</v>
      </c>
      <c r="V299" s="35">
        <f t="shared" si="42"/>
        <v>3.4693939235234921</v>
      </c>
      <c r="W299" s="35">
        <f>IF(SUBSTITUTE(D299," ","")="老年群体",V299*LOOKUP(1,0/((基础数据!$A$15:$A$26=SUBSTITUTE(是否降价——第三轮积分赛2Q产品评价以及处理!B299," ",""))*(基础数据!$B$15:$B$26=SUBSTITUTE(是否降价——第三轮积分赛2Q产品评价以及处理!D299," ",""))),基础数据!$C$15:$C$26)/(100-基础数据!$G$5),V299*LOOKUP(1,0/((基础数据!$A$15:$A$26=SUBSTITUTE(是否降价——第三轮积分赛2Q产品评价以及处理!B299," ",""))*(基础数据!$B$15:$B$26=SUBSTITUTE(是否降价——第三轮积分赛2Q产品评价以及处理!D299," ",""))),基础数据!$C$15:$C$26)/100)</f>
        <v>23.938818072312095</v>
      </c>
      <c r="X299" s="35">
        <f t="shared" si="43"/>
        <v>23938.818072312097</v>
      </c>
    </row>
    <row r="300" spans="1:24" ht="40.200000000000003" hidden="1" thickBot="1">
      <c r="A300" s="43">
        <f t="shared" si="36"/>
        <v>22</v>
      </c>
      <c r="B300" s="29" t="s">
        <v>22</v>
      </c>
      <c r="C300" s="30" t="s">
        <v>17</v>
      </c>
      <c r="D300" s="32" t="s">
        <v>155</v>
      </c>
      <c r="E300" s="20" t="s">
        <v>212</v>
      </c>
      <c r="F300" s="24">
        <v>0.27</v>
      </c>
      <c r="G300" s="20">
        <v>0</v>
      </c>
      <c r="H300" s="20">
        <v>2.8</v>
      </c>
      <c r="I300" s="20">
        <v>0.4</v>
      </c>
      <c r="J300" s="20">
        <v>0</v>
      </c>
      <c r="K300" s="20">
        <v>3.4666000000000001</v>
      </c>
      <c r="L300" s="45">
        <f>LOOKUP(1,0/((订单汇总处理!$G$7:$G$2423=N300)*(订单汇总处理!$E$7:$E$2423=B300)*(订单汇总处理!$D$7:$D$2423=2)),订单汇总处理!$I$7:$I$2423)</f>
        <v>25</v>
      </c>
      <c r="M300" s="45">
        <f>IF(SUBSTITUTE(D300," ","")="老年群体",K300*LOOKUP(1,0/((基础数据!$A$15:$A$26=SUBSTITUTE(是否降价——第三轮积分赛2Q产品评价以及处理!B300," ",""))*(基础数据!$B$15:$B$26=SUBSTITUTE(是否降价——第三轮积分赛2Q产品评价以及处理!D300," ",""))),基础数据!$C$15:$C$26)/(100-基础数据!$G$5),K300*LOOKUP(1,0/((基础数据!$A$15:$A$26=SUBSTITUTE(是否降价——第三轮积分赛2Q产品评价以及处理!B300," ",""))*(基础数据!$B$15:$B$26=SUBSTITUTE(是否降价——第三轮积分赛2Q产品评价以及处理!D300," ",""))),基础数据!$C$15:$C$26)/100)</f>
        <v>23.919540000000001</v>
      </c>
      <c r="N300" s="45" t="str">
        <f t="shared" si="37"/>
        <v>12</v>
      </c>
      <c r="O300" s="45">
        <f>IFERROR(LOOKUP(1,0/((订单汇总处理!$G$7:$G$2423=N300)*(订单汇总处理!$E$7:$E$2423=B300)*(订单汇总处理!$D$7:$D$2423=2)),订单汇总处理!$K$7:$K$2423),O301)</f>
        <v>1000</v>
      </c>
      <c r="P300" s="45"/>
      <c r="Q300" s="45">
        <f t="shared" si="38"/>
        <v>23919.54</v>
      </c>
      <c r="R300" s="46">
        <f t="shared" si="39"/>
        <v>1000</v>
      </c>
      <c r="S300" s="35">
        <f t="shared" si="40"/>
        <v>9.9999999999999995E-7</v>
      </c>
      <c r="T300" s="35">
        <f t="shared" si="41"/>
        <v>3.7120362141828214E-5</v>
      </c>
      <c r="U300" s="35">
        <f>IF(SUBSTITUTE(D300," ","")=基础数据!$A$5,S300/T300*基础数据!$C$5,IF(SUBSTITUTE(D300," ","")=基础数据!$A$4,S300/T300*基础数据!$C$4,IF(SUBSTITUTE(D300," ","")=基础数据!$A$3,S300/T300*基础数据!$C$3,S300/T300*基础数据!$C$2)))</f>
        <v>0.26939392352349206</v>
      </c>
      <c r="V300" s="35">
        <f t="shared" si="42"/>
        <v>3.4693939235234916</v>
      </c>
      <c r="W300" s="35">
        <f>IF(SUBSTITUTE(D300," ","")="老年群体",V300*LOOKUP(1,0/((基础数据!$A$15:$A$26=SUBSTITUTE(是否降价——第三轮积分赛2Q产品评价以及处理!B300," ",""))*(基础数据!$B$15:$B$26=SUBSTITUTE(是否降价——第三轮积分赛2Q产品评价以及处理!D300," ",""))),基础数据!$C$15:$C$26)/(100-基础数据!$G$5),V300*LOOKUP(1,0/((基础数据!$A$15:$A$26=SUBSTITUTE(是否降价——第三轮积分赛2Q产品评价以及处理!B300," ",""))*(基础数据!$B$15:$B$26=SUBSTITUTE(是否降价——第三轮积分赛2Q产品评价以及处理!D300," ",""))),基础数据!$C$15:$C$26)/100)</f>
        <v>23.938818072312092</v>
      </c>
      <c r="X300" s="35">
        <f t="shared" si="43"/>
        <v>23938.818072312093</v>
      </c>
    </row>
    <row r="301" spans="1:24" ht="40.200000000000003" hidden="1" thickBot="1">
      <c r="A301" s="43">
        <f t="shared" si="36"/>
        <v>22</v>
      </c>
      <c r="B301" s="29" t="s">
        <v>22</v>
      </c>
      <c r="C301" s="30" t="s">
        <v>17</v>
      </c>
      <c r="D301" s="32" t="s">
        <v>155</v>
      </c>
      <c r="E301" s="20" t="s">
        <v>213</v>
      </c>
      <c r="F301" s="24">
        <v>0.27</v>
      </c>
      <c r="G301" s="20">
        <v>0</v>
      </c>
      <c r="H301" s="20">
        <v>2.8</v>
      </c>
      <c r="I301" s="20">
        <v>0.4</v>
      </c>
      <c r="J301" s="20">
        <v>0</v>
      </c>
      <c r="K301" s="20">
        <v>3.4666000000000001</v>
      </c>
      <c r="L301" s="45">
        <f>LOOKUP(1,0/((订单汇总处理!$G$7:$G$2423=N301)*(订单汇总处理!$E$7:$E$2423=B301)*(订单汇总处理!$D$7:$D$2423=2)),订单汇总处理!$I$7:$I$2423)</f>
        <v>25</v>
      </c>
      <c r="M301" s="45">
        <f>IF(SUBSTITUTE(D301," ","")="老年群体",K301*LOOKUP(1,0/((基础数据!$A$15:$A$26=SUBSTITUTE(是否降价——第三轮积分赛2Q产品评价以及处理!B301," ",""))*(基础数据!$B$15:$B$26=SUBSTITUTE(是否降价——第三轮积分赛2Q产品评价以及处理!D301," ",""))),基础数据!$C$15:$C$26)/(100-基础数据!$G$5),K301*LOOKUP(1,0/((基础数据!$A$15:$A$26=SUBSTITUTE(是否降价——第三轮积分赛2Q产品评价以及处理!B301," ",""))*(基础数据!$B$15:$B$26=SUBSTITUTE(是否降价——第三轮积分赛2Q产品评价以及处理!D301," ",""))),基础数据!$C$15:$C$26)/100)</f>
        <v>23.919540000000001</v>
      </c>
      <c r="N301" s="45" t="str">
        <f t="shared" si="37"/>
        <v>13</v>
      </c>
      <c r="O301" s="45">
        <f>IFERROR(LOOKUP(1,0/((订单汇总处理!$G$7:$G$2423=N301)*(订单汇总处理!$E$7:$E$2423=B301)*(订单汇总处理!$D$7:$D$2423=2)),订单汇总处理!$K$7:$K$2423),O302)</f>
        <v>1000</v>
      </c>
      <c r="P301" s="45"/>
      <c r="Q301" s="45">
        <f t="shared" si="38"/>
        <v>23919.54</v>
      </c>
      <c r="R301" s="46">
        <f t="shared" si="39"/>
        <v>1000</v>
      </c>
      <c r="S301" s="35">
        <f t="shared" si="40"/>
        <v>9.9999999999999995E-7</v>
      </c>
      <c r="T301" s="35">
        <f t="shared" si="41"/>
        <v>3.7120362141828214E-5</v>
      </c>
      <c r="U301" s="35">
        <f>IF(SUBSTITUTE(D301," ","")=基础数据!$A$5,S301/T301*基础数据!$C$5,IF(SUBSTITUTE(D301," ","")=基础数据!$A$4,S301/T301*基础数据!$C$4,IF(SUBSTITUTE(D301," ","")=基础数据!$A$3,S301/T301*基础数据!$C$3,S301/T301*基础数据!$C$2)))</f>
        <v>0.26939392352349206</v>
      </c>
      <c r="V301" s="35">
        <f t="shared" si="42"/>
        <v>3.4693939235234916</v>
      </c>
      <c r="W301" s="35">
        <f>IF(SUBSTITUTE(D301," ","")="老年群体",V301*LOOKUP(1,0/((基础数据!$A$15:$A$26=SUBSTITUTE(是否降价——第三轮积分赛2Q产品评价以及处理!B301," ",""))*(基础数据!$B$15:$B$26=SUBSTITUTE(是否降价——第三轮积分赛2Q产品评价以及处理!D301," ",""))),基础数据!$C$15:$C$26)/(100-基础数据!$G$5),V301*LOOKUP(1,0/((基础数据!$A$15:$A$26=SUBSTITUTE(是否降价——第三轮积分赛2Q产品评价以及处理!B301," ",""))*(基础数据!$B$15:$B$26=SUBSTITUTE(是否降价——第三轮积分赛2Q产品评价以及处理!D301," ",""))),基础数据!$C$15:$C$26)/100)</f>
        <v>23.938818072312092</v>
      </c>
      <c r="X301" s="35">
        <f t="shared" si="43"/>
        <v>23938.818072312093</v>
      </c>
    </row>
    <row r="302" spans="1:24" ht="27" hidden="1" thickBot="1">
      <c r="A302" s="43">
        <f t="shared" si="36"/>
        <v>8</v>
      </c>
      <c r="B302" s="29" t="s">
        <v>22</v>
      </c>
      <c r="C302" s="30" t="s">
        <v>17</v>
      </c>
      <c r="D302" s="32" t="s">
        <v>155</v>
      </c>
      <c r="E302" s="20" t="s">
        <v>196</v>
      </c>
      <c r="F302" s="24">
        <v>0.27</v>
      </c>
      <c r="G302" s="20">
        <v>0</v>
      </c>
      <c r="H302" s="20">
        <v>2.8</v>
      </c>
      <c r="I302" s="20">
        <v>0.4</v>
      </c>
      <c r="J302" s="20">
        <v>0</v>
      </c>
      <c r="K302" s="20">
        <v>3.4666000000000001</v>
      </c>
      <c r="L302" s="45">
        <f>LOOKUP(1,0/((订单汇总处理!$G$7:$G$2423=N302)*(订单汇总处理!$E$7:$E$2423=B302)*(订单汇总处理!$D$7:$D$2423=2)),订单汇总处理!$I$7:$I$2423)</f>
        <v>25</v>
      </c>
      <c r="M302" s="45">
        <f>IF(SUBSTITUTE(D302," ","")="老年群体",K302*LOOKUP(1,0/((基础数据!$A$15:$A$26=SUBSTITUTE(是否降价——第三轮积分赛2Q产品评价以及处理!B302," ",""))*(基础数据!$B$15:$B$26=SUBSTITUTE(是否降价——第三轮积分赛2Q产品评价以及处理!D302," ",""))),基础数据!$C$15:$C$26)/(100-基础数据!$G$5),K302*LOOKUP(1,0/((基础数据!$A$15:$A$26=SUBSTITUTE(是否降价——第三轮积分赛2Q产品评价以及处理!B302," ",""))*(基础数据!$B$15:$B$26=SUBSTITUTE(是否降价——第三轮积分赛2Q产品评价以及处理!D302," ",""))),基础数据!$C$15:$C$26)/100)</f>
        <v>23.919540000000001</v>
      </c>
      <c r="N302" s="45" t="str">
        <f t="shared" si="37"/>
        <v>商务22</v>
      </c>
      <c r="O302" s="45">
        <f>IFERROR(LOOKUP(1,0/((订单汇总处理!$G$7:$G$2423=N302)*(订单汇总处理!$E$7:$E$2423=B302)*(订单汇总处理!$D$7:$D$2423=2)),订单汇总处理!$K$7:$K$2423),O303)</f>
        <v>1000</v>
      </c>
      <c r="P302" s="45"/>
      <c r="Q302" s="45">
        <f t="shared" si="38"/>
        <v>23919.54</v>
      </c>
      <c r="R302" s="46">
        <f t="shared" si="39"/>
        <v>1000</v>
      </c>
      <c r="S302" s="35">
        <f t="shared" si="40"/>
        <v>9.9999999999999995E-7</v>
      </c>
      <c r="T302" s="35">
        <f t="shared" si="41"/>
        <v>3.7120362141828214E-5</v>
      </c>
      <c r="U302" s="35">
        <f>IF(SUBSTITUTE(D302," ","")=基础数据!$A$5,S302/T302*基础数据!$C$5,IF(SUBSTITUTE(D302," ","")=基础数据!$A$4,S302/T302*基础数据!$C$4,IF(SUBSTITUTE(D302," ","")=基础数据!$A$3,S302/T302*基础数据!$C$3,S302/T302*基础数据!$C$2)))</f>
        <v>0.26939392352349206</v>
      </c>
      <c r="V302" s="35">
        <f t="shared" si="42"/>
        <v>3.4693939235234916</v>
      </c>
      <c r="W302" s="35">
        <f>IF(SUBSTITUTE(D302," ","")="老年群体",V302*LOOKUP(1,0/((基础数据!$A$15:$A$26=SUBSTITUTE(是否降价——第三轮积分赛2Q产品评价以及处理!B302," ",""))*(基础数据!$B$15:$B$26=SUBSTITUTE(是否降价——第三轮积分赛2Q产品评价以及处理!D302," ",""))),基础数据!$C$15:$C$26)/(100-基础数据!$G$5),V302*LOOKUP(1,0/((基础数据!$A$15:$A$26=SUBSTITUTE(是否降价——第三轮积分赛2Q产品评价以及处理!B302," ",""))*(基础数据!$B$15:$B$26=SUBSTITUTE(是否降价——第三轮积分赛2Q产品评价以及处理!D302," ",""))),基础数据!$C$15:$C$26)/100)</f>
        <v>23.938818072312092</v>
      </c>
      <c r="X302" s="35">
        <f t="shared" si="43"/>
        <v>23938.818072312093</v>
      </c>
    </row>
    <row r="303" spans="1:24" ht="53.4" hidden="1" thickBot="1">
      <c r="A303" s="43">
        <f t="shared" si="36"/>
        <v>4</v>
      </c>
      <c r="B303" s="29" t="s">
        <v>22</v>
      </c>
      <c r="C303" s="30" t="s">
        <v>17</v>
      </c>
      <c r="D303" s="32" t="s">
        <v>155</v>
      </c>
      <c r="E303" s="20" t="s">
        <v>197</v>
      </c>
      <c r="F303" s="24">
        <v>0.27</v>
      </c>
      <c r="G303" s="20">
        <v>0</v>
      </c>
      <c r="H303" s="20">
        <v>2.8</v>
      </c>
      <c r="I303" s="20">
        <v>0.4</v>
      </c>
      <c r="J303" s="20">
        <v>0</v>
      </c>
      <c r="K303" s="20">
        <v>3.4666000000000001</v>
      </c>
      <c r="L303" s="45">
        <f>LOOKUP(1,0/((订单汇总处理!$G$7:$G$2423=N303)*(订单汇总处理!$E$7:$E$2423=B303)*(订单汇总处理!$D$7:$D$2423=2)),订单汇总处理!$I$7:$I$2423)</f>
        <v>25</v>
      </c>
      <c r="M303" s="45">
        <f>IF(SUBSTITUTE(D303," ","")="老年群体",K303*LOOKUP(1,0/((基础数据!$A$15:$A$26=SUBSTITUTE(是否降价——第三轮积分赛2Q产品评价以及处理!B303," ",""))*(基础数据!$B$15:$B$26=SUBSTITUTE(是否降价——第三轮积分赛2Q产品评价以及处理!D303," ",""))),基础数据!$C$15:$C$26)/(100-基础数据!$G$5),K303*LOOKUP(1,0/((基础数据!$A$15:$A$26=SUBSTITUTE(是否降价——第三轮积分赛2Q产品评价以及处理!B303," ",""))*(基础数据!$B$15:$B$26=SUBSTITUTE(是否降价——第三轮积分赛2Q产品评价以及处理!D303," ",""))),基础数据!$C$15:$C$26)/100)</f>
        <v>23.919540000000001</v>
      </c>
      <c r="N303" s="45" t="str">
        <f t="shared" si="37"/>
        <v>SWWW2</v>
      </c>
      <c r="O303" s="45">
        <f>IFERROR(LOOKUP(1,0/((订单汇总处理!$G$7:$G$2423=N303)*(订单汇总处理!$E$7:$E$2423=B303)*(订单汇总处理!$D$7:$D$2423=2)),订单汇总处理!$K$7:$K$2423),O304)</f>
        <v>1000</v>
      </c>
      <c r="P303" s="45"/>
      <c r="Q303" s="45">
        <f t="shared" si="38"/>
        <v>23919.54</v>
      </c>
      <c r="R303" s="46">
        <f t="shared" si="39"/>
        <v>1000</v>
      </c>
      <c r="S303" s="35">
        <f t="shared" si="40"/>
        <v>9.9999999999999995E-7</v>
      </c>
      <c r="T303" s="35">
        <f t="shared" si="41"/>
        <v>3.7120362141828214E-5</v>
      </c>
      <c r="U303" s="35">
        <f>IF(SUBSTITUTE(D303," ","")=基础数据!$A$5,S303/T303*基础数据!$C$5,IF(SUBSTITUTE(D303," ","")=基础数据!$A$4,S303/T303*基础数据!$C$4,IF(SUBSTITUTE(D303," ","")=基础数据!$A$3,S303/T303*基础数据!$C$3,S303/T303*基础数据!$C$2)))</f>
        <v>0.26939392352349206</v>
      </c>
      <c r="V303" s="35">
        <f t="shared" si="42"/>
        <v>3.4693939235234916</v>
      </c>
      <c r="W303" s="35">
        <f>IF(SUBSTITUTE(D303," ","")="老年群体",V303*LOOKUP(1,0/((基础数据!$A$15:$A$26=SUBSTITUTE(是否降价——第三轮积分赛2Q产品评价以及处理!B303," ",""))*(基础数据!$B$15:$B$26=SUBSTITUTE(是否降价——第三轮积分赛2Q产品评价以及处理!D303," ",""))),基础数据!$C$15:$C$26)/(100-基础数据!$G$5),V303*LOOKUP(1,0/((基础数据!$A$15:$A$26=SUBSTITUTE(是否降价——第三轮积分赛2Q产品评价以及处理!B303," ",""))*(基础数据!$B$15:$B$26=SUBSTITUTE(是否降价——第三轮积分赛2Q产品评价以及处理!D303," ",""))),基础数据!$C$15:$C$26)/100)</f>
        <v>23.938818072312092</v>
      </c>
      <c r="X303" s="35">
        <f t="shared" si="43"/>
        <v>23938.818072312093</v>
      </c>
    </row>
    <row r="304" spans="1:24" ht="27" hidden="1" thickBot="1">
      <c r="A304" s="43">
        <f t="shared" si="36"/>
        <v>20</v>
      </c>
      <c r="B304" s="29" t="s">
        <v>22</v>
      </c>
      <c r="C304" s="30" t="s">
        <v>17</v>
      </c>
      <c r="D304" s="32" t="s">
        <v>155</v>
      </c>
      <c r="E304" s="20" t="s">
        <v>160</v>
      </c>
      <c r="F304" s="24">
        <v>0.27</v>
      </c>
      <c r="G304" s="20">
        <v>0.1</v>
      </c>
      <c r="H304" s="20">
        <v>2.8</v>
      </c>
      <c r="I304" s="20">
        <v>0.2</v>
      </c>
      <c r="J304" s="20">
        <v>0</v>
      </c>
      <c r="K304" s="20">
        <v>3.3673999999999999</v>
      </c>
      <c r="L304" s="45">
        <f>LOOKUP(1,0/((订单汇总处理!$G$7:$G$2423=N304)*(订单汇总处理!$E$7:$E$2423=B304)*(订单汇总处理!$D$7:$D$2423=2)),订单汇总处理!$I$7:$I$2423)</f>
        <v>24</v>
      </c>
      <c r="M304" s="45">
        <f>IF(SUBSTITUTE(D304," ","")="老年群体",K304*LOOKUP(1,0/((基础数据!$A$15:$A$26=SUBSTITUTE(是否降价——第三轮积分赛2Q产品评价以及处理!B304," ",""))*(基础数据!$B$15:$B$26=SUBSTITUTE(是否降价——第三轮积分赛2Q产品评价以及处理!D304," ",""))),基础数据!$C$15:$C$26)/(100-基础数据!$G$5),K304*LOOKUP(1,0/((基础数据!$A$15:$A$26=SUBSTITUTE(是否降价——第三轮积分赛2Q产品评价以及处理!B304," ",""))*(基础数据!$B$15:$B$26=SUBSTITUTE(是否降价——第三轮积分赛2Q产品评价以及处理!D304," ",""))),基础数据!$C$15:$C$26)/100)</f>
        <v>23.235059999999997</v>
      </c>
      <c r="N304" s="45" t="str">
        <f t="shared" si="37"/>
        <v>商1</v>
      </c>
      <c r="O304" s="45">
        <f>IFERROR(LOOKUP(1,0/((订单汇总处理!$G$7:$G$2423=N304)*(订单汇总处理!$E$7:$E$2423=B304)*(订单汇总处理!$D$7:$D$2423=2)),订单汇总处理!$K$7:$K$2423),O305)</f>
        <v>1000</v>
      </c>
      <c r="P304" s="45"/>
      <c r="Q304" s="45">
        <f t="shared" si="38"/>
        <v>23235.059999999998</v>
      </c>
      <c r="R304" s="46">
        <f t="shared" si="39"/>
        <v>1000</v>
      </c>
      <c r="S304" s="35">
        <f t="shared" si="40"/>
        <v>9.9999999999999995E-7</v>
      </c>
      <c r="T304" s="35">
        <f t="shared" si="41"/>
        <v>3.7120362141828214E-5</v>
      </c>
      <c r="U304" s="35">
        <f>IF(SUBSTITUTE(D304," ","")=基础数据!$A$5,S304/T304*基础数据!$C$5,IF(SUBSTITUTE(D304," ","")=基础数据!$A$4,S304/T304*基础数据!$C$4,IF(SUBSTITUTE(D304," ","")=基础数据!$A$3,S304/T304*基础数据!$C$3,S304/T304*基础数据!$C$2)))</f>
        <v>0.26939392352349206</v>
      </c>
      <c r="V304" s="35">
        <f t="shared" si="42"/>
        <v>3.369393923523492</v>
      </c>
      <c r="W304" s="35">
        <f>IF(SUBSTITUTE(D304," ","")="老年群体",V304*LOOKUP(1,0/((基础数据!$A$15:$A$26=SUBSTITUTE(是否降价——第三轮积分赛2Q产品评价以及处理!B304," ",""))*(基础数据!$B$15:$B$26=SUBSTITUTE(是否降价——第三轮积分赛2Q产品评价以及处理!D304," ",""))),基础数据!$C$15:$C$26)/(100-基础数据!$G$5),V304*LOOKUP(1,0/((基础数据!$A$15:$A$26=SUBSTITUTE(是否降价——第三轮积分赛2Q产品评价以及处理!B304," ",""))*(基础数据!$B$15:$B$26=SUBSTITUTE(是否降价——第三轮积分赛2Q产品评价以及处理!D304," ",""))),基础数据!$C$15:$C$26)/100)</f>
        <v>23.248818072312098</v>
      </c>
      <c r="X304" s="35">
        <f t="shared" si="43"/>
        <v>23248.818072312097</v>
      </c>
    </row>
    <row r="305" spans="1:24" ht="53.4" hidden="1" thickBot="1">
      <c r="A305" s="43">
        <f t="shared" si="36"/>
        <v>6</v>
      </c>
      <c r="B305" s="29" t="s">
        <v>22</v>
      </c>
      <c r="C305" s="30" t="s">
        <v>17</v>
      </c>
      <c r="D305" s="32" t="s">
        <v>155</v>
      </c>
      <c r="E305" s="20" t="s">
        <v>164</v>
      </c>
      <c r="F305" s="24">
        <v>0.27</v>
      </c>
      <c r="G305" s="20">
        <v>0</v>
      </c>
      <c r="H305" s="20">
        <v>2.8</v>
      </c>
      <c r="I305" s="20">
        <v>0.2</v>
      </c>
      <c r="J305" s="20">
        <v>0</v>
      </c>
      <c r="K305" s="20">
        <v>3.2665999999999999</v>
      </c>
      <c r="L305" s="45">
        <f>LOOKUP(1,0/((订单汇总处理!$G$7:$G$2423=N305)*(订单汇总处理!$E$7:$E$2423=B305)*(订单汇总处理!$D$7:$D$2423=2)),订单汇总处理!$I$7:$I$2423)</f>
        <v>23</v>
      </c>
      <c r="M305" s="45">
        <f>IF(SUBSTITUTE(D305," ","")="老年群体",K305*LOOKUP(1,0/((基础数据!$A$15:$A$26=SUBSTITUTE(是否降价——第三轮积分赛2Q产品评价以及处理!B305," ",""))*(基础数据!$B$15:$B$26=SUBSTITUTE(是否降价——第三轮积分赛2Q产品评价以及处理!D305," ",""))),基础数据!$C$15:$C$26)/(100-基础数据!$G$5),K305*LOOKUP(1,0/((基础数据!$A$15:$A$26=SUBSTITUTE(是否降价——第三轮积分赛2Q产品评价以及处理!B305," ",""))*(基础数据!$B$15:$B$26=SUBSTITUTE(是否降价——第三轮积分赛2Q产品评价以及处理!D305," ",""))),基础数据!$C$15:$C$26)/100)</f>
        <v>22.539540000000002</v>
      </c>
      <c r="N305" s="45" t="str">
        <f t="shared" si="37"/>
        <v>商二</v>
      </c>
      <c r="O305" s="45">
        <f>IFERROR(LOOKUP(1,0/((订单汇总处理!$G$7:$G$2423=N305)*(订单汇总处理!$E$7:$E$2423=B305)*(订单汇总处理!$D$7:$D$2423=2)),订单汇总处理!$K$7:$K$2423),O306)</f>
        <v>1000</v>
      </c>
      <c r="P305" s="45"/>
      <c r="Q305" s="45">
        <f t="shared" si="38"/>
        <v>22539.54</v>
      </c>
      <c r="R305" s="46">
        <f t="shared" si="39"/>
        <v>1000</v>
      </c>
      <c r="S305" s="35">
        <f t="shared" si="40"/>
        <v>9.9999999999999995E-7</v>
      </c>
      <c r="T305" s="35">
        <f t="shared" si="41"/>
        <v>3.7120362141828214E-5</v>
      </c>
      <c r="U305" s="35">
        <f>IF(SUBSTITUTE(D305," ","")=基础数据!$A$5,S305/T305*基础数据!$C$5,IF(SUBSTITUTE(D305," ","")=基础数据!$A$4,S305/T305*基础数据!$C$4,IF(SUBSTITUTE(D305," ","")=基础数据!$A$3,S305/T305*基础数据!$C$3,S305/T305*基础数据!$C$2)))</f>
        <v>0.26939392352349206</v>
      </c>
      <c r="V305" s="35">
        <f t="shared" si="42"/>
        <v>3.2693939235234919</v>
      </c>
      <c r="W305" s="35">
        <f>IF(SUBSTITUTE(D305," ","")="老年群体",V305*LOOKUP(1,0/((基础数据!$A$15:$A$26=SUBSTITUTE(是否降价——第三轮积分赛2Q产品评价以及处理!B305," ",""))*(基础数据!$B$15:$B$26=SUBSTITUTE(是否降价——第三轮积分赛2Q产品评价以及处理!D305," ",""))),基础数据!$C$15:$C$26)/(100-基础数据!$G$5),V305*LOOKUP(1,0/((基础数据!$A$15:$A$26=SUBSTITUTE(是否降价——第三轮积分赛2Q产品评价以及处理!B305," ",""))*(基础数据!$B$15:$B$26=SUBSTITUTE(是否降价——第三轮积分赛2Q产品评价以及处理!D305," ",""))),基础数据!$C$15:$C$26)/100)</f>
        <v>22.558818072312093</v>
      </c>
      <c r="X305" s="35">
        <f t="shared" si="43"/>
        <v>22558.818072312093</v>
      </c>
    </row>
    <row r="306" spans="1:24" ht="40.200000000000003" hidden="1" thickBot="1">
      <c r="A306" s="43">
        <f t="shared" si="36"/>
        <v>5</v>
      </c>
      <c r="B306" s="29" t="s">
        <v>22</v>
      </c>
      <c r="C306" s="30" t="s">
        <v>17</v>
      </c>
      <c r="D306" s="32" t="s">
        <v>155</v>
      </c>
      <c r="E306" s="20" t="s">
        <v>159</v>
      </c>
      <c r="F306" s="24">
        <v>0.27</v>
      </c>
      <c r="G306" s="20">
        <v>0</v>
      </c>
      <c r="H306" s="20">
        <v>2.8</v>
      </c>
      <c r="I306" s="20">
        <v>0.2</v>
      </c>
      <c r="J306" s="20">
        <v>0</v>
      </c>
      <c r="K306" s="20">
        <v>3.2665999999999999</v>
      </c>
      <c r="L306" s="45">
        <f>LOOKUP(1,0/((订单汇总处理!$G$7:$G$2423=N306)*(订单汇总处理!$E$7:$E$2423=B306)*(订单汇总处理!$D$7:$D$2423=2)),订单汇总处理!$I$7:$I$2423)</f>
        <v>19</v>
      </c>
      <c r="M306" s="45">
        <f>IF(SUBSTITUTE(D306," ","")="老年群体",K306*LOOKUP(1,0/((基础数据!$A$15:$A$26=SUBSTITUTE(是否降价——第三轮积分赛2Q产品评价以及处理!B306," ",""))*(基础数据!$B$15:$B$26=SUBSTITUTE(是否降价——第三轮积分赛2Q产品评价以及处理!D306," ",""))),基础数据!$C$15:$C$26)/(100-基础数据!$G$5),K306*LOOKUP(1,0/((基础数据!$A$15:$A$26=SUBSTITUTE(是否降价——第三轮积分赛2Q产品评价以及处理!B306," ",""))*(基础数据!$B$15:$B$26=SUBSTITUTE(是否降价——第三轮积分赛2Q产品评价以及处理!D306," ",""))),基础数据!$C$15:$C$26)/100)</f>
        <v>22.539540000000002</v>
      </c>
      <c r="N306" s="45" t="str">
        <f t="shared" si="37"/>
        <v>ss2</v>
      </c>
      <c r="O306" s="45">
        <f>IFERROR(LOOKUP(1,0/((订单汇总处理!$G$7:$G$2423=N306)*(订单汇总处理!$E$7:$E$2423=B306)*(订单汇总处理!$D$7:$D$2423=2)),订单汇总处理!$K$7:$K$2423),O307)</f>
        <v>1000</v>
      </c>
      <c r="P306" s="45"/>
      <c r="Q306" s="45">
        <f t="shared" si="38"/>
        <v>22539.54</v>
      </c>
      <c r="R306" s="46">
        <f t="shared" si="39"/>
        <v>1000</v>
      </c>
      <c r="S306" s="35">
        <f t="shared" si="40"/>
        <v>9.9999999999999995E-7</v>
      </c>
      <c r="T306" s="35">
        <f t="shared" si="41"/>
        <v>3.7120362141828214E-5</v>
      </c>
      <c r="U306" s="35">
        <f>IF(SUBSTITUTE(D306," ","")=基础数据!$A$5,S306/T306*基础数据!$C$5,IF(SUBSTITUTE(D306," ","")=基础数据!$A$4,S306/T306*基础数据!$C$4,IF(SUBSTITUTE(D306," ","")=基础数据!$A$3,S306/T306*基础数据!$C$3,S306/T306*基础数据!$C$2)))</f>
        <v>0.26939392352349206</v>
      </c>
      <c r="V306" s="35">
        <f t="shared" si="42"/>
        <v>3.2693939235234919</v>
      </c>
      <c r="W306" s="35">
        <f>IF(SUBSTITUTE(D306," ","")="老年群体",V306*LOOKUP(1,0/((基础数据!$A$15:$A$26=SUBSTITUTE(是否降价——第三轮积分赛2Q产品评价以及处理!B306," ",""))*(基础数据!$B$15:$B$26=SUBSTITUTE(是否降价——第三轮积分赛2Q产品评价以及处理!D306," ",""))),基础数据!$C$15:$C$26)/(100-基础数据!$G$5),V306*LOOKUP(1,0/((基础数据!$A$15:$A$26=SUBSTITUTE(是否降价——第三轮积分赛2Q产品评价以及处理!B306," ",""))*(基础数据!$B$15:$B$26=SUBSTITUTE(是否降价——第三轮积分赛2Q产品评价以及处理!D306," ",""))),基础数据!$C$15:$C$26)/100)</f>
        <v>22.558818072312093</v>
      </c>
      <c r="X306" s="35">
        <f t="shared" si="43"/>
        <v>22558.818072312093</v>
      </c>
    </row>
    <row r="307" spans="1:24" ht="27" hidden="1" thickBot="1">
      <c r="A307" s="43">
        <f t="shared" si="36"/>
        <v>2</v>
      </c>
      <c r="B307" s="29" t="s">
        <v>22</v>
      </c>
      <c r="C307" s="30" t="s">
        <v>17</v>
      </c>
      <c r="D307" s="32" t="s">
        <v>155</v>
      </c>
      <c r="E307" s="20" t="s">
        <v>199</v>
      </c>
      <c r="F307" s="24">
        <v>0.27</v>
      </c>
      <c r="G307" s="20">
        <v>0</v>
      </c>
      <c r="H307" s="20">
        <v>2.8</v>
      </c>
      <c r="I307" s="20">
        <v>0.2</v>
      </c>
      <c r="J307" s="20">
        <v>0</v>
      </c>
      <c r="K307" s="20">
        <v>3.2665999999999999</v>
      </c>
      <c r="L307" s="45">
        <f>LOOKUP(1,0/((订单汇总处理!$G$7:$G$2423=N307)*(订单汇总处理!$E$7:$E$2423=B307)*(订单汇总处理!$D$7:$D$2423=2)),订单汇总处理!$I$7:$I$2423)</f>
        <v>24</v>
      </c>
      <c r="M307" s="45">
        <f>IF(SUBSTITUTE(D307," ","")="老年群体",K307*LOOKUP(1,0/((基础数据!$A$15:$A$26=SUBSTITUTE(是否降价——第三轮积分赛2Q产品评价以及处理!B307," ",""))*(基础数据!$B$15:$B$26=SUBSTITUTE(是否降价——第三轮积分赛2Q产品评价以及处理!D307," ",""))),基础数据!$C$15:$C$26)/(100-基础数据!$G$5),K307*LOOKUP(1,0/((基础数据!$A$15:$A$26=SUBSTITUTE(是否降价——第三轮积分赛2Q产品评价以及处理!B307," ",""))*(基础数据!$B$15:$B$26=SUBSTITUTE(是否降价——第三轮积分赛2Q产品评价以及处理!D307," ",""))),基础数据!$C$15:$C$26)/100)</f>
        <v>22.539540000000002</v>
      </c>
      <c r="N307" s="45" t="str">
        <f t="shared" si="37"/>
        <v>商务B</v>
      </c>
      <c r="O307" s="45">
        <f>IFERROR(LOOKUP(1,0/((订单汇总处理!$G$7:$G$2423=N307)*(订单汇总处理!$E$7:$E$2423=B307)*(订单汇总处理!$D$7:$D$2423=2)),订单汇总处理!$K$7:$K$2423),O308)</f>
        <v>1000</v>
      </c>
      <c r="P307" s="45"/>
      <c r="Q307" s="45">
        <f t="shared" si="38"/>
        <v>22539.54</v>
      </c>
      <c r="R307" s="46">
        <f t="shared" si="39"/>
        <v>1000</v>
      </c>
      <c r="S307" s="35">
        <f t="shared" si="40"/>
        <v>9.9999999999999995E-7</v>
      </c>
      <c r="T307" s="35">
        <f t="shared" si="41"/>
        <v>3.7120362141828214E-5</v>
      </c>
      <c r="U307" s="35">
        <f>IF(SUBSTITUTE(D307," ","")=基础数据!$A$5,S307/T307*基础数据!$C$5,IF(SUBSTITUTE(D307," ","")=基础数据!$A$4,S307/T307*基础数据!$C$4,IF(SUBSTITUTE(D307," ","")=基础数据!$A$3,S307/T307*基础数据!$C$3,S307/T307*基础数据!$C$2)))</f>
        <v>0.26939392352349206</v>
      </c>
      <c r="V307" s="35">
        <f t="shared" si="42"/>
        <v>3.2693939235234919</v>
      </c>
      <c r="W307" s="35">
        <f>IF(SUBSTITUTE(D307," ","")="老年群体",V307*LOOKUP(1,0/((基础数据!$A$15:$A$26=SUBSTITUTE(是否降价——第三轮积分赛2Q产品评价以及处理!B307," ",""))*(基础数据!$B$15:$B$26=SUBSTITUTE(是否降价——第三轮积分赛2Q产品评价以及处理!D307," ",""))),基础数据!$C$15:$C$26)/(100-基础数据!$G$5),V307*LOOKUP(1,0/((基础数据!$A$15:$A$26=SUBSTITUTE(是否降价——第三轮积分赛2Q产品评价以及处理!B307," ",""))*(基础数据!$B$15:$B$26=SUBSTITUTE(是否降价——第三轮积分赛2Q产品评价以及处理!D307," ",""))),基础数据!$C$15:$C$26)/100)</f>
        <v>22.558818072312093</v>
      </c>
      <c r="X307" s="35">
        <f t="shared" si="43"/>
        <v>22558.818072312093</v>
      </c>
    </row>
    <row r="308" spans="1:24" ht="40.200000000000003" hidden="1" thickBot="1">
      <c r="A308" s="43">
        <f t="shared" si="36"/>
        <v>19</v>
      </c>
      <c r="B308" s="29" t="s">
        <v>22</v>
      </c>
      <c r="C308" s="30" t="s">
        <v>17</v>
      </c>
      <c r="D308" s="32" t="s">
        <v>155</v>
      </c>
      <c r="E308" s="20" t="s">
        <v>161</v>
      </c>
      <c r="F308" s="24">
        <v>0.27</v>
      </c>
      <c r="G308" s="20">
        <v>0</v>
      </c>
      <c r="H308" s="20">
        <v>2.8</v>
      </c>
      <c r="I308" s="20">
        <v>0.2</v>
      </c>
      <c r="J308" s="20">
        <v>0</v>
      </c>
      <c r="K308" s="20">
        <v>3.2665999999999999</v>
      </c>
      <c r="L308" s="45">
        <f>LOOKUP(1,0/((订单汇总处理!$G$7:$G$2423=N308)*(订单汇总处理!$E$7:$E$2423=B308)*(订单汇总处理!$D$7:$D$2423=2)),订单汇总处理!$I$7:$I$2423)</f>
        <v>21</v>
      </c>
      <c r="M308" s="45">
        <f>IF(SUBSTITUTE(D308," ","")="老年群体",K308*LOOKUP(1,0/((基础数据!$A$15:$A$26=SUBSTITUTE(是否降价——第三轮积分赛2Q产品评价以及处理!B308," ",""))*(基础数据!$B$15:$B$26=SUBSTITUTE(是否降价——第三轮积分赛2Q产品评价以及处理!D308," ",""))),基础数据!$C$15:$C$26)/(100-基础数据!$G$5),K308*LOOKUP(1,0/((基础数据!$A$15:$A$26=SUBSTITUTE(是否降价——第三轮积分赛2Q产品评价以及处理!B308," ",""))*(基础数据!$B$15:$B$26=SUBSTITUTE(是否降价——第三轮积分赛2Q产品评价以及处理!D308," ",""))),基础数据!$C$15:$C$26)/100)</f>
        <v>22.539540000000002</v>
      </c>
      <c r="N308" s="45" t="str">
        <f t="shared" si="37"/>
        <v>甲12</v>
      </c>
      <c r="O308" s="45">
        <f>IFERROR(LOOKUP(1,0/((订单汇总处理!$G$7:$G$2423=N308)*(订单汇总处理!$E$7:$E$2423=B308)*(订单汇总处理!$D$7:$D$2423=2)),订单汇总处理!$K$7:$K$2423),O309)</f>
        <v>1000</v>
      </c>
      <c r="P308" s="45"/>
      <c r="Q308" s="45">
        <f t="shared" si="38"/>
        <v>22539.54</v>
      </c>
      <c r="R308" s="46">
        <f t="shared" si="39"/>
        <v>1000</v>
      </c>
      <c r="S308" s="35">
        <f t="shared" si="40"/>
        <v>9.9999999999999995E-7</v>
      </c>
      <c r="T308" s="35">
        <f t="shared" si="41"/>
        <v>3.7120362141828214E-5</v>
      </c>
      <c r="U308" s="35">
        <f>IF(SUBSTITUTE(D308," ","")=基础数据!$A$5,S308/T308*基础数据!$C$5,IF(SUBSTITUTE(D308," ","")=基础数据!$A$4,S308/T308*基础数据!$C$4,IF(SUBSTITUTE(D308," ","")=基础数据!$A$3,S308/T308*基础数据!$C$3,S308/T308*基础数据!$C$2)))</f>
        <v>0.26939392352349206</v>
      </c>
      <c r="V308" s="35">
        <f t="shared" si="42"/>
        <v>3.2693939235234919</v>
      </c>
      <c r="W308" s="35">
        <f>IF(SUBSTITUTE(D308," ","")="老年群体",V308*LOOKUP(1,0/((基础数据!$A$15:$A$26=SUBSTITUTE(是否降价——第三轮积分赛2Q产品评价以及处理!B308," ",""))*(基础数据!$B$15:$B$26=SUBSTITUTE(是否降价——第三轮积分赛2Q产品评价以及处理!D308," ",""))),基础数据!$C$15:$C$26)/(100-基础数据!$G$5),V308*LOOKUP(1,0/((基础数据!$A$15:$A$26=SUBSTITUTE(是否降价——第三轮积分赛2Q产品评价以及处理!B308," ",""))*(基础数据!$B$15:$B$26=SUBSTITUTE(是否降价——第三轮积分赛2Q产品评价以及处理!D308," ",""))),基础数据!$C$15:$C$26)/100)</f>
        <v>22.558818072312093</v>
      </c>
      <c r="X308" s="35">
        <f t="shared" si="43"/>
        <v>22558.818072312093</v>
      </c>
    </row>
    <row r="309" spans="1:24" ht="40.200000000000003" hidden="1" thickBot="1">
      <c r="A309" s="43">
        <f t="shared" si="36"/>
        <v>3</v>
      </c>
      <c r="B309" s="29" t="s">
        <v>22</v>
      </c>
      <c r="C309" s="30" t="s">
        <v>17</v>
      </c>
      <c r="D309" s="32" t="s">
        <v>155</v>
      </c>
      <c r="E309" s="20" t="s">
        <v>163</v>
      </c>
      <c r="F309" s="24">
        <v>0.27</v>
      </c>
      <c r="G309" s="20">
        <v>0</v>
      </c>
      <c r="H309" s="20">
        <v>2.8</v>
      </c>
      <c r="I309" s="20">
        <v>0.2</v>
      </c>
      <c r="J309" s="20">
        <v>0</v>
      </c>
      <c r="K309" s="20">
        <v>3.2665999999999999</v>
      </c>
      <c r="L309" s="45">
        <f>LOOKUP(1,0/((订单汇总处理!$G$7:$G$2423=N309)*(订单汇总处理!$E$7:$E$2423=B309)*(订单汇总处理!$D$7:$D$2423=2)),订单汇总处理!$I$7:$I$2423)</f>
        <v>24</v>
      </c>
      <c r="M309" s="45">
        <f>IF(SUBSTITUTE(D309," ","")="老年群体",K309*LOOKUP(1,0/((基础数据!$A$15:$A$26=SUBSTITUTE(是否降价——第三轮积分赛2Q产品评价以及处理!B309," ",""))*(基础数据!$B$15:$B$26=SUBSTITUTE(是否降价——第三轮积分赛2Q产品评价以及处理!D309," ",""))),基础数据!$C$15:$C$26)/(100-基础数据!$G$5),K309*LOOKUP(1,0/((基础数据!$A$15:$A$26=SUBSTITUTE(是否降价——第三轮积分赛2Q产品评价以及处理!B309," ",""))*(基础数据!$B$15:$B$26=SUBSTITUTE(是否降价——第三轮积分赛2Q产品评价以及处理!D309," ",""))),基础数据!$C$15:$C$26)/100)</f>
        <v>22.539540000000002</v>
      </c>
      <c r="N309" s="45" t="str">
        <f t="shared" si="37"/>
        <v>商务222</v>
      </c>
      <c r="O309" s="45">
        <f>IFERROR(LOOKUP(1,0/((订单汇总处理!$G$7:$G$2423=N309)*(订单汇总处理!$E$7:$E$2423=B309)*(订单汇总处理!$D$7:$D$2423=2)),订单汇总处理!$K$7:$K$2423),O310)</f>
        <v>1000</v>
      </c>
      <c r="P309" s="45"/>
      <c r="Q309" s="45">
        <f t="shared" si="38"/>
        <v>22539.54</v>
      </c>
      <c r="R309" s="46">
        <f t="shared" si="39"/>
        <v>1000</v>
      </c>
      <c r="S309" s="35">
        <f t="shared" si="40"/>
        <v>9.9999999999999995E-7</v>
      </c>
      <c r="T309" s="35">
        <f t="shared" si="41"/>
        <v>3.7120362141828214E-5</v>
      </c>
      <c r="U309" s="35">
        <f>IF(SUBSTITUTE(D309," ","")=基础数据!$A$5,S309/T309*基础数据!$C$5,IF(SUBSTITUTE(D309," ","")=基础数据!$A$4,S309/T309*基础数据!$C$4,IF(SUBSTITUTE(D309," ","")=基础数据!$A$3,S309/T309*基础数据!$C$3,S309/T309*基础数据!$C$2)))</f>
        <v>0.26939392352349206</v>
      </c>
      <c r="V309" s="35">
        <f t="shared" si="42"/>
        <v>3.2693939235234919</v>
      </c>
      <c r="W309" s="35">
        <f>IF(SUBSTITUTE(D309," ","")="老年群体",V309*LOOKUP(1,0/((基础数据!$A$15:$A$26=SUBSTITUTE(是否降价——第三轮积分赛2Q产品评价以及处理!B309," ",""))*(基础数据!$B$15:$B$26=SUBSTITUTE(是否降价——第三轮积分赛2Q产品评价以及处理!D309," ",""))),基础数据!$C$15:$C$26)/(100-基础数据!$G$5),V309*LOOKUP(1,0/((基础数据!$A$15:$A$26=SUBSTITUTE(是否降价——第三轮积分赛2Q产品评价以及处理!B309," ",""))*(基础数据!$B$15:$B$26=SUBSTITUTE(是否降价——第三轮积分赛2Q产品评价以及处理!D309," ",""))),基础数据!$C$15:$C$26)/100)</f>
        <v>22.558818072312093</v>
      </c>
      <c r="X309" s="35">
        <f t="shared" si="43"/>
        <v>22558.818072312093</v>
      </c>
    </row>
    <row r="310" spans="1:24" ht="27" hidden="1" thickBot="1">
      <c r="A310" s="43">
        <f t="shared" si="36"/>
        <v>21</v>
      </c>
      <c r="B310" s="29" t="s">
        <v>22</v>
      </c>
      <c r="C310" s="30" t="s">
        <v>17</v>
      </c>
      <c r="D310" s="32" t="s">
        <v>155</v>
      </c>
      <c r="E310" s="20" t="s">
        <v>166</v>
      </c>
      <c r="F310" s="24">
        <v>0.3</v>
      </c>
      <c r="G310" s="20">
        <v>0.84</v>
      </c>
      <c r="H310" s="20">
        <v>0.84</v>
      </c>
      <c r="I310" s="20">
        <v>0.6</v>
      </c>
      <c r="J310" s="20">
        <v>0.25</v>
      </c>
      <c r="K310" s="20">
        <v>2.8331</v>
      </c>
      <c r="L310" s="45">
        <f>LOOKUP(1,0/((订单汇总处理!$G$7:$G$2423=N310)*(订单汇总处理!$E$7:$E$2423=B310)*(订单汇总处理!$D$7:$D$2423=2)),订单汇总处理!$I$7:$I$2423)</f>
        <v>21</v>
      </c>
      <c r="M310" s="45">
        <f>IF(SUBSTITUTE(D310," ","")="老年群体",K310*LOOKUP(1,0/((基础数据!$A$15:$A$26=SUBSTITUTE(是否降价——第三轮积分赛2Q产品评价以及处理!B310," ",""))*(基础数据!$B$15:$B$26=SUBSTITUTE(是否降价——第三轮积分赛2Q产品评价以及处理!D310," ",""))),基础数据!$C$15:$C$26)/(100-基础数据!$G$5),K310*LOOKUP(1,0/((基础数据!$A$15:$A$26=SUBSTITUTE(是否降价——第三轮积分赛2Q产品评价以及处理!B310," ",""))*(基础数据!$B$15:$B$26=SUBSTITUTE(是否降价——第三轮积分赛2Q产品评价以及处理!D310," ",""))),基础数据!$C$15:$C$26)/100)</f>
        <v>19.548389999999998</v>
      </c>
      <c r="N310" s="45" t="str">
        <f t="shared" si="37"/>
        <v>商113</v>
      </c>
      <c r="O310" s="45">
        <f>IFERROR(LOOKUP(1,0/((订单汇总处理!$G$7:$G$2423=N310)*(订单汇总处理!$E$7:$E$2423=B310)*(订单汇总处理!$D$7:$D$2423=2)),订单汇总处理!$K$7:$K$2423),O311)</f>
        <v>950</v>
      </c>
      <c r="P310" s="45"/>
      <c r="Q310" s="45">
        <f t="shared" si="38"/>
        <v>18570.970499999999</v>
      </c>
      <c r="R310" s="46">
        <f t="shared" si="39"/>
        <v>950</v>
      </c>
      <c r="S310" s="35">
        <f t="shared" si="40"/>
        <v>1.10803324099723E-6</v>
      </c>
      <c r="T310" s="35">
        <f t="shared" si="41"/>
        <v>3.7120362141828214E-5</v>
      </c>
      <c r="U310" s="35">
        <f>IF(SUBSTITUTE(D310," ","")=基础数据!$A$5,S310/T310*基础数据!$C$5,IF(SUBSTITUTE(D310," ","")=基础数据!$A$4,S310/T310*基础数据!$C$4,IF(SUBSTITUTE(D310," ","")=基础数据!$A$3,S310/T310*基础数据!$C$3,S310/T310*基础数据!$C$2)))</f>
        <v>0.29849742218669484</v>
      </c>
      <c r="V310" s="35">
        <f t="shared" si="42"/>
        <v>2.8284974221866945</v>
      </c>
      <c r="W310" s="35">
        <f>IF(SUBSTITUTE(D310," ","")="老年群体",V310*LOOKUP(1,0/((基础数据!$A$15:$A$26=SUBSTITUTE(是否降价——第三轮积分赛2Q产品评价以及处理!B310," ",""))*(基础数据!$B$15:$B$26=SUBSTITUTE(是否降价——第三轮积分赛2Q产品评价以及处理!D310," ",""))),基础数据!$C$15:$C$26)/(100-基础数据!$G$5),V310*LOOKUP(1,0/((基础数据!$A$15:$A$26=SUBSTITUTE(是否降价——第三轮积分赛2Q产品评价以及处理!B310," ",""))*(基础数据!$B$15:$B$26=SUBSTITUTE(是否降价——第三轮积分赛2Q产品评价以及处理!D310," ",""))),基础数据!$C$15:$C$26)/100)</f>
        <v>19.51663221308819</v>
      </c>
      <c r="X310" s="35">
        <f t="shared" si="43"/>
        <v>18540.800602433781</v>
      </c>
    </row>
    <row r="311" spans="1:24" ht="40.200000000000003" hidden="1" thickBot="1">
      <c r="A311" s="43">
        <f t="shared" si="36"/>
        <v>7</v>
      </c>
      <c r="B311" s="29" t="s">
        <v>22</v>
      </c>
      <c r="C311" s="30" t="s">
        <v>17</v>
      </c>
      <c r="D311" s="32" t="s">
        <v>155</v>
      </c>
      <c r="E311" s="20" t="s">
        <v>176</v>
      </c>
      <c r="F311" s="24">
        <v>0.27</v>
      </c>
      <c r="G311" s="20">
        <v>0.84</v>
      </c>
      <c r="H311" s="20">
        <v>0.84</v>
      </c>
      <c r="I311" s="20">
        <v>0.4</v>
      </c>
      <c r="J311" s="20">
        <v>0.24</v>
      </c>
      <c r="K311" s="20">
        <v>2.5798999999999999</v>
      </c>
      <c r="L311" s="45">
        <f>LOOKUP(1,0/((订单汇总处理!$G$7:$G$2423=N311)*(订单汇总处理!$E$7:$E$2423=B311)*(订单汇总处理!$D$7:$D$2423=2)),订单汇总处理!$I$7:$I$2423)</f>
        <v>19</v>
      </c>
      <c r="M311" s="45">
        <f>IF(SUBSTITUTE(D311," ","")="老年群体",K311*LOOKUP(1,0/((基础数据!$A$15:$A$26=SUBSTITUTE(是否降价——第三轮积分赛2Q产品评价以及处理!B311," ",""))*(基础数据!$B$15:$B$26=SUBSTITUTE(是否降价——第三轮积分赛2Q产品评价以及处理!D311," ",""))),基础数据!$C$15:$C$26)/(100-基础数据!$G$5),K311*LOOKUP(1,0/((基础数据!$A$15:$A$26=SUBSTITUTE(是否降价——第三轮积分赛2Q产品评价以及处理!B311," ",""))*(基础数据!$B$15:$B$26=SUBSTITUTE(是否降价——第三轮积分赛2Q产品评价以及处理!D311," ",""))),基础数据!$C$15:$C$26)/100)</f>
        <v>17.801309999999997</v>
      </c>
      <c r="N311" s="45" t="str">
        <f t="shared" si="37"/>
        <v>SW1</v>
      </c>
      <c r="O311" s="45">
        <f>IFERROR(LOOKUP(1,0/((订单汇总处理!$G$7:$G$2423=N311)*(订单汇总处理!$E$7:$E$2423=B311)*(订单汇总处理!$D$7:$D$2423=2)),订单汇总处理!$K$7:$K$2423),O312)</f>
        <v>999.99</v>
      </c>
      <c r="P311" s="45"/>
      <c r="Q311" s="45">
        <f t="shared" si="38"/>
        <v>17801.131986899996</v>
      </c>
      <c r="R311" s="46">
        <f t="shared" si="39"/>
        <v>999.99</v>
      </c>
      <c r="S311" s="35">
        <f t="shared" si="40"/>
        <v>1.0000200003000039E-6</v>
      </c>
      <c r="T311" s="35">
        <f t="shared" si="41"/>
        <v>3.7120362141828214E-5</v>
      </c>
      <c r="U311" s="35">
        <f>IF(SUBSTITUTE(D311," ","")=基础数据!$A$5,S311/T311*基础数据!$C$5,IF(SUBSTITUTE(D311," ","")=基础数据!$A$4,S311/T311*基础数据!$C$4,IF(SUBSTITUTE(D311," ","")=基础数据!$A$3,S311/T311*基础数据!$C$3,S311/T311*基础数据!$C$2)))</f>
        <v>0.26939931148278179</v>
      </c>
      <c r="V311" s="35">
        <f t="shared" si="42"/>
        <v>2.589399311482782</v>
      </c>
      <c r="W311" s="35">
        <f>IF(SUBSTITUTE(D311," ","")="老年群体",V311*LOOKUP(1,0/((基础数据!$A$15:$A$26=SUBSTITUTE(是否降价——第三轮积分赛2Q产品评价以及处理!B311," ",""))*(基础数据!$B$15:$B$26=SUBSTITUTE(是否降价——第三轮积分赛2Q产品评价以及处理!D311," ",""))),基础数据!$C$15:$C$26)/(100-基础数据!$G$5),V311*LOOKUP(1,0/((基础数据!$A$15:$A$26=SUBSTITUTE(是否降价——第三轮积分赛2Q产品评价以及处理!B311," ",""))*(基础数据!$B$15:$B$26=SUBSTITUTE(是否降价——第三轮积分赛2Q产品评价以及处理!D311," ",""))),基础数据!$C$15:$C$26)/100)</f>
        <v>17.866855249231197</v>
      </c>
      <c r="X311" s="35">
        <f t="shared" si="43"/>
        <v>17866.676580678704</v>
      </c>
    </row>
    <row r="312" spans="1:24" ht="40.200000000000003" hidden="1" thickBot="1">
      <c r="A312" s="43">
        <f t="shared" si="36"/>
        <v>13</v>
      </c>
      <c r="B312" s="29" t="s">
        <v>22</v>
      </c>
      <c r="C312" s="30" t="s">
        <v>17</v>
      </c>
      <c r="D312" s="32" t="s">
        <v>155</v>
      </c>
      <c r="E312" s="20" t="s">
        <v>167</v>
      </c>
      <c r="F312" s="24">
        <v>0.27</v>
      </c>
      <c r="G312" s="20">
        <v>0.86</v>
      </c>
      <c r="H312" s="20">
        <v>0.84</v>
      </c>
      <c r="I312" s="20">
        <v>0.2</v>
      </c>
      <c r="J312" s="20">
        <v>0.23</v>
      </c>
      <c r="K312" s="20">
        <v>2.3948999999999998</v>
      </c>
      <c r="L312" s="45">
        <f>LOOKUP(1,0/((订单汇总处理!$G$7:$G$2423=N312)*(订单汇总处理!$E$7:$E$2423=B312)*(订单汇总处理!$D$7:$D$2423=2)),订单汇总处理!$I$7:$I$2423)</f>
        <v>18</v>
      </c>
      <c r="M312" s="45">
        <f>IF(SUBSTITUTE(D312," ","")="老年群体",K312*LOOKUP(1,0/((基础数据!$A$15:$A$26=SUBSTITUTE(是否降价——第三轮积分赛2Q产品评价以及处理!B312," ",""))*(基础数据!$B$15:$B$26=SUBSTITUTE(是否降价——第三轮积分赛2Q产品评价以及处理!D312," ",""))),基础数据!$C$15:$C$26)/(100-基础数据!$G$5),K312*LOOKUP(1,0/((基础数据!$A$15:$A$26=SUBSTITUTE(是否降价——第三轮积分赛2Q产品评价以及处理!B312," ",""))*(基础数据!$B$15:$B$26=SUBSTITUTE(是否降价——第三轮积分赛2Q产品评价以及处理!D312," ",""))),基础数据!$C$15:$C$26)/100)</f>
        <v>16.524809999999999</v>
      </c>
      <c r="N312" s="45" t="str">
        <f t="shared" si="37"/>
        <v>商商1</v>
      </c>
      <c r="O312" s="45">
        <f>IFERROR(LOOKUP(1,0/((订单汇总处理!$G$7:$G$2423=N312)*(订单汇总处理!$E$7:$E$2423=B312)*(订单汇总处理!$D$7:$D$2423=2)),订单汇总处理!$K$7:$K$2423),O313)</f>
        <v>1000</v>
      </c>
      <c r="P312" s="45"/>
      <c r="Q312" s="45">
        <f t="shared" si="38"/>
        <v>16524.809999999998</v>
      </c>
      <c r="R312" s="46">
        <f t="shared" si="39"/>
        <v>1000</v>
      </c>
      <c r="S312" s="35">
        <f t="shared" si="40"/>
        <v>9.9999999999999995E-7</v>
      </c>
      <c r="T312" s="35">
        <f t="shared" si="41"/>
        <v>3.7120362141828214E-5</v>
      </c>
      <c r="U312" s="35">
        <f>IF(SUBSTITUTE(D312," ","")=基础数据!$A$5,S312/T312*基础数据!$C$5,IF(SUBSTITUTE(D312," ","")=基础数据!$A$4,S312/T312*基础数据!$C$4,IF(SUBSTITUTE(D312," ","")=基础数据!$A$3,S312/T312*基础数据!$C$3,S312/T312*基础数据!$C$2)))</f>
        <v>0.26939392352349206</v>
      </c>
      <c r="V312" s="35">
        <f t="shared" si="42"/>
        <v>2.3993939235234918</v>
      </c>
      <c r="W312" s="35">
        <f>IF(SUBSTITUTE(D312," ","")="老年群体",V312*LOOKUP(1,0/((基础数据!$A$15:$A$26=SUBSTITUTE(是否降价——第三轮积分赛2Q产品评价以及处理!B312," ",""))*(基础数据!$B$15:$B$26=SUBSTITUTE(是否降价——第三轮积分赛2Q产品评价以及处理!D312," ",""))),基础数据!$C$15:$C$26)/(100-基础数据!$G$5),V312*LOOKUP(1,0/((基础数据!$A$15:$A$26=SUBSTITUTE(是否降价——第三轮积分赛2Q产品评价以及处理!B312," ",""))*(基础数据!$B$15:$B$26=SUBSTITUTE(是否降价——第三轮积分赛2Q产品评价以及处理!D312," ",""))),基础数据!$C$15:$C$26)/100)</f>
        <v>16.555818072312093</v>
      </c>
      <c r="X312" s="35">
        <f t="shared" si="43"/>
        <v>16555.818072312093</v>
      </c>
    </row>
    <row r="313" spans="1:24" ht="27" hidden="1" thickBot="1">
      <c r="A313" s="43">
        <f t="shared" si="36"/>
        <v>16</v>
      </c>
      <c r="B313" s="29" t="s">
        <v>22</v>
      </c>
      <c r="C313" s="30" t="s">
        <v>17</v>
      </c>
      <c r="D313" s="32" t="s">
        <v>155</v>
      </c>
      <c r="E313" s="20" t="s">
        <v>174</v>
      </c>
      <c r="F313" s="24">
        <v>0.27</v>
      </c>
      <c r="G313" s="20">
        <v>0.73</v>
      </c>
      <c r="H313" s="20">
        <v>0.84</v>
      </c>
      <c r="I313" s="20">
        <v>0.2</v>
      </c>
      <c r="J313" s="20">
        <v>0.27</v>
      </c>
      <c r="K313" s="20">
        <v>2.3142</v>
      </c>
      <c r="L313" s="45">
        <f>LOOKUP(1,0/((订单汇总处理!$G$7:$G$2423=N313)*(订单汇总处理!$E$7:$E$2423=B313)*(订单汇总处理!$D$7:$D$2423=2)),订单汇总处理!$I$7:$I$2423)</f>
        <v>17</v>
      </c>
      <c r="M313" s="45">
        <f>IF(SUBSTITUTE(D313," ","")="老年群体",K313*LOOKUP(1,0/((基础数据!$A$15:$A$26=SUBSTITUTE(是否降价——第三轮积分赛2Q产品评价以及处理!B313," ",""))*(基础数据!$B$15:$B$26=SUBSTITUTE(是否降价——第三轮积分赛2Q产品评价以及处理!D313," ",""))),基础数据!$C$15:$C$26)/(100-基础数据!$G$5),K313*LOOKUP(1,0/((基础数据!$A$15:$A$26=SUBSTITUTE(是否降价——第三轮积分赛2Q产品评价以及处理!B313," ",""))*(基础数据!$B$15:$B$26=SUBSTITUTE(是否降价——第三轮积分赛2Q产品评价以及处理!D313," ",""))),基础数据!$C$15:$C$26)/100)</f>
        <v>15.967980000000001</v>
      </c>
      <c r="N313" s="45" t="str">
        <f t="shared" si="37"/>
        <v>S1</v>
      </c>
      <c r="O313" s="45">
        <f>IFERROR(LOOKUP(1,0/((订单汇总处理!$G$7:$G$2423=N313)*(订单汇总处理!$E$7:$E$2423=B313)*(订单汇总处理!$D$7:$D$2423=2)),订单汇总处理!$K$7:$K$2423),O314)</f>
        <v>1000</v>
      </c>
      <c r="P313" s="45"/>
      <c r="Q313" s="45">
        <f t="shared" si="38"/>
        <v>15967.980000000001</v>
      </c>
      <c r="R313" s="46">
        <f t="shared" si="39"/>
        <v>1000</v>
      </c>
      <c r="S313" s="35">
        <f t="shared" si="40"/>
        <v>9.9999999999999995E-7</v>
      </c>
      <c r="T313" s="35">
        <f t="shared" si="41"/>
        <v>3.7120362141828214E-5</v>
      </c>
      <c r="U313" s="35">
        <f>IF(SUBSTITUTE(D313," ","")=基础数据!$A$5,S313/T313*基础数据!$C$5,IF(SUBSTITUTE(D313," ","")=基础数据!$A$4,S313/T313*基础数据!$C$4,IF(SUBSTITUTE(D313," ","")=基础数据!$A$3,S313/T313*基础数据!$C$3,S313/T313*基础数据!$C$2)))</f>
        <v>0.26939392352349206</v>
      </c>
      <c r="V313" s="35">
        <f t="shared" si="42"/>
        <v>2.3093939235234919</v>
      </c>
      <c r="W313" s="35">
        <f>IF(SUBSTITUTE(D313," ","")="老年群体",V313*LOOKUP(1,0/((基础数据!$A$15:$A$26=SUBSTITUTE(是否降价——第三轮积分赛2Q产品评价以及处理!B313," ",""))*(基础数据!$B$15:$B$26=SUBSTITUTE(是否降价——第三轮积分赛2Q产品评价以及处理!D313," ",""))),基础数据!$C$15:$C$26)/(100-基础数据!$G$5),V313*LOOKUP(1,0/((基础数据!$A$15:$A$26=SUBSTITUTE(是否降价——第三轮积分赛2Q产品评价以及处理!B313," ",""))*(基础数据!$B$15:$B$26=SUBSTITUTE(是否降价——第三轮积分赛2Q产品评价以及处理!D313," ",""))),基础数据!$C$15:$C$26)/100)</f>
        <v>15.934818072312094</v>
      </c>
      <c r="X313" s="35">
        <f t="shared" si="43"/>
        <v>15934.818072312093</v>
      </c>
    </row>
    <row r="314" spans="1:24" ht="53.4" hidden="1" thickBot="1">
      <c r="A314" s="43">
        <f t="shared" si="36"/>
        <v>17</v>
      </c>
      <c r="B314" s="29" t="s">
        <v>22</v>
      </c>
      <c r="C314" s="30" t="s">
        <v>17</v>
      </c>
      <c r="D314" s="32" t="s">
        <v>155</v>
      </c>
      <c r="E314" s="20" t="s">
        <v>171</v>
      </c>
      <c r="F314" s="24">
        <v>0.27</v>
      </c>
      <c r="G314" s="20">
        <v>0.81</v>
      </c>
      <c r="H314" s="20">
        <v>0.84</v>
      </c>
      <c r="I314" s="20">
        <v>0.2</v>
      </c>
      <c r="J314" s="20">
        <v>0.19</v>
      </c>
      <c r="K314" s="20">
        <v>2.3104</v>
      </c>
      <c r="L314" s="45">
        <f>LOOKUP(1,0/((订单汇总处理!$G$7:$G$2423=N314)*(订单汇总处理!$E$7:$E$2423=B314)*(订单汇总处理!$D$7:$D$2423=2)),订单汇总处理!$I$7:$I$2423)</f>
        <v>17</v>
      </c>
      <c r="M314" s="45">
        <f>IF(SUBSTITUTE(D314," ","")="老年群体",K314*LOOKUP(1,0/((基础数据!$A$15:$A$26=SUBSTITUTE(是否降价——第三轮积分赛2Q产品评价以及处理!B314," ",""))*(基础数据!$B$15:$B$26=SUBSTITUTE(是否降价——第三轮积分赛2Q产品评价以及处理!D314," ",""))),基础数据!$C$15:$C$26)/(100-基础数据!$G$5),K314*LOOKUP(1,0/((基础数据!$A$15:$A$26=SUBSTITUTE(是否降价——第三轮积分赛2Q产品评价以及处理!B314," ",""))*(基础数据!$B$15:$B$26=SUBSTITUTE(是否降价——第三轮积分赛2Q产品评价以及处理!D314," ",""))),基础数据!$C$15:$C$26)/100)</f>
        <v>15.941759999999999</v>
      </c>
      <c r="N314" s="45" t="str">
        <f t="shared" si="37"/>
        <v>sss1</v>
      </c>
      <c r="O314" s="45">
        <f>IFERROR(LOOKUP(1,0/((订单汇总处理!$G$7:$G$2423=N314)*(订单汇总处理!$E$7:$E$2423=B314)*(订单汇总处理!$D$7:$D$2423=2)),订单汇总处理!$K$7:$K$2423),O315)</f>
        <v>1000</v>
      </c>
      <c r="P314" s="45"/>
      <c r="Q314" s="45">
        <f t="shared" si="38"/>
        <v>15941.759999999998</v>
      </c>
      <c r="R314" s="46">
        <f t="shared" si="39"/>
        <v>1000</v>
      </c>
      <c r="S314" s="35">
        <f t="shared" si="40"/>
        <v>9.9999999999999995E-7</v>
      </c>
      <c r="T314" s="35">
        <f t="shared" si="41"/>
        <v>3.7120362141828214E-5</v>
      </c>
      <c r="U314" s="35">
        <f>IF(SUBSTITUTE(D314," ","")=基础数据!$A$5,S314/T314*基础数据!$C$5,IF(SUBSTITUTE(D314," ","")=基础数据!$A$4,S314/T314*基础数据!$C$4,IF(SUBSTITUTE(D314," ","")=基础数据!$A$3,S314/T314*基础数据!$C$3,S314/T314*基础数据!$C$2)))</f>
        <v>0.26939392352349206</v>
      </c>
      <c r="V314" s="35">
        <f t="shared" si="42"/>
        <v>2.3093939235234919</v>
      </c>
      <c r="W314" s="35">
        <f>IF(SUBSTITUTE(D314," ","")="老年群体",V314*LOOKUP(1,0/((基础数据!$A$15:$A$26=SUBSTITUTE(是否降价——第三轮积分赛2Q产品评价以及处理!B314," ",""))*(基础数据!$B$15:$B$26=SUBSTITUTE(是否降价——第三轮积分赛2Q产品评价以及处理!D314," ",""))),基础数据!$C$15:$C$26)/(100-基础数据!$G$5),V314*LOOKUP(1,0/((基础数据!$A$15:$A$26=SUBSTITUTE(是否降价——第三轮积分赛2Q产品评价以及处理!B314," ",""))*(基础数据!$B$15:$B$26=SUBSTITUTE(是否降价——第三轮积分赛2Q产品评价以及处理!D314," ",""))),基础数据!$C$15:$C$26)/100)</f>
        <v>15.934818072312094</v>
      </c>
      <c r="X314" s="35">
        <f t="shared" si="43"/>
        <v>15934.818072312093</v>
      </c>
    </row>
    <row r="315" spans="1:24" ht="40.200000000000003" hidden="1" thickBot="1">
      <c r="A315" s="43">
        <f t="shared" si="36"/>
        <v>12</v>
      </c>
      <c r="B315" s="29" t="s">
        <v>22</v>
      </c>
      <c r="C315" s="30" t="s">
        <v>17</v>
      </c>
      <c r="D315" s="32" t="s">
        <v>155</v>
      </c>
      <c r="E315" s="20" t="s">
        <v>200</v>
      </c>
      <c r="F315" s="24">
        <v>0.27</v>
      </c>
      <c r="G315" s="20">
        <v>0.67</v>
      </c>
      <c r="H315" s="20">
        <v>0.84</v>
      </c>
      <c r="I315" s="20">
        <v>0.4</v>
      </c>
      <c r="J315" s="20">
        <v>0.12</v>
      </c>
      <c r="K315" s="20">
        <v>2.3001999999999998</v>
      </c>
      <c r="L315" s="45">
        <f>LOOKUP(1,0/((订单汇总处理!$G$7:$G$2423=N315)*(订单汇总处理!$E$7:$E$2423=B315)*(订单汇总处理!$D$7:$D$2423=2)),订单汇总处理!$I$7:$I$2423)</f>
        <v>17</v>
      </c>
      <c r="M315" s="45">
        <f>IF(SUBSTITUTE(D315," ","")="老年群体",K315*LOOKUP(1,0/((基础数据!$A$15:$A$26=SUBSTITUTE(是否降价——第三轮积分赛2Q产品评价以及处理!B315," ",""))*(基础数据!$B$15:$B$26=SUBSTITUTE(是否降价——第三轮积分赛2Q产品评价以及处理!D315," ",""))),基础数据!$C$15:$C$26)/(100-基础数据!$G$5),K315*LOOKUP(1,0/((基础数据!$A$15:$A$26=SUBSTITUTE(是否降价——第三轮积分赛2Q产品评价以及处理!B315," ",""))*(基础数据!$B$15:$B$26=SUBSTITUTE(是否降价——第三轮积分赛2Q产品评价以及处理!D315," ",""))),基础数据!$C$15:$C$26)/100)</f>
        <v>15.871379999999998</v>
      </c>
      <c r="N315" s="45" t="str">
        <f t="shared" si="37"/>
        <v>1商务</v>
      </c>
      <c r="O315" s="45">
        <f>IFERROR(LOOKUP(1,0/((订单汇总处理!$G$7:$G$2423=N315)*(订单汇总处理!$E$7:$E$2423=B315)*(订单汇总处理!$D$7:$D$2423=2)),订单汇总处理!$K$7:$K$2423),O316)</f>
        <v>1000</v>
      </c>
      <c r="P315" s="45"/>
      <c r="Q315" s="45">
        <f t="shared" si="38"/>
        <v>15871.38</v>
      </c>
      <c r="R315" s="46">
        <f t="shared" si="39"/>
        <v>1000</v>
      </c>
      <c r="S315" s="35">
        <f t="shared" si="40"/>
        <v>9.9999999999999995E-7</v>
      </c>
      <c r="T315" s="35">
        <f t="shared" si="41"/>
        <v>3.7120362141828214E-5</v>
      </c>
      <c r="U315" s="35">
        <f>IF(SUBSTITUTE(D315," ","")=基础数据!$A$5,S315/T315*基础数据!$C$5,IF(SUBSTITUTE(D315," ","")=基础数据!$A$4,S315/T315*基础数据!$C$4,IF(SUBSTITUTE(D315," ","")=基础数据!$A$3,S315/T315*基础数据!$C$3,S315/T315*基础数据!$C$2)))</f>
        <v>0.26939392352349206</v>
      </c>
      <c r="V315" s="35">
        <f t="shared" si="42"/>
        <v>2.2993939235234921</v>
      </c>
      <c r="W315" s="35">
        <f>IF(SUBSTITUTE(D315," ","")="老年群体",V315*LOOKUP(1,0/((基础数据!$A$15:$A$26=SUBSTITUTE(是否降价——第三轮积分赛2Q产品评价以及处理!B315," ",""))*(基础数据!$B$15:$B$26=SUBSTITUTE(是否降价——第三轮积分赛2Q产品评价以及处理!D315," ",""))),基础数据!$C$15:$C$26)/(100-基础数据!$G$5),V315*LOOKUP(1,0/((基础数据!$A$15:$A$26=SUBSTITUTE(是否降价——第三轮积分赛2Q产品评价以及处理!B315," ",""))*(基础数据!$B$15:$B$26=SUBSTITUTE(是否降价——第三轮积分赛2Q产品评价以及处理!D315," ",""))),基础数据!$C$15:$C$26)/100)</f>
        <v>15.865818072312095</v>
      </c>
      <c r="X315" s="35">
        <f t="shared" si="43"/>
        <v>15865.818072312095</v>
      </c>
    </row>
    <row r="316" spans="1:24" ht="40.200000000000003" hidden="1" thickBot="1">
      <c r="A316" s="43">
        <f t="shared" si="36"/>
        <v>22</v>
      </c>
      <c r="B316" s="29" t="s">
        <v>22</v>
      </c>
      <c r="C316" s="30" t="s">
        <v>17</v>
      </c>
      <c r="D316" s="32" t="s">
        <v>155</v>
      </c>
      <c r="E316" s="20" t="s">
        <v>214</v>
      </c>
      <c r="F316" s="24">
        <v>0.27</v>
      </c>
      <c r="G316" s="20">
        <v>0.56999999999999995</v>
      </c>
      <c r="H316" s="20">
        <v>0.84</v>
      </c>
      <c r="I316" s="20">
        <v>0.4</v>
      </c>
      <c r="J316" s="20">
        <v>0.19</v>
      </c>
      <c r="K316" s="20">
        <v>2.2665000000000002</v>
      </c>
      <c r="L316" s="45">
        <f>LOOKUP(1,0/((订单汇总处理!$G$7:$G$2423=N316)*(订单汇总处理!$E$7:$E$2423=B316)*(订单汇总处理!$D$7:$D$2423=2)),订单汇总处理!$I$7:$I$2423)</f>
        <v>17</v>
      </c>
      <c r="M316" s="45">
        <f>IF(SUBSTITUTE(D316," ","")="老年群体",K316*LOOKUP(1,0/((基础数据!$A$15:$A$26=SUBSTITUTE(是否降价——第三轮积分赛2Q产品评价以及处理!B316," ",""))*(基础数据!$B$15:$B$26=SUBSTITUTE(是否降价——第三轮积分赛2Q产品评价以及处理!D316," ",""))),基础数据!$C$15:$C$26)/(100-基础数据!$G$5),K316*LOOKUP(1,0/((基础数据!$A$15:$A$26=SUBSTITUTE(是否降价——第三轮积分赛2Q产品评价以及处理!B316," ",""))*(基础数据!$B$15:$B$26=SUBSTITUTE(是否降价——第三轮积分赛2Q产品评价以及处理!D316," ",""))),基础数据!$C$15:$C$26)/100)</f>
        <v>15.638850000000001</v>
      </c>
      <c r="N316" s="45" t="str">
        <f t="shared" si="37"/>
        <v>11</v>
      </c>
      <c r="O316" s="45">
        <f>IFERROR(LOOKUP(1,0/((订单汇总处理!$G$7:$G$2423=N316)*(订单汇总处理!$E$7:$E$2423=B316)*(订单汇总处理!$D$7:$D$2423=2)),订单汇总处理!$K$7:$K$2423),O317)</f>
        <v>1000</v>
      </c>
      <c r="P316" s="45"/>
      <c r="Q316" s="45">
        <f t="shared" si="38"/>
        <v>15638.850000000002</v>
      </c>
      <c r="R316" s="46">
        <f t="shared" si="39"/>
        <v>1000</v>
      </c>
      <c r="S316" s="35">
        <f t="shared" si="40"/>
        <v>9.9999999999999995E-7</v>
      </c>
      <c r="T316" s="35">
        <f t="shared" si="41"/>
        <v>3.7120362141828214E-5</v>
      </c>
      <c r="U316" s="35">
        <f>IF(SUBSTITUTE(D316," ","")=基础数据!$A$5,S316/T316*基础数据!$C$5,IF(SUBSTITUTE(D316," ","")=基础数据!$A$4,S316/T316*基础数据!$C$4,IF(SUBSTITUTE(D316," ","")=基础数据!$A$3,S316/T316*基础数据!$C$3,S316/T316*基础数据!$C$2)))</f>
        <v>0.26939392352349206</v>
      </c>
      <c r="V316" s="35">
        <f t="shared" si="42"/>
        <v>2.2693939235234919</v>
      </c>
      <c r="W316" s="35">
        <f>IF(SUBSTITUTE(D316," ","")="老年群体",V316*LOOKUP(1,0/((基础数据!$A$15:$A$26=SUBSTITUTE(是否降价——第三轮积分赛2Q产品评价以及处理!B316," ",""))*(基础数据!$B$15:$B$26=SUBSTITUTE(是否降价——第三轮积分赛2Q产品评价以及处理!D316," ",""))),基础数据!$C$15:$C$26)/(100-基础数据!$G$5),V316*LOOKUP(1,0/((基础数据!$A$15:$A$26=SUBSTITUTE(是否降价——第三轮积分赛2Q产品评价以及处理!B316," ",""))*(基础数据!$B$15:$B$26=SUBSTITUTE(是否降价——第三轮积分赛2Q产品评价以及处理!D316," ",""))),基础数据!$C$15:$C$26)/100)</f>
        <v>15.658818072312094</v>
      </c>
      <c r="X316" s="35">
        <f t="shared" si="43"/>
        <v>15658.818072312095</v>
      </c>
    </row>
    <row r="317" spans="1:24" ht="53.4" hidden="1" thickBot="1">
      <c r="A317" s="43">
        <f t="shared" si="36"/>
        <v>14</v>
      </c>
      <c r="B317" s="29" t="s">
        <v>22</v>
      </c>
      <c r="C317" s="30" t="s">
        <v>17</v>
      </c>
      <c r="D317" s="32" t="s">
        <v>155</v>
      </c>
      <c r="E317" s="20" t="s">
        <v>168</v>
      </c>
      <c r="F317" s="24">
        <v>0.27</v>
      </c>
      <c r="G317" s="20">
        <v>0.73</v>
      </c>
      <c r="H317" s="20">
        <v>0.84</v>
      </c>
      <c r="I317" s="20">
        <v>0.2</v>
      </c>
      <c r="J317" s="20">
        <v>0.23</v>
      </c>
      <c r="K317" s="20">
        <v>2.2621000000000002</v>
      </c>
      <c r="L317" s="45">
        <f>LOOKUP(1,0/((订单汇总处理!$G$7:$G$2423=N317)*(订单汇总处理!$E$7:$E$2423=B317)*(订单汇总处理!$D$7:$D$2423=2)),订单汇总处理!$I$7:$I$2423)</f>
        <v>17</v>
      </c>
      <c r="M317" s="45">
        <f>IF(SUBSTITUTE(D317," ","")="老年群体",K317*LOOKUP(1,0/((基础数据!$A$15:$A$26=SUBSTITUTE(是否降价——第三轮积分赛2Q产品评价以及处理!B317," ",""))*(基础数据!$B$15:$B$26=SUBSTITUTE(是否降价——第三轮积分赛2Q产品评价以及处理!D317," ",""))),基础数据!$C$15:$C$26)/(100-基础数据!$G$5),K317*LOOKUP(1,0/((基础数据!$A$15:$A$26=SUBSTITUTE(是否降价——第三轮积分赛2Q产品评价以及处理!B317," ",""))*(基础数据!$B$15:$B$26=SUBSTITUTE(是否降价——第三轮积分赛2Q产品评价以及处理!D317," ",""))),基础数据!$C$15:$C$26)/100)</f>
        <v>15.608490000000002</v>
      </c>
      <c r="N317" s="45" t="str">
        <f t="shared" si="37"/>
        <v>sw113</v>
      </c>
      <c r="O317" s="45">
        <f>IFERROR(LOOKUP(1,0/((订单汇总处理!$G$7:$G$2423=N317)*(订单汇总处理!$E$7:$E$2423=B317)*(订单汇总处理!$D$7:$D$2423=2)),订单汇总处理!$K$7:$K$2423),O318)</f>
        <v>1000</v>
      </c>
      <c r="P317" s="45"/>
      <c r="Q317" s="45">
        <f t="shared" si="38"/>
        <v>15608.490000000002</v>
      </c>
      <c r="R317" s="46">
        <f t="shared" si="39"/>
        <v>1000</v>
      </c>
      <c r="S317" s="35">
        <f t="shared" si="40"/>
        <v>9.9999999999999995E-7</v>
      </c>
      <c r="T317" s="35">
        <f t="shared" si="41"/>
        <v>3.7120362141828214E-5</v>
      </c>
      <c r="U317" s="35">
        <f>IF(SUBSTITUTE(D317," ","")=基础数据!$A$5,S317/T317*基础数据!$C$5,IF(SUBSTITUTE(D317," ","")=基础数据!$A$4,S317/T317*基础数据!$C$4,IF(SUBSTITUTE(D317," ","")=基础数据!$A$3,S317/T317*基础数据!$C$3,S317/T317*基础数据!$C$2)))</f>
        <v>0.26939392352349206</v>
      </c>
      <c r="V317" s="35">
        <f t="shared" si="42"/>
        <v>2.2693939235234919</v>
      </c>
      <c r="W317" s="35">
        <f>IF(SUBSTITUTE(D317," ","")="老年群体",V317*LOOKUP(1,0/((基础数据!$A$15:$A$26=SUBSTITUTE(是否降价——第三轮积分赛2Q产品评价以及处理!B317," ",""))*(基础数据!$B$15:$B$26=SUBSTITUTE(是否降价——第三轮积分赛2Q产品评价以及处理!D317," ",""))),基础数据!$C$15:$C$26)/(100-基础数据!$G$5),V317*LOOKUP(1,0/((基础数据!$A$15:$A$26=SUBSTITUTE(是否降价——第三轮积分赛2Q产品评价以及处理!B317," ",""))*(基础数据!$B$15:$B$26=SUBSTITUTE(是否降价——第三轮积分赛2Q产品评价以及处理!D317," ",""))),基础数据!$C$15:$C$26)/100)</f>
        <v>15.658818072312094</v>
      </c>
      <c r="X317" s="35">
        <f t="shared" si="43"/>
        <v>15658.818072312095</v>
      </c>
    </row>
    <row r="318" spans="1:24" ht="40.200000000000003" hidden="1" thickBot="1">
      <c r="A318" s="43">
        <f t="shared" si="36"/>
        <v>9</v>
      </c>
      <c r="B318" s="29" t="s">
        <v>22</v>
      </c>
      <c r="C318" s="30" t="s">
        <v>17</v>
      </c>
      <c r="D318" s="32" t="s">
        <v>155</v>
      </c>
      <c r="E318" s="20" t="s">
        <v>170</v>
      </c>
      <c r="F318" s="24">
        <v>0.27</v>
      </c>
      <c r="G318" s="20">
        <v>0.73</v>
      </c>
      <c r="H318" s="20">
        <v>0.84</v>
      </c>
      <c r="I318" s="20">
        <v>0.2</v>
      </c>
      <c r="J318" s="20">
        <v>0.18</v>
      </c>
      <c r="K318" s="20">
        <v>2.2218</v>
      </c>
      <c r="L318" s="45">
        <f>LOOKUP(1,0/((订单汇总处理!$G$7:$G$2423=N318)*(订单汇总处理!$E$7:$E$2423=B318)*(订单汇总处理!$D$7:$D$2423=2)),订单汇总处理!$I$7:$I$2423)</f>
        <v>16</v>
      </c>
      <c r="M318" s="45">
        <f>IF(SUBSTITUTE(D318," ","")="老年群体",K318*LOOKUP(1,0/((基础数据!$A$15:$A$26=SUBSTITUTE(是否降价——第三轮积分赛2Q产品评价以及处理!B318," ",""))*(基础数据!$B$15:$B$26=SUBSTITUTE(是否降价——第三轮积分赛2Q产品评价以及处理!D318," ",""))),基础数据!$C$15:$C$26)/(100-基础数据!$G$5),K318*LOOKUP(1,0/((基础数据!$A$15:$A$26=SUBSTITUTE(是否降价——第三轮积分赛2Q产品评价以及处理!B318," ",""))*(基础数据!$B$15:$B$26=SUBSTITUTE(是否降价——第三轮积分赛2Q产品评价以及处理!D318," ",""))),基础数据!$C$15:$C$26)/100)</f>
        <v>15.330419999999998</v>
      </c>
      <c r="N318" s="45" t="str">
        <f t="shared" si="37"/>
        <v>商务01</v>
      </c>
      <c r="O318" s="45">
        <f>IFERROR(LOOKUP(1,0/((订单汇总处理!$G$7:$G$2423=N318)*(订单汇总处理!$E$7:$E$2423=B318)*(订单汇总处理!$D$7:$D$2423=2)),订单汇总处理!$K$7:$K$2423),O319)</f>
        <v>999.9</v>
      </c>
      <c r="P318" s="45"/>
      <c r="Q318" s="45">
        <f t="shared" si="38"/>
        <v>15328.886957999997</v>
      </c>
      <c r="R318" s="46">
        <f t="shared" si="39"/>
        <v>999.9</v>
      </c>
      <c r="S318" s="35">
        <f t="shared" si="40"/>
        <v>1.0002000300040004E-6</v>
      </c>
      <c r="T318" s="35">
        <f t="shared" si="41"/>
        <v>3.7120362141828214E-5</v>
      </c>
      <c r="U318" s="35">
        <f>IF(SUBSTITUTE(D318," ","")=基础数据!$A$5,S318/T318*基础数据!$C$5,IF(SUBSTITUTE(D318," ","")=基础数据!$A$4,S318/T318*基础数据!$C$4,IF(SUBSTITUTE(D318," ","")=基础数据!$A$3,S318/T318*基础数据!$C$3,S318/T318*基础数据!$C$2)))</f>
        <v>0.26944781039109217</v>
      </c>
      <c r="V318" s="35">
        <f t="shared" si="42"/>
        <v>2.2194478103910917</v>
      </c>
      <c r="W318" s="35">
        <f>IF(SUBSTITUTE(D318," ","")="老年群体",V318*LOOKUP(1,0/((基础数据!$A$15:$A$26=SUBSTITUTE(是否降价——第三轮积分赛2Q产品评价以及处理!B318," ",""))*(基础数据!$B$15:$B$26=SUBSTITUTE(是否降价——第三轮积分赛2Q产品评价以及处理!D318," ",""))),基础数据!$C$15:$C$26)/(100-基础数据!$G$5),V318*LOOKUP(1,0/((基础数据!$A$15:$A$26=SUBSTITUTE(是否降价——第三轮积分赛2Q产品评价以及处理!B318," ",""))*(基础数据!$B$15:$B$26=SUBSTITUTE(是否降价——第三轮积分赛2Q产品评价以及处理!D318," ",""))),基础数据!$C$15:$C$26)/100)</f>
        <v>15.314189891698534</v>
      </c>
      <c r="X318" s="35">
        <f t="shared" si="43"/>
        <v>15312.658472709365</v>
      </c>
    </row>
    <row r="319" spans="1:24" ht="53.4" hidden="1" thickBot="1">
      <c r="A319" s="43">
        <f t="shared" si="36"/>
        <v>23</v>
      </c>
      <c r="B319" s="29" t="s">
        <v>22</v>
      </c>
      <c r="C319" s="30" t="s">
        <v>17</v>
      </c>
      <c r="D319" s="32" t="s">
        <v>155</v>
      </c>
      <c r="E319" s="20" t="s">
        <v>175</v>
      </c>
      <c r="F319" s="24">
        <v>0.27</v>
      </c>
      <c r="G319" s="20">
        <v>0.71</v>
      </c>
      <c r="H319" s="20">
        <v>0.84</v>
      </c>
      <c r="I319" s="20">
        <v>0.2</v>
      </c>
      <c r="J319" s="20">
        <v>0.18</v>
      </c>
      <c r="K319" s="20">
        <v>2.1998000000000002</v>
      </c>
      <c r="L319" s="45">
        <f>LOOKUP(1,0/((订单汇总处理!$G$7:$G$2423=N319)*(订单汇总处理!$E$7:$E$2423=B319)*(订单汇总处理!$D$7:$D$2423=2)),订单汇总处理!$I$7:$I$2423)</f>
        <v>16</v>
      </c>
      <c r="M319" s="45">
        <f>IF(SUBSTITUTE(D319," ","")="老年群体",K319*LOOKUP(1,0/((基础数据!$A$15:$A$26=SUBSTITUTE(是否降价——第三轮积分赛2Q产品评价以及处理!B319," ",""))*(基础数据!$B$15:$B$26=SUBSTITUTE(是否降价——第三轮积分赛2Q产品评价以及处理!D319," ",""))),基础数据!$C$15:$C$26)/(100-基础数据!$G$5),K319*LOOKUP(1,0/((基础数据!$A$15:$A$26=SUBSTITUTE(是否降价——第三轮积分赛2Q产品评价以及处理!B319," ",""))*(基础数据!$B$15:$B$26=SUBSTITUTE(是否降价——第三轮积分赛2Q产品评价以及处理!D319," ",""))),基础数据!$C$15:$C$26)/100)</f>
        <v>15.17862</v>
      </c>
      <c r="N319" s="45" t="str">
        <f t="shared" si="37"/>
        <v>商务S1</v>
      </c>
      <c r="O319" s="45">
        <f>IFERROR(LOOKUP(1,0/((订单汇总处理!$G$7:$G$2423=N319)*(订单汇总处理!$E$7:$E$2423=B319)*(订单汇总处理!$D$7:$D$2423=2)),订单汇总处理!$K$7:$K$2423),O320)</f>
        <v>1000</v>
      </c>
      <c r="P319" s="45"/>
      <c r="Q319" s="45">
        <f t="shared" si="38"/>
        <v>15178.62</v>
      </c>
      <c r="R319" s="46">
        <f t="shared" si="39"/>
        <v>1000</v>
      </c>
      <c r="S319" s="35">
        <f t="shared" si="40"/>
        <v>9.9999999999999995E-7</v>
      </c>
      <c r="T319" s="35">
        <f t="shared" si="41"/>
        <v>3.7120362141828214E-5</v>
      </c>
      <c r="U319" s="35">
        <f>IF(SUBSTITUTE(D319," ","")=基础数据!$A$5,S319/T319*基础数据!$C$5,IF(SUBSTITUTE(D319," ","")=基础数据!$A$4,S319/T319*基础数据!$C$4,IF(SUBSTITUTE(D319," ","")=基础数据!$A$3,S319/T319*基础数据!$C$3,S319/T319*基础数据!$C$2)))</f>
        <v>0.26939392352349206</v>
      </c>
      <c r="V319" s="35">
        <f t="shared" si="42"/>
        <v>2.1993939235234916</v>
      </c>
      <c r="W319" s="35">
        <f>IF(SUBSTITUTE(D319," ","")="老年群体",V319*LOOKUP(1,0/((基础数据!$A$15:$A$26=SUBSTITUTE(是否降价——第三轮积分赛2Q产品评价以及处理!B319," ",""))*(基础数据!$B$15:$B$26=SUBSTITUTE(是否降价——第三轮积分赛2Q产品评价以及处理!D319," ",""))),基础数据!$C$15:$C$26)/(100-基础数据!$G$5),V319*LOOKUP(1,0/((基础数据!$A$15:$A$26=SUBSTITUTE(是否降价——第三轮积分赛2Q产品评价以及处理!B319," ",""))*(基础数据!$B$15:$B$26=SUBSTITUTE(是否降价——第三轮积分赛2Q产品评价以及处理!D319," ",""))),基础数据!$C$15:$C$26)/100)</f>
        <v>15.175818072312092</v>
      </c>
      <c r="X319" s="35">
        <f t="shared" si="43"/>
        <v>15175.818072312091</v>
      </c>
    </row>
    <row r="320" spans="1:24" ht="40.200000000000003" thickBot="1">
      <c r="A320" s="43">
        <f t="shared" si="36"/>
        <v>1</v>
      </c>
      <c r="B320" s="29" t="s">
        <v>22</v>
      </c>
      <c r="C320" s="30" t="s">
        <v>17</v>
      </c>
      <c r="D320" s="32" t="s">
        <v>155</v>
      </c>
      <c r="E320" s="20" t="s">
        <v>173</v>
      </c>
      <c r="F320" s="24">
        <v>0.27</v>
      </c>
      <c r="G320" s="20">
        <v>0.56999999999999995</v>
      </c>
      <c r="H320" s="20">
        <v>0.84</v>
      </c>
      <c r="I320" s="20">
        <v>0.2</v>
      </c>
      <c r="J320" s="20">
        <v>0.28000000000000003</v>
      </c>
      <c r="K320" s="20">
        <v>2.1545999999999998</v>
      </c>
      <c r="L320" s="45">
        <f>LOOKUP(1,0/((订单汇总处理!$G$7:$G$2423=N320)*(订单汇总处理!$E$7:$E$2423=B320)*(订单汇总处理!$D$7:$D$2423=2)),订单汇总处理!$I$7:$I$2423)</f>
        <v>16</v>
      </c>
      <c r="M320" s="45">
        <f>IF(SUBSTITUTE(D320," ","")="老年群体",K320*LOOKUP(1,0/((基础数据!$A$15:$A$26=SUBSTITUTE(是否降价——第三轮积分赛2Q产品评价以及处理!B320," ",""))*(基础数据!$B$15:$B$26=SUBSTITUTE(是否降价——第三轮积分赛2Q产品评价以及处理!D320," ",""))),基础数据!$C$15:$C$26)/(100-基础数据!$G$5),K320*LOOKUP(1,0/((基础数据!$A$15:$A$26=SUBSTITUTE(是否降价——第三轮积分赛2Q产品评价以及处理!B320," ",""))*(基础数据!$B$15:$B$26=SUBSTITUTE(是否降价——第三轮积分赛2Q产品评价以及处理!D320," ",""))),基础数据!$C$15:$C$26)/100)</f>
        <v>14.86674</v>
      </c>
      <c r="N320" s="45" t="str">
        <f t="shared" si="37"/>
        <v>商梅1</v>
      </c>
      <c r="O320" s="45">
        <f>IFERROR(LOOKUP(1,0/((订单汇总处理!$G$7:$G$2423=N320)*(订单汇总处理!$E$7:$E$2423=B320)*(订单汇总处理!$D$7:$D$2423=2)),订单汇总处理!$K$7:$K$2423),O321)</f>
        <v>1000</v>
      </c>
      <c r="P320" s="45">
        <f>IF(N320=基础数据!$K$8,基础数据!$K$29,IF(N320=基础数据!$L$8,基础数据!$L$29,IF(N320=基础数据!$M$8,基础数据!$M$29,IF(N320=基础数据!$N$8,基础数据!$N$29,IF(N320=基础数据!$O$8,基础数据!$O$29,IF(N320=基础数据!$P$8,基础数据!$P$29,IF(N320=基础数据!$Q$8,基础数据!$Q$29,基础数据!$R$29)))))))</f>
        <v>273.83999999999997</v>
      </c>
      <c r="Q320" s="82">
        <f>(O320-P320)*M320</f>
        <v>10795.6319184</v>
      </c>
      <c r="R320" s="46">
        <f t="shared" si="39"/>
        <v>1000</v>
      </c>
      <c r="S320" s="35">
        <f t="shared" si="40"/>
        <v>9.9999999999999995E-7</v>
      </c>
      <c r="T320" s="35">
        <f t="shared" si="41"/>
        <v>3.7120362141828214E-5</v>
      </c>
      <c r="U320" s="35">
        <f>IF(SUBSTITUTE(D320," ","")=基础数据!$A$5,S320/T320*基础数据!$C$5,IF(SUBSTITUTE(D320," ","")=基础数据!$A$4,S320/T320*基础数据!$C$4,IF(SUBSTITUTE(D320," ","")=基础数据!$A$3,S320/T320*基础数据!$C$3,S320/T320*基础数据!$C$2)))</f>
        <v>0.26939392352349206</v>
      </c>
      <c r="V320" s="35">
        <f t="shared" si="42"/>
        <v>2.159393923523492</v>
      </c>
      <c r="W320" s="35">
        <f>IF(SUBSTITUTE(D320," ","")="老年群体",V320*LOOKUP(1,0/((基础数据!$A$15:$A$26=SUBSTITUTE(是否降价——第三轮积分赛2Q产品评价以及处理!B320," ",""))*(基础数据!$B$15:$B$26=SUBSTITUTE(是否降价——第三轮积分赛2Q产品评价以及处理!D320," ",""))),基础数据!$C$15:$C$26)/(100-基础数据!$G$5),V320*LOOKUP(1,0/((基础数据!$A$15:$A$26=SUBSTITUTE(是否降价——第三轮积分赛2Q产品评价以及处理!B320," ",""))*(基础数据!$B$15:$B$26=SUBSTITUTE(是否降价——第三轮积分赛2Q产品评价以及处理!D320," ",""))),基础数据!$C$15:$C$26)/100)</f>
        <v>14.899818072312096</v>
      </c>
      <c r="X320" s="82">
        <f>(R320-P320)*W320</f>
        <v>10819.651891390153</v>
      </c>
    </row>
    <row r="321" spans="1:24" ht="40.200000000000003" hidden="1" thickBot="1">
      <c r="A321" s="43">
        <f t="shared" si="36"/>
        <v>10</v>
      </c>
      <c r="B321" s="29" t="s">
        <v>22</v>
      </c>
      <c r="C321" s="30" t="s">
        <v>17</v>
      </c>
      <c r="D321" s="32" t="s">
        <v>155</v>
      </c>
      <c r="E321" s="20" t="s">
        <v>179</v>
      </c>
      <c r="F321" s="24">
        <v>0.27</v>
      </c>
      <c r="G321" s="20">
        <v>0.63</v>
      </c>
      <c r="H321" s="20">
        <v>0.84</v>
      </c>
      <c r="I321" s="20">
        <v>0.2</v>
      </c>
      <c r="J321" s="20">
        <v>0.21</v>
      </c>
      <c r="K321" s="20">
        <v>2.1482999999999999</v>
      </c>
      <c r="L321" s="45">
        <f>LOOKUP(1,0/((订单汇总处理!$G$7:$G$2423=N321)*(订单汇总处理!$E$7:$E$2423=B321)*(订单汇总处理!$D$7:$D$2423=2)),订单汇总处理!$I$7:$I$2423)</f>
        <v>16</v>
      </c>
      <c r="M321" s="45">
        <f>IF(SUBSTITUTE(D321," ","")="老年群体",K321*LOOKUP(1,0/((基础数据!$A$15:$A$26=SUBSTITUTE(是否降价——第三轮积分赛2Q产品评价以及处理!B321," ",""))*(基础数据!$B$15:$B$26=SUBSTITUTE(是否降价——第三轮积分赛2Q产品评价以及处理!D321," ",""))),基础数据!$C$15:$C$26)/(100-基础数据!$G$5),K321*LOOKUP(1,0/((基础数据!$A$15:$A$26=SUBSTITUTE(是否降价——第三轮积分赛2Q产品评价以及处理!B321," ",""))*(基础数据!$B$15:$B$26=SUBSTITUTE(是否降价——第三轮积分赛2Q产品评价以及处理!D321," ",""))),基础数据!$C$15:$C$26)/100)</f>
        <v>14.823270000000001</v>
      </c>
      <c r="N321" s="45" t="str">
        <f t="shared" si="37"/>
        <v>商务one</v>
      </c>
      <c r="O321" s="45">
        <f>IFERROR(LOOKUP(1,0/((订单汇总处理!$G$7:$G$2423=N321)*(订单汇总处理!$E$7:$E$2423=B321)*(订单汇总处理!$D$7:$D$2423=2)),订单汇总处理!$K$7:$K$2423),O322)</f>
        <v>1000</v>
      </c>
      <c r="P321" s="45"/>
      <c r="Q321" s="45">
        <f t="shared" si="38"/>
        <v>14823.27</v>
      </c>
      <c r="R321" s="46">
        <f t="shared" si="39"/>
        <v>1000</v>
      </c>
      <c r="S321" s="35">
        <f t="shared" si="40"/>
        <v>9.9999999999999995E-7</v>
      </c>
      <c r="T321" s="35">
        <f t="shared" si="41"/>
        <v>3.7120362141828214E-5</v>
      </c>
      <c r="U321" s="35">
        <f>IF(SUBSTITUTE(D321," ","")=基础数据!$A$5,S321/T321*基础数据!$C$5,IF(SUBSTITUTE(D321," ","")=基础数据!$A$4,S321/T321*基础数据!$C$4,IF(SUBSTITUTE(D321," ","")=基础数据!$A$3,S321/T321*基础数据!$C$3,S321/T321*基础数据!$C$2)))</f>
        <v>0.26939392352349206</v>
      </c>
      <c r="V321" s="35">
        <f t="shared" si="42"/>
        <v>2.1493939235234918</v>
      </c>
      <c r="W321" s="35">
        <f>IF(SUBSTITUTE(D321," ","")="老年群体",V321*LOOKUP(1,0/((基础数据!$A$15:$A$26=SUBSTITUTE(是否降价——第三轮积分赛2Q产品评价以及处理!B321," ",""))*(基础数据!$B$15:$B$26=SUBSTITUTE(是否降价——第三轮积分赛2Q产品评价以及处理!D321," ",""))),基础数据!$C$15:$C$26)/(100-基础数据!$G$5),V321*LOOKUP(1,0/((基础数据!$A$15:$A$26=SUBSTITUTE(是否降价——第三轮积分赛2Q产品评价以及处理!B321," ",""))*(基础数据!$B$15:$B$26=SUBSTITUTE(是否降价——第三轮积分赛2Q产品评价以及处理!D321," ",""))),基础数据!$C$15:$C$26)/100)</f>
        <v>14.830818072312093</v>
      </c>
      <c r="X321" s="35">
        <f t="shared" si="43"/>
        <v>14830.818072312093</v>
      </c>
    </row>
    <row r="322" spans="1:24" ht="40.200000000000003" hidden="1" thickBot="1">
      <c r="A322" s="43">
        <f t="shared" si="36"/>
        <v>5</v>
      </c>
      <c r="B322" s="29" t="s">
        <v>22</v>
      </c>
      <c r="C322" s="30" t="s">
        <v>17</v>
      </c>
      <c r="D322" s="32" t="s">
        <v>155</v>
      </c>
      <c r="E322" s="20" t="s">
        <v>180</v>
      </c>
      <c r="F322" s="24">
        <v>0.27</v>
      </c>
      <c r="G322" s="20">
        <v>0.55000000000000004</v>
      </c>
      <c r="H322" s="20">
        <v>0.84</v>
      </c>
      <c r="I322" s="20">
        <v>0.2</v>
      </c>
      <c r="J322" s="20">
        <v>0.28000000000000003</v>
      </c>
      <c r="K322" s="20">
        <v>2.1412</v>
      </c>
      <c r="L322" s="45">
        <f>LOOKUP(1,0/((订单汇总处理!$G$7:$G$2423=N322)*(订单汇总处理!$E$7:$E$2423=B322)*(订单汇总处理!$D$7:$D$2423=2)),订单汇总处理!$I$7:$I$2423)</f>
        <v>11</v>
      </c>
      <c r="M322" s="45">
        <f>IF(SUBSTITUTE(D322," ","")="老年群体",K322*LOOKUP(1,0/((基础数据!$A$15:$A$26=SUBSTITUTE(是否降价——第三轮积分赛2Q产品评价以及处理!B322," ",""))*(基础数据!$B$15:$B$26=SUBSTITUTE(是否降价——第三轮积分赛2Q产品评价以及处理!D322," ",""))),基础数据!$C$15:$C$26)/(100-基础数据!$G$5),K322*LOOKUP(1,0/((基础数据!$A$15:$A$26=SUBSTITUTE(是否降价——第三轮积分赛2Q产品评价以及处理!B322," ",""))*(基础数据!$B$15:$B$26=SUBSTITUTE(是否降价——第三轮积分赛2Q产品评价以及处理!D322," ",""))),基础数据!$C$15:$C$26)/100)</f>
        <v>14.774279999999999</v>
      </c>
      <c r="N322" s="45" t="str">
        <f t="shared" si="37"/>
        <v>ss1</v>
      </c>
      <c r="O322" s="45">
        <f>IFERROR(LOOKUP(1,0/((订单汇总处理!$G$7:$G$2423=N322)*(订单汇总处理!$E$7:$E$2423=B322)*(订单汇总处理!$D$7:$D$2423=2)),订单汇总处理!$K$7:$K$2423),O323)</f>
        <v>1000</v>
      </c>
      <c r="P322" s="45"/>
      <c r="Q322" s="45">
        <f t="shared" si="38"/>
        <v>14774.279999999999</v>
      </c>
      <c r="R322" s="46">
        <f t="shared" si="39"/>
        <v>1000</v>
      </c>
      <c r="S322" s="35">
        <f t="shared" si="40"/>
        <v>9.9999999999999995E-7</v>
      </c>
      <c r="T322" s="35">
        <f t="shared" si="41"/>
        <v>3.7120362141828214E-5</v>
      </c>
      <c r="U322" s="35">
        <f>IF(SUBSTITUTE(D322," ","")=基础数据!$A$5,S322/T322*基础数据!$C$5,IF(SUBSTITUTE(D322," ","")=基础数据!$A$4,S322/T322*基础数据!$C$4,IF(SUBSTITUTE(D322," ","")=基础数据!$A$3,S322/T322*基础数据!$C$3,S322/T322*基础数据!$C$2)))</f>
        <v>0.26939392352349206</v>
      </c>
      <c r="V322" s="35">
        <f t="shared" si="42"/>
        <v>2.139393923523492</v>
      </c>
      <c r="W322" s="35">
        <f>IF(SUBSTITUTE(D322," ","")="老年群体",V322*LOOKUP(1,0/((基础数据!$A$15:$A$26=SUBSTITUTE(是否降价——第三轮积分赛2Q产品评价以及处理!B322," ",""))*(基础数据!$B$15:$B$26=SUBSTITUTE(是否降价——第三轮积分赛2Q产品评价以及处理!D322," ",""))),基础数据!$C$15:$C$26)/(100-基础数据!$G$5),V322*LOOKUP(1,0/((基础数据!$A$15:$A$26=SUBSTITUTE(是否降价——第三轮积分赛2Q产品评价以及处理!B322," ",""))*(基础数据!$B$15:$B$26=SUBSTITUTE(是否降价——第三轮积分赛2Q产品评价以及处理!D322," ",""))),基础数据!$C$15:$C$26)/100)</f>
        <v>14.761818072312094</v>
      </c>
      <c r="X322" s="35">
        <f t="shared" si="43"/>
        <v>14761.818072312093</v>
      </c>
    </row>
    <row r="323" spans="1:24" ht="40.200000000000003" hidden="1" thickBot="1">
      <c r="A323" s="43">
        <f t="shared" ref="A323:A386" si="44">IF(E323="",0,--SUBSTITUTE(TRIM(RIGHT(SUBSTITUTE(E323,"(",REPT(" ",99)),99)),")",))</f>
        <v>19</v>
      </c>
      <c r="B323" s="29" t="s">
        <v>22</v>
      </c>
      <c r="C323" s="30" t="s">
        <v>17</v>
      </c>
      <c r="D323" s="32" t="s">
        <v>155</v>
      </c>
      <c r="E323" s="20" t="s">
        <v>172</v>
      </c>
      <c r="F323" s="24">
        <v>0.27</v>
      </c>
      <c r="G323" s="20">
        <v>0.57999999999999996</v>
      </c>
      <c r="H323" s="20">
        <v>0.84</v>
      </c>
      <c r="I323" s="20">
        <v>0.2</v>
      </c>
      <c r="J323" s="20">
        <v>0.22</v>
      </c>
      <c r="K323" s="20">
        <v>2.1103999999999998</v>
      </c>
      <c r="L323" s="45">
        <f>LOOKUP(1,0/((订单汇总处理!$G$7:$G$2423=N323)*(订单汇总处理!$E$7:$E$2423=B323)*(订单汇总处理!$D$7:$D$2423=2)),订单汇总处理!$I$7:$I$2423)</f>
        <v>16</v>
      </c>
      <c r="M323" s="45">
        <f>IF(SUBSTITUTE(D323," ","")="老年群体",K323*LOOKUP(1,0/((基础数据!$A$15:$A$26=SUBSTITUTE(是否降价——第三轮积分赛2Q产品评价以及处理!B323," ",""))*(基础数据!$B$15:$B$26=SUBSTITUTE(是否降价——第三轮积分赛2Q产品评价以及处理!D323," ",""))),基础数据!$C$15:$C$26)/(100-基础数据!$G$5),K323*LOOKUP(1,0/((基础数据!$A$15:$A$26=SUBSTITUTE(是否降价——第三轮积分赛2Q产品评价以及处理!B323," ",""))*(基础数据!$B$15:$B$26=SUBSTITUTE(是否降价——第三轮积分赛2Q产品评价以及处理!D323," ",""))),基础数据!$C$15:$C$26)/100)</f>
        <v>14.56176</v>
      </c>
      <c r="N323" s="45" t="str">
        <f t="shared" ref="N323:N386" si="45">MID(E323,1,FIND("(",E323)-3)</f>
        <v>甲11</v>
      </c>
      <c r="O323" s="45">
        <f>IFERROR(LOOKUP(1,0/((订单汇总处理!$G$7:$G$2423=N323)*(订单汇总处理!$E$7:$E$2423=B323)*(订单汇总处理!$D$7:$D$2423=2)),订单汇总处理!$K$7:$K$2423),O324)</f>
        <v>1000</v>
      </c>
      <c r="P323" s="45"/>
      <c r="Q323" s="45">
        <f t="shared" ref="Q323:Q386" si="46">O323*M323</f>
        <v>14561.76</v>
      </c>
      <c r="R323" s="46">
        <f t="shared" ref="R323:R386" si="47">O323</f>
        <v>1000</v>
      </c>
      <c r="S323" s="35">
        <f t="shared" ref="S323:S386" si="48">1/POWER(R323,2)</f>
        <v>9.9999999999999995E-7</v>
      </c>
      <c r="T323" s="35">
        <f t="shared" ref="T323:T386" si="49">SUMIFS($S$2:$S$497,$D$2:$D$497,D323,$B$2:$B$497,B323)</f>
        <v>3.7120362141828214E-5</v>
      </c>
      <c r="U323" s="35">
        <f>IF(SUBSTITUTE(D323," ","")=基础数据!$A$5,S323/T323*基础数据!$C$5,IF(SUBSTITUTE(D323," ","")=基础数据!$A$4,S323/T323*基础数据!$C$4,IF(SUBSTITUTE(D323," ","")=基础数据!$A$3,S323/T323*基础数据!$C$3,S323/T323*基础数据!$C$2)))</f>
        <v>0.26939392352349206</v>
      </c>
      <c r="V323" s="35">
        <f t="shared" ref="V323:V386" si="50">U323+SUM(G323:J323)</f>
        <v>2.1093939235234918</v>
      </c>
      <c r="W323" s="35">
        <f>IF(SUBSTITUTE(D323," ","")="老年群体",V323*LOOKUP(1,0/((基础数据!$A$15:$A$26=SUBSTITUTE(是否降价——第三轮积分赛2Q产品评价以及处理!B323," ",""))*(基础数据!$B$15:$B$26=SUBSTITUTE(是否降价——第三轮积分赛2Q产品评价以及处理!D323," ",""))),基础数据!$C$15:$C$26)/(100-基础数据!$G$5),V323*LOOKUP(1,0/((基础数据!$A$15:$A$26=SUBSTITUTE(是否降价——第三轮积分赛2Q产品评价以及处理!B323," ",""))*(基础数据!$B$15:$B$26=SUBSTITUTE(是否降价——第三轮积分赛2Q产品评价以及处理!D323," ",""))),基础数据!$C$15:$C$26)/100)</f>
        <v>14.554818072312093</v>
      </c>
      <c r="X323" s="35">
        <f t="shared" ref="X323:X386" si="51">W323*R323</f>
        <v>14554.818072312093</v>
      </c>
    </row>
    <row r="324" spans="1:24" ht="53.4" hidden="1" thickBot="1">
      <c r="A324" s="43">
        <f t="shared" si="44"/>
        <v>4</v>
      </c>
      <c r="B324" s="29" t="s">
        <v>22</v>
      </c>
      <c r="C324" s="30" t="s">
        <v>17</v>
      </c>
      <c r="D324" s="32" t="s">
        <v>155</v>
      </c>
      <c r="E324" s="20" t="s">
        <v>203</v>
      </c>
      <c r="F324" s="24">
        <v>0.27</v>
      </c>
      <c r="G324" s="20">
        <v>0.34</v>
      </c>
      <c r="H324" s="20">
        <v>0.84</v>
      </c>
      <c r="I324" s="20">
        <v>0.4</v>
      </c>
      <c r="J324" s="20">
        <v>0.26</v>
      </c>
      <c r="K324" s="20">
        <v>2.1042000000000001</v>
      </c>
      <c r="L324" s="45">
        <f>LOOKUP(1,0/((订单汇总处理!$G$7:$G$2423=N324)*(订单汇总处理!$E$7:$E$2423=B324)*(订单汇总处理!$D$7:$D$2423=2)),订单汇总处理!$I$7:$I$2423)</f>
        <v>15</v>
      </c>
      <c r="M324" s="45">
        <f>IF(SUBSTITUTE(D324," ","")="老年群体",K324*LOOKUP(1,0/((基础数据!$A$15:$A$26=SUBSTITUTE(是否降价——第三轮积分赛2Q产品评价以及处理!B324," ",""))*(基础数据!$B$15:$B$26=SUBSTITUTE(是否降价——第三轮积分赛2Q产品评价以及处理!D324," ",""))),基础数据!$C$15:$C$26)/(100-基础数据!$G$5),K324*LOOKUP(1,0/((基础数据!$A$15:$A$26=SUBSTITUTE(是否降价——第三轮积分赛2Q产品评价以及处理!B324," ",""))*(基础数据!$B$15:$B$26=SUBSTITUTE(是否降价——第三轮积分赛2Q产品评价以及处理!D324," ",""))),基础数据!$C$15:$C$26)/100)</f>
        <v>14.518980000000001</v>
      </c>
      <c r="N324" s="45" t="str">
        <f t="shared" si="45"/>
        <v>SWWW1</v>
      </c>
      <c r="O324" s="45">
        <f>IFERROR(LOOKUP(1,0/((订单汇总处理!$G$7:$G$2423=N324)*(订单汇总处理!$E$7:$E$2423=B324)*(订单汇总处理!$D$7:$D$2423=2)),订单汇总处理!$K$7:$K$2423),O325)</f>
        <v>1000</v>
      </c>
      <c r="P324" s="45"/>
      <c r="Q324" s="45">
        <f t="shared" si="46"/>
        <v>14518.980000000001</v>
      </c>
      <c r="R324" s="46">
        <f t="shared" si="47"/>
        <v>1000</v>
      </c>
      <c r="S324" s="35">
        <f t="shared" si="48"/>
        <v>9.9999999999999995E-7</v>
      </c>
      <c r="T324" s="35">
        <f t="shared" si="49"/>
        <v>3.7120362141828214E-5</v>
      </c>
      <c r="U324" s="35">
        <f>IF(SUBSTITUTE(D324," ","")=基础数据!$A$5,S324/T324*基础数据!$C$5,IF(SUBSTITUTE(D324," ","")=基础数据!$A$4,S324/T324*基础数据!$C$4,IF(SUBSTITUTE(D324," ","")=基础数据!$A$3,S324/T324*基础数据!$C$3,S324/T324*基础数据!$C$2)))</f>
        <v>0.26939392352349206</v>
      </c>
      <c r="V324" s="35">
        <f t="shared" si="50"/>
        <v>2.1093939235234922</v>
      </c>
      <c r="W324" s="35">
        <f>IF(SUBSTITUTE(D324," ","")="老年群体",V324*LOOKUP(1,0/((基础数据!$A$15:$A$26=SUBSTITUTE(是否降价——第三轮积分赛2Q产品评价以及处理!B324," ",""))*(基础数据!$B$15:$B$26=SUBSTITUTE(是否降价——第三轮积分赛2Q产品评价以及处理!D324," ",""))),基础数据!$C$15:$C$26)/(100-基础数据!$G$5),V324*LOOKUP(1,0/((基础数据!$A$15:$A$26=SUBSTITUTE(是否降价——第三轮积分赛2Q产品评价以及处理!B324," ",""))*(基础数据!$B$15:$B$26=SUBSTITUTE(是否降价——第三轮积分赛2Q产品评价以及处理!D324," ",""))),基础数据!$C$15:$C$26)/100)</f>
        <v>14.554818072312095</v>
      </c>
      <c r="X324" s="35">
        <f t="shared" si="51"/>
        <v>14554.818072312095</v>
      </c>
    </row>
    <row r="325" spans="1:24" ht="53.4" hidden="1" thickBot="1">
      <c r="A325" s="43">
        <f t="shared" si="44"/>
        <v>6</v>
      </c>
      <c r="B325" s="29" t="s">
        <v>22</v>
      </c>
      <c r="C325" s="30" t="s">
        <v>17</v>
      </c>
      <c r="D325" s="32" t="s">
        <v>155</v>
      </c>
      <c r="E325" s="20" t="s">
        <v>169</v>
      </c>
      <c r="F325" s="24">
        <v>0.27</v>
      </c>
      <c r="G325" s="20">
        <v>0.52</v>
      </c>
      <c r="H325" s="20">
        <v>0.84</v>
      </c>
      <c r="I325" s="20">
        <v>0.2</v>
      </c>
      <c r="J325" s="20">
        <v>0.25</v>
      </c>
      <c r="K325" s="20">
        <v>2.0739000000000001</v>
      </c>
      <c r="L325" s="45">
        <f>LOOKUP(1,0/((订单汇总处理!$G$7:$G$2423=N325)*(订单汇总处理!$E$7:$E$2423=B325)*(订单汇总处理!$D$7:$D$2423=2)),订单汇总处理!$I$7:$I$2423)</f>
        <v>14</v>
      </c>
      <c r="M325" s="45">
        <f>IF(SUBSTITUTE(D325," ","")="老年群体",K325*LOOKUP(1,0/((基础数据!$A$15:$A$26=SUBSTITUTE(是否降价——第三轮积分赛2Q产品评价以及处理!B325," ",""))*(基础数据!$B$15:$B$26=SUBSTITUTE(是否降价——第三轮积分赛2Q产品评价以及处理!D325," ",""))),基础数据!$C$15:$C$26)/(100-基础数据!$G$5),K325*LOOKUP(1,0/((基础数据!$A$15:$A$26=SUBSTITUTE(是否降价——第三轮积分赛2Q产品评价以及处理!B325," ",""))*(基础数据!$B$15:$B$26=SUBSTITUTE(是否降价——第三轮积分赛2Q产品评价以及处理!D325," ",""))),基础数据!$C$15:$C$26)/100)</f>
        <v>14.30991</v>
      </c>
      <c r="N325" s="45" t="str">
        <f t="shared" si="45"/>
        <v>商一</v>
      </c>
      <c r="O325" s="45">
        <f>IFERROR(LOOKUP(1,0/((订单汇总处理!$G$7:$G$2423=N325)*(订单汇总处理!$E$7:$E$2423=B325)*(订单汇总处理!$D$7:$D$2423=2)),订单汇总处理!$K$7:$K$2423),O326)</f>
        <v>1000</v>
      </c>
      <c r="P325" s="45"/>
      <c r="Q325" s="45">
        <f t="shared" si="46"/>
        <v>14309.91</v>
      </c>
      <c r="R325" s="46">
        <f t="shared" si="47"/>
        <v>1000</v>
      </c>
      <c r="S325" s="35">
        <f t="shared" si="48"/>
        <v>9.9999999999999995E-7</v>
      </c>
      <c r="T325" s="35">
        <f t="shared" si="49"/>
        <v>3.7120362141828214E-5</v>
      </c>
      <c r="U325" s="35">
        <f>IF(SUBSTITUTE(D325," ","")=基础数据!$A$5,S325/T325*基础数据!$C$5,IF(SUBSTITUTE(D325," ","")=基础数据!$A$4,S325/T325*基础数据!$C$4,IF(SUBSTITUTE(D325," ","")=基础数据!$A$3,S325/T325*基础数据!$C$3,S325/T325*基础数据!$C$2)))</f>
        <v>0.26939392352349206</v>
      </c>
      <c r="V325" s="35">
        <f t="shared" si="50"/>
        <v>2.0793939235234919</v>
      </c>
      <c r="W325" s="35">
        <f>IF(SUBSTITUTE(D325," ","")="老年群体",V325*LOOKUP(1,0/((基础数据!$A$15:$A$26=SUBSTITUTE(是否降价——第三轮积分赛2Q产品评价以及处理!B325," ",""))*(基础数据!$B$15:$B$26=SUBSTITUTE(是否降价——第三轮积分赛2Q产品评价以及处理!D325," ",""))),基础数据!$C$15:$C$26)/(100-基础数据!$G$5),V325*LOOKUP(1,0/((基础数据!$A$15:$A$26=SUBSTITUTE(是否降价——第三轮积分赛2Q产品评价以及处理!B325," ",""))*(基础数据!$B$15:$B$26=SUBSTITUTE(是否降价——第三轮积分赛2Q产品评价以及处理!D325," ",""))),基础数据!$C$15:$C$26)/100)</f>
        <v>14.347818072312096</v>
      </c>
      <c r="X325" s="35">
        <f t="shared" si="51"/>
        <v>14347.818072312097</v>
      </c>
    </row>
    <row r="326" spans="1:24" ht="27" hidden="1" thickBot="1">
      <c r="A326" s="43">
        <f t="shared" si="44"/>
        <v>8</v>
      </c>
      <c r="B326" s="29" t="s">
        <v>22</v>
      </c>
      <c r="C326" s="30" t="s">
        <v>17</v>
      </c>
      <c r="D326" s="32" t="s">
        <v>155</v>
      </c>
      <c r="E326" s="20" t="s">
        <v>201</v>
      </c>
      <c r="F326" s="24">
        <v>0.27</v>
      </c>
      <c r="G326" s="20">
        <v>0.32</v>
      </c>
      <c r="H326" s="20">
        <v>0.84</v>
      </c>
      <c r="I326" s="20">
        <v>0.4</v>
      </c>
      <c r="J326" s="20">
        <v>0.22</v>
      </c>
      <c r="K326" s="20">
        <v>2.0537000000000001</v>
      </c>
      <c r="L326" s="45">
        <f>LOOKUP(1,0/((订单汇总处理!$G$7:$G$2423=N326)*(订单汇总处理!$E$7:$E$2423=B326)*(订单汇总处理!$D$7:$D$2423=2)),订单汇总处理!$I$7:$I$2423)</f>
        <v>14</v>
      </c>
      <c r="M326" s="45">
        <f>IF(SUBSTITUTE(D326," ","")="老年群体",K326*LOOKUP(1,0/((基础数据!$A$15:$A$26=SUBSTITUTE(是否降价——第三轮积分赛2Q产品评价以及处理!B326," ",""))*(基础数据!$B$15:$B$26=SUBSTITUTE(是否降价——第三轮积分赛2Q产品评价以及处理!D326," ",""))),基础数据!$C$15:$C$26)/(100-基础数据!$G$5),K326*LOOKUP(1,0/((基础数据!$A$15:$A$26=SUBSTITUTE(是否降价——第三轮积分赛2Q产品评价以及处理!B326," ",""))*(基础数据!$B$15:$B$26=SUBSTITUTE(是否降价——第三轮积分赛2Q产品评价以及处理!D326," ",""))),基础数据!$C$15:$C$26)/100)</f>
        <v>14.170530000000001</v>
      </c>
      <c r="N326" s="45" t="str">
        <f t="shared" si="45"/>
        <v>商务11</v>
      </c>
      <c r="O326" s="45">
        <f>IFERROR(LOOKUP(1,0/((订单汇总处理!$G$7:$G$2423=N326)*(订单汇总处理!$E$7:$E$2423=B326)*(订单汇总处理!$D$7:$D$2423=2)),订单汇总处理!$K$7:$K$2423),O327)</f>
        <v>1000</v>
      </c>
      <c r="P326" s="45"/>
      <c r="Q326" s="45">
        <f t="shared" si="46"/>
        <v>14170.53</v>
      </c>
      <c r="R326" s="46">
        <f t="shared" si="47"/>
        <v>1000</v>
      </c>
      <c r="S326" s="35">
        <f t="shared" si="48"/>
        <v>9.9999999999999995E-7</v>
      </c>
      <c r="T326" s="35">
        <f t="shared" si="49"/>
        <v>3.7120362141828214E-5</v>
      </c>
      <c r="U326" s="35">
        <f>IF(SUBSTITUTE(D326," ","")=基础数据!$A$5,S326/T326*基础数据!$C$5,IF(SUBSTITUTE(D326," ","")=基础数据!$A$4,S326/T326*基础数据!$C$4,IF(SUBSTITUTE(D326," ","")=基础数据!$A$3,S326/T326*基础数据!$C$3,S326/T326*基础数据!$C$2)))</f>
        <v>0.26939392352349206</v>
      </c>
      <c r="V326" s="35">
        <f t="shared" si="50"/>
        <v>2.0493939235234921</v>
      </c>
      <c r="W326" s="35">
        <f>IF(SUBSTITUTE(D326," ","")="老年群体",V326*LOOKUP(1,0/((基础数据!$A$15:$A$26=SUBSTITUTE(是否降价——第三轮积分赛2Q产品评价以及处理!B326," ",""))*(基础数据!$B$15:$B$26=SUBSTITUTE(是否降价——第三轮积分赛2Q产品评价以及处理!D326," ",""))),基础数据!$C$15:$C$26)/(100-基础数据!$G$5),V326*LOOKUP(1,0/((基础数据!$A$15:$A$26=SUBSTITUTE(是否降价——第三轮积分赛2Q产品评价以及处理!B326," ",""))*(基础数据!$B$15:$B$26=SUBSTITUTE(是否降价——第三轮积分赛2Q产品评价以及处理!D326," ",""))),基础数据!$C$15:$C$26)/100)</f>
        <v>14.140818072312095</v>
      </c>
      <c r="X326" s="35">
        <f t="shared" si="51"/>
        <v>14140.818072312095</v>
      </c>
    </row>
    <row r="327" spans="1:24" ht="40.200000000000003" hidden="1" thickBot="1">
      <c r="A327" s="43">
        <f t="shared" si="44"/>
        <v>11</v>
      </c>
      <c r="B327" s="29" t="s">
        <v>22</v>
      </c>
      <c r="C327" s="30" t="s">
        <v>17</v>
      </c>
      <c r="D327" s="32" t="s">
        <v>155</v>
      </c>
      <c r="E327" s="20" t="s">
        <v>177</v>
      </c>
      <c r="F327" s="24">
        <v>0.27</v>
      </c>
      <c r="G327" s="20">
        <v>0.43</v>
      </c>
      <c r="H327" s="20">
        <v>0.84</v>
      </c>
      <c r="I327" s="20">
        <v>0.2</v>
      </c>
      <c r="J327" s="20">
        <v>0.28000000000000003</v>
      </c>
      <c r="K327" s="20">
        <v>2.0139999999999998</v>
      </c>
      <c r="L327" s="45">
        <f>LOOKUP(1,0/((订单汇总处理!$G$7:$G$2423=N327)*(订单汇总处理!$E$7:$E$2423=B327)*(订单汇总处理!$D$7:$D$2423=2)),订单汇总处理!$I$7:$I$2423)</f>
        <v>14</v>
      </c>
      <c r="M327" s="45">
        <f>IF(SUBSTITUTE(D327," ","")="老年群体",K327*LOOKUP(1,0/((基础数据!$A$15:$A$26=SUBSTITUTE(是否降价——第三轮积分赛2Q产品评价以及处理!B327," ",""))*(基础数据!$B$15:$B$26=SUBSTITUTE(是否降价——第三轮积分赛2Q产品评价以及处理!D327," ",""))),基础数据!$C$15:$C$26)/(100-基础数据!$G$5),K327*LOOKUP(1,0/((基础数据!$A$15:$A$26=SUBSTITUTE(是否降价——第三轮积分赛2Q产品评价以及处理!B327," ",""))*(基础数据!$B$15:$B$26=SUBSTITUTE(是否降价——第三轮积分赛2Q产品评价以及处理!D327," ",""))),基础数据!$C$15:$C$26)/100)</f>
        <v>13.896599999999999</v>
      </c>
      <c r="N327" s="45" t="str">
        <f t="shared" si="45"/>
        <v>商琴1</v>
      </c>
      <c r="O327" s="45">
        <f>IFERROR(LOOKUP(1,0/((订单汇总处理!$G$7:$G$2423=N327)*(订单汇总处理!$E$7:$E$2423=B327)*(订单汇总处理!$D$7:$D$2423=2)),订单汇总处理!$K$7:$K$2423),O328)</f>
        <v>1000</v>
      </c>
      <c r="P327" s="45"/>
      <c r="Q327" s="45">
        <f t="shared" si="46"/>
        <v>13896.599999999999</v>
      </c>
      <c r="R327" s="46">
        <f t="shared" si="47"/>
        <v>1000</v>
      </c>
      <c r="S327" s="35">
        <f t="shared" si="48"/>
        <v>9.9999999999999995E-7</v>
      </c>
      <c r="T327" s="35">
        <f t="shared" si="49"/>
        <v>3.7120362141828214E-5</v>
      </c>
      <c r="U327" s="35">
        <f>IF(SUBSTITUTE(D327," ","")=基础数据!$A$5,S327/T327*基础数据!$C$5,IF(SUBSTITUTE(D327," ","")=基础数据!$A$4,S327/T327*基础数据!$C$4,IF(SUBSTITUTE(D327," ","")=基础数据!$A$3,S327/T327*基础数据!$C$3,S327/T327*基础数据!$C$2)))</f>
        <v>0.26939392352349206</v>
      </c>
      <c r="V327" s="35">
        <f t="shared" si="50"/>
        <v>2.0193939235234919</v>
      </c>
      <c r="W327" s="35">
        <f>IF(SUBSTITUTE(D327," ","")="老年群体",V327*LOOKUP(1,0/((基础数据!$A$15:$A$26=SUBSTITUTE(是否降价——第三轮积分赛2Q产品评价以及处理!B327," ",""))*(基础数据!$B$15:$B$26=SUBSTITUTE(是否降价——第三轮积分赛2Q产品评价以及处理!D327," ",""))),基础数据!$C$15:$C$26)/(100-基础数据!$G$5),V327*LOOKUP(1,0/((基础数据!$A$15:$A$26=SUBSTITUTE(是否降价——第三轮积分赛2Q产品评价以及处理!B327," ",""))*(基础数据!$B$15:$B$26=SUBSTITUTE(是否降价——第三轮积分赛2Q产品评价以及处理!D327," ",""))),基础数据!$C$15:$C$26)/100)</f>
        <v>13.933818072312095</v>
      </c>
      <c r="X327" s="35">
        <f t="shared" si="51"/>
        <v>13933.818072312095</v>
      </c>
    </row>
    <row r="328" spans="1:24" ht="27" hidden="1" thickBot="1">
      <c r="A328" s="43">
        <f t="shared" si="44"/>
        <v>2</v>
      </c>
      <c r="B328" s="29" t="s">
        <v>22</v>
      </c>
      <c r="C328" s="30" t="s">
        <v>17</v>
      </c>
      <c r="D328" s="32" t="s">
        <v>155</v>
      </c>
      <c r="E328" s="20" t="s">
        <v>202</v>
      </c>
      <c r="F328" s="24">
        <v>0.27</v>
      </c>
      <c r="G328" s="20">
        <v>0.22</v>
      </c>
      <c r="H328" s="20">
        <v>0.84</v>
      </c>
      <c r="I328" s="20">
        <v>0.2</v>
      </c>
      <c r="J328" s="20">
        <v>0.24</v>
      </c>
      <c r="K328" s="20">
        <v>1.7695000000000001</v>
      </c>
      <c r="L328" s="45">
        <f>LOOKUP(1,0/((订单汇总处理!$G$7:$G$2423=N328)*(订单汇总处理!$E$7:$E$2423=B328)*(订单汇总处理!$D$7:$D$2423=2)),订单汇总处理!$I$7:$I$2423)</f>
        <v>12</v>
      </c>
      <c r="M328" s="45">
        <f>IF(SUBSTITUTE(D328," ","")="老年群体",K328*LOOKUP(1,0/((基础数据!$A$15:$A$26=SUBSTITUTE(是否降价——第三轮积分赛2Q产品评价以及处理!B328," ",""))*(基础数据!$B$15:$B$26=SUBSTITUTE(是否降价——第三轮积分赛2Q产品评价以及处理!D328," ",""))),基础数据!$C$15:$C$26)/(100-基础数据!$G$5),K328*LOOKUP(1,0/((基础数据!$A$15:$A$26=SUBSTITUTE(是否降价——第三轮积分赛2Q产品评价以及处理!B328," ",""))*(基础数据!$B$15:$B$26=SUBSTITUTE(是否降价——第三轮积分赛2Q产品评价以及处理!D328," ",""))),基础数据!$C$15:$C$26)/100)</f>
        <v>12.209550000000002</v>
      </c>
      <c r="N328" s="45" t="str">
        <f t="shared" si="45"/>
        <v>商务A</v>
      </c>
      <c r="O328" s="45">
        <f>IFERROR(LOOKUP(1,0/((订单汇总处理!$G$7:$G$2423=N328)*(订单汇总处理!$E$7:$E$2423=B328)*(订单汇总处理!$D$7:$D$2423=2)),订单汇总处理!$K$7:$K$2423),O329)</f>
        <v>1000</v>
      </c>
      <c r="P328" s="45"/>
      <c r="Q328" s="45">
        <f t="shared" si="46"/>
        <v>12209.550000000001</v>
      </c>
      <c r="R328" s="46">
        <f t="shared" si="47"/>
        <v>1000</v>
      </c>
      <c r="S328" s="35">
        <f t="shared" si="48"/>
        <v>9.9999999999999995E-7</v>
      </c>
      <c r="T328" s="35">
        <f t="shared" si="49"/>
        <v>3.7120362141828214E-5</v>
      </c>
      <c r="U328" s="35">
        <f>IF(SUBSTITUTE(D328," ","")=基础数据!$A$5,S328/T328*基础数据!$C$5,IF(SUBSTITUTE(D328," ","")=基础数据!$A$4,S328/T328*基础数据!$C$4,IF(SUBSTITUTE(D328," ","")=基础数据!$A$3,S328/T328*基础数据!$C$3,S328/T328*基础数据!$C$2)))</f>
        <v>0.26939392352349206</v>
      </c>
      <c r="V328" s="35">
        <f t="shared" si="50"/>
        <v>1.7693939235234921</v>
      </c>
      <c r="W328" s="35">
        <f>IF(SUBSTITUTE(D328," ","")="老年群体",V328*LOOKUP(1,0/((基础数据!$A$15:$A$26=SUBSTITUTE(是否降价——第三轮积分赛2Q产品评价以及处理!B328," ",""))*(基础数据!$B$15:$B$26=SUBSTITUTE(是否降价——第三轮积分赛2Q产品评价以及处理!D328," ",""))),基础数据!$C$15:$C$26)/(100-基础数据!$G$5),V328*LOOKUP(1,0/((基础数据!$A$15:$A$26=SUBSTITUTE(是否降价——第三轮积分赛2Q产品评价以及处理!B328," ",""))*(基础数据!$B$15:$B$26=SUBSTITUTE(是否降价——第三轮积分赛2Q产品评价以及处理!D328," ",""))),基础数据!$C$15:$C$26)/100)</f>
        <v>12.208818072312095</v>
      </c>
      <c r="X328" s="35">
        <f t="shared" si="51"/>
        <v>12208.818072312095</v>
      </c>
    </row>
    <row r="329" spans="1:24" ht="40.200000000000003" hidden="1" thickBot="1">
      <c r="A329" s="43">
        <f t="shared" si="44"/>
        <v>3</v>
      </c>
      <c r="B329" s="29" t="s">
        <v>22</v>
      </c>
      <c r="C329" s="30" t="s">
        <v>17</v>
      </c>
      <c r="D329" s="32" t="s">
        <v>155</v>
      </c>
      <c r="E329" s="20" t="s">
        <v>178</v>
      </c>
      <c r="F329" s="24">
        <v>0.27</v>
      </c>
      <c r="G329" s="20">
        <v>0.18</v>
      </c>
      <c r="H329" s="20">
        <v>0.84</v>
      </c>
      <c r="I329" s="20">
        <v>0.2</v>
      </c>
      <c r="J329" s="20">
        <v>0.25</v>
      </c>
      <c r="K329" s="20">
        <v>1.7447999999999999</v>
      </c>
      <c r="L329" s="45">
        <f>LOOKUP(1,0/((订单汇总处理!$G$7:$G$2423=N329)*(订单汇总处理!$E$7:$E$2423=B329)*(订单汇总处理!$D$7:$D$2423=2)),订单汇总处理!$I$7:$I$2423)</f>
        <v>12</v>
      </c>
      <c r="M329" s="45">
        <f>IF(SUBSTITUTE(D329," ","")="老年群体",K329*LOOKUP(1,0/((基础数据!$A$15:$A$26=SUBSTITUTE(是否降价——第三轮积分赛2Q产品评价以及处理!B329," ",""))*(基础数据!$B$15:$B$26=SUBSTITUTE(是否降价——第三轮积分赛2Q产品评价以及处理!D329," ",""))),基础数据!$C$15:$C$26)/(100-基础数据!$G$5),K329*LOOKUP(1,0/((基础数据!$A$15:$A$26=SUBSTITUTE(是否降价——第三轮积分赛2Q产品评价以及处理!B329," ",""))*(基础数据!$B$15:$B$26=SUBSTITUTE(是否降价——第三轮积分赛2Q产品评价以及处理!D329," ",""))),基础数据!$C$15:$C$26)/100)</f>
        <v>12.03912</v>
      </c>
      <c r="N329" s="45" t="str">
        <f t="shared" si="45"/>
        <v>商务111</v>
      </c>
      <c r="O329" s="45">
        <f>IFERROR(LOOKUP(1,0/((订单汇总处理!$G$7:$G$2423=N329)*(订单汇总处理!$E$7:$E$2423=B329)*(订单汇总处理!$D$7:$D$2423=2)),订单汇总处理!$K$7:$K$2423),O330)</f>
        <v>1000</v>
      </c>
      <c r="P329" s="45"/>
      <c r="Q329" s="45">
        <f t="shared" si="46"/>
        <v>12039.12</v>
      </c>
      <c r="R329" s="46">
        <f t="shared" si="47"/>
        <v>1000</v>
      </c>
      <c r="S329" s="35">
        <f t="shared" si="48"/>
        <v>9.9999999999999995E-7</v>
      </c>
      <c r="T329" s="35">
        <f t="shared" si="49"/>
        <v>3.7120362141828214E-5</v>
      </c>
      <c r="U329" s="35">
        <f>IF(SUBSTITUTE(D329," ","")=基础数据!$A$5,S329/T329*基础数据!$C$5,IF(SUBSTITUTE(D329," ","")=基础数据!$A$4,S329/T329*基础数据!$C$4,IF(SUBSTITUTE(D329," ","")=基础数据!$A$3,S329/T329*基础数据!$C$3,S329/T329*基础数据!$C$2)))</f>
        <v>0.26939392352349206</v>
      </c>
      <c r="V329" s="35">
        <f t="shared" si="50"/>
        <v>1.7393939235234921</v>
      </c>
      <c r="W329" s="35">
        <f>IF(SUBSTITUTE(D329," ","")="老年群体",V329*LOOKUP(1,0/((基础数据!$A$15:$A$26=SUBSTITUTE(是否降价——第三轮积分赛2Q产品评价以及处理!B329," ",""))*(基础数据!$B$15:$B$26=SUBSTITUTE(是否降价——第三轮积分赛2Q产品评价以及处理!D329," ",""))),基础数据!$C$15:$C$26)/(100-基础数据!$G$5),V329*LOOKUP(1,0/((基础数据!$A$15:$A$26=SUBSTITUTE(是否降价——第三轮积分赛2Q产品评价以及处理!B329," ",""))*(基础数据!$B$15:$B$26=SUBSTITUTE(是否降价——第三轮积分赛2Q产品评价以及处理!D329," ",""))),基础数据!$C$15:$C$26)/100)</f>
        <v>12.001818072312096</v>
      </c>
      <c r="X329" s="35">
        <f t="shared" si="51"/>
        <v>12001.818072312097</v>
      </c>
    </row>
    <row r="330" spans="1:24" ht="27" hidden="1" thickBot="1">
      <c r="A330" s="43">
        <f t="shared" si="44"/>
        <v>20</v>
      </c>
      <c r="B330" s="29" t="s">
        <v>22</v>
      </c>
      <c r="C330" s="30" t="s">
        <v>17</v>
      </c>
      <c r="D330" s="32" t="s">
        <v>155</v>
      </c>
      <c r="E330" s="20" t="s">
        <v>181</v>
      </c>
      <c r="F330" s="24">
        <v>0.27</v>
      </c>
      <c r="G330" s="20">
        <v>0.18</v>
      </c>
      <c r="H330" s="20">
        <v>0.84</v>
      </c>
      <c r="I330" s="20">
        <v>0.2</v>
      </c>
      <c r="J330" s="20">
        <v>0.25</v>
      </c>
      <c r="K330" s="20">
        <v>1.7428999999999999</v>
      </c>
      <c r="L330" s="45">
        <f>LOOKUP(1,0/((订单汇总处理!$G$7:$G$2423=N330)*(订单汇总处理!$E$7:$E$2423=B330)*(订单汇总处理!$D$7:$D$2423=2)),订单汇总处理!$I$7:$I$2423)</f>
        <v>12</v>
      </c>
      <c r="M330" s="45">
        <f>IF(SUBSTITUTE(D330," ","")="老年群体",K330*LOOKUP(1,0/((基础数据!$A$15:$A$26=SUBSTITUTE(是否降价——第三轮积分赛2Q产品评价以及处理!B330," ",""))*(基础数据!$B$15:$B$26=SUBSTITUTE(是否降价——第三轮积分赛2Q产品评价以及处理!D330," ",""))),基础数据!$C$15:$C$26)/(100-基础数据!$G$5),K330*LOOKUP(1,0/((基础数据!$A$15:$A$26=SUBSTITUTE(是否降价——第三轮积分赛2Q产品评价以及处理!B330," ",""))*(基础数据!$B$15:$B$26=SUBSTITUTE(是否降价——第三轮积分赛2Q产品评价以及处理!D330," ",""))),基础数据!$C$15:$C$26)/100)</f>
        <v>12.026009999999999</v>
      </c>
      <c r="N330" s="45" t="str">
        <f t="shared" si="45"/>
        <v>商2</v>
      </c>
      <c r="O330" s="45">
        <f>IFERROR(LOOKUP(1,0/((订单汇总处理!$G$7:$G$2423=N330)*(订单汇总处理!$E$7:$E$2423=B330)*(订单汇总处理!$D$7:$D$2423=2)),订单汇总处理!$K$7:$K$2423),O331)</f>
        <v>1000</v>
      </c>
      <c r="P330" s="45"/>
      <c r="Q330" s="45">
        <f t="shared" si="46"/>
        <v>12026.01</v>
      </c>
      <c r="R330" s="46">
        <f t="shared" si="47"/>
        <v>1000</v>
      </c>
      <c r="S330" s="35">
        <f t="shared" si="48"/>
        <v>9.9999999999999995E-7</v>
      </c>
      <c r="T330" s="35">
        <f t="shared" si="49"/>
        <v>3.7120362141828214E-5</v>
      </c>
      <c r="U330" s="35">
        <f>IF(SUBSTITUTE(D330," ","")=基础数据!$A$5,S330/T330*基础数据!$C$5,IF(SUBSTITUTE(D330," ","")=基础数据!$A$4,S330/T330*基础数据!$C$4,IF(SUBSTITUTE(D330," ","")=基础数据!$A$3,S330/T330*基础数据!$C$3,S330/T330*基础数据!$C$2)))</f>
        <v>0.26939392352349206</v>
      </c>
      <c r="V330" s="35">
        <f t="shared" si="50"/>
        <v>1.7393939235234921</v>
      </c>
      <c r="W330" s="35">
        <f>IF(SUBSTITUTE(D330," ","")="老年群体",V330*LOOKUP(1,0/((基础数据!$A$15:$A$26=SUBSTITUTE(是否降价——第三轮积分赛2Q产品评价以及处理!B330," ",""))*(基础数据!$B$15:$B$26=SUBSTITUTE(是否降价——第三轮积分赛2Q产品评价以及处理!D330," ",""))),基础数据!$C$15:$C$26)/(100-基础数据!$G$5),V330*LOOKUP(1,0/((基础数据!$A$15:$A$26=SUBSTITUTE(是否降价——第三轮积分赛2Q产品评价以及处理!B330," ",""))*(基础数据!$B$15:$B$26=SUBSTITUTE(是否降价——第三轮积分赛2Q产品评价以及处理!D330," ",""))),基础数据!$C$15:$C$26)/100)</f>
        <v>12.001818072312096</v>
      </c>
      <c r="X330" s="35">
        <f t="shared" si="51"/>
        <v>12001.818072312097</v>
      </c>
    </row>
    <row r="331" spans="1:24" ht="40.200000000000003" hidden="1" thickBot="1">
      <c r="A331" s="43">
        <f t="shared" si="44"/>
        <v>15</v>
      </c>
      <c r="B331" s="29" t="s">
        <v>22</v>
      </c>
      <c r="C331" s="30" t="s">
        <v>17</v>
      </c>
      <c r="D331" s="32" t="s">
        <v>155</v>
      </c>
      <c r="E331" s="20" t="s">
        <v>205</v>
      </c>
      <c r="F331" s="24">
        <v>0.27</v>
      </c>
      <c r="G331" s="20">
        <v>0.14000000000000001</v>
      </c>
      <c r="H331" s="20">
        <v>0.56000000000000005</v>
      </c>
      <c r="I331" s="20">
        <v>0.2</v>
      </c>
      <c r="J331" s="20">
        <v>0.18</v>
      </c>
      <c r="K331" s="20">
        <v>1.3522000000000001</v>
      </c>
      <c r="L331" s="45">
        <f>LOOKUP(1,0/((订单汇总处理!$G$7:$G$2423=N331)*(订单汇总处理!$E$7:$E$2423=B331)*(订单汇总处理!$D$7:$D$2423=2)),订单汇总处理!$I$7:$I$2423)</f>
        <v>9</v>
      </c>
      <c r="M331" s="45">
        <f>IF(SUBSTITUTE(D331," ","")="老年群体",K331*LOOKUP(1,0/((基础数据!$A$15:$A$26=SUBSTITUTE(是否降价——第三轮积分赛2Q产品评价以及处理!B331," ",""))*(基础数据!$B$15:$B$26=SUBSTITUTE(是否降价——第三轮积分赛2Q产品评价以及处理!D331," ",""))),基础数据!$C$15:$C$26)/(100-基础数据!$G$5),K331*LOOKUP(1,0/((基础数据!$A$15:$A$26=SUBSTITUTE(是否降价——第三轮积分赛2Q产品评价以及处理!B331," ",""))*(基础数据!$B$15:$B$26=SUBSTITUTE(是否降价——第三轮积分赛2Q产品评价以及处理!D331," ",""))),基础数据!$C$15:$C$26)/100)</f>
        <v>9.3301800000000004</v>
      </c>
      <c r="N331" s="45" t="str">
        <f t="shared" si="45"/>
        <v>2商</v>
      </c>
      <c r="O331" s="45">
        <f>IFERROR(LOOKUP(1,0/((订单汇总处理!$G$7:$G$2423=N331)*(订单汇总处理!$E$7:$E$2423=B331)*(订单汇总处理!$D$7:$D$2423=2)),订单汇总处理!$K$7:$K$2423),O332)</f>
        <v>1000</v>
      </c>
      <c r="P331" s="45"/>
      <c r="Q331" s="45">
        <f t="shared" si="46"/>
        <v>9330.18</v>
      </c>
      <c r="R331" s="46">
        <f t="shared" si="47"/>
        <v>1000</v>
      </c>
      <c r="S331" s="35">
        <f t="shared" si="48"/>
        <v>9.9999999999999995E-7</v>
      </c>
      <c r="T331" s="35">
        <f t="shared" si="49"/>
        <v>3.7120362141828214E-5</v>
      </c>
      <c r="U331" s="35">
        <f>IF(SUBSTITUTE(D331," ","")=基础数据!$A$5,S331/T331*基础数据!$C$5,IF(SUBSTITUTE(D331," ","")=基础数据!$A$4,S331/T331*基础数据!$C$4,IF(SUBSTITUTE(D331," ","")=基础数据!$A$3,S331/T331*基础数据!$C$3,S331/T331*基础数据!$C$2)))</f>
        <v>0.26939392352349206</v>
      </c>
      <c r="V331" s="35">
        <f t="shared" si="50"/>
        <v>1.3493939235234922</v>
      </c>
      <c r="W331" s="35">
        <f>IF(SUBSTITUTE(D331," ","")="老年群体",V331*LOOKUP(1,0/((基础数据!$A$15:$A$26=SUBSTITUTE(是否降价——第三轮积分赛2Q产品评价以及处理!B331," ",""))*(基础数据!$B$15:$B$26=SUBSTITUTE(是否降价——第三轮积分赛2Q产品评价以及处理!D331," ",""))),基础数据!$C$15:$C$26)/(100-基础数据!$G$5),V331*LOOKUP(1,0/((基础数据!$A$15:$A$26=SUBSTITUTE(是否降价——第三轮积分赛2Q产品评价以及处理!B331," ",""))*(基础数据!$B$15:$B$26=SUBSTITUTE(是否降价——第三轮积分赛2Q产品评价以及处理!D331," ",""))),基础数据!$C$15:$C$26)/100)</f>
        <v>9.3108180723120952</v>
      </c>
      <c r="X331" s="35">
        <f t="shared" si="51"/>
        <v>9310.818072312095</v>
      </c>
    </row>
    <row r="332" spans="1:24" ht="27" hidden="1" thickBot="1">
      <c r="A332" s="43">
        <f t="shared" si="44"/>
        <v>21</v>
      </c>
      <c r="B332" s="29" t="s">
        <v>23</v>
      </c>
      <c r="C332" s="30" t="s">
        <v>17</v>
      </c>
      <c r="D332" s="31" t="s">
        <v>38</v>
      </c>
      <c r="E332" s="20" t="s">
        <v>39</v>
      </c>
      <c r="F332" s="24">
        <v>1.61</v>
      </c>
      <c r="G332" s="20">
        <v>2.08</v>
      </c>
      <c r="H332" s="20">
        <v>0.71</v>
      </c>
      <c r="I332" s="20">
        <v>0.75</v>
      </c>
      <c r="J332" s="20">
        <v>0</v>
      </c>
      <c r="K332" s="20">
        <v>5.1531000000000002</v>
      </c>
      <c r="L332" s="45">
        <f>LOOKUP(1,0/((订单汇总处理!$G$7:$G$2423=N332)*(订单汇总处理!$E$7:$E$2423=B332)*(订单汇总处理!$D$7:$D$2423=2)),订单汇总处理!$I$7:$I$2423)</f>
        <v>40</v>
      </c>
      <c r="M332" s="45">
        <f>IF(SUBSTITUTE(D332," ","")="老年群体",K332*LOOKUP(1,0/((基础数据!$A$15:$A$26=SUBSTITUTE(是否降价——第三轮积分赛2Q产品评价以及处理!B332," ",""))*(基础数据!$B$15:$B$26=SUBSTITUTE(是否降价——第三轮积分赛2Q产品评价以及处理!D332," ",""))),基础数据!$C$15:$C$26)/(100-基础数据!$G$5),K332*LOOKUP(1,0/((基础数据!$A$15:$A$26=SUBSTITUTE(是否降价——第三轮积分赛2Q产品评价以及处理!B332," ",""))*(基础数据!$B$15:$B$26=SUBSTITUTE(是否降价——第三轮积分赛2Q产品评价以及处理!D332," ",""))),基础数据!$C$15:$C$26)/100)</f>
        <v>56.141668421052636</v>
      </c>
      <c r="N332" s="45" t="str">
        <f t="shared" si="45"/>
        <v>老112</v>
      </c>
      <c r="O332" s="45">
        <f>IFERROR(LOOKUP(1,0/((订单汇总处理!$G$7:$G$2423=N332)*(订单汇总处理!$E$7:$E$2423=B332)*(订单汇总处理!$D$7:$D$2423=2)),订单汇总处理!$K$7:$K$2423),O333)</f>
        <v>400</v>
      </c>
      <c r="P332" s="45"/>
      <c r="Q332" s="45">
        <f t="shared" si="46"/>
        <v>22456.667368421055</v>
      </c>
      <c r="R332" s="46">
        <f t="shared" si="47"/>
        <v>400</v>
      </c>
      <c r="S332" s="35">
        <f t="shared" si="48"/>
        <v>6.2500000000000003E-6</v>
      </c>
      <c r="T332" s="35">
        <f t="shared" si="49"/>
        <v>1.9047302119777745E-4</v>
      </c>
      <c r="U332" s="35">
        <f>IF(SUBSTITUTE(D332," ","")=基础数据!$A$5,S332/T332*基础数据!$C$5,IF(SUBSTITUTE(D332," ","")=基础数据!$A$4,S332/T332*基础数据!$C$4,IF(SUBSTITUTE(D332," ","")=基础数据!$A$3,S332/T332*基础数据!$C$3,S332/T332*基础数据!$C$2)))</f>
        <v>1.6406522983405403</v>
      </c>
      <c r="V332" s="35">
        <f t="shared" si="50"/>
        <v>5.1806522983405401</v>
      </c>
      <c r="W332" s="35">
        <f>IF(SUBSTITUTE(D332," ","")="老年群体",V332*LOOKUP(1,0/((基础数据!$A$15:$A$26=SUBSTITUTE(是否降价——第三轮积分赛2Q产品评价以及处理!B332," ",""))*(基础数据!$B$15:$B$26=SUBSTITUTE(是否降价——第三轮积分赛2Q产品评价以及处理!D332," ",""))),基础数据!$C$15:$C$26)/(100-基础数据!$G$5),V332*LOOKUP(1,0/((基础数据!$A$15:$A$26=SUBSTITUTE(是否降价——第三轮积分赛2Q产品评价以及处理!B332," ",""))*(基础数据!$B$15:$B$26=SUBSTITUTE(是否降价——第三轮积分赛2Q产品评价以及处理!D332," ",""))),基础数据!$C$15:$C$26)/100)</f>
        <v>56.441843460867993</v>
      </c>
      <c r="X332" s="35">
        <f t="shared" si="51"/>
        <v>22576.737384347198</v>
      </c>
    </row>
    <row r="333" spans="1:24" ht="40.200000000000003" hidden="1" thickBot="1">
      <c r="A333" s="43">
        <f t="shared" si="44"/>
        <v>19</v>
      </c>
      <c r="B333" s="29" t="s">
        <v>23</v>
      </c>
      <c r="C333" s="30" t="s">
        <v>17</v>
      </c>
      <c r="D333" s="31" t="s">
        <v>38</v>
      </c>
      <c r="E333" s="20" t="s">
        <v>43</v>
      </c>
      <c r="F333" s="24">
        <v>1.61</v>
      </c>
      <c r="G333" s="20">
        <v>0.84</v>
      </c>
      <c r="H333" s="20">
        <v>1.01</v>
      </c>
      <c r="I333" s="20">
        <v>0.25</v>
      </c>
      <c r="J333" s="20">
        <v>0</v>
      </c>
      <c r="K333" s="20">
        <v>3.7161</v>
      </c>
      <c r="L333" s="45">
        <f>LOOKUP(1,0/((订单汇总处理!$G$7:$G$2423=N333)*(订单汇总处理!$E$7:$E$2423=B333)*(订单汇总处理!$D$7:$D$2423=2)),订单汇总处理!$I$7:$I$2423)</f>
        <v>44</v>
      </c>
      <c r="M333" s="45">
        <f>IF(SUBSTITUTE(D333," ","")="老年群体",K333*LOOKUP(1,0/((基础数据!$A$15:$A$26=SUBSTITUTE(是否降价——第三轮积分赛2Q产品评价以及处理!B333," ",""))*(基础数据!$B$15:$B$26=SUBSTITUTE(是否降价——第三轮积分赛2Q产品评价以及处理!D333," ",""))),基础数据!$C$15:$C$26)/(100-基础数据!$G$5),K333*LOOKUP(1,0/((基础数据!$A$15:$A$26=SUBSTITUTE(是否降价——第三轮积分赛2Q产品评价以及处理!B333," ",""))*(基础数据!$B$15:$B$26=SUBSTITUTE(是否降价——第三轮积分赛2Q产品评价以及处理!D333," ",""))),基础数据!$C$15:$C$26)/100)</f>
        <v>40.485931578947373</v>
      </c>
      <c r="N333" s="45" t="str">
        <f t="shared" si="45"/>
        <v>丁12</v>
      </c>
      <c r="O333" s="45">
        <f>IFERROR(LOOKUP(1,0/((订单汇总处理!$G$7:$G$2423=N333)*(订单汇总处理!$E$7:$E$2423=B333)*(订单汇总处理!$D$7:$D$2423=2)),订单汇总处理!$K$7:$K$2423),O334)</f>
        <v>400</v>
      </c>
      <c r="P333" s="45"/>
      <c r="Q333" s="45">
        <f t="shared" si="46"/>
        <v>16194.37263157895</v>
      </c>
      <c r="R333" s="46">
        <f t="shared" si="47"/>
        <v>400</v>
      </c>
      <c r="S333" s="35">
        <f t="shared" si="48"/>
        <v>6.2500000000000003E-6</v>
      </c>
      <c r="T333" s="35">
        <f t="shared" si="49"/>
        <v>1.9047302119777745E-4</v>
      </c>
      <c r="U333" s="35">
        <f>IF(SUBSTITUTE(D333," ","")=基础数据!$A$5,S333/T333*基础数据!$C$5,IF(SUBSTITUTE(D333," ","")=基础数据!$A$4,S333/T333*基础数据!$C$4,IF(SUBSTITUTE(D333," ","")=基础数据!$A$3,S333/T333*基础数据!$C$3,S333/T333*基础数据!$C$2)))</f>
        <v>1.6406522983405403</v>
      </c>
      <c r="V333" s="35">
        <f t="shared" si="50"/>
        <v>3.7406522983405406</v>
      </c>
      <c r="W333" s="35">
        <f>IF(SUBSTITUTE(D333," ","")="老年群体",V333*LOOKUP(1,0/((基础数据!$A$15:$A$26=SUBSTITUTE(是否降价——第三轮积分赛2Q产品评价以及处理!B333," ",""))*(基础数据!$B$15:$B$26=SUBSTITUTE(是否降价——第三轮积分赛2Q产品评价以及处理!D333," ",""))),基础数据!$C$15:$C$26)/(100-基础数据!$G$5),V333*LOOKUP(1,0/((基础数据!$A$15:$A$26=SUBSTITUTE(是否降价——第三轮积分赛2Q产品评价以及处理!B333," ",""))*(基础数据!$B$15:$B$26=SUBSTITUTE(是否降价——第三轮积分赛2Q产品评价以及处理!D333," ",""))),基础数据!$C$15:$C$26)/100)</f>
        <v>40.753422408236418</v>
      </c>
      <c r="X333" s="35">
        <f t="shared" si="51"/>
        <v>16301.368963294568</v>
      </c>
    </row>
    <row r="334" spans="1:24" ht="40.200000000000003" hidden="1" thickBot="1">
      <c r="A334" s="43">
        <f t="shared" si="44"/>
        <v>11</v>
      </c>
      <c r="B334" s="29" t="s">
        <v>23</v>
      </c>
      <c r="C334" s="30" t="s">
        <v>17</v>
      </c>
      <c r="D334" s="31" t="s">
        <v>38</v>
      </c>
      <c r="E334" s="20" t="s">
        <v>40</v>
      </c>
      <c r="F334" s="24">
        <v>1.61</v>
      </c>
      <c r="G334" s="20">
        <v>0.69</v>
      </c>
      <c r="H334" s="20">
        <v>1.01</v>
      </c>
      <c r="I334" s="20">
        <v>0.25</v>
      </c>
      <c r="J334" s="20">
        <v>0</v>
      </c>
      <c r="K334" s="20">
        <v>3.5680000000000001</v>
      </c>
      <c r="L334" s="45">
        <f>LOOKUP(1,0/((订单汇总处理!$G$7:$G$2423=N334)*(订单汇总处理!$E$7:$E$2423=B334)*(订单汇总处理!$D$7:$D$2423=2)),订单汇总处理!$I$7:$I$2423)</f>
        <v>43</v>
      </c>
      <c r="M334" s="45">
        <f>IF(SUBSTITUTE(D334," ","")="老年群体",K334*LOOKUP(1,0/((基础数据!$A$15:$A$26=SUBSTITUTE(是否降价——第三轮积分赛2Q产品评价以及处理!B334," ",""))*(基础数据!$B$15:$B$26=SUBSTITUTE(是否降价——第三轮积分赛2Q产品评价以及处理!D334," ",""))),基础数据!$C$15:$C$26)/(100-基础数据!$G$5),K334*LOOKUP(1,0/((基础数据!$A$15:$A$26=SUBSTITUTE(是否降价——第三轮积分赛2Q产品评价以及处理!B334," ",""))*(基础数据!$B$15:$B$26=SUBSTITUTE(是否降价——第三轮积分赛2Q产品评价以及处理!D334," ",""))),基础数据!$C$15:$C$26)/100)</f>
        <v>38.87242105263158</v>
      </c>
      <c r="N334" s="45" t="str">
        <f t="shared" si="45"/>
        <v>老画2</v>
      </c>
      <c r="O334" s="45">
        <f>IFERROR(LOOKUP(1,0/((订单汇总处理!$G$7:$G$2423=N334)*(订单汇总处理!$E$7:$E$2423=B334)*(订单汇总处理!$D$7:$D$2423=2)),订单汇总处理!$K$7:$K$2423),O335)</f>
        <v>400</v>
      </c>
      <c r="P334" s="45"/>
      <c r="Q334" s="45">
        <f t="shared" si="46"/>
        <v>15548.968421052632</v>
      </c>
      <c r="R334" s="46">
        <f t="shared" si="47"/>
        <v>400</v>
      </c>
      <c r="S334" s="35">
        <f t="shared" si="48"/>
        <v>6.2500000000000003E-6</v>
      </c>
      <c r="T334" s="35">
        <f t="shared" si="49"/>
        <v>1.9047302119777745E-4</v>
      </c>
      <c r="U334" s="35">
        <f>IF(SUBSTITUTE(D334," ","")=基础数据!$A$5,S334/T334*基础数据!$C$5,IF(SUBSTITUTE(D334," ","")=基础数据!$A$4,S334/T334*基础数据!$C$4,IF(SUBSTITUTE(D334," ","")=基础数据!$A$3,S334/T334*基础数据!$C$3,S334/T334*基础数据!$C$2)))</f>
        <v>1.6406522983405403</v>
      </c>
      <c r="V334" s="35">
        <f t="shared" si="50"/>
        <v>3.5906522983405402</v>
      </c>
      <c r="W334" s="35">
        <f>IF(SUBSTITUTE(D334," ","")="老年群体",V334*LOOKUP(1,0/((基础数据!$A$15:$A$26=SUBSTITUTE(是否降价——第三轮积分赛2Q产品评价以及处理!B334," ",""))*(基础数据!$B$15:$B$26=SUBSTITUTE(是否降价——第三轮积分赛2Q产品评价以及处理!D334," ",""))),基础数据!$C$15:$C$26)/(100-基础数据!$G$5),V334*LOOKUP(1,0/((基础数据!$A$15:$A$26=SUBSTITUTE(是否降价——第三轮积分赛2Q产品评价以及处理!B334," ",""))*(基础数据!$B$15:$B$26=SUBSTITUTE(是否降价——第三轮积分赛2Q产品评价以及处理!D334," ",""))),基础数据!$C$15:$C$26)/100)</f>
        <v>39.11921188192062</v>
      </c>
      <c r="X334" s="35">
        <f t="shared" si="51"/>
        <v>15647.684752768248</v>
      </c>
    </row>
    <row r="335" spans="1:24" ht="40.200000000000003" hidden="1" thickBot="1">
      <c r="A335" s="43">
        <f t="shared" si="44"/>
        <v>22</v>
      </c>
      <c r="B335" s="29" t="s">
        <v>23</v>
      </c>
      <c r="C335" s="30" t="s">
        <v>17</v>
      </c>
      <c r="D335" s="31" t="s">
        <v>38</v>
      </c>
      <c r="E335" s="20" t="s">
        <v>207</v>
      </c>
      <c r="F335" s="24">
        <v>1.61</v>
      </c>
      <c r="G335" s="20">
        <v>0.26</v>
      </c>
      <c r="H335" s="20">
        <v>1.01</v>
      </c>
      <c r="I335" s="20">
        <v>0.5</v>
      </c>
      <c r="J335" s="20">
        <v>0</v>
      </c>
      <c r="K335" s="20">
        <v>3.3858999999999999</v>
      </c>
      <c r="L335" s="45">
        <f>LOOKUP(1,0/((订单汇总处理!$G$7:$G$2423=N335)*(订单汇总处理!$E$7:$E$2423=B335)*(订单汇总处理!$D$7:$D$2423=2)),订单汇总处理!$I$7:$I$2423)</f>
        <v>41</v>
      </c>
      <c r="M335" s="45">
        <f>IF(SUBSTITUTE(D335," ","")="老年群体",K335*LOOKUP(1,0/((基础数据!$A$15:$A$26=SUBSTITUTE(是否降价——第三轮积分赛2Q产品评价以及处理!B335," ",""))*(基础数据!$B$15:$B$26=SUBSTITUTE(是否降价——第三轮积分赛2Q产品评价以及处理!D335," ",""))),基础数据!$C$15:$C$26)/(100-基础数据!$G$5),K335*LOOKUP(1,0/((基础数据!$A$15:$A$26=SUBSTITUTE(是否降价——第三轮积分赛2Q产品评价以及处理!B335," ",""))*(基础数据!$B$15:$B$26=SUBSTITUTE(是否降价——第三轮积分赛2Q产品评价以及处理!D335," ",""))),基础数据!$C$15:$C$26)/100)</f>
        <v>36.88848947368421</v>
      </c>
      <c r="N335" s="45" t="str">
        <f t="shared" si="45"/>
        <v>41</v>
      </c>
      <c r="O335" s="45">
        <f>IFERROR(LOOKUP(1,0/((订单汇总处理!$G$7:$G$2423=N335)*(订单汇总处理!$E$7:$E$2423=B335)*(订单汇总处理!$D$7:$D$2423=2)),订单汇总处理!$K$7:$K$2423),O336)</f>
        <v>400</v>
      </c>
      <c r="P335" s="45"/>
      <c r="Q335" s="45">
        <f t="shared" si="46"/>
        <v>14755.395789473683</v>
      </c>
      <c r="R335" s="46">
        <f t="shared" si="47"/>
        <v>400</v>
      </c>
      <c r="S335" s="35">
        <f t="shared" si="48"/>
        <v>6.2500000000000003E-6</v>
      </c>
      <c r="T335" s="35">
        <f t="shared" si="49"/>
        <v>1.9047302119777745E-4</v>
      </c>
      <c r="U335" s="35">
        <f>IF(SUBSTITUTE(D335," ","")=基础数据!$A$5,S335/T335*基础数据!$C$5,IF(SUBSTITUTE(D335," ","")=基础数据!$A$4,S335/T335*基础数据!$C$4,IF(SUBSTITUTE(D335," ","")=基础数据!$A$3,S335/T335*基础数据!$C$3,S335/T335*基础数据!$C$2)))</f>
        <v>1.6406522983405403</v>
      </c>
      <c r="V335" s="35">
        <f t="shared" si="50"/>
        <v>3.4106522983405405</v>
      </c>
      <c r="W335" s="35">
        <f>IF(SUBSTITUTE(D335," ","")="老年群体",V335*LOOKUP(1,0/((基础数据!$A$15:$A$26=SUBSTITUTE(是否降价——第三轮积分赛2Q产品评价以及处理!B335," ",""))*(基础数据!$B$15:$B$26=SUBSTITUTE(是否降价——第三轮积分赛2Q产品评价以及处理!D335," ",""))),基础数据!$C$15:$C$26)/(100-基础数据!$G$5),V335*LOOKUP(1,0/((基础数据!$A$15:$A$26=SUBSTITUTE(是否降价——第三轮积分赛2Q产品评价以及处理!B335," ",""))*(基础数据!$B$15:$B$26=SUBSTITUTE(是否降价——第三轮积分赛2Q产品评价以及处理!D335," ",""))),基础数据!$C$15:$C$26)/100)</f>
        <v>37.158159250341676</v>
      </c>
      <c r="X335" s="35">
        <f t="shared" si="51"/>
        <v>14863.263700136671</v>
      </c>
    </row>
    <row r="336" spans="1:24" ht="27" hidden="1" thickBot="1">
      <c r="A336" s="43">
        <f t="shared" si="44"/>
        <v>18</v>
      </c>
      <c r="B336" s="29" t="s">
        <v>23</v>
      </c>
      <c r="C336" s="30" t="s">
        <v>17</v>
      </c>
      <c r="D336" s="31" t="s">
        <v>38</v>
      </c>
      <c r="E336" s="20" t="s">
        <v>45</v>
      </c>
      <c r="F336" s="24">
        <v>1.66</v>
      </c>
      <c r="G336" s="20">
        <v>0.28000000000000003</v>
      </c>
      <c r="H336" s="20">
        <v>1.05</v>
      </c>
      <c r="I336" s="20">
        <v>0.25</v>
      </c>
      <c r="J336" s="20">
        <v>0</v>
      </c>
      <c r="K336" s="20">
        <v>3.2360000000000002</v>
      </c>
      <c r="L336" s="45">
        <f>LOOKUP(1,0/((订单汇总处理!$G$7:$G$2423=N336)*(订单汇总处理!$E$7:$E$2423=B336)*(订单汇总处理!$D$7:$D$2423=2)),订单汇总处理!$I$7:$I$2423)</f>
        <v>39</v>
      </c>
      <c r="M336" s="45">
        <f>IF(SUBSTITUTE(D336," ","")="老年群体",K336*LOOKUP(1,0/((基础数据!$A$15:$A$26=SUBSTITUTE(是否降价——第三轮积分赛2Q产品评价以及处理!B336," ",""))*(基础数据!$B$15:$B$26=SUBSTITUTE(是否降价——第三轮积分赛2Q产品评价以及处理!D336," ",""))),基础数据!$C$15:$C$26)/(100-基础数据!$G$5),K336*LOOKUP(1,0/((基础数据!$A$15:$A$26=SUBSTITUTE(是否降价——第三轮积分赛2Q产品评价以及处理!B336," ",""))*(基础数据!$B$15:$B$26=SUBSTITUTE(是否降价——第三轮积分赛2Q产品评价以及处理!D336," ",""))),基础数据!$C$15:$C$26)/100)</f>
        <v>35.255368421052637</v>
      </c>
      <c r="N336" s="45" t="str">
        <f t="shared" si="45"/>
        <v>老年A1</v>
      </c>
      <c r="O336" s="45">
        <f>IFERROR(LOOKUP(1,0/((订单汇总处理!$G$7:$G$2423=N336)*(订单汇总处理!$E$7:$E$2423=B336)*(订单汇总处理!$D$7:$D$2423=2)),订单汇总处理!$K$7:$K$2423),O337)</f>
        <v>394</v>
      </c>
      <c r="P336" s="45"/>
      <c r="Q336" s="45">
        <f t="shared" si="46"/>
        <v>13890.615157894739</v>
      </c>
      <c r="R336" s="46">
        <f t="shared" si="47"/>
        <v>394</v>
      </c>
      <c r="S336" s="35">
        <f t="shared" si="48"/>
        <v>6.4418047360148418E-6</v>
      </c>
      <c r="T336" s="35">
        <f t="shared" si="49"/>
        <v>1.9047302119777745E-4</v>
      </c>
      <c r="U336" s="35">
        <f>IF(SUBSTITUTE(D336," ","")=基础数据!$A$5,S336/T336*基础数据!$C$5,IF(SUBSTITUTE(D336," ","")=基础数据!$A$4,S336/T336*基础数据!$C$4,IF(SUBSTITUTE(D336," ","")=基础数据!$A$3,S336/T336*基础数据!$C$3,S336/T336*基础数据!$C$2)))</f>
        <v>1.6910018792965962</v>
      </c>
      <c r="V336" s="35">
        <f t="shared" si="50"/>
        <v>3.2710018792965965</v>
      </c>
      <c r="W336" s="35">
        <f>IF(SUBSTITUTE(D336," ","")="老年群体",V336*LOOKUP(1,0/((基础数据!$A$15:$A$26=SUBSTITUTE(是否降价——第三轮积分赛2Q产品评价以及处理!B336," ",""))*(基础数据!$B$15:$B$26=SUBSTITUTE(是否降价——第三轮积分赛2Q产品评价以及处理!D336," ",""))),基础数据!$C$15:$C$26)/(100-基础数据!$G$5),V336*LOOKUP(1,0/((基础数据!$A$15:$A$26=SUBSTITUTE(是否降价——第三轮积分赛2Q产品评价以及处理!B336," ",""))*(基础数据!$B$15:$B$26=SUBSTITUTE(是否降价——第三轮积分赛2Q产品评价以及处理!D336," ",""))),基础数据!$C$15:$C$26)/100)</f>
        <v>35.636704684968187</v>
      </c>
      <c r="X336" s="35">
        <f t="shared" si="51"/>
        <v>14040.861645877465</v>
      </c>
    </row>
    <row r="337" spans="1:24" ht="27" hidden="1" thickBot="1">
      <c r="A337" s="43">
        <f t="shared" si="44"/>
        <v>16</v>
      </c>
      <c r="B337" s="29" t="s">
        <v>23</v>
      </c>
      <c r="C337" s="30" t="s">
        <v>17</v>
      </c>
      <c r="D337" s="31" t="s">
        <v>38</v>
      </c>
      <c r="E337" s="20" t="s">
        <v>41</v>
      </c>
      <c r="F337" s="24">
        <v>1.61</v>
      </c>
      <c r="G337" s="20">
        <v>0.28000000000000003</v>
      </c>
      <c r="H337" s="20">
        <v>1.05</v>
      </c>
      <c r="I337" s="20">
        <v>0.25</v>
      </c>
      <c r="J337" s="20">
        <v>0</v>
      </c>
      <c r="K337" s="20">
        <v>3.1867000000000001</v>
      </c>
      <c r="L337" s="45">
        <f>LOOKUP(1,0/((订单汇总处理!$G$7:$G$2423=N337)*(订单汇总处理!$E$7:$E$2423=B337)*(订单汇总处理!$D$7:$D$2423=2)),订单汇总处理!$I$7:$I$2423)</f>
        <v>32</v>
      </c>
      <c r="M337" s="45">
        <f>IF(SUBSTITUTE(D337," ","")="老年群体",K337*LOOKUP(1,0/((基础数据!$A$15:$A$26=SUBSTITUTE(是否降价——第三轮积分赛2Q产品评价以及处理!B337," ",""))*(基础数据!$B$15:$B$26=SUBSTITUTE(是否降价——第三轮积分赛2Q产品评价以及处理!D337," ",""))),基础数据!$C$15:$C$26)/(100-基础数据!$G$5),K337*LOOKUP(1,0/((基础数据!$A$15:$A$26=SUBSTITUTE(是否降价——第三轮积分赛2Q产品评价以及处理!B337," ",""))*(基础数据!$B$15:$B$26=SUBSTITUTE(是否降价——第三轮积分赛2Q产品评价以及处理!D337," ",""))),基础数据!$C$15:$C$26)/100)</f>
        <v>34.718257894736844</v>
      </c>
      <c r="N337" s="45" t="str">
        <f t="shared" si="45"/>
        <v>L1</v>
      </c>
      <c r="O337" s="45">
        <f>IFERROR(LOOKUP(1,0/((订单汇总处理!$G$7:$G$2423=N337)*(订单汇总处理!$E$7:$E$2423=B337)*(订单汇总处理!$D$7:$D$2423=2)),订单汇总处理!$K$7:$K$2423),O338)</f>
        <v>400</v>
      </c>
      <c r="P337" s="45"/>
      <c r="Q337" s="45">
        <f t="shared" si="46"/>
        <v>13887.303157894738</v>
      </c>
      <c r="R337" s="46">
        <f t="shared" si="47"/>
        <v>400</v>
      </c>
      <c r="S337" s="35">
        <f t="shared" si="48"/>
        <v>6.2500000000000003E-6</v>
      </c>
      <c r="T337" s="35">
        <f t="shared" si="49"/>
        <v>1.9047302119777745E-4</v>
      </c>
      <c r="U337" s="35">
        <f>IF(SUBSTITUTE(D337," ","")=基础数据!$A$5,S337/T337*基础数据!$C$5,IF(SUBSTITUTE(D337," ","")=基础数据!$A$4,S337/T337*基础数据!$C$4,IF(SUBSTITUTE(D337," ","")=基础数据!$A$3,S337/T337*基础数据!$C$3,S337/T337*基础数据!$C$2)))</f>
        <v>1.6406522983405403</v>
      </c>
      <c r="V337" s="35">
        <f t="shared" si="50"/>
        <v>3.2206522983405401</v>
      </c>
      <c r="W337" s="35">
        <f>IF(SUBSTITUTE(D337," ","")="老年群体",V337*LOOKUP(1,0/((基础数据!$A$15:$A$26=SUBSTITUTE(是否降价——第三轮积分赛2Q产品评价以及处理!B337," ",""))*(基础数据!$B$15:$B$26=SUBSTITUTE(是否降价——第三轮积分赛2Q产品评价以及处理!D337," ",""))),基础数据!$C$15:$C$26)/(100-基础数据!$G$5),V337*LOOKUP(1,0/((基础数据!$A$15:$A$26=SUBSTITUTE(是否降价——第三轮积分赛2Q产品评价以及处理!B337," ",""))*(基础数据!$B$15:$B$26=SUBSTITUTE(是否降价——第三轮积分赛2Q产品评价以及处理!D337," ",""))),基础数据!$C$15:$C$26)/100)</f>
        <v>35.088159250341675</v>
      </c>
      <c r="X337" s="35">
        <f t="shared" si="51"/>
        <v>14035.263700136671</v>
      </c>
    </row>
    <row r="338" spans="1:24" ht="40.200000000000003" hidden="1" thickBot="1">
      <c r="A338" s="43">
        <f t="shared" si="44"/>
        <v>4</v>
      </c>
      <c r="B338" s="29" t="s">
        <v>23</v>
      </c>
      <c r="C338" s="30" t="s">
        <v>17</v>
      </c>
      <c r="D338" s="31" t="s">
        <v>38</v>
      </c>
      <c r="E338" s="20" t="s">
        <v>50</v>
      </c>
      <c r="F338" s="24">
        <v>1.61</v>
      </c>
      <c r="G338" s="20">
        <v>0</v>
      </c>
      <c r="H338" s="20">
        <v>1.05</v>
      </c>
      <c r="I338" s="20">
        <v>0.5</v>
      </c>
      <c r="J338" s="20">
        <v>0</v>
      </c>
      <c r="K338" s="20">
        <v>3.1574</v>
      </c>
      <c r="L338" s="45">
        <f>LOOKUP(1,0/((订单汇总处理!$G$7:$G$2423=N338)*(订单汇总处理!$E$7:$E$2423=B338)*(订单汇总处理!$D$7:$D$2423=2)),订单汇总处理!$I$7:$I$2423)</f>
        <v>30</v>
      </c>
      <c r="M338" s="45">
        <f>IF(SUBSTITUTE(D338," ","")="老年群体",K338*LOOKUP(1,0/((基础数据!$A$15:$A$26=SUBSTITUTE(是否降价——第三轮积分赛2Q产品评价以及处理!B338," ",""))*(基础数据!$B$15:$B$26=SUBSTITUTE(是否降价——第三轮积分赛2Q产品评价以及处理!D338," ",""))),基础数据!$C$15:$C$26)/(100-基础数据!$G$5),K338*LOOKUP(1,0/((基础数据!$A$15:$A$26=SUBSTITUTE(是否降价——第三轮积分赛2Q产品评价以及处理!B338," ",""))*(基础数据!$B$15:$B$26=SUBSTITUTE(是否降价——第三轮积分赛2Q产品评价以及处理!D338," ",""))),基础数据!$C$15:$C$26)/100)</f>
        <v>34.399042105263156</v>
      </c>
      <c r="N338" s="45" t="str">
        <f t="shared" si="45"/>
        <v>LNN1</v>
      </c>
      <c r="O338" s="45">
        <f>IFERROR(LOOKUP(1,0/((订单汇总处理!$G$7:$G$2423=N338)*(订单汇总处理!$E$7:$E$2423=B338)*(订单汇总处理!$D$7:$D$2423=2)),订单汇总处理!$K$7:$K$2423),O339)</f>
        <v>400</v>
      </c>
      <c r="P338" s="45"/>
      <c r="Q338" s="45">
        <f t="shared" si="46"/>
        <v>13759.616842105263</v>
      </c>
      <c r="R338" s="46">
        <f t="shared" si="47"/>
        <v>400</v>
      </c>
      <c r="S338" s="35">
        <f t="shared" si="48"/>
        <v>6.2500000000000003E-6</v>
      </c>
      <c r="T338" s="35">
        <f t="shared" si="49"/>
        <v>1.9047302119777745E-4</v>
      </c>
      <c r="U338" s="35">
        <f>IF(SUBSTITUTE(D338," ","")=基础数据!$A$5,S338/T338*基础数据!$C$5,IF(SUBSTITUTE(D338," ","")=基础数据!$A$4,S338/T338*基础数据!$C$4,IF(SUBSTITUTE(D338," ","")=基础数据!$A$3,S338/T338*基础数据!$C$3,S338/T338*基础数据!$C$2)))</f>
        <v>1.6406522983405403</v>
      </c>
      <c r="V338" s="35">
        <f t="shared" si="50"/>
        <v>3.1906522983405403</v>
      </c>
      <c r="W338" s="35">
        <f>IF(SUBSTITUTE(D338," ","")="老年群体",V338*LOOKUP(1,0/((基础数据!$A$15:$A$26=SUBSTITUTE(是否降价——第三轮积分赛2Q产品评价以及处理!B338," ",""))*(基础数据!$B$15:$B$26=SUBSTITUTE(是否降价——第三轮积分赛2Q产品评价以及处理!D338," ",""))),基础数据!$C$15:$C$26)/(100-基础数据!$G$5),V338*LOOKUP(1,0/((基础数据!$A$15:$A$26=SUBSTITUTE(是否降价——第三轮积分赛2Q产品评价以及处理!B338," ",""))*(基础数据!$B$15:$B$26=SUBSTITUTE(是否降价——第三轮积分赛2Q产品评价以及处理!D338," ",""))),基础数据!$C$15:$C$26)/100)</f>
        <v>34.761317145078515</v>
      </c>
      <c r="X338" s="35">
        <f t="shared" si="51"/>
        <v>13904.526858031406</v>
      </c>
    </row>
    <row r="339" spans="1:24" ht="40.200000000000003" hidden="1" thickBot="1">
      <c r="A339" s="43">
        <f t="shared" si="44"/>
        <v>4</v>
      </c>
      <c r="B339" s="29" t="s">
        <v>23</v>
      </c>
      <c r="C339" s="30" t="s">
        <v>17</v>
      </c>
      <c r="D339" s="31" t="s">
        <v>38</v>
      </c>
      <c r="E339" s="20" t="s">
        <v>48</v>
      </c>
      <c r="F339" s="24">
        <v>1.61</v>
      </c>
      <c r="G339" s="20">
        <v>0</v>
      </c>
      <c r="H339" s="20">
        <v>1.05</v>
      </c>
      <c r="I339" s="20">
        <v>0.5</v>
      </c>
      <c r="J339" s="20">
        <v>0</v>
      </c>
      <c r="K339" s="20">
        <v>3.1574</v>
      </c>
      <c r="L339" s="45">
        <f>LOOKUP(1,0/((订单汇总处理!$G$7:$G$2423=N339)*(订单汇总处理!$E$7:$E$2423=B339)*(订单汇总处理!$D$7:$D$2423=2)),订单汇总处理!$I$7:$I$2423)</f>
        <v>30</v>
      </c>
      <c r="M339" s="45">
        <f>IF(SUBSTITUTE(D339," ","")="老年群体",K339*LOOKUP(1,0/((基础数据!$A$15:$A$26=SUBSTITUTE(是否降价——第三轮积分赛2Q产品评价以及处理!B339," ",""))*(基础数据!$B$15:$B$26=SUBSTITUTE(是否降价——第三轮积分赛2Q产品评价以及处理!D339," ",""))),基础数据!$C$15:$C$26)/(100-基础数据!$G$5),K339*LOOKUP(1,0/((基础数据!$A$15:$A$26=SUBSTITUTE(是否降价——第三轮积分赛2Q产品评价以及处理!B339," ",""))*(基础数据!$B$15:$B$26=SUBSTITUTE(是否降价——第三轮积分赛2Q产品评价以及处理!D339," ",""))),基础数据!$C$15:$C$26)/100)</f>
        <v>34.399042105263156</v>
      </c>
      <c r="N339" s="45" t="str">
        <f t="shared" si="45"/>
        <v>LNN2</v>
      </c>
      <c r="O339" s="45">
        <f>IFERROR(LOOKUP(1,0/((订单汇总处理!$G$7:$G$2423=N339)*(订单汇总处理!$E$7:$E$2423=B339)*(订单汇总处理!$D$7:$D$2423=2)),订单汇总处理!$K$7:$K$2423),O340)</f>
        <v>400</v>
      </c>
      <c r="P339" s="45"/>
      <c r="Q339" s="45">
        <f t="shared" si="46"/>
        <v>13759.616842105263</v>
      </c>
      <c r="R339" s="46">
        <f t="shared" si="47"/>
        <v>400</v>
      </c>
      <c r="S339" s="35">
        <f t="shared" si="48"/>
        <v>6.2500000000000003E-6</v>
      </c>
      <c r="T339" s="35">
        <f t="shared" si="49"/>
        <v>1.9047302119777745E-4</v>
      </c>
      <c r="U339" s="35">
        <f>IF(SUBSTITUTE(D339," ","")=基础数据!$A$5,S339/T339*基础数据!$C$5,IF(SUBSTITUTE(D339," ","")=基础数据!$A$4,S339/T339*基础数据!$C$4,IF(SUBSTITUTE(D339," ","")=基础数据!$A$3,S339/T339*基础数据!$C$3,S339/T339*基础数据!$C$2)))</f>
        <v>1.6406522983405403</v>
      </c>
      <c r="V339" s="35">
        <f t="shared" si="50"/>
        <v>3.1906522983405403</v>
      </c>
      <c r="W339" s="35">
        <f>IF(SUBSTITUTE(D339," ","")="老年群体",V339*LOOKUP(1,0/((基础数据!$A$15:$A$26=SUBSTITUTE(是否降价——第三轮积分赛2Q产品评价以及处理!B339," ",""))*(基础数据!$B$15:$B$26=SUBSTITUTE(是否降价——第三轮积分赛2Q产品评价以及处理!D339," ",""))),基础数据!$C$15:$C$26)/(100-基础数据!$G$5),V339*LOOKUP(1,0/((基础数据!$A$15:$A$26=SUBSTITUTE(是否降价——第三轮积分赛2Q产品评价以及处理!B339," ",""))*(基础数据!$B$15:$B$26=SUBSTITUTE(是否降价——第三轮积分赛2Q产品评价以及处理!D339," ",""))),基础数据!$C$15:$C$26)/100)</f>
        <v>34.761317145078515</v>
      </c>
      <c r="X339" s="35">
        <f t="shared" si="51"/>
        <v>13904.526858031406</v>
      </c>
    </row>
    <row r="340" spans="1:24" ht="27" hidden="1" thickBot="1">
      <c r="A340" s="43">
        <f t="shared" si="44"/>
        <v>20</v>
      </c>
      <c r="B340" s="29" t="s">
        <v>23</v>
      </c>
      <c r="C340" s="30" t="s">
        <v>17</v>
      </c>
      <c r="D340" s="31" t="s">
        <v>38</v>
      </c>
      <c r="E340" s="20" t="s">
        <v>47</v>
      </c>
      <c r="F340" s="24">
        <v>1.61</v>
      </c>
      <c r="G340" s="20">
        <v>0.28000000000000003</v>
      </c>
      <c r="H340" s="20">
        <v>1.01</v>
      </c>
      <c r="I340" s="20">
        <v>0.25</v>
      </c>
      <c r="J340" s="20">
        <v>0</v>
      </c>
      <c r="K340" s="20">
        <v>3.1514000000000002</v>
      </c>
      <c r="L340" s="45">
        <f>LOOKUP(1,0/((订单汇总处理!$G$7:$G$2423=N340)*(订单汇总处理!$E$7:$E$2423=B340)*(订单汇总处理!$D$7:$D$2423=2)),订单汇总处理!$I$7:$I$2423)</f>
        <v>38</v>
      </c>
      <c r="M340" s="45">
        <f>IF(SUBSTITUTE(D340," ","")="老年群体",K340*LOOKUP(1,0/((基础数据!$A$15:$A$26=SUBSTITUTE(是否降价——第三轮积分赛2Q产品评价以及处理!B340," ",""))*(基础数据!$B$15:$B$26=SUBSTITUTE(是否降价——第三轮积分赛2Q产品评价以及处理!D340," ",""))),基础数据!$C$15:$C$26)/(100-基础数据!$G$5),K340*LOOKUP(1,0/((基础数据!$A$15:$A$26=SUBSTITUTE(是否降价——第三轮积分赛2Q产品评价以及处理!B340," ",""))*(基础数据!$B$15:$B$26=SUBSTITUTE(是否降价——第三轮积分赛2Q产品评价以及处理!D340," ",""))),基础数据!$C$15:$C$26)/100)</f>
        <v>34.333673684210524</v>
      </c>
      <c r="N340" s="45" t="str">
        <f t="shared" si="45"/>
        <v>老</v>
      </c>
      <c r="O340" s="45">
        <f>IFERROR(LOOKUP(1,0/((订单汇总处理!$G$7:$G$2423=N340)*(订单汇总处理!$E$7:$E$2423=B340)*(订单汇总处理!$D$7:$D$2423=2)),订单汇总处理!$K$7:$K$2423),O341)</f>
        <v>400</v>
      </c>
      <c r="P340" s="45"/>
      <c r="Q340" s="45">
        <f t="shared" si="46"/>
        <v>13733.46947368421</v>
      </c>
      <c r="R340" s="46">
        <f t="shared" si="47"/>
        <v>400</v>
      </c>
      <c r="S340" s="35">
        <f t="shared" si="48"/>
        <v>6.2500000000000003E-6</v>
      </c>
      <c r="T340" s="35">
        <f t="shared" si="49"/>
        <v>1.9047302119777745E-4</v>
      </c>
      <c r="U340" s="35">
        <f>IF(SUBSTITUTE(D340," ","")=基础数据!$A$5,S340/T340*基础数据!$C$5,IF(SUBSTITUTE(D340," ","")=基础数据!$A$4,S340/T340*基础数据!$C$4,IF(SUBSTITUTE(D340," ","")=基础数据!$A$3,S340/T340*基础数据!$C$3,S340/T340*基础数据!$C$2)))</f>
        <v>1.6406522983405403</v>
      </c>
      <c r="V340" s="35">
        <f t="shared" si="50"/>
        <v>3.1806522983405401</v>
      </c>
      <c r="W340" s="35">
        <f>IF(SUBSTITUTE(D340," ","")="老年群体",V340*LOOKUP(1,0/((基础数据!$A$15:$A$26=SUBSTITUTE(是否降价——第三轮积分赛2Q产品评价以及处理!B340," ",""))*(基础数据!$B$15:$B$26=SUBSTITUTE(是否降价——第三轮积分赛2Q产品评价以及处理!D340," ",""))),基础数据!$C$15:$C$26)/(100-基础数据!$G$5),V340*LOOKUP(1,0/((基础数据!$A$15:$A$26=SUBSTITUTE(是否降价——第三轮积分赛2Q产品评价以及处理!B340," ",""))*(基础数据!$B$15:$B$26=SUBSTITUTE(是否降价——第三轮积分赛2Q产品评价以及处理!D340," ",""))),基础数据!$C$15:$C$26)/100)</f>
        <v>34.652369776657459</v>
      </c>
      <c r="X340" s="35">
        <f t="shared" si="51"/>
        <v>13860.947910662984</v>
      </c>
    </row>
    <row r="341" spans="1:24" ht="27" hidden="1" thickBot="1">
      <c r="A341" s="43">
        <f t="shared" si="44"/>
        <v>8</v>
      </c>
      <c r="B341" s="29" t="s">
        <v>23</v>
      </c>
      <c r="C341" s="30" t="s">
        <v>17</v>
      </c>
      <c r="D341" s="31" t="s">
        <v>38</v>
      </c>
      <c r="E341" s="20" t="s">
        <v>57</v>
      </c>
      <c r="F341" s="24">
        <v>1.61</v>
      </c>
      <c r="G341" s="20">
        <v>0</v>
      </c>
      <c r="H341" s="20">
        <v>1.01</v>
      </c>
      <c r="I341" s="20">
        <v>0.5</v>
      </c>
      <c r="J341" s="20">
        <v>0</v>
      </c>
      <c r="K341" s="20">
        <v>3.1236999999999999</v>
      </c>
      <c r="L341" s="45">
        <f>LOOKUP(1,0/((订单汇总处理!$G$7:$G$2423=N341)*(订单汇总处理!$E$7:$E$2423=B341)*(订单汇总处理!$D$7:$D$2423=2)),订单汇总处理!$I$7:$I$2423)</f>
        <v>30</v>
      </c>
      <c r="M341" s="45">
        <f>IF(SUBSTITUTE(D341," ","")="老年群体",K341*LOOKUP(1,0/((基础数据!$A$15:$A$26=SUBSTITUTE(是否降价——第三轮积分赛2Q产品评价以及处理!B341," ",""))*(基础数据!$B$15:$B$26=SUBSTITUTE(是否降价——第三轮积分赛2Q产品评价以及处理!D341," ",""))),基础数据!$C$15:$C$26)/(100-基础数据!$G$5),K341*LOOKUP(1,0/((基础数据!$A$15:$A$26=SUBSTITUTE(是否降价——第三轮积分赛2Q产品评价以及处理!B341," ",""))*(基础数据!$B$15:$B$26=SUBSTITUTE(是否降价——第三轮积分赛2Q产品评价以及处理!D341," ",""))),基础数据!$C$15:$C$26)/100)</f>
        <v>34.03188947368421</v>
      </c>
      <c r="N341" s="45" t="str">
        <f t="shared" si="45"/>
        <v>老年11</v>
      </c>
      <c r="O341" s="45">
        <f>IFERROR(LOOKUP(1,0/((订单汇总处理!$G$7:$G$2423=N341)*(订单汇总处理!$E$7:$E$2423=B341)*(订单汇总处理!$D$7:$D$2423=2)),订单汇总处理!$K$7:$K$2423),O342)</f>
        <v>400</v>
      </c>
      <c r="P341" s="45"/>
      <c r="Q341" s="45">
        <f t="shared" si="46"/>
        <v>13612.755789473684</v>
      </c>
      <c r="R341" s="46">
        <f t="shared" si="47"/>
        <v>400</v>
      </c>
      <c r="S341" s="35">
        <f t="shared" si="48"/>
        <v>6.2500000000000003E-6</v>
      </c>
      <c r="T341" s="35">
        <f t="shared" si="49"/>
        <v>1.9047302119777745E-4</v>
      </c>
      <c r="U341" s="35">
        <f>IF(SUBSTITUTE(D341," ","")=基础数据!$A$5,S341/T341*基础数据!$C$5,IF(SUBSTITUTE(D341," ","")=基础数据!$A$4,S341/T341*基础数据!$C$4,IF(SUBSTITUTE(D341," ","")=基础数据!$A$3,S341/T341*基础数据!$C$3,S341/T341*基础数据!$C$2)))</f>
        <v>1.6406522983405403</v>
      </c>
      <c r="V341" s="35">
        <f t="shared" si="50"/>
        <v>3.1506522983405403</v>
      </c>
      <c r="W341" s="35">
        <f>IF(SUBSTITUTE(D341," ","")="老年群体",V341*LOOKUP(1,0/((基础数据!$A$15:$A$26=SUBSTITUTE(是否降价——第三轮积分赛2Q产品评价以及处理!B341," ",""))*(基础数据!$B$15:$B$26=SUBSTITUTE(是否降价——第三轮积分赛2Q产品评价以及处理!D341," ",""))),基础数据!$C$15:$C$26)/(100-基础数据!$G$5),V341*LOOKUP(1,0/((基础数据!$A$15:$A$26=SUBSTITUTE(是否降价——第三轮积分赛2Q产品评价以及处理!B341," ",""))*(基础数据!$B$15:$B$26=SUBSTITUTE(是否降价——第三轮积分赛2Q产品评价以及处理!D341," ",""))),基础数据!$C$15:$C$26)/100)</f>
        <v>34.325527671394305</v>
      </c>
      <c r="X341" s="35">
        <f t="shared" si="51"/>
        <v>13730.211068557723</v>
      </c>
    </row>
    <row r="342" spans="1:24" ht="40.200000000000003" hidden="1" thickBot="1">
      <c r="A342" s="43">
        <f t="shared" si="44"/>
        <v>22</v>
      </c>
      <c r="B342" s="29" t="s">
        <v>23</v>
      </c>
      <c r="C342" s="30" t="s">
        <v>17</v>
      </c>
      <c r="D342" s="31" t="s">
        <v>38</v>
      </c>
      <c r="E342" s="20" t="s">
        <v>208</v>
      </c>
      <c r="F342" s="24">
        <v>1.61</v>
      </c>
      <c r="G342" s="20">
        <v>0</v>
      </c>
      <c r="H342" s="20">
        <v>1.01</v>
      </c>
      <c r="I342" s="20">
        <v>0.5</v>
      </c>
      <c r="J342" s="20">
        <v>0</v>
      </c>
      <c r="K342" s="20">
        <v>3.1236999999999999</v>
      </c>
      <c r="L342" s="45">
        <f>LOOKUP(1,0/((订单汇总处理!$G$7:$G$2423=N342)*(订单汇总处理!$E$7:$E$2423=B342)*(订单汇总处理!$D$7:$D$2423=2)),订单汇总处理!$I$7:$I$2423)</f>
        <v>38</v>
      </c>
      <c r="M342" s="45">
        <f>IF(SUBSTITUTE(D342," ","")="老年群体",K342*LOOKUP(1,0/((基础数据!$A$15:$A$26=SUBSTITUTE(是否降价——第三轮积分赛2Q产品评价以及处理!B342," ",""))*(基础数据!$B$15:$B$26=SUBSTITUTE(是否降价——第三轮积分赛2Q产品评价以及处理!D342," ",""))),基础数据!$C$15:$C$26)/(100-基础数据!$G$5),K342*LOOKUP(1,0/((基础数据!$A$15:$A$26=SUBSTITUTE(是否降价——第三轮积分赛2Q产品评价以及处理!B342," ",""))*(基础数据!$B$15:$B$26=SUBSTITUTE(是否降价——第三轮积分赛2Q产品评价以及处理!D342," ",""))),基础数据!$C$15:$C$26)/100)</f>
        <v>34.03188947368421</v>
      </c>
      <c r="N342" s="45" t="str">
        <f t="shared" si="45"/>
        <v>42</v>
      </c>
      <c r="O342" s="45">
        <f>IFERROR(LOOKUP(1,0/((订单汇总处理!$G$7:$G$2423=N342)*(订单汇总处理!$E$7:$E$2423=B342)*(订单汇总处理!$D$7:$D$2423=2)),订单汇总处理!$K$7:$K$2423),O343)</f>
        <v>400</v>
      </c>
      <c r="P342" s="45"/>
      <c r="Q342" s="45">
        <f t="shared" si="46"/>
        <v>13612.755789473684</v>
      </c>
      <c r="R342" s="46">
        <f t="shared" si="47"/>
        <v>400</v>
      </c>
      <c r="S342" s="35">
        <f t="shared" si="48"/>
        <v>6.2500000000000003E-6</v>
      </c>
      <c r="T342" s="35">
        <f t="shared" si="49"/>
        <v>1.9047302119777745E-4</v>
      </c>
      <c r="U342" s="35">
        <f>IF(SUBSTITUTE(D342," ","")=基础数据!$A$5,S342/T342*基础数据!$C$5,IF(SUBSTITUTE(D342," ","")=基础数据!$A$4,S342/T342*基础数据!$C$4,IF(SUBSTITUTE(D342," ","")=基础数据!$A$3,S342/T342*基础数据!$C$3,S342/T342*基础数据!$C$2)))</f>
        <v>1.6406522983405403</v>
      </c>
      <c r="V342" s="35">
        <f t="shared" si="50"/>
        <v>3.1506522983405403</v>
      </c>
      <c r="W342" s="35">
        <f>IF(SUBSTITUTE(D342," ","")="老年群体",V342*LOOKUP(1,0/((基础数据!$A$15:$A$26=SUBSTITUTE(是否降价——第三轮积分赛2Q产品评价以及处理!B342," ",""))*(基础数据!$B$15:$B$26=SUBSTITUTE(是否降价——第三轮积分赛2Q产品评价以及处理!D342," ",""))),基础数据!$C$15:$C$26)/(100-基础数据!$G$5),V342*LOOKUP(1,0/((基础数据!$A$15:$A$26=SUBSTITUTE(是否降价——第三轮积分赛2Q产品评价以及处理!B342," ",""))*(基础数据!$B$15:$B$26=SUBSTITUTE(是否降价——第三轮积分赛2Q产品评价以及处理!D342," ",""))),基础数据!$C$15:$C$26)/100)</f>
        <v>34.325527671394305</v>
      </c>
      <c r="X342" s="35">
        <f t="shared" si="51"/>
        <v>13730.211068557723</v>
      </c>
    </row>
    <row r="343" spans="1:24" ht="40.200000000000003" thickBot="1">
      <c r="A343" s="43">
        <f t="shared" si="44"/>
        <v>1</v>
      </c>
      <c r="B343" s="29" t="s">
        <v>23</v>
      </c>
      <c r="C343" s="30" t="s">
        <v>17</v>
      </c>
      <c r="D343" s="31" t="s">
        <v>38</v>
      </c>
      <c r="E343" s="33" t="s">
        <v>42</v>
      </c>
      <c r="F343" s="24">
        <v>1.61</v>
      </c>
      <c r="G343" s="20">
        <v>0.14000000000000001</v>
      </c>
      <c r="H343" s="20">
        <v>1.01</v>
      </c>
      <c r="I343" s="20">
        <v>0.25</v>
      </c>
      <c r="J343" s="20">
        <v>0</v>
      </c>
      <c r="K343" s="20">
        <v>3.0164</v>
      </c>
      <c r="L343" s="45">
        <f>LOOKUP(1,0/((订单汇总处理!$G$7:$G$2423=N343)*(订单汇总处理!$E$7:$E$2423=B343)*(订单汇总处理!$D$7:$D$2423=2)),订单汇总处理!$I$7:$I$2423)</f>
        <v>35</v>
      </c>
      <c r="M343" s="45">
        <f>IF(SUBSTITUTE(D343," ","")="老年群体",K343*LOOKUP(1,0/((基础数据!$A$15:$A$26=SUBSTITUTE(是否降价——第三轮积分赛2Q产品评价以及处理!B343," ",""))*(基础数据!$B$15:$B$26=SUBSTITUTE(是否降价——第三轮积分赛2Q产品评价以及处理!D343," ",""))),基础数据!$C$15:$C$26)/(100-基础数据!$G$5),K343*LOOKUP(1,0/((基础数据!$A$15:$A$26=SUBSTITUTE(是否降价——第三轮积分赛2Q产品评价以及处理!B343," ",""))*(基础数据!$B$15:$B$26=SUBSTITUTE(是否降价——第三轮积分赛2Q产品评价以及处理!D343," ",""))),基础数据!$C$15:$C$26)/100)</f>
        <v>32.862884210526317</v>
      </c>
      <c r="N343" s="45" t="str">
        <f t="shared" si="45"/>
        <v>老松1</v>
      </c>
      <c r="O343" s="45">
        <f>IFERROR(LOOKUP(1,0/((订单汇总处理!$G$7:$G$2423=N343)*(订单汇总处理!$E$7:$E$2423=B343)*(订单汇总处理!$D$7:$D$2423=2)),订单汇总处理!$K$7:$K$2423),O344)</f>
        <v>400</v>
      </c>
      <c r="P343" s="45">
        <f>IF(N343=基础数据!$K$8,基础数据!$K$29,IF(N343=基础数据!$L$8,基础数据!$L$29,IF(N343=基础数据!$M$8,基础数据!$M$29,IF(N343=基础数据!$N$8,基础数据!$N$29,IF(N343=基础数据!$O$8,基础数据!$O$29,IF(N343=基础数据!$P$8,基础数据!$P$29,IF(N343=基础数据!$Q$8,基础数据!$Q$29,基础数据!$R$29)))))))</f>
        <v>238.84</v>
      </c>
      <c r="Q343" s="82">
        <f>(O343-P343)*M343</f>
        <v>5296.1824193684215</v>
      </c>
      <c r="R343" s="46">
        <f t="shared" si="47"/>
        <v>400</v>
      </c>
      <c r="S343" s="35">
        <f t="shared" si="48"/>
        <v>6.2500000000000003E-6</v>
      </c>
      <c r="T343" s="35">
        <f t="shared" si="49"/>
        <v>1.9047302119777745E-4</v>
      </c>
      <c r="U343" s="35">
        <f>IF(SUBSTITUTE(D343," ","")=基础数据!$A$5,S343/T343*基础数据!$C$5,IF(SUBSTITUTE(D343," ","")=基础数据!$A$4,S343/T343*基础数据!$C$4,IF(SUBSTITUTE(D343," ","")=基础数据!$A$3,S343/T343*基础数据!$C$3,S343/T343*基础数据!$C$2)))</f>
        <v>1.6406522983405403</v>
      </c>
      <c r="V343" s="35">
        <f t="shared" si="50"/>
        <v>3.0406522983405404</v>
      </c>
      <c r="W343" s="35">
        <f>IF(SUBSTITUTE(D343," ","")="老年群体",V343*LOOKUP(1,0/((基础数据!$A$15:$A$26=SUBSTITUTE(是否降价——第三轮积分赛2Q产品评价以及处理!B343," ",""))*(基础数据!$B$15:$B$26=SUBSTITUTE(是否降价——第三轮积分赛2Q产品评价以及处理!D343," ",""))),基础数据!$C$15:$C$26)/(100-基础数据!$G$5),V343*LOOKUP(1,0/((基础数据!$A$15:$A$26=SUBSTITUTE(是否降价——第三轮积分赛2Q产品评价以及处理!B343," ",""))*(基础数据!$B$15:$B$26=SUBSTITUTE(是否降价——第三轮积分赛2Q产品评价以及处理!D343," ",""))),基础数据!$C$15:$C$26)/100)</f>
        <v>33.127106618762731</v>
      </c>
      <c r="X343" s="82">
        <f>(R343-P343)*W343</f>
        <v>5338.7645026798018</v>
      </c>
    </row>
    <row r="344" spans="1:24" ht="53.4" hidden="1" thickBot="1">
      <c r="A344" s="43">
        <f t="shared" si="44"/>
        <v>14</v>
      </c>
      <c r="B344" s="29" t="s">
        <v>23</v>
      </c>
      <c r="C344" s="30" t="s">
        <v>17</v>
      </c>
      <c r="D344" s="31" t="s">
        <v>38</v>
      </c>
      <c r="E344" s="20" t="s">
        <v>44</v>
      </c>
      <c r="F344" s="24">
        <v>1.61</v>
      </c>
      <c r="G344" s="20">
        <v>0.14000000000000001</v>
      </c>
      <c r="H344" s="20">
        <v>1.01</v>
      </c>
      <c r="I344" s="20">
        <v>0.25</v>
      </c>
      <c r="J344" s="20">
        <v>0</v>
      </c>
      <c r="K344" s="20">
        <v>3.0125000000000002</v>
      </c>
      <c r="L344" s="45">
        <f>LOOKUP(1,0/((订单汇总处理!$G$7:$G$2423=N344)*(订单汇总处理!$E$7:$E$2423=B344)*(订单汇总处理!$D$7:$D$2423=2)),订单汇总处理!$I$7:$I$2423)</f>
        <v>37</v>
      </c>
      <c r="M344" s="45">
        <f>IF(SUBSTITUTE(D344," ","")="老年群体",K344*LOOKUP(1,0/((基础数据!$A$15:$A$26=SUBSTITUTE(是否降价——第三轮积分赛2Q产品评价以及处理!B344," ",""))*(基础数据!$B$15:$B$26=SUBSTITUTE(是否降价——第三轮积分赛2Q产品评价以及处理!D344," ",""))),基础数据!$C$15:$C$26)/(100-基础数据!$G$5),K344*LOOKUP(1,0/((基础数据!$A$15:$A$26=SUBSTITUTE(是否降价——第三轮积分赛2Q产品评价以及处理!B344," ",""))*(基础数据!$B$15:$B$26=SUBSTITUTE(是否降价——第三轮积分赛2Q产品评价以及处理!D344," ",""))),基础数据!$C$15:$C$26)/100)</f>
        <v>32.820394736842104</v>
      </c>
      <c r="N344" s="45" t="str">
        <f t="shared" si="45"/>
        <v>l121</v>
      </c>
      <c r="O344" s="45">
        <f>IFERROR(LOOKUP(1,0/((订单汇总处理!$G$7:$G$2423=N344)*(订单汇总处理!$E$7:$E$2423=B344)*(订单汇总处理!$D$7:$D$2423=2)),订单汇总处理!$K$7:$K$2423),O345)</f>
        <v>400</v>
      </c>
      <c r="P344" s="45"/>
      <c r="Q344" s="45">
        <f t="shared" si="46"/>
        <v>13128.157894736842</v>
      </c>
      <c r="R344" s="46">
        <f t="shared" si="47"/>
        <v>400</v>
      </c>
      <c r="S344" s="35">
        <f t="shared" si="48"/>
        <v>6.2500000000000003E-6</v>
      </c>
      <c r="T344" s="35">
        <f t="shared" si="49"/>
        <v>1.9047302119777745E-4</v>
      </c>
      <c r="U344" s="35">
        <f>IF(SUBSTITUTE(D344," ","")=基础数据!$A$5,S344/T344*基础数据!$C$5,IF(SUBSTITUTE(D344," ","")=基础数据!$A$4,S344/T344*基础数据!$C$4,IF(SUBSTITUTE(D344," ","")=基础数据!$A$3,S344/T344*基础数据!$C$3,S344/T344*基础数据!$C$2)))</f>
        <v>1.6406522983405403</v>
      </c>
      <c r="V344" s="35">
        <f t="shared" si="50"/>
        <v>3.0406522983405404</v>
      </c>
      <c r="W344" s="35">
        <f>IF(SUBSTITUTE(D344," ","")="老年群体",V344*LOOKUP(1,0/((基础数据!$A$15:$A$26=SUBSTITUTE(是否降价——第三轮积分赛2Q产品评价以及处理!B344," ",""))*(基础数据!$B$15:$B$26=SUBSTITUTE(是否降价——第三轮积分赛2Q产品评价以及处理!D344," ",""))),基础数据!$C$15:$C$26)/(100-基础数据!$G$5),V344*LOOKUP(1,0/((基础数据!$A$15:$A$26=SUBSTITUTE(是否降价——第三轮积分赛2Q产品评价以及处理!B344," ",""))*(基础数据!$B$15:$B$26=SUBSTITUTE(是否降价——第三轮积分赛2Q产品评价以及处理!D344," ",""))),基础数据!$C$15:$C$26)/100)</f>
        <v>33.127106618762731</v>
      </c>
      <c r="X344" s="35">
        <f t="shared" si="51"/>
        <v>13250.842647505093</v>
      </c>
    </row>
    <row r="345" spans="1:24" ht="40.200000000000003" hidden="1" thickBot="1">
      <c r="A345" s="43">
        <f t="shared" si="44"/>
        <v>9</v>
      </c>
      <c r="B345" s="29" t="s">
        <v>23</v>
      </c>
      <c r="C345" s="30" t="s">
        <v>17</v>
      </c>
      <c r="D345" s="31" t="s">
        <v>38</v>
      </c>
      <c r="E345" s="20" t="s">
        <v>54</v>
      </c>
      <c r="F345" s="24">
        <v>1.61</v>
      </c>
      <c r="G345" s="20">
        <v>0</v>
      </c>
      <c r="H345" s="20">
        <v>1.01</v>
      </c>
      <c r="I345" s="20">
        <v>0.25</v>
      </c>
      <c r="J345" s="20">
        <v>0</v>
      </c>
      <c r="K345" s="20">
        <v>2.8744999999999998</v>
      </c>
      <c r="L345" s="45">
        <f>LOOKUP(1,0/((订单汇总处理!$G$7:$G$2423=N345)*(订单汇总处理!$E$7:$E$2423=B345)*(订单汇总处理!$D$7:$D$2423=2)),订单汇总处理!$I$7:$I$2423)</f>
        <v>34</v>
      </c>
      <c r="M345" s="45">
        <f>IF(SUBSTITUTE(D345," ","")="老年群体",K345*LOOKUP(1,0/((基础数据!$A$15:$A$26=SUBSTITUTE(是否降价——第三轮积分赛2Q产品评价以及处理!B345," ",""))*(基础数据!$B$15:$B$26=SUBSTITUTE(是否降价——第三轮积分赛2Q产品评价以及处理!D345," ",""))),基础数据!$C$15:$C$26)/(100-基础数据!$G$5),K345*LOOKUP(1,0/((基础数据!$A$15:$A$26=SUBSTITUTE(是否降价——第三轮积分赛2Q产品评价以及处理!B345," ",""))*(基础数据!$B$15:$B$26=SUBSTITUTE(是否降价——第三轮积分赛2Q产品评价以及处理!D345," ",""))),基础数据!$C$15:$C$26)/100)</f>
        <v>31.316921052631574</v>
      </c>
      <c r="N345" s="45" t="str">
        <f t="shared" si="45"/>
        <v>老年01</v>
      </c>
      <c r="O345" s="45">
        <f>IFERROR(LOOKUP(1,0/((订单汇总处理!$G$7:$G$2423=N345)*(订单汇总处理!$E$7:$E$2423=B345)*(订单汇总处理!$D$7:$D$2423=2)),订单汇总处理!$K$7:$K$2423),O346)</f>
        <v>399.9</v>
      </c>
      <c r="P345" s="45"/>
      <c r="Q345" s="45">
        <f t="shared" si="46"/>
        <v>12523.636728947366</v>
      </c>
      <c r="R345" s="46">
        <f t="shared" si="47"/>
        <v>399.9</v>
      </c>
      <c r="S345" s="35">
        <f t="shared" si="48"/>
        <v>6.2531261722657481E-6</v>
      </c>
      <c r="T345" s="35">
        <f t="shared" si="49"/>
        <v>1.9047302119777745E-4</v>
      </c>
      <c r="U345" s="35">
        <f>IF(SUBSTITUTE(D345," ","")=基础数据!$A$5,S345/T345*基础数据!$C$5,IF(SUBSTITUTE(D345," ","")=基础数据!$A$4,S345/T345*基础数据!$C$4,IF(SUBSTITUTE(D345," ","")=基础数据!$A$3,S345/T345*基础数据!$C$3,S345/T345*基础数据!$C$2)))</f>
        <v>1.6414729322145893</v>
      </c>
      <c r="V345" s="35">
        <f t="shared" si="50"/>
        <v>2.9014729322145891</v>
      </c>
      <c r="W345" s="35">
        <f>IF(SUBSTITUTE(D345," ","")="老年群体",V345*LOOKUP(1,0/((基础数据!$A$15:$A$26=SUBSTITUTE(是否降价——第三轮积分赛2Q产品评价以及处理!B345," ",""))*(基础数据!$B$15:$B$26=SUBSTITUTE(是否降价——第三轮积分赛2Q产品评价以及处理!D345," ",""))),基础数据!$C$15:$C$26)/(100-基础数据!$G$5),V345*LOOKUP(1,0/((基础数据!$A$15:$A$26=SUBSTITUTE(是否降价——第三轮积分赛2Q产品评价以及处理!B345," ",""))*(基础数据!$B$15:$B$26=SUBSTITUTE(是否降价——第三轮积分赛2Q产品评价以及处理!D345," ",""))),基础数据!$C$15:$C$26)/100)</f>
        <v>31.610784050969471</v>
      </c>
      <c r="X345" s="35">
        <f t="shared" si="51"/>
        <v>12641.15254198269</v>
      </c>
    </row>
    <row r="346" spans="1:24" ht="40.200000000000003" hidden="1" thickBot="1">
      <c r="A346" s="43">
        <f t="shared" si="44"/>
        <v>7</v>
      </c>
      <c r="B346" s="29" t="s">
        <v>23</v>
      </c>
      <c r="C346" s="30" t="s">
        <v>17</v>
      </c>
      <c r="D346" s="31" t="s">
        <v>38</v>
      </c>
      <c r="E346" s="20" t="s">
        <v>49</v>
      </c>
      <c r="F346" s="24">
        <v>1.61</v>
      </c>
      <c r="G346" s="20">
        <v>0</v>
      </c>
      <c r="H346" s="20">
        <v>1.01</v>
      </c>
      <c r="I346" s="20">
        <v>0.25</v>
      </c>
      <c r="J346" s="20">
        <v>0</v>
      </c>
      <c r="K346" s="20">
        <v>2.8736999999999999</v>
      </c>
      <c r="L346" s="45">
        <f>LOOKUP(1,0/((订单汇总处理!$G$7:$G$2423=N346)*(订单汇总处理!$E$7:$E$2423=B346)*(订单汇总处理!$D$7:$D$2423=2)),订单汇总处理!$I$7:$I$2423)</f>
        <v>28</v>
      </c>
      <c r="M346" s="45">
        <f>IF(SUBSTITUTE(D346," ","")="老年群体",K346*LOOKUP(1,0/((基础数据!$A$15:$A$26=SUBSTITUTE(是否降价——第三轮积分赛2Q产品评价以及处理!B346," ",""))*(基础数据!$B$15:$B$26=SUBSTITUTE(是否降价——第三轮积分赛2Q产品评价以及处理!D346," ",""))),基础数据!$C$15:$C$26)/(100-基础数据!$G$5),K346*LOOKUP(1,0/((基础数据!$A$15:$A$26=SUBSTITUTE(是否降价——第三轮积分赛2Q产品评价以及处理!B346," ",""))*(基础数据!$B$15:$B$26=SUBSTITUTE(是否降价——第三轮积分赛2Q产品评价以及处理!D346," ",""))),基础数据!$C$15:$C$26)/100)</f>
        <v>31.308205263157895</v>
      </c>
      <c r="N346" s="45" t="str">
        <f t="shared" si="45"/>
        <v>LN1</v>
      </c>
      <c r="O346" s="45">
        <f>IFERROR(LOOKUP(1,0/((订单汇总处理!$G$7:$G$2423=N346)*(订单汇总处理!$E$7:$E$2423=B346)*(订单汇总处理!$D$7:$D$2423=2)),订单汇总处理!$K$7:$K$2423),O347)</f>
        <v>399.99</v>
      </c>
      <c r="P346" s="45"/>
      <c r="Q346" s="45">
        <f t="shared" si="46"/>
        <v>12522.969023210526</v>
      </c>
      <c r="R346" s="46">
        <f t="shared" si="47"/>
        <v>399.99</v>
      </c>
      <c r="S346" s="35">
        <f t="shared" si="48"/>
        <v>6.2503125117191406E-6</v>
      </c>
      <c r="T346" s="35">
        <f t="shared" si="49"/>
        <v>1.9047302119777745E-4</v>
      </c>
      <c r="U346" s="35">
        <f>IF(SUBSTITUTE(D346," ","")=基础数据!$A$5,S346/T346*基础数据!$C$5,IF(SUBSTITUTE(D346," ","")=基础数据!$A$4,S346/T346*基础数据!$C$4,IF(SUBSTITUTE(D346," ","")=基础数据!$A$3,S346/T346*基础数据!$C$3,S346/T346*基础数据!$C$2)))</f>
        <v>1.6407343340317828</v>
      </c>
      <c r="V346" s="35">
        <f t="shared" si="50"/>
        <v>2.9007343340317826</v>
      </c>
      <c r="W346" s="35">
        <f>IF(SUBSTITUTE(D346," ","")="老年群体",V346*LOOKUP(1,0/((基础数据!$A$15:$A$26=SUBSTITUTE(是否降价——第三轮积分赛2Q产品评价以及处理!B346," ",""))*(基础数据!$B$15:$B$26=SUBSTITUTE(是否降价——第三轮积分赛2Q产品评价以及处理!D346," ",""))),基础数据!$C$15:$C$26)/(100-基础数据!$G$5),V346*LOOKUP(1,0/((基础数据!$A$15:$A$26=SUBSTITUTE(是否降价——第三轮积分赛2Q产品评价以及处理!B346," ",""))*(基础数据!$B$15:$B$26=SUBSTITUTE(是否降价——第三轮积分赛2Q产品评价以及处理!D346," ",""))),基础数据!$C$15:$C$26)/100)</f>
        <v>31.602737218135736</v>
      </c>
      <c r="X346" s="35">
        <f t="shared" si="51"/>
        <v>12640.778859882113</v>
      </c>
    </row>
    <row r="347" spans="1:24" ht="27" hidden="1" thickBot="1">
      <c r="A347" s="43">
        <f t="shared" si="44"/>
        <v>2</v>
      </c>
      <c r="B347" s="29" t="s">
        <v>23</v>
      </c>
      <c r="C347" s="30" t="s">
        <v>17</v>
      </c>
      <c r="D347" s="31" t="s">
        <v>38</v>
      </c>
      <c r="E347" s="20" t="s">
        <v>56</v>
      </c>
      <c r="F347" s="24">
        <v>1.61</v>
      </c>
      <c r="G347" s="20">
        <v>0</v>
      </c>
      <c r="H347" s="20">
        <v>1.01</v>
      </c>
      <c r="I347" s="20">
        <v>0.25</v>
      </c>
      <c r="J347" s="20">
        <v>0</v>
      </c>
      <c r="K347" s="20">
        <v>2.8736999999999999</v>
      </c>
      <c r="L347" s="45">
        <f>LOOKUP(1,0/((订单汇总处理!$G$7:$G$2423=N347)*(订单汇总处理!$E$7:$E$2423=B347)*(订单汇总处理!$D$7:$D$2423=2)),订单汇总处理!$I$7:$I$2423)</f>
        <v>34</v>
      </c>
      <c r="M347" s="45">
        <f>IF(SUBSTITUTE(D347," ","")="老年群体",K347*LOOKUP(1,0/((基础数据!$A$15:$A$26=SUBSTITUTE(是否降价——第三轮积分赛2Q产品评价以及处理!B347," ",""))*(基础数据!$B$15:$B$26=SUBSTITUTE(是否降价——第三轮积分赛2Q产品评价以及处理!D347," ",""))),基础数据!$C$15:$C$26)/(100-基础数据!$G$5),K347*LOOKUP(1,0/((基础数据!$A$15:$A$26=SUBSTITUTE(是否降价——第三轮积分赛2Q产品评价以及处理!B347," ",""))*(基础数据!$B$15:$B$26=SUBSTITUTE(是否降价——第三轮积分赛2Q产品评价以及处理!D347," ",""))),基础数据!$C$15:$C$26)/100)</f>
        <v>31.308205263157895</v>
      </c>
      <c r="N347" s="45" t="str">
        <f t="shared" si="45"/>
        <v>老年A</v>
      </c>
      <c r="O347" s="45">
        <f>IFERROR(LOOKUP(1,0/((订单汇总处理!$G$7:$G$2423=N347)*(订单汇总处理!$E$7:$E$2423=B347)*(订单汇总处理!$D$7:$D$2423=2)),订单汇总处理!$K$7:$K$2423),O348)</f>
        <v>400</v>
      </c>
      <c r="P347" s="45"/>
      <c r="Q347" s="45">
        <f t="shared" si="46"/>
        <v>12523.282105263157</v>
      </c>
      <c r="R347" s="46">
        <f t="shared" si="47"/>
        <v>400</v>
      </c>
      <c r="S347" s="35">
        <f t="shared" si="48"/>
        <v>6.2500000000000003E-6</v>
      </c>
      <c r="T347" s="35">
        <f t="shared" si="49"/>
        <v>1.9047302119777745E-4</v>
      </c>
      <c r="U347" s="35">
        <f>IF(SUBSTITUTE(D347," ","")=基础数据!$A$5,S347/T347*基础数据!$C$5,IF(SUBSTITUTE(D347," ","")=基础数据!$A$4,S347/T347*基础数据!$C$4,IF(SUBSTITUTE(D347," ","")=基础数据!$A$3,S347/T347*基础数据!$C$3,S347/T347*基础数据!$C$2)))</f>
        <v>1.6406522983405403</v>
      </c>
      <c r="V347" s="35">
        <f t="shared" si="50"/>
        <v>2.9006522983405403</v>
      </c>
      <c r="W347" s="35">
        <f>IF(SUBSTITUTE(D347," ","")="老年群体",V347*LOOKUP(1,0/((基础数据!$A$15:$A$26=SUBSTITUTE(是否降价——第三轮积分赛2Q产品评价以及处理!B347," ",""))*(基础数据!$B$15:$B$26=SUBSTITUTE(是否降价——第三轮积分赛2Q产品评价以及处理!D347," ",""))),基础数据!$C$15:$C$26)/(100-基础数据!$G$5),V347*LOOKUP(1,0/((基础数据!$A$15:$A$26=SUBSTITUTE(是否降价——第三轮积分赛2Q产品评价以及处理!B347," ",""))*(基础数据!$B$15:$B$26=SUBSTITUTE(是否降价——第三轮积分赛2Q产品评价以及处理!D347," ",""))),基础数据!$C$15:$C$26)/100)</f>
        <v>31.60184346086799</v>
      </c>
      <c r="X347" s="35">
        <f t="shared" si="51"/>
        <v>12640.737384347196</v>
      </c>
    </row>
    <row r="348" spans="1:24" ht="40.200000000000003" hidden="1" thickBot="1">
      <c r="A348" s="43">
        <f t="shared" si="44"/>
        <v>10</v>
      </c>
      <c r="B348" s="29" t="s">
        <v>23</v>
      </c>
      <c r="C348" s="30" t="s">
        <v>17</v>
      </c>
      <c r="D348" s="31" t="s">
        <v>38</v>
      </c>
      <c r="E348" s="20" t="s">
        <v>55</v>
      </c>
      <c r="F348" s="24">
        <v>1.61</v>
      </c>
      <c r="G348" s="20">
        <v>0</v>
      </c>
      <c r="H348" s="20">
        <v>1.01</v>
      </c>
      <c r="I348" s="20">
        <v>0.25</v>
      </c>
      <c r="J348" s="20">
        <v>0</v>
      </c>
      <c r="K348" s="20">
        <v>2.8736999999999999</v>
      </c>
      <c r="L348" s="45">
        <f>LOOKUP(1,0/((订单汇总处理!$G$7:$G$2423=N348)*(订单汇总处理!$E$7:$E$2423=B348)*(订单汇总处理!$D$7:$D$2423=2)),订单汇总处理!$I$7:$I$2423)</f>
        <v>34</v>
      </c>
      <c r="M348" s="45">
        <f>IF(SUBSTITUTE(D348," ","")="老年群体",K348*LOOKUP(1,0/((基础数据!$A$15:$A$26=SUBSTITUTE(是否降价——第三轮积分赛2Q产品评价以及处理!B348," ",""))*(基础数据!$B$15:$B$26=SUBSTITUTE(是否降价——第三轮积分赛2Q产品评价以及处理!D348," ",""))),基础数据!$C$15:$C$26)/(100-基础数据!$G$5),K348*LOOKUP(1,0/((基础数据!$A$15:$A$26=SUBSTITUTE(是否降价——第三轮积分赛2Q产品评价以及处理!B348," ",""))*(基础数据!$B$15:$B$26=SUBSTITUTE(是否降价——第三轮积分赛2Q产品评价以及处理!D348," ",""))),基础数据!$C$15:$C$26)/100)</f>
        <v>31.308205263157895</v>
      </c>
      <c r="N348" s="45" t="str">
        <f t="shared" si="45"/>
        <v>11老年</v>
      </c>
      <c r="O348" s="45">
        <f>IFERROR(LOOKUP(1,0/((订单汇总处理!$G$7:$G$2423=N348)*(订单汇总处理!$E$7:$E$2423=B348)*(订单汇总处理!$D$7:$D$2423=2)),订单汇总处理!$K$7:$K$2423),O349)</f>
        <v>400</v>
      </c>
      <c r="P348" s="45"/>
      <c r="Q348" s="45">
        <f t="shared" si="46"/>
        <v>12523.282105263157</v>
      </c>
      <c r="R348" s="46">
        <f t="shared" si="47"/>
        <v>400</v>
      </c>
      <c r="S348" s="35">
        <f t="shared" si="48"/>
        <v>6.2500000000000003E-6</v>
      </c>
      <c r="T348" s="35">
        <f t="shared" si="49"/>
        <v>1.9047302119777745E-4</v>
      </c>
      <c r="U348" s="35">
        <f>IF(SUBSTITUTE(D348," ","")=基础数据!$A$5,S348/T348*基础数据!$C$5,IF(SUBSTITUTE(D348," ","")=基础数据!$A$4,S348/T348*基础数据!$C$4,IF(SUBSTITUTE(D348," ","")=基础数据!$A$3,S348/T348*基础数据!$C$3,S348/T348*基础数据!$C$2)))</f>
        <v>1.6406522983405403</v>
      </c>
      <c r="V348" s="35">
        <f t="shared" si="50"/>
        <v>2.9006522983405403</v>
      </c>
      <c r="W348" s="35">
        <f>IF(SUBSTITUTE(D348," ","")="老年群体",V348*LOOKUP(1,0/((基础数据!$A$15:$A$26=SUBSTITUTE(是否降价——第三轮积分赛2Q产品评价以及处理!B348," ",""))*(基础数据!$B$15:$B$26=SUBSTITUTE(是否降价——第三轮积分赛2Q产品评价以及处理!D348," ",""))),基础数据!$C$15:$C$26)/(100-基础数据!$G$5),V348*LOOKUP(1,0/((基础数据!$A$15:$A$26=SUBSTITUTE(是否降价——第三轮积分赛2Q产品评价以及处理!B348," ",""))*(基础数据!$B$15:$B$26=SUBSTITUTE(是否降价——第三轮积分赛2Q产品评价以及处理!D348," ",""))),基础数据!$C$15:$C$26)/100)</f>
        <v>31.60184346086799</v>
      </c>
      <c r="X348" s="35">
        <f t="shared" si="51"/>
        <v>12640.737384347196</v>
      </c>
    </row>
    <row r="349" spans="1:24" ht="40.200000000000003" hidden="1" thickBot="1">
      <c r="A349" s="43">
        <f t="shared" si="44"/>
        <v>10</v>
      </c>
      <c r="B349" s="29" t="s">
        <v>23</v>
      </c>
      <c r="C349" s="30" t="s">
        <v>17</v>
      </c>
      <c r="D349" s="31" t="s">
        <v>38</v>
      </c>
      <c r="E349" s="20" t="s">
        <v>51</v>
      </c>
      <c r="F349" s="24">
        <v>1.61</v>
      </c>
      <c r="G349" s="20">
        <v>0</v>
      </c>
      <c r="H349" s="20">
        <v>1.01</v>
      </c>
      <c r="I349" s="20">
        <v>0.25</v>
      </c>
      <c r="J349" s="20">
        <v>0</v>
      </c>
      <c r="K349" s="20">
        <v>2.8736999999999999</v>
      </c>
      <c r="L349" s="45">
        <f>LOOKUP(1,0/((订单汇总处理!$G$7:$G$2423=N349)*(订单汇总处理!$E$7:$E$2423=B349)*(订单汇总处理!$D$7:$D$2423=2)),订单汇总处理!$I$7:$I$2423)</f>
        <v>34</v>
      </c>
      <c r="M349" s="45">
        <f>IF(SUBSTITUTE(D349," ","")="老年群体",K349*LOOKUP(1,0/((基础数据!$A$15:$A$26=SUBSTITUTE(是否降价——第三轮积分赛2Q产品评价以及处理!B349," ",""))*(基础数据!$B$15:$B$26=SUBSTITUTE(是否降价——第三轮积分赛2Q产品评价以及处理!D349," ",""))),基础数据!$C$15:$C$26)/(100-基础数据!$G$5),K349*LOOKUP(1,0/((基础数据!$A$15:$A$26=SUBSTITUTE(是否降价——第三轮积分赛2Q产品评价以及处理!B349," ",""))*(基础数据!$B$15:$B$26=SUBSTITUTE(是否降价——第三轮积分赛2Q产品评价以及处理!D349," ",""))),基础数据!$C$15:$C$26)/100)</f>
        <v>31.308205263157895</v>
      </c>
      <c r="N349" s="45" t="str">
        <f t="shared" si="45"/>
        <v>22老年</v>
      </c>
      <c r="O349" s="45">
        <f>IFERROR(LOOKUP(1,0/((订单汇总处理!$G$7:$G$2423=N349)*(订单汇总处理!$E$7:$E$2423=B349)*(订单汇总处理!$D$7:$D$2423=2)),订单汇总处理!$K$7:$K$2423),O350)</f>
        <v>400</v>
      </c>
      <c r="P349" s="45"/>
      <c r="Q349" s="45">
        <f t="shared" si="46"/>
        <v>12523.282105263157</v>
      </c>
      <c r="R349" s="46">
        <f t="shared" si="47"/>
        <v>400</v>
      </c>
      <c r="S349" s="35">
        <f t="shared" si="48"/>
        <v>6.2500000000000003E-6</v>
      </c>
      <c r="T349" s="35">
        <f t="shared" si="49"/>
        <v>1.9047302119777745E-4</v>
      </c>
      <c r="U349" s="35">
        <f>IF(SUBSTITUTE(D349," ","")=基础数据!$A$5,S349/T349*基础数据!$C$5,IF(SUBSTITUTE(D349," ","")=基础数据!$A$4,S349/T349*基础数据!$C$4,IF(SUBSTITUTE(D349," ","")=基础数据!$A$3,S349/T349*基础数据!$C$3,S349/T349*基础数据!$C$2)))</f>
        <v>1.6406522983405403</v>
      </c>
      <c r="V349" s="35">
        <f t="shared" si="50"/>
        <v>2.9006522983405403</v>
      </c>
      <c r="W349" s="35">
        <f>IF(SUBSTITUTE(D349," ","")="老年群体",V349*LOOKUP(1,0/((基础数据!$A$15:$A$26=SUBSTITUTE(是否降价——第三轮积分赛2Q产品评价以及处理!B349," ",""))*(基础数据!$B$15:$B$26=SUBSTITUTE(是否降价——第三轮积分赛2Q产品评价以及处理!D349," ",""))),基础数据!$C$15:$C$26)/(100-基础数据!$G$5),V349*LOOKUP(1,0/((基础数据!$A$15:$A$26=SUBSTITUTE(是否降价——第三轮积分赛2Q产品评价以及处理!B349," ",""))*(基础数据!$B$15:$B$26=SUBSTITUTE(是否降价——第三轮积分赛2Q产品评价以及处理!D349," ",""))),基础数据!$C$15:$C$26)/100)</f>
        <v>31.60184346086799</v>
      </c>
      <c r="X349" s="35">
        <f t="shared" si="51"/>
        <v>12640.737384347196</v>
      </c>
    </row>
    <row r="350" spans="1:24" ht="40.200000000000003" hidden="1" thickBot="1">
      <c r="A350" s="43">
        <f t="shared" si="44"/>
        <v>19</v>
      </c>
      <c r="B350" s="29" t="s">
        <v>23</v>
      </c>
      <c r="C350" s="30" t="s">
        <v>17</v>
      </c>
      <c r="D350" s="31" t="s">
        <v>38</v>
      </c>
      <c r="E350" s="20" t="s">
        <v>46</v>
      </c>
      <c r="F350" s="24">
        <v>1.61</v>
      </c>
      <c r="G350" s="20">
        <v>0</v>
      </c>
      <c r="H350" s="20">
        <v>1.01</v>
      </c>
      <c r="I350" s="20">
        <v>0.25</v>
      </c>
      <c r="J350" s="20">
        <v>0</v>
      </c>
      <c r="K350" s="20">
        <v>2.8736999999999999</v>
      </c>
      <c r="L350" s="45">
        <f>LOOKUP(1,0/((订单汇总处理!$G$7:$G$2423=N350)*(订单汇总处理!$E$7:$E$2423=B350)*(订单汇总处理!$D$7:$D$2423=2)),订单汇总处理!$I$7:$I$2423)</f>
        <v>34</v>
      </c>
      <c r="M350" s="45">
        <f>IF(SUBSTITUTE(D350," ","")="老年群体",K350*LOOKUP(1,0/((基础数据!$A$15:$A$26=SUBSTITUTE(是否降价——第三轮积分赛2Q产品评价以及处理!B350," ",""))*(基础数据!$B$15:$B$26=SUBSTITUTE(是否降价——第三轮积分赛2Q产品评价以及处理!D350," ",""))),基础数据!$C$15:$C$26)/(100-基础数据!$G$5),K350*LOOKUP(1,0/((基础数据!$A$15:$A$26=SUBSTITUTE(是否降价——第三轮积分赛2Q产品评价以及处理!B350," ",""))*(基础数据!$B$15:$B$26=SUBSTITUTE(是否降价——第三轮积分赛2Q产品评价以及处理!D350," ",""))),基础数据!$C$15:$C$26)/100)</f>
        <v>31.308205263157895</v>
      </c>
      <c r="N350" s="45" t="str">
        <f t="shared" si="45"/>
        <v>丁11</v>
      </c>
      <c r="O350" s="45">
        <f>IFERROR(LOOKUP(1,0/((订单汇总处理!$G$7:$G$2423=N350)*(订单汇总处理!$E$7:$E$2423=B350)*(订单汇总处理!$D$7:$D$2423=2)),订单汇总处理!$K$7:$K$2423),O351)</f>
        <v>400</v>
      </c>
      <c r="P350" s="45"/>
      <c r="Q350" s="45">
        <f t="shared" si="46"/>
        <v>12523.282105263157</v>
      </c>
      <c r="R350" s="46">
        <f t="shared" si="47"/>
        <v>400</v>
      </c>
      <c r="S350" s="35">
        <f t="shared" si="48"/>
        <v>6.2500000000000003E-6</v>
      </c>
      <c r="T350" s="35">
        <f t="shared" si="49"/>
        <v>1.9047302119777745E-4</v>
      </c>
      <c r="U350" s="35">
        <f>IF(SUBSTITUTE(D350," ","")=基础数据!$A$5,S350/T350*基础数据!$C$5,IF(SUBSTITUTE(D350," ","")=基础数据!$A$4,S350/T350*基础数据!$C$4,IF(SUBSTITUTE(D350," ","")=基础数据!$A$3,S350/T350*基础数据!$C$3,S350/T350*基础数据!$C$2)))</f>
        <v>1.6406522983405403</v>
      </c>
      <c r="V350" s="35">
        <f t="shared" si="50"/>
        <v>2.9006522983405403</v>
      </c>
      <c r="W350" s="35">
        <f>IF(SUBSTITUTE(D350," ","")="老年群体",V350*LOOKUP(1,0/((基础数据!$A$15:$A$26=SUBSTITUTE(是否降价——第三轮积分赛2Q产品评价以及处理!B350," ",""))*(基础数据!$B$15:$B$26=SUBSTITUTE(是否降价——第三轮积分赛2Q产品评价以及处理!D350," ",""))),基础数据!$C$15:$C$26)/(100-基础数据!$G$5),V350*LOOKUP(1,0/((基础数据!$A$15:$A$26=SUBSTITUTE(是否降价——第三轮积分赛2Q产品评价以及处理!B350," ",""))*(基础数据!$B$15:$B$26=SUBSTITUTE(是否降价——第三轮积分赛2Q产品评价以及处理!D350," ",""))),基础数据!$C$15:$C$26)/100)</f>
        <v>31.60184346086799</v>
      </c>
      <c r="X350" s="35">
        <f t="shared" si="51"/>
        <v>12640.737384347196</v>
      </c>
    </row>
    <row r="351" spans="1:24" ht="40.200000000000003" hidden="1" thickBot="1">
      <c r="A351" s="43">
        <f t="shared" si="44"/>
        <v>3</v>
      </c>
      <c r="B351" s="29" t="s">
        <v>23</v>
      </c>
      <c r="C351" s="30" t="s">
        <v>17</v>
      </c>
      <c r="D351" s="31" t="s">
        <v>38</v>
      </c>
      <c r="E351" s="20" t="s">
        <v>61</v>
      </c>
      <c r="F351" s="24">
        <v>1.61</v>
      </c>
      <c r="G351" s="20">
        <v>0</v>
      </c>
      <c r="H351" s="20">
        <v>1.01</v>
      </c>
      <c r="I351" s="20">
        <v>0.25</v>
      </c>
      <c r="J351" s="20">
        <v>0</v>
      </c>
      <c r="K351" s="20">
        <v>2.8736999999999999</v>
      </c>
      <c r="L351" s="45">
        <f>LOOKUP(1,0/((订单汇总处理!$G$7:$G$2423=N351)*(订单汇总处理!$E$7:$E$2423=B351)*(订单汇总处理!$D$7:$D$2423=2)),订单汇总处理!$I$7:$I$2423)</f>
        <v>34</v>
      </c>
      <c r="M351" s="45">
        <f>IF(SUBSTITUTE(D351," ","")="老年群体",K351*LOOKUP(1,0/((基础数据!$A$15:$A$26=SUBSTITUTE(是否降价——第三轮积分赛2Q产品评价以及处理!B351," ",""))*(基础数据!$B$15:$B$26=SUBSTITUTE(是否降价——第三轮积分赛2Q产品评价以及处理!D351," ",""))),基础数据!$C$15:$C$26)/(100-基础数据!$G$5),K351*LOOKUP(1,0/((基础数据!$A$15:$A$26=SUBSTITUTE(是否降价——第三轮积分赛2Q产品评价以及处理!B351," ",""))*(基础数据!$B$15:$B$26=SUBSTITUTE(是否降价——第三轮积分赛2Q产品评价以及处理!D351," ",""))),基础数据!$C$15:$C$26)/100)</f>
        <v>31.308205263157895</v>
      </c>
      <c r="N351" s="45" t="str">
        <f t="shared" si="45"/>
        <v>老年111</v>
      </c>
      <c r="O351" s="45">
        <f>IFERROR(LOOKUP(1,0/((订单汇总处理!$G$7:$G$2423=N351)*(订单汇总处理!$E$7:$E$2423=B351)*(订单汇总处理!$D$7:$D$2423=2)),订单汇总处理!$K$7:$K$2423),O352)</f>
        <v>400</v>
      </c>
      <c r="P351" s="45"/>
      <c r="Q351" s="45">
        <f t="shared" si="46"/>
        <v>12523.282105263157</v>
      </c>
      <c r="R351" s="46">
        <f t="shared" si="47"/>
        <v>400</v>
      </c>
      <c r="S351" s="35">
        <f t="shared" si="48"/>
        <v>6.2500000000000003E-6</v>
      </c>
      <c r="T351" s="35">
        <f t="shared" si="49"/>
        <v>1.9047302119777745E-4</v>
      </c>
      <c r="U351" s="35">
        <f>IF(SUBSTITUTE(D351," ","")=基础数据!$A$5,S351/T351*基础数据!$C$5,IF(SUBSTITUTE(D351," ","")=基础数据!$A$4,S351/T351*基础数据!$C$4,IF(SUBSTITUTE(D351," ","")=基础数据!$A$3,S351/T351*基础数据!$C$3,S351/T351*基础数据!$C$2)))</f>
        <v>1.6406522983405403</v>
      </c>
      <c r="V351" s="35">
        <f t="shared" si="50"/>
        <v>2.9006522983405403</v>
      </c>
      <c r="W351" s="35">
        <f>IF(SUBSTITUTE(D351," ","")="老年群体",V351*LOOKUP(1,0/((基础数据!$A$15:$A$26=SUBSTITUTE(是否降价——第三轮积分赛2Q产品评价以及处理!B351," ",""))*(基础数据!$B$15:$B$26=SUBSTITUTE(是否降价——第三轮积分赛2Q产品评价以及处理!D351," ",""))),基础数据!$C$15:$C$26)/(100-基础数据!$G$5),V351*LOOKUP(1,0/((基础数据!$A$15:$A$26=SUBSTITUTE(是否降价——第三轮积分赛2Q产品评价以及处理!B351," ",""))*(基础数据!$B$15:$B$26=SUBSTITUTE(是否降价——第三轮积分赛2Q产品评价以及处理!D351," ",""))),基础数据!$C$15:$C$26)/100)</f>
        <v>31.60184346086799</v>
      </c>
      <c r="X351" s="35">
        <f t="shared" si="51"/>
        <v>12640.737384347196</v>
      </c>
    </row>
    <row r="352" spans="1:24" ht="40.200000000000003" hidden="1" thickBot="1">
      <c r="A352" s="43">
        <f t="shared" si="44"/>
        <v>5</v>
      </c>
      <c r="B352" s="29" t="s">
        <v>23</v>
      </c>
      <c r="C352" s="30" t="s">
        <v>17</v>
      </c>
      <c r="D352" s="31" t="s">
        <v>38</v>
      </c>
      <c r="E352" s="20" t="s">
        <v>62</v>
      </c>
      <c r="F352" s="24">
        <v>1.61</v>
      </c>
      <c r="G352" s="20">
        <v>0</v>
      </c>
      <c r="H352" s="20">
        <v>1.01</v>
      </c>
      <c r="I352" s="20">
        <v>0.25</v>
      </c>
      <c r="J352" s="20">
        <v>0</v>
      </c>
      <c r="K352" s="20">
        <v>2.8736999999999999</v>
      </c>
      <c r="L352" s="45">
        <f>LOOKUP(1,0/((订单汇总处理!$G$7:$G$2423=N352)*(订单汇总处理!$E$7:$E$2423=B352)*(订单汇总处理!$D$7:$D$2423=2)),订单汇总处理!$I$7:$I$2423)</f>
        <v>23</v>
      </c>
      <c r="M352" s="45">
        <f>IF(SUBSTITUTE(D352," ","")="老年群体",K352*LOOKUP(1,0/((基础数据!$A$15:$A$26=SUBSTITUTE(是否降价——第三轮积分赛2Q产品评价以及处理!B352," ",""))*(基础数据!$B$15:$B$26=SUBSTITUTE(是否降价——第三轮积分赛2Q产品评价以及处理!D352," ",""))),基础数据!$C$15:$C$26)/(100-基础数据!$G$5),K352*LOOKUP(1,0/((基础数据!$A$15:$A$26=SUBSTITUTE(是否降价——第三轮积分赛2Q产品评价以及处理!B352," ",""))*(基础数据!$B$15:$B$26=SUBSTITUTE(是否降价——第三轮积分赛2Q产品评价以及处理!D352," ",""))),基础数据!$C$15:$C$26)/100)</f>
        <v>31.308205263157895</v>
      </c>
      <c r="N352" s="45" t="str">
        <f t="shared" si="45"/>
        <v>LL1</v>
      </c>
      <c r="O352" s="45">
        <f>IFERROR(LOOKUP(1,0/((订单汇总处理!$G$7:$G$2423=N352)*(订单汇总处理!$E$7:$E$2423=B352)*(订单汇总处理!$D$7:$D$2423=2)),订单汇总处理!$K$7:$K$2423),O353)</f>
        <v>400</v>
      </c>
      <c r="P352" s="45"/>
      <c r="Q352" s="45">
        <f t="shared" si="46"/>
        <v>12523.282105263157</v>
      </c>
      <c r="R352" s="46">
        <f t="shared" si="47"/>
        <v>400</v>
      </c>
      <c r="S352" s="35">
        <f t="shared" si="48"/>
        <v>6.2500000000000003E-6</v>
      </c>
      <c r="T352" s="35">
        <f t="shared" si="49"/>
        <v>1.9047302119777745E-4</v>
      </c>
      <c r="U352" s="35">
        <f>IF(SUBSTITUTE(D352," ","")=基础数据!$A$5,S352/T352*基础数据!$C$5,IF(SUBSTITUTE(D352," ","")=基础数据!$A$4,S352/T352*基础数据!$C$4,IF(SUBSTITUTE(D352," ","")=基础数据!$A$3,S352/T352*基础数据!$C$3,S352/T352*基础数据!$C$2)))</f>
        <v>1.6406522983405403</v>
      </c>
      <c r="V352" s="35">
        <f t="shared" si="50"/>
        <v>2.9006522983405403</v>
      </c>
      <c r="W352" s="35">
        <f>IF(SUBSTITUTE(D352," ","")="老年群体",V352*LOOKUP(1,0/((基础数据!$A$15:$A$26=SUBSTITUTE(是否降价——第三轮积分赛2Q产品评价以及处理!B352," ",""))*(基础数据!$B$15:$B$26=SUBSTITUTE(是否降价——第三轮积分赛2Q产品评价以及处理!D352," ",""))),基础数据!$C$15:$C$26)/(100-基础数据!$G$5),V352*LOOKUP(1,0/((基础数据!$A$15:$A$26=SUBSTITUTE(是否降价——第三轮积分赛2Q产品评价以及处理!B352," ",""))*(基础数据!$B$15:$B$26=SUBSTITUTE(是否降价——第三轮积分赛2Q产品评价以及处理!D352," ",""))),基础数据!$C$15:$C$26)/100)</f>
        <v>31.60184346086799</v>
      </c>
      <c r="X352" s="35">
        <f t="shared" si="51"/>
        <v>12640.737384347196</v>
      </c>
    </row>
    <row r="353" spans="1:24" ht="53.4" hidden="1" thickBot="1">
      <c r="A353" s="43">
        <f t="shared" si="44"/>
        <v>17</v>
      </c>
      <c r="B353" s="29" t="s">
        <v>23</v>
      </c>
      <c r="C353" s="30" t="s">
        <v>17</v>
      </c>
      <c r="D353" s="31" t="s">
        <v>38</v>
      </c>
      <c r="E353" s="20" t="s">
        <v>182</v>
      </c>
      <c r="F353" s="24">
        <v>1.61</v>
      </c>
      <c r="G353" s="20">
        <v>0</v>
      </c>
      <c r="H353" s="20">
        <v>1.01</v>
      </c>
      <c r="I353" s="20">
        <v>0.25</v>
      </c>
      <c r="J353" s="20">
        <v>0</v>
      </c>
      <c r="K353" s="20">
        <v>2.8736999999999999</v>
      </c>
      <c r="L353" s="45">
        <f>LOOKUP(1,0/((订单汇总处理!$G$7:$G$2423=N353)*(订单汇总处理!$E$7:$E$2423=B353)*(订单汇总处理!$D$7:$D$2423=2)),订单汇总处理!$I$7:$I$2423)</f>
        <v>34</v>
      </c>
      <c r="M353" s="45">
        <f>IF(SUBSTITUTE(D353," ","")="老年群体",K353*LOOKUP(1,0/((基础数据!$A$15:$A$26=SUBSTITUTE(是否降价——第三轮积分赛2Q产品评价以及处理!B353," ",""))*(基础数据!$B$15:$B$26=SUBSTITUTE(是否降价——第三轮积分赛2Q产品评价以及处理!D353," ",""))),基础数据!$C$15:$C$26)/(100-基础数据!$G$5),K353*LOOKUP(1,0/((基础数据!$A$15:$A$26=SUBSTITUTE(是否降价——第三轮积分赛2Q产品评价以及处理!B353," ",""))*(基础数据!$B$15:$B$26=SUBSTITUTE(是否降价——第三轮积分赛2Q产品评价以及处理!D353," ",""))),基础数据!$C$15:$C$26)/100)</f>
        <v>31.308205263157895</v>
      </c>
      <c r="N353" s="45" t="str">
        <f t="shared" si="45"/>
        <v>lll1</v>
      </c>
      <c r="O353" s="45">
        <f>IFERROR(LOOKUP(1,0/((订单汇总处理!$G$7:$G$2423=N353)*(订单汇总处理!$E$7:$E$2423=B353)*(订单汇总处理!$D$7:$D$2423=2)),订单汇总处理!$K$7:$K$2423),O354)</f>
        <v>400</v>
      </c>
      <c r="P353" s="45"/>
      <c r="Q353" s="45">
        <f t="shared" si="46"/>
        <v>12523.282105263157</v>
      </c>
      <c r="R353" s="46">
        <f t="shared" si="47"/>
        <v>400</v>
      </c>
      <c r="S353" s="35">
        <f t="shared" si="48"/>
        <v>6.2500000000000003E-6</v>
      </c>
      <c r="T353" s="35">
        <f t="shared" si="49"/>
        <v>1.9047302119777745E-4</v>
      </c>
      <c r="U353" s="35">
        <f>IF(SUBSTITUTE(D353," ","")=基础数据!$A$5,S353/T353*基础数据!$C$5,IF(SUBSTITUTE(D353," ","")=基础数据!$A$4,S353/T353*基础数据!$C$4,IF(SUBSTITUTE(D353," ","")=基础数据!$A$3,S353/T353*基础数据!$C$3,S353/T353*基础数据!$C$2)))</f>
        <v>1.6406522983405403</v>
      </c>
      <c r="V353" s="35">
        <f t="shared" si="50"/>
        <v>2.9006522983405403</v>
      </c>
      <c r="W353" s="35">
        <f>IF(SUBSTITUTE(D353," ","")="老年群体",V353*LOOKUP(1,0/((基础数据!$A$15:$A$26=SUBSTITUTE(是否降价——第三轮积分赛2Q产品评价以及处理!B353," ",""))*(基础数据!$B$15:$B$26=SUBSTITUTE(是否降价——第三轮积分赛2Q产品评价以及处理!D353," ",""))),基础数据!$C$15:$C$26)/(100-基础数据!$G$5),V353*LOOKUP(1,0/((基础数据!$A$15:$A$26=SUBSTITUTE(是否降价——第三轮积分赛2Q产品评价以及处理!B353," ",""))*(基础数据!$B$15:$B$26=SUBSTITUTE(是否降价——第三轮积分赛2Q产品评价以及处理!D353," ",""))),基础数据!$C$15:$C$26)/100)</f>
        <v>31.60184346086799</v>
      </c>
      <c r="X353" s="35">
        <f t="shared" si="51"/>
        <v>12640.737384347196</v>
      </c>
    </row>
    <row r="354" spans="1:24" ht="40.200000000000003" hidden="1" thickBot="1">
      <c r="A354" s="43">
        <f t="shared" si="44"/>
        <v>15</v>
      </c>
      <c r="B354" s="29" t="s">
        <v>23</v>
      </c>
      <c r="C354" s="30" t="s">
        <v>17</v>
      </c>
      <c r="D354" s="31" t="s">
        <v>38</v>
      </c>
      <c r="E354" s="20" t="s">
        <v>58</v>
      </c>
      <c r="F354" s="24">
        <v>1.61</v>
      </c>
      <c r="G354" s="20">
        <v>0</v>
      </c>
      <c r="H354" s="20">
        <v>1.01</v>
      </c>
      <c r="I354" s="20">
        <v>0.25</v>
      </c>
      <c r="J354" s="20">
        <v>0</v>
      </c>
      <c r="K354" s="20">
        <v>2.8736999999999999</v>
      </c>
      <c r="L354" s="45">
        <f>LOOKUP(1,0/((订单汇总处理!$G$7:$G$2423=N354)*(订单汇总处理!$E$7:$E$2423=B354)*(订单汇总处理!$D$7:$D$2423=2)),订单汇总处理!$I$7:$I$2423)</f>
        <v>30</v>
      </c>
      <c r="M354" s="45">
        <f>IF(SUBSTITUTE(D354," ","")="老年群体",K354*LOOKUP(1,0/((基础数据!$A$15:$A$26=SUBSTITUTE(是否降价——第三轮积分赛2Q产品评价以及处理!B354," ",""))*(基础数据!$B$15:$B$26=SUBSTITUTE(是否降价——第三轮积分赛2Q产品评价以及处理!D354," ",""))),基础数据!$C$15:$C$26)/(100-基础数据!$G$5),K354*LOOKUP(1,0/((基础数据!$A$15:$A$26=SUBSTITUTE(是否降价——第三轮积分赛2Q产品评价以及处理!B354," ",""))*(基础数据!$B$15:$B$26=SUBSTITUTE(是否降价——第三轮积分赛2Q产品评价以及处理!D354," ",""))),基础数据!$C$15:$C$26)/100)</f>
        <v>31.308205263157895</v>
      </c>
      <c r="N354" s="45" t="str">
        <f t="shared" si="45"/>
        <v>1老</v>
      </c>
      <c r="O354" s="45">
        <f>IFERROR(LOOKUP(1,0/((订单汇总处理!$G$7:$G$2423=N354)*(订单汇总处理!$E$7:$E$2423=B354)*(订单汇总处理!$D$7:$D$2423=2)),订单汇总处理!$K$7:$K$2423),O355)</f>
        <v>400</v>
      </c>
      <c r="P354" s="45"/>
      <c r="Q354" s="45">
        <f t="shared" si="46"/>
        <v>12523.282105263157</v>
      </c>
      <c r="R354" s="46">
        <f t="shared" si="47"/>
        <v>400</v>
      </c>
      <c r="S354" s="35">
        <f t="shared" si="48"/>
        <v>6.2500000000000003E-6</v>
      </c>
      <c r="T354" s="35">
        <f t="shared" si="49"/>
        <v>1.9047302119777745E-4</v>
      </c>
      <c r="U354" s="35">
        <f>IF(SUBSTITUTE(D354," ","")=基础数据!$A$5,S354/T354*基础数据!$C$5,IF(SUBSTITUTE(D354," ","")=基础数据!$A$4,S354/T354*基础数据!$C$4,IF(SUBSTITUTE(D354," ","")=基础数据!$A$3,S354/T354*基础数据!$C$3,S354/T354*基础数据!$C$2)))</f>
        <v>1.6406522983405403</v>
      </c>
      <c r="V354" s="35">
        <f t="shared" si="50"/>
        <v>2.9006522983405403</v>
      </c>
      <c r="W354" s="35">
        <f>IF(SUBSTITUTE(D354," ","")="老年群体",V354*LOOKUP(1,0/((基础数据!$A$15:$A$26=SUBSTITUTE(是否降价——第三轮积分赛2Q产品评价以及处理!B354," ",""))*(基础数据!$B$15:$B$26=SUBSTITUTE(是否降价——第三轮积分赛2Q产品评价以及处理!D354," ",""))),基础数据!$C$15:$C$26)/(100-基础数据!$G$5),V354*LOOKUP(1,0/((基础数据!$A$15:$A$26=SUBSTITUTE(是否降价——第三轮积分赛2Q产品评价以及处理!B354," ",""))*(基础数据!$B$15:$B$26=SUBSTITUTE(是否降价——第三轮积分赛2Q产品评价以及处理!D354," ",""))),基础数据!$C$15:$C$26)/100)</f>
        <v>31.60184346086799</v>
      </c>
      <c r="X354" s="35">
        <f t="shared" si="51"/>
        <v>12640.737384347196</v>
      </c>
    </row>
    <row r="355" spans="1:24" ht="40.200000000000003" hidden="1" thickBot="1">
      <c r="A355" s="43">
        <f t="shared" si="44"/>
        <v>15</v>
      </c>
      <c r="B355" s="29" t="s">
        <v>23</v>
      </c>
      <c r="C355" s="30" t="s">
        <v>17</v>
      </c>
      <c r="D355" s="31" t="s">
        <v>38</v>
      </c>
      <c r="E355" s="20" t="s">
        <v>59</v>
      </c>
      <c r="F355" s="24">
        <v>1.61</v>
      </c>
      <c r="G355" s="20">
        <v>0</v>
      </c>
      <c r="H355" s="20">
        <v>1.01</v>
      </c>
      <c r="I355" s="20">
        <v>0.25</v>
      </c>
      <c r="J355" s="20">
        <v>0</v>
      </c>
      <c r="K355" s="20">
        <v>2.8736999999999999</v>
      </c>
      <c r="L355" s="45">
        <f>LOOKUP(1,0/((订单汇总处理!$G$7:$G$2423=N355)*(订单汇总处理!$E$7:$E$2423=B355)*(订单汇总处理!$D$7:$D$2423=2)),订单汇总处理!$I$7:$I$2423)</f>
        <v>30</v>
      </c>
      <c r="M355" s="45">
        <f>IF(SUBSTITUTE(D355," ","")="老年群体",K355*LOOKUP(1,0/((基础数据!$A$15:$A$26=SUBSTITUTE(是否降价——第三轮积分赛2Q产品评价以及处理!B355," ",""))*(基础数据!$B$15:$B$26=SUBSTITUTE(是否降价——第三轮积分赛2Q产品评价以及处理!D355," ",""))),基础数据!$C$15:$C$26)/(100-基础数据!$G$5),K355*LOOKUP(1,0/((基础数据!$A$15:$A$26=SUBSTITUTE(是否降价——第三轮积分赛2Q产品评价以及处理!B355," ",""))*(基础数据!$B$15:$B$26=SUBSTITUTE(是否降价——第三轮积分赛2Q产品评价以及处理!D355," ",""))),基础数据!$C$15:$C$26)/100)</f>
        <v>31.308205263157895</v>
      </c>
      <c r="N355" s="45" t="str">
        <f t="shared" si="45"/>
        <v>2老</v>
      </c>
      <c r="O355" s="45">
        <f>IFERROR(LOOKUP(1,0/((订单汇总处理!$G$7:$G$2423=N355)*(订单汇总处理!$E$7:$E$2423=B355)*(订单汇总处理!$D$7:$D$2423=2)),订单汇总处理!$K$7:$K$2423),O356)</f>
        <v>400</v>
      </c>
      <c r="P355" s="45"/>
      <c r="Q355" s="45">
        <f t="shared" si="46"/>
        <v>12523.282105263157</v>
      </c>
      <c r="R355" s="46">
        <f t="shared" si="47"/>
        <v>400</v>
      </c>
      <c r="S355" s="35">
        <f t="shared" si="48"/>
        <v>6.2500000000000003E-6</v>
      </c>
      <c r="T355" s="35">
        <f t="shared" si="49"/>
        <v>1.9047302119777745E-4</v>
      </c>
      <c r="U355" s="35">
        <f>IF(SUBSTITUTE(D355," ","")=基础数据!$A$5,S355/T355*基础数据!$C$5,IF(SUBSTITUTE(D355," ","")=基础数据!$A$4,S355/T355*基础数据!$C$4,IF(SUBSTITUTE(D355," ","")=基础数据!$A$3,S355/T355*基础数据!$C$3,S355/T355*基础数据!$C$2)))</f>
        <v>1.6406522983405403</v>
      </c>
      <c r="V355" s="35">
        <f t="shared" si="50"/>
        <v>2.9006522983405403</v>
      </c>
      <c r="W355" s="35">
        <f>IF(SUBSTITUTE(D355," ","")="老年群体",V355*LOOKUP(1,0/((基础数据!$A$15:$A$26=SUBSTITUTE(是否降价——第三轮积分赛2Q产品评价以及处理!B355," ",""))*(基础数据!$B$15:$B$26=SUBSTITUTE(是否降价——第三轮积分赛2Q产品评价以及处理!D355," ",""))),基础数据!$C$15:$C$26)/(100-基础数据!$G$5),V355*LOOKUP(1,0/((基础数据!$A$15:$A$26=SUBSTITUTE(是否降价——第三轮积分赛2Q产品评价以及处理!B355," ",""))*(基础数据!$B$15:$B$26=SUBSTITUTE(是否降价——第三轮积分赛2Q产品评价以及处理!D355," ",""))),基础数据!$C$15:$C$26)/100)</f>
        <v>31.60184346086799</v>
      </c>
      <c r="X355" s="35">
        <f t="shared" si="51"/>
        <v>12640.737384347196</v>
      </c>
    </row>
    <row r="356" spans="1:24" ht="53.4" hidden="1" thickBot="1">
      <c r="A356" s="43">
        <f t="shared" si="44"/>
        <v>23</v>
      </c>
      <c r="B356" s="29" t="s">
        <v>23</v>
      </c>
      <c r="C356" s="30" t="s">
        <v>17</v>
      </c>
      <c r="D356" s="31" t="s">
        <v>38</v>
      </c>
      <c r="E356" s="20" t="s">
        <v>60</v>
      </c>
      <c r="F356" s="24">
        <v>1.61</v>
      </c>
      <c r="G356" s="20">
        <v>0</v>
      </c>
      <c r="H356" s="20">
        <v>1.01</v>
      </c>
      <c r="I356" s="20">
        <v>0.25</v>
      </c>
      <c r="J356" s="20">
        <v>0</v>
      </c>
      <c r="K356" s="20">
        <v>2.8736999999999999</v>
      </c>
      <c r="L356" s="45">
        <f>LOOKUP(1,0/((订单汇总处理!$G$7:$G$2423=N356)*(订单汇总处理!$E$7:$E$2423=B356)*(订单汇总处理!$D$7:$D$2423=2)),订单汇总处理!$I$7:$I$2423)</f>
        <v>34</v>
      </c>
      <c r="M356" s="45">
        <f>IF(SUBSTITUTE(D356," ","")="老年群体",K356*LOOKUP(1,0/((基础数据!$A$15:$A$26=SUBSTITUTE(是否降价——第三轮积分赛2Q产品评价以及处理!B356," ",""))*(基础数据!$B$15:$B$26=SUBSTITUTE(是否降价——第三轮积分赛2Q产品评价以及处理!D356," ",""))),基础数据!$C$15:$C$26)/(100-基础数据!$G$5),K356*LOOKUP(1,0/((基础数据!$A$15:$A$26=SUBSTITUTE(是否降价——第三轮积分赛2Q产品评价以及处理!B356," ",""))*(基础数据!$B$15:$B$26=SUBSTITUTE(是否降价——第三轮积分赛2Q产品评价以及处理!D356," ",""))),基础数据!$C$15:$C$26)/100)</f>
        <v>31.308205263157895</v>
      </c>
      <c r="N356" s="45" t="str">
        <f t="shared" si="45"/>
        <v>老年O1</v>
      </c>
      <c r="O356" s="45">
        <f>IFERROR(LOOKUP(1,0/((订单汇总处理!$G$7:$G$2423=N356)*(订单汇总处理!$E$7:$E$2423=B356)*(订单汇总处理!$D$7:$D$2423=2)),订单汇总处理!$K$7:$K$2423),O357)</f>
        <v>400</v>
      </c>
      <c r="P356" s="45"/>
      <c r="Q356" s="45">
        <f t="shared" si="46"/>
        <v>12523.282105263157</v>
      </c>
      <c r="R356" s="46">
        <f t="shared" si="47"/>
        <v>400</v>
      </c>
      <c r="S356" s="35">
        <f t="shared" si="48"/>
        <v>6.2500000000000003E-6</v>
      </c>
      <c r="T356" s="35">
        <f t="shared" si="49"/>
        <v>1.9047302119777745E-4</v>
      </c>
      <c r="U356" s="35">
        <f>IF(SUBSTITUTE(D356," ","")=基础数据!$A$5,S356/T356*基础数据!$C$5,IF(SUBSTITUTE(D356," ","")=基础数据!$A$4,S356/T356*基础数据!$C$4,IF(SUBSTITUTE(D356," ","")=基础数据!$A$3,S356/T356*基础数据!$C$3,S356/T356*基础数据!$C$2)))</f>
        <v>1.6406522983405403</v>
      </c>
      <c r="V356" s="35">
        <f t="shared" si="50"/>
        <v>2.9006522983405403</v>
      </c>
      <c r="W356" s="35">
        <f>IF(SUBSTITUTE(D356," ","")="老年群体",V356*LOOKUP(1,0/((基础数据!$A$15:$A$26=SUBSTITUTE(是否降价——第三轮积分赛2Q产品评价以及处理!B356," ",""))*(基础数据!$B$15:$B$26=SUBSTITUTE(是否降价——第三轮积分赛2Q产品评价以及处理!D356," ",""))),基础数据!$C$15:$C$26)/(100-基础数据!$G$5),V356*LOOKUP(1,0/((基础数据!$A$15:$A$26=SUBSTITUTE(是否降价——第三轮积分赛2Q产品评价以及处理!B356," ",""))*(基础数据!$B$15:$B$26=SUBSTITUTE(是否降价——第三轮积分赛2Q产品评价以及处理!D356," ",""))),基础数据!$C$15:$C$26)/100)</f>
        <v>31.60184346086799</v>
      </c>
      <c r="X356" s="35">
        <f t="shared" si="51"/>
        <v>12640.737384347196</v>
      </c>
    </row>
    <row r="357" spans="1:24" ht="53.4" hidden="1" thickBot="1">
      <c r="A357" s="43">
        <f t="shared" si="44"/>
        <v>6</v>
      </c>
      <c r="B357" s="29" t="s">
        <v>23</v>
      </c>
      <c r="C357" s="30" t="s">
        <v>17</v>
      </c>
      <c r="D357" s="31" t="s">
        <v>38</v>
      </c>
      <c r="E357" s="20" t="s">
        <v>53</v>
      </c>
      <c r="F357" s="24">
        <v>1.61</v>
      </c>
      <c r="G357" s="20">
        <v>0</v>
      </c>
      <c r="H357" s="20">
        <v>1.01</v>
      </c>
      <c r="I357" s="20">
        <v>0.25</v>
      </c>
      <c r="J357" s="20">
        <v>0</v>
      </c>
      <c r="K357" s="20">
        <v>2.8736999999999999</v>
      </c>
      <c r="L357" s="45">
        <f>LOOKUP(1,0/((订单汇总处理!$G$7:$G$2423=N357)*(订单汇总处理!$E$7:$E$2423=B357)*(订单汇总处理!$D$7:$D$2423=2)),订单汇总处理!$I$7:$I$2423)</f>
        <v>34</v>
      </c>
      <c r="M357" s="45">
        <f>IF(SUBSTITUTE(D357," ","")="老年群体",K357*LOOKUP(1,0/((基础数据!$A$15:$A$26=SUBSTITUTE(是否降价——第三轮积分赛2Q产品评价以及处理!B357," ",""))*(基础数据!$B$15:$B$26=SUBSTITUTE(是否降价——第三轮积分赛2Q产品评价以及处理!D357," ",""))),基础数据!$C$15:$C$26)/(100-基础数据!$G$5),K357*LOOKUP(1,0/((基础数据!$A$15:$A$26=SUBSTITUTE(是否降价——第三轮积分赛2Q产品评价以及处理!B357," ",""))*(基础数据!$B$15:$B$26=SUBSTITUTE(是否降价——第三轮积分赛2Q产品评价以及处理!D357," ",""))),基础数据!$C$15:$C$26)/100)</f>
        <v>31.308205263157895</v>
      </c>
      <c r="N357" s="45" t="str">
        <f t="shared" si="45"/>
        <v>老一</v>
      </c>
      <c r="O357" s="45">
        <f>IFERROR(LOOKUP(1,0/((订单汇总处理!$G$7:$G$2423=N357)*(订单汇总处理!$E$7:$E$2423=B357)*(订单汇总处理!$D$7:$D$2423=2)),订单汇总处理!$K$7:$K$2423),O358)</f>
        <v>400</v>
      </c>
      <c r="P357" s="45"/>
      <c r="Q357" s="45">
        <f t="shared" si="46"/>
        <v>12523.282105263157</v>
      </c>
      <c r="R357" s="46">
        <f t="shared" si="47"/>
        <v>400</v>
      </c>
      <c r="S357" s="35">
        <f t="shared" si="48"/>
        <v>6.2500000000000003E-6</v>
      </c>
      <c r="T357" s="35">
        <f t="shared" si="49"/>
        <v>1.9047302119777745E-4</v>
      </c>
      <c r="U357" s="35">
        <f>IF(SUBSTITUTE(D357," ","")=基础数据!$A$5,S357/T357*基础数据!$C$5,IF(SUBSTITUTE(D357," ","")=基础数据!$A$4,S357/T357*基础数据!$C$4,IF(SUBSTITUTE(D357," ","")=基础数据!$A$3,S357/T357*基础数据!$C$3,S357/T357*基础数据!$C$2)))</f>
        <v>1.6406522983405403</v>
      </c>
      <c r="V357" s="35">
        <f t="shared" si="50"/>
        <v>2.9006522983405403</v>
      </c>
      <c r="W357" s="35">
        <f>IF(SUBSTITUTE(D357," ","")="老年群体",V357*LOOKUP(1,0/((基础数据!$A$15:$A$26=SUBSTITUTE(是否降价——第三轮积分赛2Q产品评价以及处理!B357," ",""))*(基础数据!$B$15:$B$26=SUBSTITUTE(是否降价——第三轮积分赛2Q产品评价以及处理!D357," ",""))),基础数据!$C$15:$C$26)/(100-基础数据!$G$5),V357*LOOKUP(1,0/((基础数据!$A$15:$A$26=SUBSTITUTE(是否降价——第三轮积分赛2Q产品评价以及处理!B357," ",""))*(基础数据!$B$15:$B$26=SUBSTITUTE(是否降价——第三轮积分赛2Q产品评价以及处理!D357," ",""))),基础数据!$C$15:$C$26)/100)</f>
        <v>31.60184346086799</v>
      </c>
      <c r="X357" s="35">
        <f t="shared" si="51"/>
        <v>12640.737384347196</v>
      </c>
    </row>
    <row r="358" spans="1:24" ht="40.200000000000003" hidden="1" thickBot="1">
      <c r="A358" s="43">
        <f t="shared" si="44"/>
        <v>13</v>
      </c>
      <c r="B358" s="29" t="s">
        <v>23</v>
      </c>
      <c r="C358" s="30" t="s">
        <v>17</v>
      </c>
      <c r="D358" s="31" t="s">
        <v>38</v>
      </c>
      <c r="E358" s="20" t="s">
        <v>52</v>
      </c>
      <c r="F358" s="24">
        <v>1.61</v>
      </c>
      <c r="G358" s="20">
        <v>0</v>
      </c>
      <c r="H358" s="20">
        <v>1.01</v>
      </c>
      <c r="I358" s="20">
        <v>0.25</v>
      </c>
      <c r="J358" s="20">
        <v>0</v>
      </c>
      <c r="K358" s="20">
        <v>2.8736999999999999</v>
      </c>
      <c r="L358" s="45">
        <f>LOOKUP(1,0/((订单汇总处理!$G$7:$G$2423=N358)*(订单汇总处理!$E$7:$E$2423=B358)*(订单汇总处理!$D$7:$D$2423=2)),订单汇总处理!$I$7:$I$2423)</f>
        <v>34</v>
      </c>
      <c r="M358" s="45">
        <f>IF(SUBSTITUTE(D358," ","")="老年群体",K358*LOOKUP(1,0/((基础数据!$A$15:$A$26=SUBSTITUTE(是否降价——第三轮积分赛2Q产品评价以及处理!B358," ",""))*(基础数据!$B$15:$B$26=SUBSTITUTE(是否降价——第三轮积分赛2Q产品评价以及处理!D358," ",""))),基础数据!$C$15:$C$26)/(100-基础数据!$G$5),K358*LOOKUP(1,0/((基础数据!$A$15:$A$26=SUBSTITUTE(是否降价——第三轮积分赛2Q产品评价以及处理!B358," ",""))*(基础数据!$B$15:$B$26=SUBSTITUTE(是否降价——第三轮积分赛2Q产品评价以及处理!D358," ",""))),基础数据!$C$15:$C$26)/100)</f>
        <v>31.308205263157895</v>
      </c>
      <c r="N358" s="45" t="str">
        <f t="shared" si="45"/>
        <v>老老4</v>
      </c>
      <c r="O358" s="45">
        <f>IFERROR(LOOKUP(1,0/((订单汇总处理!$G$7:$G$2423=N358)*(订单汇总处理!$E$7:$E$2423=B358)*(订单汇总处理!$D$7:$D$2423=2)),订单汇总处理!$K$7:$K$2423),O359)</f>
        <v>400</v>
      </c>
      <c r="P358" s="45"/>
      <c r="Q358" s="45">
        <f t="shared" si="46"/>
        <v>12523.282105263157</v>
      </c>
      <c r="R358" s="46">
        <f t="shared" si="47"/>
        <v>400</v>
      </c>
      <c r="S358" s="35">
        <f t="shared" si="48"/>
        <v>6.2500000000000003E-6</v>
      </c>
      <c r="T358" s="35">
        <f t="shared" si="49"/>
        <v>1.9047302119777745E-4</v>
      </c>
      <c r="U358" s="35">
        <f>IF(SUBSTITUTE(D358," ","")=基础数据!$A$5,S358/T358*基础数据!$C$5,IF(SUBSTITUTE(D358," ","")=基础数据!$A$4,S358/T358*基础数据!$C$4,IF(SUBSTITUTE(D358," ","")=基础数据!$A$3,S358/T358*基础数据!$C$3,S358/T358*基础数据!$C$2)))</f>
        <v>1.6406522983405403</v>
      </c>
      <c r="V358" s="35">
        <f t="shared" si="50"/>
        <v>2.9006522983405403</v>
      </c>
      <c r="W358" s="35">
        <f>IF(SUBSTITUTE(D358," ","")="老年群体",V358*LOOKUP(1,0/((基础数据!$A$15:$A$26=SUBSTITUTE(是否降价——第三轮积分赛2Q产品评价以及处理!B358," ",""))*(基础数据!$B$15:$B$26=SUBSTITUTE(是否降价——第三轮积分赛2Q产品评价以及处理!D358," ",""))),基础数据!$C$15:$C$26)/(100-基础数据!$G$5),V358*LOOKUP(1,0/((基础数据!$A$15:$A$26=SUBSTITUTE(是否降价——第三轮积分赛2Q产品评价以及处理!B358," ",""))*(基础数据!$B$15:$B$26=SUBSTITUTE(是否降价——第三轮积分赛2Q产品评价以及处理!D358," ",""))),基础数据!$C$15:$C$26)/100)</f>
        <v>31.60184346086799</v>
      </c>
      <c r="X358" s="35">
        <f t="shared" si="51"/>
        <v>12640.737384347196</v>
      </c>
    </row>
    <row r="359" spans="1:24" ht="27" hidden="1" thickBot="1">
      <c r="A359" s="43">
        <f t="shared" si="44"/>
        <v>8</v>
      </c>
      <c r="B359" s="29" t="s">
        <v>23</v>
      </c>
      <c r="C359" s="30" t="s">
        <v>17</v>
      </c>
      <c r="D359" s="31" t="s">
        <v>38</v>
      </c>
      <c r="E359" s="20" t="s">
        <v>63</v>
      </c>
      <c r="F359" s="24">
        <v>1.61</v>
      </c>
      <c r="G359" s="20">
        <v>0</v>
      </c>
      <c r="H359" s="20">
        <v>0.71</v>
      </c>
      <c r="I359" s="20">
        <v>0.5</v>
      </c>
      <c r="J359" s="20">
        <v>0</v>
      </c>
      <c r="K359" s="20">
        <v>2.8199000000000001</v>
      </c>
      <c r="L359" s="45">
        <f>LOOKUP(1,0/((订单汇总处理!$G$7:$G$2423=N359)*(订单汇总处理!$E$7:$E$2423=B359)*(订单汇总处理!$D$7:$D$2423=2)),订单汇总处理!$I$7:$I$2423)</f>
        <v>34</v>
      </c>
      <c r="M359" s="45">
        <f>IF(SUBSTITUTE(D359," ","")="老年群体",K359*LOOKUP(1,0/((基础数据!$A$15:$A$26=SUBSTITUTE(是否降价——第三轮积分赛2Q产品评价以及处理!B359," ",""))*(基础数据!$B$15:$B$26=SUBSTITUTE(是否降价——第三轮积分赛2Q产品评价以及处理!D359," ",""))),基础数据!$C$15:$C$26)/(100-基础数据!$G$5),K359*LOOKUP(1,0/((基础数据!$A$15:$A$26=SUBSTITUTE(是否降价——第三轮积分赛2Q产品评价以及处理!B359," ",""))*(基础数据!$B$15:$B$26=SUBSTITUTE(是否降价——第三轮积分赛2Q产品评价以及处理!D359," ",""))),基础数据!$C$15:$C$26)/100)</f>
        <v>30.722068421052633</v>
      </c>
      <c r="N359" s="45" t="str">
        <f t="shared" si="45"/>
        <v>老年22</v>
      </c>
      <c r="O359" s="45">
        <f>IFERROR(LOOKUP(1,0/((订单汇总处理!$G$7:$G$2423=N359)*(订单汇总处理!$E$7:$E$2423=B359)*(订单汇总处理!$D$7:$D$2423=2)),订单汇总处理!$K$7:$K$2423),O360)</f>
        <v>400</v>
      </c>
      <c r="P359" s="45"/>
      <c r="Q359" s="45">
        <f t="shared" si="46"/>
        <v>12288.827368421053</v>
      </c>
      <c r="R359" s="46">
        <f t="shared" si="47"/>
        <v>400</v>
      </c>
      <c r="S359" s="35">
        <f t="shared" si="48"/>
        <v>6.2500000000000003E-6</v>
      </c>
      <c r="T359" s="35">
        <f t="shared" si="49"/>
        <v>1.9047302119777745E-4</v>
      </c>
      <c r="U359" s="35">
        <f>IF(SUBSTITUTE(D359," ","")=基础数据!$A$5,S359/T359*基础数据!$C$5,IF(SUBSTITUTE(D359," ","")=基础数据!$A$4,S359/T359*基础数据!$C$4,IF(SUBSTITUTE(D359," ","")=基础数据!$A$3,S359/T359*基础数据!$C$3,S359/T359*基础数据!$C$2)))</f>
        <v>1.6406522983405403</v>
      </c>
      <c r="V359" s="35">
        <f t="shared" si="50"/>
        <v>2.85065229834054</v>
      </c>
      <c r="W359" s="35">
        <f>IF(SUBSTITUTE(D359," ","")="老年群体",V359*LOOKUP(1,0/((基础数据!$A$15:$A$26=SUBSTITUTE(是否降价——第三轮积分赛2Q产品评价以及处理!B359," ",""))*(基础数据!$B$15:$B$26=SUBSTITUTE(是否降价——第三轮积分赛2Q产品评价以及处理!D359," ",""))),基础数据!$C$15:$C$26)/(100-基础数据!$G$5),V359*LOOKUP(1,0/((基础数据!$A$15:$A$26=SUBSTITUTE(是否降价——第三轮积分赛2Q产品评价以及处理!B359," ",""))*(基础数据!$B$15:$B$26=SUBSTITUTE(是否降价——第三轮积分赛2Q产品评价以及处理!D359," ",""))),基础数据!$C$15:$C$26)/100)</f>
        <v>31.057106618762727</v>
      </c>
      <c r="X359" s="35">
        <f t="shared" si="51"/>
        <v>12422.842647505091</v>
      </c>
    </row>
    <row r="360" spans="1:24" ht="27" hidden="1" thickBot="1">
      <c r="A360" s="43">
        <f t="shared" si="44"/>
        <v>12</v>
      </c>
      <c r="B360" s="29" t="s">
        <v>23</v>
      </c>
      <c r="C360" s="30" t="s">
        <v>17</v>
      </c>
      <c r="D360" s="31" t="s">
        <v>38</v>
      </c>
      <c r="E360" s="20" t="s">
        <v>64</v>
      </c>
      <c r="F360" s="24">
        <v>1.61</v>
      </c>
      <c r="G360" s="20">
        <v>0</v>
      </c>
      <c r="H360" s="20">
        <v>0.71</v>
      </c>
      <c r="I360" s="20">
        <v>0.5</v>
      </c>
      <c r="J360" s="20">
        <v>0</v>
      </c>
      <c r="K360" s="20">
        <v>2.8199000000000001</v>
      </c>
      <c r="L360" s="45">
        <f>LOOKUP(1,0/((订单汇总处理!$G$7:$G$2423=N360)*(订单汇总处理!$E$7:$E$2423=B360)*(订单汇总处理!$D$7:$D$2423=2)),订单汇总处理!$I$7:$I$2423)</f>
        <v>34</v>
      </c>
      <c r="M360" s="45">
        <f>IF(SUBSTITUTE(D360," ","")="老年群体",K360*LOOKUP(1,0/((基础数据!$A$15:$A$26=SUBSTITUTE(是否降价——第三轮积分赛2Q产品评价以及处理!B360," ",""))*(基础数据!$B$15:$B$26=SUBSTITUTE(是否降价——第三轮积分赛2Q产品评价以及处理!D360," ",""))),基础数据!$C$15:$C$26)/(100-基础数据!$G$5),K360*LOOKUP(1,0/((基础数据!$A$15:$A$26=SUBSTITUTE(是否降价——第三轮积分赛2Q产品评价以及处理!B360," ",""))*(基础数据!$B$15:$B$26=SUBSTITUTE(是否降价——第三轮积分赛2Q产品评价以及处理!D360," ",""))),基础数据!$C$15:$C$26)/100)</f>
        <v>30.722068421052633</v>
      </c>
      <c r="N360" s="45" t="str">
        <f t="shared" si="45"/>
        <v>ln</v>
      </c>
      <c r="O360" s="45">
        <f>IFERROR(LOOKUP(1,0/((订单汇总处理!$G$7:$G$2423=N360)*(订单汇总处理!$E$7:$E$2423=B360)*(订单汇总处理!$D$7:$D$2423=2)),订单汇总处理!$K$7:$K$2423),O361)</f>
        <v>400</v>
      </c>
      <c r="P360" s="45"/>
      <c r="Q360" s="45">
        <f t="shared" si="46"/>
        <v>12288.827368421053</v>
      </c>
      <c r="R360" s="46">
        <f t="shared" si="47"/>
        <v>400</v>
      </c>
      <c r="S360" s="35">
        <f t="shared" si="48"/>
        <v>6.2500000000000003E-6</v>
      </c>
      <c r="T360" s="35">
        <f t="shared" si="49"/>
        <v>1.9047302119777745E-4</v>
      </c>
      <c r="U360" s="35">
        <f>IF(SUBSTITUTE(D360," ","")=基础数据!$A$5,S360/T360*基础数据!$C$5,IF(SUBSTITUTE(D360," ","")=基础数据!$A$4,S360/T360*基础数据!$C$4,IF(SUBSTITUTE(D360," ","")=基础数据!$A$3,S360/T360*基础数据!$C$3,S360/T360*基础数据!$C$2)))</f>
        <v>1.6406522983405403</v>
      </c>
      <c r="V360" s="35">
        <f t="shared" si="50"/>
        <v>2.85065229834054</v>
      </c>
      <c r="W360" s="35">
        <f>IF(SUBSTITUTE(D360," ","")="老年群体",V360*LOOKUP(1,0/((基础数据!$A$15:$A$26=SUBSTITUTE(是否降价——第三轮积分赛2Q产品评价以及处理!B360," ",""))*(基础数据!$B$15:$B$26=SUBSTITUTE(是否降价——第三轮积分赛2Q产品评价以及处理!D360," ",""))),基础数据!$C$15:$C$26)/(100-基础数据!$G$5),V360*LOOKUP(1,0/((基础数据!$A$15:$A$26=SUBSTITUTE(是否降价——第三轮积分赛2Q产品评价以及处理!B360," ",""))*(基础数据!$B$15:$B$26=SUBSTITUTE(是否降价——第三轮积分赛2Q产品评价以及处理!D360," ",""))),基础数据!$C$15:$C$26)/100)</f>
        <v>31.057106618762727</v>
      </c>
      <c r="X360" s="35">
        <f t="shared" si="51"/>
        <v>12422.842647505091</v>
      </c>
    </row>
    <row r="361" spans="1:24" ht="40.200000000000003" hidden="1" thickBot="1">
      <c r="A361" s="43">
        <f t="shared" si="44"/>
        <v>5</v>
      </c>
      <c r="B361" s="29" t="s">
        <v>23</v>
      </c>
      <c r="C361" s="30" t="s">
        <v>17</v>
      </c>
      <c r="D361" s="31" t="s">
        <v>38</v>
      </c>
      <c r="E361" s="20" t="s">
        <v>65</v>
      </c>
      <c r="F361" s="24">
        <v>1.61</v>
      </c>
      <c r="G361" s="20">
        <v>0</v>
      </c>
      <c r="H361" s="20">
        <v>0.71</v>
      </c>
      <c r="I361" s="20">
        <v>0.25</v>
      </c>
      <c r="J361" s="20">
        <v>0</v>
      </c>
      <c r="K361" s="20">
        <v>2.5699000000000001</v>
      </c>
      <c r="L361" s="45">
        <f>LOOKUP(1,0/((订单汇总处理!$G$7:$G$2423=N361)*(订单汇总处理!$E$7:$E$2423=B361)*(订单汇总处理!$D$7:$D$2423=2)),订单汇总处理!$I$7:$I$2423)</f>
        <v>27</v>
      </c>
      <c r="M361" s="45">
        <f>IF(SUBSTITUTE(D361," ","")="老年群体",K361*LOOKUP(1,0/((基础数据!$A$15:$A$26=SUBSTITUTE(是否降价——第三轮积分赛2Q产品评价以及处理!B361," ",""))*(基础数据!$B$15:$B$26=SUBSTITUTE(是否降价——第三轮积分赛2Q产品评价以及处理!D361," ",""))),基础数据!$C$15:$C$26)/(100-基础数据!$G$5),K361*LOOKUP(1,0/((基础数据!$A$15:$A$26=SUBSTITUTE(是否降价——第三轮积分赛2Q产品评价以及处理!B361," ",""))*(基础数据!$B$15:$B$26=SUBSTITUTE(是否降价——第三轮积分赛2Q产品评价以及处理!D361," ",""))),基础数据!$C$15:$C$26)/100)</f>
        <v>27.998384210526318</v>
      </c>
      <c r="N361" s="45" t="str">
        <f t="shared" si="45"/>
        <v>LL2</v>
      </c>
      <c r="O361" s="45">
        <f>IFERROR(LOOKUP(1,0/((订单汇总处理!$G$7:$G$2423=N361)*(订单汇总处理!$E$7:$E$2423=B361)*(订单汇总处理!$D$7:$D$2423=2)),订单汇总处理!$K$7:$K$2423),O362)</f>
        <v>400</v>
      </c>
      <c r="P361" s="45"/>
      <c r="Q361" s="45">
        <f t="shared" si="46"/>
        <v>11199.353684210528</v>
      </c>
      <c r="R361" s="46">
        <f t="shared" si="47"/>
        <v>400</v>
      </c>
      <c r="S361" s="35">
        <f t="shared" si="48"/>
        <v>6.2500000000000003E-6</v>
      </c>
      <c r="T361" s="35">
        <f t="shared" si="49"/>
        <v>1.9047302119777745E-4</v>
      </c>
      <c r="U361" s="35">
        <f>IF(SUBSTITUTE(D361," ","")=基础数据!$A$5,S361/T361*基础数据!$C$5,IF(SUBSTITUTE(D361," ","")=基础数据!$A$4,S361/T361*基础数据!$C$4,IF(SUBSTITUTE(D361," ","")=基础数据!$A$3,S361/T361*基础数据!$C$3,S361/T361*基础数据!$C$2)))</f>
        <v>1.6406522983405403</v>
      </c>
      <c r="V361" s="35">
        <f t="shared" si="50"/>
        <v>2.60065229834054</v>
      </c>
      <c r="W361" s="35">
        <f>IF(SUBSTITUTE(D361," ","")="老年群体",V361*LOOKUP(1,0/((基础数据!$A$15:$A$26=SUBSTITUTE(是否降价——第三轮积分赛2Q产品评价以及处理!B361," ",""))*(基础数据!$B$15:$B$26=SUBSTITUTE(是否降价——第三轮积分赛2Q产品评价以及处理!D361," ",""))),基础数据!$C$15:$C$26)/(100-基础数据!$G$5),V361*LOOKUP(1,0/((基础数据!$A$15:$A$26=SUBSTITUTE(是否降价——第三轮积分赛2Q产品评价以及处理!B361," ",""))*(基础数据!$B$15:$B$26=SUBSTITUTE(是否降价——第三轮积分赛2Q产品评价以及处理!D361," ",""))),基础数据!$C$15:$C$26)/100)</f>
        <v>28.333422408236412</v>
      </c>
      <c r="X361" s="35">
        <f t="shared" si="51"/>
        <v>11333.368963294564</v>
      </c>
    </row>
    <row r="362" spans="1:24" ht="40.200000000000003" hidden="1" thickBot="1">
      <c r="A362" s="43">
        <f t="shared" si="44"/>
        <v>3</v>
      </c>
      <c r="B362" s="29" t="s">
        <v>23</v>
      </c>
      <c r="C362" s="30" t="s">
        <v>17</v>
      </c>
      <c r="D362" s="31" t="s">
        <v>38</v>
      </c>
      <c r="E362" s="20" t="s">
        <v>66</v>
      </c>
      <c r="F362" s="24">
        <v>1.61</v>
      </c>
      <c r="G362" s="20">
        <v>0</v>
      </c>
      <c r="H362" s="20">
        <v>0.71</v>
      </c>
      <c r="I362" s="20">
        <v>0.25</v>
      </c>
      <c r="J362" s="20">
        <v>0</v>
      </c>
      <c r="K362" s="20">
        <v>2.5699000000000001</v>
      </c>
      <c r="L362" s="45" t="e">
        <f>LOOKUP(1,0/((订单汇总处理!$G$7:$G$2423=N362)*(订单汇总处理!$E$7:$E$2423=B362)*(订单汇总处理!$D$7:$D$2423=2)),订单汇总处理!$I$7:$I$2423)</f>
        <v>#N/A</v>
      </c>
      <c r="M362" s="45">
        <f>IF(SUBSTITUTE(D362," ","")="老年群体",K362*LOOKUP(1,0/((基础数据!$A$15:$A$26=SUBSTITUTE(是否降价——第三轮积分赛2Q产品评价以及处理!B362," ",""))*(基础数据!$B$15:$B$26=SUBSTITUTE(是否降价——第三轮积分赛2Q产品评价以及处理!D362," ",""))),基础数据!$C$15:$C$26)/(100-基础数据!$G$5),K362*LOOKUP(1,0/((基础数据!$A$15:$A$26=SUBSTITUTE(是否降价——第三轮积分赛2Q产品评价以及处理!B362," ",""))*(基础数据!$B$15:$B$26=SUBSTITUTE(是否降价——第三轮积分赛2Q产品评价以及处理!D362," ",""))),基础数据!$C$15:$C$26)/100)</f>
        <v>27.998384210526318</v>
      </c>
      <c r="N362" s="45" t="str">
        <f t="shared" si="45"/>
        <v>老年222</v>
      </c>
      <c r="O362" s="45">
        <f>IFERROR(LOOKUP(1,0/((订单汇总处理!$G$7:$G$2423=N362)*(订单汇总处理!$E$7:$E$2423=B362)*(订单汇总处理!$D$7:$D$2423=2)),订单汇总处理!$K$7:$K$2423),O363)</f>
        <v>600</v>
      </c>
      <c r="P362" s="45"/>
      <c r="Q362" s="45">
        <f t="shared" si="46"/>
        <v>16799.03052631579</v>
      </c>
      <c r="R362" s="46">
        <f t="shared" si="47"/>
        <v>600</v>
      </c>
      <c r="S362" s="35">
        <f t="shared" si="48"/>
        <v>2.7777777777777779E-6</v>
      </c>
      <c r="T362" s="35">
        <f t="shared" si="49"/>
        <v>1.9047302119777745E-4</v>
      </c>
      <c r="U362" s="35">
        <f>IF(SUBSTITUTE(D362," ","")=基础数据!$A$5,S362/T362*基础数据!$C$5,IF(SUBSTITUTE(D362," ","")=基础数据!$A$4,S362/T362*基础数据!$C$4,IF(SUBSTITUTE(D362," ","")=基础数据!$A$3,S362/T362*基础数据!$C$3,S362/T362*基础数据!$C$2)))</f>
        <v>0.72917879926246232</v>
      </c>
      <c r="V362" s="35">
        <f t="shared" si="50"/>
        <v>1.6891787992624623</v>
      </c>
      <c r="W362" s="35">
        <f>IF(SUBSTITUTE(D362," ","")="老年群体",V362*LOOKUP(1,0/((基础数据!$A$15:$A$26=SUBSTITUTE(是否降价——第三轮积分赛2Q产品评价以及处理!B362," ",""))*(基础数据!$B$15:$B$26=SUBSTITUTE(是否降价——第三轮积分赛2Q产品评价以及处理!D362," ",""))),基础数据!$C$15:$C$26)/(100-基础数据!$G$5),V362*LOOKUP(1,0/((基础数据!$A$15:$A$26=SUBSTITUTE(是否降价——第三轮积分赛2Q产品评价以及处理!B362," ",""))*(基础数据!$B$15:$B$26=SUBSTITUTE(是否降价——第三轮积分赛2Q产品评价以及处理!D362," ",""))),基础数据!$C$15:$C$26)/100)</f>
        <v>18.403158497227878</v>
      </c>
      <c r="X362" s="35">
        <f t="shared" si="51"/>
        <v>11041.895098336727</v>
      </c>
    </row>
    <row r="363" spans="1:24" ht="27" hidden="1" thickBot="1">
      <c r="A363" s="43">
        <f t="shared" si="44"/>
        <v>21</v>
      </c>
      <c r="B363" s="29" t="s">
        <v>23</v>
      </c>
      <c r="C363" s="30" t="s">
        <v>17</v>
      </c>
      <c r="D363" s="32" t="s">
        <v>67</v>
      </c>
      <c r="E363" s="20" t="s">
        <v>68</v>
      </c>
      <c r="F363" s="24">
        <v>0.54</v>
      </c>
      <c r="G363" s="20">
        <v>1.21</v>
      </c>
      <c r="H363" s="20">
        <v>0.93</v>
      </c>
      <c r="I363" s="20">
        <v>0.28000000000000003</v>
      </c>
      <c r="J363" s="20">
        <v>0.51</v>
      </c>
      <c r="K363" s="20">
        <v>3.4611000000000001</v>
      </c>
      <c r="L363" s="45">
        <f>LOOKUP(1,0/((订单汇总处理!$G$7:$G$2423=N363)*(订单汇总处理!$E$7:$E$2423=B363)*(订单汇总处理!$D$7:$D$2423=2)),订单汇总处理!$I$7:$I$2423)</f>
        <v>34</v>
      </c>
      <c r="M363" s="45">
        <f>IF(SUBSTITUTE(D363," ","")="老年群体",K363*LOOKUP(1,0/((基础数据!$A$15:$A$26=SUBSTITUTE(是否降价——第三轮积分赛2Q产品评价以及处理!B363," ",""))*(基础数据!$B$15:$B$26=SUBSTITUTE(是否降价——第三轮积分赛2Q产品评价以及处理!D363," ",""))),基础数据!$C$15:$C$26)/(100-基础数据!$G$5),K363*LOOKUP(1,0/((基础数据!$A$15:$A$26=SUBSTITUTE(是否降价——第三轮积分赛2Q产品评价以及处理!B363," ",""))*(基础数据!$B$15:$B$26=SUBSTITUTE(是否降价——第三轮积分赛2Q产品评价以及处理!D363," ",""))),基础数据!$C$15:$C$26)/100)</f>
        <v>31.842120000000001</v>
      </c>
      <c r="N363" s="45" t="str">
        <f t="shared" si="45"/>
        <v>青212</v>
      </c>
      <c r="O363" s="45">
        <f>IFERROR(LOOKUP(1,0/((订单汇总处理!$G$7:$G$2423=N363)*(订单汇总处理!$E$7:$E$2423=B363)*(订单汇总处理!$D$7:$D$2423=2)),订单汇总处理!$K$7:$K$2423),O364)</f>
        <v>600</v>
      </c>
      <c r="P363" s="45"/>
      <c r="Q363" s="45">
        <f t="shared" si="46"/>
        <v>19105.272000000001</v>
      </c>
      <c r="R363" s="46">
        <f t="shared" si="47"/>
        <v>600</v>
      </c>
      <c r="S363" s="35">
        <f t="shared" si="48"/>
        <v>2.7777777777777779E-6</v>
      </c>
      <c r="T363" s="35">
        <f t="shared" si="49"/>
        <v>1.278372341754519E-4</v>
      </c>
      <c r="U363" s="35">
        <f>IF(SUBSTITUTE(D363," ","")=基础数据!$A$5,S363/T363*基础数据!$C$5,IF(SUBSTITUTE(D363," ","")=基础数据!$A$4,S363/T363*基础数据!$C$4,IF(SUBSTITUTE(D363," ","")=基础数据!$A$3,S363/T363*基础数据!$C$3,S363/T363*基础数据!$C$2)))</f>
        <v>0.54322549210611437</v>
      </c>
      <c r="V363" s="35">
        <f t="shared" si="50"/>
        <v>3.4732254921061143</v>
      </c>
      <c r="W363" s="35">
        <f>IF(SUBSTITUTE(D363," ","")="老年群体",V363*LOOKUP(1,0/((基础数据!$A$15:$A$26=SUBSTITUTE(是否降价——第三轮积分赛2Q产品评价以及处理!B363," ",""))*(基础数据!$B$15:$B$26=SUBSTITUTE(是否降价——第三轮积分赛2Q产品评价以及处理!D363," ",""))),基础数据!$C$15:$C$26)/(100-基础数据!$G$5),V363*LOOKUP(1,0/((基础数据!$A$15:$A$26=SUBSTITUTE(是否降价——第三轮积分赛2Q产品评价以及处理!B363," ",""))*(基础数据!$B$15:$B$26=SUBSTITUTE(是否降价——第三轮积分赛2Q产品评价以及处理!D363," ",""))),基础数据!$C$15:$C$26)/100)</f>
        <v>31.953674527376251</v>
      </c>
      <c r="X363" s="35">
        <f t="shared" si="51"/>
        <v>19172.204716425749</v>
      </c>
    </row>
    <row r="364" spans="1:24" ht="40.200000000000003" thickBot="1">
      <c r="A364" s="43">
        <f t="shared" si="44"/>
        <v>1</v>
      </c>
      <c r="B364" s="29" t="s">
        <v>23</v>
      </c>
      <c r="C364" s="30" t="s">
        <v>17</v>
      </c>
      <c r="D364" s="32" t="s">
        <v>67</v>
      </c>
      <c r="E364" s="33" t="s">
        <v>79</v>
      </c>
      <c r="F364" s="24">
        <v>0.54</v>
      </c>
      <c r="G364" s="20">
        <v>1.41</v>
      </c>
      <c r="H364" s="20">
        <v>0.65</v>
      </c>
      <c r="I364" s="20">
        <v>0.09</v>
      </c>
      <c r="J364" s="20">
        <v>0.55000000000000004</v>
      </c>
      <c r="K364" s="20">
        <v>3.2441</v>
      </c>
      <c r="L364" s="45">
        <f>LOOKUP(1,0/((订单汇总处理!$G$7:$G$2423=N364)*(订单汇总处理!$E$7:$E$2423=B364)*(订单汇总处理!$D$7:$D$2423=2)),订单汇总处理!$I$7:$I$2423)</f>
        <v>32</v>
      </c>
      <c r="M364" s="45">
        <f>IF(SUBSTITUTE(D364," ","")="老年群体",K364*LOOKUP(1,0/((基础数据!$A$15:$A$26=SUBSTITUTE(是否降价——第三轮积分赛2Q产品评价以及处理!B364," ",""))*(基础数据!$B$15:$B$26=SUBSTITUTE(是否降价——第三轮积分赛2Q产品评价以及处理!D364," ",""))),基础数据!$C$15:$C$26)/(100-基础数据!$G$5),K364*LOOKUP(1,0/((基础数据!$A$15:$A$26=SUBSTITUTE(是否降价——第三轮积分赛2Q产品评价以及处理!B364," ",""))*(基础数据!$B$15:$B$26=SUBSTITUTE(是否降价——第三轮积分赛2Q产品评价以及处理!D364," ",""))),基础数据!$C$15:$C$26)/100)</f>
        <v>29.84572</v>
      </c>
      <c r="N364" s="45" t="str">
        <f t="shared" si="45"/>
        <v>青竹3</v>
      </c>
      <c r="O364" s="45">
        <f>IFERROR(LOOKUP(1,0/((订单汇总处理!$G$7:$G$2423=N364)*(订单汇总处理!$E$7:$E$2423=B364)*(订单汇总处理!$D$7:$D$2423=2)),订单汇总处理!$K$7:$K$2423),O365)</f>
        <v>600</v>
      </c>
      <c r="P364" s="45">
        <f>IF(N364=基础数据!$K$8,基础数据!$K$29,IF(N364=基础数据!$L$8,基础数据!$L$29,IF(N364=基础数据!$M$8,基础数据!$M$29,IF(N364=基础数据!$N$8,基础数据!$N$29,IF(N364=基础数据!$O$8,基础数据!$O$29,IF(N364=基础数据!$P$8,基础数据!$P$29,IF(N364=基础数据!$Q$8,基础数据!$Q$29,基础数据!$R$29)))))))</f>
        <v>233.84</v>
      </c>
      <c r="Q364" s="82">
        <f>(O364-P364)*M364</f>
        <v>10928.3088352</v>
      </c>
      <c r="R364" s="46">
        <f t="shared" si="47"/>
        <v>600</v>
      </c>
      <c r="S364" s="35">
        <f t="shared" si="48"/>
        <v>2.7777777777777779E-6</v>
      </c>
      <c r="T364" s="35">
        <f t="shared" si="49"/>
        <v>1.278372341754519E-4</v>
      </c>
      <c r="U364" s="35">
        <f>IF(SUBSTITUTE(D364," ","")=基础数据!$A$5,S364/T364*基础数据!$C$5,IF(SUBSTITUTE(D364," ","")=基础数据!$A$4,S364/T364*基础数据!$C$4,IF(SUBSTITUTE(D364," ","")=基础数据!$A$3,S364/T364*基础数据!$C$3,S364/T364*基础数据!$C$2)))</f>
        <v>0.54322549210611437</v>
      </c>
      <c r="V364" s="35">
        <f t="shared" si="50"/>
        <v>3.2432254921061148</v>
      </c>
      <c r="W364" s="35">
        <f>IF(SUBSTITUTE(D364," ","")="老年群体",V364*LOOKUP(1,0/((基础数据!$A$15:$A$26=SUBSTITUTE(是否降价——第三轮积分赛2Q产品评价以及处理!B364," ",""))*(基础数据!$B$15:$B$26=SUBSTITUTE(是否降价——第三轮积分赛2Q产品评价以及处理!D364," ",""))),基础数据!$C$15:$C$26)/(100-基础数据!$G$5),V364*LOOKUP(1,0/((基础数据!$A$15:$A$26=SUBSTITUTE(是否降价——第三轮积分赛2Q产品评价以及处理!B364," ",""))*(基础数据!$B$15:$B$26=SUBSTITUTE(是否降价——第三轮积分赛2Q产品评价以及处理!D364," ",""))),基础数据!$C$15:$C$26)/100)</f>
        <v>29.837674527376258</v>
      </c>
      <c r="X364" s="82">
        <f>(R364-P364)*W364</f>
        <v>10925.36290494409</v>
      </c>
    </row>
    <row r="365" spans="1:24" ht="40.200000000000003" hidden="1" thickBot="1">
      <c r="A365" s="43">
        <f t="shared" si="44"/>
        <v>7</v>
      </c>
      <c r="B365" s="29" t="s">
        <v>23</v>
      </c>
      <c r="C365" s="30" t="s">
        <v>17</v>
      </c>
      <c r="D365" s="32" t="s">
        <v>67</v>
      </c>
      <c r="E365" s="20" t="s">
        <v>69</v>
      </c>
      <c r="F365" s="24">
        <v>0.54</v>
      </c>
      <c r="G365" s="20">
        <v>0.81</v>
      </c>
      <c r="H365" s="20">
        <v>0.96</v>
      </c>
      <c r="I365" s="20">
        <v>0.09</v>
      </c>
      <c r="J365" s="20">
        <v>0.55000000000000004</v>
      </c>
      <c r="K365" s="20">
        <v>2.9525000000000001</v>
      </c>
      <c r="L365" s="45">
        <f>LOOKUP(1,0/((订单汇总处理!$G$7:$G$2423=N365)*(订单汇总处理!$E$7:$E$2423=B365)*(订单汇总处理!$D$7:$D$2423=2)),订单汇总处理!$I$7:$I$2423)</f>
        <v>13</v>
      </c>
      <c r="M365" s="45">
        <f>IF(SUBSTITUTE(D365," ","")="老年群体",K365*LOOKUP(1,0/((基础数据!$A$15:$A$26=SUBSTITUTE(是否降价——第三轮积分赛2Q产品评价以及处理!B365," ",""))*(基础数据!$B$15:$B$26=SUBSTITUTE(是否降价——第三轮积分赛2Q产品评价以及处理!D365," ",""))),基础数据!$C$15:$C$26)/(100-基础数据!$G$5),K365*LOOKUP(1,0/((基础数据!$A$15:$A$26=SUBSTITUTE(是否降价——第三轮积分赛2Q产品评价以及处理!B365," ",""))*(基础数据!$B$15:$B$26=SUBSTITUTE(是否降价——第三轮积分赛2Q产品评价以及处理!D365," ",""))),基础数据!$C$15:$C$26)/100)</f>
        <v>27.163</v>
      </c>
      <c r="N365" s="45" t="str">
        <f t="shared" si="45"/>
        <v>QS1</v>
      </c>
      <c r="O365" s="45">
        <f>IFERROR(LOOKUP(1,0/((订单汇总处理!$G$7:$G$2423=N365)*(订单汇总处理!$E$7:$E$2423=B365)*(订单汇总处理!$D$7:$D$2423=2)),订单汇总处理!$K$7:$K$2423),O366)</f>
        <v>599.99</v>
      </c>
      <c r="P365" s="45"/>
      <c r="Q365" s="45">
        <f t="shared" si="46"/>
        <v>16297.52837</v>
      </c>
      <c r="R365" s="46">
        <f t="shared" si="47"/>
        <v>599.99</v>
      </c>
      <c r="S365" s="35">
        <f t="shared" si="48"/>
        <v>2.7778703726852367E-6</v>
      </c>
      <c r="T365" s="35">
        <f t="shared" si="49"/>
        <v>1.278372341754519E-4</v>
      </c>
      <c r="U365" s="35">
        <f>IF(SUBSTITUTE(D365," ","")=基础数据!$A$5,S365/T365*基础数据!$C$5,IF(SUBSTITUTE(D365," ","")=基础数据!$A$4,S365/T365*基础数据!$C$4,IF(SUBSTITUTE(D365," ","")=基础数据!$A$3,S365/T365*基础数据!$C$3,S365/T365*基础数据!$C$2)))</f>
        <v>0.54324360007521588</v>
      </c>
      <c r="V365" s="35">
        <f t="shared" si="50"/>
        <v>2.9532436000752158</v>
      </c>
      <c r="W365" s="35">
        <f>IF(SUBSTITUTE(D365," ","")="老年群体",V365*LOOKUP(1,0/((基础数据!$A$15:$A$26=SUBSTITUTE(是否降价——第三轮积分赛2Q产品评价以及处理!B365," ",""))*(基础数据!$B$15:$B$26=SUBSTITUTE(是否降价——第三轮积分赛2Q产品评价以及处理!D365," ",""))),基础数据!$C$15:$C$26)/(100-基础数据!$G$5),V365*LOOKUP(1,0/((基础数据!$A$15:$A$26=SUBSTITUTE(是否降价——第三轮积分赛2Q产品评价以及处理!B365," ",""))*(基础数据!$B$15:$B$26=SUBSTITUTE(是否降价——第三轮积分赛2Q产品评价以及处理!D365," ",""))),基础数据!$C$15:$C$26)/100)</f>
        <v>27.169841120691984</v>
      </c>
      <c r="X365" s="35">
        <f t="shared" si="51"/>
        <v>16301.632974003984</v>
      </c>
    </row>
    <row r="366" spans="1:24" ht="40.200000000000003" hidden="1" thickBot="1">
      <c r="A366" s="43">
        <f t="shared" si="44"/>
        <v>7</v>
      </c>
      <c r="B366" s="29" t="s">
        <v>23</v>
      </c>
      <c r="C366" s="30" t="s">
        <v>17</v>
      </c>
      <c r="D366" s="32" t="s">
        <v>67</v>
      </c>
      <c r="E366" s="20" t="s">
        <v>70</v>
      </c>
      <c r="F366" s="24">
        <v>0.54</v>
      </c>
      <c r="G366" s="20">
        <v>0.73</v>
      </c>
      <c r="H366" s="20">
        <v>0.93</v>
      </c>
      <c r="I366" s="20">
        <v>0.09</v>
      </c>
      <c r="J366" s="20">
        <v>0.48</v>
      </c>
      <c r="K366" s="20">
        <v>2.7663000000000002</v>
      </c>
      <c r="L366" s="45">
        <f>LOOKUP(1,0/((订单汇总处理!$G$7:$G$2423=N366)*(订单汇总处理!$E$7:$E$2423=B366)*(订单汇总处理!$D$7:$D$2423=2)),订单汇总处理!$I$7:$I$2423)</f>
        <v>18</v>
      </c>
      <c r="M366" s="45">
        <f>IF(SUBSTITUTE(D366," ","")="老年群体",K366*LOOKUP(1,0/((基础数据!$A$15:$A$26=SUBSTITUTE(是否降价——第三轮积分赛2Q产品评价以及处理!B366," ",""))*(基础数据!$B$15:$B$26=SUBSTITUTE(是否降价——第三轮积分赛2Q产品评价以及处理!D366," ",""))),基础数据!$C$15:$C$26)/(100-基础数据!$G$5),K366*LOOKUP(1,0/((基础数据!$A$15:$A$26=SUBSTITUTE(是否降价——第三轮积分赛2Q产品评价以及处理!B366," ",""))*(基础数据!$B$15:$B$26=SUBSTITUTE(是否降价——第三轮积分赛2Q产品评价以及处理!D366," ",""))),基础数据!$C$15:$C$26)/100)</f>
        <v>25.449960000000001</v>
      </c>
      <c r="N366" s="45" t="str">
        <f t="shared" si="45"/>
        <v>QS2</v>
      </c>
      <c r="O366" s="45">
        <f>IFERROR(LOOKUP(1,0/((订单汇总处理!$G$7:$G$2423=N366)*(订单汇总处理!$E$7:$E$2423=B366)*(订单汇总处理!$D$7:$D$2423=2)),订单汇总处理!$K$7:$K$2423),O367)</f>
        <v>599.99</v>
      </c>
      <c r="P366" s="45"/>
      <c r="Q366" s="45">
        <f t="shared" si="46"/>
        <v>15269.721500400001</v>
      </c>
      <c r="R366" s="46">
        <f t="shared" si="47"/>
        <v>599.99</v>
      </c>
      <c r="S366" s="35">
        <f t="shared" si="48"/>
        <v>2.7778703726852367E-6</v>
      </c>
      <c r="T366" s="35">
        <f t="shared" si="49"/>
        <v>1.278372341754519E-4</v>
      </c>
      <c r="U366" s="35">
        <f>IF(SUBSTITUTE(D366," ","")=基础数据!$A$5,S366/T366*基础数据!$C$5,IF(SUBSTITUTE(D366," ","")=基础数据!$A$4,S366/T366*基础数据!$C$4,IF(SUBSTITUTE(D366," ","")=基础数据!$A$3,S366/T366*基础数据!$C$3,S366/T366*基础数据!$C$2)))</f>
        <v>0.54324360007521588</v>
      </c>
      <c r="V366" s="35">
        <f t="shared" si="50"/>
        <v>2.7732436000752161</v>
      </c>
      <c r="W366" s="35">
        <f>IF(SUBSTITUTE(D366," ","")="老年群体",V366*LOOKUP(1,0/((基础数据!$A$15:$A$26=SUBSTITUTE(是否降价——第三轮积分赛2Q产品评价以及处理!B366," ",""))*(基础数据!$B$15:$B$26=SUBSTITUTE(是否降价——第三轮积分赛2Q产品评价以及处理!D366," ",""))),基础数据!$C$15:$C$26)/(100-基础数据!$G$5),V366*LOOKUP(1,0/((基础数据!$A$15:$A$26=SUBSTITUTE(是否降价——第三轮积分赛2Q产品评价以及处理!B366," ",""))*(基础数据!$B$15:$B$26=SUBSTITUTE(是否降价——第三轮积分赛2Q产品评价以及处理!D366," ",""))),基础数据!$C$15:$C$26)/100)</f>
        <v>25.513841120691986</v>
      </c>
      <c r="X366" s="35">
        <f t="shared" si="51"/>
        <v>15308.049534003985</v>
      </c>
    </row>
    <row r="367" spans="1:24" ht="27" hidden="1" thickBot="1">
      <c r="A367" s="43">
        <f t="shared" si="44"/>
        <v>16</v>
      </c>
      <c r="B367" s="29" t="s">
        <v>23</v>
      </c>
      <c r="C367" s="30" t="s">
        <v>17</v>
      </c>
      <c r="D367" s="32" t="s">
        <v>67</v>
      </c>
      <c r="E367" s="20" t="s">
        <v>72</v>
      </c>
      <c r="F367" s="24">
        <v>0.54</v>
      </c>
      <c r="G367" s="20">
        <v>0.68</v>
      </c>
      <c r="H367" s="20">
        <v>0.93</v>
      </c>
      <c r="I367" s="20">
        <v>0.09</v>
      </c>
      <c r="J367" s="20">
        <v>0.51</v>
      </c>
      <c r="K367" s="20">
        <v>2.7519999999999998</v>
      </c>
      <c r="L367" s="45">
        <f>LOOKUP(1,0/((订单汇总处理!$G$7:$G$2423=N367)*(订单汇总处理!$E$7:$E$2423=B367)*(订单汇总处理!$D$7:$D$2423=2)),订单汇总处理!$I$7:$I$2423)</f>
        <v>27</v>
      </c>
      <c r="M367" s="45">
        <f>IF(SUBSTITUTE(D367," ","")="老年群体",K367*LOOKUP(1,0/((基础数据!$A$15:$A$26=SUBSTITUTE(是否降价——第三轮积分赛2Q产品评价以及处理!B367," ",""))*(基础数据!$B$15:$B$26=SUBSTITUTE(是否降价——第三轮积分赛2Q产品评价以及处理!D367," ",""))),基础数据!$C$15:$C$26)/(100-基础数据!$G$5),K367*LOOKUP(1,0/((基础数据!$A$15:$A$26=SUBSTITUTE(是否降价——第三轮积分赛2Q产品评价以及处理!B367," ",""))*(基础数据!$B$15:$B$26=SUBSTITUTE(是否降价——第三轮积分赛2Q产品评价以及处理!D367," ",""))),基础数据!$C$15:$C$26)/100)</f>
        <v>25.318399999999997</v>
      </c>
      <c r="N367" s="45" t="str">
        <f t="shared" si="45"/>
        <v>Q1</v>
      </c>
      <c r="O367" s="45">
        <f>IFERROR(LOOKUP(1,0/((订单汇总处理!$G$7:$G$2423=N367)*(订单汇总处理!$E$7:$E$2423=B367)*(订单汇总处理!$D$7:$D$2423=2)),订单汇总处理!$K$7:$K$2423),O368)</f>
        <v>600</v>
      </c>
      <c r="P367" s="45"/>
      <c r="Q367" s="45">
        <f t="shared" si="46"/>
        <v>15191.039999999997</v>
      </c>
      <c r="R367" s="46">
        <f t="shared" si="47"/>
        <v>600</v>
      </c>
      <c r="S367" s="35">
        <f t="shared" si="48"/>
        <v>2.7777777777777779E-6</v>
      </c>
      <c r="T367" s="35">
        <f t="shared" si="49"/>
        <v>1.278372341754519E-4</v>
      </c>
      <c r="U367" s="35">
        <f>IF(SUBSTITUTE(D367," ","")=基础数据!$A$5,S367/T367*基础数据!$C$5,IF(SUBSTITUTE(D367," ","")=基础数据!$A$4,S367/T367*基础数据!$C$4,IF(SUBSTITUTE(D367," ","")=基础数据!$A$3,S367/T367*基础数据!$C$3,S367/T367*基础数据!$C$2)))</f>
        <v>0.54322549210611437</v>
      </c>
      <c r="V367" s="35">
        <f t="shared" si="50"/>
        <v>2.7532254921061146</v>
      </c>
      <c r="W367" s="35">
        <f>IF(SUBSTITUTE(D367," ","")="老年群体",V367*LOOKUP(1,0/((基础数据!$A$15:$A$26=SUBSTITUTE(是否降价——第三轮积分赛2Q产品评价以及处理!B367," ",""))*(基础数据!$B$15:$B$26=SUBSTITUTE(是否降价——第三轮积分赛2Q产品评价以及处理!D367," ",""))),基础数据!$C$15:$C$26)/(100-基础数据!$G$5),V367*LOOKUP(1,0/((基础数据!$A$15:$A$26=SUBSTITUTE(是否降价——第三轮积分赛2Q产品评价以及处理!B367," ",""))*(基础数据!$B$15:$B$26=SUBSTITUTE(是否降价——第三轮积分赛2Q产品评价以及处理!D367," ",""))),基础数据!$C$15:$C$26)/100)</f>
        <v>25.329674527376255</v>
      </c>
      <c r="X367" s="35">
        <f t="shared" si="51"/>
        <v>15197.804716425753</v>
      </c>
    </row>
    <row r="368" spans="1:24" ht="40.200000000000003" hidden="1" thickBot="1">
      <c r="A368" s="43">
        <f t="shared" si="44"/>
        <v>11</v>
      </c>
      <c r="B368" s="29" t="s">
        <v>23</v>
      </c>
      <c r="C368" s="30" t="s">
        <v>17</v>
      </c>
      <c r="D368" s="32" t="s">
        <v>67</v>
      </c>
      <c r="E368" s="20" t="s">
        <v>76</v>
      </c>
      <c r="F368" s="24">
        <v>0.54</v>
      </c>
      <c r="G368" s="20">
        <v>0.47</v>
      </c>
      <c r="H368" s="20">
        <v>0.93</v>
      </c>
      <c r="I368" s="20">
        <v>0.09</v>
      </c>
      <c r="J368" s="20">
        <v>0.66</v>
      </c>
      <c r="K368" s="20">
        <v>2.6928999999999998</v>
      </c>
      <c r="L368" s="45">
        <f>LOOKUP(1,0/((订单汇总处理!$G$7:$G$2423=N368)*(订单汇总处理!$E$7:$E$2423=B368)*(订单汇总处理!$D$7:$D$2423=2)),订单汇总处理!$I$7:$I$2423)</f>
        <v>27</v>
      </c>
      <c r="M368" s="45">
        <f>IF(SUBSTITUTE(D368," ","")="老年群体",K368*LOOKUP(1,0/((基础数据!$A$15:$A$26=SUBSTITUTE(是否降价——第三轮积分赛2Q产品评价以及处理!B368," ",""))*(基础数据!$B$15:$B$26=SUBSTITUTE(是否降价——第三轮积分赛2Q产品评价以及处理!D368," ",""))),基础数据!$C$15:$C$26)/(100-基础数据!$G$5),K368*LOOKUP(1,0/((基础数据!$A$15:$A$26=SUBSTITUTE(是否降价——第三轮积分赛2Q产品评价以及处理!B368," ",""))*(基础数据!$B$15:$B$26=SUBSTITUTE(是否降价——第三轮积分赛2Q产品评价以及处理!D368," ",""))),基础数据!$C$15:$C$26)/100)</f>
        <v>24.77468</v>
      </c>
      <c r="N368" s="45" t="str">
        <f t="shared" si="45"/>
        <v>青书1</v>
      </c>
      <c r="O368" s="45">
        <f>IFERROR(LOOKUP(1,0/((订单汇总处理!$G$7:$G$2423=N368)*(订单汇总处理!$E$7:$E$2423=B368)*(订单汇总处理!$D$7:$D$2423=2)),订单汇总处理!$K$7:$K$2423),O369)</f>
        <v>600</v>
      </c>
      <c r="P368" s="45"/>
      <c r="Q368" s="45">
        <f t="shared" si="46"/>
        <v>14864.808000000001</v>
      </c>
      <c r="R368" s="46">
        <f t="shared" si="47"/>
        <v>600</v>
      </c>
      <c r="S368" s="35">
        <f t="shared" si="48"/>
        <v>2.7777777777777779E-6</v>
      </c>
      <c r="T368" s="35">
        <f t="shared" si="49"/>
        <v>1.278372341754519E-4</v>
      </c>
      <c r="U368" s="35">
        <f>IF(SUBSTITUTE(D368," ","")=基础数据!$A$5,S368/T368*基础数据!$C$5,IF(SUBSTITUTE(D368," ","")=基础数据!$A$4,S368/T368*基础数据!$C$4,IF(SUBSTITUTE(D368," ","")=基础数据!$A$3,S368/T368*基础数据!$C$3,S368/T368*基础数据!$C$2)))</f>
        <v>0.54322549210611437</v>
      </c>
      <c r="V368" s="35">
        <f t="shared" si="50"/>
        <v>2.6932254921061141</v>
      </c>
      <c r="W368" s="35">
        <f>IF(SUBSTITUTE(D368," ","")="老年群体",V368*LOOKUP(1,0/((基础数据!$A$15:$A$26=SUBSTITUTE(是否降价——第三轮积分赛2Q产品评价以及处理!B368," ",""))*(基础数据!$B$15:$B$26=SUBSTITUTE(是否降价——第三轮积分赛2Q产品评价以及处理!D368," ",""))),基础数据!$C$15:$C$26)/(100-基础数据!$G$5),V368*LOOKUP(1,0/((基础数据!$A$15:$A$26=SUBSTITUTE(是否降价——第三轮积分赛2Q产品评价以及处理!B368," ",""))*(基础数据!$B$15:$B$26=SUBSTITUTE(是否降价——第三轮积分赛2Q产品评价以及处理!D368," ",""))),基础数据!$C$15:$C$26)/100)</f>
        <v>24.777674527376249</v>
      </c>
      <c r="X368" s="35">
        <f t="shared" si="51"/>
        <v>14866.604716425749</v>
      </c>
    </row>
    <row r="369" spans="1:24" ht="40.200000000000003" hidden="1" thickBot="1">
      <c r="A369" s="43">
        <f t="shared" si="44"/>
        <v>13</v>
      </c>
      <c r="B369" s="29" t="s">
        <v>23</v>
      </c>
      <c r="C369" s="30" t="s">
        <v>17</v>
      </c>
      <c r="D369" s="32" t="s">
        <v>67</v>
      </c>
      <c r="E369" s="20" t="s">
        <v>73</v>
      </c>
      <c r="F369" s="24">
        <v>0.54</v>
      </c>
      <c r="G369" s="20">
        <v>0.54</v>
      </c>
      <c r="H369" s="20">
        <v>0.96</v>
      </c>
      <c r="I369" s="20">
        <v>0.09</v>
      </c>
      <c r="J369" s="20">
        <v>0.52</v>
      </c>
      <c r="K369" s="20">
        <v>2.6444000000000001</v>
      </c>
      <c r="L369" s="45">
        <f>LOOKUP(1,0/((订单汇总处理!$G$7:$G$2423=N369)*(订单汇总处理!$E$7:$E$2423=B369)*(订单汇总处理!$D$7:$D$2423=2)),订单汇总处理!$I$7:$I$2423)</f>
        <v>22</v>
      </c>
      <c r="M369" s="45">
        <f>IF(SUBSTITUTE(D369," ","")="老年群体",K369*LOOKUP(1,0/((基础数据!$A$15:$A$26=SUBSTITUTE(是否降价——第三轮积分赛2Q产品评价以及处理!B369," ",""))*(基础数据!$B$15:$B$26=SUBSTITUTE(是否降价——第三轮积分赛2Q产品评价以及处理!D369," ",""))),基础数据!$C$15:$C$26)/(100-基础数据!$G$5),K369*LOOKUP(1,0/((基础数据!$A$15:$A$26=SUBSTITUTE(是否降价——第三轮积分赛2Q产品评价以及处理!B369," ",""))*(基础数据!$B$15:$B$26=SUBSTITUTE(是否降价——第三轮积分赛2Q产品评价以及处理!D369," ",""))),基础数据!$C$15:$C$26)/100)</f>
        <v>24.328479999999999</v>
      </c>
      <c r="N369" s="45" t="str">
        <f t="shared" si="45"/>
        <v>青青1</v>
      </c>
      <c r="O369" s="45">
        <f>IFERROR(LOOKUP(1,0/((订单汇总处理!$G$7:$G$2423=N369)*(订单汇总处理!$E$7:$E$2423=B369)*(订单汇总处理!$D$7:$D$2423=2)),订单汇总处理!$K$7:$K$2423),O370)</f>
        <v>600</v>
      </c>
      <c r="P369" s="45"/>
      <c r="Q369" s="45">
        <f t="shared" si="46"/>
        <v>14597.088</v>
      </c>
      <c r="R369" s="46">
        <f t="shared" si="47"/>
        <v>600</v>
      </c>
      <c r="S369" s="35">
        <f t="shared" si="48"/>
        <v>2.7777777777777779E-6</v>
      </c>
      <c r="T369" s="35">
        <f t="shared" si="49"/>
        <v>1.278372341754519E-4</v>
      </c>
      <c r="U369" s="35">
        <f>IF(SUBSTITUTE(D369," ","")=基础数据!$A$5,S369/T369*基础数据!$C$5,IF(SUBSTITUTE(D369," ","")=基础数据!$A$4,S369/T369*基础数据!$C$4,IF(SUBSTITUTE(D369," ","")=基础数据!$A$3,S369/T369*基础数据!$C$3,S369/T369*基础数据!$C$2)))</f>
        <v>0.54322549210611437</v>
      </c>
      <c r="V369" s="35">
        <f t="shared" si="50"/>
        <v>2.6532254921061149</v>
      </c>
      <c r="W369" s="35">
        <f>IF(SUBSTITUTE(D369," ","")="老年群体",V369*LOOKUP(1,0/((基础数据!$A$15:$A$26=SUBSTITUTE(是否降价——第三轮积分赛2Q产品评价以及处理!B369," ",""))*(基础数据!$B$15:$B$26=SUBSTITUTE(是否降价——第三轮积分赛2Q产品评价以及处理!D369," ",""))),基础数据!$C$15:$C$26)/(100-基础数据!$G$5),V369*LOOKUP(1,0/((基础数据!$A$15:$A$26=SUBSTITUTE(是否降价——第三轮积分赛2Q产品评价以及处理!B369," ",""))*(基础数据!$B$15:$B$26=SUBSTITUTE(是否降价——第三轮积分赛2Q产品评价以及处理!D369," ",""))),基础数据!$C$15:$C$26)/100)</f>
        <v>24.409674527376254</v>
      </c>
      <c r="X369" s="35">
        <f t="shared" si="51"/>
        <v>14645.804716425751</v>
      </c>
    </row>
    <row r="370" spans="1:24" ht="40.200000000000003" hidden="1" thickBot="1">
      <c r="A370" s="43">
        <f t="shared" si="44"/>
        <v>19</v>
      </c>
      <c r="B370" s="29" t="s">
        <v>23</v>
      </c>
      <c r="C370" s="30" t="s">
        <v>17</v>
      </c>
      <c r="D370" s="32" t="s">
        <v>67</v>
      </c>
      <c r="E370" s="20" t="s">
        <v>75</v>
      </c>
      <c r="F370" s="24">
        <v>0.54</v>
      </c>
      <c r="G370" s="20">
        <v>0.57999999999999996</v>
      </c>
      <c r="H370" s="20">
        <v>0.93</v>
      </c>
      <c r="I370" s="20">
        <v>0.09</v>
      </c>
      <c r="J370" s="20">
        <v>0.46</v>
      </c>
      <c r="K370" s="20">
        <v>2.6099000000000001</v>
      </c>
      <c r="L370" s="45">
        <f>LOOKUP(1,0/((订单汇总处理!$G$7:$G$2423=N370)*(订单汇总处理!$E$7:$E$2423=B370)*(订单汇总处理!$D$7:$D$2423=2)),订单汇总处理!$I$7:$I$2423)</f>
        <v>26</v>
      </c>
      <c r="M370" s="45">
        <f>IF(SUBSTITUTE(D370," ","")="老年群体",K370*LOOKUP(1,0/((基础数据!$A$15:$A$26=SUBSTITUTE(是否降价——第三轮积分赛2Q产品评价以及处理!B370," ",""))*(基础数据!$B$15:$B$26=SUBSTITUTE(是否降价——第三轮积分赛2Q产品评价以及处理!D370," ",""))),基础数据!$C$15:$C$26)/(100-基础数据!$G$5),K370*LOOKUP(1,0/((基础数据!$A$15:$A$26=SUBSTITUTE(是否降价——第三轮积分赛2Q产品评价以及处理!B370," ",""))*(基础数据!$B$15:$B$26=SUBSTITUTE(是否降价——第三轮积分赛2Q产品评价以及处理!D370," ",""))),基础数据!$C$15:$C$26)/100)</f>
        <v>24.011080000000003</v>
      </c>
      <c r="N370" s="45" t="str">
        <f t="shared" si="45"/>
        <v>丙11</v>
      </c>
      <c r="O370" s="45">
        <f>IFERROR(LOOKUP(1,0/((订单汇总处理!$G$7:$G$2423=N370)*(订单汇总处理!$E$7:$E$2423=B370)*(订单汇总处理!$D$7:$D$2423=2)),订单汇总处理!$K$7:$K$2423),O371)</f>
        <v>600</v>
      </c>
      <c r="P370" s="45"/>
      <c r="Q370" s="45">
        <f t="shared" si="46"/>
        <v>14406.648000000003</v>
      </c>
      <c r="R370" s="46">
        <f t="shared" si="47"/>
        <v>600</v>
      </c>
      <c r="S370" s="35">
        <f t="shared" si="48"/>
        <v>2.7777777777777779E-6</v>
      </c>
      <c r="T370" s="35">
        <f t="shared" si="49"/>
        <v>1.278372341754519E-4</v>
      </c>
      <c r="U370" s="35">
        <f>IF(SUBSTITUTE(D370," ","")=基础数据!$A$5,S370/T370*基础数据!$C$5,IF(SUBSTITUTE(D370," ","")=基础数据!$A$4,S370/T370*基础数据!$C$4,IF(SUBSTITUTE(D370," ","")=基础数据!$A$3,S370/T370*基础数据!$C$3,S370/T370*基础数据!$C$2)))</f>
        <v>0.54322549210611437</v>
      </c>
      <c r="V370" s="35">
        <f t="shared" si="50"/>
        <v>2.6032254921061142</v>
      </c>
      <c r="W370" s="35">
        <f>IF(SUBSTITUTE(D370," ","")="老年群体",V370*LOOKUP(1,0/((基础数据!$A$15:$A$26=SUBSTITUTE(是否降价——第三轮积分赛2Q产品评价以及处理!B370," ",""))*(基础数据!$B$15:$B$26=SUBSTITUTE(是否降价——第三轮积分赛2Q产品评价以及处理!D370," ",""))),基础数据!$C$15:$C$26)/(100-基础数据!$G$5),V370*LOOKUP(1,0/((基础数据!$A$15:$A$26=SUBSTITUTE(是否降价——第三轮积分赛2Q产品评价以及处理!B370," ",""))*(基础数据!$B$15:$B$26=SUBSTITUTE(是否降价——第三轮积分赛2Q产品评价以及处理!D370," ",""))),基础数据!$C$15:$C$26)/100)</f>
        <v>23.949674527376249</v>
      </c>
      <c r="X370" s="35">
        <f t="shared" si="51"/>
        <v>14369.80471642575</v>
      </c>
    </row>
    <row r="371" spans="1:24" ht="27" hidden="1" thickBot="1">
      <c r="A371" s="43">
        <f t="shared" si="44"/>
        <v>18</v>
      </c>
      <c r="B371" s="29" t="s">
        <v>23</v>
      </c>
      <c r="C371" s="30" t="s">
        <v>17</v>
      </c>
      <c r="D371" s="32" t="s">
        <v>67</v>
      </c>
      <c r="E371" s="20" t="s">
        <v>92</v>
      </c>
      <c r="F371" s="24">
        <v>0.55000000000000004</v>
      </c>
      <c r="G371" s="20">
        <v>0.48</v>
      </c>
      <c r="H371" s="20">
        <v>0.93</v>
      </c>
      <c r="I371" s="20">
        <v>0.09</v>
      </c>
      <c r="J371" s="20">
        <v>0.53</v>
      </c>
      <c r="K371" s="20">
        <v>2.5878000000000001</v>
      </c>
      <c r="L371" s="45">
        <f>LOOKUP(1,0/((订单汇总处理!$G$7:$G$2423=N371)*(订单汇总处理!$E$7:$E$2423=B371)*(订单汇总处理!$D$7:$D$2423=2)),订单汇总处理!$I$7:$I$2423)</f>
        <v>26</v>
      </c>
      <c r="M371" s="45">
        <f>IF(SUBSTITUTE(D371," ","")="老年群体",K371*LOOKUP(1,0/((基础数据!$A$15:$A$26=SUBSTITUTE(是否降价——第三轮积分赛2Q产品评价以及处理!B371," ",""))*(基础数据!$B$15:$B$26=SUBSTITUTE(是否降价——第三轮积分赛2Q产品评价以及处理!D371," ",""))),基础数据!$C$15:$C$26)/(100-基础数据!$G$5),K371*LOOKUP(1,0/((基础数据!$A$15:$A$26=SUBSTITUTE(是否降价——第三轮积分赛2Q产品评价以及处理!B371," ",""))*(基础数据!$B$15:$B$26=SUBSTITUTE(是否降价——第三轮积分赛2Q产品评价以及处理!D371," ",""))),基础数据!$C$15:$C$26)/100)</f>
        <v>23.807760000000002</v>
      </c>
      <c r="N371" s="45" t="str">
        <f t="shared" si="45"/>
        <v>青年A1</v>
      </c>
      <c r="O371" s="45">
        <f>IFERROR(LOOKUP(1,0/((订单汇总处理!$G$7:$G$2423=N371)*(订单汇总处理!$E$7:$E$2423=B371)*(订单汇总处理!$D$7:$D$2423=2)),订单汇总处理!$K$7:$K$2423),O372)</f>
        <v>594</v>
      </c>
      <c r="P371" s="45"/>
      <c r="Q371" s="45">
        <f t="shared" si="46"/>
        <v>14141.809440000001</v>
      </c>
      <c r="R371" s="46">
        <f t="shared" si="47"/>
        <v>594</v>
      </c>
      <c r="S371" s="35">
        <f t="shared" si="48"/>
        <v>2.8341779183530027E-6</v>
      </c>
      <c r="T371" s="35">
        <f t="shared" si="49"/>
        <v>1.278372341754519E-4</v>
      </c>
      <c r="U371" s="35">
        <f>IF(SUBSTITUTE(D371," ","")=基础数据!$A$5,S371/T371*基础数据!$C$5,IF(SUBSTITUTE(D371," ","")=基础数据!$A$4,S371/T371*基础数据!$C$4,IF(SUBSTITUTE(D371," ","")=基础数据!$A$3,S371/T371*基础数据!$C$3,S371/T371*基础数据!$C$2)))</f>
        <v>0.55425516998889335</v>
      </c>
      <c r="V371" s="35">
        <f t="shared" si="50"/>
        <v>2.5842551699888938</v>
      </c>
      <c r="W371" s="35">
        <f>IF(SUBSTITUTE(D371," ","")="老年群体",V371*LOOKUP(1,0/((基础数据!$A$15:$A$26=SUBSTITUTE(是否降价——第三轮积分赛2Q产品评价以及处理!B371," ",""))*(基础数据!$B$15:$B$26=SUBSTITUTE(是否降价——第三轮积分赛2Q产品评价以及处理!D371," ",""))),基础数据!$C$15:$C$26)/(100-基础数据!$G$5),V371*LOOKUP(1,0/((基础数据!$A$15:$A$26=SUBSTITUTE(是否降价——第三轮积分赛2Q产品评价以及处理!B371," ",""))*(基础数据!$B$15:$B$26=SUBSTITUTE(是否降价——第三轮积分赛2Q产品评价以及处理!D371," ",""))),基础数据!$C$15:$C$26)/100)</f>
        <v>23.775147563897821</v>
      </c>
      <c r="X371" s="35">
        <f t="shared" si="51"/>
        <v>14122.437652955306</v>
      </c>
    </row>
    <row r="372" spans="1:24" ht="27" hidden="1" thickBot="1">
      <c r="A372" s="43">
        <f t="shared" si="44"/>
        <v>2</v>
      </c>
      <c r="B372" s="29" t="s">
        <v>23</v>
      </c>
      <c r="C372" s="30" t="s">
        <v>17</v>
      </c>
      <c r="D372" s="32" t="s">
        <v>67</v>
      </c>
      <c r="E372" s="20" t="s">
        <v>71</v>
      </c>
      <c r="F372" s="24">
        <v>0.54</v>
      </c>
      <c r="G372" s="20">
        <v>0.34</v>
      </c>
      <c r="H372" s="20">
        <v>0.93</v>
      </c>
      <c r="I372" s="20">
        <v>0.09</v>
      </c>
      <c r="J372" s="20">
        <v>0.64</v>
      </c>
      <c r="K372" s="20">
        <v>2.5388000000000002</v>
      </c>
      <c r="L372" s="45">
        <f>LOOKUP(1,0/((订单汇总处理!$G$7:$G$2423=N372)*(订单汇总处理!$E$7:$E$2423=B372)*(订单汇总处理!$D$7:$D$2423=2)),订单汇总处理!$I$7:$I$2423)</f>
        <v>25</v>
      </c>
      <c r="M372" s="45">
        <f>IF(SUBSTITUTE(D372," ","")="老年群体",K372*LOOKUP(1,0/((基础数据!$A$15:$A$26=SUBSTITUTE(是否降价——第三轮积分赛2Q产品评价以及处理!B372," ",""))*(基础数据!$B$15:$B$26=SUBSTITUTE(是否降价——第三轮积分赛2Q产品评价以及处理!D372," ",""))),基础数据!$C$15:$C$26)/(100-基础数据!$G$5),K372*LOOKUP(1,0/((基础数据!$A$15:$A$26=SUBSTITUTE(是否降价——第三轮积分赛2Q产品评价以及处理!B372," ",""))*(基础数据!$B$15:$B$26=SUBSTITUTE(是否降价——第三轮积分赛2Q产品评价以及处理!D372," ",""))),基础数据!$C$15:$C$26)/100)</f>
        <v>23.356960000000004</v>
      </c>
      <c r="N372" s="45" t="str">
        <f t="shared" si="45"/>
        <v>青年A</v>
      </c>
      <c r="O372" s="45">
        <f>IFERROR(LOOKUP(1,0/((订单汇总处理!$G$7:$G$2423=N372)*(订单汇总处理!$E$7:$E$2423=B372)*(订单汇总处理!$D$7:$D$2423=2)),订单汇总处理!$K$7:$K$2423),O373)</f>
        <v>600</v>
      </c>
      <c r="P372" s="45"/>
      <c r="Q372" s="45">
        <f t="shared" si="46"/>
        <v>14014.176000000003</v>
      </c>
      <c r="R372" s="46">
        <f t="shared" si="47"/>
        <v>600</v>
      </c>
      <c r="S372" s="35">
        <f t="shared" si="48"/>
        <v>2.7777777777777779E-6</v>
      </c>
      <c r="T372" s="35">
        <f t="shared" si="49"/>
        <v>1.278372341754519E-4</v>
      </c>
      <c r="U372" s="35">
        <f>IF(SUBSTITUTE(D372," ","")=基础数据!$A$5,S372/T372*基础数据!$C$5,IF(SUBSTITUTE(D372," ","")=基础数据!$A$4,S372/T372*基础数据!$C$4,IF(SUBSTITUTE(D372," ","")=基础数据!$A$3,S372/T372*基础数据!$C$3,S372/T372*基础数据!$C$2)))</f>
        <v>0.54322549210611437</v>
      </c>
      <c r="V372" s="35">
        <f t="shared" si="50"/>
        <v>2.5432254921061146</v>
      </c>
      <c r="W372" s="35">
        <f>IF(SUBSTITUTE(D372," ","")="老年群体",V372*LOOKUP(1,0/((基础数据!$A$15:$A$26=SUBSTITUTE(是否降价——第三轮积分赛2Q产品评价以及处理!B372," ",""))*(基础数据!$B$15:$B$26=SUBSTITUTE(是否降价——第三轮积分赛2Q产品评价以及处理!D372," ",""))),基础数据!$C$15:$C$26)/(100-基础数据!$G$5),V372*LOOKUP(1,0/((基础数据!$A$15:$A$26=SUBSTITUTE(是否降价——第三轮积分赛2Q产品评价以及处理!B372," ",""))*(基础数据!$B$15:$B$26=SUBSTITUTE(是否降价——第三轮积分赛2Q产品评价以及处理!D372," ",""))),基础数据!$C$15:$C$26)/100)</f>
        <v>23.397674527376253</v>
      </c>
      <c r="X372" s="35">
        <f t="shared" si="51"/>
        <v>14038.604716425752</v>
      </c>
    </row>
    <row r="373" spans="1:24" ht="40.200000000000003" hidden="1" thickBot="1">
      <c r="A373" s="43">
        <f t="shared" si="44"/>
        <v>9</v>
      </c>
      <c r="B373" s="29" t="s">
        <v>23</v>
      </c>
      <c r="C373" s="30" t="s">
        <v>17</v>
      </c>
      <c r="D373" s="32" t="s">
        <v>67</v>
      </c>
      <c r="E373" s="20" t="s">
        <v>93</v>
      </c>
      <c r="F373" s="24">
        <v>0.54</v>
      </c>
      <c r="G373" s="20">
        <v>0.38</v>
      </c>
      <c r="H373" s="20">
        <v>0.96</v>
      </c>
      <c r="I373" s="20">
        <v>0.09</v>
      </c>
      <c r="J373" s="20">
        <v>0.54</v>
      </c>
      <c r="K373" s="20">
        <v>2.5137</v>
      </c>
      <c r="L373" s="45">
        <f>LOOKUP(1,0/((订单汇总处理!$G$7:$G$2423=N373)*(订单汇总处理!$E$7:$E$2423=B373)*(订单汇总处理!$D$7:$D$2423=2)),订单汇总处理!$I$7:$I$2423)</f>
        <v>23</v>
      </c>
      <c r="M373" s="45">
        <f>IF(SUBSTITUTE(D373," ","")="老年群体",K373*LOOKUP(1,0/((基础数据!$A$15:$A$26=SUBSTITUTE(是否降价——第三轮积分赛2Q产品评价以及处理!B373," ",""))*(基础数据!$B$15:$B$26=SUBSTITUTE(是否降价——第三轮积分赛2Q产品评价以及处理!D373," ",""))),基础数据!$C$15:$C$26)/(100-基础数据!$G$5),K373*LOOKUP(1,0/((基础数据!$A$15:$A$26=SUBSTITUTE(是否降价——第三轮积分赛2Q产品评价以及处理!B373," ",""))*(基础数据!$B$15:$B$26=SUBSTITUTE(是否降价——第三轮积分赛2Q产品评价以及处理!D373," ",""))),基础数据!$C$15:$C$26)/100)</f>
        <v>23.126040000000003</v>
      </c>
      <c r="N373" s="45" t="str">
        <f t="shared" si="45"/>
        <v>青年01</v>
      </c>
      <c r="O373" s="45">
        <f>IFERROR(LOOKUP(1,0/((订单汇总处理!$G$7:$G$2423=N373)*(订单汇总处理!$E$7:$E$2423=B373)*(订单汇总处理!$D$7:$D$2423=2)),订单汇总处理!$K$7:$K$2423),O374)</f>
        <v>599.9</v>
      </c>
      <c r="P373" s="45"/>
      <c r="Q373" s="45">
        <f t="shared" si="46"/>
        <v>13873.311396000001</v>
      </c>
      <c r="R373" s="46">
        <f t="shared" si="47"/>
        <v>599.9</v>
      </c>
      <c r="S373" s="35">
        <f t="shared" si="48"/>
        <v>2.7787039352366366E-6</v>
      </c>
      <c r="T373" s="35">
        <f t="shared" si="49"/>
        <v>1.278372341754519E-4</v>
      </c>
      <c r="U373" s="35">
        <f>IF(SUBSTITUTE(D373," ","")=基础数据!$A$5,S373/T373*基础数据!$C$5,IF(SUBSTITUTE(D373," ","")=基础数据!$A$4,S373/T373*基础数据!$C$4,IF(SUBSTITUTE(D373," ","")=基础数据!$A$3,S373/T373*基础数据!$C$3,S373/T373*基础数据!$C$2)))</f>
        <v>0.54340661254900269</v>
      </c>
      <c r="V373" s="35">
        <f t="shared" si="50"/>
        <v>2.5134066125490024</v>
      </c>
      <c r="W373" s="35">
        <f>IF(SUBSTITUTE(D373," ","")="老年群体",V373*LOOKUP(1,0/((基础数据!$A$15:$A$26=SUBSTITUTE(是否降价——第三轮积分赛2Q产品评价以及处理!B373," ",""))*(基础数据!$B$15:$B$26=SUBSTITUTE(是否降价——第三轮积分赛2Q产品评价以及处理!D373," ",""))),基础数据!$C$15:$C$26)/(100-基础数据!$G$5),V373*LOOKUP(1,0/((基础数据!$A$15:$A$26=SUBSTITUTE(是否降价——第三轮积分赛2Q产品评价以及处理!B373," ",""))*(基础数据!$B$15:$B$26=SUBSTITUTE(是否降价——第三轮积分赛2Q产品评价以及处理!D373," ",""))),基础数据!$C$15:$C$26)/100)</f>
        <v>23.123340835450822</v>
      </c>
      <c r="X373" s="35">
        <f t="shared" si="51"/>
        <v>13871.692167186948</v>
      </c>
    </row>
    <row r="374" spans="1:24" ht="53.4" hidden="1" thickBot="1">
      <c r="A374" s="43">
        <f t="shared" si="44"/>
        <v>23</v>
      </c>
      <c r="B374" s="29" t="s">
        <v>23</v>
      </c>
      <c r="C374" s="30" t="s">
        <v>17</v>
      </c>
      <c r="D374" s="32" t="s">
        <v>67</v>
      </c>
      <c r="E374" s="20" t="s">
        <v>84</v>
      </c>
      <c r="F374" s="24">
        <v>0.54</v>
      </c>
      <c r="G374" s="20">
        <v>0.5</v>
      </c>
      <c r="H374" s="20">
        <v>0.96</v>
      </c>
      <c r="I374" s="20">
        <v>0.09</v>
      </c>
      <c r="J374" s="20">
        <v>0.39</v>
      </c>
      <c r="K374" s="20">
        <v>2.4826999999999999</v>
      </c>
      <c r="L374" s="45">
        <f>LOOKUP(1,0/((订单汇总处理!$G$7:$G$2423=N374)*(订单汇总处理!$E$7:$E$2423=B374)*(订单汇总处理!$D$7:$D$2423=2)),订单汇总处理!$I$7:$I$2423)</f>
        <v>21</v>
      </c>
      <c r="M374" s="45">
        <f>IF(SUBSTITUTE(D374," ","")="老年群体",K374*LOOKUP(1,0/((基础数据!$A$15:$A$26=SUBSTITUTE(是否降价——第三轮积分赛2Q产品评价以及处理!B374," ",""))*(基础数据!$B$15:$B$26=SUBSTITUTE(是否降价——第三轮积分赛2Q产品评价以及处理!D374," ",""))),基础数据!$C$15:$C$26)/(100-基础数据!$G$5),K374*LOOKUP(1,0/((基础数据!$A$15:$A$26=SUBSTITUTE(是否降价——第三轮积分赛2Q产品评价以及处理!B374," ",""))*(基础数据!$B$15:$B$26=SUBSTITUTE(是否降价——第三轮积分赛2Q产品评价以及处理!D374," ",""))),基础数据!$C$15:$C$26)/100)</f>
        <v>22.84084</v>
      </c>
      <c r="N374" s="45" t="str">
        <f t="shared" si="45"/>
        <v>青少年T1</v>
      </c>
      <c r="O374" s="45">
        <f>IFERROR(LOOKUP(1,0/((订单汇总处理!$G$7:$G$2423=N374)*(订单汇总处理!$E$7:$E$2423=B374)*(订单汇总处理!$D$7:$D$2423=2)),订单汇总处理!$K$7:$K$2423),O375)</f>
        <v>600</v>
      </c>
      <c r="P374" s="45"/>
      <c r="Q374" s="45">
        <f t="shared" si="46"/>
        <v>13704.504000000001</v>
      </c>
      <c r="R374" s="46">
        <f t="shared" si="47"/>
        <v>600</v>
      </c>
      <c r="S374" s="35">
        <f t="shared" si="48"/>
        <v>2.7777777777777779E-6</v>
      </c>
      <c r="T374" s="35">
        <f t="shared" si="49"/>
        <v>1.278372341754519E-4</v>
      </c>
      <c r="U374" s="35">
        <f>IF(SUBSTITUTE(D374," ","")=基础数据!$A$5,S374/T374*基础数据!$C$5,IF(SUBSTITUTE(D374," ","")=基础数据!$A$4,S374/T374*基础数据!$C$4,IF(SUBSTITUTE(D374," ","")=基础数据!$A$3,S374/T374*基础数据!$C$3,S374/T374*基础数据!$C$2)))</f>
        <v>0.54322549210611437</v>
      </c>
      <c r="V374" s="35">
        <f t="shared" si="50"/>
        <v>2.4832254921061141</v>
      </c>
      <c r="W374" s="35">
        <f>IF(SUBSTITUTE(D374," ","")="老年群体",V374*LOOKUP(1,0/((基础数据!$A$15:$A$26=SUBSTITUTE(是否降价——第三轮积分赛2Q产品评价以及处理!B374," ",""))*(基础数据!$B$15:$B$26=SUBSTITUTE(是否降价——第三轮积分赛2Q产品评价以及处理!D374," ",""))),基础数据!$C$15:$C$26)/(100-基础数据!$G$5),V374*LOOKUP(1,0/((基础数据!$A$15:$A$26=SUBSTITUTE(是否降价——第三轮积分赛2Q产品评价以及处理!B374," ",""))*(基础数据!$B$15:$B$26=SUBSTITUTE(是否降价——第三轮积分赛2Q产品评价以及处理!D374," ",""))),基础数据!$C$15:$C$26)/100)</f>
        <v>22.84567452737625</v>
      </c>
      <c r="X374" s="35">
        <f t="shared" si="51"/>
        <v>13707.40471642575</v>
      </c>
    </row>
    <row r="375" spans="1:24" ht="40.200000000000003" hidden="1" thickBot="1">
      <c r="A375" s="43">
        <f t="shared" si="44"/>
        <v>9</v>
      </c>
      <c r="B375" s="29" t="s">
        <v>23</v>
      </c>
      <c r="C375" s="30" t="s">
        <v>17</v>
      </c>
      <c r="D375" s="32" t="s">
        <v>67</v>
      </c>
      <c r="E375" s="20" t="s">
        <v>95</v>
      </c>
      <c r="F375" s="24">
        <v>0.54</v>
      </c>
      <c r="G375" s="20">
        <v>0.38</v>
      </c>
      <c r="H375" s="20">
        <v>0.93</v>
      </c>
      <c r="I375" s="20">
        <v>0.09</v>
      </c>
      <c r="J375" s="20">
        <v>0.52</v>
      </c>
      <c r="K375" s="20">
        <v>2.46</v>
      </c>
      <c r="L375" s="45">
        <f>LOOKUP(1,0/((订单汇总处理!$G$7:$G$2423=N375)*(订单汇总处理!$E$7:$E$2423=B375)*(订单汇总处理!$D$7:$D$2423=2)),订单汇总处理!$I$7:$I$2423)</f>
        <v>24</v>
      </c>
      <c r="M375" s="45">
        <f>IF(SUBSTITUTE(D375," ","")="老年群体",K375*LOOKUP(1,0/((基础数据!$A$15:$A$26=SUBSTITUTE(是否降价——第三轮积分赛2Q产品评价以及处理!B375," ",""))*(基础数据!$B$15:$B$26=SUBSTITUTE(是否降价——第三轮积分赛2Q产品评价以及处理!D375," ",""))),基础数据!$C$15:$C$26)/(100-基础数据!$G$5),K375*LOOKUP(1,0/((基础数据!$A$15:$A$26=SUBSTITUTE(是否降价——第三轮积分赛2Q产品评价以及处理!B375," ",""))*(基础数据!$B$15:$B$26=SUBSTITUTE(是否降价——第三轮积分赛2Q产品评价以及处理!D375," ",""))),基础数据!$C$15:$C$26)/100)</f>
        <v>22.631999999999998</v>
      </c>
      <c r="N375" s="45" t="str">
        <f t="shared" si="45"/>
        <v>青年02</v>
      </c>
      <c r="O375" s="45">
        <f>IFERROR(LOOKUP(1,0/((订单汇总处理!$G$7:$G$2423=N375)*(订单汇总处理!$E$7:$E$2423=B375)*(订单汇总处理!$D$7:$D$2423=2)),订单汇总处理!$K$7:$K$2423),O376)</f>
        <v>599.9</v>
      </c>
      <c r="P375" s="45"/>
      <c r="Q375" s="45">
        <f t="shared" si="46"/>
        <v>13576.936799999998</v>
      </c>
      <c r="R375" s="46">
        <f t="shared" si="47"/>
        <v>599.9</v>
      </c>
      <c r="S375" s="35">
        <f t="shared" si="48"/>
        <v>2.7787039352366366E-6</v>
      </c>
      <c r="T375" s="35">
        <f t="shared" si="49"/>
        <v>1.278372341754519E-4</v>
      </c>
      <c r="U375" s="35">
        <f>IF(SUBSTITUTE(D375," ","")=基础数据!$A$5,S375/T375*基础数据!$C$5,IF(SUBSTITUTE(D375," ","")=基础数据!$A$4,S375/T375*基础数据!$C$4,IF(SUBSTITUTE(D375," ","")=基础数据!$A$3,S375/T375*基础数据!$C$3,S375/T375*基础数据!$C$2)))</f>
        <v>0.54340661254900269</v>
      </c>
      <c r="V375" s="35">
        <f t="shared" si="50"/>
        <v>2.4634066125490026</v>
      </c>
      <c r="W375" s="35">
        <f>IF(SUBSTITUTE(D375," ","")="老年群体",V375*LOOKUP(1,0/((基础数据!$A$15:$A$26=SUBSTITUTE(是否降价——第三轮积分赛2Q产品评价以及处理!B375," ",""))*(基础数据!$B$15:$B$26=SUBSTITUTE(是否降价——第三轮积分赛2Q产品评价以及处理!D375," ",""))),基础数据!$C$15:$C$26)/(100-基础数据!$G$5),V375*LOOKUP(1,0/((基础数据!$A$15:$A$26=SUBSTITUTE(是否降价——第三轮积分赛2Q产品评价以及处理!B375," ",""))*(基础数据!$B$15:$B$26=SUBSTITUTE(是否降价——第三轮积分赛2Q产品评价以及处理!D375," ",""))),基础数据!$C$15:$C$26)/100)</f>
        <v>22.663340835450821</v>
      </c>
      <c r="X375" s="35">
        <f t="shared" si="51"/>
        <v>13595.738167186948</v>
      </c>
    </row>
    <row r="376" spans="1:24" ht="40.200000000000003" hidden="1" thickBot="1">
      <c r="A376" s="43">
        <f t="shared" si="44"/>
        <v>12</v>
      </c>
      <c r="B376" s="29" t="s">
        <v>23</v>
      </c>
      <c r="C376" s="30" t="s">
        <v>17</v>
      </c>
      <c r="D376" s="32" t="s">
        <v>67</v>
      </c>
      <c r="E376" s="20" t="s">
        <v>82</v>
      </c>
      <c r="F376" s="24">
        <v>0.54</v>
      </c>
      <c r="G376" s="20">
        <v>0.26</v>
      </c>
      <c r="H376" s="20">
        <v>0.96</v>
      </c>
      <c r="I376" s="20">
        <v>0.19</v>
      </c>
      <c r="J376" s="20">
        <v>0.5</v>
      </c>
      <c r="K376" s="20">
        <v>2.4438</v>
      </c>
      <c r="L376" s="45">
        <f>LOOKUP(1,0/((订单汇总处理!$G$7:$G$2423=N376)*(订单汇总处理!$E$7:$E$2423=B376)*(订单汇总处理!$D$7:$D$2423=2)),订单汇总处理!$I$7:$I$2423)</f>
        <v>24</v>
      </c>
      <c r="M376" s="45">
        <f>IF(SUBSTITUTE(D376," ","")="老年群体",K376*LOOKUP(1,0/((基础数据!$A$15:$A$26=SUBSTITUTE(是否降价——第三轮积分赛2Q产品评价以及处理!B376," ",""))*(基础数据!$B$15:$B$26=SUBSTITUTE(是否降价——第三轮积分赛2Q产品评价以及处理!D376," ",""))),基础数据!$C$15:$C$26)/(100-基础数据!$G$5),K376*LOOKUP(1,0/((基础数据!$A$15:$A$26=SUBSTITUTE(是否降价——第三轮积分赛2Q产品评价以及处理!B376," ",""))*(基础数据!$B$15:$B$26=SUBSTITUTE(是否降价——第三轮积分赛2Q产品评价以及处理!D376," ",""))),基础数据!$C$15:$C$26)/100)</f>
        <v>22.482959999999999</v>
      </c>
      <c r="N376" s="45" t="str">
        <f t="shared" si="45"/>
        <v>青年1</v>
      </c>
      <c r="O376" s="45">
        <f>IFERROR(LOOKUP(1,0/((订单汇总处理!$G$7:$G$2423=N376)*(订单汇总处理!$E$7:$E$2423=B376)*(订单汇总处理!$D$7:$D$2423=2)),订单汇总处理!$K$7:$K$2423),O377)</f>
        <v>600</v>
      </c>
      <c r="P376" s="45"/>
      <c r="Q376" s="45">
        <f t="shared" si="46"/>
        <v>13489.776</v>
      </c>
      <c r="R376" s="46">
        <f t="shared" si="47"/>
        <v>600</v>
      </c>
      <c r="S376" s="35">
        <f t="shared" si="48"/>
        <v>2.7777777777777779E-6</v>
      </c>
      <c r="T376" s="35">
        <f t="shared" si="49"/>
        <v>1.278372341754519E-4</v>
      </c>
      <c r="U376" s="35">
        <f>IF(SUBSTITUTE(D376," ","")=基础数据!$A$5,S376/T376*基础数据!$C$5,IF(SUBSTITUTE(D376," ","")=基础数据!$A$4,S376/T376*基础数据!$C$4,IF(SUBSTITUTE(D376," ","")=基础数据!$A$3,S376/T376*基础数据!$C$3,S376/T376*基础数据!$C$2)))</f>
        <v>0.54322549210611437</v>
      </c>
      <c r="V376" s="35">
        <f t="shared" si="50"/>
        <v>2.4532254921061143</v>
      </c>
      <c r="W376" s="35">
        <f>IF(SUBSTITUTE(D376," ","")="老年群体",V376*LOOKUP(1,0/((基础数据!$A$15:$A$26=SUBSTITUTE(是否降价——第三轮积分赛2Q产品评价以及处理!B376," ",""))*(基础数据!$B$15:$B$26=SUBSTITUTE(是否降价——第三轮积分赛2Q产品评价以及处理!D376," ",""))),基础数据!$C$15:$C$26)/(100-基础数据!$G$5),V376*LOOKUP(1,0/((基础数据!$A$15:$A$26=SUBSTITUTE(是否降价——第三轮积分赛2Q产品评价以及处理!B376," ",""))*(基础数据!$B$15:$B$26=SUBSTITUTE(是否降价——第三轮积分赛2Q产品评价以及处理!D376," ",""))),基础数据!$C$15:$C$26)/100)</f>
        <v>22.56967452737625</v>
      </c>
      <c r="X376" s="35">
        <f t="shared" si="51"/>
        <v>13541.80471642575</v>
      </c>
    </row>
    <row r="377" spans="1:24" ht="53.4" hidden="1" thickBot="1">
      <c r="A377" s="43">
        <f t="shared" si="44"/>
        <v>23</v>
      </c>
      <c r="B377" s="29" t="s">
        <v>23</v>
      </c>
      <c r="C377" s="30" t="s">
        <v>17</v>
      </c>
      <c r="D377" s="32" t="s">
        <v>67</v>
      </c>
      <c r="E377" s="20" t="s">
        <v>89</v>
      </c>
      <c r="F377" s="24">
        <v>0.54</v>
      </c>
      <c r="G377" s="20">
        <v>0.5</v>
      </c>
      <c r="H377" s="20">
        <v>0.93</v>
      </c>
      <c r="I377" s="20">
        <v>0.09</v>
      </c>
      <c r="J377" s="20">
        <v>0.38</v>
      </c>
      <c r="K377" s="20">
        <v>2.4356</v>
      </c>
      <c r="L377" s="45">
        <f>LOOKUP(1,0/((订单汇总处理!$G$7:$G$2423=N377)*(订单汇总处理!$E$7:$E$2423=B377)*(订单汇总处理!$D$7:$D$2423=2)),订单汇总处理!$I$7:$I$2423)</f>
        <v>20</v>
      </c>
      <c r="M377" s="45">
        <f>IF(SUBSTITUTE(D377," ","")="老年群体",K377*LOOKUP(1,0/((基础数据!$A$15:$A$26=SUBSTITUTE(是否降价——第三轮积分赛2Q产品评价以及处理!B377," ",""))*(基础数据!$B$15:$B$26=SUBSTITUTE(是否降价——第三轮积分赛2Q产品评价以及处理!D377," ",""))),基础数据!$C$15:$C$26)/(100-基础数据!$G$5),K377*LOOKUP(1,0/((基础数据!$A$15:$A$26=SUBSTITUTE(是否降价——第三轮积分赛2Q产品评价以及处理!B377," ",""))*(基础数据!$B$15:$B$26=SUBSTITUTE(是否降价——第三轮积分赛2Q产品评价以及处理!D377," ",""))),基础数据!$C$15:$C$26)/100)</f>
        <v>22.407519999999998</v>
      </c>
      <c r="N377" s="45" t="str">
        <f t="shared" si="45"/>
        <v>青少年T2</v>
      </c>
      <c r="O377" s="45">
        <f>IFERROR(LOOKUP(1,0/((订单汇总处理!$G$7:$G$2423=N377)*(订单汇总处理!$E$7:$E$2423=B377)*(订单汇总处理!$D$7:$D$2423=2)),订单汇总处理!$K$7:$K$2423),O378)</f>
        <v>600</v>
      </c>
      <c r="P377" s="45"/>
      <c r="Q377" s="45">
        <f t="shared" si="46"/>
        <v>13444.511999999999</v>
      </c>
      <c r="R377" s="46">
        <f t="shared" si="47"/>
        <v>600</v>
      </c>
      <c r="S377" s="35">
        <f t="shared" si="48"/>
        <v>2.7777777777777779E-6</v>
      </c>
      <c r="T377" s="35">
        <f t="shared" si="49"/>
        <v>1.278372341754519E-4</v>
      </c>
      <c r="U377" s="35">
        <f>IF(SUBSTITUTE(D377," ","")=基础数据!$A$5,S377/T377*基础数据!$C$5,IF(SUBSTITUTE(D377," ","")=基础数据!$A$4,S377/T377*基础数据!$C$4,IF(SUBSTITUTE(D377," ","")=基础数据!$A$3,S377/T377*基础数据!$C$3,S377/T377*基础数据!$C$2)))</f>
        <v>0.54322549210611437</v>
      </c>
      <c r="V377" s="35">
        <f t="shared" si="50"/>
        <v>2.4432254921061149</v>
      </c>
      <c r="W377" s="35">
        <f>IF(SUBSTITUTE(D377," ","")="老年群体",V377*LOOKUP(1,0/((基础数据!$A$15:$A$26=SUBSTITUTE(是否降价——第三轮积分赛2Q产品评价以及处理!B377," ",""))*(基础数据!$B$15:$B$26=SUBSTITUTE(是否降价——第三轮积分赛2Q产品评价以及处理!D377," ",""))),基础数据!$C$15:$C$26)/(100-基础数据!$G$5),V377*LOOKUP(1,0/((基础数据!$A$15:$A$26=SUBSTITUTE(是否降价——第三轮积分赛2Q产品评价以及处理!B377," ",""))*(基础数据!$B$15:$B$26=SUBSTITUTE(是否降价——第三轮积分赛2Q产品评价以及处理!D377," ",""))),基础数据!$C$15:$C$26)/100)</f>
        <v>22.477674527376259</v>
      </c>
      <c r="X377" s="35">
        <f t="shared" si="51"/>
        <v>13486.604716425754</v>
      </c>
    </row>
    <row r="378" spans="1:24" ht="53.4" hidden="1" thickBot="1">
      <c r="A378" s="43">
        <f t="shared" si="44"/>
        <v>4</v>
      </c>
      <c r="B378" s="29" t="s">
        <v>23</v>
      </c>
      <c r="C378" s="30" t="s">
        <v>17</v>
      </c>
      <c r="D378" s="32" t="s">
        <v>67</v>
      </c>
      <c r="E378" s="20" t="s">
        <v>86</v>
      </c>
      <c r="F378" s="24">
        <v>0.54</v>
      </c>
      <c r="G378" s="20">
        <v>0.25</v>
      </c>
      <c r="H378" s="20">
        <v>0.93</v>
      </c>
      <c r="I378" s="20">
        <v>0.19</v>
      </c>
      <c r="J378" s="20">
        <v>0.53</v>
      </c>
      <c r="K378" s="20">
        <v>2.4325000000000001</v>
      </c>
      <c r="L378" s="45">
        <f>LOOKUP(1,0/((订单汇总处理!$G$7:$G$2423=N378)*(订单汇总处理!$E$7:$E$2423=B378)*(订单汇总处理!$D$7:$D$2423=2)),订单汇总处理!$I$7:$I$2423)</f>
        <v>24</v>
      </c>
      <c r="M378" s="45">
        <f>IF(SUBSTITUTE(D378," ","")="老年群体",K378*LOOKUP(1,0/((基础数据!$A$15:$A$26=SUBSTITUTE(是否降价——第三轮积分赛2Q产品评价以及处理!B378," ",""))*(基础数据!$B$15:$B$26=SUBSTITUTE(是否降价——第三轮积分赛2Q产品评价以及处理!D378," ",""))),基础数据!$C$15:$C$26)/(100-基础数据!$G$5),K378*LOOKUP(1,0/((基础数据!$A$15:$A$26=SUBSTITUTE(是否降价——第三轮积分赛2Q产品评价以及处理!B378," ",""))*(基础数据!$B$15:$B$26=SUBSTITUTE(是否降价——第三轮积分赛2Q产品评价以及处理!D378," ",""))),基础数据!$C$15:$C$26)/100)</f>
        <v>22.379000000000001</v>
      </c>
      <c r="N378" s="45" t="str">
        <f t="shared" si="45"/>
        <v>QSSS1</v>
      </c>
      <c r="O378" s="45">
        <f>IFERROR(LOOKUP(1,0/((订单汇总处理!$G$7:$G$2423=N378)*(订单汇总处理!$E$7:$E$2423=B378)*(订单汇总处理!$D$7:$D$2423=2)),订单汇总处理!$K$7:$K$2423),O379)</f>
        <v>600</v>
      </c>
      <c r="P378" s="45"/>
      <c r="Q378" s="45">
        <f t="shared" si="46"/>
        <v>13427.400000000001</v>
      </c>
      <c r="R378" s="46">
        <f t="shared" si="47"/>
        <v>600</v>
      </c>
      <c r="S378" s="35">
        <f t="shared" si="48"/>
        <v>2.7777777777777779E-6</v>
      </c>
      <c r="T378" s="35">
        <f t="shared" si="49"/>
        <v>1.278372341754519E-4</v>
      </c>
      <c r="U378" s="35">
        <f>IF(SUBSTITUTE(D378," ","")=基础数据!$A$5,S378/T378*基础数据!$C$5,IF(SUBSTITUTE(D378," ","")=基础数据!$A$4,S378/T378*基础数据!$C$4,IF(SUBSTITUTE(D378," ","")=基础数据!$A$3,S378/T378*基础数据!$C$3,S378/T378*基础数据!$C$2)))</f>
        <v>0.54322549210611437</v>
      </c>
      <c r="V378" s="35">
        <f t="shared" si="50"/>
        <v>2.4432254921061145</v>
      </c>
      <c r="W378" s="35">
        <f>IF(SUBSTITUTE(D378," ","")="老年群体",V378*LOOKUP(1,0/((基础数据!$A$15:$A$26=SUBSTITUTE(是否降价——第三轮积分赛2Q产品评价以及处理!B378," ",""))*(基础数据!$B$15:$B$26=SUBSTITUTE(是否降价——第三轮积分赛2Q产品评价以及处理!D378," ",""))),基础数据!$C$15:$C$26)/(100-基础数据!$G$5),V378*LOOKUP(1,0/((基础数据!$A$15:$A$26=SUBSTITUTE(是否降价——第三轮积分赛2Q产品评价以及处理!B378," ",""))*(基础数据!$B$15:$B$26=SUBSTITUTE(是否降价——第三轮积分赛2Q产品评价以及处理!D378," ",""))),基础数据!$C$15:$C$26)/100)</f>
        <v>22.477674527376251</v>
      </c>
      <c r="X378" s="35">
        <f t="shared" si="51"/>
        <v>13486.604716425751</v>
      </c>
    </row>
    <row r="379" spans="1:24" ht="53.4" hidden="1" thickBot="1">
      <c r="A379" s="43">
        <f t="shared" si="44"/>
        <v>17</v>
      </c>
      <c r="B379" s="29" t="s">
        <v>23</v>
      </c>
      <c r="C379" s="30" t="s">
        <v>17</v>
      </c>
      <c r="D379" s="32" t="s">
        <v>67</v>
      </c>
      <c r="E379" s="20" t="s">
        <v>74</v>
      </c>
      <c r="F379" s="24">
        <v>0.54</v>
      </c>
      <c r="G379" s="20">
        <v>1.1000000000000001</v>
      </c>
      <c r="H379" s="20">
        <v>0.65</v>
      </c>
      <c r="I379" s="20">
        <v>0.09</v>
      </c>
      <c r="J379" s="20">
        <v>0</v>
      </c>
      <c r="K379" s="20">
        <v>2.3818999999999999</v>
      </c>
      <c r="L379" s="45">
        <f>LOOKUP(1,0/((订单汇总处理!$G$7:$G$2423=N379)*(订单汇总处理!$E$7:$E$2423=B379)*(订单汇总处理!$D$7:$D$2423=2)),订单汇总处理!$I$7:$I$2423)</f>
        <v>24</v>
      </c>
      <c r="M379" s="45">
        <f>IF(SUBSTITUTE(D379," ","")="老年群体",K379*LOOKUP(1,0/((基础数据!$A$15:$A$26=SUBSTITUTE(是否降价——第三轮积分赛2Q产品评价以及处理!B379," ",""))*(基础数据!$B$15:$B$26=SUBSTITUTE(是否降价——第三轮积分赛2Q产品评价以及处理!D379," ",""))),基础数据!$C$15:$C$26)/(100-基础数据!$G$5),K379*LOOKUP(1,0/((基础数据!$A$15:$A$26=SUBSTITUTE(是否降价——第三轮积分赛2Q产品评价以及处理!B379," ",""))*(基础数据!$B$15:$B$26=SUBSTITUTE(是否降价——第三轮积分赛2Q产品评价以及处理!D379," ",""))),基础数据!$C$15:$C$26)/100)</f>
        <v>21.91348</v>
      </c>
      <c r="N379" s="45" t="str">
        <f t="shared" si="45"/>
        <v>qqq3</v>
      </c>
      <c r="O379" s="45">
        <f>IFERROR(LOOKUP(1,0/((订单汇总处理!$G$7:$G$2423=N379)*(订单汇总处理!$E$7:$E$2423=B379)*(订单汇总处理!$D$7:$D$2423=2)),订单汇总处理!$K$7:$K$2423),O380)</f>
        <v>600</v>
      </c>
      <c r="P379" s="45"/>
      <c r="Q379" s="45">
        <f t="shared" si="46"/>
        <v>13148.088</v>
      </c>
      <c r="R379" s="46">
        <f t="shared" si="47"/>
        <v>600</v>
      </c>
      <c r="S379" s="35">
        <f t="shared" si="48"/>
        <v>2.7777777777777779E-6</v>
      </c>
      <c r="T379" s="35">
        <f t="shared" si="49"/>
        <v>1.278372341754519E-4</v>
      </c>
      <c r="U379" s="35">
        <f>IF(SUBSTITUTE(D379," ","")=基础数据!$A$5,S379/T379*基础数据!$C$5,IF(SUBSTITUTE(D379," ","")=基础数据!$A$4,S379/T379*基础数据!$C$4,IF(SUBSTITUTE(D379," ","")=基础数据!$A$3,S379/T379*基础数据!$C$3,S379/T379*基础数据!$C$2)))</f>
        <v>0.54322549210611437</v>
      </c>
      <c r="V379" s="35">
        <f t="shared" si="50"/>
        <v>2.3832254921061145</v>
      </c>
      <c r="W379" s="35">
        <f>IF(SUBSTITUTE(D379," ","")="老年群体",V379*LOOKUP(1,0/((基础数据!$A$15:$A$26=SUBSTITUTE(是否降价——第三轮积分赛2Q产品评价以及处理!B379," ",""))*(基础数据!$B$15:$B$26=SUBSTITUTE(是否降价——第三轮积分赛2Q产品评价以及处理!D379," ",""))),基础数据!$C$15:$C$26)/(100-基础数据!$G$5),V379*LOOKUP(1,0/((基础数据!$A$15:$A$26=SUBSTITUTE(是否降价——第三轮积分赛2Q产品评价以及处理!B379," ",""))*(基础数据!$B$15:$B$26=SUBSTITUTE(是否降价——第三轮积分赛2Q产品评价以及处理!D379," ",""))),基础数据!$C$15:$C$26)/100)</f>
        <v>21.925674527376255</v>
      </c>
      <c r="X379" s="35">
        <f t="shared" si="51"/>
        <v>13155.404716425754</v>
      </c>
    </row>
    <row r="380" spans="1:24" ht="53.4" hidden="1" thickBot="1">
      <c r="A380" s="43">
        <f t="shared" si="44"/>
        <v>14</v>
      </c>
      <c r="B380" s="29" t="s">
        <v>23</v>
      </c>
      <c r="C380" s="30" t="s">
        <v>17</v>
      </c>
      <c r="D380" s="32" t="s">
        <v>67</v>
      </c>
      <c r="E380" s="20" t="s">
        <v>90</v>
      </c>
      <c r="F380" s="24">
        <v>0.54</v>
      </c>
      <c r="G380" s="20">
        <v>0.26</v>
      </c>
      <c r="H380" s="20">
        <v>0.96</v>
      </c>
      <c r="I380" s="20">
        <v>0.09</v>
      </c>
      <c r="J380" s="20">
        <v>0.51</v>
      </c>
      <c r="K380" s="20">
        <v>2.3552</v>
      </c>
      <c r="L380" s="45">
        <f>LOOKUP(1,0/((订单汇总处理!$G$7:$G$2423=N380)*(订单汇总处理!$E$7:$E$2423=B380)*(订单汇总处理!$D$7:$D$2423=2)),订单汇总处理!$I$7:$I$2423)</f>
        <v>18</v>
      </c>
      <c r="M380" s="45">
        <f>IF(SUBSTITUTE(D380," ","")="老年群体",K380*LOOKUP(1,0/((基础数据!$A$15:$A$26=SUBSTITUTE(是否降价——第三轮积分赛2Q产品评价以及处理!B380," ",""))*(基础数据!$B$15:$B$26=SUBSTITUTE(是否降价——第三轮积分赛2Q产品评价以及处理!D380," ",""))),基础数据!$C$15:$C$26)/(100-基础数据!$G$5),K380*LOOKUP(1,0/((基础数据!$A$15:$A$26=SUBSTITUTE(是否降价——第三轮积分赛2Q产品评价以及处理!B380," ",""))*(基础数据!$B$15:$B$26=SUBSTITUTE(是否降价——第三轮积分赛2Q产品评价以及处理!D380," ",""))),基础数据!$C$15:$C$26)/100)</f>
        <v>21.667840000000002</v>
      </c>
      <c r="N380" s="45" t="str">
        <f t="shared" si="45"/>
        <v>q1121</v>
      </c>
      <c r="O380" s="45">
        <f>IFERROR(LOOKUP(1,0/((订单汇总处理!$G$7:$G$2423=N380)*(订单汇总处理!$E$7:$E$2423=B380)*(订单汇总处理!$D$7:$D$2423=2)),订单汇总处理!$K$7:$K$2423),O381)</f>
        <v>600</v>
      </c>
      <c r="P380" s="45"/>
      <c r="Q380" s="45">
        <f t="shared" si="46"/>
        <v>13000.704000000002</v>
      </c>
      <c r="R380" s="46">
        <f t="shared" si="47"/>
        <v>600</v>
      </c>
      <c r="S380" s="35">
        <f t="shared" si="48"/>
        <v>2.7777777777777779E-6</v>
      </c>
      <c r="T380" s="35">
        <f t="shared" si="49"/>
        <v>1.278372341754519E-4</v>
      </c>
      <c r="U380" s="35">
        <f>IF(SUBSTITUTE(D380," ","")=基础数据!$A$5,S380/T380*基础数据!$C$5,IF(SUBSTITUTE(D380," ","")=基础数据!$A$4,S380/T380*基础数据!$C$4,IF(SUBSTITUTE(D380," ","")=基础数据!$A$3,S380/T380*基础数据!$C$3,S380/T380*基础数据!$C$2)))</f>
        <v>0.54322549210611437</v>
      </c>
      <c r="V380" s="35">
        <f t="shared" si="50"/>
        <v>2.3632254921061144</v>
      </c>
      <c r="W380" s="35">
        <f>IF(SUBSTITUTE(D380," ","")="老年群体",V380*LOOKUP(1,0/((基础数据!$A$15:$A$26=SUBSTITUTE(是否降价——第三轮积分赛2Q产品评价以及处理!B380," ",""))*(基础数据!$B$15:$B$26=SUBSTITUTE(是否降价——第三轮积分赛2Q产品评价以及处理!D380," ",""))),基础数据!$C$15:$C$26)/(100-基础数据!$G$5),V380*LOOKUP(1,0/((基础数据!$A$15:$A$26=SUBSTITUTE(是否降价——第三轮积分赛2Q产品评价以及处理!B380," ",""))*(基础数据!$B$15:$B$26=SUBSTITUTE(是否降价——第三轮积分赛2Q产品评价以及处理!D380," ",""))),基础数据!$C$15:$C$26)/100)</f>
        <v>21.741674527376254</v>
      </c>
      <c r="X380" s="35">
        <f t="shared" si="51"/>
        <v>13045.004716425752</v>
      </c>
    </row>
    <row r="381" spans="1:24" ht="27" hidden="1" thickBot="1">
      <c r="A381" s="43">
        <f t="shared" si="44"/>
        <v>8</v>
      </c>
      <c r="B381" s="29" t="s">
        <v>23</v>
      </c>
      <c r="C381" s="30" t="s">
        <v>17</v>
      </c>
      <c r="D381" s="32" t="s">
        <v>67</v>
      </c>
      <c r="E381" s="20" t="s">
        <v>80</v>
      </c>
      <c r="F381" s="24">
        <v>0.54</v>
      </c>
      <c r="G381" s="20">
        <v>0.2</v>
      </c>
      <c r="H381" s="20">
        <v>0.93</v>
      </c>
      <c r="I381" s="20">
        <v>0.19</v>
      </c>
      <c r="J381" s="20">
        <v>0.48</v>
      </c>
      <c r="K381" s="20">
        <v>2.3355000000000001</v>
      </c>
      <c r="L381" s="45">
        <f>LOOKUP(1,0/((订单汇总处理!$G$7:$G$2423=N381)*(订单汇总处理!$E$7:$E$2423=B381)*(订单汇总处理!$D$7:$D$2423=2)),订单汇总处理!$I$7:$I$2423)</f>
        <v>20</v>
      </c>
      <c r="M381" s="45">
        <f>IF(SUBSTITUTE(D381," ","")="老年群体",K381*LOOKUP(1,0/((基础数据!$A$15:$A$26=SUBSTITUTE(是否降价——第三轮积分赛2Q产品评价以及处理!B381," ",""))*(基础数据!$B$15:$B$26=SUBSTITUTE(是否降价——第三轮积分赛2Q产品评价以及处理!D381," ",""))),基础数据!$C$15:$C$26)/(100-基础数据!$G$5),K381*LOOKUP(1,0/((基础数据!$A$15:$A$26=SUBSTITUTE(是否降价——第三轮积分赛2Q产品评价以及处理!B381," ",""))*(基础数据!$B$15:$B$26=SUBSTITUTE(是否降价——第三轮积分赛2Q产品评价以及处理!D381," ",""))),基础数据!$C$15:$C$26)/100)</f>
        <v>21.486600000000003</v>
      </c>
      <c r="N381" s="45" t="str">
        <f t="shared" si="45"/>
        <v>青年22</v>
      </c>
      <c r="O381" s="45">
        <f>IFERROR(LOOKUP(1,0/((订单汇总处理!$G$7:$G$2423=N381)*(订单汇总处理!$E$7:$E$2423=B381)*(订单汇总处理!$D$7:$D$2423=2)),订单汇总处理!$K$7:$K$2423),O382)</f>
        <v>600</v>
      </c>
      <c r="P381" s="45"/>
      <c r="Q381" s="45">
        <f t="shared" si="46"/>
        <v>12891.960000000001</v>
      </c>
      <c r="R381" s="46">
        <f t="shared" si="47"/>
        <v>600</v>
      </c>
      <c r="S381" s="35">
        <f t="shared" si="48"/>
        <v>2.7777777777777779E-6</v>
      </c>
      <c r="T381" s="35">
        <f t="shared" si="49"/>
        <v>1.278372341754519E-4</v>
      </c>
      <c r="U381" s="35">
        <f>IF(SUBSTITUTE(D381," ","")=基础数据!$A$5,S381/T381*基础数据!$C$5,IF(SUBSTITUTE(D381," ","")=基础数据!$A$4,S381/T381*基础数据!$C$4,IF(SUBSTITUTE(D381," ","")=基础数据!$A$3,S381/T381*基础数据!$C$3,S381/T381*基础数据!$C$2)))</f>
        <v>0.54322549210611437</v>
      </c>
      <c r="V381" s="35">
        <f t="shared" si="50"/>
        <v>2.3432254921061144</v>
      </c>
      <c r="W381" s="35">
        <f>IF(SUBSTITUTE(D381," ","")="老年群体",V381*LOOKUP(1,0/((基础数据!$A$15:$A$26=SUBSTITUTE(是否降价——第三轮积分赛2Q产品评价以及处理!B381," ",""))*(基础数据!$B$15:$B$26=SUBSTITUTE(是否降价——第三轮积分赛2Q产品评价以及处理!D381," ",""))),基础数据!$C$15:$C$26)/(100-基础数据!$G$5),V381*LOOKUP(1,0/((基础数据!$A$15:$A$26=SUBSTITUTE(是否降价——第三轮积分赛2Q产品评价以及处理!B381," ",""))*(基础数据!$B$15:$B$26=SUBSTITUTE(是否降价——第三轮积分赛2Q产品评价以及处理!D381," ",""))),基础数据!$C$15:$C$26)/100)</f>
        <v>21.557674527376253</v>
      </c>
      <c r="X381" s="35">
        <f t="shared" si="51"/>
        <v>12934.604716425752</v>
      </c>
    </row>
    <row r="382" spans="1:24" ht="40.200000000000003" hidden="1" thickBot="1">
      <c r="A382" s="43">
        <f t="shared" si="44"/>
        <v>3</v>
      </c>
      <c r="B382" s="29" t="s">
        <v>23</v>
      </c>
      <c r="C382" s="30" t="s">
        <v>17</v>
      </c>
      <c r="D382" s="32" t="s">
        <v>67</v>
      </c>
      <c r="E382" s="20" t="s">
        <v>85</v>
      </c>
      <c r="F382" s="24">
        <v>0.54</v>
      </c>
      <c r="G382" s="20">
        <v>0.19</v>
      </c>
      <c r="H382" s="20">
        <v>0.93</v>
      </c>
      <c r="I382" s="20">
        <v>0.09</v>
      </c>
      <c r="J382" s="20">
        <v>0.57999999999999996</v>
      </c>
      <c r="K382" s="20">
        <v>2.3246000000000002</v>
      </c>
      <c r="L382" s="45">
        <f>LOOKUP(1,0/((订单汇总处理!$G$7:$G$2423=N382)*(订单汇总处理!$E$7:$E$2423=B382)*(订单汇总处理!$D$7:$D$2423=2)),订单汇总处理!$I$7:$I$2423)</f>
        <v>23</v>
      </c>
      <c r="M382" s="45">
        <f>IF(SUBSTITUTE(D382," ","")="老年群体",K382*LOOKUP(1,0/((基础数据!$A$15:$A$26=SUBSTITUTE(是否降价——第三轮积分赛2Q产品评价以及处理!B382," ",""))*(基础数据!$B$15:$B$26=SUBSTITUTE(是否降价——第三轮积分赛2Q产品评价以及处理!D382," ",""))),基础数据!$C$15:$C$26)/(100-基础数据!$G$5),K382*LOOKUP(1,0/((基础数据!$A$15:$A$26=SUBSTITUTE(是否降价——第三轮积分赛2Q产品评价以及处理!B382," ",""))*(基础数据!$B$15:$B$26=SUBSTITUTE(是否降价——第三轮积分赛2Q产品评价以及处理!D382," ",""))),基础数据!$C$15:$C$26)/100)</f>
        <v>21.386320000000001</v>
      </c>
      <c r="N382" s="45" t="str">
        <f t="shared" si="45"/>
        <v>青年111</v>
      </c>
      <c r="O382" s="45">
        <f>IFERROR(LOOKUP(1,0/((订单汇总处理!$G$7:$G$2423=N382)*(订单汇总处理!$E$7:$E$2423=B382)*(订单汇总处理!$D$7:$D$2423=2)),订单汇总处理!$K$7:$K$2423),O383)</f>
        <v>600</v>
      </c>
      <c r="P382" s="45"/>
      <c r="Q382" s="45">
        <f t="shared" si="46"/>
        <v>12831.792000000001</v>
      </c>
      <c r="R382" s="46">
        <f t="shared" si="47"/>
        <v>600</v>
      </c>
      <c r="S382" s="35">
        <f t="shared" si="48"/>
        <v>2.7777777777777779E-6</v>
      </c>
      <c r="T382" s="35">
        <f t="shared" si="49"/>
        <v>1.278372341754519E-4</v>
      </c>
      <c r="U382" s="35">
        <f>IF(SUBSTITUTE(D382," ","")=基础数据!$A$5,S382/T382*基础数据!$C$5,IF(SUBSTITUTE(D382," ","")=基础数据!$A$4,S382/T382*基础数据!$C$4,IF(SUBSTITUTE(D382," ","")=基础数据!$A$3,S382/T382*基础数据!$C$3,S382/T382*基础数据!$C$2)))</f>
        <v>0.54322549210611437</v>
      </c>
      <c r="V382" s="35">
        <f t="shared" si="50"/>
        <v>2.3332254921061146</v>
      </c>
      <c r="W382" s="35">
        <f>IF(SUBSTITUTE(D382," ","")="老年群体",V382*LOOKUP(1,0/((基础数据!$A$15:$A$26=SUBSTITUTE(是否降价——第三轮积分赛2Q产品评价以及处理!B382," ",""))*(基础数据!$B$15:$B$26=SUBSTITUTE(是否降价——第三轮积分赛2Q产品评价以及处理!D382," ",""))),基础数据!$C$15:$C$26)/(100-基础数据!$G$5),V382*LOOKUP(1,0/((基础数据!$A$15:$A$26=SUBSTITUTE(是否降价——第三轮积分赛2Q产品评价以及处理!B382," ",""))*(基础数据!$B$15:$B$26=SUBSTITUTE(是否降价——第三轮积分赛2Q产品评价以及处理!D382," ",""))),基础数据!$C$15:$C$26)/100)</f>
        <v>21.465674527376255</v>
      </c>
      <c r="X382" s="35">
        <f t="shared" si="51"/>
        <v>12879.404716425754</v>
      </c>
    </row>
    <row r="383" spans="1:24" ht="53.4" hidden="1" thickBot="1">
      <c r="A383" s="43">
        <f t="shared" si="44"/>
        <v>14</v>
      </c>
      <c r="B383" s="29" t="s">
        <v>23</v>
      </c>
      <c r="C383" s="30" t="s">
        <v>17</v>
      </c>
      <c r="D383" s="32" t="s">
        <v>67</v>
      </c>
      <c r="E383" s="20" t="s">
        <v>91</v>
      </c>
      <c r="F383" s="24">
        <v>0.54</v>
      </c>
      <c r="G383" s="20">
        <v>0.26</v>
      </c>
      <c r="H383" s="20">
        <v>0.93</v>
      </c>
      <c r="I383" s="20">
        <v>0.09</v>
      </c>
      <c r="J383" s="20">
        <v>0.51</v>
      </c>
      <c r="K383" s="20">
        <v>2.3243999999999998</v>
      </c>
      <c r="L383" s="45">
        <f>LOOKUP(1,0/((订单汇总处理!$G$7:$G$2423=N383)*(订单汇总处理!$E$7:$E$2423=B383)*(订单汇总处理!$D$7:$D$2423=2)),订单汇总处理!$I$7:$I$2423)</f>
        <v>18</v>
      </c>
      <c r="M383" s="45">
        <f>IF(SUBSTITUTE(D383," ","")="老年群体",K383*LOOKUP(1,0/((基础数据!$A$15:$A$26=SUBSTITUTE(是否降价——第三轮积分赛2Q产品评价以及处理!B383," ",""))*(基础数据!$B$15:$B$26=SUBSTITUTE(是否降价——第三轮积分赛2Q产品评价以及处理!D383," ",""))),基础数据!$C$15:$C$26)/(100-基础数据!$G$5),K383*LOOKUP(1,0/((基础数据!$A$15:$A$26=SUBSTITUTE(是否降价——第三轮积分赛2Q产品评价以及处理!B383," ",""))*(基础数据!$B$15:$B$26=SUBSTITUTE(是否降价——第三轮积分赛2Q产品评价以及处理!D383," ",""))),基础数据!$C$15:$C$26)/100)</f>
        <v>21.38448</v>
      </c>
      <c r="N383" s="45" t="str">
        <f t="shared" si="45"/>
        <v>q212</v>
      </c>
      <c r="O383" s="45">
        <f>IFERROR(LOOKUP(1,0/((订单汇总处理!$G$7:$G$2423=N383)*(订单汇总处理!$E$7:$E$2423=B383)*(订单汇总处理!$D$7:$D$2423=2)),订单汇总处理!$K$7:$K$2423),O384)</f>
        <v>600</v>
      </c>
      <c r="P383" s="45"/>
      <c r="Q383" s="45">
        <f t="shared" si="46"/>
        <v>12830.688</v>
      </c>
      <c r="R383" s="46">
        <f t="shared" si="47"/>
        <v>600</v>
      </c>
      <c r="S383" s="35">
        <f t="shared" si="48"/>
        <v>2.7777777777777779E-6</v>
      </c>
      <c r="T383" s="35">
        <f t="shared" si="49"/>
        <v>1.278372341754519E-4</v>
      </c>
      <c r="U383" s="35">
        <f>IF(SUBSTITUTE(D383," ","")=基础数据!$A$5,S383/T383*基础数据!$C$5,IF(SUBSTITUTE(D383," ","")=基础数据!$A$4,S383/T383*基础数据!$C$4,IF(SUBSTITUTE(D383," ","")=基础数据!$A$3,S383/T383*基础数据!$C$3,S383/T383*基础数据!$C$2)))</f>
        <v>0.54322549210611437</v>
      </c>
      <c r="V383" s="35">
        <f t="shared" si="50"/>
        <v>2.3332254921061146</v>
      </c>
      <c r="W383" s="35">
        <f>IF(SUBSTITUTE(D383," ","")="老年群体",V383*LOOKUP(1,0/((基础数据!$A$15:$A$26=SUBSTITUTE(是否降价——第三轮积分赛2Q产品评价以及处理!B383," ",""))*(基础数据!$B$15:$B$26=SUBSTITUTE(是否降价——第三轮积分赛2Q产品评价以及处理!D383," ",""))),基础数据!$C$15:$C$26)/(100-基础数据!$G$5),V383*LOOKUP(1,0/((基础数据!$A$15:$A$26=SUBSTITUTE(是否降价——第三轮积分赛2Q产品评价以及处理!B383," ",""))*(基础数据!$B$15:$B$26=SUBSTITUTE(是否降价——第三轮积分赛2Q产品评价以及处理!D383," ",""))),基础数据!$C$15:$C$26)/100)</f>
        <v>21.465674527376255</v>
      </c>
      <c r="X383" s="35">
        <f t="shared" si="51"/>
        <v>12879.404716425754</v>
      </c>
    </row>
    <row r="384" spans="1:24" ht="40.200000000000003" hidden="1" thickBot="1">
      <c r="A384" s="43">
        <f t="shared" si="44"/>
        <v>15</v>
      </c>
      <c r="B384" s="29" t="s">
        <v>23</v>
      </c>
      <c r="C384" s="30" t="s">
        <v>17</v>
      </c>
      <c r="D384" s="32" t="s">
        <v>67</v>
      </c>
      <c r="E384" s="20" t="s">
        <v>99</v>
      </c>
      <c r="F384" s="24">
        <v>0.54</v>
      </c>
      <c r="G384" s="20">
        <v>0.16</v>
      </c>
      <c r="H384" s="20">
        <v>0.93</v>
      </c>
      <c r="I384" s="20">
        <v>0.09</v>
      </c>
      <c r="J384" s="20">
        <v>0.55000000000000004</v>
      </c>
      <c r="K384" s="20">
        <v>2.2740999999999998</v>
      </c>
      <c r="L384" s="45">
        <f>LOOKUP(1,0/((订单汇总处理!$G$7:$G$2423=N384)*(订单汇总处理!$E$7:$E$2423=B384)*(订单汇总处理!$D$7:$D$2423=2)),订单汇总处理!$I$7:$I$2423)</f>
        <v>22</v>
      </c>
      <c r="M384" s="45">
        <f>IF(SUBSTITUTE(D384," ","")="老年群体",K384*LOOKUP(1,0/((基础数据!$A$15:$A$26=SUBSTITUTE(是否降价——第三轮积分赛2Q产品评价以及处理!B384," ",""))*(基础数据!$B$15:$B$26=SUBSTITUTE(是否降价——第三轮积分赛2Q产品评价以及处理!D384," ",""))),基础数据!$C$15:$C$26)/(100-基础数据!$G$5),K384*LOOKUP(1,0/((基础数据!$A$15:$A$26=SUBSTITUTE(是否降价——第三轮积分赛2Q产品评价以及处理!B384," ",""))*(基础数据!$B$15:$B$26=SUBSTITUTE(是否降价——第三轮积分赛2Q产品评价以及处理!D384," ",""))),基础数据!$C$15:$C$26)/100)</f>
        <v>20.921720000000001</v>
      </c>
      <c r="N384" s="45" t="str">
        <f t="shared" si="45"/>
        <v>1青</v>
      </c>
      <c r="O384" s="45">
        <f>IFERROR(LOOKUP(1,0/((订单汇总处理!$G$7:$G$2423=N384)*(订单汇总处理!$E$7:$E$2423=B384)*(订单汇总处理!$D$7:$D$2423=2)),订单汇总处理!$K$7:$K$2423),O385)</f>
        <v>600</v>
      </c>
      <c r="P384" s="45"/>
      <c r="Q384" s="45">
        <f t="shared" si="46"/>
        <v>12553.032000000001</v>
      </c>
      <c r="R384" s="46">
        <f t="shared" si="47"/>
        <v>600</v>
      </c>
      <c r="S384" s="35">
        <f t="shared" si="48"/>
        <v>2.7777777777777779E-6</v>
      </c>
      <c r="T384" s="35">
        <f t="shared" si="49"/>
        <v>1.278372341754519E-4</v>
      </c>
      <c r="U384" s="35">
        <f>IF(SUBSTITUTE(D384," ","")=基础数据!$A$5,S384/T384*基础数据!$C$5,IF(SUBSTITUTE(D384," ","")=基础数据!$A$4,S384/T384*基础数据!$C$4,IF(SUBSTITUTE(D384," ","")=基础数据!$A$3,S384/T384*基础数据!$C$3,S384/T384*基础数据!$C$2)))</f>
        <v>0.54322549210611437</v>
      </c>
      <c r="V384" s="35">
        <f t="shared" si="50"/>
        <v>2.2732254921061146</v>
      </c>
      <c r="W384" s="35">
        <f>IF(SUBSTITUTE(D384," ","")="老年群体",V384*LOOKUP(1,0/((基础数据!$A$15:$A$26=SUBSTITUTE(是否降价——第三轮积分赛2Q产品评价以及处理!B384," ",""))*(基础数据!$B$15:$B$26=SUBSTITUTE(是否降价——第三轮积分赛2Q产品评价以及处理!D384," ",""))),基础数据!$C$15:$C$26)/(100-基础数据!$G$5),V384*LOOKUP(1,0/((基础数据!$A$15:$A$26=SUBSTITUTE(是否降价——第三轮积分赛2Q产品评价以及处理!B384," ",""))*(基础数据!$B$15:$B$26=SUBSTITUTE(是否降价——第三轮积分赛2Q产品评价以及处理!D384," ",""))),基础数据!$C$15:$C$26)/100)</f>
        <v>20.913674527376255</v>
      </c>
      <c r="X384" s="35">
        <f t="shared" si="51"/>
        <v>12548.204716425753</v>
      </c>
    </row>
    <row r="385" spans="1:24" ht="40.200000000000003" hidden="1" thickBot="1">
      <c r="A385" s="43">
        <f t="shared" si="44"/>
        <v>5</v>
      </c>
      <c r="B385" s="29" t="s">
        <v>23</v>
      </c>
      <c r="C385" s="30" t="s">
        <v>17</v>
      </c>
      <c r="D385" s="32" t="s">
        <v>67</v>
      </c>
      <c r="E385" s="20" t="s">
        <v>88</v>
      </c>
      <c r="F385" s="24">
        <v>0.54</v>
      </c>
      <c r="G385" s="20">
        <v>0.2</v>
      </c>
      <c r="H385" s="20">
        <v>0.96</v>
      </c>
      <c r="I385" s="20">
        <v>0.09</v>
      </c>
      <c r="J385" s="20">
        <v>0.44</v>
      </c>
      <c r="K385" s="20">
        <v>2.2273000000000001</v>
      </c>
      <c r="L385" s="45">
        <f>LOOKUP(1,0/((订单汇总处理!$G$7:$G$2423=N385)*(订单汇总处理!$E$7:$E$2423=B385)*(订单汇总处理!$D$7:$D$2423=2)),订单汇总处理!$I$7:$I$2423)</f>
        <v>17</v>
      </c>
      <c r="M385" s="45">
        <f>IF(SUBSTITUTE(D385," ","")="老年群体",K385*LOOKUP(1,0/((基础数据!$A$15:$A$26=SUBSTITUTE(是否降价——第三轮积分赛2Q产品评价以及处理!B385," ",""))*(基础数据!$B$15:$B$26=SUBSTITUTE(是否降价——第三轮积分赛2Q产品评价以及处理!D385," ",""))),基础数据!$C$15:$C$26)/(100-基础数据!$G$5),K385*LOOKUP(1,0/((基础数据!$A$15:$A$26=SUBSTITUTE(是否降价——第三轮积分赛2Q产品评价以及处理!B385," ",""))*(基础数据!$B$15:$B$26=SUBSTITUTE(是否降价——第三轮积分赛2Q产品评价以及处理!D385," ",""))),基础数据!$C$15:$C$26)/100)</f>
        <v>20.491160000000001</v>
      </c>
      <c r="N385" s="45" t="str">
        <f t="shared" si="45"/>
        <v>qq1</v>
      </c>
      <c r="O385" s="45">
        <f>IFERROR(LOOKUP(1,0/((订单汇总处理!$G$7:$G$2423=N385)*(订单汇总处理!$E$7:$E$2423=B385)*(订单汇总处理!$D$7:$D$2423=2)),订单汇总处理!$K$7:$K$2423),O386)</f>
        <v>600</v>
      </c>
      <c r="P385" s="45"/>
      <c r="Q385" s="45">
        <f t="shared" si="46"/>
        <v>12294.696</v>
      </c>
      <c r="R385" s="46">
        <f t="shared" si="47"/>
        <v>600</v>
      </c>
      <c r="S385" s="35">
        <f t="shared" si="48"/>
        <v>2.7777777777777779E-6</v>
      </c>
      <c r="T385" s="35">
        <f t="shared" si="49"/>
        <v>1.278372341754519E-4</v>
      </c>
      <c r="U385" s="35">
        <f>IF(SUBSTITUTE(D385," ","")=基础数据!$A$5,S385/T385*基础数据!$C$5,IF(SUBSTITUTE(D385," ","")=基础数据!$A$4,S385/T385*基础数据!$C$4,IF(SUBSTITUTE(D385," ","")=基础数据!$A$3,S385/T385*基础数据!$C$3,S385/T385*基础数据!$C$2)))</f>
        <v>0.54322549210611437</v>
      </c>
      <c r="V385" s="35">
        <f t="shared" si="50"/>
        <v>2.2332254921061141</v>
      </c>
      <c r="W385" s="35">
        <f>IF(SUBSTITUTE(D385," ","")="老年群体",V385*LOOKUP(1,0/((基础数据!$A$15:$A$26=SUBSTITUTE(是否降价——第三轮积分赛2Q产品评价以及处理!B385," ",""))*(基础数据!$B$15:$B$26=SUBSTITUTE(是否降价——第三轮积分赛2Q产品评价以及处理!D385," ",""))),基础数据!$C$15:$C$26)/(100-基础数据!$G$5),V385*LOOKUP(1,0/((基础数据!$A$15:$A$26=SUBSTITUTE(是否降价——第三轮积分赛2Q产品评价以及处理!B385," ",""))*(基础数据!$B$15:$B$26=SUBSTITUTE(是否降价——第三轮积分赛2Q产品评价以及处理!D385," ",""))),基础数据!$C$15:$C$26)/100)</f>
        <v>20.545674527376249</v>
      </c>
      <c r="X385" s="35">
        <f t="shared" si="51"/>
        <v>12327.40471642575</v>
      </c>
    </row>
    <row r="386" spans="1:24" ht="40.200000000000003" hidden="1" thickBot="1">
      <c r="A386" s="43">
        <f t="shared" si="44"/>
        <v>10</v>
      </c>
      <c r="B386" s="29" t="s">
        <v>23</v>
      </c>
      <c r="C386" s="30" t="s">
        <v>17</v>
      </c>
      <c r="D386" s="32" t="s">
        <v>67</v>
      </c>
      <c r="E386" s="20" t="s">
        <v>102</v>
      </c>
      <c r="F386" s="24">
        <v>0.54</v>
      </c>
      <c r="G386" s="20">
        <v>0.13</v>
      </c>
      <c r="H386" s="20">
        <v>0.93</v>
      </c>
      <c r="I386" s="20">
        <v>0.09</v>
      </c>
      <c r="J386" s="20">
        <v>0.52</v>
      </c>
      <c r="K386" s="20">
        <v>2.2141000000000002</v>
      </c>
      <c r="L386" s="45">
        <f>LOOKUP(1,0/((订单汇总处理!$G$7:$G$2423=N386)*(订单汇总处理!$E$7:$E$2423=B386)*(订单汇总处理!$D$7:$D$2423=2)),订单汇总处理!$I$7:$I$2423)</f>
        <v>22</v>
      </c>
      <c r="M386" s="45">
        <f>IF(SUBSTITUTE(D386," ","")="老年群体",K386*LOOKUP(1,0/((基础数据!$A$15:$A$26=SUBSTITUTE(是否降价——第三轮积分赛2Q产品评价以及处理!B386," ",""))*(基础数据!$B$15:$B$26=SUBSTITUTE(是否降价——第三轮积分赛2Q产品评价以及处理!D386," ",""))),基础数据!$C$15:$C$26)/(100-基础数据!$G$5),K386*LOOKUP(1,0/((基础数据!$A$15:$A$26=SUBSTITUTE(是否降价——第三轮积分赛2Q产品评价以及处理!B386," ",""))*(基础数据!$B$15:$B$26=SUBSTITUTE(是否降价——第三轮积分赛2Q产品评价以及处理!D386," ",""))),基础数据!$C$15:$C$26)/100)</f>
        <v>20.369720000000001</v>
      </c>
      <c r="N386" s="45" t="str">
        <f t="shared" si="45"/>
        <v>青年one</v>
      </c>
      <c r="O386" s="45">
        <f>IFERROR(LOOKUP(1,0/((订单汇总处理!$G$7:$G$2423=N386)*(订单汇总处理!$E$7:$E$2423=B386)*(订单汇总处理!$D$7:$D$2423=2)),订单汇总处理!$K$7:$K$2423),O387)</f>
        <v>600</v>
      </c>
      <c r="P386" s="45"/>
      <c r="Q386" s="45">
        <f t="shared" si="46"/>
        <v>12221.832</v>
      </c>
      <c r="R386" s="46">
        <f t="shared" si="47"/>
        <v>600</v>
      </c>
      <c r="S386" s="35">
        <f t="shared" si="48"/>
        <v>2.7777777777777779E-6</v>
      </c>
      <c r="T386" s="35">
        <f t="shared" si="49"/>
        <v>1.278372341754519E-4</v>
      </c>
      <c r="U386" s="35">
        <f>IF(SUBSTITUTE(D386," ","")=基础数据!$A$5,S386/T386*基础数据!$C$5,IF(SUBSTITUTE(D386," ","")=基础数据!$A$4,S386/T386*基础数据!$C$4,IF(SUBSTITUTE(D386," ","")=基础数据!$A$3,S386/T386*基础数据!$C$3,S386/T386*基础数据!$C$2)))</f>
        <v>0.54322549210611437</v>
      </c>
      <c r="V386" s="35">
        <f t="shared" si="50"/>
        <v>2.2132254921061145</v>
      </c>
      <c r="W386" s="35">
        <f>IF(SUBSTITUTE(D386," ","")="老年群体",V386*LOOKUP(1,0/((基础数据!$A$15:$A$26=SUBSTITUTE(是否降价——第三轮积分赛2Q产品评价以及处理!B386," ",""))*(基础数据!$B$15:$B$26=SUBSTITUTE(是否降价——第三轮积分赛2Q产品评价以及处理!D386," ",""))),基础数据!$C$15:$C$26)/(100-基础数据!$G$5),V386*LOOKUP(1,0/((基础数据!$A$15:$A$26=SUBSTITUTE(是否降价——第三轮积分赛2Q产品评价以及处理!B386," ",""))*(基础数据!$B$15:$B$26=SUBSTITUTE(是否降价——第三轮积分赛2Q产品评价以及处理!D386," ",""))),基础数据!$C$15:$C$26)/100)</f>
        <v>20.361674527376252</v>
      </c>
      <c r="X386" s="35">
        <f t="shared" si="51"/>
        <v>12217.00471642575</v>
      </c>
    </row>
    <row r="387" spans="1:24" ht="40.200000000000003" hidden="1" thickBot="1">
      <c r="A387" s="43">
        <f t="shared" ref="A387:A450" si="52">IF(E387="",0,--SUBSTITUTE(TRIM(RIGHT(SUBSTITUTE(E387,"(",REPT(" ",99)),99)),")",))</f>
        <v>22</v>
      </c>
      <c r="B387" s="29" t="s">
        <v>23</v>
      </c>
      <c r="C387" s="30" t="s">
        <v>17</v>
      </c>
      <c r="D387" s="32" t="s">
        <v>67</v>
      </c>
      <c r="E387" s="20" t="s">
        <v>209</v>
      </c>
      <c r="F387" s="24">
        <v>0.54</v>
      </c>
      <c r="G387" s="20">
        <v>0.06</v>
      </c>
      <c r="H387" s="20">
        <v>0.93</v>
      </c>
      <c r="I387" s="20">
        <v>0.19</v>
      </c>
      <c r="J387" s="20">
        <v>0.46</v>
      </c>
      <c r="K387" s="20">
        <v>2.1816</v>
      </c>
      <c r="L387" s="45">
        <f>LOOKUP(1,0/((订单汇总处理!$G$7:$G$2423=N387)*(订单汇总处理!$E$7:$E$2423=B387)*(订单汇总处理!$D$7:$D$2423=2)),订单汇总处理!$I$7:$I$2423)</f>
        <v>22</v>
      </c>
      <c r="M387" s="45">
        <f>IF(SUBSTITUTE(D387," ","")="老年群体",K387*LOOKUP(1,0/((基础数据!$A$15:$A$26=SUBSTITUTE(是否降价——第三轮积分赛2Q产品评价以及处理!B387," ",""))*(基础数据!$B$15:$B$26=SUBSTITUTE(是否降价——第三轮积分赛2Q产品评价以及处理!D387," ",""))),基础数据!$C$15:$C$26)/(100-基础数据!$G$5),K387*LOOKUP(1,0/((基础数据!$A$15:$A$26=SUBSTITUTE(是否降价——第三轮积分赛2Q产品评价以及处理!B387," ",""))*(基础数据!$B$15:$B$26=SUBSTITUTE(是否降价——第三轮积分赛2Q产品评价以及处理!D387," ",""))),基础数据!$C$15:$C$26)/100)</f>
        <v>20.070719999999998</v>
      </c>
      <c r="N387" s="45" t="str">
        <f t="shared" ref="N387:N450" si="53">MID(E387,1,FIND("(",E387)-3)</f>
        <v>31</v>
      </c>
      <c r="O387" s="45">
        <f>IFERROR(LOOKUP(1,0/((订单汇总处理!$G$7:$G$2423=N387)*(订单汇总处理!$E$7:$E$2423=B387)*(订单汇总处理!$D$7:$D$2423=2)),订单汇总处理!$K$7:$K$2423),O388)</f>
        <v>600</v>
      </c>
      <c r="P387" s="45"/>
      <c r="Q387" s="45">
        <f t="shared" ref="Q387:Q450" si="54">O387*M387</f>
        <v>12042.431999999999</v>
      </c>
      <c r="R387" s="46">
        <f t="shared" ref="R387:R450" si="55">O387</f>
        <v>600</v>
      </c>
      <c r="S387" s="35">
        <f t="shared" ref="S387:S450" si="56">1/POWER(R387,2)</f>
        <v>2.7777777777777779E-6</v>
      </c>
      <c r="T387" s="35">
        <f t="shared" ref="T387:T450" si="57">SUMIFS($S$2:$S$497,$D$2:$D$497,D387,$B$2:$B$497,B387)</f>
        <v>1.278372341754519E-4</v>
      </c>
      <c r="U387" s="35">
        <f>IF(SUBSTITUTE(D387," ","")=基础数据!$A$5,S387/T387*基础数据!$C$5,IF(SUBSTITUTE(D387," ","")=基础数据!$A$4,S387/T387*基础数据!$C$4,IF(SUBSTITUTE(D387," ","")=基础数据!$A$3,S387/T387*基础数据!$C$3,S387/T387*基础数据!$C$2)))</f>
        <v>0.54322549210611437</v>
      </c>
      <c r="V387" s="35">
        <f t="shared" ref="V387:V450" si="58">U387+SUM(G387:J387)</f>
        <v>2.1832254921061143</v>
      </c>
      <c r="W387" s="35">
        <f>IF(SUBSTITUTE(D387," ","")="老年群体",V387*LOOKUP(1,0/((基础数据!$A$15:$A$26=SUBSTITUTE(是否降价——第三轮积分赛2Q产品评价以及处理!B387," ",""))*(基础数据!$B$15:$B$26=SUBSTITUTE(是否降价——第三轮积分赛2Q产品评价以及处理!D387," ",""))),基础数据!$C$15:$C$26)/(100-基础数据!$G$5),V387*LOOKUP(1,0/((基础数据!$A$15:$A$26=SUBSTITUTE(是否降价——第三轮积分赛2Q产品评价以及处理!B387," ",""))*(基础数据!$B$15:$B$26=SUBSTITUTE(是否降价——第三轮积分赛2Q产品评价以及处理!D387," ",""))),基础数据!$C$15:$C$26)/100)</f>
        <v>20.085674527376252</v>
      </c>
      <c r="X387" s="35">
        <f t="shared" ref="X387:X450" si="59">W387*R387</f>
        <v>12051.404716425752</v>
      </c>
    </row>
    <row r="388" spans="1:24" ht="53.4" hidden="1" thickBot="1">
      <c r="A388" s="43">
        <f t="shared" si="52"/>
        <v>6</v>
      </c>
      <c r="B388" s="29" t="s">
        <v>23</v>
      </c>
      <c r="C388" s="30" t="s">
        <v>17</v>
      </c>
      <c r="D388" s="32" t="s">
        <v>67</v>
      </c>
      <c r="E388" s="20" t="s">
        <v>87</v>
      </c>
      <c r="F388" s="24">
        <v>0.54</v>
      </c>
      <c r="G388" s="20">
        <v>0.08</v>
      </c>
      <c r="H388" s="20">
        <v>0.93</v>
      </c>
      <c r="I388" s="20">
        <v>0.09</v>
      </c>
      <c r="J388" s="20">
        <v>0.52</v>
      </c>
      <c r="K388" s="20">
        <v>2.1585000000000001</v>
      </c>
      <c r="L388" s="45">
        <f>LOOKUP(1,0/((订单汇总处理!$G$7:$G$2423=N388)*(订单汇总处理!$E$7:$E$2423=B388)*(订单汇总处理!$D$7:$D$2423=2)),订单汇总处理!$I$7:$I$2423)</f>
        <v>17</v>
      </c>
      <c r="M388" s="45">
        <f>IF(SUBSTITUTE(D388," ","")="老年群体",K388*LOOKUP(1,0/((基础数据!$A$15:$A$26=SUBSTITUTE(是否降价——第三轮积分赛2Q产品评价以及处理!B388," ",""))*(基础数据!$B$15:$B$26=SUBSTITUTE(是否降价——第三轮积分赛2Q产品评价以及处理!D388," ",""))),基础数据!$C$15:$C$26)/(100-基础数据!$G$5),K388*LOOKUP(1,0/((基础数据!$A$15:$A$26=SUBSTITUTE(是否降价——第三轮积分赛2Q产品评价以及处理!B388," ",""))*(基础数据!$B$15:$B$26=SUBSTITUTE(是否降价——第三轮积分赛2Q产品评价以及处理!D388," ",""))),基础数据!$C$15:$C$26)/100)</f>
        <v>19.8582</v>
      </c>
      <c r="N388" s="45" t="str">
        <f t="shared" si="53"/>
        <v>青二</v>
      </c>
      <c r="O388" s="45">
        <f>IFERROR(LOOKUP(1,0/((订单汇总处理!$G$7:$G$2423=N388)*(订单汇总处理!$E$7:$E$2423=B388)*(订单汇总处理!$D$7:$D$2423=2)),订单汇总处理!$K$7:$K$2423),O389)</f>
        <v>600</v>
      </c>
      <c r="P388" s="45"/>
      <c r="Q388" s="45">
        <f t="shared" si="54"/>
        <v>11914.92</v>
      </c>
      <c r="R388" s="46">
        <f t="shared" si="55"/>
        <v>600</v>
      </c>
      <c r="S388" s="35">
        <f t="shared" si="56"/>
        <v>2.7777777777777779E-6</v>
      </c>
      <c r="T388" s="35">
        <f t="shared" si="57"/>
        <v>1.278372341754519E-4</v>
      </c>
      <c r="U388" s="35">
        <f>IF(SUBSTITUTE(D388," ","")=基础数据!$A$5,S388/T388*基础数据!$C$5,IF(SUBSTITUTE(D388," ","")=基础数据!$A$4,S388/T388*基础数据!$C$4,IF(SUBSTITUTE(D388," ","")=基础数据!$A$3,S388/T388*基础数据!$C$3,S388/T388*基础数据!$C$2)))</f>
        <v>0.54322549210611437</v>
      </c>
      <c r="V388" s="35">
        <f t="shared" si="58"/>
        <v>2.1632254921061147</v>
      </c>
      <c r="W388" s="35">
        <f>IF(SUBSTITUTE(D388," ","")="老年群体",V388*LOOKUP(1,0/((基础数据!$A$15:$A$26=SUBSTITUTE(是否降价——第三轮积分赛2Q产品评价以及处理!B388," ",""))*(基础数据!$B$15:$B$26=SUBSTITUTE(是否降价——第三轮积分赛2Q产品评价以及处理!D388," ",""))),基础数据!$C$15:$C$26)/(100-基础数据!$G$5),V388*LOOKUP(1,0/((基础数据!$A$15:$A$26=SUBSTITUTE(是否降价——第三轮积分赛2Q产品评价以及处理!B388," ",""))*(基础数据!$B$15:$B$26=SUBSTITUTE(是否降价——第三轮积分赛2Q产品评价以及处理!D388," ",""))),基础数据!$C$15:$C$26)/100)</f>
        <v>19.901674527376255</v>
      </c>
      <c r="X388" s="35">
        <f t="shared" si="59"/>
        <v>11941.004716425752</v>
      </c>
    </row>
    <row r="389" spans="1:24" ht="40.200000000000003" thickBot="1">
      <c r="A389" s="43">
        <f t="shared" si="52"/>
        <v>1</v>
      </c>
      <c r="B389" s="29" t="s">
        <v>23</v>
      </c>
      <c r="C389" s="30" t="s">
        <v>17</v>
      </c>
      <c r="D389" s="32" t="s">
        <v>67</v>
      </c>
      <c r="E389" s="33" t="s">
        <v>100</v>
      </c>
      <c r="F389" s="24">
        <v>0.54</v>
      </c>
      <c r="G389" s="20">
        <v>0</v>
      </c>
      <c r="H389" s="20">
        <v>0.96</v>
      </c>
      <c r="I389" s="20">
        <v>0.09</v>
      </c>
      <c r="J389" s="20">
        <v>0.47</v>
      </c>
      <c r="K389" s="20">
        <v>2.0615999999999999</v>
      </c>
      <c r="L389" s="45">
        <f>LOOKUP(1,0/((订单汇总处理!$G$7:$G$2423=N389)*(订单汇总处理!$E$7:$E$2423=B389)*(订单汇总处理!$D$7:$D$2423=2)),订单汇总处理!$I$7:$I$2423)</f>
        <v>19</v>
      </c>
      <c r="M389" s="45">
        <f>IF(SUBSTITUTE(D389," ","")="老年群体",K389*LOOKUP(1,0/((基础数据!$A$15:$A$26=SUBSTITUTE(是否降价——第三轮积分赛2Q产品评价以及处理!B389," ",""))*(基础数据!$B$15:$B$26=SUBSTITUTE(是否降价——第三轮积分赛2Q产品评价以及处理!D389," ",""))),基础数据!$C$15:$C$26)/(100-基础数据!$G$5),K389*LOOKUP(1,0/((基础数据!$A$15:$A$26=SUBSTITUTE(是否降价——第三轮积分赛2Q产品评价以及处理!B389," ",""))*(基础数据!$B$15:$B$26=SUBSTITUTE(是否降价——第三轮积分赛2Q产品评价以及处理!D389," ",""))),基础数据!$C$15:$C$26)/100)</f>
        <v>18.966719999999999</v>
      </c>
      <c r="N389" s="45" t="str">
        <f t="shared" si="53"/>
        <v>青竹2</v>
      </c>
      <c r="O389" s="45">
        <f>IFERROR(LOOKUP(1,0/((订单汇总处理!$G$7:$G$2423=N389)*(订单汇总处理!$E$7:$E$2423=B389)*(订单汇总处理!$D$7:$D$2423=2)),订单汇总处理!$K$7:$K$2423),O390)</f>
        <v>600</v>
      </c>
      <c r="P389" s="45">
        <f>IF(N389=基础数据!$K$8,基础数据!$K$29,IF(N389=基础数据!$L$8,基础数据!$L$29,IF(N389=基础数据!$M$8,基础数据!$M$29,IF(N389=基础数据!$N$8,基础数据!$N$29,IF(N389=基础数据!$O$8,基础数据!$O$29,IF(N389=基础数据!$P$8,基础数据!$P$29,IF(N389=基础数据!$Q$8,基础数据!$Q$29,基础数据!$R$29)))))))</f>
        <v>281.84000000000003</v>
      </c>
      <c r="Q389" s="82">
        <f t="shared" ref="Q389:Q390" si="60">(O389-P389)*M389</f>
        <v>6034.4516351999991</v>
      </c>
      <c r="R389" s="46">
        <f t="shared" si="55"/>
        <v>600</v>
      </c>
      <c r="S389" s="35">
        <f t="shared" si="56"/>
        <v>2.7777777777777779E-6</v>
      </c>
      <c r="T389" s="35">
        <f t="shared" si="57"/>
        <v>1.278372341754519E-4</v>
      </c>
      <c r="U389" s="35">
        <f>IF(SUBSTITUTE(D389," ","")=基础数据!$A$5,S389/T389*基础数据!$C$5,IF(SUBSTITUTE(D389," ","")=基础数据!$A$4,S389/T389*基础数据!$C$4,IF(SUBSTITUTE(D389," ","")=基础数据!$A$3,S389/T389*基础数据!$C$3,S389/T389*基础数据!$C$2)))</f>
        <v>0.54322549210611437</v>
      </c>
      <c r="V389" s="35">
        <f t="shared" si="58"/>
        <v>2.0632254921061142</v>
      </c>
      <c r="W389" s="35">
        <f>IF(SUBSTITUTE(D389," ","")="老年群体",V389*LOOKUP(1,0/((基础数据!$A$15:$A$26=SUBSTITUTE(是否降价——第三轮积分赛2Q产品评价以及处理!B389," ",""))*(基础数据!$B$15:$B$26=SUBSTITUTE(是否降价——第三轮积分赛2Q产品评价以及处理!D389," ",""))),基础数据!$C$15:$C$26)/(100-基础数据!$G$5),V389*LOOKUP(1,0/((基础数据!$A$15:$A$26=SUBSTITUTE(是否降价——第三轮积分赛2Q产品评价以及处理!B389," ",""))*(基础数据!$B$15:$B$26=SUBSTITUTE(是否降价——第三轮积分赛2Q产品评价以及处理!D389," ",""))),基础数据!$C$15:$C$26)/100)</f>
        <v>18.981674527376253</v>
      </c>
      <c r="X389" s="82">
        <f t="shared" ref="X389:X390" si="61">(R389-P389)*W389</f>
        <v>6039.2095676300278</v>
      </c>
    </row>
    <row r="390" spans="1:24" ht="40.200000000000003" thickBot="1">
      <c r="A390" s="43">
        <f t="shared" si="52"/>
        <v>1</v>
      </c>
      <c r="B390" s="29" t="s">
        <v>23</v>
      </c>
      <c r="C390" s="30" t="s">
        <v>17</v>
      </c>
      <c r="D390" s="32" t="s">
        <v>67</v>
      </c>
      <c r="E390" s="33" t="s">
        <v>104</v>
      </c>
      <c r="F390" s="24">
        <v>0.54</v>
      </c>
      <c r="G390" s="20">
        <v>0</v>
      </c>
      <c r="H390" s="20">
        <v>0.93</v>
      </c>
      <c r="I390" s="20">
        <v>0.09</v>
      </c>
      <c r="J390" s="20">
        <v>0.48</v>
      </c>
      <c r="K390" s="20">
        <v>2.0377000000000001</v>
      </c>
      <c r="L390" s="45">
        <f>LOOKUP(1,0/((订单汇总处理!$G$7:$G$2423=N390)*(订单汇总处理!$E$7:$E$2423=B390)*(订单汇总处理!$D$7:$D$2423=2)),订单汇总处理!$I$7:$I$2423)</f>
        <v>19</v>
      </c>
      <c r="M390" s="45">
        <f>IF(SUBSTITUTE(D390," ","")="老年群体",K390*LOOKUP(1,0/((基础数据!$A$15:$A$26=SUBSTITUTE(是否降价——第三轮积分赛2Q产品评价以及处理!B390," ",""))*(基础数据!$B$15:$B$26=SUBSTITUTE(是否降价——第三轮积分赛2Q产品评价以及处理!D390," ",""))),基础数据!$C$15:$C$26)/(100-基础数据!$G$5),K390*LOOKUP(1,0/((基础数据!$A$15:$A$26=SUBSTITUTE(是否降价——第三轮积分赛2Q产品评价以及处理!B390," ",""))*(基础数据!$B$15:$B$26=SUBSTITUTE(是否降价——第三轮积分赛2Q产品评价以及处理!D390," ",""))),基础数据!$C$15:$C$26)/100)</f>
        <v>18.746839999999999</v>
      </c>
      <c r="N390" s="45" t="str">
        <f t="shared" si="53"/>
        <v>青竹1</v>
      </c>
      <c r="O390" s="45">
        <f>IFERROR(LOOKUP(1,0/((订单汇总处理!$G$7:$G$2423=N390)*(订单汇总处理!$E$7:$E$2423=B390)*(订单汇总处理!$D$7:$D$2423=2)),订单汇总处理!$K$7:$K$2423),O391)</f>
        <v>600</v>
      </c>
      <c r="P390" s="45">
        <f>IF(N390=基础数据!$K$8,基础数据!$K$29,IF(N390=基础数据!$L$8,基础数据!$L$29,IF(N390=基础数据!$M$8,基础数据!$M$29,IF(N390=基础数据!$N$8,基础数据!$N$29,IF(N390=基础数据!$O$8,基础数据!$O$29,IF(N390=基础数据!$P$8,基础数据!$P$29,IF(N390=基础数据!$Q$8,基础数据!$Q$29,基础数据!$R$29)))))))</f>
        <v>273.83999999999997</v>
      </c>
      <c r="Q390" s="82">
        <f t="shared" si="60"/>
        <v>6114.4693343999998</v>
      </c>
      <c r="R390" s="46">
        <f t="shared" si="55"/>
        <v>600</v>
      </c>
      <c r="S390" s="35">
        <f t="shared" si="56"/>
        <v>2.7777777777777779E-6</v>
      </c>
      <c r="T390" s="35">
        <f t="shared" si="57"/>
        <v>1.278372341754519E-4</v>
      </c>
      <c r="U390" s="35">
        <f>IF(SUBSTITUTE(D390," ","")=基础数据!$A$5,S390/T390*基础数据!$C$5,IF(SUBSTITUTE(D390," ","")=基础数据!$A$4,S390/T390*基础数据!$C$4,IF(SUBSTITUTE(D390," ","")=基础数据!$A$3,S390/T390*基础数据!$C$3,S390/T390*基础数据!$C$2)))</f>
        <v>0.54322549210611437</v>
      </c>
      <c r="V390" s="35">
        <f t="shared" si="58"/>
        <v>2.0432254921061146</v>
      </c>
      <c r="W390" s="35">
        <f>IF(SUBSTITUTE(D390," ","")="老年群体",V390*LOOKUP(1,0/((基础数据!$A$15:$A$26=SUBSTITUTE(是否降价——第三轮积分赛2Q产品评价以及处理!B390," ",""))*(基础数据!$B$15:$B$26=SUBSTITUTE(是否降价——第三轮积分赛2Q产品评价以及处理!D390," ",""))),基础数据!$C$15:$C$26)/(100-基础数据!$G$5),V390*LOOKUP(1,0/((基础数据!$A$15:$A$26=SUBSTITUTE(是否降价——第三轮积分赛2Q产品评价以及处理!B390," ",""))*(基础数据!$B$15:$B$26=SUBSTITUTE(是否降价——第三轮积分赛2Q产品评价以及处理!D390," ",""))),基础数据!$C$15:$C$26)/100)</f>
        <v>18.797674527376255</v>
      </c>
      <c r="X390" s="82">
        <f t="shared" si="61"/>
        <v>6131.0495238490403</v>
      </c>
    </row>
    <row r="391" spans="1:24" ht="27" hidden="1" thickBot="1">
      <c r="A391" s="43">
        <f t="shared" si="52"/>
        <v>16</v>
      </c>
      <c r="B391" s="29" t="s">
        <v>23</v>
      </c>
      <c r="C391" s="30" t="s">
        <v>17</v>
      </c>
      <c r="D391" s="32" t="s">
        <v>67</v>
      </c>
      <c r="E391" s="20" t="s">
        <v>78</v>
      </c>
      <c r="F391" s="24">
        <v>0.54</v>
      </c>
      <c r="G391" s="20">
        <v>0.4</v>
      </c>
      <c r="H391" s="20">
        <v>0.96</v>
      </c>
      <c r="I391" s="20">
        <v>0.09</v>
      </c>
      <c r="J391" s="20">
        <v>0</v>
      </c>
      <c r="K391" s="20">
        <v>1.9895</v>
      </c>
      <c r="L391" s="45">
        <f>LOOKUP(1,0/((订单汇总处理!$G$7:$G$2423=N391)*(订单汇总处理!$E$7:$E$2423=B391)*(订单汇总处理!$D$7:$D$2423=2)),订单汇总处理!$I$7:$I$2423)</f>
        <v>19</v>
      </c>
      <c r="M391" s="45">
        <f>IF(SUBSTITUTE(D391," ","")="老年群体",K391*LOOKUP(1,0/((基础数据!$A$15:$A$26=SUBSTITUTE(是否降价——第三轮积分赛2Q产品评价以及处理!B391," ",""))*(基础数据!$B$15:$B$26=SUBSTITUTE(是否降价——第三轮积分赛2Q产品评价以及处理!D391," ",""))),基础数据!$C$15:$C$26)/(100-基础数据!$G$5),K391*LOOKUP(1,0/((基础数据!$A$15:$A$26=SUBSTITUTE(是否降价——第三轮积分赛2Q产品评价以及处理!B391," ",""))*(基础数据!$B$15:$B$26=SUBSTITUTE(是否降价——第三轮积分赛2Q产品评价以及处理!D391," ",""))),基础数据!$C$15:$C$26)/100)</f>
        <v>18.3034</v>
      </c>
      <c r="N391" s="45" t="str">
        <f t="shared" si="53"/>
        <v>Q2</v>
      </c>
      <c r="O391" s="45">
        <f>IFERROR(LOOKUP(1,0/((订单汇总处理!$G$7:$G$2423=N391)*(订单汇总处理!$E$7:$E$2423=B391)*(订单汇总处理!$D$7:$D$2423=2)),订单汇总处理!$K$7:$K$2423),O392)</f>
        <v>600</v>
      </c>
      <c r="P391" s="45"/>
      <c r="Q391" s="45">
        <f t="shared" si="54"/>
        <v>10982.039999999999</v>
      </c>
      <c r="R391" s="46">
        <f t="shared" si="55"/>
        <v>600</v>
      </c>
      <c r="S391" s="35">
        <f t="shared" si="56"/>
        <v>2.7777777777777779E-6</v>
      </c>
      <c r="T391" s="35">
        <f t="shared" si="57"/>
        <v>1.278372341754519E-4</v>
      </c>
      <c r="U391" s="35">
        <f>IF(SUBSTITUTE(D391," ","")=基础数据!$A$5,S391/T391*基础数据!$C$5,IF(SUBSTITUTE(D391," ","")=基础数据!$A$4,S391/T391*基础数据!$C$4,IF(SUBSTITUTE(D391," ","")=基础数据!$A$3,S391/T391*基础数据!$C$3,S391/T391*基础数据!$C$2)))</f>
        <v>0.54322549210611437</v>
      </c>
      <c r="V391" s="35">
        <f t="shared" si="58"/>
        <v>1.9932254921061143</v>
      </c>
      <c r="W391" s="35">
        <f>IF(SUBSTITUTE(D391," ","")="老年群体",V391*LOOKUP(1,0/((基础数据!$A$15:$A$26=SUBSTITUTE(是否降价——第三轮积分赛2Q产品评价以及处理!B391," ",""))*(基础数据!$B$15:$B$26=SUBSTITUTE(是否降价——第三轮积分赛2Q产品评价以及处理!D391," ",""))),基础数据!$C$15:$C$26)/(100-基础数据!$G$5),V391*LOOKUP(1,0/((基础数据!$A$15:$A$26=SUBSTITUTE(是否降价——第三轮积分赛2Q产品评价以及处理!B391," ",""))*(基础数据!$B$15:$B$26=SUBSTITUTE(是否降价——第三轮积分赛2Q产品评价以及处理!D391," ",""))),基础数据!$C$15:$C$26)/100)</f>
        <v>18.337674527376251</v>
      </c>
      <c r="X391" s="35">
        <f t="shared" si="59"/>
        <v>11002.604716425751</v>
      </c>
    </row>
    <row r="392" spans="1:24" ht="40.200000000000003" hidden="1" thickBot="1">
      <c r="A392" s="43">
        <f t="shared" si="52"/>
        <v>13</v>
      </c>
      <c r="B392" s="29" t="s">
        <v>23</v>
      </c>
      <c r="C392" s="30" t="s">
        <v>17</v>
      </c>
      <c r="D392" s="32" t="s">
        <v>67</v>
      </c>
      <c r="E392" s="20" t="s">
        <v>77</v>
      </c>
      <c r="F392" s="24">
        <v>0.54</v>
      </c>
      <c r="G392" s="20">
        <v>0.4</v>
      </c>
      <c r="H392" s="20">
        <v>0.93</v>
      </c>
      <c r="I392" s="20">
        <v>0.09</v>
      </c>
      <c r="J392" s="20">
        <v>0</v>
      </c>
      <c r="K392" s="20">
        <v>1.9585999999999999</v>
      </c>
      <c r="L392" s="45">
        <f>LOOKUP(1,0/((订单汇总处理!$G$7:$G$2423=N392)*(订单汇总处理!$E$7:$E$2423=B392)*(订单汇总处理!$D$7:$D$2423=2)),订单汇总处理!$I$7:$I$2423)</f>
        <v>19</v>
      </c>
      <c r="M392" s="45">
        <f>IF(SUBSTITUTE(D392," ","")="老年群体",K392*LOOKUP(1,0/((基础数据!$A$15:$A$26=SUBSTITUTE(是否降价——第三轮积分赛2Q产品评价以及处理!B392," ",""))*(基础数据!$B$15:$B$26=SUBSTITUTE(是否降价——第三轮积分赛2Q产品评价以及处理!D392," ",""))),基础数据!$C$15:$C$26)/(100-基础数据!$G$5),K392*LOOKUP(1,0/((基础数据!$A$15:$A$26=SUBSTITUTE(是否降价——第三轮积分赛2Q产品评价以及处理!B392," ",""))*(基础数据!$B$15:$B$26=SUBSTITUTE(是否降价——第三轮积分赛2Q产品评价以及处理!D392," ",""))),基础数据!$C$15:$C$26)/100)</f>
        <v>18.019119999999997</v>
      </c>
      <c r="N392" s="45" t="str">
        <f t="shared" si="53"/>
        <v>青青2</v>
      </c>
      <c r="O392" s="45">
        <f>IFERROR(LOOKUP(1,0/((订单汇总处理!$G$7:$G$2423=N392)*(订单汇总处理!$E$7:$E$2423=B392)*(订单汇总处理!$D$7:$D$2423=2)),订单汇总处理!$K$7:$K$2423),O393)</f>
        <v>600</v>
      </c>
      <c r="P392" s="45"/>
      <c r="Q392" s="45">
        <f t="shared" si="54"/>
        <v>10811.471999999998</v>
      </c>
      <c r="R392" s="46">
        <f t="shared" si="55"/>
        <v>600</v>
      </c>
      <c r="S392" s="35">
        <f t="shared" si="56"/>
        <v>2.7777777777777779E-6</v>
      </c>
      <c r="T392" s="35">
        <f t="shared" si="57"/>
        <v>1.278372341754519E-4</v>
      </c>
      <c r="U392" s="35">
        <f>IF(SUBSTITUTE(D392," ","")=基础数据!$A$5,S392/T392*基础数据!$C$5,IF(SUBSTITUTE(D392," ","")=基础数据!$A$4,S392/T392*基础数据!$C$4,IF(SUBSTITUTE(D392," ","")=基础数据!$A$3,S392/T392*基础数据!$C$3,S392/T392*基础数据!$C$2)))</f>
        <v>0.54322549210611437</v>
      </c>
      <c r="V392" s="35">
        <f t="shared" si="58"/>
        <v>1.9632254921061145</v>
      </c>
      <c r="W392" s="35">
        <f>IF(SUBSTITUTE(D392," ","")="老年群体",V392*LOOKUP(1,0/((基础数据!$A$15:$A$26=SUBSTITUTE(是否降价——第三轮积分赛2Q产品评价以及处理!B392," ",""))*(基础数据!$B$15:$B$26=SUBSTITUTE(是否降价——第三轮积分赛2Q产品评价以及处理!D392," ",""))),基础数据!$C$15:$C$26)/(100-基础数据!$G$5),V392*LOOKUP(1,0/((基础数据!$A$15:$A$26=SUBSTITUTE(是否降价——第三轮积分赛2Q产品评价以及处理!B392," ",""))*(基础数据!$B$15:$B$26=SUBSTITUTE(是否降价——第三轮积分赛2Q产品评价以及处理!D392," ",""))),基础数据!$C$15:$C$26)/100)</f>
        <v>18.061674527376255</v>
      </c>
      <c r="X392" s="35">
        <f t="shared" si="59"/>
        <v>10837.004716425752</v>
      </c>
    </row>
    <row r="393" spans="1:24" ht="53.4" hidden="1" thickBot="1">
      <c r="A393" s="43">
        <f t="shared" si="52"/>
        <v>17</v>
      </c>
      <c r="B393" s="29" t="s">
        <v>23</v>
      </c>
      <c r="C393" s="30" t="s">
        <v>17</v>
      </c>
      <c r="D393" s="32" t="s">
        <v>67</v>
      </c>
      <c r="E393" s="20" t="s">
        <v>113</v>
      </c>
      <c r="F393" s="24">
        <v>0.54</v>
      </c>
      <c r="G393" s="20">
        <v>0.16</v>
      </c>
      <c r="H393" s="20">
        <v>0.68</v>
      </c>
      <c r="I393" s="20">
        <v>0.09</v>
      </c>
      <c r="J393" s="20">
        <v>0.48</v>
      </c>
      <c r="K393" s="20">
        <v>1.9579</v>
      </c>
      <c r="L393" s="45">
        <f>LOOKUP(1,0/((订单汇总处理!$G$7:$G$2423=N393)*(订单汇总处理!$E$7:$E$2423=B393)*(订单汇总处理!$D$7:$D$2423=2)),订单汇总处理!$I$7:$I$2423)</f>
        <v>19</v>
      </c>
      <c r="M393" s="45">
        <f>IF(SUBSTITUTE(D393," ","")="老年群体",K393*LOOKUP(1,0/((基础数据!$A$15:$A$26=SUBSTITUTE(是否降价——第三轮积分赛2Q产品评价以及处理!B393," ",""))*(基础数据!$B$15:$B$26=SUBSTITUTE(是否降价——第三轮积分赛2Q产品评价以及处理!D393," ",""))),基础数据!$C$15:$C$26)/(100-基础数据!$G$5),K393*LOOKUP(1,0/((基础数据!$A$15:$A$26=SUBSTITUTE(是否降价——第三轮积分赛2Q产品评价以及处理!B393," ",""))*(基础数据!$B$15:$B$26=SUBSTITUTE(是否降价——第三轮积分赛2Q产品评价以及处理!D393," ",""))),基础数据!$C$15:$C$26)/100)</f>
        <v>18.01268</v>
      </c>
      <c r="N393" s="45" t="str">
        <f t="shared" si="53"/>
        <v>qqq1</v>
      </c>
      <c r="O393" s="45">
        <f>IFERROR(LOOKUP(1,0/((订单汇总处理!$G$7:$G$2423=N393)*(订单汇总处理!$E$7:$E$2423=B393)*(订单汇总处理!$D$7:$D$2423=2)),订单汇总处理!$K$7:$K$2423),O394)</f>
        <v>600</v>
      </c>
      <c r="P393" s="45"/>
      <c r="Q393" s="45">
        <f t="shared" si="54"/>
        <v>10807.608</v>
      </c>
      <c r="R393" s="46">
        <f t="shared" si="55"/>
        <v>600</v>
      </c>
      <c r="S393" s="35">
        <f t="shared" si="56"/>
        <v>2.7777777777777779E-6</v>
      </c>
      <c r="T393" s="35">
        <f t="shared" si="57"/>
        <v>1.278372341754519E-4</v>
      </c>
      <c r="U393" s="35">
        <f>IF(SUBSTITUTE(D393," ","")=基础数据!$A$5,S393/T393*基础数据!$C$5,IF(SUBSTITUTE(D393," ","")=基础数据!$A$4,S393/T393*基础数据!$C$4,IF(SUBSTITUTE(D393," ","")=基础数据!$A$3,S393/T393*基础数据!$C$3,S393/T393*基础数据!$C$2)))</f>
        <v>0.54322549210611437</v>
      </c>
      <c r="V393" s="35">
        <f t="shared" si="58"/>
        <v>1.9532254921061145</v>
      </c>
      <c r="W393" s="35">
        <f>IF(SUBSTITUTE(D393," ","")="老年群体",V393*LOOKUP(1,0/((基础数据!$A$15:$A$26=SUBSTITUTE(是否降价——第三轮积分赛2Q产品评价以及处理!B393," ",""))*(基础数据!$B$15:$B$26=SUBSTITUTE(是否降价——第三轮积分赛2Q产品评价以及处理!D393," ",""))),基础数据!$C$15:$C$26)/(100-基础数据!$G$5),V393*LOOKUP(1,0/((基础数据!$A$15:$A$26=SUBSTITUTE(是否降价——第三轮积分赛2Q产品评价以及处理!B393," ",""))*(基础数据!$B$15:$B$26=SUBSTITUTE(是否降价——第三轮积分赛2Q产品评价以及处理!D393," ",""))),基础数据!$C$15:$C$26)/100)</f>
        <v>17.969674527376252</v>
      </c>
      <c r="X393" s="35">
        <f t="shared" si="59"/>
        <v>10781.804716425751</v>
      </c>
    </row>
    <row r="394" spans="1:24" ht="27" hidden="1" thickBot="1">
      <c r="A394" s="43">
        <f t="shared" si="52"/>
        <v>2</v>
      </c>
      <c r="B394" s="29" t="s">
        <v>23</v>
      </c>
      <c r="C394" s="30" t="s">
        <v>17</v>
      </c>
      <c r="D394" s="32" t="s">
        <v>67</v>
      </c>
      <c r="E394" s="20" t="s">
        <v>103</v>
      </c>
      <c r="F394" s="24">
        <v>0.54</v>
      </c>
      <c r="G394" s="20">
        <v>0</v>
      </c>
      <c r="H394" s="20">
        <v>0.96</v>
      </c>
      <c r="I394" s="20">
        <v>0.09</v>
      </c>
      <c r="J394" s="20">
        <v>0.28999999999999998</v>
      </c>
      <c r="K394" s="20">
        <v>1.8783000000000001</v>
      </c>
      <c r="L394" s="45">
        <f>LOOKUP(1,0/((订单汇总处理!$G$7:$G$2423=N394)*(订单汇总处理!$E$7:$E$2423=B394)*(订单汇总处理!$D$7:$D$2423=2)),订单汇总处理!$I$7:$I$2423)</f>
        <v>18</v>
      </c>
      <c r="M394" s="45">
        <f>IF(SUBSTITUTE(D394," ","")="老年群体",K394*LOOKUP(1,0/((基础数据!$A$15:$A$26=SUBSTITUTE(是否降价——第三轮积分赛2Q产品评价以及处理!B394," ",""))*(基础数据!$B$15:$B$26=SUBSTITUTE(是否降价——第三轮积分赛2Q产品评价以及处理!D394," ",""))),基础数据!$C$15:$C$26)/(100-基础数据!$G$5),K394*LOOKUP(1,0/((基础数据!$A$15:$A$26=SUBSTITUTE(是否降价——第三轮积分赛2Q产品评价以及处理!B394," ",""))*(基础数据!$B$15:$B$26=SUBSTITUTE(是否降价——第三轮积分赛2Q产品评价以及处理!D394," ",""))),基础数据!$C$15:$C$26)/100)</f>
        <v>17.280360000000002</v>
      </c>
      <c r="N394" s="45" t="str">
        <f t="shared" si="53"/>
        <v>青年B</v>
      </c>
      <c r="O394" s="45">
        <f>IFERROR(LOOKUP(1,0/((订单汇总处理!$G$7:$G$2423=N394)*(订单汇总处理!$E$7:$E$2423=B394)*(订单汇总处理!$D$7:$D$2423=2)),订单汇总处理!$K$7:$K$2423),O395)</f>
        <v>600</v>
      </c>
      <c r="P394" s="45"/>
      <c r="Q394" s="45">
        <f t="shared" si="54"/>
        <v>10368.216</v>
      </c>
      <c r="R394" s="46">
        <f t="shared" si="55"/>
        <v>600</v>
      </c>
      <c r="S394" s="35">
        <f t="shared" si="56"/>
        <v>2.7777777777777779E-6</v>
      </c>
      <c r="T394" s="35">
        <f t="shared" si="57"/>
        <v>1.278372341754519E-4</v>
      </c>
      <c r="U394" s="35">
        <f>IF(SUBSTITUTE(D394," ","")=基础数据!$A$5,S394/T394*基础数据!$C$5,IF(SUBSTITUTE(D394," ","")=基础数据!$A$4,S394/T394*基础数据!$C$4,IF(SUBSTITUTE(D394," ","")=基础数据!$A$3,S394/T394*基础数据!$C$3,S394/T394*基础数据!$C$2)))</f>
        <v>0.54322549210611437</v>
      </c>
      <c r="V394" s="35">
        <f t="shared" si="58"/>
        <v>1.8832254921061145</v>
      </c>
      <c r="W394" s="35">
        <f>IF(SUBSTITUTE(D394," ","")="老年群体",V394*LOOKUP(1,0/((基础数据!$A$15:$A$26=SUBSTITUTE(是否降价——第三轮积分赛2Q产品评价以及处理!B394," ",""))*(基础数据!$B$15:$B$26=SUBSTITUTE(是否降价——第三轮积分赛2Q产品评价以及处理!D394," ",""))),基础数据!$C$15:$C$26)/(100-基础数据!$G$5),V394*LOOKUP(1,0/((基础数据!$A$15:$A$26=SUBSTITUTE(是否降价——第三轮积分赛2Q产品评价以及处理!B394," ",""))*(基础数据!$B$15:$B$26=SUBSTITUTE(是否降价——第三轮积分赛2Q产品评价以及处理!D394," ",""))),基础数据!$C$15:$C$26)/100)</f>
        <v>17.32567452737625</v>
      </c>
      <c r="X394" s="35">
        <f t="shared" si="59"/>
        <v>10395.40471642575</v>
      </c>
    </row>
    <row r="395" spans="1:24" ht="53.4" hidden="1" thickBot="1">
      <c r="A395" s="43">
        <f t="shared" si="52"/>
        <v>6</v>
      </c>
      <c r="B395" s="29" t="s">
        <v>23</v>
      </c>
      <c r="C395" s="30" t="s">
        <v>17</v>
      </c>
      <c r="D395" s="32" t="s">
        <v>67</v>
      </c>
      <c r="E395" s="20" t="s">
        <v>105</v>
      </c>
      <c r="F395" s="24">
        <v>0.54</v>
      </c>
      <c r="G395" s="20">
        <v>0.08</v>
      </c>
      <c r="H395" s="20">
        <v>0.68</v>
      </c>
      <c r="I395" s="20">
        <v>0.09</v>
      </c>
      <c r="J395" s="20">
        <v>0.45</v>
      </c>
      <c r="K395" s="20">
        <v>1.8447</v>
      </c>
      <c r="L395" s="45">
        <f>LOOKUP(1,0/((订单汇总处理!$G$7:$G$2423=N395)*(订单汇总处理!$E$7:$E$2423=B395)*(订单汇总处理!$D$7:$D$2423=2)),订单汇总处理!$I$7:$I$2423)</f>
        <v>17</v>
      </c>
      <c r="M395" s="45">
        <f>IF(SUBSTITUTE(D395," ","")="老年群体",K395*LOOKUP(1,0/((基础数据!$A$15:$A$26=SUBSTITUTE(是否降价——第三轮积分赛2Q产品评价以及处理!B395," ",""))*(基础数据!$B$15:$B$26=SUBSTITUTE(是否降价——第三轮积分赛2Q产品评价以及处理!D395," ",""))),基础数据!$C$15:$C$26)/(100-基础数据!$G$5),K395*LOOKUP(1,0/((基础数据!$A$15:$A$26=SUBSTITUTE(是否降价——第三轮积分赛2Q产品评价以及处理!B395," ",""))*(基础数据!$B$15:$B$26=SUBSTITUTE(是否降价——第三轮积分赛2Q产品评价以及处理!D395," ",""))),基础数据!$C$15:$C$26)/100)</f>
        <v>16.971240000000002</v>
      </c>
      <c r="N395" s="45" t="str">
        <f t="shared" si="53"/>
        <v>青一</v>
      </c>
      <c r="O395" s="45">
        <f>IFERROR(LOOKUP(1,0/((订单汇总处理!$G$7:$G$2423=N395)*(订单汇总处理!$E$7:$E$2423=B395)*(订单汇总处理!$D$7:$D$2423=2)),订单汇总处理!$K$7:$K$2423),O396)</f>
        <v>600</v>
      </c>
      <c r="P395" s="45"/>
      <c r="Q395" s="45">
        <f t="shared" si="54"/>
        <v>10182.744000000001</v>
      </c>
      <c r="R395" s="46">
        <f t="shared" si="55"/>
        <v>600</v>
      </c>
      <c r="S395" s="35">
        <f t="shared" si="56"/>
        <v>2.7777777777777779E-6</v>
      </c>
      <c r="T395" s="35">
        <f t="shared" si="57"/>
        <v>1.278372341754519E-4</v>
      </c>
      <c r="U395" s="35">
        <f>IF(SUBSTITUTE(D395," ","")=基础数据!$A$5,S395/T395*基础数据!$C$5,IF(SUBSTITUTE(D395," ","")=基础数据!$A$4,S395/T395*基础数据!$C$4,IF(SUBSTITUTE(D395," ","")=基础数据!$A$3,S395/T395*基础数据!$C$3,S395/T395*基础数据!$C$2)))</f>
        <v>0.54322549210611437</v>
      </c>
      <c r="V395" s="35">
        <f t="shared" si="58"/>
        <v>1.8432254921061144</v>
      </c>
      <c r="W395" s="35">
        <f>IF(SUBSTITUTE(D395," ","")="老年群体",V395*LOOKUP(1,0/((基础数据!$A$15:$A$26=SUBSTITUTE(是否降价——第三轮积分赛2Q产品评价以及处理!B395," ",""))*(基础数据!$B$15:$B$26=SUBSTITUTE(是否降价——第三轮积分赛2Q产品评价以及处理!D395," ",""))),基础数据!$C$15:$C$26)/(100-基础数据!$G$5),V395*LOOKUP(1,0/((基础数据!$A$15:$A$26=SUBSTITUTE(是否降价——第三轮积分赛2Q产品评价以及处理!B395," ",""))*(基础数据!$B$15:$B$26=SUBSTITUTE(是否降价——第三轮积分赛2Q产品评价以及处理!D395," ",""))),基础数据!$C$15:$C$26)/100)</f>
        <v>16.957674527376252</v>
      </c>
      <c r="X395" s="35">
        <f t="shared" si="59"/>
        <v>10174.604716425751</v>
      </c>
    </row>
    <row r="396" spans="1:24" ht="27" hidden="1" thickBot="1">
      <c r="A396" s="43">
        <f t="shared" si="52"/>
        <v>8</v>
      </c>
      <c r="B396" s="29" t="s">
        <v>23</v>
      </c>
      <c r="C396" s="30" t="s">
        <v>17</v>
      </c>
      <c r="D396" s="32" t="s">
        <v>67</v>
      </c>
      <c r="E396" s="20" t="s">
        <v>83</v>
      </c>
      <c r="F396" s="24">
        <v>0.54</v>
      </c>
      <c r="G396" s="20">
        <v>0.15</v>
      </c>
      <c r="H396" s="20">
        <v>0.96</v>
      </c>
      <c r="I396" s="20">
        <v>0.19</v>
      </c>
      <c r="J396" s="20">
        <v>0</v>
      </c>
      <c r="K396" s="20">
        <v>1.8333999999999999</v>
      </c>
      <c r="L396" s="45">
        <f>LOOKUP(1,0/((订单汇总处理!$G$7:$G$2423=N396)*(订单汇总处理!$E$7:$E$2423=B396)*(订单汇总处理!$D$7:$D$2423=2)),订单汇总处理!$I$7:$I$2423)</f>
        <v>18</v>
      </c>
      <c r="M396" s="45">
        <f>IF(SUBSTITUTE(D396," ","")="老年群体",K396*LOOKUP(1,0/((基础数据!$A$15:$A$26=SUBSTITUTE(是否降价——第三轮积分赛2Q产品评价以及处理!B396," ",""))*(基础数据!$B$15:$B$26=SUBSTITUTE(是否降价——第三轮积分赛2Q产品评价以及处理!D396," ",""))),基础数据!$C$15:$C$26)/(100-基础数据!$G$5),K396*LOOKUP(1,0/((基础数据!$A$15:$A$26=SUBSTITUTE(是否降价——第三轮积分赛2Q产品评价以及处理!B396," ",""))*(基础数据!$B$15:$B$26=SUBSTITUTE(是否降价——第三轮积分赛2Q产品评价以及处理!D396," ",""))),基础数据!$C$15:$C$26)/100)</f>
        <v>16.867279999999997</v>
      </c>
      <c r="N396" s="45" t="str">
        <f t="shared" si="53"/>
        <v>青年11</v>
      </c>
      <c r="O396" s="45">
        <f>IFERROR(LOOKUP(1,0/((订单汇总处理!$G$7:$G$2423=N396)*(订单汇总处理!$E$7:$E$2423=B396)*(订单汇总处理!$D$7:$D$2423=2)),订单汇总处理!$K$7:$K$2423),O397)</f>
        <v>600</v>
      </c>
      <c r="P396" s="45"/>
      <c r="Q396" s="45">
        <f t="shared" si="54"/>
        <v>10120.367999999999</v>
      </c>
      <c r="R396" s="46">
        <f t="shared" si="55"/>
        <v>600</v>
      </c>
      <c r="S396" s="35">
        <f t="shared" si="56"/>
        <v>2.7777777777777779E-6</v>
      </c>
      <c r="T396" s="35">
        <f t="shared" si="57"/>
        <v>1.278372341754519E-4</v>
      </c>
      <c r="U396" s="35">
        <f>IF(SUBSTITUTE(D396," ","")=基础数据!$A$5,S396/T396*基础数据!$C$5,IF(SUBSTITUTE(D396," ","")=基础数据!$A$4,S396/T396*基础数据!$C$4,IF(SUBSTITUTE(D396," ","")=基础数据!$A$3,S396/T396*基础数据!$C$3,S396/T396*基础数据!$C$2)))</f>
        <v>0.54322549210611437</v>
      </c>
      <c r="V396" s="35">
        <f t="shared" si="58"/>
        <v>1.8432254921061142</v>
      </c>
      <c r="W396" s="35">
        <f>IF(SUBSTITUTE(D396," ","")="老年群体",V396*LOOKUP(1,0/((基础数据!$A$15:$A$26=SUBSTITUTE(是否降价——第三轮积分赛2Q产品评价以及处理!B396," ",""))*(基础数据!$B$15:$B$26=SUBSTITUTE(是否降价——第三轮积分赛2Q产品评价以及处理!D396," ",""))),基础数据!$C$15:$C$26)/(100-基础数据!$G$5),V396*LOOKUP(1,0/((基础数据!$A$15:$A$26=SUBSTITUTE(是否降价——第三轮积分赛2Q产品评价以及处理!B396," ",""))*(基础数据!$B$15:$B$26=SUBSTITUTE(是否降价——第三轮积分赛2Q产品评价以及处理!D396," ",""))),基础数据!$C$15:$C$26)/100)</f>
        <v>16.957674527376252</v>
      </c>
      <c r="X396" s="35">
        <f t="shared" si="59"/>
        <v>10174.604716425751</v>
      </c>
    </row>
    <row r="397" spans="1:24" ht="40.200000000000003" hidden="1" thickBot="1">
      <c r="A397" s="43">
        <f t="shared" si="52"/>
        <v>5</v>
      </c>
      <c r="B397" s="29" t="s">
        <v>23</v>
      </c>
      <c r="C397" s="30" t="s">
        <v>17</v>
      </c>
      <c r="D397" s="32" t="s">
        <v>67</v>
      </c>
      <c r="E397" s="20" t="s">
        <v>94</v>
      </c>
      <c r="F397" s="24">
        <v>0.54</v>
      </c>
      <c r="G397" s="20">
        <v>0.25</v>
      </c>
      <c r="H397" s="20">
        <v>0.93</v>
      </c>
      <c r="I397" s="20">
        <v>0.09</v>
      </c>
      <c r="J397" s="20">
        <v>0</v>
      </c>
      <c r="K397" s="20">
        <v>1.8097000000000001</v>
      </c>
      <c r="L397" s="45">
        <f>LOOKUP(1,0/((订单汇总处理!$G$7:$G$2423=N397)*(订单汇总处理!$E$7:$E$2423=B397)*(订单汇总处理!$D$7:$D$2423=2)),订单汇总处理!$I$7:$I$2423)</f>
        <v>18</v>
      </c>
      <c r="M397" s="45">
        <f>IF(SUBSTITUTE(D397," ","")="老年群体",K397*LOOKUP(1,0/((基础数据!$A$15:$A$26=SUBSTITUTE(是否降价——第三轮积分赛2Q产品评价以及处理!B397," ",""))*(基础数据!$B$15:$B$26=SUBSTITUTE(是否降价——第三轮积分赛2Q产品评价以及处理!D397," ",""))),基础数据!$C$15:$C$26)/(100-基础数据!$G$5),K397*LOOKUP(1,0/((基础数据!$A$15:$A$26=SUBSTITUTE(是否降价——第三轮积分赛2Q产品评价以及处理!B397," ",""))*(基础数据!$B$15:$B$26=SUBSTITUTE(是否降价——第三轮积分赛2Q产品评价以及处理!D397," ",""))),基础数据!$C$15:$C$26)/100)</f>
        <v>16.649239999999999</v>
      </c>
      <c r="N397" s="45" t="str">
        <f t="shared" si="53"/>
        <v>qq2</v>
      </c>
      <c r="O397" s="45">
        <f>IFERROR(LOOKUP(1,0/((订单汇总处理!$G$7:$G$2423=N397)*(订单汇总处理!$E$7:$E$2423=B397)*(订单汇总处理!$D$7:$D$2423=2)),订单汇总处理!$K$7:$K$2423),O398)</f>
        <v>600</v>
      </c>
      <c r="P397" s="45"/>
      <c r="Q397" s="45">
        <f t="shared" si="54"/>
        <v>9989.5439999999999</v>
      </c>
      <c r="R397" s="46">
        <f t="shared" si="55"/>
        <v>600</v>
      </c>
      <c r="S397" s="35">
        <f t="shared" si="56"/>
        <v>2.7777777777777779E-6</v>
      </c>
      <c r="T397" s="35">
        <f t="shared" si="57"/>
        <v>1.278372341754519E-4</v>
      </c>
      <c r="U397" s="35">
        <f>IF(SUBSTITUTE(D397," ","")=基础数据!$A$5,S397/T397*基础数据!$C$5,IF(SUBSTITUTE(D397," ","")=基础数据!$A$4,S397/T397*基础数据!$C$4,IF(SUBSTITUTE(D397," ","")=基础数据!$A$3,S397/T397*基础数据!$C$3,S397/T397*基础数据!$C$2)))</f>
        <v>0.54322549210611437</v>
      </c>
      <c r="V397" s="35">
        <f t="shared" si="58"/>
        <v>1.8132254921061146</v>
      </c>
      <c r="W397" s="35">
        <f>IF(SUBSTITUTE(D397," ","")="老年群体",V397*LOOKUP(1,0/((基础数据!$A$15:$A$26=SUBSTITUTE(是否降价——第三轮积分赛2Q产品评价以及处理!B397," ",""))*(基础数据!$B$15:$B$26=SUBSTITUTE(是否降价——第三轮积分赛2Q产品评价以及处理!D397," ",""))),基础数据!$C$15:$C$26)/(100-基础数据!$G$5),V397*LOOKUP(1,0/((基础数据!$A$15:$A$26=SUBSTITUTE(是否降价——第三轮积分赛2Q产品评价以及处理!B397," ",""))*(基础数据!$B$15:$B$26=SUBSTITUTE(是否降价——第三轮积分赛2Q产品评价以及处理!D397," ",""))),基础数据!$C$15:$C$26)/100)</f>
        <v>16.681674527376252</v>
      </c>
      <c r="X397" s="35">
        <f t="shared" si="59"/>
        <v>10009.004716425752</v>
      </c>
    </row>
    <row r="398" spans="1:24" ht="53.4" hidden="1" thickBot="1">
      <c r="A398" s="43">
        <f t="shared" si="52"/>
        <v>23</v>
      </c>
      <c r="B398" s="29" t="s">
        <v>23</v>
      </c>
      <c r="C398" s="30" t="s">
        <v>17</v>
      </c>
      <c r="D398" s="32" t="s">
        <v>67</v>
      </c>
      <c r="E398" s="20" t="s">
        <v>110</v>
      </c>
      <c r="F398" s="24">
        <v>0.54</v>
      </c>
      <c r="G398" s="20">
        <v>0.5</v>
      </c>
      <c r="H398" s="20">
        <v>0.65</v>
      </c>
      <c r="I398" s="20">
        <v>0.09</v>
      </c>
      <c r="J398" s="20">
        <v>0</v>
      </c>
      <c r="K398" s="20">
        <v>1.7823</v>
      </c>
      <c r="L398" s="45">
        <f>LOOKUP(1,0/((订单汇总处理!$G$7:$G$2423=N398)*(订单汇总处理!$E$7:$E$2423=B398)*(订单汇总处理!$D$7:$D$2423=2)),订单汇总处理!$I$7:$I$2423)</f>
        <v>17</v>
      </c>
      <c r="M398" s="45">
        <f>IF(SUBSTITUTE(D398," ","")="老年群体",K398*LOOKUP(1,0/((基础数据!$A$15:$A$26=SUBSTITUTE(是否降价——第三轮积分赛2Q产品评价以及处理!B398," ",""))*(基础数据!$B$15:$B$26=SUBSTITUTE(是否降价——第三轮积分赛2Q产品评价以及处理!D398," ",""))),基础数据!$C$15:$C$26)/(100-基础数据!$G$5),K398*LOOKUP(1,0/((基础数据!$A$15:$A$26=SUBSTITUTE(是否降价——第三轮积分赛2Q产品评价以及处理!B398," ",""))*(基础数据!$B$15:$B$26=SUBSTITUTE(是否降价——第三轮积分赛2Q产品评价以及处理!D398," ",""))),基础数据!$C$15:$C$26)/100)</f>
        <v>16.39716</v>
      </c>
      <c r="N398" s="45" t="str">
        <f t="shared" si="53"/>
        <v>青少年T3</v>
      </c>
      <c r="O398" s="45">
        <f>IFERROR(LOOKUP(1,0/((订单汇总处理!$G$7:$G$2423=N398)*(订单汇总处理!$E$7:$E$2423=B398)*(订单汇总处理!$D$7:$D$2423=2)),订单汇总处理!$K$7:$K$2423),O399)</f>
        <v>600</v>
      </c>
      <c r="P398" s="45"/>
      <c r="Q398" s="45">
        <f t="shared" si="54"/>
        <v>9838.2960000000003</v>
      </c>
      <c r="R398" s="46">
        <f t="shared" si="55"/>
        <v>600</v>
      </c>
      <c r="S398" s="35">
        <f t="shared" si="56"/>
        <v>2.7777777777777779E-6</v>
      </c>
      <c r="T398" s="35">
        <f t="shared" si="57"/>
        <v>1.278372341754519E-4</v>
      </c>
      <c r="U398" s="35">
        <f>IF(SUBSTITUTE(D398," ","")=基础数据!$A$5,S398/T398*基础数据!$C$5,IF(SUBSTITUTE(D398," ","")=基础数据!$A$4,S398/T398*基础数据!$C$4,IF(SUBSTITUTE(D398," ","")=基础数据!$A$3,S398/T398*基础数据!$C$3,S398/T398*基础数据!$C$2)))</f>
        <v>0.54322549210611437</v>
      </c>
      <c r="V398" s="35">
        <f t="shared" si="58"/>
        <v>1.7832254921061144</v>
      </c>
      <c r="W398" s="35">
        <f>IF(SUBSTITUTE(D398," ","")="老年群体",V398*LOOKUP(1,0/((基础数据!$A$15:$A$26=SUBSTITUTE(是否降价——第三轮积分赛2Q产品评价以及处理!B398," ",""))*(基础数据!$B$15:$B$26=SUBSTITUTE(是否降价——第三轮积分赛2Q产品评价以及处理!D398," ",""))),基础数据!$C$15:$C$26)/(100-基础数据!$G$5),V398*LOOKUP(1,0/((基础数据!$A$15:$A$26=SUBSTITUTE(是否降价——第三轮积分赛2Q产品评价以及处理!B398," ",""))*(基础数据!$B$15:$B$26=SUBSTITUTE(是否降价——第三轮积分赛2Q产品评价以及处理!D398," ",""))),基础数据!$C$15:$C$26)/100)</f>
        <v>16.405674527376252</v>
      </c>
      <c r="X398" s="35">
        <f t="shared" si="59"/>
        <v>9843.4047164257518</v>
      </c>
    </row>
    <row r="399" spans="1:24" ht="53.4" hidden="1" thickBot="1">
      <c r="A399" s="43">
        <f t="shared" si="52"/>
        <v>4</v>
      </c>
      <c r="B399" s="29" t="s">
        <v>23</v>
      </c>
      <c r="C399" s="30" t="s">
        <v>17</v>
      </c>
      <c r="D399" s="32" t="s">
        <v>67</v>
      </c>
      <c r="E399" s="20" t="s">
        <v>107</v>
      </c>
      <c r="F399" s="24">
        <v>0.54</v>
      </c>
      <c r="G399" s="20">
        <v>0</v>
      </c>
      <c r="H399" s="20">
        <v>0.96</v>
      </c>
      <c r="I399" s="20">
        <v>0.19</v>
      </c>
      <c r="J399" s="20">
        <v>0</v>
      </c>
      <c r="K399" s="20">
        <v>1.6845000000000001</v>
      </c>
      <c r="L399" s="45">
        <f>LOOKUP(1,0/((订单汇总处理!$G$7:$G$2423=N399)*(订单汇总处理!$E$7:$E$2423=B399)*(订单汇总处理!$D$7:$D$2423=2)),订单汇总处理!$I$7:$I$2423)</f>
        <v>16</v>
      </c>
      <c r="M399" s="45">
        <f>IF(SUBSTITUTE(D399," ","")="老年群体",K399*LOOKUP(1,0/((基础数据!$A$15:$A$26=SUBSTITUTE(是否降价——第三轮积分赛2Q产品评价以及处理!B399," ",""))*(基础数据!$B$15:$B$26=SUBSTITUTE(是否降价——第三轮积分赛2Q产品评价以及处理!D399," ",""))),基础数据!$C$15:$C$26)/(100-基础数据!$G$5),K399*LOOKUP(1,0/((基础数据!$A$15:$A$26=SUBSTITUTE(是否降价——第三轮积分赛2Q产品评价以及处理!B399," ",""))*(基础数据!$B$15:$B$26=SUBSTITUTE(是否降价——第三轮积分赛2Q产品评价以及处理!D399," ",""))),基础数据!$C$15:$C$26)/100)</f>
        <v>15.497400000000001</v>
      </c>
      <c r="N399" s="45" t="str">
        <f t="shared" si="53"/>
        <v>QSNN2</v>
      </c>
      <c r="O399" s="45">
        <f>IFERROR(LOOKUP(1,0/((订单汇总处理!$G$7:$G$2423=N399)*(订单汇总处理!$E$7:$E$2423=B399)*(订单汇总处理!$D$7:$D$2423=2)),订单汇总处理!$K$7:$K$2423),O400)</f>
        <v>600</v>
      </c>
      <c r="P399" s="45"/>
      <c r="Q399" s="45">
        <f t="shared" si="54"/>
        <v>9298.44</v>
      </c>
      <c r="R399" s="46">
        <f t="shared" si="55"/>
        <v>600</v>
      </c>
      <c r="S399" s="35">
        <f t="shared" si="56"/>
        <v>2.7777777777777779E-6</v>
      </c>
      <c r="T399" s="35">
        <f t="shared" si="57"/>
        <v>1.278372341754519E-4</v>
      </c>
      <c r="U399" s="35">
        <f>IF(SUBSTITUTE(D399," ","")=基础数据!$A$5,S399/T399*基础数据!$C$5,IF(SUBSTITUTE(D399," ","")=基础数据!$A$4,S399/T399*基础数据!$C$4,IF(SUBSTITUTE(D399," ","")=基础数据!$A$3,S399/T399*基础数据!$C$3,S399/T399*基础数据!$C$2)))</f>
        <v>0.54322549210611437</v>
      </c>
      <c r="V399" s="35">
        <f t="shared" si="58"/>
        <v>1.6932254921061143</v>
      </c>
      <c r="W399" s="35">
        <f>IF(SUBSTITUTE(D399," ","")="老年群体",V399*LOOKUP(1,0/((基础数据!$A$15:$A$26=SUBSTITUTE(是否降价——第三轮积分赛2Q产品评价以及处理!B399," ",""))*(基础数据!$B$15:$B$26=SUBSTITUTE(是否降价——第三轮积分赛2Q产品评价以及处理!D399," ",""))),基础数据!$C$15:$C$26)/(100-基础数据!$G$5),V399*LOOKUP(1,0/((基础数据!$A$15:$A$26=SUBSTITUTE(是否降价——第三轮积分赛2Q产品评价以及处理!B399," ",""))*(基础数据!$B$15:$B$26=SUBSTITUTE(是否降价——第三轮积分赛2Q产品评价以及处理!D399," ",""))),基础数据!$C$15:$C$26)/100)</f>
        <v>15.577674527376251</v>
      </c>
      <c r="X399" s="35">
        <f t="shared" si="59"/>
        <v>9346.6047164257507</v>
      </c>
    </row>
    <row r="400" spans="1:24" ht="27" hidden="1" thickBot="1">
      <c r="A400" s="43">
        <f t="shared" si="52"/>
        <v>20</v>
      </c>
      <c r="B400" s="29" t="s">
        <v>23</v>
      </c>
      <c r="C400" s="30" t="s">
        <v>17</v>
      </c>
      <c r="D400" s="32" t="s">
        <v>67</v>
      </c>
      <c r="E400" s="20" t="s">
        <v>108</v>
      </c>
      <c r="F400" s="24">
        <v>0.54</v>
      </c>
      <c r="G400" s="20">
        <v>0.1</v>
      </c>
      <c r="H400" s="20">
        <v>0.93</v>
      </c>
      <c r="I400" s="20">
        <v>0.09</v>
      </c>
      <c r="J400" s="20">
        <v>0</v>
      </c>
      <c r="K400" s="20">
        <v>1.6603000000000001</v>
      </c>
      <c r="L400" s="45">
        <f>LOOKUP(1,0/((订单汇总处理!$G$7:$G$2423=N400)*(订单汇总处理!$E$7:$E$2423=B400)*(订单汇总处理!$D$7:$D$2423=2)),订单汇总处理!$I$7:$I$2423)</f>
        <v>16</v>
      </c>
      <c r="M400" s="45">
        <f>IF(SUBSTITUTE(D400," ","")="老年群体",K400*LOOKUP(1,0/((基础数据!$A$15:$A$26=SUBSTITUTE(是否降价——第三轮积分赛2Q产品评价以及处理!B400," ",""))*(基础数据!$B$15:$B$26=SUBSTITUTE(是否降价——第三轮积分赛2Q产品评价以及处理!D400," ",""))),基础数据!$C$15:$C$26)/(100-基础数据!$G$5),K400*LOOKUP(1,0/((基础数据!$A$15:$A$26=SUBSTITUTE(是否降价——第三轮积分赛2Q产品评价以及处理!B400," ",""))*(基础数据!$B$15:$B$26=SUBSTITUTE(是否降价——第三轮积分赛2Q产品评价以及处理!D400," ",""))),基础数据!$C$15:$C$26)/100)</f>
        <v>15.274760000000001</v>
      </c>
      <c r="N400" s="45" t="str">
        <f t="shared" si="53"/>
        <v>青2</v>
      </c>
      <c r="O400" s="45">
        <f>IFERROR(LOOKUP(1,0/((订单汇总处理!$G$7:$G$2423=N400)*(订单汇总处理!$E$7:$E$2423=B400)*(订单汇总处理!$D$7:$D$2423=2)),订单汇总处理!$K$7:$K$2423),O401)</f>
        <v>600</v>
      </c>
      <c r="P400" s="45"/>
      <c r="Q400" s="45">
        <f t="shared" si="54"/>
        <v>9164.8559999999998</v>
      </c>
      <c r="R400" s="46">
        <f t="shared" si="55"/>
        <v>600</v>
      </c>
      <c r="S400" s="35">
        <f t="shared" si="56"/>
        <v>2.7777777777777779E-6</v>
      </c>
      <c r="T400" s="35">
        <f t="shared" si="57"/>
        <v>1.278372341754519E-4</v>
      </c>
      <c r="U400" s="35">
        <f>IF(SUBSTITUTE(D400," ","")=基础数据!$A$5,S400/T400*基础数据!$C$5,IF(SUBSTITUTE(D400," ","")=基础数据!$A$4,S400/T400*基础数据!$C$4,IF(SUBSTITUTE(D400," ","")=基础数据!$A$3,S400/T400*基础数据!$C$3,S400/T400*基础数据!$C$2)))</f>
        <v>0.54322549210611437</v>
      </c>
      <c r="V400" s="35">
        <f t="shared" si="58"/>
        <v>1.6632254921061145</v>
      </c>
      <c r="W400" s="35">
        <f>IF(SUBSTITUTE(D400," ","")="老年群体",V400*LOOKUP(1,0/((基础数据!$A$15:$A$26=SUBSTITUTE(是否降价——第三轮积分赛2Q产品评价以及处理!B400," ",""))*(基础数据!$B$15:$B$26=SUBSTITUTE(是否降价——第三轮积分赛2Q产品评价以及处理!D400," ",""))),基础数据!$C$15:$C$26)/(100-基础数据!$G$5),V400*LOOKUP(1,0/((基础数据!$A$15:$A$26=SUBSTITUTE(是否降价——第三轮积分赛2Q产品评价以及处理!B400," ",""))*(基础数据!$B$15:$B$26=SUBSTITUTE(是否降价——第三轮积分赛2Q产品评价以及处理!D400," ",""))),基础数据!$C$15:$C$26)/100)</f>
        <v>15.301674527376253</v>
      </c>
      <c r="X400" s="35">
        <f t="shared" si="59"/>
        <v>9181.0047164257521</v>
      </c>
    </row>
    <row r="401" spans="1:24" ht="40.200000000000003" hidden="1" thickBot="1">
      <c r="A401" s="43">
        <f t="shared" si="52"/>
        <v>10</v>
      </c>
      <c r="B401" s="29" t="s">
        <v>23</v>
      </c>
      <c r="C401" s="30" t="s">
        <v>17</v>
      </c>
      <c r="D401" s="32" t="s">
        <v>67</v>
      </c>
      <c r="E401" s="20" t="s">
        <v>106</v>
      </c>
      <c r="F401" s="24">
        <v>0.54</v>
      </c>
      <c r="G401" s="20">
        <v>0</v>
      </c>
      <c r="H401" s="20">
        <v>0.96</v>
      </c>
      <c r="I401" s="20">
        <v>0.09</v>
      </c>
      <c r="J401" s="20">
        <v>0</v>
      </c>
      <c r="K401" s="20">
        <v>1.5919000000000001</v>
      </c>
      <c r="L401" s="45">
        <f>LOOKUP(1,0/((订单汇总处理!$G$7:$G$2423=N401)*(订单汇总处理!$E$7:$E$2423=B401)*(订单汇总处理!$D$7:$D$2423=2)),订单汇总处理!$I$7:$I$2423)</f>
        <v>16</v>
      </c>
      <c r="M401" s="45">
        <f>IF(SUBSTITUTE(D401," ","")="老年群体",K401*LOOKUP(1,0/((基础数据!$A$15:$A$26=SUBSTITUTE(是否降价——第三轮积分赛2Q产品评价以及处理!B401," ",""))*(基础数据!$B$15:$B$26=SUBSTITUTE(是否降价——第三轮积分赛2Q产品评价以及处理!D401," ",""))),基础数据!$C$15:$C$26)/(100-基础数据!$G$5),K401*LOOKUP(1,0/((基础数据!$A$15:$A$26=SUBSTITUTE(是否降价——第三轮积分赛2Q产品评价以及处理!B401," ",""))*(基础数据!$B$15:$B$26=SUBSTITUTE(是否降价——第三轮积分赛2Q产品评价以及处理!D401," ",""))),基础数据!$C$15:$C$26)/100)</f>
        <v>14.645479999999999</v>
      </c>
      <c r="N401" s="45" t="str">
        <f t="shared" si="53"/>
        <v>22青年</v>
      </c>
      <c r="O401" s="45">
        <f>IFERROR(LOOKUP(1,0/((订单汇总处理!$G$7:$G$2423=N401)*(订单汇总处理!$E$7:$E$2423=B401)*(订单汇总处理!$D$7:$D$2423=2)),订单汇总处理!$K$7:$K$2423),O402)</f>
        <v>600</v>
      </c>
      <c r="P401" s="45"/>
      <c r="Q401" s="45">
        <f t="shared" si="54"/>
        <v>8787.2879999999986</v>
      </c>
      <c r="R401" s="46">
        <f t="shared" si="55"/>
        <v>600</v>
      </c>
      <c r="S401" s="35">
        <f t="shared" si="56"/>
        <v>2.7777777777777779E-6</v>
      </c>
      <c r="T401" s="35">
        <f t="shared" si="57"/>
        <v>1.278372341754519E-4</v>
      </c>
      <c r="U401" s="35">
        <f>IF(SUBSTITUTE(D401," ","")=基础数据!$A$5,S401/T401*基础数据!$C$5,IF(SUBSTITUTE(D401," ","")=基础数据!$A$4,S401/T401*基础数据!$C$4,IF(SUBSTITUTE(D401," ","")=基础数据!$A$3,S401/T401*基础数据!$C$3,S401/T401*基础数据!$C$2)))</f>
        <v>0.54322549210611437</v>
      </c>
      <c r="V401" s="35">
        <f t="shared" si="58"/>
        <v>1.5932254921061144</v>
      </c>
      <c r="W401" s="35">
        <f>IF(SUBSTITUTE(D401," ","")="老年群体",V401*LOOKUP(1,0/((基础数据!$A$15:$A$26=SUBSTITUTE(是否降价——第三轮积分赛2Q产品评价以及处理!B401," ",""))*(基础数据!$B$15:$B$26=SUBSTITUTE(是否降价——第三轮积分赛2Q产品评价以及处理!D401," ",""))),基础数据!$C$15:$C$26)/(100-基础数据!$G$5),V401*LOOKUP(1,0/((基础数据!$A$15:$A$26=SUBSTITUTE(是否降价——第三轮积分赛2Q产品评价以及处理!B401," ",""))*(基础数据!$B$15:$B$26=SUBSTITUTE(是否降价——第三轮积分赛2Q产品评价以及处理!D401," ",""))),基础数据!$C$15:$C$26)/100)</f>
        <v>14.657674527376253</v>
      </c>
      <c r="X401" s="35">
        <f t="shared" si="59"/>
        <v>8794.6047164257525</v>
      </c>
    </row>
    <row r="402" spans="1:24" ht="40.200000000000003" hidden="1" thickBot="1">
      <c r="A402" s="43">
        <f t="shared" si="52"/>
        <v>19</v>
      </c>
      <c r="B402" s="29" t="s">
        <v>23</v>
      </c>
      <c r="C402" s="30" t="s">
        <v>17</v>
      </c>
      <c r="D402" s="32" t="s">
        <v>67</v>
      </c>
      <c r="E402" s="20" t="s">
        <v>97</v>
      </c>
      <c r="F402" s="24">
        <v>0.54</v>
      </c>
      <c r="G402" s="20">
        <v>0</v>
      </c>
      <c r="H402" s="20">
        <v>0.96</v>
      </c>
      <c r="I402" s="20">
        <v>0.09</v>
      </c>
      <c r="J402" s="20">
        <v>0</v>
      </c>
      <c r="K402" s="20">
        <v>1.5919000000000001</v>
      </c>
      <c r="L402" s="45">
        <f>LOOKUP(1,0/((订单汇总处理!$G$7:$G$2423=N402)*(订单汇总处理!$E$7:$E$2423=B402)*(订单汇总处理!$D$7:$D$2423=2)),订单汇总处理!$I$7:$I$2423)</f>
        <v>16</v>
      </c>
      <c r="M402" s="45">
        <f>IF(SUBSTITUTE(D402," ","")="老年群体",K402*LOOKUP(1,0/((基础数据!$A$15:$A$26=SUBSTITUTE(是否降价——第三轮积分赛2Q产品评价以及处理!B402," ",""))*(基础数据!$B$15:$B$26=SUBSTITUTE(是否降价——第三轮积分赛2Q产品评价以及处理!D402," ",""))),基础数据!$C$15:$C$26)/(100-基础数据!$G$5),K402*LOOKUP(1,0/((基础数据!$A$15:$A$26=SUBSTITUTE(是否降价——第三轮积分赛2Q产品评价以及处理!B402," ",""))*(基础数据!$B$15:$B$26=SUBSTITUTE(是否降价——第三轮积分赛2Q产品评价以及处理!D402," ",""))),基础数据!$C$15:$C$26)/100)</f>
        <v>14.645479999999999</v>
      </c>
      <c r="N402" s="45" t="str">
        <f t="shared" si="53"/>
        <v>丙12</v>
      </c>
      <c r="O402" s="45">
        <f>IFERROR(LOOKUP(1,0/((订单汇总处理!$G$7:$G$2423=N402)*(订单汇总处理!$E$7:$E$2423=B402)*(订单汇总处理!$D$7:$D$2423=2)),订单汇总处理!$K$7:$K$2423),O403)</f>
        <v>600</v>
      </c>
      <c r="P402" s="45"/>
      <c r="Q402" s="45">
        <f t="shared" si="54"/>
        <v>8787.2879999999986</v>
      </c>
      <c r="R402" s="46">
        <f t="shared" si="55"/>
        <v>600</v>
      </c>
      <c r="S402" s="35">
        <f t="shared" si="56"/>
        <v>2.7777777777777779E-6</v>
      </c>
      <c r="T402" s="35">
        <f t="shared" si="57"/>
        <v>1.278372341754519E-4</v>
      </c>
      <c r="U402" s="35">
        <f>IF(SUBSTITUTE(D402," ","")=基础数据!$A$5,S402/T402*基础数据!$C$5,IF(SUBSTITUTE(D402," ","")=基础数据!$A$4,S402/T402*基础数据!$C$4,IF(SUBSTITUTE(D402," ","")=基础数据!$A$3,S402/T402*基础数据!$C$3,S402/T402*基础数据!$C$2)))</f>
        <v>0.54322549210611437</v>
      </c>
      <c r="V402" s="35">
        <f t="shared" si="58"/>
        <v>1.5932254921061144</v>
      </c>
      <c r="W402" s="35">
        <f>IF(SUBSTITUTE(D402," ","")="老年群体",V402*LOOKUP(1,0/((基础数据!$A$15:$A$26=SUBSTITUTE(是否降价——第三轮积分赛2Q产品评价以及处理!B402," ",""))*(基础数据!$B$15:$B$26=SUBSTITUTE(是否降价——第三轮积分赛2Q产品评价以及处理!D402," ",""))),基础数据!$C$15:$C$26)/(100-基础数据!$G$5),V402*LOOKUP(1,0/((基础数据!$A$15:$A$26=SUBSTITUTE(是否降价——第三轮积分赛2Q产品评价以及处理!B402," ",""))*(基础数据!$B$15:$B$26=SUBSTITUTE(是否降价——第三轮积分赛2Q产品评价以及处理!D402," ",""))),基础数据!$C$15:$C$26)/100)</f>
        <v>14.657674527376253</v>
      </c>
      <c r="X402" s="35">
        <f t="shared" si="59"/>
        <v>8794.6047164257525</v>
      </c>
    </row>
    <row r="403" spans="1:24" ht="40.200000000000003" hidden="1" thickBot="1">
      <c r="A403" s="43">
        <f t="shared" si="52"/>
        <v>7</v>
      </c>
      <c r="B403" s="29" t="s">
        <v>23</v>
      </c>
      <c r="C403" s="30" t="s">
        <v>17</v>
      </c>
      <c r="D403" s="32" t="s">
        <v>67</v>
      </c>
      <c r="E403" s="20" t="s">
        <v>96</v>
      </c>
      <c r="F403" s="24">
        <v>0.54</v>
      </c>
      <c r="G403" s="20">
        <v>0.3</v>
      </c>
      <c r="H403" s="20">
        <v>0.65</v>
      </c>
      <c r="I403" s="20">
        <v>0.09</v>
      </c>
      <c r="J403" s="20">
        <v>0</v>
      </c>
      <c r="K403" s="20">
        <v>1.5812999999999999</v>
      </c>
      <c r="L403" s="45">
        <f>LOOKUP(1,0/((订单汇总处理!$G$7:$G$2423=N403)*(订单汇总处理!$E$7:$E$2423=B403)*(订单汇总处理!$D$7:$D$2423=2)),订单汇总处理!$I$7:$I$2423)</f>
        <v>11</v>
      </c>
      <c r="M403" s="45">
        <f>IF(SUBSTITUTE(D403," ","")="老年群体",K403*LOOKUP(1,0/((基础数据!$A$15:$A$26=SUBSTITUTE(是否降价——第三轮积分赛2Q产品评价以及处理!B403," ",""))*(基础数据!$B$15:$B$26=SUBSTITUTE(是否降价——第三轮积分赛2Q产品评价以及处理!D403," ",""))),基础数据!$C$15:$C$26)/(100-基础数据!$G$5),K403*LOOKUP(1,0/((基础数据!$A$15:$A$26=SUBSTITUTE(是否降价——第三轮积分赛2Q产品评价以及处理!B403," ",""))*(基础数据!$B$15:$B$26=SUBSTITUTE(是否降价——第三轮积分赛2Q产品评价以及处理!D403," ",""))),基础数据!$C$15:$C$26)/100)</f>
        <v>14.547959999999998</v>
      </c>
      <c r="N403" s="45" t="str">
        <f t="shared" si="53"/>
        <v>QS3</v>
      </c>
      <c r="O403" s="45">
        <f>IFERROR(LOOKUP(1,0/((订单汇总处理!$G$7:$G$2423=N403)*(订单汇总处理!$E$7:$E$2423=B403)*(订单汇总处理!$D$7:$D$2423=2)),订单汇总处理!$K$7:$K$2423),O404)</f>
        <v>599.99</v>
      </c>
      <c r="P403" s="45"/>
      <c r="Q403" s="45">
        <f t="shared" si="54"/>
        <v>8728.6305203999982</v>
      </c>
      <c r="R403" s="46">
        <f t="shared" si="55"/>
        <v>599.99</v>
      </c>
      <c r="S403" s="35">
        <f t="shared" si="56"/>
        <v>2.7778703726852367E-6</v>
      </c>
      <c r="T403" s="35">
        <f t="shared" si="57"/>
        <v>1.278372341754519E-4</v>
      </c>
      <c r="U403" s="35">
        <f>IF(SUBSTITUTE(D403," ","")=基础数据!$A$5,S403/T403*基础数据!$C$5,IF(SUBSTITUTE(D403," ","")=基础数据!$A$4,S403/T403*基础数据!$C$4,IF(SUBSTITUTE(D403," ","")=基础数据!$A$3,S403/T403*基础数据!$C$3,S403/T403*基础数据!$C$2)))</f>
        <v>0.54324360007521588</v>
      </c>
      <c r="V403" s="35">
        <f t="shared" si="58"/>
        <v>1.5832436000752159</v>
      </c>
      <c r="W403" s="35">
        <f>IF(SUBSTITUTE(D403," ","")="老年群体",V403*LOOKUP(1,0/((基础数据!$A$15:$A$26=SUBSTITUTE(是否降价——第三轮积分赛2Q产品评价以及处理!B403," ",""))*(基础数据!$B$15:$B$26=SUBSTITUTE(是否降价——第三轮积分赛2Q产品评价以及处理!D403," ",""))),基础数据!$C$15:$C$26)/(100-基础数据!$G$5),V403*LOOKUP(1,0/((基础数据!$A$15:$A$26=SUBSTITUTE(是否降价——第三轮积分赛2Q产品评价以及处理!B403," ",""))*(基础数据!$B$15:$B$26=SUBSTITUTE(是否降价——第三轮积分赛2Q产品评价以及处理!D403," ",""))),基础数据!$C$15:$C$26)/100)</f>
        <v>14.565841120691987</v>
      </c>
      <c r="X403" s="35">
        <f t="shared" si="59"/>
        <v>8739.3590140039851</v>
      </c>
    </row>
    <row r="404" spans="1:24" ht="53.4" hidden="1" thickBot="1">
      <c r="A404" s="43">
        <f t="shared" si="52"/>
        <v>17</v>
      </c>
      <c r="B404" s="29" t="s">
        <v>23</v>
      </c>
      <c r="C404" s="30" t="s">
        <v>17</v>
      </c>
      <c r="D404" s="32" t="s">
        <v>67</v>
      </c>
      <c r="E404" s="20" t="s">
        <v>109</v>
      </c>
      <c r="F404" s="24">
        <v>0.54</v>
      </c>
      <c r="G404" s="20">
        <v>0</v>
      </c>
      <c r="H404" s="20">
        <v>0.93</v>
      </c>
      <c r="I404" s="20">
        <v>0.09</v>
      </c>
      <c r="J404" s="20">
        <v>0</v>
      </c>
      <c r="K404" s="20">
        <v>1.5609999999999999</v>
      </c>
      <c r="L404" s="45">
        <f>LOOKUP(1,0/((订单汇总处理!$G$7:$G$2423=N404)*(订单汇总处理!$E$7:$E$2423=B404)*(订单汇总处理!$D$7:$D$2423=2)),订单汇总处理!$I$7:$I$2423)</f>
        <v>15</v>
      </c>
      <c r="M404" s="45">
        <f>IF(SUBSTITUTE(D404," ","")="老年群体",K404*LOOKUP(1,0/((基础数据!$A$15:$A$26=SUBSTITUTE(是否降价——第三轮积分赛2Q产品评价以及处理!B404," ",""))*(基础数据!$B$15:$B$26=SUBSTITUTE(是否降价——第三轮积分赛2Q产品评价以及处理!D404," ",""))),基础数据!$C$15:$C$26)/(100-基础数据!$G$5),K404*LOOKUP(1,0/((基础数据!$A$15:$A$26=SUBSTITUTE(是否降价——第三轮积分赛2Q产品评价以及处理!B404," ",""))*(基础数据!$B$15:$B$26=SUBSTITUTE(是否降价——第三轮积分赛2Q产品评价以及处理!D404," ",""))),基础数据!$C$15:$C$26)/100)</f>
        <v>14.361199999999998</v>
      </c>
      <c r="N404" s="45" t="str">
        <f t="shared" si="53"/>
        <v>qqq2</v>
      </c>
      <c r="O404" s="45">
        <f>IFERROR(LOOKUP(1,0/((订单汇总处理!$G$7:$G$2423=N404)*(订单汇总处理!$E$7:$E$2423=B404)*(订单汇总处理!$D$7:$D$2423=2)),订单汇总处理!$K$7:$K$2423),O405)</f>
        <v>600</v>
      </c>
      <c r="P404" s="45"/>
      <c r="Q404" s="45">
        <f t="shared" si="54"/>
        <v>8616.7199999999993</v>
      </c>
      <c r="R404" s="46">
        <f t="shared" si="55"/>
        <v>600</v>
      </c>
      <c r="S404" s="35">
        <f t="shared" si="56"/>
        <v>2.7777777777777779E-6</v>
      </c>
      <c r="T404" s="35">
        <f t="shared" si="57"/>
        <v>1.278372341754519E-4</v>
      </c>
      <c r="U404" s="35">
        <f>IF(SUBSTITUTE(D404," ","")=基础数据!$A$5,S404/T404*基础数据!$C$5,IF(SUBSTITUTE(D404," ","")=基础数据!$A$4,S404/T404*基础数据!$C$4,IF(SUBSTITUTE(D404," ","")=基础数据!$A$3,S404/T404*基础数据!$C$3,S404/T404*基础数据!$C$2)))</f>
        <v>0.54322549210611437</v>
      </c>
      <c r="V404" s="35">
        <f t="shared" si="58"/>
        <v>1.5632254921061144</v>
      </c>
      <c r="W404" s="35">
        <f>IF(SUBSTITUTE(D404," ","")="老年群体",V404*LOOKUP(1,0/((基础数据!$A$15:$A$26=SUBSTITUTE(是否降价——第三轮积分赛2Q产品评价以及处理!B404," ",""))*(基础数据!$B$15:$B$26=SUBSTITUTE(是否降价——第三轮积分赛2Q产品评价以及处理!D404," ",""))),基础数据!$C$15:$C$26)/(100-基础数据!$G$5),V404*LOOKUP(1,0/((基础数据!$A$15:$A$26=SUBSTITUTE(是否降价——第三轮积分赛2Q产品评价以及处理!B404," ",""))*(基础数据!$B$15:$B$26=SUBSTITUTE(是否降价——第三轮积分赛2Q产品评价以及处理!D404," ",""))),基础数据!$C$15:$C$26)/100)</f>
        <v>14.381674527376251</v>
      </c>
      <c r="X404" s="35">
        <f t="shared" si="59"/>
        <v>8629.0047164257503</v>
      </c>
    </row>
    <row r="405" spans="1:24" ht="53.4" hidden="1" thickBot="1">
      <c r="A405" s="43">
        <f t="shared" si="52"/>
        <v>14</v>
      </c>
      <c r="B405" s="29" t="s">
        <v>23</v>
      </c>
      <c r="C405" s="30" t="s">
        <v>17</v>
      </c>
      <c r="D405" s="32" t="s">
        <v>67</v>
      </c>
      <c r="E405" s="20" t="s">
        <v>112</v>
      </c>
      <c r="F405" s="24">
        <v>0.54</v>
      </c>
      <c r="G405" s="20">
        <v>0.22</v>
      </c>
      <c r="H405" s="20">
        <v>0.65</v>
      </c>
      <c r="I405" s="20">
        <v>0.09</v>
      </c>
      <c r="J405" s="20">
        <v>0</v>
      </c>
      <c r="K405" s="20">
        <v>1.5067999999999999</v>
      </c>
      <c r="L405" s="45">
        <f>LOOKUP(1,0/((订单汇总处理!$G$7:$G$2423=N405)*(订单汇总处理!$E$7:$E$2423=B405)*(订单汇总处理!$D$7:$D$2423=2)),订单汇总处理!$I$7:$I$2423)</f>
        <v>15</v>
      </c>
      <c r="M405" s="45">
        <f>IF(SUBSTITUTE(D405," ","")="老年群体",K405*LOOKUP(1,0/((基础数据!$A$15:$A$26=SUBSTITUTE(是否降价——第三轮积分赛2Q产品评价以及处理!B405," ",""))*(基础数据!$B$15:$B$26=SUBSTITUTE(是否降价——第三轮积分赛2Q产品评价以及处理!D405," ",""))),基础数据!$C$15:$C$26)/(100-基础数据!$G$5),K405*LOOKUP(1,0/((基础数据!$A$15:$A$26=SUBSTITUTE(是否降价——第三轮积分赛2Q产品评价以及处理!B405," ",""))*(基础数据!$B$15:$B$26=SUBSTITUTE(是否降价——第三轮积分赛2Q产品评价以及处理!D405," ",""))),基础数据!$C$15:$C$26)/100)</f>
        <v>13.862559999999998</v>
      </c>
      <c r="N405" s="45" t="str">
        <f t="shared" si="53"/>
        <v>q112</v>
      </c>
      <c r="O405" s="45">
        <f>IFERROR(LOOKUP(1,0/((订单汇总处理!$G$7:$G$2423=N405)*(订单汇总处理!$E$7:$E$2423=B405)*(订单汇总处理!$D$7:$D$2423=2)),订单汇总处理!$K$7:$K$2423),O406)</f>
        <v>600</v>
      </c>
      <c r="P405" s="45"/>
      <c r="Q405" s="45">
        <f t="shared" si="54"/>
        <v>8317.5359999999982</v>
      </c>
      <c r="R405" s="46">
        <f t="shared" si="55"/>
        <v>600</v>
      </c>
      <c r="S405" s="35">
        <f t="shared" si="56"/>
        <v>2.7777777777777779E-6</v>
      </c>
      <c r="T405" s="35">
        <f t="shared" si="57"/>
        <v>1.278372341754519E-4</v>
      </c>
      <c r="U405" s="35">
        <f>IF(SUBSTITUTE(D405," ","")=基础数据!$A$5,S405/T405*基础数据!$C$5,IF(SUBSTITUTE(D405," ","")=基础数据!$A$4,S405/T405*基础数据!$C$4,IF(SUBSTITUTE(D405," ","")=基础数据!$A$3,S405/T405*基础数据!$C$3,S405/T405*基础数据!$C$2)))</f>
        <v>0.54322549210611437</v>
      </c>
      <c r="V405" s="35">
        <f t="shared" si="58"/>
        <v>1.5032254921061143</v>
      </c>
      <c r="W405" s="35">
        <f>IF(SUBSTITUTE(D405," ","")="老年群体",V405*LOOKUP(1,0/((基础数据!$A$15:$A$26=SUBSTITUTE(是否降价——第三轮积分赛2Q产品评价以及处理!B405," ",""))*(基础数据!$B$15:$B$26=SUBSTITUTE(是否降价——第三轮积分赛2Q产品评价以及处理!D405," ",""))),基础数据!$C$15:$C$26)/(100-基础数据!$G$5),V405*LOOKUP(1,0/((基础数据!$A$15:$A$26=SUBSTITUTE(是否降价——第三轮积分赛2Q产品评价以及处理!B405," ",""))*(基础数据!$B$15:$B$26=SUBSTITUTE(是否降价——第三轮积分赛2Q产品评价以及处理!D405," ",""))),基础数据!$C$15:$C$26)/100)</f>
        <v>13.82967452737625</v>
      </c>
      <c r="X405" s="35">
        <f t="shared" si="59"/>
        <v>8297.8047164257496</v>
      </c>
    </row>
    <row r="406" spans="1:24" ht="40.200000000000003" hidden="1" thickBot="1">
      <c r="A406" s="43">
        <f t="shared" si="52"/>
        <v>9</v>
      </c>
      <c r="B406" s="29" t="s">
        <v>23</v>
      </c>
      <c r="C406" s="30" t="s">
        <v>17</v>
      </c>
      <c r="D406" s="32" t="s">
        <v>67</v>
      </c>
      <c r="E406" s="20" t="s">
        <v>111</v>
      </c>
      <c r="F406" s="24">
        <v>0.54</v>
      </c>
      <c r="G406" s="20">
        <v>0.2</v>
      </c>
      <c r="H406" s="20">
        <v>0.65</v>
      </c>
      <c r="I406" s="20">
        <v>0.09</v>
      </c>
      <c r="J406" s="20">
        <v>0</v>
      </c>
      <c r="K406" s="20">
        <v>1.4846999999999999</v>
      </c>
      <c r="L406" s="45">
        <f>LOOKUP(1,0/((订单汇总处理!$G$7:$G$2423=N406)*(订单汇总处理!$E$7:$E$2423=B406)*(订单汇总处理!$D$7:$D$2423=2)),订单汇总处理!$I$7:$I$2423)</f>
        <v>15</v>
      </c>
      <c r="M406" s="45">
        <f>IF(SUBSTITUTE(D406," ","")="老年群体",K406*LOOKUP(1,0/((基础数据!$A$15:$A$26=SUBSTITUTE(是否降价——第三轮积分赛2Q产品评价以及处理!B406," ",""))*(基础数据!$B$15:$B$26=SUBSTITUTE(是否降价——第三轮积分赛2Q产品评价以及处理!D406," ",""))),基础数据!$C$15:$C$26)/(100-基础数据!$G$5),K406*LOOKUP(1,0/((基础数据!$A$15:$A$26=SUBSTITUTE(是否降价——第三轮积分赛2Q产品评价以及处理!B406," ",""))*(基础数据!$B$15:$B$26=SUBSTITUTE(是否降价——第三轮积分赛2Q产品评价以及处理!D406," ",""))),基础数据!$C$15:$C$26)/100)</f>
        <v>13.65924</v>
      </c>
      <c r="N406" s="45" t="str">
        <f t="shared" si="53"/>
        <v>青年03</v>
      </c>
      <c r="O406" s="45">
        <f>IFERROR(LOOKUP(1,0/((订单汇总处理!$G$7:$G$2423=N406)*(订单汇总处理!$E$7:$E$2423=B406)*(订单汇总处理!$D$7:$D$2423=2)),订单汇总处理!$K$7:$K$2423),O407)</f>
        <v>599.9</v>
      </c>
      <c r="P406" s="45"/>
      <c r="Q406" s="45">
        <f t="shared" si="54"/>
        <v>8194.1780760000001</v>
      </c>
      <c r="R406" s="46">
        <f t="shared" si="55"/>
        <v>599.9</v>
      </c>
      <c r="S406" s="35">
        <f t="shared" si="56"/>
        <v>2.7787039352366366E-6</v>
      </c>
      <c r="T406" s="35">
        <f t="shared" si="57"/>
        <v>1.278372341754519E-4</v>
      </c>
      <c r="U406" s="35">
        <f>IF(SUBSTITUTE(D406," ","")=基础数据!$A$5,S406/T406*基础数据!$C$5,IF(SUBSTITUTE(D406," ","")=基础数据!$A$4,S406/T406*基础数据!$C$4,IF(SUBSTITUTE(D406," ","")=基础数据!$A$3,S406/T406*基础数据!$C$3,S406/T406*基础数据!$C$2)))</f>
        <v>0.54340661254900269</v>
      </c>
      <c r="V406" s="35">
        <f t="shared" si="58"/>
        <v>1.4834066125490026</v>
      </c>
      <c r="W406" s="35">
        <f>IF(SUBSTITUTE(D406," ","")="老年群体",V406*LOOKUP(1,0/((基础数据!$A$15:$A$26=SUBSTITUTE(是否降价——第三轮积分赛2Q产品评价以及处理!B406," ",""))*(基础数据!$B$15:$B$26=SUBSTITUTE(是否降价——第三轮积分赛2Q产品评价以及处理!D406," ",""))),基础数据!$C$15:$C$26)/(100-基础数据!$G$5),V406*LOOKUP(1,0/((基础数据!$A$15:$A$26=SUBSTITUTE(是否降价——第三轮积分赛2Q产品评价以及处理!B406," ",""))*(基础数据!$B$15:$B$26=SUBSTITUTE(是否降价——第三轮积分赛2Q产品评价以及处理!D406," ",""))),基础数据!$C$15:$C$26)/100)</f>
        <v>13.647340835450825</v>
      </c>
      <c r="X406" s="35">
        <f t="shared" si="59"/>
        <v>8187.0397671869496</v>
      </c>
    </row>
    <row r="407" spans="1:24" ht="27" hidden="1" thickBot="1">
      <c r="A407" s="43">
        <f t="shared" si="52"/>
        <v>20</v>
      </c>
      <c r="B407" s="29" t="s">
        <v>23</v>
      </c>
      <c r="C407" s="30" t="s">
        <v>17</v>
      </c>
      <c r="D407" s="32" t="s">
        <v>67</v>
      </c>
      <c r="E407" s="20" t="s">
        <v>115</v>
      </c>
      <c r="F407" s="24">
        <v>0.54</v>
      </c>
      <c r="G407" s="20">
        <v>0.1</v>
      </c>
      <c r="H407" s="20">
        <v>0.65</v>
      </c>
      <c r="I407" s="20">
        <v>0.09</v>
      </c>
      <c r="J407" s="20">
        <v>0</v>
      </c>
      <c r="K407" s="20">
        <v>1.3827</v>
      </c>
      <c r="L407" s="45">
        <f>LOOKUP(1,0/((订单汇总处理!$G$7:$G$2423=N407)*(订单汇总处理!$E$7:$E$2423=B407)*(订单汇总处理!$D$7:$D$2423=2)),订单汇总处理!$I$7:$I$2423)</f>
        <v>14</v>
      </c>
      <c r="M407" s="45">
        <f>IF(SUBSTITUTE(D407," ","")="老年群体",K407*LOOKUP(1,0/((基础数据!$A$15:$A$26=SUBSTITUTE(是否降价——第三轮积分赛2Q产品评价以及处理!B407," ",""))*(基础数据!$B$15:$B$26=SUBSTITUTE(是否降价——第三轮积分赛2Q产品评价以及处理!D407," ",""))),基础数据!$C$15:$C$26)/(100-基础数据!$G$5),K407*LOOKUP(1,0/((基础数据!$A$15:$A$26=SUBSTITUTE(是否降价——第三轮积分赛2Q产品评价以及处理!B407," ",""))*(基础数据!$B$15:$B$26=SUBSTITUTE(是否降价——第三轮积分赛2Q产品评价以及处理!D407," ",""))),基础数据!$C$15:$C$26)/100)</f>
        <v>12.720840000000001</v>
      </c>
      <c r="N407" s="45" t="str">
        <f t="shared" si="53"/>
        <v>青1</v>
      </c>
      <c r="O407" s="45">
        <f>IFERROR(LOOKUP(1,0/((订单汇总处理!$G$7:$G$2423=N407)*(订单汇总处理!$E$7:$E$2423=B407)*(订单汇总处理!$D$7:$D$2423=2)),订单汇总处理!$K$7:$K$2423),O408)</f>
        <v>600</v>
      </c>
      <c r="P407" s="45"/>
      <c r="Q407" s="45">
        <f t="shared" si="54"/>
        <v>7632.5040000000008</v>
      </c>
      <c r="R407" s="46">
        <f t="shared" si="55"/>
        <v>600</v>
      </c>
      <c r="S407" s="35">
        <f t="shared" si="56"/>
        <v>2.7777777777777779E-6</v>
      </c>
      <c r="T407" s="35">
        <f t="shared" si="57"/>
        <v>1.278372341754519E-4</v>
      </c>
      <c r="U407" s="35">
        <f>IF(SUBSTITUTE(D407," ","")=基础数据!$A$5,S407/T407*基础数据!$C$5,IF(SUBSTITUTE(D407," ","")=基础数据!$A$4,S407/T407*基础数据!$C$4,IF(SUBSTITUTE(D407," ","")=基础数据!$A$3,S407/T407*基础数据!$C$3,S407/T407*基础数据!$C$2)))</f>
        <v>0.54322549210611437</v>
      </c>
      <c r="V407" s="35">
        <f t="shared" si="58"/>
        <v>1.3832254921061145</v>
      </c>
      <c r="W407" s="35">
        <f>IF(SUBSTITUTE(D407," ","")="老年群体",V407*LOOKUP(1,0/((基础数据!$A$15:$A$26=SUBSTITUTE(是否降价——第三轮积分赛2Q产品评价以及处理!B407," ",""))*(基础数据!$B$15:$B$26=SUBSTITUTE(是否降价——第三轮积分赛2Q产品评价以及处理!D407," ",""))),基础数据!$C$15:$C$26)/(100-基础数据!$G$5),V407*LOOKUP(1,0/((基础数据!$A$15:$A$26=SUBSTITUTE(是否降价——第三轮积分赛2Q产品评价以及处理!B407," ",""))*(基础数据!$B$15:$B$26=SUBSTITUTE(是否降价——第三轮积分赛2Q产品评价以及处理!D407," ",""))),基础数据!$C$15:$C$26)/100)</f>
        <v>12.725674527376253</v>
      </c>
      <c r="X407" s="35">
        <f t="shared" si="59"/>
        <v>7635.4047164257518</v>
      </c>
    </row>
    <row r="408" spans="1:24" ht="27" hidden="1" thickBot="1">
      <c r="A408" s="43">
        <f t="shared" si="52"/>
        <v>2</v>
      </c>
      <c r="B408" s="29" t="s">
        <v>23</v>
      </c>
      <c r="C408" s="30" t="s">
        <v>17</v>
      </c>
      <c r="D408" s="32" t="s">
        <v>67</v>
      </c>
      <c r="E408" s="20" t="s">
        <v>114</v>
      </c>
      <c r="F408" s="24">
        <v>0.54</v>
      </c>
      <c r="G408" s="20">
        <v>0</v>
      </c>
      <c r="H408" s="20">
        <v>0.37</v>
      </c>
      <c r="I408" s="20">
        <v>0.09</v>
      </c>
      <c r="J408" s="20">
        <v>0</v>
      </c>
      <c r="K408" s="20">
        <v>1.0059</v>
      </c>
      <c r="L408" s="45">
        <f>LOOKUP(1,0/((订单汇总处理!$G$7:$G$2423=N408)*(订单汇总处理!$E$7:$E$2423=B408)*(订单汇总处理!$D$7:$D$2423=2)),订单汇总处理!$I$7:$I$2423)</f>
        <v>10</v>
      </c>
      <c r="M408" s="45">
        <f>IF(SUBSTITUTE(D408," ","")="老年群体",K408*LOOKUP(1,0/((基础数据!$A$15:$A$26=SUBSTITUTE(是否降价——第三轮积分赛2Q产品评价以及处理!B408," ",""))*(基础数据!$B$15:$B$26=SUBSTITUTE(是否降价——第三轮积分赛2Q产品评价以及处理!D408," ",""))),基础数据!$C$15:$C$26)/(100-基础数据!$G$5),K408*LOOKUP(1,0/((基础数据!$A$15:$A$26=SUBSTITUTE(是否降价——第三轮积分赛2Q产品评价以及处理!B408," ",""))*(基础数据!$B$15:$B$26=SUBSTITUTE(是否降价——第三轮积分赛2Q产品评价以及处理!D408," ",""))),基础数据!$C$15:$C$26)/100)</f>
        <v>9.2542799999999996</v>
      </c>
      <c r="N408" s="45" t="str">
        <f t="shared" si="53"/>
        <v>青年C</v>
      </c>
      <c r="O408" s="45">
        <f>IFERROR(LOOKUP(1,0/((订单汇总处理!$G$7:$G$2423=N408)*(订单汇总处理!$E$7:$E$2423=B408)*(订单汇总处理!$D$7:$D$2423=2)),订单汇总处理!$K$7:$K$2423),O409)</f>
        <v>600</v>
      </c>
      <c r="P408" s="45"/>
      <c r="Q408" s="45">
        <f t="shared" si="54"/>
        <v>5552.5680000000002</v>
      </c>
      <c r="R408" s="46">
        <f t="shared" si="55"/>
        <v>600</v>
      </c>
      <c r="S408" s="35">
        <f t="shared" si="56"/>
        <v>2.7777777777777779E-6</v>
      </c>
      <c r="T408" s="35">
        <f t="shared" si="57"/>
        <v>1.278372341754519E-4</v>
      </c>
      <c r="U408" s="35">
        <f>IF(SUBSTITUTE(D408," ","")=基础数据!$A$5,S408/T408*基础数据!$C$5,IF(SUBSTITUTE(D408," ","")=基础数据!$A$4,S408/T408*基础数据!$C$4,IF(SUBSTITUTE(D408," ","")=基础数据!$A$3,S408/T408*基础数据!$C$3,S408/T408*基础数据!$C$2)))</f>
        <v>0.54322549210611437</v>
      </c>
      <c r="V408" s="35">
        <f t="shared" si="58"/>
        <v>1.0032254921061143</v>
      </c>
      <c r="W408" s="35">
        <f>IF(SUBSTITUTE(D408," ","")="老年群体",V408*LOOKUP(1,0/((基础数据!$A$15:$A$26=SUBSTITUTE(是否降价——第三轮积分赛2Q产品评价以及处理!B408," ",""))*(基础数据!$B$15:$B$26=SUBSTITUTE(是否降价——第三轮积分赛2Q产品评价以及处理!D408," ",""))),基础数据!$C$15:$C$26)/(100-基础数据!$G$5),V408*LOOKUP(1,0/((基础数据!$A$15:$A$26=SUBSTITUTE(是否降价——第三轮积分赛2Q产品评价以及处理!B408," ",""))*(基础数据!$B$15:$B$26=SUBSTITUTE(是否降价——第三轮积分赛2Q产品评价以及处理!D408," ",""))),基础数据!$C$15:$C$26)/100)</f>
        <v>9.2296745273762522</v>
      </c>
      <c r="X408" s="35">
        <f t="shared" si="59"/>
        <v>5537.8047164257514</v>
      </c>
    </row>
    <row r="409" spans="1:24" ht="27" hidden="1" thickBot="1">
      <c r="A409" s="43">
        <f t="shared" si="52"/>
        <v>21</v>
      </c>
      <c r="B409" s="29" t="s">
        <v>23</v>
      </c>
      <c r="C409" s="30" t="s">
        <v>17</v>
      </c>
      <c r="D409" s="32" t="s">
        <v>116</v>
      </c>
      <c r="E409" s="20" t="s">
        <v>117</v>
      </c>
      <c r="F409" s="24">
        <v>0.28999999999999998</v>
      </c>
      <c r="G409" s="20">
        <v>2.0699999999999998</v>
      </c>
      <c r="H409" s="20">
        <v>0.99</v>
      </c>
      <c r="I409" s="20">
        <v>0.25</v>
      </c>
      <c r="J409" s="20">
        <v>0.16</v>
      </c>
      <c r="K409" s="20">
        <v>3.7608000000000001</v>
      </c>
      <c r="L409" s="45">
        <f>LOOKUP(1,0/((订单汇总处理!$G$7:$G$2423=N409)*(订单汇总处理!$E$7:$E$2423=B409)*(订单汇总处理!$D$7:$D$2423=2)),订单汇总处理!$I$7:$I$2423)</f>
        <v>31</v>
      </c>
      <c r="M409" s="45">
        <f>IF(SUBSTITUTE(D409," ","")="老年群体",K409*LOOKUP(1,0/((基础数据!$A$15:$A$26=SUBSTITUTE(是否降价——第三轮积分赛2Q产品评价以及处理!B409," ",""))*(基础数据!$B$15:$B$26=SUBSTITUTE(是否降价——第三轮积分赛2Q产品评价以及处理!D409," ",""))),基础数据!$C$15:$C$26)/(100-基础数据!$G$5),K409*LOOKUP(1,0/((基础数据!$A$15:$A$26=SUBSTITUTE(是否降价——第三轮积分赛2Q产品评价以及处理!B409," ",""))*(基础数据!$B$15:$B$26=SUBSTITUTE(是否降价——第三轮积分赛2Q产品评价以及处理!D409," ",""))),基础数据!$C$15:$C$26)/100)</f>
        <v>30.274439999999998</v>
      </c>
      <c r="N409" s="45" t="str">
        <f t="shared" si="53"/>
        <v>白1121</v>
      </c>
      <c r="O409" s="45">
        <f>IFERROR(LOOKUP(1,0/((订单汇总处理!$G$7:$G$2423=N409)*(订单汇总处理!$E$7:$E$2423=B409)*(订单汇总处理!$D$7:$D$2423=2)),订单汇总处理!$K$7:$K$2423),O410)</f>
        <v>850</v>
      </c>
      <c r="P409" s="45"/>
      <c r="Q409" s="45">
        <f t="shared" si="54"/>
        <v>25733.273999999998</v>
      </c>
      <c r="R409" s="46">
        <f t="shared" si="55"/>
        <v>850</v>
      </c>
      <c r="S409" s="35">
        <f t="shared" si="56"/>
        <v>1.384083044982699E-6</v>
      </c>
      <c r="T409" s="35">
        <f t="shared" si="57"/>
        <v>7.0609059022627038E-5</v>
      </c>
      <c r="U409" s="35">
        <f>IF(SUBSTITUTE(D409," ","")=基础数据!$A$5,S409/T409*基础数据!$C$5,IF(SUBSTITUTE(D409," ","")=基础数据!$A$4,S409/T409*基础数据!$C$4,IF(SUBSTITUTE(D409," ","")=基础数据!$A$3,S409/T409*基础数据!$C$3,S409/T409*基础数据!$C$2)))</f>
        <v>0.29403090711189672</v>
      </c>
      <c r="V409" s="35">
        <f t="shared" si="58"/>
        <v>3.7640309071118967</v>
      </c>
      <c r="W409" s="35">
        <f>IF(SUBSTITUTE(D409," ","")="老年群体",V409*LOOKUP(1,0/((基础数据!$A$15:$A$26=SUBSTITUTE(是否降价——第三轮积分赛2Q产品评价以及处理!B409," ",""))*(基础数据!$B$15:$B$26=SUBSTITUTE(是否降价——第三轮积分赛2Q产品评价以及处理!D409," ",""))),基础数据!$C$15:$C$26)/(100-基础数据!$G$5),V409*LOOKUP(1,0/((基础数据!$A$15:$A$26=SUBSTITUTE(是否降价——第三轮积分赛2Q产品评价以及处理!B409," ",""))*(基础数据!$B$15:$B$26=SUBSTITUTE(是否降价——第三轮积分赛2Q产品评价以及处理!D409," ",""))),基础数据!$C$15:$C$26)/100)</f>
        <v>30.300448802250767</v>
      </c>
      <c r="X409" s="35">
        <f t="shared" si="59"/>
        <v>25755.381481913151</v>
      </c>
    </row>
    <row r="410" spans="1:24" ht="53.4" hidden="1" thickBot="1">
      <c r="A410" s="43">
        <f t="shared" si="52"/>
        <v>17</v>
      </c>
      <c r="B410" s="29" t="s">
        <v>23</v>
      </c>
      <c r="C410" s="30" t="s">
        <v>17</v>
      </c>
      <c r="D410" s="32" t="s">
        <v>116</v>
      </c>
      <c r="E410" s="20" t="s">
        <v>120</v>
      </c>
      <c r="F410" s="24">
        <v>0.28999999999999998</v>
      </c>
      <c r="G410" s="20">
        <v>1.96</v>
      </c>
      <c r="H410" s="20">
        <v>0.99</v>
      </c>
      <c r="I410" s="20">
        <v>0.08</v>
      </c>
      <c r="J410" s="20">
        <v>0.1</v>
      </c>
      <c r="K410" s="20">
        <v>3.4281999999999999</v>
      </c>
      <c r="L410" s="45">
        <f>LOOKUP(1,0/((订单汇总处理!$G$7:$G$2423=N410)*(订单汇总处理!$E$7:$E$2423=B410)*(订单汇总处理!$D$7:$D$2423=2)),订单汇总处理!$I$7:$I$2423)</f>
        <v>29</v>
      </c>
      <c r="M410" s="45">
        <f>IF(SUBSTITUTE(D410," ","")="老年群体",K410*LOOKUP(1,0/((基础数据!$A$15:$A$26=SUBSTITUTE(是否降价——第三轮积分赛2Q产品评价以及处理!B410," ",""))*(基础数据!$B$15:$B$26=SUBSTITUTE(是否降价——第三轮积分赛2Q产品评价以及处理!D410," ",""))),基础数据!$C$15:$C$26)/(100-基础数据!$G$5),K410*LOOKUP(1,0/((基础数据!$A$15:$A$26=SUBSTITUTE(是否降价——第三轮积分赛2Q产品评价以及处理!B410," ",""))*(基础数据!$B$15:$B$26=SUBSTITUTE(是否降价——第三轮积分赛2Q产品评价以及处理!D410," ",""))),基础数据!$C$15:$C$26)/100)</f>
        <v>27.597010000000001</v>
      </c>
      <c r="N410" s="45" t="str">
        <f t="shared" si="53"/>
        <v>bbb1</v>
      </c>
      <c r="O410" s="45">
        <f>IFERROR(LOOKUP(1,0/((订单汇总处理!$G$7:$G$2423=N410)*(订单汇总处理!$E$7:$E$2423=B410)*(订单汇总处理!$D$7:$D$2423=2)),订单汇总处理!$K$7:$K$2423),O411)</f>
        <v>850</v>
      </c>
      <c r="P410" s="45"/>
      <c r="Q410" s="45">
        <f t="shared" si="54"/>
        <v>23457.458500000001</v>
      </c>
      <c r="R410" s="46">
        <f t="shared" si="55"/>
        <v>850</v>
      </c>
      <c r="S410" s="35">
        <f t="shared" si="56"/>
        <v>1.384083044982699E-6</v>
      </c>
      <c r="T410" s="35">
        <f t="shared" si="57"/>
        <v>7.0609059022627038E-5</v>
      </c>
      <c r="U410" s="35">
        <f>IF(SUBSTITUTE(D410," ","")=基础数据!$A$5,S410/T410*基础数据!$C$5,IF(SUBSTITUTE(D410," ","")=基础数据!$A$4,S410/T410*基础数据!$C$4,IF(SUBSTITUTE(D410," ","")=基础数据!$A$3,S410/T410*基础数据!$C$3,S410/T410*基础数据!$C$2)))</f>
        <v>0.29403090711189672</v>
      </c>
      <c r="V410" s="35">
        <f t="shared" si="58"/>
        <v>3.4240309071118968</v>
      </c>
      <c r="W410" s="35">
        <f>IF(SUBSTITUTE(D410," ","")="老年群体",V410*LOOKUP(1,0/((基础数据!$A$15:$A$26=SUBSTITUTE(是否降价——第三轮积分赛2Q产品评价以及处理!B410," ",""))*(基础数据!$B$15:$B$26=SUBSTITUTE(是否降价——第三轮积分赛2Q产品评价以及处理!D410," ",""))),基础数据!$C$15:$C$26)/(100-基础数据!$G$5),V410*LOOKUP(1,0/((基础数据!$A$15:$A$26=SUBSTITUTE(是否降价——第三轮积分赛2Q产品评价以及处理!B410," ",""))*(基础数据!$B$15:$B$26=SUBSTITUTE(是否降价——第三轮积分赛2Q产品评价以及处理!D410," ",""))),基础数据!$C$15:$C$26)/100)</f>
        <v>27.563448802250768</v>
      </c>
      <c r="X410" s="35">
        <f t="shared" si="59"/>
        <v>23428.931481913154</v>
      </c>
    </row>
    <row r="411" spans="1:24" ht="40.200000000000003" thickBot="1">
      <c r="A411" s="43">
        <f t="shared" si="52"/>
        <v>1</v>
      </c>
      <c r="B411" s="29" t="s">
        <v>23</v>
      </c>
      <c r="C411" s="30" t="s">
        <v>17</v>
      </c>
      <c r="D411" s="32" t="s">
        <v>116</v>
      </c>
      <c r="E411" s="33" t="s">
        <v>119</v>
      </c>
      <c r="F411" s="24">
        <v>0.28999999999999998</v>
      </c>
      <c r="G411" s="20">
        <v>1.83</v>
      </c>
      <c r="H411" s="20">
        <v>0.99</v>
      </c>
      <c r="I411" s="20">
        <v>0.08</v>
      </c>
      <c r="J411" s="20">
        <v>0.19</v>
      </c>
      <c r="K411" s="20">
        <v>3.3782999999999999</v>
      </c>
      <c r="L411" s="45">
        <f>LOOKUP(1,0/((订单汇总处理!$G$7:$G$2423=N411)*(订单汇总处理!$E$7:$E$2423=B411)*(订单汇总处理!$D$7:$D$2423=2)),订单汇总处理!$I$7:$I$2423)</f>
        <v>28</v>
      </c>
      <c r="M411" s="45">
        <f>IF(SUBSTITUTE(D411," ","")="老年群体",K411*LOOKUP(1,0/((基础数据!$A$15:$A$26=SUBSTITUTE(是否降价——第三轮积分赛2Q产品评价以及处理!B411," ",""))*(基础数据!$B$15:$B$26=SUBSTITUTE(是否降价——第三轮积分赛2Q产品评价以及处理!D411," ",""))),基础数据!$C$15:$C$26)/(100-基础数据!$G$5),K411*LOOKUP(1,0/((基础数据!$A$15:$A$26=SUBSTITUTE(是否降价——第三轮积分赛2Q产品评价以及处理!B411," ",""))*(基础数据!$B$15:$B$26=SUBSTITUTE(是否降价——第三轮积分赛2Q产品评价以及处理!D411," ",""))),基础数据!$C$15:$C$26)/100)</f>
        <v>27.195315000000001</v>
      </c>
      <c r="N411" s="45" t="str">
        <f t="shared" si="53"/>
        <v>白兰1</v>
      </c>
      <c r="O411" s="45">
        <f>IFERROR(LOOKUP(1,0/((订单汇总处理!$G$7:$G$2423=N411)*(订单汇总处理!$E$7:$E$2423=B411)*(订单汇总处理!$D$7:$D$2423=2)),订单汇总处理!$K$7:$K$2423),O412)</f>
        <v>850</v>
      </c>
      <c r="P411" s="45">
        <f>IF(N411=基础数据!$K$8,基础数据!$K$29,IF(N411=基础数据!$L$8,基础数据!$L$29,IF(N411=基础数据!$M$8,基础数据!$M$29,IF(N411=基础数据!$N$8,基础数据!$N$29,IF(N411=基础数据!$O$8,基础数据!$O$29,IF(N411=基础数据!$P$8,基础数据!$P$29,IF(N411=基础数据!$Q$8,基础数据!$Q$29,基础数据!$R$29)))))))</f>
        <v>257.83999999999997</v>
      </c>
      <c r="Q411" s="82">
        <f>(O411-P411)*M411</f>
        <v>16103.977730400004</v>
      </c>
      <c r="R411" s="46">
        <f t="shared" si="55"/>
        <v>850</v>
      </c>
      <c r="S411" s="35">
        <f t="shared" si="56"/>
        <v>1.384083044982699E-6</v>
      </c>
      <c r="T411" s="35">
        <f t="shared" si="57"/>
        <v>7.0609059022627038E-5</v>
      </c>
      <c r="U411" s="35">
        <f>IF(SUBSTITUTE(D411," ","")=基础数据!$A$5,S411/T411*基础数据!$C$5,IF(SUBSTITUTE(D411," ","")=基础数据!$A$4,S411/T411*基础数据!$C$4,IF(SUBSTITUTE(D411," ","")=基础数据!$A$3,S411/T411*基础数据!$C$3,S411/T411*基础数据!$C$2)))</f>
        <v>0.29403090711189672</v>
      </c>
      <c r="V411" s="35">
        <f t="shared" si="58"/>
        <v>3.3840309071118968</v>
      </c>
      <c r="W411" s="35">
        <f>IF(SUBSTITUTE(D411," ","")="老年群体",V411*LOOKUP(1,0/((基础数据!$A$15:$A$26=SUBSTITUTE(是否降价——第三轮积分赛2Q产品评价以及处理!B411," ",""))*(基础数据!$B$15:$B$26=SUBSTITUTE(是否降价——第三轮积分赛2Q产品评价以及处理!D411," ",""))),基础数据!$C$15:$C$26)/(100-基础数据!$G$5),V411*LOOKUP(1,0/((基础数据!$A$15:$A$26=SUBSTITUTE(是否降价——第三轮积分赛2Q产品评价以及处理!B411," ",""))*(基础数据!$B$15:$B$26=SUBSTITUTE(是否降价——第三轮积分赛2Q产品评价以及处理!D411," ",""))),基础数据!$C$15:$C$26)/100)</f>
        <v>27.241448802250769</v>
      </c>
      <c r="X411" s="82">
        <f>(R411-P411)*W411</f>
        <v>16131.296322740818</v>
      </c>
    </row>
    <row r="412" spans="1:24" ht="27" hidden="1" thickBot="1">
      <c r="A412" s="43">
        <f t="shared" si="52"/>
        <v>16</v>
      </c>
      <c r="B412" s="29" t="s">
        <v>23</v>
      </c>
      <c r="C412" s="30" t="s">
        <v>17</v>
      </c>
      <c r="D412" s="32" t="s">
        <v>116</v>
      </c>
      <c r="E412" s="20" t="s">
        <v>121</v>
      </c>
      <c r="F412" s="24">
        <v>0.28999999999999998</v>
      </c>
      <c r="G412" s="20">
        <v>1.23</v>
      </c>
      <c r="H412" s="20">
        <v>0.99</v>
      </c>
      <c r="I412" s="20">
        <v>0.08</v>
      </c>
      <c r="J412" s="20">
        <v>0.32</v>
      </c>
      <c r="K412" s="20">
        <v>2.9091</v>
      </c>
      <c r="L412" s="45">
        <f>LOOKUP(1,0/((订单汇总处理!$G$7:$G$2423=N412)*(订单汇总处理!$E$7:$E$2423=B412)*(订单汇总处理!$D$7:$D$2423=2)),订单汇总处理!$I$7:$I$2423)</f>
        <v>24</v>
      </c>
      <c r="M412" s="45">
        <f>IF(SUBSTITUTE(D412," ","")="老年群体",K412*LOOKUP(1,0/((基础数据!$A$15:$A$26=SUBSTITUTE(是否降价——第三轮积分赛2Q产品评价以及处理!B412," ",""))*(基础数据!$B$15:$B$26=SUBSTITUTE(是否降价——第三轮积分赛2Q产品评价以及处理!D412," ",""))),基础数据!$C$15:$C$26)/(100-基础数据!$G$5),K412*LOOKUP(1,0/((基础数据!$A$15:$A$26=SUBSTITUTE(是否降价——第三轮积分赛2Q产品评价以及处理!B412," ",""))*(基础数据!$B$15:$B$26=SUBSTITUTE(是否降价——第三轮积分赛2Q产品评价以及处理!D412," ",""))),基础数据!$C$15:$C$26)/100)</f>
        <v>23.418254999999998</v>
      </c>
      <c r="N412" s="45" t="str">
        <f t="shared" si="53"/>
        <v>B1</v>
      </c>
      <c r="O412" s="45">
        <f>IFERROR(LOOKUP(1,0/((订单汇总处理!$G$7:$G$2423=N412)*(订单汇总处理!$E$7:$E$2423=B412)*(订单汇总处理!$D$7:$D$2423=2)),订单汇总处理!$K$7:$K$2423),O413)</f>
        <v>850</v>
      </c>
      <c r="P412" s="45"/>
      <c r="Q412" s="45">
        <f t="shared" si="54"/>
        <v>19905.516749999999</v>
      </c>
      <c r="R412" s="46">
        <f t="shared" si="55"/>
        <v>850</v>
      </c>
      <c r="S412" s="35">
        <f t="shared" si="56"/>
        <v>1.384083044982699E-6</v>
      </c>
      <c r="T412" s="35">
        <f t="shared" si="57"/>
        <v>7.0609059022627038E-5</v>
      </c>
      <c r="U412" s="35">
        <f>IF(SUBSTITUTE(D412," ","")=基础数据!$A$5,S412/T412*基础数据!$C$5,IF(SUBSTITUTE(D412," ","")=基础数据!$A$4,S412/T412*基础数据!$C$4,IF(SUBSTITUTE(D412," ","")=基础数据!$A$3,S412/T412*基础数据!$C$3,S412/T412*基础数据!$C$2)))</f>
        <v>0.29403090711189672</v>
      </c>
      <c r="V412" s="35">
        <f t="shared" si="58"/>
        <v>2.9140309071118962</v>
      </c>
      <c r="W412" s="35">
        <f>IF(SUBSTITUTE(D412," ","")="老年群体",V412*LOOKUP(1,0/((基础数据!$A$15:$A$26=SUBSTITUTE(是否降价——第三轮积分赛2Q产品评价以及处理!B412," ",""))*(基础数据!$B$15:$B$26=SUBSTITUTE(是否降价——第三轮积分赛2Q产品评价以及处理!D412," ",""))),基础数据!$C$15:$C$26)/(100-基础数据!$G$5),V412*LOOKUP(1,0/((基础数据!$A$15:$A$26=SUBSTITUTE(是否降价——第三轮积分赛2Q产品评价以及处理!B412," ",""))*(基础数据!$B$15:$B$26=SUBSTITUTE(是否降价——第三轮积分赛2Q产品评价以及处理!D412," ",""))),基础数据!$C$15:$C$26)/100)</f>
        <v>23.457948802250762</v>
      </c>
      <c r="X412" s="35">
        <f t="shared" si="59"/>
        <v>19939.256481913148</v>
      </c>
    </row>
    <row r="413" spans="1:24" ht="40.200000000000003" hidden="1" thickBot="1">
      <c r="A413" s="43">
        <f t="shared" si="52"/>
        <v>10</v>
      </c>
      <c r="B413" s="29" t="s">
        <v>23</v>
      </c>
      <c r="C413" s="30" t="s">
        <v>17</v>
      </c>
      <c r="D413" s="32" t="s">
        <v>116</v>
      </c>
      <c r="E413" s="20" t="s">
        <v>126</v>
      </c>
      <c r="F413" s="24">
        <v>0.28999999999999998</v>
      </c>
      <c r="G413" s="20">
        <v>1.25</v>
      </c>
      <c r="H413" s="20">
        <v>0.99</v>
      </c>
      <c r="I413" s="20">
        <v>0.08</v>
      </c>
      <c r="J413" s="20">
        <v>0.16</v>
      </c>
      <c r="K413" s="20">
        <v>2.7749000000000001</v>
      </c>
      <c r="L413" s="45">
        <f>LOOKUP(1,0/((订单汇总处理!$G$7:$G$2423=N413)*(订单汇总处理!$E$7:$E$2423=B413)*(订单汇总处理!$D$7:$D$2423=2)),订单汇总处理!$I$7:$I$2423)</f>
        <v>23</v>
      </c>
      <c r="M413" s="45">
        <f>IF(SUBSTITUTE(D413," ","")="老年群体",K413*LOOKUP(1,0/((基础数据!$A$15:$A$26=SUBSTITUTE(是否降价——第三轮积分赛2Q产品评价以及处理!B413," ",""))*(基础数据!$B$15:$B$26=SUBSTITUTE(是否降价——第三轮积分赛2Q产品评价以及处理!D413," ",""))),基础数据!$C$15:$C$26)/(100-基础数据!$G$5),K413*LOOKUP(1,0/((基础数据!$A$15:$A$26=SUBSTITUTE(是否降价——第三轮积分赛2Q产品评价以及处理!B413," ",""))*(基础数据!$B$15:$B$26=SUBSTITUTE(是否降价——第三轮积分赛2Q产品评价以及处理!D413," ",""))),基础数据!$C$15:$C$26)/100)</f>
        <v>22.337945000000001</v>
      </c>
      <c r="N413" s="45" t="str">
        <f t="shared" si="53"/>
        <v>白领one</v>
      </c>
      <c r="O413" s="45">
        <f>IFERROR(LOOKUP(1,0/((订单汇总处理!$G$7:$G$2423=N413)*(订单汇总处理!$E$7:$E$2423=B413)*(订单汇总处理!$D$7:$D$2423=2)),订单汇总处理!$K$7:$K$2423),O414)</f>
        <v>850</v>
      </c>
      <c r="P413" s="45"/>
      <c r="Q413" s="45">
        <f t="shared" si="54"/>
        <v>18987.253250000002</v>
      </c>
      <c r="R413" s="46">
        <f t="shared" si="55"/>
        <v>850</v>
      </c>
      <c r="S413" s="35">
        <f t="shared" si="56"/>
        <v>1.384083044982699E-6</v>
      </c>
      <c r="T413" s="35">
        <f t="shared" si="57"/>
        <v>7.0609059022627038E-5</v>
      </c>
      <c r="U413" s="35">
        <f>IF(SUBSTITUTE(D413," ","")=基础数据!$A$5,S413/T413*基础数据!$C$5,IF(SUBSTITUTE(D413," ","")=基础数据!$A$4,S413/T413*基础数据!$C$4,IF(SUBSTITUTE(D413," ","")=基础数据!$A$3,S413/T413*基础数据!$C$3,S413/T413*基础数据!$C$2)))</f>
        <v>0.29403090711189672</v>
      </c>
      <c r="V413" s="35">
        <f t="shared" si="58"/>
        <v>2.7740309071118974</v>
      </c>
      <c r="W413" s="35">
        <f>IF(SUBSTITUTE(D413," ","")="老年群体",V413*LOOKUP(1,0/((基础数据!$A$15:$A$26=SUBSTITUTE(是否降价——第三轮积分赛2Q产品评价以及处理!B413," ",""))*(基础数据!$B$15:$B$26=SUBSTITUTE(是否降价——第三轮积分赛2Q产品评价以及处理!D413," ",""))),基础数据!$C$15:$C$26)/(100-基础数据!$G$5),V413*LOOKUP(1,0/((基础数据!$A$15:$A$26=SUBSTITUTE(是否降价——第三轮积分赛2Q产品评价以及处理!B413," ",""))*(基础数据!$B$15:$B$26=SUBSTITUTE(是否降价——第三轮积分赛2Q产品评价以及处理!D413," ",""))),基础数据!$C$15:$C$26)/100)</f>
        <v>22.330948802250774</v>
      </c>
      <c r="X413" s="35">
        <f t="shared" si="59"/>
        <v>18981.306481913158</v>
      </c>
    </row>
    <row r="414" spans="1:24" ht="40.200000000000003" hidden="1" thickBot="1">
      <c r="A414" s="43">
        <f t="shared" si="52"/>
        <v>3</v>
      </c>
      <c r="B414" s="29" t="s">
        <v>23</v>
      </c>
      <c r="C414" s="30" t="s">
        <v>17</v>
      </c>
      <c r="D414" s="32" t="s">
        <v>116</v>
      </c>
      <c r="E414" s="20" t="s">
        <v>118</v>
      </c>
      <c r="F414" s="24">
        <v>0.28999999999999998</v>
      </c>
      <c r="G414" s="20">
        <v>0</v>
      </c>
      <c r="H414" s="20">
        <v>2.36</v>
      </c>
      <c r="I414" s="20">
        <v>0.08</v>
      </c>
      <c r="J414" s="20">
        <v>0</v>
      </c>
      <c r="K414" s="20">
        <v>2.7315999999999998</v>
      </c>
      <c r="L414" s="45">
        <f>LOOKUP(1,0/((订单汇总处理!$G$7:$G$2423=N414)*(订单汇总处理!$E$7:$E$2423=B414)*(订单汇总处理!$D$7:$D$2423=2)),订单汇总处理!$I$7:$I$2423)</f>
        <v>23</v>
      </c>
      <c r="M414" s="45">
        <f>IF(SUBSTITUTE(D414," ","")="老年群体",K414*LOOKUP(1,0/((基础数据!$A$15:$A$26=SUBSTITUTE(是否降价——第三轮积分赛2Q产品评价以及处理!B414," ",""))*(基础数据!$B$15:$B$26=SUBSTITUTE(是否降价——第三轮积分赛2Q产品评价以及处理!D414," ",""))),基础数据!$C$15:$C$26)/(100-基础数据!$G$5),K414*LOOKUP(1,0/((基础数据!$A$15:$A$26=SUBSTITUTE(是否降价——第三轮积分赛2Q产品评价以及处理!B414," ",""))*(基础数据!$B$15:$B$26=SUBSTITUTE(是否降价——第三轮积分赛2Q产品评价以及处理!D414," ",""))),基础数据!$C$15:$C$26)/100)</f>
        <v>21.989379999999997</v>
      </c>
      <c r="N414" s="45" t="str">
        <f t="shared" si="53"/>
        <v>白领222</v>
      </c>
      <c r="O414" s="45">
        <f>IFERROR(LOOKUP(1,0/((订单汇总处理!$G$7:$G$2423=N414)*(订单汇总处理!$E$7:$E$2423=B414)*(订单汇总处理!$D$7:$D$2423=2)),订单汇总处理!$K$7:$K$2423),O415)</f>
        <v>850</v>
      </c>
      <c r="P414" s="45"/>
      <c r="Q414" s="45">
        <f t="shared" si="54"/>
        <v>18690.972999999998</v>
      </c>
      <c r="R414" s="46">
        <f t="shared" si="55"/>
        <v>850</v>
      </c>
      <c r="S414" s="35">
        <f t="shared" si="56"/>
        <v>1.384083044982699E-6</v>
      </c>
      <c r="T414" s="35">
        <f t="shared" si="57"/>
        <v>7.0609059022627038E-5</v>
      </c>
      <c r="U414" s="35">
        <f>IF(SUBSTITUTE(D414," ","")=基础数据!$A$5,S414/T414*基础数据!$C$5,IF(SUBSTITUTE(D414," ","")=基础数据!$A$4,S414/T414*基础数据!$C$4,IF(SUBSTITUTE(D414," ","")=基础数据!$A$3,S414/T414*基础数据!$C$3,S414/T414*基础数据!$C$2)))</f>
        <v>0.29403090711189672</v>
      </c>
      <c r="V414" s="35">
        <f t="shared" si="58"/>
        <v>2.7340309071118964</v>
      </c>
      <c r="W414" s="35">
        <f>IF(SUBSTITUTE(D414," ","")="老年群体",V414*LOOKUP(1,0/((基础数据!$A$15:$A$26=SUBSTITUTE(是否降价——第三轮积分赛2Q产品评价以及处理!B414," ",""))*(基础数据!$B$15:$B$26=SUBSTITUTE(是否降价——第三轮积分赛2Q产品评价以及处理!D414," ",""))),基础数据!$C$15:$C$26)/(100-基础数据!$G$5),V414*LOOKUP(1,0/((基础数据!$A$15:$A$26=SUBSTITUTE(是否降价——第三轮积分赛2Q产品评价以及处理!B414," ",""))*(基础数据!$B$15:$B$26=SUBSTITUTE(是否降价——第三轮积分赛2Q产品评价以及处理!D414," ",""))),基础数据!$C$15:$C$26)/100)</f>
        <v>22.008948802250767</v>
      </c>
      <c r="X414" s="35">
        <f t="shared" si="59"/>
        <v>18707.606481913153</v>
      </c>
    </row>
    <row r="415" spans="1:24" ht="40.200000000000003" hidden="1" thickBot="1">
      <c r="A415" s="43">
        <f t="shared" si="52"/>
        <v>19</v>
      </c>
      <c r="B415" s="29" t="s">
        <v>23</v>
      </c>
      <c r="C415" s="30" t="s">
        <v>17</v>
      </c>
      <c r="D415" s="32" t="s">
        <v>116</v>
      </c>
      <c r="E415" s="20" t="s">
        <v>122</v>
      </c>
      <c r="F415" s="24">
        <v>0.28999999999999998</v>
      </c>
      <c r="G415" s="20">
        <v>1.17</v>
      </c>
      <c r="H415" s="20">
        <v>0.99</v>
      </c>
      <c r="I415" s="20">
        <v>0.08</v>
      </c>
      <c r="J415" s="20">
        <v>0.16</v>
      </c>
      <c r="K415" s="20">
        <v>2.7025999999999999</v>
      </c>
      <c r="L415" s="45">
        <f>LOOKUP(1,0/((订单汇总处理!$G$7:$G$2423=N415)*(订单汇总处理!$E$7:$E$2423=B415)*(订单汇总处理!$D$7:$D$2423=2)),订单汇总处理!$I$7:$I$2423)</f>
        <v>23</v>
      </c>
      <c r="M415" s="45">
        <f>IF(SUBSTITUTE(D415," ","")="老年群体",K415*LOOKUP(1,0/((基础数据!$A$15:$A$26=SUBSTITUTE(是否降价——第三轮积分赛2Q产品评价以及处理!B415," ",""))*(基础数据!$B$15:$B$26=SUBSTITUTE(是否降价——第三轮积分赛2Q产品评价以及处理!D415," ",""))),基础数据!$C$15:$C$26)/(100-基础数据!$G$5),K415*LOOKUP(1,0/((基础数据!$A$15:$A$26=SUBSTITUTE(是否降价——第三轮积分赛2Q产品评价以及处理!B415," ",""))*(基础数据!$B$15:$B$26=SUBSTITUTE(是否降价——第三轮积分赛2Q产品评价以及处理!D415," ",""))),基础数据!$C$15:$C$26)/100)</f>
        <v>21.755929999999999</v>
      </c>
      <c r="N415" s="45" t="str">
        <f t="shared" si="53"/>
        <v>乙11</v>
      </c>
      <c r="O415" s="45">
        <f>IFERROR(LOOKUP(1,0/((订单汇总处理!$G$7:$G$2423=N415)*(订单汇总处理!$E$7:$E$2423=B415)*(订单汇总处理!$D$7:$D$2423=2)),订单汇总处理!$K$7:$K$2423),O416)</f>
        <v>850</v>
      </c>
      <c r="P415" s="45"/>
      <c r="Q415" s="45">
        <f t="shared" si="54"/>
        <v>18492.540499999999</v>
      </c>
      <c r="R415" s="46">
        <f t="shared" si="55"/>
        <v>850</v>
      </c>
      <c r="S415" s="35">
        <f t="shared" si="56"/>
        <v>1.384083044982699E-6</v>
      </c>
      <c r="T415" s="35">
        <f t="shared" si="57"/>
        <v>7.0609059022627038E-5</v>
      </c>
      <c r="U415" s="35">
        <f>IF(SUBSTITUTE(D415," ","")=基础数据!$A$5,S415/T415*基础数据!$C$5,IF(SUBSTITUTE(D415," ","")=基础数据!$A$4,S415/T415*基础数据!$C$4,IF(SUBSTITUTE(D415," ","")=基础数据!$A$3,S415/T415*基础数据!$C$3,S415/T415*基础数据!$C$2)))</f>
        <v>0.29403090711189672</v>
      </c>
      <c r="V415" s="35">
        <f t="shared" si="58"/>
        <v>2.6940309071118973</v>
      </c>
      <c r="W415" s="35">
        <f>IF(SUBSTITUTE(D415," ","")="老年群体",V415*LOOKUP(1,0/((基础数据!$A$15:$A$26=SUBSTITUTE(是否降价——第三轮积分赛2Q产品评价以及处理!B415," ",""))*(基础数据!$B$15:$B$26=SUBSTITUTE(是否降价——第三轮积分赛2Q产品评价以及处理!D415," ",""))),基础数据!$C$15:$C$26)/(100-基础数据!$G$5),V415*LOOKUP(1,0/((基础数据!$A$15:$A$26=SUBSTITUTE(是否降价——第三轮积分赛2Q产品评价以及处理!B415," ",""))*(基础数据!$B$15:$B$26=SUBSTITUTE(是否降价——第三轮积分赛2Q产品评价以及处理!D415," ",""))),基础数据!$C$15:$C$26)/100)</f>
        <v>21.686948802250772</v>
      </c>
      <c r="X415" s="35">
        <f t="shared" si="59"/>
        <v>18433.906481913156</v>
      </c>
    </row>
    <row r="416" spans="1:24" ht="40.200000000000003" hidden="1" thickBot="1">
      <c r="A416" s="43">
        <f t="shared" si="52"/>
        <v>7</v>
      </c>
      <c r="B416" s="29" t="s">
        <v>23</v>
      </c>
      <c r="C416" s="30" t="s">
        <v>17</v>
      </c>
      <c r="D416" s="32" t="s">
        <v>116</v>
      </c>
      <c r="E416" s="20" t="s">
        <v>127</v>
      </c>
      <c r="F416" s="24">
        <v>0.28999999999999998</v>
      </c>
      <c r="G416" s="20">
        <v>1.02</v>
      </c>
      <c r="H416" s="20">
        <v>0.99</v>
      </c>
      <c r="I416" s="20">
        <v>0.08</v>
      </c>
      <c r="J416" s="20">
        <v>0.19</v>
      </c>
      <c r="K416" s="20">
        <v>2.5718000000000001</v>
      </c>
      <c r="L416" s="45">
        <f>LOOKUP(1,0/((订单汇总处理!$G$7:$G$2423=N416)*(订单汇总处理!$E$7:$E$2423=B416)*(订单汇总处理!$D$7:$D$2423=2)),订单汇总处理!$I$7:$I$2423)</f>
        <v>12</v>
      </c>
      <c r="M416" s="45">
        <f>IF(SUBSTITUTE(D416," ","")="老年群体",K416*LOOKUP(1,0/((基础数据!$A$15:$A$26=SUBSTITUTE(是否降价——第三轮积分赛2Q产品评价以及处理!B416," ",""))*(基础数据!$B$15:$B$26=SUBSTITUTE(是否降价——第三轮积分赛2Q产品评价以及处理!D416," ",""))),基础数据!$C$15:$C$26)/(100-基础数据!$G$5),K416*LOOKUP(1,0/((基础数据!$A$15:$A$26=SUBSTITUTE(是否降价——第三轮积分赛2Q产品评价以及处理!B416," ",""))*(基础数据!$B$15:$B$26=SUBSTITUTE(是否降价——第三轮积分赛2Q产品评价以及处理!D416," ",""))),基础数据!$C$15:$C$26)/100)</f>
        <v>20.70299</v>
      </c>
      <c r="N416" s="45" t="str">
        <f t="shared" si="53"/>
        <v>BL1</v>
      </c>
      <c r="O416" s="45">
        <f>IFERROR(LOOKUP(1,0/((订单汇总处理!$G$7:$G$2423=N416)*(订单汇总处理!$E$7:$E$2423=B416)*(订单汇总处理!$D$7:$D$2423=2)),订单汇总处理!$K$7:$K$2423),O417)</f>
        <v>849.99</v>
      </c>
      <c r="P416" s="45"/>
      <c r="Q416" s="45">
        <f t="shared" si="54"/>
        <v>17597.334470099999</v>
      </c>
      <c r="R416" s="46">
        <f t="shared" si="55"/>
        <v>849.99</v>
      </c>
      <c r="S416" s="35">
        <f t="shared" si="56"/>
        <v>1.3841156122172956E-6</v>
      </c>
      <c r="T416" s="35">
        <f t="shared" si="57"/>
        <v>7.0609059022627038E-5</v>
      </c>
      <c r="U416" s="35">
        <f>IF(SUBSTITUTE(D416," ","")=基础数据!$A$5,S416/T416*基础数据!$C$5,IF(SUBSTITUTE(D416," ","")=基础数据!$A$4,S416/T416*基础数据!$C$4,IF(SUBSTITUTE(D416," ","")=基础数据!$A$3,S416/T416*基础数据!$C$3,S416/T416*基础数据!$C$2)))</f>
        <v>0.29403782560827257</v>
      </c>
      <c r="V416" s="35">
        <f t="shared" si="58"/>
        <v>2.5740378256082725</v>
      </c>
      <c r="W416" s="35">
        <f>IF(SUBSTITUTE(D416," ","")="老年群体",V416*LOOKUP(1,0/((基础数据!$A$15:$A$26=SUBSTITUTE(是否降价——第三轮积分赛2Q产品评价以及处理!B416," ",""))*(基础数据!$B$15:$B$26=SUBSTITUTE(是否降价——第三轮积分赛2Q产品评价以及处理!D416," ",""))),基础数据!$C$15:$C$26)/(100-基础数据!$G$5),V416*LOOKUP(1,0/((基础数据!$A$15:$A$26=SUBSTITUTE(是否降价——第三轮积分赛2Q产品评价以及处理!B416," ",""))*(基础数据!$B$15:$B$26=SUBSTITUTE(是否降价——第三轮积分赛2Q产品评价以及处理!D416," ",""))),基础数据!$C$15:$C$26)/100)</f>
        <v>20.721004496146591</v>
      </c>
      <c r="X416" s="35">
        <f t="shared" si="59"/>
        <v>17612.64661167964</v>
      </c>
    </row>
    <row r="417" spans="1:24" ht="53.4" hidden="1" thickBot="1">
      <c r="A417" s="43">
        <f t="shared" si="52"/>
        <v>23</v>
      </c>
      <c r="B417" s="29" t="s">
        <v>23</v>
      </c>
      <c r="C417" s="30" t="s">
        <v>17</v>
      </c>
      <c r="D417" s="32" t="s">
        <v>116</v>
      </c>
      <c r="E417" s="20" t="s">
        <v>129</v>
      </c>
      <c r="F417" s="24">
        <v>0.28999999999999998</v>
      </c>
      <c r="G417" s="20">
        <v>1.03</v>
      </c>
      <c r="H417" s="20">
        <v>0.99</v>
      </c>
      <c r="I417" s="20">
        <v>0.08</v>
      </c>
      <c r="J417" s="20">
        <v>0</v>
      </c>
      <c r="K417" s="20">
        <v>2.3923999999999999</v>
      </c>
      <c r="L417" s="45">
        <f>LOOKUP(1,0/((订单汇总处理!$G$7:$G$2423=N417)*(订单汇总处理!$E$7:$E$2423=B417)*(订单汇总处理!$D$7:$D$2423=2)),订单汇总处理!$I$7:$I$2423)</f>
        <v>18</v>
      </c>
      <c r="M417" s="45">
        <f>IF(SUBSTITUTE(D417," ","")="老年群体",K417*LOOKUP(1,0/((基础数据!$A$15:$A$26=SUBSTITUTE(是否降价——第三轮积分赛2Q产品评价以及处理!B417," ",""))*(基础数据!$B$15:$B$26=SUBSTITUTE(是否降价——第三轮积分赛2Q产品评价以及处理!D417," ",""))),基础数据!$C$15:$C$26)/(100-基础数据!$G$5),K417*LOOKUP(1,0/((基础数据!$A$15:$A$26=SUBSTITUTE(是否降价——第三轮积分赛2Q产品评价以及处理!B417," ",""))*(基础数据!$B$15:$B$26=SUBSTITUTE(是否降价——第三轮积分赛2Q产品评价以及处理!D417," ",""))),基础数据!$C$15:$C$26)/100)</f>
        <v>19.25882</v>
      </c>
      <c r="N417" s="45" t="str">
        <f t="shared" si="53"/>
        <v>白领W2</v>
      </c>
      <c r="O417" s="45">
        <f>IFERROR(LOOKUP(1,0/((订单汇总处理!$G$7:$G$2423=N417)*(订单汇总处理!$E$7:$E$2423=B417)*(订单汇总处理!$D$7:$D$2423=2)),订单汇总处理!$K$7:$K$2423),O418)</f>
        <v>850</v>
      </c>
      <c r="P417" s="45"/>
      <c r="Q417" s="45">
        <f t="shared" si="54"/>
        <v>16369.996999999999</v>
      </c>
      <c r="R417" s="46">
        <f t="shared" si="55"/>
        <v>850</v>
      </c>
      <c r="S417" s="35">
        <f t="shared" si="56"/>
        <v>1.384083044982699E-6</v>
      </c>
      <c r="T417" s="35">
        <f t="shared" si="57"/>
        <v>7.0609059022627038E-5</v>
      </c>
      <c r="U417" s="35">
        <f>IF(SUBSTITUTE(D417," ","")=基础数据!$A$5,S417/T417*基础数据!$C$5,IF(SUBSTITUTE(D417," ","")=基础数据!$A$4,S417/T417*基础数据!$C$4,IF(SUBSTITUTE(D417," ","")=基础数据!$A$3,S417/T417*基础数据!$C$3,S417/T417*基础数据!$C$2)))</f>
        <v>0.29403090711189672</v>
      </c>
      <c r="V417" s="35">
        <f t="shared" si="58"/>
        <v>2.3940309071118966</v>
      </c>
      <c r="W417" s="35">
        <f>IF(SUBSTITUTE(D417," ","")="老年群体",V417*LOOKUP(1,0/((基础数据!$A$15:$A$26=SUBSTITUTE(是否降价——第三轮积分赛2Q产品评价以及处理!B417," ",""))*(基础数据!$B$15:$B$26=SUBSTITUTE(是否降价——第三轮积分赛2Q产品评价以及处理!D417," ",""))),基础数据!$C$15:$C$26)/(100-基础数据!$G$5),V417*LOOKUP(1,0/((基础数据!$A$15:$A$26=SUBSTITUTE(是否降价——第三轮积分赛2Q产品评价以及处理!B417," ",""))*(基础数据!$B$15:$B$26=SUBSTITUTE(是否降价——第三轮积分赛2Q产品评价以及处理!D417," ",""))),基础数据!$C$15:$C$26)/100)</f>
        <v>19.271948802250769</v>
      </c>
      <c r="X417" s="35">
        <f t="shared" si="59"/>
        <v>16381.156481913154</v>
      </c>
    </row>
    <row r="418" spans="1:24" ht="40.200000000000003" hidden="1" thickBot="1">
      <c r="A418" s="43">
        <f t="shared" si="52"/>
        <v>9</v>
      </c>
      <c r="B418" s="29" t="s">
        <v>23</v>
      </c>
      <c r="C418" s="30" t="s">
        <v>17</v>
      </c>
      <c r="D418" s="32" t="s">
        <v>116</v>
      </c>
      <c r="E418" s="20" t="s">
        <v>130</v>
      </c>
      <c r="F418" s="24">
        <v>0.28999999999999998</v>
      </c>
      <c r="G418" s="20">
        <v>0.75</v>
      </c>
      <c r="H418" s="20">
        <v>0.99</v>
      </c>
      <c r="I418" s="20">
        <v>0.08</v>
      </c>
      <c r="J418" s="20">
        <v>0.22</v>
      </c>
      <c r="K418" s="20">
        <v>2.3380000000000001</v>
      </c>
      <c r="L418" s="45">
        <f>LOOKUP(1,0/((订单汇总处理!$G$7:$G$2423=N418)*(订单汇总处理!$E$7:$E$2423=B418)*(订单汇总处理!$D$7:$D$2423=2)),订单汇总处理!$I$7:$I$2423)</f>
        <v>20</v>
      </c>
      <c r="M418" s="45">
        <f>IF(SUBSTITUTE(D418," ","")="老年群体",K418*LOOKUP(1,0/((基础数据!$A$15:$A$26=SUBSTITUTE(是否降价——第三轮积分赛2Q产品评价以及处理!B418," ",""))*(基础数据!$B$15:$B$26=SUBSTITUTE(是否降价——第三轮积分赛2Q产品评价以及处理!D418," ",""))),基础数据!$C$15:$C$26)/(100-基础数据!$G$5),K418*LOOKUP(1,0/((基础数据!$A$15:$A$26=SUBSTITUTE(是否降价——第三轮积分赛2Q产品评价以及处理!B418," ",""))*(基础数据!$B$15:$B$26=SUBSTITUTE(是否降价——第三轮积分赛2Q产品评价以及处理!D418," ",""))),基础数据!$C$15:$C$26)/100)</f>
        <v>18.820900000000002</v>
      </c>
      <c r="N418" s="45" t="str">
        <f t="shared" si="53"/>
        <v>白领01</v>
      </c>
      <c r="O418" s="45">
        <f>IFERROR(LOOKUP(1,0/((订单汇总处理!$G$7:$G$2423=N418)*(订单汇总处理!$E$7:$E$2423=B418)*(订单汇总处理!$D$7:$D$2423=2)),订单汇总处理!$K$7:$K$2423),O419)</f>
        <v>849.9</v>
      </c>
      <c r="P418" s="45"/>
      <c r="Q418" s="45">
        <f t="shared" si="54"/>
        <v>15995.88291</v>
      </c>
      <c r="R418" s="46">
        <f t="shared" si="55"/>
        <v>849.9</v>
      </c>
      <c r="S418" s="35">
        <f t="shared" si="56"/>
        <v>1.3844087690611111E-6</v>
      </c>
      <c r="T418" s="35">
        <f t="shared" si="57"/>
        <v>7.0609059022627038E-5</v>
      </c>
      <c r="U418" s="35">
        <f>IF(SUBSTITUTE(D418," ","")=基础数据!$A$5,S418/T418*基础数据!$C$5,IF(SUBSTITUTE(D418," ","")=基础数据!$A$4,S418/T418*基础数据!$C$4,IF(SUBSTITUTE(D418," ","")=基础数据!$A$3,S418/T418*基础数据!$C$3,S418/T418*基础数据!$C$2)))</f>
        <v>0.29410010306555784</v>
      </c>
      <c r="V418" s="35">
        <f t="shared" si="58"/>
        <v>2.3341001030655577</v>
      </c>
      <c r="W418" s="35">
        <f>IF(SUBSTITUTE(D418," ","")="老年群体",V418*LOOKUP(1,0/((基础数据!$A$15:$A$26=SUBSTITUTE(是否降价——第三轮积分赛2Q产品评价以及处理!B418," ",""))*(基础数据!$B$15:$B$26=SUBSTITUTE(是否降价——第三轮积分赛2Q产品评价以及处理!D418," ",""))),基础数据!$C$15:$C$26)/(100-基础数据!$G$5),V418*LOOKUP(1,0/((基础数据!$A$15:$A$26=SUBSTITUTE(是否降价——第三轮积分赛2Q产品评价以及处理!B418," ",""))*(基础数据!$B$15:$B$26=SUBSTITUTE(是否降价——第三轮积分赛2Q产品评价以及处理!D418," ",""))),基础数据!$C$15:$C$26)/100)</f>
        <v>18.78950582967774</v>
      </c>
      <c r="X418" s="35">
        <f t="shared" si="59"/>
        <v>15969.201004643111</v>
      </c>
    </row>
    <row r="419" spans="1:24" ht="53.4" hidden="1" thickBot="1">
      <c r="A419" s="43">
        <f t="shared" si="52"/>
        <v>23</v>
      </c>
      <c r="B419" s="29" t="s">
        <v>23</v>
      </c>
      <c r="C419" s="30" t="s">
        <v>17</v>
      </c>
      <c r="D419" s="32" t="s">
        <v>116</v>
      </c>
      <c r="E419" s="20" t="s">
        <v>133</v>
      </c>
      <c r="F419" s="24">
        <v>0.28999999999999998</v>
      </c>
      <c r="G419" s="20">
        <v>1.03</v>
      </c>
      <c r="H419" s="20">
        <v>0.91</v>
      </c>
      <c r="I419" s="20">
        <v>0.08</v>
      </c>
      <c r="J419" s="20">
        <v>0</v>
      </c>
      <c r="K419" s="20">
        <v>2.3163999999999998</v>
      </c>
      <c r="L419" s="45">
        <f>LOOKUP(1,0/((订单汇总处理!$G$7:$G$2423=N419)*(订单汇总处理!$E$7:$E$2423=B419)*(订单汇总处理!$D$7:$D$2423=2)),订单汇总处理!$I$7:$I$2423)</f>
        <v>18</v>
      </c>
      <c r="M419" s="45">
        <f>IF(SUBSTITUTE(D419," ","")="老年群体",K419*LOOKUP(1,0/((基础数据!$A$15:$A$26=SUBSTITUTE(是否降价——第三轮积分赛2Q产品评价以及处理!B419," ",""))*(基础数据!$B$15:$B$26=SUBSTITUTE(是否降价——第三轮积分赛2Q产品评价以及处理!D419," ",""))),基础数据!$C$15:$C$26)/(100-基础数据!$G$5),K419*LOOKUP(1,0/((基础数据!$A$15:$A$26=SUBSTITUTE(是否降价——第三轮积分赛2Q产品评价以及处理!B419," ",""))*(基础数据!$B$15:$B$26=SUBSTITUTE(是否降价——第三轮积分赛2Q产品评价以及处理!D419," ",""))),基础数据!$C$15:$C$26)/100)</f>
        <v>18.647019999999998</v>
      </c>
      <c r="N419" s="45" t="str">
        <f t="shared" si="53"/>
        <v>白领W3</v>
      </c>
      <c r="O419" s="45">
        <f>IFERROR(LOOKUP(1,0/((订单汇总处理!$G$7:$G$2423=N419)*(订单汇总处理!$E$7:$E$2423=B419)*(订单汇总处理!$D$7:$D$2423=2)),订单汇总处理!$K$7:$K$2423),O420)</f>
        <v>850</v>
      </c>
      <c r="P419" s="45"/>
      <c r="Q419" s="45">
        <f t="shared" si="54"/>
        <v>15849.966999999999</v>
      </c>
      <c r="R419" s="46">
        <f t="shared" si="55"/>
        <v>850</v>
      </c>
      <c r="S419" s="35">
        <f t="shared" si="56"/>
        <v>1.384083044982699E-6</v>
      </c>
      <c r="T419" s="35">
        <f t="shared" si="57"/>
        <v>7.0609059022627038E-5</v>
      </c>
      <c r="U419" s="35">
        <f>IF(SUBSTITUTE(D419," ","")=基础数据!$A$5,S419/T419*基础数据!$C$5,IF(SUBSTITUTE(D419," ","")=基础数据!$A$4,S419/T419*基础数据!$C$4,IF(SUBSTITUTE(D419," ","")=基础数据!$A$3,S419/T419*基础数据!$C$3,S419/T419*基础数据!$C$2)))</f>
        <v>0.29403090711189672</v>
      </c>
      <c r="V419" s="35">
        <f t="shared" si="58"/>
        <v>2.3140309071118965</v>
      </c>
      <c r="W419" s="35">
        <f>IF(SUBSTITUTE(D419," ","")="老年群体",V419*LOOKUP(1,0/((基础数据!$A$15:$A$26=SUBSTITUTE(是否降价——第三轮积分赛2Q产品评价以及处理!B419," ",""))*(基础数据!$B$15:$B$26=SUBSTITUTE(是否降价——第三轮积分赛2Q产品评价以及处理!D419," ",""))),基础数据!$C$15:$C$26)/(100-基础数据!$G$5),V419*LOOKUP(1,0/((基础数据!$A$15:$A$26=SUBSTITUTE(是否降价——第三轮积分赛2Q产品评价以及处理!B419," ",""))*(基础数据!$B$15:$B$26=SUBSTITUTE(是否降价——第三轮积分赛2Q产品评价以及处理!D419," ",""))),基础数据!$C$15:$C$26)/100)</f>
        <v>18.627948802250767</v>
      </c>
      <c r="X419" s="35">
        <f t="shared" si="59"/>
        <v>15833.756481913151</v>
      </c>
    </row>
    <row r="420" spans="1:24" ht="40.200000000000003" hidden="1" thickBot="1">
      <c r="A420" s="43">
        <f t="shared" si="52"/>
        <v>11</v>
      </c>
      <c r="B420" s="29" t="s">
        <v>23</v>
      </c>
      <c r="C420" s="30" t="s">
        <v>17</v>
      </c>
      <c r="D420" s="32" t="s">
        <v>116</v>
      </c>
      <c r="E420" s="20" t="s">
        <v>131</v>
      </c>
      <c r="F420" s="24">
        <v>0.28999999999999998</v>
      </c>
      <c r="G420" s="20">
        <v>0.65</v>
      </c>
      <c r="H420" s="20">
        <v>0.99</v>
      </c>
      <c r="I420" s="20">
        <v>0.08</v>
      </c>
      <c r="J420" s="20">
        <v>0.28000000000000003</v>
      </c>
      <c r="K420" s="20">
        <v>2.2991999999999999</v>
      </c>
      <c r="L420" s="45">
        <f>LOOKUP(1,0/((订单汇总处理!$G$7:$G$2423=N420)*(订单汇总处理!$E$7:$E$2423=B420)*(订单汇总处理!$D$7:$D$2423=2)),订单汇总处理!$I$7:$I$2423)</f>
        <v>20</v>
      </c>
      <c r="M420" s="45">
        <f>IF(SUBSTITUTE(D420," ","")="老年群体",K420*LOOKUP(1,0/((基础数据!$A$15:$A$26=SUBSTITUTE(是否降价——第三轮积分赛2Q产品评价以及处理!B420," ",""))*(基础数据!$B$15:$B$26=SUBSTITUTE(是否降价——第三轮积分赛2Q产品评价以及处理!D420," ",""))),基础数据!$C$15:$C$26)/(100-基础数据!$G$5),K420*LOOKUP(1,0/((基础数据!$A$15:$A$26=SUBSTITUTE(是否降价——第三轮积分赛2Q产品评价以及处理!B420," ",""))*(基础数据!$B$15:$B$26=SUBSTITUTE(是否降价——第三轮积分赛2Q产品评价以及处理!D420," ",""))),基础数据!$C$15:$C$26)/100)</f>
        <v>18.508559999999999</v>
      </c>
      <c r="N420" s="45" t="str">
        <f t="shared" si="53"/>
        <v>白棋2</v>
      </c>
      <c r="O420" s="45">
        <f>IFERROR(LOOKUP(1,0/((订单汇总处理!$G$7:$G$2423=N420)*(订单汇总处理!$E$7:$E$2423=B420)*(订单汇总处理!$D$7:$D$2423=2)),订单汇总处理!$K$7:$K$2423),O421)</f>
        <v>850</v>
      </c>
      <c r="P420" s="45"/>
      <c r="Q420" s="45">
        <f t="shared" si="54"/>
        <v>15732.276</v>
      </c>
      <c r="R420" s="46">
        <f t="shared" si="55"/>
        <v>850</v>
      </c>
      <c r="S420" s="35">
        <f t="shared" si="56"/>
        <v>1.384083044982699E-6</v>
      </c>
      <c r="T420" s="35">
        <f t="shared" si="57"/>
        <v>7.0609059022627038E-5</v>
      </c>
      <c r="U420" s="35">
        <f>IF(SUBSTITUTE(D420," ","")=基础数据!$A$5,S420/T420*基础数据!$C$5,IF(SUBSTITUTE(D420," ","")=基础数据!$A$4,S420/T420*基础数据!$C$4,IF(SUBSTITUTE(D420," ","")=基础数据!$A$3,S420/T420*基础数据!$C$3,S420/T420*基础数据!$C$2)))</f>
        <v>0.29403090711189672</v>
      </c>
      <c r="V420" s="35">
        <f t="shared" si="58"/>
        <v>2.2940309071118969</v>
      </c>
      <c r="W420" s="35">
        <f>IF(SUBSTITUTE(D420," ","")="老年群体",V420*LOOKUP(1,0/((基础数据!$A$15:$A$26=SUBSTITUTE(是否降价——第三轮积分赛2Q产品评价以及处理!B420," ",""))*(基础数据!$B$15:$B$26=SUBSTITUTE(是否降价——第三轮积分赛2Q产品评价以及处理!D420," ",""))),基础数据!$C$15:$C$26)/(100-基础数据!$G$5),V420*LOOKUP(1,0/((基础数据!$A$15:$A$26=SUBSTITUTE(是否降价——第三轮积分赛2Q产品评价以及处理!B420," ",""))*(基础数据!$B$15:$B$26=SUBSTITUTE(是否降价——第三轮积分赛2Q产品评价以及处理!D420," ",""))),基础数据!$C$15:$C$26)/100)</f>
        <v>18.466948802250769</v>
      </c>
      <c r="X420" s="35">
        <f t="shared" si="59"/>
        <v>15696.906481913154</v>
      </c>
    </row>
    <row r="421" spans="1:24" ht="40.200000000000003" hidden="1" thickBot="1">
      <c r="A421" s="43">
        <f t="shared" si="52"/>
        <v>13</v>
      </c>
      <c r="B421" s="29" t="s">
        <v>23</v>
      </c>
      <c r="C421" s="30" t="s">
        <v>17</v>
      </c>
      <c r="D421" s="32" t="s">
        <v>116</v>
      </c>
      <c r="E421" s="20" t="s">
        <v>123</v>
      </c>
      <c r="F421" s="24">
        <v>0.28999999999999998</v>
      </c>
      <c r="G421" s="20">
        <v>0.73</v>
      </c>
      <c r="H421" s="20">
        <v>0.99</v>
      </c>
      <c r="I421" s="20">
        <v>0.08</v>
      </c>
      <c r="J421" s="20">
        <v>0.19</v>
      </c>
      <c r="K421" s="20">
        <v>2.2877999999999998</v>
      </c>
      <c r="L421" s="45">
        <f>LOOKUP(1,0/((订单汇总处理!$G$7:$G$2423=N421)*(订单汇总处理!$E$7:$E$2423=B421)*(订单汇总处理!$D$7:$D$2423=2)),订单汇总处理!$I$7:$I$2423)</f>
        <v>19</v>
      </c>
      <c r="M421" s="45">
        <f>IF(SUBSTITUTE(D421," ","")="老年群体",K421*LOOKUP(1,0/((基础数据!$A$15:$A$26=SUBSTITUTE(是否降价——第三轮积分赛2Q产品评价以及处理!B421," ",""))*(基础数据!$B$15:$B$26=SUBSTITUTE(是否降价——第三轮积分赛2Q产品评价以及处理!D421," ",""))),基础数据!$C$15:$C$26)/(100-基础数据!$G$5),K421*LOOKUP(1,0/((基础数据!$A$15:$A$26=SUBSTITUTE(是否降价——第三轮积分赛2Q产品评价以及处理!B421," ",""))*(基础数据!$B$15:$B$26=SUBSTITUTE(是否降价——第三轮积分赛2Q产品评价以及处理!D421," ",""))),基础数据!$C$15:$C$26)/100)</f>
        <v>18.416789999999999</v>
      </c>
      <c r="N421" s="45" t="str">
        <f t="shared" si="53"/>
        <v>白白1</v>
      </c>
      <c r="O421" s="45">
        <f>IFERROR(LOOKUP(1,0/((订单汇总处理!$G$7:$G$2423=N421)*(订单汇总处理!$E$7:$E$2423=B421)*(订单汇总处理!$D$7:$D$2423=2)),订单汇总处理!$K$7:$K$2423),O422)</f>
        <v>850</v>
      </c>
      <c r="P421" s="45"/>
      <c r="Q421" s="45">
        <f t="shared" si="54"/>
        <v>15654.271499999999</v>
      </c>
      <c r="R421" s="46">
        <f t="shared" si="55"/>
        <v>850</v>
      </c>
      <c r="S421" s="35">
        <f t="shared" si="56"/>
        <v>1.384083044982699E-6</v>
      </c>
      <c r="T421" s="35">
        <f t="shared" si="57"/>
        <v>7.0609059022627038E-5</v>
      </c>
      <c r="U421" s="35">
        <f>IF(SUBSTITUTE(D421," ","")=基础数据!$A$5,S421/T421*基础数据!$C$5,IF(SUBSTITUTE(D421," ","")=基础数据!$A$4,S421/T421*基础数据!$C$4,IF(SUBSTITUTE(D421," ","")=基础数据!$A$3,S421/T421*基础数据!$C$3,S421/T421*基础数据!$C$2)))</f>
        <v>0.29403090711189672</v>
      </c>
      <c r="V421" s="35">
        <f t="shared" si="58"/>
        <v>2.2840309071118967</v>
      </c>
      <c r="W421" s="35">
        <f>IF(SUBSTITUTE(D421," ","")="老年群体",V421*LOOKUP(1,0/((基础数据!$A$15:$A$26=SUBSTITUTE(是否降价——第三轮积分赛2Q产品评价以及处理!B421," ",""))*(基础数据!$B$15:$B$26=SUBSTITUTE(是否降价——第三轮积分赛2Q产品评价以及处理!D421," ",""))),基础数据!$C$15:$C$26)/(100-基础数据!$G$5),V421*LOOKUP(1,0/((基础数据!$A$15:$A$26=SUBSTITUTE(是否降价——第三轮积分赛2Q产品评价以及处理!B421," ",""))*(基础数据!$B$15:$B$26=SUBSTITUTE(是否降价——第三轮积分赛2Q产品评价以及处理!D421," ",""))),基础数据!$C$15:$C$26)/100)</f>
        <v>18.386448802250769</v>
      </c>
      <c r="X421" s="35">
        <f t="shared" si="59"/>
        <v>15628.481481913153</v>
      </c>
    </row>
    <row r="422" spans="1:24" ht="27" hidden="1" thickBot="1">
      <c r="A422" s="43">
        <f t="shared" si="52"/>
        <v>18</v>
      </c>
      <c r="B422" s="29" t="s">
        <v>23</v>
      </c>
      <c r="C422" s="30" t="s">
        <v>17</v>
      </c>
      <c r="D422" s="32" t="s">
        <v>116</v>
      </c>
      <c r="E422" s="20" t="s">
        <v>187</v>
      </c>
      <c r="F422" s="24">
        <v>0.3</v>
      </c>
      <c r="G422" s="20">
        <v>0.68</v>
      </c>
      <c r="H422" s="20">
        <v>0.99</v>
      </c>
      <c r="I422" s="20">
        <v>0.08</v>
      </c>
      <c r="J422" s="20">
        <v>0.18</v>
      </c>
      <c r="K422" s="20">
        <v>2.2351000000000001</v>
      </c>
      <c r="L422" s="45">
        <f>LOOKUP(1,0/((订单汇总处理!$G$7:$G$2423=N422)*(订单汇总处理!$E$7:$E$2423=B422)*(订单汇总处理!$D$7:$D$2423=2)),订单汇总处理!$I$7:$I$2423)</f>
        <v>19</v>
      </c>
      <c r="M422" s="45">
        <f>IF(SUBSTITUTE(D422," ","")="老年群体",K422*LOOKUP(1,0/((基础数据!$A$15:$A$26=SUBSTITUTE(是否降价——第三轮积分赛2Q产品评价以及处理!B422," ",""))*(基础数据!$B$15:$B$26=SUBSTITUTE(是否降价——第三轮积分赛2Q产品评价以及处理!D422," ",""))),基础数据!$C$15:$C$26)/(100-基础数据!$G$5),K422*LOOKUP(1,0/((基础数据!$A$15:$A$26=SUBSTITUTE(是否降价——第三轮积分赛2Q产品评价以及处理!B422," ",""))*(基础数据!$B$15:$B$26=SUBSTITUTE(是否降价——第三轮积分赛2Q产品评价以及处理!D422," ",""))),基础数据!$C$15:$C$26)/100)</f>
        <v>17.992554999999999</v>
      </c>
      <c r="N422" s="45" t="str">
        <f t="shared" si="53"/>
        <v>白领A1</v>
      </c>
      <c r="O422" s="45">
        <f>IFERROR(LOOKUP(1,0/((订单汇总处理!$G$7:$G$2423=N422)*(订单汇总处理!$E$7:$E$2423=B422)*(订单汇总处理!$D$7:$D$2423=2)),订单汇总处理!$K$7:$K$2423),O423)</f>
        <v>844</v>
      </c>
      <c r="P422" s="45"/>
      <c r="Q422" s="45">
        <f t="shared" si="54"/>
        <v>15185.716419999999</v>
      </c>
      <c r="R422" s="46">
        <f t="shared" si="55"/>
        <v>844</v>
      </c>
      <c r="S422" s="35">
        <f t="shared" si="56"/>
        <v>1.40383189955302E-6</v>
      </c>
      <c r="T422" s="35">
        <f t="shared" si="57"/>
        <v>7.0609059022627038E-5</v>
      </c>
      <c r="U422" s="35">
        <f>IF(SUBSTITUTE(D422," ","")=基础数据!$A$5,S422/T422*基础数据!$C$5,IF(SUBSTITUTE(D422," ","")=基础数据!$A$4,S422/T422*基础数据!$C$4,IF(SUBSTITUTE(D422," ","")=基础数据!$A$3,S422/T422*基础数据!$C$3,S422/T422*基础数据!$C$2)))</f>
        <v>0.29822630105504344</v>
      </c>
      <c r="V422" s="35">
        <f t="shared" si="58"/>
        <v>2.2282263010550434</v>
      </c>
      <c r="W422" s="35">
        <f>IF(SUBSTITUTE(D422," ","")="老年群体",V422*LOOKUP(1,0/((基础数据!$A$15:$A$26=SUBSTITUTE(是否降价——第三轮积分赛2Q产品评价以及处理!B422," ",""))*(基础数据!$B$15:$B$26=SUBSTITUTE(是否降价——第三轮积分赛2Q产品评价以及处理!D422," ",""))),基础数据!$C$15:$C$26)/(100-基础数据!$G$5),V422*LOOKUP(1,0/((基础数据!$A$15:$A$26=SUBSTITUTE(是否降价——第三轮积分赛2Q产品评价以及处理!B422," ",""))*(基础数据!$B$15:$B$26=SUBSTITUTE(是否降价——第三轮积分赛2Q产品评价以及处理!D422," ",""))),基础数据!$C$15:$C$26)/100)</f>
        <v>17.937221723493099</v>
      </c>
      <c r="X422" s="35">
        <f t="shared" si="59"/>
        <v>15139.015134628176</v>
      </c>
    </row>
    <row r="423" spans="1:24" ht="40.200000000000003" hidden="1" thickBot="1">
      <c r="A423" s="43">
        <f t="shared" si="52"/>
        <v>13</v>
      </c>
      <c r="B423" s="29" t="s">
        <v>23</v>
      </c>
      <c r="C423" s="30" t="s">
        <v>17</v>
      </c>
      <c r="D423" s="32" t="s">
        <v>116</v>
      </c>
      <c r="E423" s="20" t="s">
        <v>125</v>
      </c>
      <c r="F423" s="24">
        <v>0.28999999999999998</v>
      </c>
      <c r="G423" s="20">
        <v>0.73</v>
      </c>
      <c r="H423" s="20">
        <v>0.91</v>
      </c>
      <c r="I423" s="20">
        <v>0.08</v>
      </c>
      <c r="J423" s="20">
        <v>0.18</v>
      </c>
      <c r="K423" s="20">
        <v>2.2010000000000001</v>
      </c>
      <c r="L423" s="45">
        <f>LOOKUP(1,0/((订单汇总处理!$G$7:$G$2423=N423)*(订单汇总处理!$E$7:$E$2423=B423)*(订单汇总处理!$D$7:$D$2423=2)),订单汇总处理!$I$7:$I$2423)</f>
        <v>19</v>
      </c>
      <c r="M423" s="45">
        <f>IF(SUBSTITUTE(D423," ","")="老年群体",K423*LOOKUP(1,0/((基础数据!$A$15:$A$26=SUBSTITUTE(是否降价——第三轮积分赛2Q产品评价以及处理!B423," ",""))*(基础数据!$B$15:$B$26=SUBSTITUTE(是否降价——第三轮积分赛2Q产品评价以及处理!D423," ",""))),基础数据!$C$15:$C$26)/(100-基础数据!$G$5),K423*LOOKUP(1,0/((基础数据!$A$15:$A$26=SUBSTITUTE(是否降价——第三轮积分赛2Q产品评价以及处理!B423," ",""))*(基础数据!$B$15:$B$26=SUBSTITUTE(是否降价——第三轮积分赛2Q产品评价以及处理!D423," ",""))),基础数据!$C$15:$C$26)/100)</f>
        <v>17.718050000000002</v>
      </c>
      <c r="N423" s="45" t="str">
        <f t="shared" si="53"/>
        <v>白白2</v>
      </c>
      <c r="O423" s="45">
        <f>IFERROR(LOOKUP(1,0/((订单汇总处理!$G$7:$G$2423=N423)*(订单汇总处理!$E$7:$E$2423=B423)*(订单汇总处理!$D$7:$D$2423=2)),订单汇总处理!$K$7:$K$2423),O424)</f>
        <v>850</v>
      </c>
      <c r="P423" s="45"/>
      <c r="Q423" s="45">
        <f t="shared" si="54"/>
        <v>15060.342500000001</v>
      </c>
      <c r="R423" s="46">
        <f t="shared" si="55"/>
        <v>850</v>
      </c>
      <c r="S423" s="35">
        <f t="shared" si="56"/>
        <v>1.384083044982699E-6</v>
      </c>
      <c r="T423" s="35">
        <f t="shared" si="57"/>
        <v>7.0609059022627038E-5</v>
      </c>
      <c r="U423" s="35">
        <f>IF(SUBSTITUTE(D423," ","")=基础数据!$A$5,S423/T423*基础数据!$C$5,IF(SUBSTITUTE(D423," ","")=基础数据!$A$4,S423/T423*基础数据!$C$4,IF(SUBSTITUTE(D423," ","")=基础数据!$A$3,S423/T423*基础数据!$C$3,S423/T423*基础数据!$C$2)))</f>
        <v>0.29403090711189672</v>
      </c>
      <c r="V423" s="35">
        <f t="shared" si="58"/>
        <v>2.1940309071118969</v>
      </c>
      <c r="W423" s="35">
        <f>IF(SUBSTITUTE(D423," ","")="老年群体",V423*LOOKUP(1,0/((基础数据!$A$15:$A$26=SUBSTITUTE(是否降价——第三轮积分赛2Q产品评价以及处理!B423," ",""))*(基础数据!$B$15:$B$26=SUBSTITUTE(是否降价——第三轮积分赛2Q产品评价以及处理!D423," ",""))),基础数据!$C$15:$C$26)/(100-基础数据!$G$5),V423*LOOKUP(1,0/((基础数据!$A$15:$A$26=SUBSTITUTE(是否降价——第三轮积分赛2Q产品评价以及处理!B423," ",""))*(基础数据!$B$15:$B$26=SUBSTITUTE(是否降价——第三轮积分赛2Q产品评价以及处理!D423," ",""))),基础数据!$C$15:$C$26)/100)</f>
        <v>17.66194880225077</v>
      </c>
      <c r="X423" s="35">
        <f t="shared" si="59"/>
        <v>15012.656481913154</v>
      </c>
    </row>
    <row r="424" spans="1:24" ht="40.200000000000003" hidden="1" thickBot="1">
      <c r="A424" s="43">
        <f t="shared" si="52"/>
        <v>22</v>
      </c>
      <c r="B424" s="29" t="s">
        <v>23</v>
      </c>
      <c r="C424" s="30" t="s">
        <v>17</v>
      </c>
      <c r="D424" s="32" t="s">
        <v>116</v>
      </c>
      <c r="E424" s="20" t="s">
        <v>210</v>
      </c>
      <c r="F424" s="24">
        <v>0.28999999999999998</v>
      </c>
      <c r="G424" s="20">
        <v>0.61</v>
      </c>
      <c r="H424" s="20">
        <v>0.99</v>
      </c>
      <c r="I424" s="20">
        <v>0.16</v>
      </c>
      <c r="J424" s="20">
        <v>0.12</v>
      </c>
      <c r="K424" s="20">
        <v>2.1714000000000002</v>
      </c>
      <c r="L424" s="45">
        <f>LOOKUP(1,0/((订单汇总处理!$G$7:$G$2423=N424)*(订单汇总处理!$E$7:$E$2423=B424)*(订单汇总处理!$D$7:$D$2423=2)),订单汇总处理!$I$7:$I$2423)</f>
        <v>18</v>
      </c>
      <c r="M424" s="45">
        <f>IF(SUBSTITUTE(D424," ","")="老年群体",K424*LOOKUP(1,0/((基础数据!$A$15:$A$26=SUBSTITUTE(是否降价——第三轮积分赛2Q产品评价以及处理!B424," ",""))*(基础数据!$B$15:$B$26=SUBSTITUTE(是否降价——第三轮积分赛2Q产品评价以及处理!D424," ",""))),基础数据!$C$15:$C$26)/(100-基础数据!$G$5),K424*LOOKUP(1,0/((基础数据!$A$15:$A$26=SUBSTITUTE(是否降价——第三轮积分赛2Q产品评价以及处理!B424," ",""))*(基础数据!$B$15:$B$26=SUBSTITUTE(是否降价——第三轮积分赛2Q产品评价以及处理!D424," ",""))),基础数据!$C$15:$C$26)/100)</f>
        <v>17.479770000000002</v>
      </c>
      <c r="N424" s="45" t="str">
        <f t="shared" si="53"/>
        <v>21</v>
      </c>
      <c r="O424" s="45">
        <f>IFERROR(LOOKUP(1,0/((订单汇总处理!$G$7:$G$2423=N424)*(订单汇总处理!$E$7:$E$2423=B424)*(订单汇总处理!$D$7:$D$2423=2)),订单汇总处理!$K$7:$K$2423),O425)</f>
        <v>850</v>
      </c>
      <c r="P424" s="45"/>
      <c r="Q424" s="45">
        <f t="shared" si="54"/>
        <v>14857.804500000002</v>
      </c>
      <c r="R424" s="46">
        <f t="shared" si="55"/>
        <v>850</v>
      </c>
      <c r="S424" s="35">
        <f t="shared" si="56"/>
        <v>1.384083044982699E-6</v>
      </c>
      <c r="T424" s="35">
        <f t="shared" si="57"/>
        <v>7.0609059022627038E-5</v>
      </c>
      <c r="U424" s="35">
        <f>IF(SUBSTITUTE(D424," ","")=基础数据!$A$5,S424/T424*基础数据!$C$5,IF(SUBSTITUTE(D424," ","")=基础数据!$A$4,S424/T424*基础数据!$C$4,IF(SUBSTITUTE(D424," ","")=基础数据!$A$3,S424/T424*基础数据!$C$3,S424/T424*基础数据!$C$2)))</f>
        <v>0.29403090711189672</v>
      </c>
      <c r="V424" s="35">
        <f t="shared" si="58"/>
        <v>2.1740309071118968</v>
      </c>
      <c r="W424" s="35">
        <f>IF(SUBSTITUTE(D424," ","")="老年群体",V424*LOOKUP(1,0/((基础数据!$A$15:$A$26=SUBSTITUTE(是否降价——第三轮积分赛2Q产品评价以及处理!B424," ",""))*(基础数据!$B$15:$B$26=SUBSTITUTE(是否降价——第三轮积分赛2Q产品评价以及处理!D424," ",""))),基础数据!$C$15:$C$26)/(100-基础数据!$G$5),V424*LOOKUP(1,0/((基础数据!$A$15:$A$26=SUBSTITUTE(是否降价——第三轮积分赛2Q产品评价以及处理!B424," ",""))*(基础数据!$B$15:$B$26=SUBSTITUTE(是否降价——第三轮积分赛2Q产品评价以及处理!D424," ",""))),基础数据!$C$15:$C$26)/100)</f>
        <v>17.500948802250768</v>
      </c>
      <c r="X424" s="35">
        <f t="shared" si="59"/>
        <v>14875.806481913152</v>
      </c>
    </row>
    <row r="425" spans="1:24" ht="40.200000000000003" hidden="1" thickBot="1">
      <c r="A425" s="43">
        <f t="shared" si="52"/>
        <v>5</v>
      </c>
      <c r="B425" s="29" t="s">
        <v>23</v>
      </c>
      <c r="C425" s="30" t="s">
        <v>17</v>
      </c>
      <c r="D425" s="32" t="s">
        <v>116</v>
      </c>
      <c r="E425" s="20" t="s">
        <v>124</v>
      </c>
      <c r="F425" s="24">
        <v>0.28999999999999998</v>
      </c>
      <c r="G425" s="20">
        <v>0.57999999999999996</v>
      </c>
      <c r="H425" s="20">
        <v>0.99</v>
      </c>
      <c r="I425" s="20">
        <v>0.08</v>
      </c>
      <c r="J425" s="20">
        <v>0.15</v>
      </c>
      <c r="K425" s="20">
        <v>2.093</v>
      </c>
      <c r="L425" s="45">
        <f>LOOKUP(1,0/((订单汇总处理!$G$7:$G$2423=N425)*(订单汇总处理!$E$7:$E$2423=B425)*(订单汇总处理!$D$7:$D$2423=2)),订单汇总处理!$I$7:$I$2423)</f>
        <v>11</v>
      </c>
      <c r="M425" s="45">
        <f>IF(SUBSTITUTE(D425," ","")="老年群体",K425*LOOKUP(1,0/((基础数据!$A$15:$A$26=SUBSTITUTE(是否降价——第三轮积分赛2Q产品评价以及处理!B425," ",""))*(基础数据!$B$15:$B$26=SUBSTITUTE(是否降价——第三轮积分赛2Q产品评价以及处理!D425," ",""))),基础数据!$C$15:$C$26)/(100-基础数据!$G$5),K425*LOOKUP(1,0/((基础数据!$A$15:$A$26=SUBSTITUTE(是否降价——第三轮积分赛2Q产品评价以及处理!B425," ",""))*(基础数据!$B$15:$B$26=SUBSTITUTE(是否降价——第三轮积分赛2Q产品评价以及处理!D425," ",""))),基础数据!$C$15:$C$26)/100)</f>
        <v>16.848649999999999</v>
      </c>
      <c r="N425" s="45" t="str">
        <f t="shared" si="53"/>
        <v>bb1</v>
      </c>
      <c r="O425" s="45">
        <f>IFERROR(LOOKUP(1,0/((订单汇总处理!$G$7:$G$2423=N425)*(订单汇总处理!$E$7:$E$2423=B425)*(订单汇总处理!$D$7:$D$2423=2)),订单汇总处理!$K$7:$K$2423),O426)</f>
        <v>850</v>
      </c>
      <c r="P425" s="45"/>
      <c r="Q425" s="45">
        <f t="shared" si="54"/>
        <v>14321.352499999999</v>
      </c>
      <c r="R425" s="46">
        <f t="shared" si="55"/>
        <v>850</v>
      </c>
      <c r="S425" s="35">
        <f t="shared" si="56"/>
        <v>1.384083044982699E-6</v>
      </c>
      <c r="T425" s="35">
        <f t="shared" si="57"/>
        <v>7.0609059022627038E-5</v>
      </c>
      <c r="U425" s="35">
        <f>IF(SUBSTITUTE(D425," ","")=基础数据!$A$5,S425/T425*基础数据!$C$5,IF(SUBSTITUTE(D425," ","")=基础数据!$A$4,S425/T425*基础数据!$C$4,IF(SUBSTITUTE(D425," ","")=基础数据!$A$3,S425/T425*基础数据!$C$3,S425/T425*基础数据!$C$2)))</f>
        <v>0.29403090711189672</v>
      </c>
      <c r="V425" s="35">
        <f t="shared" si="58"/>
        <v>2.0940309071118968</v>
      </c>
      <c r="W425" s="35">
        <f>IF(SUBSTITUTE(D425," ","")="老年群体",V425*LOOKUP(1,0/((基础数据!$A$15:$A$26=SUBSTITUTE(是否降价——第三轮积分赛2Q产品评价以及处理!B425," ",""))*(基础数据!$B$15:$B$26=SUBSTITUTE(是否降价——第三轮积分赛2Q产品评价以及处理!D425," ",""))),基础数据!$C$15:$C$26)/(100-基础数据!$G$5),V425*LOOKUP(1,0/((基础数据!$A$15:$A$26=SUBSTITUTE(是否降价——第三轮积分赛2Q产品评价以及处理!B425," ",""))*(基础数据!$B$15:$B$26=SUBSTITUTE(是否降价——第三轮积分赛2Q产品评价以及处理!D425," ",""))),基础数据!$C$15:$C$26)/100)</f>
        <v>16.85694880225077</v>
      </c>
      <c r="X425" s="35">
        <f t="shared" si="59"/>
        <v>14328.406481913154</v>
      </c>
    </row>
    <row r="426" spans="1:24" ht="53.4" hidden="1" thickBot="1">
      <c r="A426" s="43">
        <f t="shared" si="52"/>
        <v>23</v>
      </c>
      <c r="B426" s="29" t="s">
        <v>23</v>
      </c>
      <c r="C426" s="30" t="s">
        <v>17</v>
      </c>
      <c r="D426" s="32" t="s">
        <v>116</v>
      </c>
      <c r="E426" s="20" t="s">
        <v>128</v>
      </c>
      <c r="F426" s="24">
        <v>0.28999999999999998</v>
      </c>
      <c r="G426" s="20">
        <v>0.56999999999999995</v>
      </c>
      <c r="H426" s="20">
        <v>0.99</v>
      </c>
      <c r="I426" s="20">
        <v>0.08</v>
      </c>
      <c r="J426" s="20">
        <v>0.12</v>
      </c>
      <c r="K426" s="20">
        <v>2.0510000000000002</v>
      </c>
      <c r="L426" s="45">
        <f>LOOKUP(1,0/((订单汇总处理!$G$7:$G$2423=N426)*(订单汇总处理!$E$7:$E$2423=B426)*(订单汇总处理!$D$7:$D$2423=2)),订单汇总处理!$I$7:$I$2423)</f>
        <v>17</v>
      </c>
      <c r="M426" s="45">
        <f>IF(SUBSTITUTE(D426," ","")="老年群体",K426*LOOKUP(1,0/((基础数据!$A$15:$A$26=SUBSTITUTE(是否降价——第三轮积分赛2Q产品评价以及处理!B426," ",""))*(基础数据!$B$15:$B$26=SUBSTITUTE(是否降价——第三轮积分赛2Q产品评价以及处理!D426," ",""))),基础数据!$C$15:$C$26)/(100-基础数据!$G$5),K426*LOOKUP(1,0/((基础数据!$A$15:$A$26=SUBSTITUTE(是否降价——第三轮积分赛2Q产品评价以及处理!B426," ",""))*(基础数据!$B$15:$B$26=SUBSTITUTE(是否降价——第三轮积分赛2Q产品评价以及处理!D426," ",""))),基础数据!$C$15:$C$26)/100)</f>
        <v>16.510550000000002</v>
      </c>
      <c r="N426" s="45" t="str">
        <f t="shared" si="53"/>
        <v>白领W1</v>
      </c>
      <c r="O426" s="45">
        <f>IFERROR(LOOKUP(1,0/((订单汇总处理!$G$7:$G$2423=N426)*(订单汇总处理!$E$7:$E$2423=B426)*(订单汇总处理!$D$7:$D$2423=2)),订单汇总处理!$K$7:$K$2423),O427)</f>
        <v>850</v>
      </c>
      <c r="P426" s="45"/>
      <c r="Q426" s="45">
        <f t="shared" si="54"/>
        <v>14033.967500000002</v>
      </c>
      <c r="R426" s="46">
        <f t="shared" si="55"/>
        <v>850</v>
      </c>
      <c r="S426" s="35">
        <f t="shared" si="56"/>
        <v>1.384083044982699E-6</v>
      </c>
      <c r="T426" s="35">
        <f t="shared" si="57"/>
        <v>7.0609059022627038E-5</v>
      </c>
      <c r="U426" s="35">
        <f>IF(SUBSTITUTE(D426," ","")=基础数据!$A$5,S426/T426*基础数据!$C$5,IF(SUBSTITUTE(D426," ","")=基础数据!$A$4,S426/T426*基础数据!$C$4,IF(SUBSTITUTE(D426," ","")=基础数据!$A$3,S426/T426*基础数据!$C$3,S426/T426*基础数据!$C$2)))</f>
        <v>0.29403090711189672</v>
      </c>
      <c r="V426" s="35">
        <f t="shared" si="58"/>
        <v>2.0540309071118967</v>
      </c>
      <c r="W426" s="35">
        <f>IF(SUBSTITUTE(D426," ","")="老年群体",V426*LOOKUP(1,0/((基础数据!$A$15:$A$26=SUBSTITUTE(是否降价——第三轮积分赛2Q产品评价以及处理!B426," ",""))*(基础数据!$B$15:$B$26=SUBSTITUTE(是否降价——第三轮积分赛2Q产品评价以及处理!D426," ",""))),基础数据!$C$15:$C$26)/(100-基础数据!$G$5),V426*LOOKUP(1,0/((基础数据!$A$15:$A$26=SUBSTITUTE(是否降价——第三轮积分赛2Q产品评价以及处理!B426," ",""))*(基础数据!$B$15:$B$26=SUBSTITUTE(是否降价——第三轮积分赛2Q产品评价以及处理!D426," ",""))),基础数据!$C$15:$C$26)/100)</f>
        <v>16.534948802250771</v>
      </c>
      <c r="X426" s="35">
        <f t="shared" si="59"/>
        <v>14054.706481913156</v>
      </c>
    </row>
    <row r="427" spans="1:24" ht="27" hidden="1" thickBot="1">
      <c r="A427" s="43">
        <f t="shared" si="52"/>
        <v>2</v>
      </c>
      <c r="B427" s="29" t="s">
        <v>23</v>
      </c>
      <c r="C427" s="30" t="s">
        <v>17</v>
      </c>
      <c r="D427" s="32" t="s">
        <v>116</v>
      </c>
      <c r="E427" s="20" t="s">
        <v>183</v>
      </c>
      <c r="F427" s="24">
        <v>0.28999999999999998</v>
      </c>
      <c r="G427" s="20">
        <v>0.39</v>
      </c>
      <c r="H427" s="20">
        <v>0.99</v>
      </c>
      <c r="I427" s="20">
        <v>0.08</v>
      </c>
      <c r="J427" s="20">
        <v>0.27</v>
      </c>
      <c r="K427" s="20">
        <v>2.0190999999999999</v>
      </c>
      <c r="L427" s="45">
        <f>LOOKUP(1,0/((订单汇总处理!$G$7:$G$2423=N427)*(订单汇总处理!$E$7:$E$2423=B427)*(订单汇总处理!$D$7:$D$2423=2)),订单汇总处理!$I$7:$I$2423)</f>
        <v>17</v>
      </c>
      <c r="M427" s="45">
        <f>IF(SUBSTITUTE(D427," ","")="老年群体",K427*LOOKUP(1,0/((基础数据!$A$15:$A$26=SUBSTITUTE(是否降价——第三轮积分赛2Q产品评价以及处理!B427," ",""))*(基础数据!$B$15:$B$26=SUBSTITUTE(是否降价——第三轮积分赛2Q产品评价以及处理!D427," ",""))),基础数据!$C$15:$C$26)/(100-基础数据!$G$5),K427*LOOKUP(1,0/((基础数据!$A$15:$A$26=SUBSTITUTE(是否降价——第三轮积分赛2Q产品评价以及处理!B427," ",""))*(基础数据!$B$15:$B$26=SUBSTITUTE(是否降价——第三轮积分赛2Q产品评价以及处理!D427," ",""))),基础数据!$C$15:$C$26)/100)</f>
        <v>16.253754999999998</v>
      </c>
      <c r="N427" s="45" t="str">
        <f t="shared" si="53"/>
        <v>白领A</v>
      </c>
      <c r="O427" s="45">
        <f>IFERROR(LOOKUP(1,0/((订单汇总处理!$G$7:$G$2423=N427)*(订单汇总处理!$E$7:$E$2423=B427)*(订单汇总处理!$D$7:$D$2423=2)),订单汇总处理!$K$7:$K$2423),O428)</f>
        <v>850</v>
      </c>
      <c r="P427" s="45"/>
      <c r="Q427" s="45">
        <f t="shared" si="54"/>
        <v>13815.691749999998</v>
      </c>
      <c r="R427" s="46">
        <f t="shared" si="55"/>
        <v>850</v>
      </c>
      <c r="S427" s="35">
        <f t="shared" si="56"/>
        <v>1.384083044982699E-6</v>
      </c>
      <c r="T427" s="35">
        <f t="shared" si="57"/>
        <v>7.0609059022627038E-5</v>
      </c>
      <c r="U427" s="35">
        <f>IF(SUBSTITUTE(D427," ","")=基础数据!$A$5,S427/T427*基础数据!$C$5,IF(SUBSTITUTE(D427," ","")=基础数据!$A$4,S427/T427*基础数据!$C$4,IF(SUBSTITUTE(D427," ","")=基础数据!$A$3,S427/T427*基础数据!$C$3,S427/T427*基础数据!$C$2)))</f>
        <v>0.29403090711189672</v>
      </c>
      <c r="V427" s="35">
        <f t="shared" si="58"/>
        <v>2.0240309071118965</v>
      </c>
      <c r="W427" s="35">
        <f>IF(SUBSTITUTE(D427," ","")="老年群体",V427*LOOKUP(1,0/((基础数据!$A$15:$A$26=SUBSTITUTE(是否降价——第三轮积分赛2Q产品评价以及处理!B427," ",""))*(基础数据!$B$15:$B$26=SUBSTITUTE(是否降价——第三轮积分赛2Q产品评价以及处理!D427," ",""))),基础数据!$C$15:$C$26)/(100-基础数据!$G$5),V427*LOOKUP(1,0/((基础数据!$A$15:$A$26=SUBSTITUTE(是否降价——第三轮积分赛2Q产品评价以及处理!B427," ",""))*(基础数据!$B$15:$B$26=SUBSTITUTE(是否降价——第三轮积分赛2Q产品评价以及处理!D427," ",""))),基础数据!$C$15:$C$26)/100)</f>
        <v>16.293448802250765</v>
      </c>
      <c r="X427" s="35">
        <f t="shared" si="59"/>
        <v>13849.43148191315</v>
      </c>
    </row>
    <row r="428" spans="1:24" ht="40.200000000000003" hidden="1" thickBot="1">
      <c r="A428" s="43">
        <f t="shared" si="52"/>
        <v>5</v>
      </c>
      <c r="B428" s="29" t="s">
        <v>23</v>
      </c>
      <c r="C428" s="30" t="s">
        <v>17</v>
      </c>
      <c r="D428" s="32" t="s">
        <v>116</v>
      </c>
      <c r="E428" s="20" t="s">
        <v>142</v>
      </c>
      <c r="F428" s="24">
        <v>0.28999999999999998</v>
      </c>
      <c r="G428" s="20">
        <v>0.57999999999999996</v>
      </c>
      <c r="H428" s="20">
        <v>0.91</v>
      </c>
      <c r="I428" s="20">
        <v>0.08</v>
      </c>
      <c r="J428" s="20">
        <v>0.05</v>
      </c>
      <c r="K428" s="20">
        <v>1.9196</v>
      </c>
      <c r="L428" s="45">
        <f>LOOKUP(1,0/((订单汇总处理!$G$7:$G$2423=N428)*(订单汇总处理!$E$7:$E$2423=B428)*(订单汇总处理!$D$7:$D$2423=2)),订单汇总处理!$I$7:$I$2423)</f>
        <v>15</v>
      </c>
      <c r="M428" s="45">
        <f>IF(SUBSTITUTE(D428," ","")="老年群体",K428*LOOKUP(1,0/((基础数据!$A$15:$A$26=SUBSTITUTE(是否降价——第三轮积分赛2Q产品评价以及处理!B428," ",""))*(基础数据!$B$15:$B$26=SUBSTITUTE(是否降价——第三轮积分赛2Q产品评价以及处理!D428," ",""))),基础数据!$C$15:$C$26)/(100-基础数据!$G$5),K428*LOOKUP(1,0/((基础数据!$A$15:$A$26=SUBSTITUTE(是否降价——第三轮积分赛2Q产品评价以及处理!B428," ",""))*(基础数据!$B$15:$B$26=SUBSTITUTE(是否降价——第三轮积分赛2Q产品评价以及处理!D428," ",""))),基础数据!$C$15:$C$26)/100)</f>
        <v>15.452780000000001</v>
      </c>
      <c r="N428" s="45" t="str">
        <f t="shared" si="53"/>
        <v>bb2</v>
      </c>
      <c r="O428" s="45">
        <f>IFERROR(LOOKUP(1,0/((订单汇总处理!$G$7:$G$2423=N428)*(订单汇总处理!$E$7:$E$2423=B428)*(订单汇总处理!$D$7:$D$2423=2)),订单汇总处理!$K$7:$K$2423),O429)</f>
        <v>850</v>
      </c>
      <c r="P428" s="45"/>
      <c r="Q428" s="45">
        <f t="shared" si="54"/>
        <v>13134.863000000001</v>
      </c>
      <c r="R428" s="46">
        <f t="shared" si="55"/>
        <v>850</v>
      </c>
      <c r="S428" s="35">
        <f t="shared" si="56"/>
        <v>1.384083044982699E-6</v>
      </c>
      <c r="T428" s="35">
        <f t="shared" si="57"/>
        <v>7.0609059022627038E-5</v>
      </c>
      <c r="U428" s="35">
        <f>IF(SUBSTITUTE(D428," ","")=基础数据!$A$5,S428/T428*基础数据!$C$5,IF(SUBSTITUTE(D428," ","")=基础数据!$A$4,S428/T428*基础数据!$C$4,IF(SUBSTITUTE(D428," ","")=基础数据!$A$3,S428/T428*基础数据!$C$3,S428/T428*基础数据!$C$2)))</f>
        <v>0.29403090711189672</v>
      </c>
      <c r="V428" s="35">
        <f t="shared" si="58"/>
        <v>1.9140309071118968</v>
      </c>
      <c r="W428" s="35">
        <f>IF(SUBSTITUTE(D428," ","")="老年群体",V428*LOOKUP(1,0/((基础数据!$A$15:$A$26=SUBSTITUTE(是否降价——第三轮积分赛2Q产品评价以及处理!B428," ",""))*(基础数据!$B$15:$B$26=SUBSTITUTE(是否降价——第三轮积分赛2Q产品评价以及处理!D428," ",""))),基础数据!$C$15:$C$26)/(100-基础数据!$G$5),V428*LOOKUP(1,0/((基础数据!$A$15:$A$26=SUBSTITUTE(是否降价——第三轮积分赛2Q产品评价以及处理!B428," ",""))*(基础数据!$B$15:$B$26=SUBSTITUTE(是否降价——第三轮积分赛2Q产品评价以及处理!D428," ",""))),基础数据!$C$15:$C$26)/100)</f>
        <v>15.407948802250768</v>
      </c>
      <c r="X428" s="35">
        <f t="shared" si="59"/>
        <v>13096.756481913153</v>
      </c>
    </row>
    <row r="429" spans="1:24" ht="40.200000000000003" hidden="1" thickBot="1">
      <c r="A429" s="43">
        <f t="shared" si="52"/>
        <v>11</v>
      </c>
      <c r="B429" s="29" t="s">
        <v>23</v>
      </c>
      <c r="C429" s="30" t="s">
        <v>17</v>
      </c>
      <c r="D429" s="32" t="s">
        <v>116</v>
      </c>
      <c r="E429" s="20" t="s">
        <v>136</v>
      </c>
      <c r="F429" s="24">
        <v>0.28999999999999998</v>
      </c>
      <c r="G429" s="20">
        <v>0.51</v>
      </c>
      <c r="H429" s="20">
        <v>0.99</v>
      </c>
      <c r="I429" s="20">
        <v>0.08</v>
      </c>
      <c r="J429" s="20">
        <v>0</v>
      </c>
      <c r="K429" s="20">
        <v>1.8777999999999999</v>
      </c>
      <c r="L429" s="45">
        <f>LOOKUP(1,0/((订单汇总处理!$G$7:$G$2423=N429)*(订单汇总处理!$E$7:$E$2423=B429)*(订单汇总处理!$D$7:$D$2423=2)),订单汇总处理!$I$7:$I$2423)</f>
        <v>15</v>
      </c>
      <c r="M429" s="45">
        <f>IF(SUBSTITUTE(D429," ","")="老年群体",K429*LOOKUP(1,0/((基础数据!$A$15:$A$26=SUBSTITUTE(是否降价——第三轮积分赛2Q产品评价以及处理!B429," ",""))*(基础数据!$B$15:$B$26=SUBSTITUTE(是否降价——第三轮积分赛2Q产品评价以及处理!D429," ",""))),基础数据!$C$15:$C$26)/(100-基础数据!$G$5),K429*LOOKUP(1,0/((基础数据!$A$15:$A$26=SUBSTITUTE(是否降价——第三轮积分赛2Q产品评价以及处理!B429," ",""))*(基础数据!$B$15:$B$26=SUBSTITUTE(是否降价——第三轮积分赛2Q产品评价以及处理!D429," ",""))),基础数据!$C$15:$C$26)/100)</f>
        <v>15.116289999999999</v>
      </c>
      <c r="N429" s="45" t="str">
        <f t="shared" si="53"/>
        <v>白棋1</v>
      </c>
      <c r="O429" s="45">
        <f>IFERROR(LOOKUP(1,0/((订单汇总处理!$G$7:$G$2423=N429)*(订单汇总处理!$E$7:$E$2423=B429)*(订单汇总处理!$D$7:$D$2423=2)),订单汇总处理!$K$7:$K$2423),O430)</f>
        <v>850</v>
      </c>
      <c r="P429" s="45"/>
      <c r="Q429" s="45">
        <f t="shared" si="54"/>
        <v>12848.8465</v>
      </c>
      <c r="R429" s="46">
        <f t="shared" si="55"/>
        <v>850</v>
      </c>
      <c r="S429" s="35">
        <f t="shared" si="56"/>
        <v>1.384083044982699E-6</v>
      </c>
      <c r="T429" s="35">
        <f t="shared" si="57"/>
        <v>7.0609059022627038E-5</v>
      </c>
      <c r="U429" s="35">
        <f>IF(SUBSTITUTE(D429," ","")=基础数据!$A$5,S429/T429*基础数据!$C$5,IF(SUBSTITUTE(D429," ","")=基础数据!$A$4,S429/T429*基础数据!$C$4,IF(SUBSTITUTE(D429," ","")=基础数据!$A$3,S429/T429*基础数据!$C$3,S429/T429*基础数据!$C$2)))</f>
        <v>0.29403090711189672</v>
      </c>
      <c r="V429" s="35">
        <f t="shared" si="58"/>
        <v>1.8740309071118968</v>
      </c>
      <c r="W429" s="35">
        <f>IF(SUBSTITUTE(D429," ","")="老年群体",V429*LOOKUP(1,0/((基础数据!$A$15:$A$26=SUBSTITUTE(是否降价——第三轮积分赛2Q产品评价以及处理!B429," ",""))*(基础数据!$B$15:$B$26=SUBSTITUTE(是否降价——第三轮积分赛2Q产品评价以及处理!D429," ",""))),基础数据!$C$15:$C$26)/(100-基础数据!$G$5),V429*LOOKUP(1,0/((基础数据!$A$15:$A$26=SUBSTITUTE(是否降价——第三轮积分赛2Q产品评价以及处理!B429," ",""))*(基础数据!$B$15:$B$26=SUBSTITUTE(是否降价——第三轮积分赛2Q产品评价以及处理!D429," ",""))),基础数据!$C$15:$C$26)/100)</f>
        <v>15.085948802250769</v>
      </c>
      <c r="X429" s="35">
        <f t="shared" si="59"/>
        <v>12823.056481913154</v>
      </c>
    </row>
    <row r="430" spans="1:24" ht="53.4" hidden="1" thickBot="1">
      <c r="A430" s="43">
        <f t="shared" si="52"/>
        <v>4</v>
      </c>
      <c r="B430" s="29" t="s">
        <v>23</v>
      </c>
      <c r="C430" s="30" t="s">
        <v>17</v>
      </c>
      <c r="D430" s="32" t="s">
        <v>116</v>
      </c>
      <c r="E430" s="20" t="s">
        <v>190</v>
      </c>
      <c r="F430" s="24">
        <v>0.28999999999999998</v>
      </c>
      <c r="G430" s="20">
        <v>0.26</v>
      </c>
      <c r="H430" s="20">
        <v>0.99</v>
      </c>
      <c r="I430" s="20">
        <v>0.16</v>
      </c>
      <c r="J430" s="20">
        <v>0.17</v>
      </c>
      <c r="K430" s="20">
        <v>1.8757999999999999</v>
      </c>
      <c r="L430" s="45">
        <f>LOOKUP(1,0/((订单汇总处理!$G$7:$G$2423=N430)*(订单汇总处理!$E$7:$E$2423=B430)*(订单汇总处理!$D$7:$D$2423=2)),订单汇总处理!$I$7:$I$2423)</f>
        <v>15</v>
      </c>
      <c r="M430" s="45">
        <f>IF(SUBSTITUTE(D430," ","")="老年群体",K430*LOOKUP(1,0/((基础数据!$A$15:$A$26=SUBSTITUTE(是否降价——第三轮积分赛2Q产品评价以及处理!B430," ",""))*(基础数据!$B$15:$B$26=SUBSTITUTE(是否降价——第三轮积分赛2Q产品评价以及处理!D430," ",""))),基础数据!$C$15:$C$26)/(100-基础数据!$G$5),K430*LOOKUP(1,0/((基础数据!$A$15:$A$26=SUBSTITUTE(是否降价——第三轮积分赛2Q产品评价以及处理!B430," ",""))*(基础数据!$B$15:$B$26=SUBSTITUTE(是否降价——第三轮积分赛2Q产品评价以及处理!D430," ",""))),基础数据!$C$15:$C$26)/100)</f>
        <v>15.10019</v>
      </c>
      <c r="N430" s="45" t="str">
        <f t="shared" si="53"/>
        <v>BLLL1</v>
      </c>
      <c r="O430" s="45">
        <f>IFERROR(LOOKUP(1,0/((订单汇总处理!$G$7:$G$2423=N430)*(订单汇总处理!$E$7:$E$2423=B430)*(订单汇总处理!$D$7:$D$2423=2)),订单汇总处理!$K$7:$K$2423),O431)</f>
        <v>850</v>
      </c>
      <c r="P430" s="45"/>
      <c r="Q430" s="45">
        <f t="shared" si="54"/>
        <v>12835.1615</v>
      </c>
      <c r="R430" s="46">
        <f t="shared" si="55"/>
        <v>850</v>
      </c>
      <c r="S430" s="35">
        <f t="shared" si="56"/>
        <v>1.384083044982699E-6</v>
      </c>
      <c r="T430" s="35">
        <f t="shared" si="57"/>
        <v>7.0609059022627038E-5</v>
      </c>
      <c r="U430" s="35">
        <f>IF(SUBSTITUTE(D430," ","")=基础数据!$A$5,S430/T430*基础数据!$C$5,IF(SUBSTITUTE(D430," ","")=基础数据!$A$4,S430/T430*基础数据!$C$4,IF(SUBSTITUTE(D430," ","")=基础数据!$A$3,S430/T430*基础数据!$C$3,S430/T430*基础数据!$C$2)))</f>
        <v>0.29403090711189672</v>
      </c>
      <c r="V430" s="35">
        <f t="shared" si="58"/>
        <v>1.8740309071118966</v>
      </c>
      <c r="W430" s="35">
        <f>IF(SUBSTITUTE(D430," ","")="老年群体",V430*LOOKUP(1,0/((基础数据!$A$15:$A$26=SUBSTITUTE(是否降价——第三轮积分赛2Q产品评价以及处理!B430," ",""))*(基础数据!$B$15:$B$26=SUBSTITUTE(是否降价——第三轮积分赛2Q产品评价以及处理!D430," ",""))),基础数据!$C$15:$C$26)/(100-基础数据!$G$5),V430*LOOKUP(1,0/((基础数据!$A$15:$A$26=SUBSTITUTE(是否降价——第三轮积分赛2Q产品评价以及处理!B430," ",""))*(基础数据!$B$15:$B$26=SUBSTITUTE(是否降价——第三轮积分赛2Q产品评价以及处理!D430," ",""))),基础数据!$C$15:$C$26)/100)</f>
        <v>15.085948802250769</v>
      </c>
      <c r="X430" s="35">
        <f t="shared" si="59"/>
        <v>12823.056481913154</v>
      </c>
    </row>
    <row r="431" spans="1:24" ht="53.4" hidden="1" thickBot="1">
      <c r="A431" s="43">
        <f t="shared" si="52"/>
        <v>14</v>
      </c>
      <c r="B431" s="29" t="s">
        <v>23</v>
      </c>
      <c r="C431" s="30" t="s">
        <v>17</v>
      </c>
      <c r="D431" s="32" t="s">
        <v>116</v>
      </c>
      <c r="E431" s="20" t="s">
        <v>138</v>
      </c>
      <c r="F431" s="24">
        <v>0.28999999999999998</v>
      </c>
      <c r="G431" s="20">
        <v>0.34</v>
      </c>
      <c r="H431" s="20">
        <v>0.99</v>
      </c>
      <c r="I431" s="20">
        <v>0.08</v>
      </c>
      <c r="J431" s="20">
        <v>0.16</v>
      </c>
      <c r="K431" s="20">
        <v>1.8652</v>
      </c>
      <c r="L431" s="45">
        <f>LOOKUP(1,0/((订单汇总处理!$G$7:$G$2423=N431)*(订单汇总处理!$E$7:$E$2423=B431)*(订单汇总处理!$D$7:$D$2423=2)),订单汇总处理!$I$7:$I$2423)</f>
        <v>15</v>
      </c>
      <c r="M431" s="45">
        <f>IF(SUBSTITUTE(D431," ","")="老年群体",K431*LOOKUP(1,0/((基础数据!$A$15:$A$26=SUBSTITUTE(是否降价——第三轮积分赛2Q产品评价以及处理!B431," ",""))*(基础数据!$B$15:$B$26=SUBSTITUTE(是否降价——第三轮积分赛2Q产品评价以及处理!D431," ",""))),基础数据!$C$15:$C$26)/(100-基础数据!$G$5),K431*LOOKUP(1,0/((基础数据!$A$15:$A$26=SUBSTITUTE(是否降价——第三轮积分赛2Q产品评价以及处理!B431," ",""))*(基础数据!$B$15:$B$26=SUBSTITUTE(是否降价——第三轮积分赛2Q产品评价以及处理!D431," ",""))),基础数据!$C$15:$C$26)/100)</f>
        <v>15.014859999999999</v>
      </c>
      <c r="N431" s="45" t="str">
        <f t="shared" si="53"/>
        <v>b1111</v>
      </c>
      <c r="O431" s="45">
        <f>IFERROR(LOOKUP(1,0/((订单汇总处理!$G$7:$G$2423=N431)*(订单汇总处理!$E$7:$E$2423=B431)*(订单汇总处理!$D$7:$D$2423=2)),订单汇总处理!$K$7:$K$2423),O432)</f>
        <v>850</v>
      </c>
      <c r="P431" s="45"/>
      <c r="Q431" s="45">
        <f t="shared" si="54"/>
        <v>12762.630999999999</v>
      </c>
      <c r="R431" s="46">
        <f t="shared" si="55"/>
        <v>850</v>
      </c>
      <c r="S431" s="35">
        <f t="shared" si="56"/>
        <v>1.384083044982699E-6</v>
      </c>
      <c r="T431" s="35">
        <f t="shared" si="57"/>
        <v>7.0609059022627038E-5</v>
      </c>
      <c r="U431" s="35">
        <f>IF(SUBSTITUTE(D431," ","")=基础数据!$A$5,S431/T431*基础数据!$C$5,IF(SUBSTITUTE(D431," ","")=基础数据!$A$4,S431/T431*基础数据!$C$4,IF(SUBSTITUTE(D431," ","")=基础数据!$A$3,S431/T431*基础数据!$C$3,S431/T431*基础数据!$C$2)))</f>
        <v>0.29403090711189672</v>
      </c>
      <c r="V431" s="35">
        <f t="shared" si="58"/>
        <v>1.8640309071118968</v>
      </c>
      <c r="W431" s="35">
        <f>IF(SUBSTITUTE(D431," ","")="老年群体",V431*LOOKUP(1,0/((基础数据!$A$15:$A$26=SUBSTITUTE(是否降价——第三轮积分赛2Q产品评价以及处理!B431," ",""))*(基础数据!$B$15:$B$26=SUBSTITUTE(是否降价——第三轮积分赛2Q产品评价以及处理!D431," ",""))),基础数据!$C$15:$C$26)/(100-基础数据!$G$5),V431*LOOKUP(1,0/((基础数据!$A$15:$A$26=SUBSTITUTE(是否降价——第三轮积分赛2Q产品评价以及处理!B431," ",""))*(基础数据!$B$15:$B$26=SUBSTITUTE(是否降价——第三轮积分赛2Q产品评价以及处理!D431," ",""))),基础数据!$C$15:$C$26)/100)</f>
        <v>15.005448802250768</v>
      </c>
      <c r="X431" s="35">
        <f t="shared" si="59"/>
        <v>12754.631481913153</v>
      </c>
    </row>
    <row r="432" spans="1:24" ht="27" hidden="1" thickBot="1">
      <c r="A432" s="43">
        <f t="shared" si="52"/>
        <v>8</v>
      </c>
      <c r="B432" s="29" t="s">
        <v>23</v>
      </c>
      <c r="C432" s="30" t="s">
        <v>17</v>
      </c>
      <c r="D432" s="32" t="s">
        <v>116</v>
      </c>
      <c r="E432" s="20" t="s">
        <v>184</v>
      </c>
      <c r="F432" s="24">
        <v>0.28999999999999998</v>
      </c>
      <c r="G432" s="20">
        <v>0.26</v>
      </c>
      <c r="H432" s="20">
        <v>0.99</v>
      </c>
      <c r="I432" s="20">
        <v>0.16</v>
      </c>
      <c r="J432" s="20">
        <v>0.14000000000000001</v>
      </c>
      <c r="K432" s="20">
        <v>1.8461000000000001</v>
      </c>
      <c r="L432" s="45">
        <f>LOOKUP(1,0/((订单汇总处理!$G$7:$G$2423=N432)*(订单汇总处理!$E$7:$E$2423=B432)*(订单汇总处理!$D$7:$D$2423=2)),订单汇总处理!$I$7:$I$2423)</f>
        <v>15</v>
      </c>
      <c r="M432" s="45">
        <f>IF(SUBSTITUTE(D432," ","")="老年群体",K432*LOOKUP(1,0/((基础数据!$A$15:$A$26=SUBSTITUTE(是否降价——第三轮积分赛2Q产品评价以及处理!B432," ",""))*(基础数据!$B$15:$B$26=SUBSTITUTE(是否降价——第三轮积分赛2Q产品评价以及处理!D432," ",""))),基础数据!$C$15:$C$26)/(100-基础数据!$G$5),K432*LOOKUP(1,0/((基础数据!$A$15:$A$26=SUBSTITUTE(是否降价——第三轮积分赛2Q产品评价以及处理!B432," ",""))*(基础数据!$B$15:$B$26=SUBSTITUTE(是否降价——第三轮积分赛2Q产品评价以及处理!D432," ",""))),基础数据!$C$15:$C$26)/100)</f>
        <v>14.861105</v>
      </c>
      <c r="N432" s="45" t="str">
        <f t="shared" si="53"/>
        <v>白领11</v>
      </c>
      <c r="O432" s="45">
        <f>IFERROR(LOOKUP(1,0/((订单汇总处理!$G$7:$G$2423=N432)*(订单汇总处理!$E$7:$E$2423=B432)*(订单汇总处理!$D$7:$D$2423=2)),订单汇总处理!$K$7:$K$2423),O433)</f>
        <v>850</v>
      </c>
      <c r="P432" s="45"/>
      <c r="Q432" s="45">
        <f t="shared" si="54"/>
        <v>12631.939249999999</v>
      </c>
      <c r="R432" s="46">
        <f t="shared" si="55"/>
        <v>850</v>
      </c>
      <c r="S432" s="35">
        <f t="shared" si="56"/>
        <v>1.384083044982699E-6</v>
      </c>
      <c r="T432" s="35">
        <f t="shared" si="57"/>
        <v>7.0609059022627038E-5</v>
      </c>
      <c r="U432" s="35">
        <f>IF(SUBSTITUTE(D432," ","")=基础数据!$A$5,S432/T432*基础数据!$C$5,IF(SUBSTITUTE(D432," ","")=基础数据!$A$4,S432/T432*基础数据!$C$4,IF(SUBSTITUTE(D432," ","")=基础数据!$A$3,S432/T432*基础数据!$C$3,S432/T432*基础数据!$C$2)))</f>
        <v>0.29403090711189672</v>
      </c>
      <c r="V432" s="35">
        <f t="shared" si="58"/>
        <v>1.8440309071118965</v>
      </c>
      <c r="W432" s="35">
        <f>IF(SUBSTITUTE(D432," ","")="老年群体",V432*LOOKUP(1,0/((基础数据!$A$15:$A$26=SUBSTITUTE(是否降价——第三轮积分赛2Q产品评价以及处理!B432," ",""))*(基础数据!$B$15:$B$26=SUBSTITUTE(是否降价——第三轮积分赛2Q产品评价以及处理!D432," ",""))),基础数据!$C$15:$C$26)/(100-基础数据!$G$5),V432*LOOKUP(1,0/((基础数据!$A$15:$A$26=SUBSTITUTE(是否降价——第三轮积分赛2Q产品评价以及处理!B432," ",""))*(基础数据!$B$15:$B$26=SUBSTITUTE(是否降价——第三轮积分赛2Q产品评价以及处理!D432," ",""))),基础数据!$C$15:$C$26)/100)</f>
        <v>14.844448802250767</v>
      </c>
      <c r="X432" s="35">
        <f t="shared" si="59"/>
        <v>12617.781481913153</v>
      </c>
    </row>
    <row r="433" spans="1:24" ht="40.200000000000003" hidden="1" thickBot="1">
      <c r="A433" s="43">
        <f t="shared" si="52"/>
        <v>3</v>
      </c>
      <c r="B433" s="29" t="s">
        <v>23</v>
      </c>
      <c r="C433" s="30" t="s">
        <v>17</v>
      </c>
      <c r="D433" s="32" t="s">
        <v>116</v>
      </c>
      <c r="E433" s="20" t="s">
        <v>139</v>
      </c>
      <c r="F433" s="24">
        <v>0.28999999999999998</v>
      </c>
      <c r="G433" s="20">
        <v>0.25</v>
      </c>
      <c r="H433" s="20">
        <v>0.99</v>
      </c>
      <c r="I433" s="20">
        <v>0.08</v>
      </c>
      <c r="J433" s="20">
        <v>0.22</v>
      </c>
      <c r="K433" s="20">
        <v>1.8295999999999999</v>
      </c>
      <c r="L433" s="45">
        <f>LOOKUP(1,0/((订单汇总处理!$G$7:$G$2423=N433)*(订单汇总处理!$E$7:$E$2423=B433)*(订单汇总处理!$D$7:$D$2423=2)),订单汇总处理!$I$7:$I$2423)</f>
        <v>15</v>
      </c>
      <c r="M433" s="45">
        <f>IF(SUBSTITUTE(D433," ","")="老年群体",K433*LOOKUP(1,0/((基础数据!$A$15:$A$26=SUBSTITUTE(是否降价——第三轮积分赛2Q产品评价以及处理!B433," ",""))*(基础数据!$B$15:$B$26=SUBSTITUTE(是否降价——第三轮积分赛2Q产品评价以及处理!D433," ",""))),基础数据!$C$15:$C$26)/(100-基础数据!$G$5),K433*LOOKUP(1,0/((基础数据!$A$15:$A$26=SUBSTITUTE(是否降价——第三轮积分赛2Q产品评价以及处理!B433," ",""))*(基础数据!$B$15:$B$26=SUBSTITUTE(是否降价——第三轮积分赛2Q产品评价以及处理!D433," ",""))),基础数据!$C$15:$C$26)/100)</f>
        <v>14.72828</v>
      </c>
      <c r="N433" s="45" t="str">
        <f t="shared" si="53"/>
        <v>白领111</v>
      </c>
      <c r="O433" s="45">
        <f>IFERROR(LOOKUP(1,0/((订单汇总处理!$G$7:$G$2423=N433)*(订单汇总处理!$E$7:$E$2423=B433)*(订单汇总处理!$D$7:$D$2423=2)),订单汇总处理!$K$7:$K$2423),O434)</f>
        <v>850</v>
      </c>
      <c r="P433" s="45"/>
      <c r="Q433" s="45">
        <f t="shared" si="54"/>
        <v>12519.038</v>
      </c>
      <c r="R433" s="46">
        <f t="shared" si="55"/>
        <v>850</v>
      </c>
      <c r="S433" s="35">
        <f t="shared" si="56"/>
        <v>1.384083044982699E-6</v>
      </c>
      <c r="T433" s="35">
        <f t="shared" si="57"/>
        <v>7.0609059022627038E-5</v>
      </c>
      <c r="U433" s="35">
        <f>IF(SUBSTITUTE(D433," ","")=基础数据!$A$5,S433/T433*基础数据!$C$5,IF(SUBSTITUTE(D433," ","")=基础数据!$A$4,S433/T433*基础数据!$C$4,IF(SUBSTITUTE(D433," ","")=基础数据!$A$3,S433/T433*基础数据!$C$3,S433/T433*基础数据!$C$2)))</f>
        <v>0.29403090711189672</v>
      </c>
      <c r="V433" s="35">
        <f t="shared" si="58"/>
        <v>1.8340309071118968</v>
      </c>
      <c r="W433" s="35">
        <f>IF(SUBSTITUTE(D433," ","")="老年群体",V433*LOOKUP(1,0/((基础数据!$A$15:$A$26=SUBSTITUTE(是否降价——第三轮积分赛2Q产品评价以及处理!B433," ",""))*(基础数据!$B$15:$B$26=SUBSTITUTE(是否降价——第三轮积分赛2Q产品评价以及处理!D433," ",""))),基础数据!$C$15:$C$26)/(100-基础数据!$G$5),V433*LOOKUP(1,0/((基础数据!$A$15:$A$26=SUBSTITUTE(是否降价——第三轮积分赛2Q产品评价以及处理!B433," ",""))*(基础数据!$B$15:$B$26=SUBSTITUTE(是否降价——第三轮积分赛2Q产品评价以及处理!D433," ",""))),基础数据!$C$15:$C$26)/100)</f>
        <v>14.763948802250768</v>
      </c>
      <c r="X433" s="35">
        <f t="shared" si="59"/>
        <v>12549.356481913153</v>
      </c>
    </row>
    <row r="434" spans="1:24" ht="27" hidden="1" thickBot="1">
      <c r="A434" s="43">
        <f t="shared" si="52"/>
        <v>8</v>
      </c>
      <c r="B434" s="29" t="s">
        <v>23</v>
      </c>
      <c r="C434" s="30" t="s">
        <v>17</v>
      </c>
      <c r="D434" s="32" t="s">
        <v>116</v>
      </c>
      <c r="E434" s="20" t="s">
        <v>185</v>
      </c>
      <c r="F434" s="24">
        <v>0.28999999999999998</v>
      </c>
      <c r="G434" s="20">
        <v>0.28999999999999998</v>
      </c>
      <c r="H434" s="20">
        <v>0.91</v>
      </c>
      <c r="I434" s="20">
        <v>0.16</v>
      </c>
      <c r="J434" s="20">
        <v>0.14000000000000001</v>
      </c>
      <c r="K434" s="20">
        <v>1.8026</v>
      </c>
      <c r="L434" s="45">
        <f>LOOKUP(1,0/((订单汇总处理!$G$7:$G$2423=N434)*(订单汇总处理!$E$7:$E$2423=B434)*(订单汇总处理!$D$7:$D$2423=2)),订单汇总处理!$I$7:$I$2423)</f>
        <v>15</v>
      </c>
      <c r="M434" s="45">
        <f>IF(SUBSTITUTE(D434," ","")="老年群体",K434*LOOKUP(1,0/((基础数据!$A$15:$A$26=SUBSTITUTE(是否降价——第三轮积分赛2Q产品评价以及处理!B434," ",""))*(基础数据!$B$15:$B$26=SUBSTITUTE(是否降价——第三轮积分赛2Q产品评价以及处理!D434," ",""))),基础数据!$C$15:$C$26)/(100-基础数据!$G$5),K434*LOOKUP(1,0/((基础数据!$A$15:$A$26=SUBSTITUTE(是否降价——第三轮积分赛2Q产品评价以及处理!B434," ",""))*(基础数据!$B$15:$B$26=SUBSTITUTE(是否降价——第三轮积分赛2Q产品评价以及处理!D434," ",""))),基础数据!$C$15:$C$26)/100)</f>
        <v>14.51093</v>
      </c>
      <c r="N434" s="45" t="str">
        <f t="shared" si="53"/>
        <v>白领22</v>
      </c>
      <c r="O434" s="45">
        <f>IFERROR(LOOKUP(1,0/((订单汇总处理!$G$7:$G$2423=N434)*(订单汇总处理!$E$7:$E$2423=B434)*(订单汇总处理!$D$7:$D$2423=2)),订单汇总处理!$K$7:$K$2423),O435)</f>
        <v>850</v>
      </c>
      <c r="P434" s="45"/>
      <c r="Q434" s="45">
        <f t="shared" si="54"/>
        <v>12334.290500000001</v>
      </c>
      <c r="R434" s="46">
        <f t="shared" si="55"/>
        <v>850</v>
      </c>
      <c r="S434" s="35">
        <f t="shared" si="56"/>
        <v>1.384083044982699E-6</v>
      </c>
      <c r="T434" s="35">
        <f t="shared" si="57"/>
        <v>7.0609059022627038E-5</v>
      </c>
      <c r="U434" s="35">
        <f>IF(SUBSTITUTE(D434," ","")=基础数据!$A$5,S434/T434*基础数据!$C$5,IF(SUBSTITUTE(D434," ","")=基础数据!$A$4,S434/T434*基础数据!$C$4,IF(SUBSTITUTE(D434," ","")=基础数据!$A$3,S434/T434*基础数据!$C$3,S434/T434*基础数据!$C$2)))</f>
        <v>0.29403090711189672</v>
      </c>
      <c r="V434" s="35">
        <f t="shared" si="58"/>
        <v>1.7940309071118967</v>
      </c>
      <c r="W434" s="35">
        <f>IF(SUBSTITUTE(D434," ","")="老年群体",V434*LOOKUP(1,0/((基础数据!$A$15:$A$26=SUBSTITUTE(是否降价——第三轮积分赛2Q产品评价以及处理!B434," ",""))*(基础数据!$B$15:$B$26=SUBSTITUTE(是否降价——第三轮积分赛2Q产品评价以及处理!D434," ",""))),基础数据!$C$15:$C$26)/(100-基础数据!$G$5),V434*LOOKUP(1,0/((基础数据!$A$15:$A$26=SUBSTITUTE(是否降价——第三轮积分赛2Q产品评价以及处理!B434," ",""))*(基础数据!$B$15:$B$26=SUBSTITUTE(是否降价——第三轮积分赛2Q产品评价以及处理!D434," ",""))),基础数据!$C$15:$C$26)/100)</f>
        <v>14.441948802250767</v>
      </c>
      <c r="X434" s="35">
        <f t="shared" si="59"/>
        <v>12275.656481913153</v>
      </c>
    </row>
    <row r="435" spans="1:24" ht="40.200000000000003" hidden="1" thickBot="1">
      <c r="A435" s="43">
        <f t="shared" si="52"/>
        <v>12</v>
      </c>
      <c r="B435" s="29" t="s">
        <v>23</v>
      </c>
      <c r="C435" s="30" t="s">
        <v>17</v>
      </c>
      <c r="D435" s="32" t="s">
        <v>116</v>
      </c>
      <c r="E435" s="20" t="s">
        <v>186</v>
      </c>
      <c r="F435" s="24">
        <v>0.28999999999999998</v>
      </c>
      <c r="G435" s="20">
        <v>0.21</v>
      </c>
      <c r="H435" s="20">
        <v>0.99</v>
      </c>
      <c r="I435" s="20">
        <v>0.16</v>
      </c>
      <c r="J435" s="20">
        <v>0.14000000000000001</v>
      </c>
      <c r="K435" s="20">
        <v>1.7975000000000001</v>
      </c>
      <c r="L435" s="45">
        <f>LOOKUP(1,0/((订单汇总处理!$G$7:$G$2423=N435)*(订单汇总处理!$E$7:$E$2423=B435)*(订单汇总处理!$D$7:$D$2423=2)),订单汇总处理!$I$7:$I$2423)</f>
        <v>14</v>
      </c>
      <c r="M435" s="45">
        <f>IF(SUBSTITUTE(D435," ","")="老年群体",K435*LOOKUP(1,0/((基础数据!$A$15:$A$26=SUBSTITUTE(是否降价——第三轮积分赛2Q产品评价以及处理!B435," ",""))*(基础数据!$B$15:$B$26=SUBSTITUTE(是否降价——第三轮积分赛2Q产品评价以及处理!D435," ",""))),基础数据!$C$15:$C$26)/(100-基础数据!$G$5),K435*LOOKUP(1,0/((基础数据!$A$15:$A$26=SUBSTITUTE(是否降价——第三轮积分赛2Q产品评价以及处理!B435," ",""))*(基础数据!$B$15:$B$26=SUBSTITUTE(是否降价——第三轮积分赛2Q产品评价以及处理!D435," ",""))),基础数据!$C$15:$C$26)/100)</f>
        <v>14.469875000000002</v>
      </c>
      <c r="N435" s="45" t="str">
        <f t="shared" si="53"/>
        <v>1白领</v>
      </c>
      <c r="O435" s="45">
        <f>IFERROR(LOOKUP(1,0/((订单汇总处理!$G$7:$G$2423=N435)*(订单汇总处理!$E$7:$E$2423=B435)*(订单汇总处理!$D$7:$D$2423=2)),订单汇总处理!$K$7:$K$2423),O436)</f>
        <v>850</v>
      </c>
      <c r="P435" s="45"/>
      <c r="Q435" s="45">
        <f t="shared" si="54"/>
        <v>12299.393750000001</v>
      </c>
      <c r="R435" s="46">
        <f t="shared" si="55"/>
        <v>850</v>
      </c>
      <c r="S435" s="35">
        <f t="shared" si="56"/>
        <v>1.384083044982699E-6</v>
      </c>
      <c r="T435" s="35">
        <f t="shared" si="57"/>
        <v>7.0609059022627038E-5</v>
      </c>
      <c r="U435" s="35">
        <f>IF(SUBSTITUTE(D435," ","")=基础数据!$A$5,S435/T435*基础数据!$C$5,IF(SUBSTITUTE(D435," ","")=基础数据!$A$4,S435/T435*基础数据!$C$4,IF(SUBSTITUTE(D435," ","")=基础数据!$A$3,S435/T435*基础数据!$C$3,S435/T435*基础数据!$C$2)))</f>
        <v>0.29403090711189672</v>
      </c>
      <c r="V435" s="35">
        <f t="shared" si="58"/>
        <v>1.7940309071118967</v>
      </c>
      <c r="W435" s="35">
        <f>IF(SUBSTITUTE(D435," ","")="老年群体",V435*LOOKUP(1,0/((基础数据!$A$15:$A$26=SUBSTITUTE(是否降价——第三轮积分赛2Q产品评价以及处理!B435," ",""))*(基础数据!$B$15:$B$26=SUBSTITUTE(是否降价——第三轮积分赛2Q产品评价以及处理!D435," ",""))),基础数据!$C$15:$C$26)/(100-基础数据!$G$5),V435*LOOKUP(1,0/((基础数据!$A$15:$A$26=SUBSTITUTE(是否降价——第三轮积分赛2Q产品评价以及处理!B435," ",""))*(基础数据!$B$15:$B$26=SUBSTITUTE(是否降价——第三轮积分赛2Q产品评价以及处理!D435," ",""))),基础数据!$C$15:$C$26)/100)</f>
        <v>14.441948802250767</v>
      </c>
      <c r="X435" s="35">
        <f t="shared" si="59"/>
        <v>12275.656481913153</v>
      </c>
    </row>
    <row r="436" spans="1:24" ht="53.4" hidden="1" thickBot="1">
      <c r="A436" s="43">
        <f t="shared" si="52"/>
        <v>6</v>
      </c>
      <c r="B436" s="29" t="s">
        <v>23</v>
      </c>
      <c r="C436" s="30" t="s">
        <v>17</v>
      </c>
      <c r="D436" s="32" t="s">
        <v>116</v>
      </c>
      <c r="E436" s="20" t="s">
        <v>137</v>
      </c>
      <c r="F436" s="24">
        <v>0.28999999999999998</v>
      </c>
      <c r="G436" s="20">
        <v>0.3</v>
      </c>
      <c r="H436" s="20">
        <v>0.91</v>
      </c>
      <c r="I436" s="20">
        <v>0.08</v>
      </c>
      <c r="J436" s="20">
        <v>0.2</v>
      </c>
      <c r="K436" s="20">
        <v>1.7826</v>
      </c>
      <c r="L436" s="45">
        <f>LOOKUP(1,0/((订单汇总处理!$G$7:$G$2423=N436)*(订单汇总处理!$E$7:$E$2423=B436)*(订单汇总处理!$D$7:$D$2423=2)),订单汇总处理!$I$7:$I$2423)</f>
        <v>14</v>
      </c>
      <c r="M436" s="45">
        <f>IF(SUBSTITUTE(D436," ","")="老年群体",K436*LOOKUP(1,0/((基础数据!$A$15:$A$26=SUBSTITUTE(是否降价——第三轮积分赛2Q产品评价以及处理!B436," ",""))*(基础数据!$B$15:$B$26=SUBSTITUTE(是否降价——第三轮积分赛2Q产品评价以及处理!D436," ",""))),基础数据!$C$15:$C$26)/(100-基础数据!$G$5),K436*LOOKUP(1,0/((基础数据!$A$15:$A$26=SUBSTITUTE(是否降价——第三轮积分赛2Q产品评价以及处理!B436," ",""))*(基础数据!$B$15:$B$26=SUBSTITUTE(是否降价——第三轮积分赛2Q产品评价以及处理!D436," ",""))),基础数据!$C$15:$C$26)/100)</f>
        <v>14.349929999999999</v>
      </c>
      <c r="N436" s="45" t="str">
        <f t="shared" si="53"/>
        <v>白二</v>
      </c>
      <c r="O436" s="45">
        <f>IFERROR(LOOKUP(1,0/((订单汇总处理!$G$7:$G$2423=N436)*(订单汇总处理!$E$7:$E$2423=B436)*(订单汇总处理!$D$7:$D$2423=2)),订单汇总处理!$K$7:$K$2423),O437)</f>
        <v>850</v>
      </c>
      <c r="P436" s="45"/>
      <c r="Q436" s="45">
        <f t="shared" si="54"/>
        <v>12197.440499999999</v>
      </c>
      <c r="R436" s="46">
        <f t="shared" si="55"/>
        <v>850</v>
      </c>
      <c r="S436" s="35">
        <f t="shared" si="56"/>
        <v>1.384083044982699E-6</v>
      </c>
      <c r="T436" s="35">
        <f t="shared" si="57"/>
        <v>7.0609059022627038E-5</v>
      </c>
      <c r="U436" s="35">
        <f>IF(SUBSTITUTE(D436," ","")=基础数据!$A$5,S436/T436*基础数据!$C$5,IF(SUBSTITUTE(D436," ","")=基础数据!$A$4,S436/T436*基础数据!$C$4,IF(SUBSTITUTE(D436," ","")=基础数据!$A$3,S436/T436*基础数据!$C$3,S436/T436*基础数据!$C$2)))</f>
        <v>0.29403090711189672</v>
      </c>
      <c r="V436" s="35">
        <f t="shared" si="58"/>
        <v>1.7840309071118967</v>
      </c>
      <c r="W436" s="35">
        <f>IF(SUBSTITUTE(D436," ","")="老年群体",V436*LOOKUP(1,0/((基础数据!$A$15:$A$26=SUBSTITUTE(是否降价——第三轮积分赛2Q产品评价以及处理!B436," ",""))*(基础数据!$B$15:$B$26=SUBSTITUTE(是否降价——第三轮积分赛2Q产品评价以及处理!D436," ",""))),基础数据!$C$15:$C$26)/(100-基础数据!$G$5),V436*LOOKUP(1,0/((基础数据!$A$15:$A$26=SUBSTITUTE(是否降价——第三轮积分赛2Q产品评价以及处理!B436," ",""))*(基础数据!$B$15:$B$26=SUBSTITUTE(是否降价——第三轮积分赛2Q产品评价以及处理!D436," ",""))),基础数据!$C$15:$C$26)/100)</f>
        <v>14.361448802250768</v>
      </c>
      <c r="X436" s="35">
        <f t="shared" si="59"/>
        <v>12207.231481913153</v>
      </c>
    </row>
    <row r="437" spans="1:24" ht="40.200000000000003" hidden="1" thickBot="1">
      <c r="A437" s="43">
        <f t="shared" si="52"/>
        <v>9</v>
      </c>
      <c r="B437" s="29" t="s">
        <v>23</v>
      </c>
      <c r="C437" s="30" t="s">
        <v>17</v>
      </c>
      <c r="D437" s="32" t="s">
        <v>116</v>
      </c>
      <c r="E437" s="20" t="s">
        <v>132</v>
      </c>
      <c r="F437" s="24">
        <v>0.28999999999999998</v>
      </c>
      <c r="G437" s="20">
        <v>0.41</v>
      </c>
      <c r="H437" s="20">
        <v>0.99</v>
      </c>
      <c r="I437" s="20">
        <v>0.08</v>
      </c>
      <c r="J437" s="20">
        <v>0</v>
      </c>
      <c r="K437" s="20">
        <v>1.7777000000000001</v>
      </c>
      <c r="L437" s="45">
        <f>LOOKUP(1,0/((订单汇总处理!$G$7:$G$2423=N437)*(订单汇总处理!$E$7:$E$2423=B437)*(订单汇总处理!$D$7:$D$2423=2)),订单汇总处理!$I$7:$I$2423)</f>
        <v>14</v>
      </c>
      <c r="M437" s="45">
        <f>IF(SUBSTITUTE(D437," ","")="老年群体",K437*LOOKUP(1,0/((基础数据!$A$15:$A$26=SUBSTITUTE(是否降价——第三轮积分赛2Q产品评价以及处理!B437," ",""))*(基础数据!$B$15:$B$26=SUBSTITUTE(是否降价——第三轮积分赛2Q产品评价以及处理!D437," ",""))),基础数据!$C$15:$C$26)/(100-基础数据!$G$5),K437*LOOKUP(1,0/((基础数据!$A$15:$A$26=SUBSTITUTE(是否降价——第三轮积分赛2Q产品评价以及处理!B437," ",""))*(基础数据!$B$15:$B$26=SUBSTITUTE(是否降价——第三轮积分赛2Q产品评价以及处理!D437," ",""))),基础数据!$C$15:$C$26)/100)</f>
        <v>14.310485000000002</v>
      </c>
      <c r="N437" s="45" t="str">
        <f t="shared" si="53"/>
        <v>白领02</v>
      </c>
      <c r="O437" s="45">
        <f>IFERROR(LOOKUP(1,0/((订单汇总处理!$G$7:$G$2423=N437)*(订单汇总处理!$E$7:$E$2423=B437)*(订单汇总处理!$D$7:$D$2423=2)),订单汇总处理!$K$7:$K$2423),O438)</f>
        <v>849.9</v>
      </c>
      <c r="P437" s="45"/>
      <c r="Q437" s="45">
        <f t="shared" si="54"/>
        <v>12162.481201500001</v>
      </c>
      <c r="R437" s="46">
        <f t="shared" si="55"/>
        <v>849.9</v>
      </c>
      <c r="S437" s="35">
        <f t="shared" si="56"/>
        <v>1.3844087690611111E-6</v>
      </c>
      <c r="T437" s="35">
        <f t="shared" si="57"/>
        <v>7.0609059022627038E-5</v>
      </c>
      <c r="U437" s="35">
        <f>IF(SUBSTITUTE(D437," ","")=基础数据!$A$5,S437/T437*基础数据!$C$5,IF(SUBSTITUTE(D437," ","")=基础数据!$A$4,S437/T437*基础数据!$C$4,IF(SUBSTITUTE(D437," ","")=基础数据!$A$3,S437/T437*基础数据!$C$3,S437/T437*基础数据!$C$2)))</f>
        <v>0.29410010306555784</v>
      </c>
      <c r="V437" s="35">
        <f t="shared" si="58"/>
        <v>1.7741001030655579</v>
      </c>
      <c r="W437" s="35">
        <f>IF(SUBSTITUTE(D437," ","")="老年群体",V437*LOOKUP(1,0/((基础数据!$A$15:$A$26=SUBSTITUTE(是否降价——第三轮积分赛2Q产品评价以及处理!B437," ",""))*(基础数据!$B$15:$B$26=SUBSTITUTE(是否降价——第三轮积分赛2Q产品评价以及处理!D437," ",""))),基础数据!$C$15:$C$26)/(100-基础数据!$G$5),V437*LOOKUP(1,0/((基础数据!$A$15:$A$26=SUBSTITUTE(是否降价——第三轮积分赛2Q产品评价以及处理!B437," ",""))*(基础数据!$B$15:$B$26=SUBSTITUTE(是否降价——第三轮积分赛2Q产品评价以及处理!D437," ",""))),基础数据!$C$15:$C$26)/100)</f>
        <v>14.281505829677743</v>
      </c>
      <c r="X437" s="35">
        <f t="shared" si="59"/>
        <v>12137.851804643113</v>
      </c>
    </row>
    <row r="438" spans="1:24" ht="53.4" hidden="1" thickBot="1">
      <c r="A438" s="43">
        <f t="shared" si="52"/>
        <v>6</v>
      </c>
      <c r="B438" s="29" t="s">
        <v>23</v>
      </c>
      <c r="C438" s="30" t="s">
        <v>17</v>
      </c>
      <c r="D438" s="32" t="s">
        <v>116</v>
      </c>
      <c r="E438" s="20" t="s">
        <v>145</v>
      </c>
      <c r="F438" s="24">
        <v>0.28999999999999998</v>
      </c>
      <c r="G438" s="20">
        <v>0.41</v>
      </c>
      <c r="H438" s="20">
        <v>0.99</v>
      </c>
      <c r="I438" s="20">
        <v>0.08</v>
      </c>
      <c r="J438" s="20">
        <v>0</v>
      </c>
      <c r="K438" s="20">
        <v>1.7756000000000001</v>
      </c>
      <c r="L438" s="45">
        <f>LOOKUP(1,0/((订单汇总处理!$G$7:$G$2423=N438)*(订单汇总处理!$E$7:$E$2423=B438)*(订单汇总处理!$D$7:$D$2423=2)),订单汇总处理!$I$7:$I$2423)</f>
        <v>14</v>
      </c>
      <c r="M438" s="45">
        <f>IF(SUBSTITUTE(D438," ","")="老年群体",K438*LOOKUP(1,0/((基础数据!$A$15:$A$26=SUBSTITUTE(是否降价——第三轮积分赛2Q产品评价以及处理!B438," ",""))*(基础数据!$B$15:$B$26=SUBSTITUTE(是否降价——第三轮积分赛2Q产品评价以及处理!D438," ",""))),基础数据!$C$15:$C$26)/(100-基础数据!$G$5),K438*LOOKUP(1,0/((基础数据!$A$15:$A$26=SUBSTITUTE(是否降价——第三轮积分赛2Q产品评价以及处理!B438," ",""))*(基础数据!$B$15:$B$26=SUBSTITUTE(是否降价——第三轮积分赛2Q产品评价以及处理!D438," ",""))),基础数据!$C$15:$C$26)/100)</f>
        <v>14.293579999999999</v>
      </c>
      <c r="N438" s="45" t="str">
        <f t="shared" si="53"/>
        <v>白一</v>
      </c>
      <c r="O438" s="45">
        <f>IFERROR(LOOKUP(1,0/((订单汇总处理!$G$7:$G$2423=N438)*(订单汇总处理!$E$7:$E$2423=B438)*(订单汇总处理!$D$7:$D$2423=2)),订单汇总处理!$K$7:$K$2423),O439)</f>
        <v>850</v>
      </c>
      <c r="P438" s="45"/>
      <c r="Q438" s="45">
        <f t="shared" si="54"/>
        <v>12149.543</v>
      </c>
      <c r="R438" s="46">
        <f t="shared" si="55"/>
        <v>850</v>
      </c>
      <c r="S438" s="35">
        <f t="shared" si="56"/>
        <v>1.384083044982699E-6</v>
      </c>
      <c r="T438" s="35">
        <f t="shared" si="57"/>
        <v>7.0609059022627038E-5</v>
      </c>
      <c r="U438" s="35">
        <f>IF(SUBSTITUTE(D438," ","")=基础数据!$A$5,S438/T438*基础数据!$C$5,IF(SUBSTITUTE(D438," ","")=基础数据!$A$4,S438/T438*基础数据!$C$4,IF(SUBSTITUTE(D438," ","")=基础数据!$A$3,S438/T438*基础数据!$C$3,S438/T438*基础数据!$C$2)))</f>
        <v>0.29403090711189672</v>
      </c>
      <c r="V438" s="35">
        <f t="shared" si="58"/>
        <v>1.7740309071118967</v>
      </c>
      <c r="W438" s="35">
        <f>IF(SUBSTITUTE(D438," ","")="老年群体",V438*LOOKUP(1,0/((基础数据!$A$15:$A$26=SUBSTITUTE(是否降价——第三轮积分赛2Q产品评价以及处理!B438," ",""))*(基础数据!$B$15:$B$26=SUBSTITUTE(是否降价——第三轮积分赛2Q产品评价以及处理!D438," ",""))),基础数据!$C$15:$C$26)/(100-基础数据!$G$5),V438*LOOKUP(1,0/((基础数据!$A$15:$A$26=SUBSTITUTE(是否降价——第三轮积分赛2Q产品评价以及处理!B438," ",""))*(基础数据!$B$15:$B$26=SUBSTITUTE(是否降价——第三轮积分赛2Q产品评价以及处理!D438," ",""))),基础数据!$C$15:$C$26)/100)</f>
        <v>14.280948802250769</v>
      </c>
      <c r="X438" s="35">
        <f t="shared" si="59"/>
        <v>12138.806481913154</v>
      </c>
    </row>
    <row r="439" spans="1:24" ht="27" hidden="1" thickBot="1">
      <c r="A439" s="43">
        <f t="shared" si="52"/>
        <v>20</v>
      </c>
      <c r="B439" s="29" t="s">
        <v>23</v>
      </c>
      <c r="C439" s="30" t="s">
        <v>17</v>
      </c>
      <c r="D439" s="32" t="s">
        <v>116</v>
      </c>
      <c r="E439" s="20" t="s">
        <v>151</v>
      </c>
      <c r="F439" s="24">
        <v>0.28999999999999998</v>
      </c>
      <c r="G439" s="20">
        <v>0.25</v>
      </c>
      <c r="H439" s="20">
        <v>0.91</v>
      </c>
      <c r="I439" s="20">
        <v>0.08</v>
      </c>
      <c r="J439" s="20">
        <v>0.21</v>
      </c>
      <c r="K439" s="20">
        <v>1.7496</v>
      </c>
      <c r="L439" s="45">
        <f>LOOKUP(1,0/((订单汇总处理!$G$7:$G$2423=N439)*(订单汇总处理!$E$7:$E$2423=B439)*(订单汇总处理!$D$7:$D$2423=2)),订单汇总处理!$I$7:$I$2423)</f>
        <v>14</v>
      </c>
      <c r="M439" s="45">
        <f>IF(SUBSTITUTE(D439," ","")="老年群体",K439*LOOKUP(1,0/((基础数据!$A$15:$A$26=SUBSTITUTE(是否降价——第三轮积分赛2Q产品评价以及处理!B439," ",""))*(基础数据!$B$15:$B$26=SUBSTITUTE(是否降价——第三轮积分赛2Q产品评价以及处理!D439," ",""))),基础数据!$C$15:$C$26)/(100-基础数据!$G$5),K439*LOOKUP(1,0/((基础数据!$A$15:$A$26=SUBSTITUTE(是否降价——第三轮积分赛2Q产品评价以及处理!B439," ",""))*(基础数据!$B$15:$B$26=SUBSTITUTE(是否降价——第三轮积分赛2Q产品评价以及处理!D439," ",""))),基础数据!$C$15:$C$26)/100)</f>
        <v>14.084280000000001</v>
      </c>
      <c r="N439" s="45" t="str">
        <f t="shared" si="53"/>
        <v>白2</v>
      </c>
      <c r="O439" s="45">
        <f>IFERROR(LOOKUP(1,0/((订单汇总处理!$G$7:$G$2423=N439)*(订单汇总处理!$E$7:$E$2423=B439)*(订单汇总处理!$D$7:$D$2423=2)),订单汇总处理!$K$7:$K$2423),O440)</f>
        <v>850</v>
      </c>
      <c r="P439" s="45"/>
      <c r="Q439" s="45">
        <f t="shared" si="54"/>
        <v>11971.638000000001</v>
      </c>
      <c r="R439" s="46">
        <f t="shared" si="55"/>
        <v>850</v>
      </c>
      <c r="S439" s="35">
        <f t="shared" si="56"/>
        <v>1.384083044982699E-6</v>
      </c>
      <c r="T439" s="35">
        <f t="shared" si="57"/>
        <v>7.0609059022627038E-5</v>
      </c>
      <c r="U439" s="35">
        <f>IF(SUBSTITUTE(D439," ","")=基础数据!$A$5,S439/T439*基础数据!$C$5,IF(SUBSTITUTE(D439," ","")=基础数据!$A$4,S439/T439*基础数据!$C$4,IF(SUBSTITUTE(D439," ","")=基础数据!$A$3,S439/T439*基础数据!$C$3,S439/T439*基础数据!$C$2)))</f>
        <v>0.29403090711189672</v>
      </c>
      <c r="V439" s="35">
        <f t="shared" si="58"/>
        <v>1.7440309071118969</v>
      </c>
      <c r="W439" s="35">
        <f>IF(SUBSTITUTE(D439," ","")="老年群体",V439*LOOKUP(1,0/((基础数据!$A$15:$A$26=SUBSTITUTE(是否降价——第三轮积分赛2Q产品评价以及处理!B439," ",""))*(基础数据!$B$15:$B$26=SUBSTITUTE(是否降价——第三轮积分赛2Q产品评价以及处理!D439," ",""))),基础数据!$C$15:$C$26)/(100-基础数据!$G$5),V439*LOOKUP(1,0/((基础数据!$A$15:$A$26=SUBSTITUTE(是否降价——第三轮积分赛2Q产品评价以及处理!B439," ",""))*(基础数据!$B$15:$B$26=SUBSTITUTE(是否降价——第三轮积分赛2Q产品评价以及处理!D439," ",""))),基础数据!$C$15:$C$26)/100)</f>
        <v>14.039448802250769</v>
      </c>
      <c r="X439" s="35">
        <f t="shared" si="59"/>
        <v>11933.531481913154</v>
      </c>
    </row>
    <row r="440" spans="1:24" ht="40.200000000000003" hidden="1" thickBot="1">
      <c r="A440" s="43">
        <f t="shared" si="52"/>
        <v>15</v>
      </c>
      <c r="B440" s="29" t="s">
        <v>23</v>
      </c>
      <c r="C440" s="30" t="s">
        <v>17</v>
      </c>
      <c r="D440" s="32" t="s">
        <v>116</v>
      </c>
      <c r="E440" s="20" t="s">
        <v>191</v>
      </c>
      <c r="F440" s="24">
        <v>0.28999999999999998</v>
      </c>
      <c r="G440" s="20">
        <v>0.17</v>
      </c>
      <c r="H440" s="20">
        <v>0.99</v>
      </c>
      <c r="I440" s="20">
        <v>0.08</v>
      </c>
      <c r="J440" s="20">
        <v>0.18</v>
      </c>
      <c r="K440" s="20">
        <v>1.708</v>
      </c>
      <c r="L440" s="45">
        <f>LOOKUP(1,0/((订单汇总处理!$G$7:$G$2423=N440)*(订单汇总处理!$E$7:$E$2423=B440)*(订单汇总处理!$D$7:$D$2423=2)),订单汇总处理!$I$7:$I$2423)</f>
        <v>14</v>
      </c>
      <c r="M440" s="45">
        <f>IF(SUBSTITUTE(D440," ","")="老年群体",K440*LOOKUP(1,0/((基础数据!$A$15:$A$26=SUBSTITUTE(是否降价——第三轮积分赛2Q产品评价以及处理!B440," ",""))*(基础数据!$B$15:$B$26=SUBSTITUTE(是否降价——第三轮积分赛2Q产品评价以及处理!D440," ",""))),基础数据!$C$15:$C$26)/(100-基础数据!$G$5),K440*LOOKUP(1,0/((基础数据!$A$15:$A$26=SUBSTITUTE(是否降价——第三轮积分赛2Q产品评价以及处理!B440," ",""))*(基础数据!$B$15:$B$26=SUBSTITUTE(是否降价——第三轮积分赛2Q产品评价以及处理!D440," ",""))),基础数据!$C$15:$C$26)/100)</f>
        <v>13.749400000000001</v>
      </c>
      <c r="N440" s="45" t="str">
        <f t="shared" si="53"/>
        <v>2白</v>
      </c>
      <c r="O440" s="45">
        <f>IFERROR(LOOKUP(1,0/((订单汇总处理!$G$7:$G$2423=N440)*(订单汇总处理!$E$7:$E$2423=B440)*(订单汇总处理!$D$7:$D$2423=2)),订单汇总处理!$K$7:$K$2423),O441)</f>
        <v>850</v>
      </c>
      <c r="P440" s="45"/>
      <c r="Q440" s="45">
        <f t="shared" si="54"/>
        <v>11686.990000000002</v>
      </c>
      <c r="R440" s="46">
        <f t="shared" si="55"/>
        <v>850</v>
      </c>
      <c r="S440" s="35">
        <f t="shared" si="56"/>
        <v>1.384083044982699E-6</v>
      </c>
      <c r="T440" s="35">
        <f t="shared" si="57"/>
        <v>7.0609059022627038E-5</v>
      </c>
      <c r="U440" s="35">
        <f>IF(SUBSTITUTE(D440," ","")=基础数据!$A$5,S440/T440*基础数据!$C$5,IF(SUBSTITUTE(D440," ","")=基础数据!$A$4,S440/T440*基础数据!$C$4,IF(SUBSTITUTE(D440," ","")=基础数据!$A$3,S440/T440*基础数据!$C$3,S440/T440*基础数据!$C$2)))</f>
        <v>0.29403090711189672</v>
      </c>
      <c r="V440" s="35">
        <f t="shared" si="58"/>
        <v>1.7140309071118967</v>
      </c>
      <c r="W440" s="35">
        <f>IF(SUBSTITUTE(D440," ","")="老年群体",V440*LOOKUP(1,0/((基础数据!$A$15:$A$26=SUBSTITUTE(是否降价——第三轮积分赛2Q产品评价以及处理!B440," ",""))*(基础数据!$B$15:$B$26=SUBSTITUTE(是否降价——第三轮积分赛2Q产品评价以及处理!D440," ",""))),基础数据!$C$15:$C$26)/(100-基础数据!$G$5),V440*LOOKUP(1,0/((基础数据!$A$15:$A$26=SUBSTITUTE(是否降价——第三轮积分赛2Q产品评价以及处理!B440," ",""))*(基础数据!$B$15:$B$26=SUBSTITUTE(是否降价——第三轮积分赛2Q产品评价以及处理!D440," ",""))),基础数据!$C$15:$C$26)/100)</f>
        <v>13.797948802250769</v>
      </c>
      <c r="X440" s="35">
        <f t="shared" si="59"/>
        <v>11728.256481913153</v>
      </c>
    </row>
    <row r="441" spans="1:24" ht="40.200000000000003" hidden="1" thickBot="1">
      <c r="A441" s="43">
        <f t="shared" si="52"/>
        <v>9</v>
      </c>
      <c r="B441" s="29" t="s">
        <v>23</v>
      </c>
      <c r="C441" s="30" t="s">
        <v>17</v>
      </c>
      <c r="D441" s="32" t="s">
        <v>116</v>
      </c>
      <c r="E441" s="20" t="s">
        <v>134</v>
      </c>
      <c r="F441" s="24">
        <v>0.28999999999999998</v>
      </c>
      <c r="G441" s="20">
        <v>0.41</v>
      </c>
      <c r="H441" s="20">
        <v>0.91</v>
      </c>
      <c r="I441" s="20">
        <v>0.08</v>
      </c>
      <c r="J441" s="20">
        <v>0</v>
      </c>
      <c r="K441" s="20">
        <v>1.7017</v>
      </c>
      <c r="L441" s="45">
        <f>LOOKUP(1,0/((订单汇总处理!$G$7:$G$2423=N441)*(订单汇总处理!$E$7:$E$2423=B441)*(订单汇总处理!$D$7:$D$2423=2)),订单汇总处理!$I$7:$I$2423)</f>
        <v>14</v>
      </c>
      <c r="M441" s="45">
        <f>IF(SUBSTITUTE(D441," ","")="老年群体",K441*LOOKUP(1,0/((基础数据!$A$15:$A$26=SUBSTITUTE(是否降价——第三轮积分赛2Q产品评价以及处理!B441," ",""))*(基础数据!$B$15:$B$26=SUBSTITUTE(是否降价——第三轮积分赛2Q产品评价以及处理!D441," ",""))),基础数据!$C$15:$C$26)/(100-基础数据!$G$5),K441*LOOKUP(1,0/((基础数据!$A$15:$A$26=SUBSTITUTE(是否降价——第三轮积分赛2Q产品评价以及处理!B441," ",""))*(基础数据!$B$15:$B$26=SUBSTITUTE(是否降价——第三轮积分赛2Q产品评价以及处理!D441," ",""))),基础数据!$C$15:$C$26)/100)</f>
        <v>13.698685000000001</v>
      </c>
      <c r="N441" s="45" t="str">
        <f t="shared" si="53"/>
        <v>白领03</v>
      </c>
      <c r="O441" s="45">
        <f>IFERROR(LOOKUP(1,0/((订单汇总处理!$G$7:$G$2423=N441)*(订单汇总处理!$E$7:$E$2423=B441)*(订单汇总处理!$D$7:$D$2423=2)),订单汇总处理!$K$7:$K$2423),O442)</f>
        <v>849.9</v>
      </c>
      <c r="P441" s="45"/>
      <c r="Q441" s="45">
        <f t="shared" si="54"/>
        <v>11642.512381500001</v>
      </c>
      <c r="R441" s="46">
        <f t="shared" si="55"/>
        <v>849.9</v>
      </c>
      <c r="S441" s="35">
        <f t="shared" si="56"/>
        <v>1.3844087690611111E-6</v>
      </c>
      <c r="T441" s="35">
        <f t="shared" si="57"/>
        <v>7.0609059022627038E-5</v>
      </c>
      <c r="U441" s="35">
        <f>IF(SUBSTITUTE(D441," ","")=基础数据!$A$5,S441/T441*基础数据!$C$5,IF(SUBSTITUTE(D441," ","")=基础数据!$A$4,S441/T441*基础数据!$C$4,IF(SUBSTITUTE(D441," ","")=基础数据!$A$3,S441/T441*基础数据!$C$3,S441/T441*基础数据!$C$2)))</f>
        <v>0.29410010306555784</v>
      </c>
      <c r="V441" s="35">
        <f t="shared" si="58"/>
        <v>1.694100103065558</v>
      </c>
      <c r="W441" s="35">
        <f>IF(SUBSTITUTE(D441," ","")="老年群体",V441*LOOKUP(1,0/((基础数据!$A$15:$A$26=SUBSTITUTE(是否降价——第三轮积分赛2Q产品评价以及处理!B441," ",""))*(基础数据!$B$15:$B$26=SUBSTITUTE(是否降价——第三轮积分赛2Q产品评价以及处理!D441," ",""))),基础数据!$C$15:$C$26)/(100-基础数据!$G$5),V441*LOOKUP(1,0/((基础数据!$A$15:$A$26=SUBSTITUTE(是否降价——第三轮积分赛2Q产品评价以及处理!B441," ",""))*(基础数据!$B$15:$B$26=SUBSTITUTE(是否降价——第三轮积分赛2Q产品评价以及处理!D441," ",""))),基础数据!$C$15:$C$26)/100)</f>
        <v>13.637505829677741</v>
      </c>
      <c r="X441" s="35">
        <f t="shared" si="59"/>
        <v>11590.516204643112</v>
      </c>
    </row>
    <row r="442" spans="1:24" ht="40.200000000000003" hidden="1" thickBot="1">
      <c r="A442" s="43">
        <f t="shared" si="52"/>
        <v>7</v>
      </c>
      <c r="B442" s="29" t="s">
        <v>23</v>
      </c>
      <c r="C442" s="30" t="s">
        <v>17</v>
      </c>
      <c r="D442" s="32" t="s">
        <v>116</v>
      </c>
      <c r="E442" s="20" t="s">
        <v>135</v>
      </c>
      <c r="F442" s="24">
        <v>0.28999999999999998</v>
      </c>
      <c r="G442" s="20">
        <v>0.31</v>
      </c>
      <c r="H442" s="20">
        <v>0.99</v>
      </c>
      <c r="I442" s="20">
        <v>0.08</v>
      </c>
      <c r="J442" s="20">
        <v>0</v>
      </c>
      <c r="K442" s="20">
        <v>1.6722999999999999</v>
      </c>
      <c r="L442" s="45">
        <f>LOOKUP(1,0/((订单汇总处理!$G$7:$G$2423=N442)*(订单汇总处理!$E$7:$E$2423=B442)*(订单汇总处理!$D$7:$D$2423=2)),订单汇总处理!$I$7:$I$2423)</f>
        <v>11</v>
      </c>
      <c r="M442" s="45">
        <f>IF(SUBSTITUTE(D442," ","")="老年群体",K442*LOOKUP(1,0/((基础数据!$A$15:$A$26=SUBSTITUTE(是否降价——第三轮积分赛2Q产品评价以及处理!B442," ",""))*(基础数据!$B$15:$B$26=SUBSTITUTE(是否降价——第三轮积分赛2Q产品评价以及处理!D442," ",""))),基础数据!$C$15:$C$26)/(100-基础数据!$G$5),K442*LOOKUP(1,0/((基础数据!$A$15:$A$26=SUBSTITUTE(是否降价——第三轮积分赛2Q产品评价以及处理!B442," ",""))*(基础数据!$B$15:$B$26=SUBSTITUTE(是否降价——第三轮积分赛2Q产品评价以及处理!D442," ",""))),基础数据!$C$15:$C$26)/100)</f>
        <v>13.462014999999999</v>
      </c>
      <c r="N442" s="45" t="str">
        <f t="shared" si="53"/>
        <v>BL2</v>
      </c>
      <c r="O442" s="45">
        <f>IFERROR(LOOKUP(1,0/((订单汇总处理!$G$7:$G$2423=N442)*(订单汇总处理!$E$7:$E$2423=B442)*(订单汇总处理!$D$7:$D$2423=2)),订单汇总处理!$K$7:$K$2423),O443)</f>
        <v>849.99</v>
      </c>
      <c r="P442" s="45"/>
      <c r="Q442" s="45">
        <f t="shared" si="54"/>
        <v>11442.578129849999</v>
      </c>
      <c r="R442" s="46">
        <f t="shared" si="55"/>
        <v>849.99</v>
      </c>
      <c r="S442" s="35">
        <f t="shared" si="56"/>
        <v>1.3841156122172956E-6</v>
      </c>
      <c r="T442" s="35">
        <f t="shared" si="57"/>
        <v>7.0609059022627038E-5</v>
      </c>
      <c r="U442" s="35">
        <f>IF(SUBSTITUTE(D442," ","")=基础数据!$A$5,S442/T442*基础数据!$C$5,IF(SUBSTITUTE(D442," ","")=基础数据!$A$4,S442/T442*基础数据!$C$4,IF(SUBSTITUTE(D442," ","")=基础数据!$A$3,S442/T442*基础数据!$C$3,S442/T442*基础数据!$C$2)))</f>
        <v>0.29403782560827257</v>
      </c>
      <c r="V442" s="35">
        <f t="shared" si="58"/>
        <v>1.6740378256082726</v>
      </c>
      <c r="W442" s="35">
        <f>IF(SUBSTITUTE(D442," ","")="老年群体",V442*LOOKUP(1,0/((基础数据!$A$15:$A$26=SUBSTITUTE(是否降价——第三轮积分赛2Q产品评价以及处理!B442," ",""))*(基础数据!$B$15:$B$26=SUBSTITUTE(是否降价——第三轮积分赛2Q产品评价以及处理!D442," ",""))),基础数据!$C$15:$C$26)/(100-基础数据!$G$5),V442*LOOKUP(1,0/((基础数据!$A$15:$A$26=SUBSTITUTE(是否降价——第三轮积分赛2Q产品评价以及处理!B442," ",""))*(基础数据!$B$15:$B$26=SUBSTITUTE(是否降价——第三轮积分赛2Q产品评价以及处理!D442," ",""))),基础数据!$C$15:$C$26)/100)</f>
        <v>13.476004496146595</v>
      </c>
      <c r="X442" s="35">
        <f t="shared" si="59"/>
        <v>11454.469061679645</v>
      </c>
    </row>
    <row r="443" spans="1:24" ht="40.200000000000003" hidden="1" thickBot="1">
      <c r="A443" s="43">
        <f t="shared" si="52"/>
        <v>7</v>
      </c>
      <c r="B443" s="29" t="s">
        <v>23</v>
      </c>
      <c r="C443" s="30" t="s">
        <v>17</v>
      </c>
      <c r="D443" s="32" t="s">
        <v>116</v>
      </c>
      <c r="E443" s="20" t="s">
        <v>150</v>
      </c>
      <c r="F443" s="24">
        <v>0.28999999999999998</v>
      </c>
      <c r="G443" s="20">
        <v>0.31</v>
      </c>
      <c r="H443" s="20">
        <v>0.91</v>
      </c>
      <c r="I443" s="20">
        <v>0.08</v>
      </c>
      <c r="J443" s="20">
        <v>0</v>
      </c>
      <c r="K443" s="20">
        <v>1.5963000000000001</v>
      </c>
      <c r="L443" s="45">
        <f>LOOKUP(1,0/((订单汇总处理!$G$7:$G$2423=N443)*(订单汇总处理!$E$7:$E$2423=B443)*(订单汇总处理!$D$7:$D$2423=2)),订单汇总处理!$I$7:$I$2423)</f>
        <v>11</v>
      </c>
      <c r="M443" s="45">
        <f>IF(SUBSTITUTE(D443," ","")="老年群体",K443*LOOKUP(1,0/((基础数据!$A$15:$A$26=SUBSTITUTE(是否降价——第三轮积分赛2Q产品评价以及处理!B443," ",""))*(基础数据!$B$15:$B$26=SUBSTITUTE(是否降价——第三轮积分赛2Q产品评价以及处理!D443," ",""))),基础数据!$C$15:$C$26)/(100-基础数据!$G$5),K443*LOOKUP(1,0/((基础数据!$A$15:$A$26=SUBSTITUTE(是否降价——第三轮积分赛2Q产品评价以及处理!B443," ",""))*(基础数据!$B$15:$B$26=SUBSTITUTE(是否降价——第三轮积分赛2Q产品评价以及处理!D443," ",""))),基础数据!$C$15:$C$26)/100)</f>
        <v>12.850215</v>
      </c>
      <c r="N443" s="45" t="str">
        <f t="shared" si="53"/>
        <v>BL3a</v>
      </c>
      <c r="O443" s="45">
        <f>IFERROR(LOOKUP(1,0/((订单汇总处理!$G$7:$G$2423=N443)*(订单汇总处理!$E$7:$E$2423=B443)*(订单汇总处理!$D$7:$D$2423=2)),订单汇总处理!$K$7:$K$2423),O444)</f>
        <v>849.99</v>
      </c>
      <c r="P443" s="45"/>
      <c r="Q443" s="45">
        <f t="shared" si="54"/>
        <v>10922.554247850001</v>
      </c>
      <c r="R443" s="46">
        <f t="shared" si="55"/>
        <v>849.99</v>
      </c>
      <c r="S443" s="35">
        <f t="shared" si="56"/>
        <v>1.3841156122172956E-6</v>
      </c>
      <c r="T443" s="35">
        <f t="shared" si="57"/>
        <v>7.0609059022627038E-5</v>
      </c>
      <c r="U443" s="35">
        <f>IF(SUBSTITUTE(D443," ","")=基础数据!$A$5,S443/T443*基础数据!$C$5,IF(SUBSTITUTE(D443," ","")=基础数据!$A$4,S443/T443*基础数据!$C$4,IF(SUBSTITUTE(D443," ","")=基础数据!$A$3,S443/T443*基础数据!$C$3,S443/T443*基础数据!$C$2)))</f>
        <v>0.29403782560827257</v>
      </c>
      <c r="V443" s="35">
        <f t="shared" si="58"/>
        <v>1.5940378256082726</v>
      </c>
      <c r="W443" s="35">
        <f>IF(SUBSTITUTE(D443," ","")="老年群体",V443*LOOKUP(1,0/((基础数据!$A$15:$A$26=SUBSTITUTE(是否降价——第三轮积分赛2Q产品评价以及处理!B443," ",""))*(基础数据!$B$15:$B$26=SUBSTITUTE(是否降价——第三轮积分赛2Q产品评价以及处理!D443," ",""))),基础数据!$C$15:$C$26)/(100-基础数据!$G$5),V443*LOOKUP(1,0/((基础数据!$A$15:$A$26=SUBSTITUTE(是否降价——第三轮积分赛2Q产品评价以及处理!B443," ",""))*(基础数据!$B$15:$B$26=SUBSTITUTE(是否降价——第三轮积分赛2Q产品评价以及处理!D443," ",""))),基础数据!$C$15:$C$26)/100)</f>
        <v>12.832004496146594</v>
      </c>
      <c r="X443" s="35">
        <f t="shared" si="59"/>
        <v>10907.075501679643</v>
      </c>
    </row>
    <row r="444" spans="1:24" ht="53.4" hidden="1" thickBot="1">
      <c r="A444" s="43">
        <f t="shared" si="52"/>
        <v>14</v>
      </c>
      <c r="B444" s="29" t="s">
        <v>23</v>
      </c>
      <c r="C444" s="30" t="s">
        <v>17</v>
      </c>
      <c r="D444" s="32" t="s">
        <v>116</v>
      </c>
      <c r="E444" s="20" t="s">
        <v>141</v>
      </c>
      <c r="F444" s="24">
        <v>0.28999999999999998</v>
      </c>
      <c r="G444" s="20">
        <v>0.21</v>
      </c>
      <c r="H444" s="20">
        <v>0.99</v>
      </c>
      <c r="I444" s="20">
        <v>0.08</v>
      </c>
      <c r="J444" s="20">
        <v>0</v>
      </c>
      <c r="K444" s="20">
        <v>1.5693999999999999</v>
      </c>
      <c r="L444" s="45">
        <f>LOOKUP(1,0/((订单汇总处理!$G$7:$G$2423=N444)*(订单汇总处理!$E$7:$E$2423=B444)*(订单汇总处理!$D$7:$D$2423=2)),订单汇总处理!$I$7:$I$2423)</f>
        <v>13</v>
      </c>
      <c r="M444" s="45">
        <f>IF(SUBSTITUTE(D444," ","")="老年群体",K444*LOOKUP(1,0/((基础数据!$A$15:$A$26=SUBSTITUTE(是否降价——第三轮积分赛2Q产品评价以及处理!B444," ",""))*(基础数据!$B$15:$B$26=SUBSTITUTE(是否降价——第三轮积分赛2Q产品评价以及处理!D444," ",""))),基础数据!$C$15:$C$26)/(100-基础数据!$G$5),K444*LOOKUP(1,0/((基础数据!$A$15:$A$26=SUBSTITUTE(是否降价——第三轮积分赛2Q产品评价以及处理!B444," ",""))*(基础数据!$B$15:$B$26=SUBSTITUTE(是否降价——第三轮积分赛2Q产品评价以及处理!D444," ",""))),基础数据!$C$15:$C$26)/100)</f>
        <v>12.63367</v>
      </c>
      <c r="N444" s="45" t="str">
        <f t="shared" si="53"/>
        <v>b1121</v>
      </c>
      <c r="O444" s="45">
        <f>IFERROR(LOOKUP(1,0/((订单汇总处理!$G$7:$G$2423=N444)*(订单汇总处理!$E$7:$E$2423=B444)*(订单汇总处理!$D$7:$D$2423=2)),订单汇总处理!$K$7:$K$2423),O445)</f>
        <v>850</v>
      </c>
      <c r="P444" s="45"/>
      <c r="Q444" s="45">
        <f t="shared" si="54"/>
        <v>10738.619500000001</v>
      </c>
      <c r="R444" s="46">
        <f t="shared" si="55"/>
        <v>850</v>
      </c>
      <c r="S444" s="35">
        <f t="shared" si="56"/>
        <v>1.384083044982699E-6</v>
      </c>
      <c r="T444" s="35">
        <f t="shared" si="57"/>
        <v>7.0609059022627038E-5</v>
      </c>
      <c r="U444" s="35">
        <f>IF(SUBSTITUTE(D444," ","")=基础数据!$A$5,S444/T444*基础数据!$C$5,IF(SUBSTITUTE(D444," ","")=基础数据!$A$4,S444/T444*基础数据!$C$4,IF(SUBSTITUTE(D444," ","")=基础数据!$A$3,S444/T444*基础数据!$C$3,S444/T444*基础数据!$C$2)))</f>
        <v>0.29403090711189672</v>
      </c>
      <c r="V444" s="35">
        <f t="shared" si="58"/>
        <v>1.5740309071118967</v>
      </c>
      <c r="W444" s="35">
        <f>IF(SUBSTITUTE(D444," ","")="老年群体",V444*LOOKUP(1,0/((基础数据!$A$15:$A$26=SUBSTITUTE(是否降价——第三轮积分赛2Q产品评价以及处理!B444," ",""))*(基础数据!$B$15:$B$26=SUBSTITUTE(是否降价——第三轮积分赛2Q产品评价以及处理!D444," ",""))),基础数据!$C$15:$C$26)/(100-基础数据!$G$5),V444*LOOKUP(1,0/((基础数据!$A$15:$A$26=SUBSTITUTE(是否降价——第三轮积分赛2Q产品评价以及处理!B444," ",""))*(基础数据!$B$15:$B$26=SUBSTITUTE(是否降价——第三轮积分赛2Q产品评价以及处理!D444," ",""))),基础数据!$C$15:$C$26)/100)</f>
        <v>12.670948802250768</v>
      </c>
      <c r="X444" s="35">
        <f t="shared" si="59"/>
        <v>10770.306481913152</v>
      </c>
    </row>
    <row r="445" spans="1:24" ht="27" hidden="1" thickBot="1">
      <c r="A445" s="43">
        <f t="shared" si="52"/>
        <v>12</v>
      </c>
      <c r="B445" s="29" t="s">
        <v>23</v>
      </c>
      <c r="C445" s="30" t="s">
        <v>17</v>
      </c>
      <c r="D445" s="32" t="s">
        <v>116</v>
      </c>
      <c r="E445" s="20" t="s">
        <v>189</v>
      </c>
      <c r="F445" s="24">
        <v>0.28999999999999998</v>
      </c>
      <c r="G445" s="20">
        <v>0.15</v>
      </c>
      <c r="H445" s="20">
        <v>0.91</v>
      </c>
      <c r="I445" s="20">
        <v>0.16</v>
      </c>
      <c r="J445" s="20">
        <v>0</v>
      </c>
      <c r="K445" s="20">
        <v>1.524</v>
      </c>
      <c r="L445" s="45">
        <f>LOOKUP(1,0/((订单汇总处理!$G$7:$G$2423=N445)*(订单汇总处理!$E$7:$E$2423=B445)*(订单汇总处理!$D$7:$D$2423=2)),订单汇总处理!$I$7:$I$2423)</f>
        <v>12</v>
      </c>
      <c r="M445" s="45">
        <f>IF(SUBSTITUTE(D445," ","")="老年群体",K445*LOOKUP(1,0/((基础数据!$A$15:$A$26=SUBSTITUTE(是否降价——第三轮积分赛2Q产品评价以及处理!B445," ",""))*(基础数据!$B$15:$B$26=SUBSTITUTE(是否降价——第三轮积分赛2Q产品评价以及处理!D445," ",""))),基础数据!$C$15:$C$26)/(100-基础数据!$G$5),K445*LOOKUP(1,0/((基础数据!$A$15:$A$26=SUBSTITUTE(是否降价——第三轮积分赛2Q产品评价以及处理!B445," ",""))*(基础数据!$B$15:$B$26=SUBSTITUTE(是否降价——第三轮积分赛2Q产品评价以及处理!D445," ",""))),基础数据!$C$15:$C$26)/100)</f>
        <v>12.2682</v>
      </c>
      <c r="N445" s="45" t="str">
        <f t="shared" si="53"/>
        <v>bl3</v>
      </c>
      <c r="O445" s="45">
        <f>IFERROR(LOOKUP(1,0/((订单汇总处理!$G$7:$G$2423=N445)*(订单汇总处理!$E$7:$E$2423=B445)*(订单汇总处理!$D$7:$D$2423=2)),订单汇总处理!$K$7:$K$2423),O446)</f>
        <v>850</v>
      </c>
      <c r="P445" s="45"/>
      <c r="Q445" s="45">
        <f t="shared" si="54"/>
        <v>10427.969999999999</v>
      </c>
      <c r="R445" s="46">
        <f t="shared" si="55"/>
        <v>850</v>
      </c>
      <c r="S445" s="35">
        <f t="shared" si="56"/>
        <v>1.384083044982699E-6</v>
      </c>
      <c r="T445" s="35">
        <f t="shared" si="57"/>
        <v>7.0609059022627038E-5</v>
      </c>
      <c r="U445" s="35">
        <f>IF(SUBSTITUTE(D445," ","")=基础数据!$A$5,S445/T445*基础数据!$C$5,IF(SUBSTITUTE(D445," ","")=基础数据!$A$4,S445/T445*基础数据!$C$4,IF(SUBSTITUTE(D445," ","")=基础数据!$A$3,S445/T445*基础数据!$C$3,S445/T445*基础数据!$C$2)))</f>
        <v>0.29403090711189672</v>
      </c>
      <c r="V445" s="35">
        <f t="shared" si="58"/>
        <v>1.5140309071118967</v>
      </c>
      <c r="W445" s="35">
        <f>IF(SUBSTITUTE(D445," ","")="老年群体",V445*LOOKUP(1,0/((基础数据!$A$15:$A$26=SUBSTITUTE(是否降价——第三轮积分赛2Q产品评价以及处理!B445," ",""))*(基础数据!$B$15:$B$26=SUBSTITUTE(是否降价——第三轮积分赛2Q产品评价以及处理!D445," ",""))),基础数据!$C$15:$C$26)/(100-基础数据!$G$5),V445*LOOKUP(1,0/((基础数据!$A$15:$A$26=SUBSTITUTE(是否降价——第三轮积分赛2Q产品评价以及处理!B445," ",""))*(基础数据!$B$15:$B$26=SUBSTITUTE(是否降价——第三轮积分赛2Q产品评价以及处理!D445," ",""))),基础数据!$C$15:$C$26)/100)</f>
        <v>12.187948802250769</v>
      </c>
      <c r="X445" s="35">
        <f t="shared" si="59"/>
        <v>10359.756481913155</v>
      </c>
    </row>
    <row r="446" spans="1:24" ht="27" hidden="1" thickBot="1">
      <c r="A446" s="43">
        <f t="shared" si="52"/>
        <v>20</v>
      </c>
      <c r="B446" s="29" t="s">
        <v>23</v>
      </c>
      <c r="C446" s="30" t="s">
        <v>17</v>
      </c>
      <c r="D446" s="32" t="s">
        <v>116</v>
      </c>
      <c r="E446" s="20" t="s">
        <v>146</v>
      </c>
      <c r="F446" s="24">
        <v>0.28999999999999998</v>
      </c>
      <c r="G446" s="20">
        <v>0.15</v>
      </c>
      <c r="H446" s="20">
        <v>0.99</v>
      </c>
      <c r="I446" s="20">
        <v>0.08</v>
      </c>
      <c r="J446" s="20">
        <v>0</v>
      </c>
      <c r="K446" s="20">
        <v>1.518</v>
      </c>
      <c r="L446" s="45">
        <f>LOOKUP(1,0/((订单汇总处理!$G$7:$G$2423=N446)*(订单汇总处理!$E$7:$E$2423=B446)*(订单汇总处理!$D$7:$D$2423=2)),订单汇总处理!$I$7:$I$2423)</f>
        <v>12</v>
      </c>
      <c r="M446" s="45">
        <f>IF(SUBSTITUTE(D446," ","")="老年群体",K446*LOOKUP(1,0/((基础数据!$A$15:$A$26=SUBSTITUTE(是否降价——第三轮积分赛2Q产品评价以及处理!B446," ",""))*(基础数据!$B$15:$B$26=SUBSTITUTE(是否降价——第三轮积分赛2Q产品评价以及处理!D446," ",""))),基础数据!$C$15:$C$26)/(100-基础数据!$G$5),K446*LOOKUP(1,0/((基础数据!$A$15:$A$26=SUBSTITUTE(是否降价——第三轮积分赛2Q产品评价以及处理!B446," ",""))*(基础数据!$B$15:$B$26=SUBSTITUTE(是否降价——第三轮积分赛2Q产品评价以及处理!D446," ",""))),基础数据!$C$15:$C$26)/100)</f>
        <v>12.219900000000001</v>
      </c>
      <c r="N446" s="45" t="str">
        <f t="shared" si="53"/>
        <v>白1</v>
      </c>
      <c r="O446" s="45">
        <f>IFERROR(LOOKUP(1,0/((订单汇总处理!$G$7:$G$2423=N446)*(订单汇总处理!$E$7:$E$2423=B446)*(订单汇总处理!$D$7:$D$2423=2)),订单汇总处理!$K$7:$K$2423),O447)</f>
        <v>850</v>
      </c>
      <c r="P446" s="45"/>
      <c r="Q446" s="45">
        <f t="shared" si="54"/>
        <v>10386.915000000001</v>
      </c>
      <c r="R446" s="46">
        <f t="shared" si="55"/>
        <v>850</v>
      </c>
      <c r="S446" s="35">
        <f t="shared" si="56"/>
        <v>1.384083044982699E-6</v>
      </c>
      <c r="T446" s="35">
        <f t="shared" si="57"/>
        <v>7.0609059022627038E-5</v>
      </c>
      <c r="U446" s="35">
        <f>IF(SUBSTITUTE(D446," ","")=基础数据!$A$5,S446/T446*基础数据!$C$5,IF(SUBSTITUTE(D446," ","")=基础数据!$A$4,S446/T446*基础数据!$C$4,IF(SUBSTITUTE(D446," ","")=基础数据!$A$3,S446/T446*基础数据!$C$3,S446/T446*基础数据!$C$2)))</f>
        <v>0.29403090711189672</v>
      </c>
      <c r="V446" s="35">
        <f t="shared" si="58"/>
        <v>1.5140309071118967</v>
      </c>
      <c r="W446" s="35">
        <f>IF(SUBSTITUTE(D446," ","")="老年群体",V446*LOOKUP(1,0/((基础数据!$A$15:$A$26=SUBSTITUTE(是否降价——第三轮积分赛2Q产品评价以及处理!B446," ",""))*(基础数据!$B$15:$B$26=SUBSTITUTE(是否降价——第三轮积分赛2Q产品评价以及处理!D446," ",""))),基础数据!$C$15:$C$26)/(100-基础数据!$G$5),V446*LOOKUP(1,0/((基础数据!$A$15:$A$26=SUBSTITUTE(是否降价——第三轮积分赛2Q产品评价以及处理!B446," ",""))*(基础数据!$B$15:$B$26=SUBSTITUTE(是否降价——第三轮积分赛2Q产品评价以及处理!D446," ",""))),基础数据!$C$15:$C$26)/100)</f>
        <v>12.187948802250769</v>
      </c>
      <c r="X446" s="35">
        <f t="shared" si="59"/>
        <v>10359.756481913155</v>
      </c>
    </row>
    <row r="447" spans="1:24" ht="40.200000000000003" hidden="1" thickBot="1">
      <c r="A447" s="43">
        <f t="shared" si="52"/>
        <v>15</v>
      </c>
      <c r="B447" s="29" t="s">
        <v>23</v>
      </c>
      <c r="C447" s="30" t="s">
        <v>17</v>
      </c>
      <c r="D447" s="32" t="s">
        <v>116</v>
      </c>
      <c r="E447" s="20" t="s">
        <v>192</v>
      </c>
      <c r="F447" s="24">
        <v>0.28999999999999998</v>
      </c>
      <c r="G447" s="20">
        <v>0</v>
      </c>
      <c r="H447" s="20">
        <v>0.99</v>
      </c>
      <c r="I447" s="20">
        <v>0.08</v>
      </c>
      <c r="J447" s="20">
        <v>0.13</v>
      </c>
      <c r="K447" s="20">
        <v>1.4965999999999999</v>
      </c>
      <c r="L447" s="45">
        <f>LOOKUP(1,0/((订单汇总处理!$G$7:$G$2423=N447)*(订单汇总处理!$E$7:$E$2423=B447)*(订单汇总处理!$D$7:$D$2423=2)),订单汇总处理!$I$7:$I$2423)</f>
        <v>12</v>
      </c>
      <c r="M447" s="45">
        <f>IF(SUBSTITUTE(D447," ","")="老年群体",K447*LOOKUP(1,0/((基础数据!$A$15:$A$26=SUBSTITUTE(是否降价——第三轮积分赛2Q产品评价以及处理!B447," ",""))*(基础数据!$B$15:$B$26=SUBSTITUTE(是否降价——第三轮积分赛2Q产品评价以及处理!D447," ",""))),基础数据!$C$15:$C$26)/(100-基础数据!$G$5),K447*LOOKUP(1,0/((基础数据!$A$15:$A$26=SUBSTITUTE(是否降价——第三轮积分赛2Q产品评价以及处理!B447," ",""))*(基础数据!$B$15:$B$26=SUBSTITUTE(是否降价——第三轮积分赛2Q产品评价以及处理!D447," ",""))),基础数据!$C$15:$C$26)/100)</f>
        <v>12.04763</v>
      </c>
      <c r="N447" s="45" t="str">
        <f t="shared" si="53"/>
        <v>1白</v>
      </c>
      <c r="O447" s="45">
        <f>IFERROR(LOOKUP(1,0/((订单汇总处理!$G$7:$G$2423=N447)*(订单汇总处理!$E$7:$E$2423=B447)*(订单汇总处理!$D$7:$D$2423=2)),订单汇总处理!$K$7:$K$2423),O448)</f>
        <v>850</v>
      </c>
      <c r="P447" s="45"/>
      <c r="Q447" s="45">
        <f t="shared" si="54"/>
        <v>10240.485500000001</v>
      </c>
      <c r="R447" s="46">
        <f t="shared" si="55"/>
        <v>850</v>
      </c>
      <c r="S447" s="35">
        <f t="shared" si="56"/>
        <v>1.384083044982699E-6</v>
      </c>
      <c r="T447" s="35">
        <f t="shared" si="57"/>
        <v>7.0609059022627038E-5</v>
      </c>
      <c r="U447" s="35">
        <f>IF(SUBSTITUTE(D447," ","")=基础数据!$A$5,S447/T447*基础数据!$C$5,IF(SUBSTITUTE(D447," ","")=基础数据!$A$4,S447/T447*基础数据!$C$4,IF(SUBSTITUTE(D447," ","")=基础数据!$A$3,S447/T447*基础数据!$C$3,S447/T447*基础数据!$C$2)))</f>
        <v>0.29403090711189672</v>
      </c>
      <c r="V447" s="35">
        <f t="shared" si="58"/>
        <v>1.4940309071118969</v>
      </c>
      <c r="W447" s="35">
        <f>IF(SUBSTITUTE(D447," ","")="老年群体",V447*LOOKUP(1,0/((基础数据!$A$15:$A$26=SUBSTITUTE(是否降价——第三轮积分赛2Q产品评价以及处理!B447," ",""))*(基础数据!$B$15:$B$26=SUBSTITUTE(是否降价——第三轮积分赛2Q产品评价以及处理!D447," ",""))),基础数据!$C$15:$C$26)/(100-基础数据!$G$5),V447*LOOKUP(1,0/((基础数据!$A$15:$A$26=SUBSTITUTE(是否降价——第三轮积分赛2Q产品评价以及处理!B447," ",""))*(基础数据!$B$15:$B$26=SUBSTITUTE(是否降价——第三轮积分赛2Q产品评价以及处理!D447," ",""))),基础数据!$C$15:$C$26)/100)</f>
        <v>12.02694880225077</v>
      </c>
      <c r="X447" s="35">
        <f t="shared" si="59"/>
        <v>10222.906481913154</v>
      </c>
    </row>
    <row r="448" spans="1:24" ht="53.4" hidden="1" thickBot="1">
      <c r="A448" s="43">
        <f t="shared" si="52"/>
        <v>17</v>
      </c>
      <c r="B448" s="29" t="s">
        <v>23</v>
      </c>
      <c r="C448" s="30" t="s">
        <v>17</v>
      </c>
      <c r="D448" s="32" t="s">
        <v>116</v>
      </c>
      <c r="E448" s="20" t="s">
        <v>147</v>
      </c>
      <c r="F448" s="24">
        <v>0.28999999999999998</v>
      </c>
      <c r="G448" s="20">
        <v>0</v>
      </c>
      <c r="H448" s="20">
        <v>0.99</v>
      </c>
      <c r="I448" s="20">
        <v>0.08</v>
      </c>
      <c r="J448" s="20">
        <v>0.13</v>
      </c>
      <c r="K448" s="20">
        <v>1.4965999999999999</v>
      </c>
      <c r="L448" s="45">
        <f>LOOKUP(1,0/((订单汇总处理!$G$7:$G$2423=N448)*(订单汇总处理!$E$7:$E$2423=B448)*(订单汇总处理!$D$7:$D$2423=2)),订单汇总处理!$I$7:$I$2423)</f>
        <v>12</v>
      </c>
      <c r="M448" s="45">
        <f>IF(SUBSTITUTE(D448," ","")="老年群体",K448*LOOKUP(1,0/((基础数据!$A$15:$A$26=SUBSTITUTE(是否降价——第三轮积分赛2Q产品评价以及处理!B448," ",""))*(基础数据!$B$15:$B$26=SUBSTITUTE(是否降价——第三轮积分赛2Q产品评价以及处理!D448," ",""))),基础数据!$C$15:$C$26)/(100-基础数据!$G$5),K448*LOOKUP(1,0/((基础数据!$A$15:$A$26=SUBSTITUTE(是否降价——第三轮积分赛2Q产品评价以及处理!B448," ",""))*(基础数据!$B$15:$B$26=SUBSTITUTE(是否降价——第三轮积分赛2Q产品评价以及处理!D448," ",""))),基础数据!$C$15:$C$26)/100)</f>
        <v>12.04763</v>
      </c>
      <c r="N448" s="45" t="str">
        <f t="shared" si="53"/>
        <v>bbb2</v>
      </c>
      <c r="O448" s="45">
        <f>IFERROR(LOOKUP(1,0/((订单汇总处理!$G$7:$G$2423=N448)*(订单汇总处理!$E$7:$E$2423=B448)*(订单汇总处理!$D$7:$D$2423=2)),订单汇总处理!$K$7:$K$2423),O449)</f>
        <v>850</v>
      </c>
      <c r="P448" s="45"/>
      <c r="Q448" s="45">
        <f t="shared" si="54"/>
        <v>10240.485500000001</v>
      </c>
      <c r="R448" s="46">
        <f t="shared" si="55"/>
        <v>850</v>
      </c>
      <c r="S448" s="35">
        <f t="shared" si="56"/>
        <v>1.384083044982699E-6</v>
      </c>
      <c r="T448" s="35">
        <f t="shared" si="57"/>
        <v>7.0609059022627038E-5</v>
      </c>
      <c r="U448" s="35">
        <f>IF(SUBSTITUTE(D448," ","")=基础数据!$A$5,S448/T448*基础数据!$C$5,IF(SUBSTITUTE(D448," ","")=基础数据!$A$4,S448/T448*基础数据!$C$4,IF(SUBSTITUTE(D448," ","")=基础数据!$A$3,S448/T448*基础数据!$C$3,S448/T448*基础数据!$C$2)))</f>
        <v>0.29403090711189672</v>
      </c>
      <c r="V448" s="35">
        <f t="shared" si="58"/>
        <v>1.4940309071118969</v>
      </c>
      <c r="W448" s="35">
        <f>IF(SUBSTITUTE(D448," ","")="老年群体",V448*LOOKUP(1,0/((基础数据!$A$15:$A$26=SUBSTITUTE(是否降价——第三轮积分赛2Q产品评价以及处理!B448," ",""))*(基础数据!$B$15:$B$26=SUBSTITUTE(是否降价——第三轮积分赛2Q产品评价以及处理!D448," ",""))),基础数据!$C$15:$C$26)/(100-基础数据!$G$5),V448*LOOKUP(1,0/((基础数据!$A$15:$A$26=SUBSTITUTE(是否降价——第三轮积分赛2Q产品评价以及处理!B448," ",""))*(基础数据!$B$15:$B$26=SUBSTITUTE(是否降价——第三轮积分赛2Q产品评价以及处理!D448," ",""))),基础数据!$C$15:$C$26)/100)</f>
        <v>12.02694880225077</v>
      </c>
      <c r="X448" s="35">
        <f t="shared" si="59"/>
        <v>10222.906481913154</v>
      </c>
    </row>
    <row r="449" spans="1:24" ht="53.4" hidden="1" thickBot="1">
      <c r="A449" s="43">
        <f t="shared" si="52"/>
        <v>14</v>
      </c>
      <c r="B449" s="29" t="s">
        <v>23</v>
      </c>
      <c r="C449" s="30" t="s">
        <v>17</v>
      </c>
      <c r="D449" s="32" t="s">
        <v>116</v>
      </c>
      <c r="E449" s="20" t="s">
        <v>143</v>
      </c>
      <c r="F449" s="24">
        <v>0.28999999999999998</v>
      </c>
      <c r="G449" s="20">
        <v>0.21</v>
      </c>
      <c r="H449" s="20">
        <v>0.91</v>
      </c>
      <c r="I449" s="20">
        <v>0.08</v>
      </c>
      <c r="J449" s="20">
        <v>0</v>
      </c>
      <c r="K449" s="20">
        <v>1.4935</v>
      </c>
      <c r="L449" s="45">
        <f>LOOKUP(1,0/((订单汇总处理!$G$7:$G$2423=N449)*(订单汇总处理!$E$7:$E$2423=B449)*(订单汇总处理!$D$7:$D$2423=2)),订单汇总处理!$I$7:$I$2423)</f>
        <v>12</v>
      </c>
      <c r="M449" s="45">
        <f>IF(SUBSTITUTE(D449," ","")="老年群体",K449*LOOKUP(1,0/((基础数据!$A$15:$A$26=SUBSTITUTE(是否降价——第三轮积分赛2Q产品评价以及处理!B449," ",""))*(基础数据!$B$15:$B$26=SUBSTITUTE(是否降价——第三轮积分赛2Q产品评价以及处理!D449," ",""))),基础数据!$C$15:$C$26)/(100-基础数据!$G$5),K449*LOOKUP(1,0/((基础数据!$A$15:$A$26=SUBSTITUTE(是否降价——第三轮积分赛2Q产品评价以及处理!B449," ",""))*(基础数据!$B$15:$B$26=SUBSTITUTE(是否降价——第三轮积分赛2Q产品评价以及处理!D449," ",""))),基础数据!$C$15:$C$26)/100)</f>
        <v>12.022675</v>
      </c>
      <c r="N449" s="45" t="str">
        <f t="shared" si="53"/>
        <v>b113</v>
      </c>
      <c r="O449" s="45">
        <f>IFERROR(LOOKUP(1,0/((订单汇总处理!$G$7:$G$2423=N449)*(订单汇总处理!$E$7:$E$2423=B449)*(订单汇总处理!$D$7:$D$2423=2)),订单汇总处理!$K$7:$K$2423),O450)</f>
        <v>850</v>
      </c>
      <c r="P449" s="45"/>
      <c r="Q449" s="45">
        <f t="shared" si="54"/>
        <v>10219.27375</v>
      </c>
      <c r="R449" s="46">
        <f t="shared" si="55"/>
        <v>850</v>
      </c>
      <c r="S449" s="35">
        <f t="shared" si="56"/>
        <v>1.384083044982699E-6</v>
      </c>
      <c r="T449" s="35">
        <f t="shared" si="57"/>
        <v>7.0609059022627038E-5</v>
      </c>
      <c r="U449" s="35">
        <f>IF(SUBSTITUTE(D449," ","")=基础数据!$A$5,S449/T449*基础数据!$C$5,IF(SUBSTITUTE(D449," ","")=基础数据!$A$4,S449/T449*基础数据!$C$4,IF(SUBSTITUTE(D449," ","")=基础数据!$A$3,S449/T449*基础数据!$C$3,S449/T449*基础数据!$C$2)))</f>
        <v>0.29403090711189672</v>
      </c>
      <c r="V449" s="35">
        <f t="shared" si="58"/>
        <v>1.4940309071118969</v>
      </c>
      <c r="W449" s="35">
        <f>IF(SUBSTITUTE(D449," ","")="老年群体",V449*LOOKUP(1,0/((基础数据!$A$15:$A$26=SUBSTITUTE(是否降价——第三轮积分赛2Q产品评价以及处理!B449," ",""))*(基础数据!$B$15:$B$26=SUBSTITUTE(是否降价——第三轮积分赛2Q产品评价以及处理!D449," ",""))),基础数据!$C$15:$C$26)/(100-基础数据!$G$5),V449*LOOKUP(1,0/((基础数据!$A$15:$A$26=SUBSTITUTE(是否降价——第三轮积分赛2Q产品评价以及处理!B449," ",""))*(基础数据!$B$15:$B$26=SUBSTITUTE(是否降价——第三轮积分赛2Q产品评价以及处理!D449," ",""))),基础数据!$C$15:$C$26)/100)</f>
        <v>12.02694880225077</v>
      </c>
      <c r="X449" s="35">
        <f t="shared" si="59"/>
        <v>10222.906481913154</v>
      </c>
    </row>
    <row r="450" spans="1:24" ht="40.200000000000003" hidden="1" thickBot="1">
      <c r="A450" s="43">
        <f t="shared" si="52"/>
        <v>22</v>
      </c>
      <c r="B450" s="29" t="s">
        <v>23</v>
      </c>
      <c r="C450" s="30" t="s">
        <v>17</v>
      </c>
      <c r="D450" s="32" t="s">
        <v>116</v>
      </c>
      <c r="E450" s="20" t="s">
        <v>211</v>
      </c>
      <c r="F450" s="24">
        <v>0.28999999999999998</v>
      </c>
      <c r="G450" s="20">
        <v>0</v>
      </c>
      <c r="H450" s="20">
        <v>0.99</v>
      </c>
      <c r="I450" s="20">
        <v>0.16</v>
      </c>
      <c r="J450" s="20">
        <v>0</v>
      </c>
      <c r="K450" s="20">
        <v>1.4458</v>
      </c>
      <c r="L450" s="45">
        <f>LOOKUP(1,0/((订单汇总处理!$G$7:$G$2423=N450)*(订单汇总处理!$E$7:$E$2423=B450)*(订单汇总处理!$D$7:$D$2423=2)),订单汇总处理!$I$7:$I$2423)</f>
        <v>12</v>
      </c>
      <c r="M450" s="45">
        <f>IF(SUBSTITUTE(D450," ","")="老年群体",K450*LOOKUP(1,0/((基础数据!$A$15:$A$26=SUBSTITUTE(是否降价——第三轮积分赛2Q产品评价以及处理!B450," ",""))*(基础数据!$B$15:$B$26=SUBSTITUTE(是否降价——第三轮积分赛2Q产品评价以及处理!D450," ",""))),基础数据!$C$15:$C$26)/(100-基础数据!$G$5),K450*LOOKUP(1,0/((基础数据!$A$15:$A$26=SUBSTITUTE(是否降价——第三轮积分赛2Q产品评价以及处理!B450," ",""))*(基础数据!$B$15:$B$26=SUBSTITUTE(是否降价——第三轮积分赛2Q产品评价以及处理!D450," ",""))),基础数据!$C$15:$C$26)/100)</f>
        <v>11.638689999999999</v>
      </c>
      <c r="N450" s="45" t="str">
        <f t="shared" si="53"/>
        <v>22</v>
      </c>
      <c r="O450" s="45">
        <f>IFERROR(LOOKUP(1,0/((订单汇总处理!$G$7:$G$2423=N450)*(订单汇总处理!$E$7:$E$2423=B450)*(订单汇总处理!$D$7:$D$2423=2)),订单汇总处理!$K$7:$K$2423),O451)</f>
        <v>850</v>
      </c>
      <c r="P450" s="45"/>
      <c r="Q450" s="45">
        <f t="shared" si="54"/>
        <v>9892.8864999999987</v>
      </c>
      <c r="R450" s="46">
        <f t="shared" si="55"/>
        <v>850</v>
      </c>
      <c r="S450" s="35">
        <f t="shared" si="56"/>
        <v>1.384083044982699E-6</v>
      </c>
      <c r="T450" s="35">
        <f t="shared" si="57"/>
        <v>7.0609059022627038E-5</v>
      </c>
      <c r="U450" s="35">
        <f>IF(SUBSTITUTE(D450," ","")=基础数据!$A$5,S450/T450*基础数据!$C$5,IF(SUBSTITUTE(D450," ","")=基础数据!$A$4,S450/T450*基础数据!$C$4,IF(SUBSTITUTE(D450," ","")=基础数据!$A$3,S450/T450*基础数据!$C$3,S450/T450*基础数据!$C$2)))</f>
        <v>0.29403090711189672</v>
      </c>
      <c r="V450" s="35">
        <f t="shared" si="58"/>
        <v>1.4440309071118966</v>
      </c>
      <c r="W450" s="35">
        <f>IF(SUBSTITUTE(D450," ","")="老年群体",V450*LOOKUP(1,0/((基础数据!$A$15:$A$26=SUBSTITUTE(是否降价——第三轮积分赛2Q产品评价以及处理!B450," ",""))*(基础数据!$B$15:$B$26=SUBSTITUTE(是否降价——第三轮积分赛2Q产品评价以及处理!D450," ",""))),基础数据!$C$15:$C$26)/(100-基础数据!$G$5),V450*LOOKUP(1,0/((基础数据!$A$15:$A$26=SUBSTITUTE(是否降价——第三轮积分赛2Q产品评价以及处理!B450," ",""))*(基础数据!$B$15:$B$26=SUBSTITUTE(是否降价——第三轮积分赛2Q产品评价以及处理!D450," ",""))),基础数据!$C$15:$C$26)/100)</f>
        <v>11.624448802250768</v>
      </c>
      <c r="X450" s="35">
        <f t="shared" si="59"/>
        <v>9880.7814819131527</v>
      </c>
    </row>
    <row r="451" spans="1:24" ht="53.4" hidden="1" thickBot="1">
      <c r="A451" s="43">
        <f t="shared" ref="A451:A497" si="62">IF(E451="",0,--SUBSTITUTE(TRIM(RIGHT(SUBSTITUTE(E451,"(",REPT(" ",99)),99)),")",))</f>
        <v>4</v>
      </c>
      <c r="B451" s="29" t="s">
        <v>23</v>
      </c>
      <c r="C451" s="30" t="s">
        <v>17</v>
      </c>
      <c r="D451" s="32" t="s">
        <v>116</v>
      </c>
      <c r="E451" s="20" t="s">
        <v>193</v>
      </c>
      <c r="F451" s="24">
        <v>0.28999999999999998</v>
      </c>
      <c r="G451" s="20">
        <v>0</v>
      </c>
      <c r="H451" s="20">
        <v>0.99</v>
      </c>
      <c r="I451" s="20">
        <v>0.16</v>
      </c>
      <c r="J451" s="20">
        <v>0</v>
      </c>
      <c r="K451" s="20">
        <v>1.4458</v>
      </c>
      <c r="L451" s="45">
        <f>LOOKUP(1,0/((订单汇总处理!$G$7:$G$2423=N451)*(订单汇总处理!$E$7:$E$2423=B451)*(订单汇总处理!$D$7:$D$2423=2)),订单汇总处理!$I$7:$I$2423)</f>
        <v>12</v>
      </c>
      <c r="M451" s="45">
        <f>IF(SUBSTITUTE(D451," ","")="老年群体",K451*LOOKUP(1,0/((基础数据!$A$15:$A$26=SUBSTITUTE(是否降价——第三轮积分赛2Q产品评价以及处理!B451," ",""))*(基础数据!$B$15:$B$26=SUBSTITUTE(是否降价——第三轮积分赛2Q产品评价以及处理!D451," ",""))),基础数据!$C$15:$C$26)/(100-基础数据!$G$5),K451*LOOKUP(1,0/((基础数据!$A$15:$A$26=SUBSTITUTE(是否降价——第三轮积分赛2Q产品评价以及处理!B451," ",""))*(基础数据!$B$15:$B$26=SUBSTITUTE(是否降价——第三轮积分赛2Q产品评价以及处理!D451," ",""))),基础数据!$C$15:$C$26)/100)</f>
        <v>11.638689999999999</v>
      </c>
      <c r="N451" s="45" t="str">
        <f t="shared" ref="N451:N497" si="63">MID(E451,1,FIND("(",E451)-3)</f>
        <v>BLLL2</v>
      </c>
      <c r="O451" s="45">
        <f>IFERROR(LOOKUP(1,0/((订单汇总处理!$G$7:$G$2423=N451)*(订单汇总处理!$E$7:$E$2423=B451)*(订单汇总处理!$D$7:$D$2423=2)),订单汇总处理!$K$7:$K$2423),O452)</f>
        <v>850</v>
      </c>
      <c r="P451" s="45"/>
      <c r="Q451" s="45">
        <f t="shared" ref="Q451:Q497" si="64">O451*M451</f>
        <v>9892.8864999999987</v>
      </c>
      <c r="R451" s="46">
        <f t="shared" ref="R451:R497" si="65">O451</f>
        <v>850</v>
      </c>
      <c r="S451" s="35">
        <f t="shared" ref="S451:S497" si="66">1/POWER(R451,2)</f>
        <v>1.384083044982699E-6</v>
      </c>
      <c r="T451" s="35">
        <f t="shared" ref="T451:T497" si="67">SUMIFS($S$2:$S$497,$D$2:$D$497,D451,$B$2:$B$497,B451)</f>
        <v>7.0609059022627038E-5</v>
      </c>
      <c r="U451" s="35">
        <f>IF(SUBSTITUTE(D451," ","")=基础数据!$A$5,S451/T451*基础数据!$C$5,IF(SUBSTITUTE(D451," ","")=基础数据!$A$4,S451/T451*基础数据!$C$4,IF(SUBSTITUTE(D451," ","")=基础数据!$A$3,S451/T451*基础数据!$C$3,S451/T451*基础数据!$C$2)))</f>
        <v>0.29403090711189672</v>
      </c>
      <c r="V451" s="35">
        <f t="shared" ref="V451:V497" si="68">U451+SUM(G451:J451)</f>
        <v>1.4440309071118966</v>
      </c>
      <c r="W451" s="35">
        <f>IF(SUBSTITUTE(D451," ","")="老年群体",V451*LOOKUP(1,0/((基础数据!$A$15:$A$26=SUBSTITUTE(是否降价——第三轮积分赛2Q产品评价以及处理!B451," ",""))*(基础数据!$B$15:$B$26=SUBSTITUTE(是否降价——第三轮积分赛2Q产品评价以及处理!D451," ",""))),基础数据!$C$15:$C$26)/(100-基础数据!$G$5),V451*LOOKUP(1,0/((基础数据!$A$15:$A$26=SUBSTITUTE(是否降价——第三轮积分赛2Q产品评价以及处理!B451," ",""))*(基础数据!$B$15:$B$26=SUBSTITUTE(是否降价——第三轮积分赛2Q产品评价以及处理!D451," ",""))),基础数据!$C$15:$C$26)/100)</f>
        <v>11.624448802250768</v>
      </c>
      <c r="X451" s="35">
        <f t="shared" ref="X451:X497" si="69">W451*R451</f>
        <v>9880.7814819131527</v>
      </c>
    </row>
    <row r="452" spans="1:24" ht="53.4" hidden="1" thickBot="1">
      <c r="A452" s="43">
        <f t="shared" si="62"/>
        <v>17</v>
      </c>
      <c r="B452" s="29" t="s">
        <v>23</v>
      </c>
      <c r="C452" s="30" t="s">
        <v>17</v>
      </c>
      <c r="D452" s="32" t="s">
        <v>116</v>
      </c>
      <c r="E452" s="20" t="s">
        <v>152</v>
      </c>
      <c r="F452" s="24">
        <v>0.28999999999999998</v>
      </c>
      <c r="G452" s="20">
        <v>0</v>
      </c>
      <c r="H452" s="20">
        <v>0.91</v>
      </c>
      <c r="I452" s="20">
        <v>0.08</v>
      </c>
      <c r="J452" s="20">
        <v>0.13</v>
      </c>
      <c r="K452" s="20">
        <v>1.4159999999999999</v>
      </c>
      <c r="L452" s="45">
        <f>LOOKUP(1,0/((订单汇总处理!$G$7:$G$2423=N452)*(订单汇总处理!$E$7:$E$2423=B452)*(订单汇总处理!$D$7:$D$2423=2)),订单汇总处理!$I$7:$I$2423)</f>
        <v>11</v>
      </c>
      <c r="M452" s="45">
        <f>IF(SUBSTITUTE(D452," ","")="老年群体",K452*LOOKUP(1,0/((基础数据!$A$15:$A$26=SUBSTITUTE(是否降价——第三轮积分赛2Q产品评价以及处理!B452," ",""))*(基础数据!$B$15:$B$26=SUBSTITUTE(是否降价——第三轮积分赛2Q产品评价以及处理!D452," ",""))),基础数据!$C$15:$C$26)/(100-基础数据!$G$5),K452*LOOKUP(1,0/((基础数据!$A$15:$A$26=SUBSTITUTE(是否降价——第三轮积分赛2Q产品评价以及处理!B452," ",""))*(基础数据!$B$15:$B$26=SUBSTITUTE(是否降价——第三轮积分赛2Q产品评价以及处理!D452," ",""))),基础数据!$C$15:$C$26)/100)</f>
        <v>11.3988</v>
      </c>
      <c r="N452" s="45" t="str">
        <f t="shared" si="63"/>
        <v>bbb3</v>
      </c>
      <c r="O452" s="45">
        <f>IFERROR(LOOKUP(1,0/((订单汇总处理!$G$7:$G$2423=N452)*(订单汇总处理!$E$7:$E$2423=B452)*(订单汇总处理!$D$7:$D$2423=2)),订单汇总处理!$K$7:$K$2423),O453)</f>
        <v>850</v>
      </c>
      <c r="P452" s="45"/>
      <c r="Q452" s="45">
        <f t="shared" si="64"/>
        <v>9688.98</v>
      </c>
      <c r="R452" s="46">
        <f t="shared" si="65"/>
        <v>850</v>
      </c>
      <c r="S452" s="35">
        <f t="shared" si="66"/>
        <v>1.384083044982699E-6</v>
      </c>
      <c r="T452" s="35">
        <f t="shared" si="67"/>
        <v>7.0609059022627038E-5</v>
      </c>
      <c r="U452" s="35">
        <f>IF(SUBSTITUTE(D452," ","")=基础数据!$A$5,S452/T452*基础数据!$C$5,IF(SUBSTITUTE(D452," ","")=基础数据!$A$4,S452/T452*基础数据!$C$4,IF(SUBSTITUTE(D452," ","")=基础数据!$A$3,S452/T452*基础数据!$C$3,S452/T452*基础数据!$C$2)))</f>
        <v>0.29403090711189672</v>
      </c>
      <c r="V452" s="35">
        <f t="shared" si="68"/>
        <v>1.4140309071118968</v>
      </c>
      <c r="W452" s="35">
        <f>IF(SUBSTITUTE(D452," ","")="老年群体",V452*LOOKUP(1,0/((基础数据!$A$15:$A$26=SUBSTITUTE(是否降价——第三轮积分赛2Q产品评价以及处理!B452," ",""))*(基础数据!$B$15:$B$26=SUBSTITUTE(是否降价——第三轮积分赛2Q产品评价以及处理!D452," ",""))),基础数据!$C$15:$C$26)/(100-基础数据!$G$5),V452*LOOKUP(1,0/((基础数据!$A$15:$A$26=SUBSTITUTE(是否降价——第三轮积分赛2Q产品评价以及处理!B452," ",""))*(基础数据!$B$15:$B$26=SUBSTITUTE(是否降价——第三轮积分赛2Q产品评价以及处理!D452," ",""))),基础数据!$C$15:$C$26)/100)</f>
        <v>11.38294880225077</v>
      </c>
      <c r="X452" s="35">
        <f t="shared" si="69"/>
        <v>9675.5064819131549</v>
      </c>
    </row>
    <row r="453" spans="1:24" ht="40.200000000000003" thickBot="1">
      <c r="A453" s="43">
        <f t="shared" si="62"/>
        <v>1</v>
      </c>
      <c r="B453" s="29" t="s">
        <v>23</v>
      </c>
      <c r="C453" s="30" t="s">
        <v>17</v>
      </c>
      <c r="D453" s="32" t="s">
        <v>116</v>
      </c>
      <c r="E453" s="33" t="s">
        <v>149</v>
      </c>
      <c r="F453" s="24">
        <v>0.28999999999999998</v>
      </c>
      <c r="G453" s="20">
        <v>0</v>
      </c>
      <c r="H453" s="20">
        <v>0.99</v>
      </c>
      <c r="I453" s="20">
        <v>0.08</v>
      </c>
      <c r="J453" s="20">
        <v>0</v>
      </c>
      <c r="K453" s="20">
        <v>1.3637999999999999</v>
      </c>
      <c r="L453" s="45">
        <f>LOOKUP(1,0/((订单汇总处理!$G$7:$G$2423=N453)*(订单汇总处理!$E$7:$E$2423=B453)*(订单汇总处理!$D$7:$D$2423=2)),订单汇总处理!$I$7:$I$2423)</f>
        <v>11</v>
      </c>
      <c r="M453" s="45">
        <f>IF(SUBSTITUTE(D453," ","")="老年群体",K453*LOOKUP(1,0/((基础数据!$A$15:$A$26=SUBSTITUTE(是否降价——第三轮积分赛2Q产品评价以及处理!B453," ",""))*(基础数据!$B$15:$B$26=SUBSTITUTE(是否降价——第三轮积分赛2Q产品评价以及处理!D453," ",""))),基础数据!$C$15:$C$26)/(100-基础数据!$G$5),K453*LOOKUP(1,0/((基础数据!$A$15:$A$26=SUBSTITUTE(是否降价——第三轮积分赛2Q产品评价以及处理!B453," ",""))*(基础数据!$B$15:$B$26=SUBSTITUTE(是否降价——第三轮积分赛2Q产品评价以及处理!D453," ",""))),基础数据!$C$15:$C$26)/100)</f>
        <v>10.978589999999999</v>
      </c>
      <c r="N453" s="45" t="str">
        <f t="shared" si="63"/>
        <v>白兰2</v>
      </c>
      <c r="O453" s="45">
        <f>IFERROR(LOOKUP(1,0/((订单汇总处理!$G$7:$G$2423=N453)*(订单汇总处理!$E$7:$E$2423=B453)*(订单汇总处理!$D$7:$D$2423=2)),订单汇总处理!$K$7:$K$2423),O454)</f>
        <v>850</v>
      </c>
      <c r="P453" s="45">
        <f>IF(N453=基础数据!$K$8,基础数据!$K$29,IF(N453=基础数据!$L$8,基础数据!$L$29,IF(N453=基础数据!$M$8,基础数据!$M$29,IF(N453=基础数据!$N$8,基础数据!$N$29,IF(N453=基础数据!$O$8,基础数据!$O$29,IF(N453=基础数据!$P$8,基础数据!$P$29,IF(N453=基础数据!$Q$8,基础数据!$Q$29,基础数据!$R$29)))))))</f>
        <v>281.84000000000003</v>
      </c>
      <c r="Q453" s="82">
        <f>(O453-P453)*M453</f>
        <v>6237.595694399999</v>
      </c>
      <c r="R453" s="46">
        <f t="shared" si="65"/>
        <v>850</v>
      </c>
      <c r="S453" s="35">
        <f t="shared" si="66"/>
        <v>1.384083044982699E-6</v>
      </c>
      <c r="T453" s="35">
        <f t="shared" si="67"/>
        <v>7.0609059022627038E-5</v>
      </c>
      <c r="U453" s="35">
        <f>IF(SUBSTITUTE(D453," ","")=基础数据!$A$5,S453/T453*基础数据!$C$5,IF(SUBSTITUTE(D453," ","")=基础数据!$A$4,S453/T453*基础数据!$C$4,IF(SUBSTITUTE(D453," ","")=基础数据!$A$3,S453/T453*基础数据!$C$3,S453/T453*基础数据!$C$2)))</f>
        <v>0.29403090711189672</v>
      </c>
      <c r="V453" s="35">
        <f t="shared" si="68"/>
        <v>1.3640309071118968</v>
      </c>
      <c r="W453" s="35">
        <f>IF(SUBSTITUTE(D453," ","")="老年群体",V453*LOOKUP(1,0/((基础数据!$A$15:$A$26=SUBSTITUTE(是否降价——第三轮积分赛2Q产品评价以及处理!B453," ",""))*(基础数据!$B$15:$B$26=SUBSTITUTE(是否降价——第三轮积分赛2Q产品评价以及处理!D453," ",""))),基础数据!$C$15:$C$26)/(100-基础数据!$G$5),V453*LOOKUP(1,0/((基础数据!$A$15:$A$26=SUBSTITUTE(是否降价——第三轮积分赛2Q产品评价以及处理!B453," ",""))*(基础数据!$B$15:$B$26=SUBSTITUTE(是否降价——第三轮积分赛2Q产品评价以及处理!D453," ",""))),基础数据!$C$15:$C$26)/100)</f>
        <v>10.98044880225077</v>
      </c>
      <c r="X453" s="82">
        <f>(R453-P453)*W453</f>
        <v>6238.6517914867973</v>
      </c>
    </row>
    <row r="454" spans="1:24" ht="27" hidden="1" thickBot="1">
      <c r="A454" s="43">
        <f t="shared" si="62"/>
        <v>2</v>
      </c>
      <c r="B454" s="29" t="s">
        <v>23</v>
      </c>
      <c r="C454" s="30" t="s">
        <v>17</v>
      </c>
      <c r="D454" s="32" t="s">
        <v>116</v>
      </c>
      <c r="E454" s="20" t="s">
        <v>194</v>
      </c>
      <c r="F454" s="24">
        <v>0.28999999999999998</v>
      </c>
      <c r="G454" s="20">
        <v>0</v>
      </c>
      <c r="H454" s="20">
        <v>0.99</v>
      </c>
      <c r="I454" s="20">
        <v>0.08</v>
      </c>
      <c r="J454" s="20">
        <v>0</v>
      </c>
      <c r="K454" s="20">
        <v>1.3637999999999999</v>
      </c>
      <c r="L454" s="45">
        <f>LOOKUP(1,0/((订单汇总处理!$G$7:$G$2423=N454)*(订单汇总处理!$E$7:$E$2423=B454)*(订单汇总处理!$D$7:$D$2423=2)),订单汇总处理!$I$7:$I$2423)</f>
        <v>11</v>
      </c>
      <c r="M454" s="45">
        <f>IF(SUBSTITUTE(D454," ","")="老年群体",K454*LOOKUP(1,0/((基础数据!$A$15:$A$26=SUBSTITUTE(是否降价——第三轮积分赛2Q产品评价以及处理!B454," ",""))*(基础数据!$B$15:$B$26=SUBSTITUTE(是否降价——第三轮积分赛2Q产品评价以及处理!D454," ",""))),基础数据!$C$15:$C$26)/(100-基础数据!$G$5),K454*LOOKUP(1,0/((基础数据!$A$15:$A$26=SUBSTITUTE(是否降价——第三轮积分赛2Q产品评价以及处理!B454," ",""))*(基础数据!$B$15:$B$26=SUBSTITUTE(是否降价——第三轮积分赛2Q产品评价以及处理!D454," ",""))),基础数据!$C$15:$C$26)/100)</f>
        <v>10.978589999999999</v>
      </c>
      <c r="N454" s="45" t="str">
        <f t="shared" si="63"/>
        <v>白领B</v>
      </c>
      <c r="O454" s="45">
        <f>IFERROR(LOOKUP(1,0/((订单汇总处理!$G$7:$G$2423=N454)*(订单汇总处理!$E$7:$E$2423=B454)*(订单汇总处理!$D$7:$D$2423=2)),订单汇总处理!$K$7:$K$2423),O455)</f>
        <v>850</v>
      </c>
      <c r="P454" s="45"/>
      <c r="Q454" s="45">
        <f t="shared" si="64"/>
        <v>9331.8014999999996</v>
      </c>
      <c r="R454" s="46">
        <f t="shared" si="65"/>
        <v>850</v>
      </c>
      <c r="S454" s="35">
        <f t="shared" si="66"/>
        <v>1.384083044982699E-6</v>
      </c>
      <c r="T454" s="35">
        <f t="shared" si="67"/>
        <v>7.0609059022627038E-5</v>
      </c>
      <c r="U454" s="35">
        <f>IF(SUBSTITUTE(D454," ","")=基础数据!$A$5,S454/T454*基础数据!$C$5,IF(SUBSTITUTE(D454," ","")=基础数据!$A$4,S454/T454*基础数据!$C$4,IF(SUBSTITUTE(D454," ","")=基础数据!$A$3,S454/T454*基础数据!$C$3,S454/T454*基础数据!$C$2)))</f>
        <v>0.29403090711189672</v>
      </c>
      <c r="V454" s="35">
        <f t="shared" si="68"/>
        <v>1.3640309071118968</v>
      </c>
      <c r="W454" s="35">
        <f>IF(SUBSTITUTE(D454," ","")="老年群体",V454*LOOKUP(1,0/((基础数据!$A$15:$A$26=SUBSTITUTE(是否降价——第三轮积分赛2Q产品评价以及处理!B454," ",""))*(基础数据!$B$15:$B$26=SUBSTITUTE(是否降价——第三轮积分赛2Q产品评价以及处理!D454," ",""))),基础数据!$C$15:$C$26)/(100-基础数据!$G$5),V454*LOOKUP(1,0/((基础数据!$A$15:$A$26=SUBSTITUTE(是否降价——第三轮积分赛2Q产品评价以及处理!B454," ",""))*(基础数据!$B$15:$B$26=SUBSTITUTE(是否降价——第三轮积分赛2Q产品评价以及处理!D454," ",""))),基础数据!$C$15:$C$26)/100)</f>
        <v>10.98044880225077</v>
      </c>
      <c r="X454" s="35">
        <f t="shared" si="69"/>
        <v>9333.3814819131549</v>
      </c>
    </row>
    <row r="455" spans="1:24" ht="40.200000000000003" hidden="1" thickBot="1">
      <c r="A455" s="43">
        <f t="shared" si="62"/>
        <v>19</v>
      </c>
      <c r="B455" s="29" t="s">
        <v>23</v>
      </c>
      <c r="C455" s="30" t="s">
        <v>17</v>
      </c>
      <c r="D455" s="32" t="s">
        <v>116</v>
      </c>
      <c r="E455" s="20" t="s">
        <v>140</v>
      </c>
      <c r="F455" s="24">
        <v>0.28999999999999998</v>
      </c>
      <c r="G455" s="20">
        <v>0</v>
      </c>
      <c r="H455" s="20">
        <v>0.99</v>
      </c>
      <c r="I455" s="20">
        <v>0.08</v>
      </c>
      <c r="J455" s="20">
        <v>0</v>
      </c>
      <c r="K455" s="20">
        <v>1.3637999999999999</v>
      </c>
      <c r="L455" s="45">
        <f>LOOKUP(1,0/((订单汇总处理!$G$7:$G$2423=N455)*(订单汇总处理!$E$7:$E$2423=B455)*(订单汇总处理!$D$7:$D$2423=2)),订单汇总处理!$I$7:$I$2423)</f>
        <v>11</v>
      </c>
      <c r="M455" s="45">
        <f>IF(SUBSTITUTE(D455," ","")="老年群体",K455*LOOKUP(1,0/((基础数据!$A$15:$A$26=SUBSTITUTE(是否降价——第三轮积分赛2Q产品评价以及处理!B455," ",""))*(基础数据!$B$15:$B$26=SUBSTITUTE(是否降价——第三轮积分赛2Q产品评价以及处理!D455," ",""))),基础数据!$C$15:$C$26)/(100-基础数据!$G$5),K455*LOOKUP(1,0/((基础数据!$A$15:$A$26=SUBSTITUTE(是否降价——第三轮积分赛2Q产品评价以及处理!B455," ",""))*(基础数据!$B$15:$B$26=SUBSTITUTE(是否降价——第三轮积分赛2Q产品评价以及处理!D455," ",""))),基础数据!$C$15:$C$26)/100)</f>
        <v>10.978589999999999</v>
      </c>
      <c r="N455" s="45" t="str">
        <f t="shared" si="63"/>
        <v>乙12</v>
      </c>
      <c r="O455" s="45">
        <f>IFERROR(LOOKUP(1,0/((订单汇总处理!$G$7:$G$2423=N455)*(订单汇总处理!$E$7:$E$2423=B455)*(订单汇总处理!$D$7:$D$2423=2)),订单汇总处理!$K$7:$K$2423),O456)</f>
        <v>850</v>
      </c>
      <c r="P455" s="45"/>
      <c r="Q455" s="45">
        <f t="shared" si="64"/>
        <v>9331.8014999999996</v>
      </c>
      <c r="R455" s="46">
        <f t="shared" si="65"/>
        <v>850</v>
      </c>
      <c r="S455" s="35">
        <f t="shared" si="66"/>
        <v>1.384083044982699E-6</v>
      </c>
      <c r="T455" s="35">
        <f t="shared" si="67"/>
        <v>7.0609059022627038E-5</v>
      </c>
      <c r="U455" s="35">
        <f>IF(SUBSTITUTE(D455," ","")=基础数据!$A$5,S455/T455*基础数据!$C$5,IF(SUBSTITUTE(D455," ","")=基础数据!$A$4,S455/T455*基础数据!$C$4,IF(SUBSTITUTE(D455," ","")=基础数据!$A$3,S455/T455*基础数据!$C$3,S455/T455*基础数据!$C$2)))</f>
        <v>0.29403090711189672</v>
      </c>
      <c r="V455" s="35">
        <f t="shared" si="68"/>
        <v>1.3640309071118968</v>
      </c>
      <c r="W455" s="35">
        <f>IF(SUBSTITUTE(D455," ","")="老年群体",V455*LOOKUP(1,0/((基础数据!$A$15:$A$26=SUBSTITUTE(是否降价——第三轮积分赛2Q产品评价以及处理!B455," ",""))*(基础数据!$B$15:$B$26=SUBSTITUTE(是否降价——第三轮积分赛2Q产品评价以及处理!D455," ",""))),基础数据!$C$15:$C$26)/(100-基础数据!$G$5),V455*LOOKUP(1,0/((基础数据!$A$15:$A$26=SUBSTITUTE(是否降价——第三轮积分赛2Q产品评价以及处理!B455," ",""))*(基础数据!$B$15:$B$26=SUBSTITUTE(是否降价——第三轮积分赛2Q产品评价以及处理!D455," ",""))),基础数据!$C$15:$C$26)/100)</f>
        <v>10.98044880225077</v>
      </c>
      <c r="X455" s="35">
        <f t="shared" si="69"/>
        <v>9333.3814819131549</v>
      </c>
    </row>
    <row r="456" spans="1:24" ht="40.200000000000003" hidden="1" thickBot="1">
      <c r="A456" s="43">
        <f t="shared" si="62"/>
        <v>10</v>
      </c>
      <c r="B456" s="29" t="s">
        <v>23</v>
      </c>
      <c r="C456" s="30" t="s">
        <v>17</v>
      </c>
      <c r="D456" s="32" t="s">
        <v>116</v>
      </c>
      <c r="E456" s="20" t="s">
        <v>148</v>
      </c>
      <c r="F456" s="24">
        <v>0.28999999999999998</v>
      </c>
      <c r="G456" s="20">
        <v>0</v>
      </c>
      <c r="H456" s="20">
        <v>0.99</v>
      </c>
      <c r="I456" s="20">
        <v>0.08</v>
      </c>
      <c r="J456" s="20">
        <v>0</v>
      </c>
      <c r="K456" s="20">
        <v>1.3637999999999999</v>
      </c>
      <c r="L456" s="45">
        <f>LOOKUP(1,0/((订单汇总处理!$G$7:$G$2423=N456)*(订单汇总处理!$E$7:$E$2423=B456)*(订单汇总处理!$D$7:$D$2423=2)),订单汇总处理!$I$7:$I$2423)</f>
        <v>11</v>
      </c>
      <c r="M456" s="45">
        <f>IF(SUBSTITUTE(D456," ","")="老年群体",K456*LOOKUP(1,0/((基础数据!$A$15:$A$26=SUBSTITUTE(是否降价——第三轮积分赛2Q产品评价以及处理!B456," ",""))*(基础数据!$B$15:$B$26=SUBSTITUTE(是否降价——第三轮积分赛2Q产品评价以及处理!D456," ",""))),基础数据!$C$15:$C$26)/(100-基础数据!$G$5),K456*LOOKUP(1,0/((基础数据!$A$15:$A$26=SUBSTITUTE(是否降价——第三轮积分赛2Q产品评价以及处理!B456," ",""))*(基础数据!$B$15:$B$26=SUBSTITUTE(是否降价——第三轮积分赛2Q产品评价以及处理!D456," ",""))),基础数据!$C$15:$C$26)/100)</f>
        <v>10.978589999999999</v>
      </c>
      <c r="N456" s="45" t="str">
        <f t="shared" si="63"/>
        <v>22领白</v>
      </c>
      <c r="O456" s="45">
        <f>IFERROR(LOOKUP(1,0/((订单汇总处理!$G$7:$G$2423=N456)*(订单汇总处理!$E$7:$E$2423=B456)*(订单汇总处理!$D$7:$D$2423=2)),订单汇总处理!$K$7:$K$2423),O457)</f>
        <v>850</v>
      </c>
      <c r="P456" s="45"/>
      <c r="Q456" s="45">
        <f t="shared" si="64"/>
        <v>9331.8014999999996</v>
      </c>
      <c r="R456" s="46">
        <f t="shared" si="65"/>
        <v>850</v>
      </c>
      <c r="S456" s="35">
        <f t="shared" si="66"/>
        <v>1.384083044982699E-6</v>
      </c>
      <c r="T456" s="35">
        <f t="shared" si="67"/>
        <v>7.0609059022627038E-5</v>
      </c>
      <c r="U456" s="35">
        <f>IF(SUBSTITUTE(D456," ","")=基础数据!$A$5,S456/T456*基础数据!$C$5,IF(SUBSTITUTE(D456," ","")=基础数据!$A$4,S456/T456*基础数据!$C$4,IF(SUBSTITUTE(D456," ","")=基础数据!$A$3,S456/T456*基础数据!$C$3,S456/T456*基础数据!$C$2)))</f>
        <v>0.29403090711189672</v>
      </c>
      <c r="V456" s="35">
        <f t="shared" si="68"/>
        <v>1.3640309071118968</v>
      </c>
      <c r="W456" s="35">
        <f>IF(SUBSTITUTE(D456," ","")="老年群体",V456*LOOKUP(1,0/((基础数据!$A$15:$A$26=SUBSTITUTE(是否降价——第三轮积分赛2Q产品评价以及处理!B456," ",""))*(基础数据!$B$15:$B$26=SUBSTITUTE(是否降价——第三轮积分赛2Q产品评价以及处理!D456," ",""))),基础数据!$C$15:$C$26)/(100-基础数据!$G$5),V456*LOOKUP(1,0/((基础数据!$A$15:$A$26=SUBSTITUTE(是否降价——第三轮积分赛2Q产品评价以及处理!B456," ",""))*(基础数据!$B$15:$B$26=SUBSTITUTE(是否降价——第三轮积分赛2Q产品评价以及处理!D456," ",""))),基础数据!$C$15:$C$26)/100)</f>
        <v>10.98044880225077</v>
      </c>
      <c r="X456" s="35">
        <f t="shared" si="69"/>
        <v>9333.3814819131549</v>
      </c>
    </row>
    <row r="457" spans="1:24" ht="40.200000000000003" hidden="1" thickBot="1">
      <c r="A457" s="43">
        <f t="shared" si="62"/>
        <v>13</v>
      </c>
      <c r="B457" s="29" t="s">
        <v>23</v>
      </c>
      <c r="C457" s="30" t="s">
        <v>17</v>
      </c>
      <c r="D457" s="32" t="s">
        <v>116</v>
      </c>
      <c r="E457" s="20" t="s">
        <v>154</v>
      </c>
      <c r="F457" s="24">
        <v>0.28999999999999998</v>
      </c>
      <c r="G457" s="20">
        <v>0.72</v>
      </c>
      <c r="H457" s="20">
        <v>0.23</v>
      </c>
      <c r="I457" s="20">
        <v>0.08</v>
      </c>
      <c r="J457" s="20">
        <v>0</v>
      </c>
      <c r="K457" s="20">
        <v>1.3236000000000001</v>
      </c>
      <c r="L457" s="45">
        <f>LOOKUP(1,0/((订单汇总处理!$G$7:$G$2423=N457)*(订单汇总处理!$E$7:$E$2423=B457)*(订单汇总处理!$D$7:$D$2423=2)),订单汇总处理!$I$7:$I$2423)</f>
        <v>11</v>
      </c>
      <c r="M457" s="45">
        <f>IF(SUBSTITUTE(D457," ","")="老年群体",K457*LOOKUP(1,0/((基础数据!$A$15:$A$26=SUBSTITUTE(是否降价——第三轮积分赛2Q产品评价以及处理!B457," ",""))*(基础数据!$B$15:$B$26=SUBSTITUTE(是否降价——第三轮积分赛2Q产品评价以及处理!D457," ",""))),基础数据!$C$15:$C$26)/(100-基础数据!$G$5),K457*LOOKUP(1,0/((基础数据!$A$15:$A$26=SUBSTITUTE(是否降价——第三轮积分赛2Q产品评价以及处理!B457," ",""))*(基础数据!$B$15:$B$26=SUBSTITUTE(是否降价——第三轮积分赛2Q产品评价以及处理!D457," ",""))),基础数据!$C$15:$C$26)/100)</f>
        <v>10.65498</v>
      </c>
      <c r="N457" s="45" t="str">
        <f t="shared" si="63"/>
        <v>白白3</v>
      </c>
      <c r="O457" s="45">
        <f>IFERROR(LOOKUP(1,0/((订单汇总处理!$G$7:$G$2423=N457)*(订单汇总处理!$E$7:$E$2423=B457)*(订单汇总处理!$D$7:$D$2423=2)),订单汇总处理!$K$7:$K$2423),O458)</f>
        <v>850</v>
      </c>
      <c r="P457" s="45"/>
      <c r="Q457" s="45">
        <f t="shared" si="64"/>
        <v>9056.7330000000002</v>
      </c>
      <c r="R457" s="46">
        <f t="shared" si="65"/>
        <v>850</v>
      </c>
      <c r="S457" s="35">
        <f t="shared" si="66"/>
        <v>1.384083044982699E-6</v>
      </c>
      <c r="T457" s="35">
        <f t="shared" si="67"/>
        <v>7.0609059022627038E-5</v>
      </c>
      <c r="U457" s="35">
        <f>IF(SUBSTITUTE(D457," ","")=基础数据!$A$5,S457/T457*基础数据!$C$5,IF(SUBSTITUTE(D457," ","")=基础数据!$A$4,S457/T457*基础数据!$C$4,IF(SUBSTITUTE(D457," ","")=基础数据!$A$3,S457/T457*基础数据!$C$3,S457/T457*基础数据!$C$2)))</f>
        <v>0.29403090711189672</v>
      </c>
      <c r="V457" s="35">
        <f t="shared" si="68"/>
        <v>1.3240309071118967</v>
      </c>
      <c r="W457" s="35">
        <f>IF(SUBSTITUTE(D457," ","")="老年群体",V457*LOOKUP(1,0/((基础数据!$A$15:$A$26=SUBSTITUTE(是否降价——第三轮积分赛2Q产品评价以及处理!B457," ",""))*(基础数据!$B$15:$B$26=SUBSTITUTE(是否降价——第三轮积分赛2Q产品评价以及处理!D457," ",""))),基础数据!$C$15:$C$26)/(100-基础数据!$G$5),V457*LOOKUP(1,0/((基础数据!$A$15:$A$26=SUBSTITUTE(是否降价——第三轮积分赛2Q产品评价以及处理!B457," ",""))*(基础数据!$B$15:$B$26=SUBSTITUTE(是否降价——第三轮积分赛2Q产品评价以及处理!D457," ",""))),基础数据!$C$15:$C$26)/100)</f>
        <v>10.658448802250769</v>
      </c>
      <c r="X457" s="35">
        <f t="shared" si="69"/>
        <v>9059.6814819131541</v>
      </c>
    </row>
    <row r="458" spans="1:24" ht="40.200000000000003" thickBot="1">
      <c r="A458" s="43">
        <f t="shared" si="62"/>
        <v>1</v>
      </c>
      <c r="B458" s="29" t="s">
        <v>23</v>
      </c>
      <c r="C458" s="30" t="s">
        <v>17</v>
      </c>
      <c r="D458" s="32" t="s">
        <v>116</v>
      </c>
      <c r="E458" s="33" t="s">
        <v>153</v>
      </c>
      <c r="F458" s="24">
        <v>0.28999999999999998</v>
      </c>
      <c r="G458" s="20">
        <v>0</v>
      </c>
      <c r="H458" s="20">
        <v>0.91</v>
      </c>
      <c r="I458" s="20">
        <v>0.08</v>
      </c>
      <c r="J458" s="20">
        <v>0</v>
      </c>
      <c r="K458" s="20">
        <v>1.2878000000000001</v>
      </c>
      <c r="L458" s="45">
        <f>LOOKUP(1,0/((订单汇总处理!$G$7:$G$2423=N458)*(订单汇总处理!$E$7:$E$2423=B458)*(订单汇总处理!$D$7:$D$2423=2)),订单汇总处理!$I$7:$I$2423)</f>
        <v>10</v>
      </c>
      <c r="M458" s="45">
        <f>IF(SUBSTITUTE(D458," ","")="老年群体",K458*LOOKUP(1,0/((基础数据!$A$15:$A$26=SUBSTITUTE(是否降价——第三轮积分赛2Q产品评价以及处理!B458," ",""))*(基础数据!$B$15:$B$26=SUBSTITUTE(是否降价——第三轮积分赛2Q产品评价以及处理!D458," ",""))),基础数据!$C$15:$C$26)/(100-基础数据!$G$5),K458*LOOKUP(1,0/((基础数据!$A$15:$A$26=SUBSTITUTE(是否降价——第三轮积分赛2Q产品评价以及处理!B458," ",""))*(基础数据!$B$15:$B$26=SUBSTITUTE(是否降价——第三轮积分赛2Q产品评价以及处理!D458," ",""))),基础数据!$C$15:$C$26)/100)</f>
        <v>10.366790000000002</v>
      </c>
      <c r="N458" s="45" t="str">
        <f t="shared" si="63"/>
        <v>白兰3</v>
      </c>
      <c r="O458" s="45">
        <f>IFERROR(LOOKUP(1,0/((订单汇总处理!$G$7:$G$2423=N458)*(订单汇总处理!$E$7:$E$2423=B458)*(订单汇总处理!$D$7:$D$2423=2)),订单汇总处理!$K$7:$K$2423),O459)</f>
        <v>850</v>
      </c>
      <c r="P458" s="45">
        <f>IF(N458=基础数据!$K$8,基础数据!$K$29,IF(N458=基础数据!$L$8,基础数据!$L$29,IF(N458=基础数据!$M$8,基础数据!$M$29,IF(N458=基础数据!$N$8,基础数据!$N$29,IF(N458=基础数据!$O$8,基础数据!$O$29,IF(N458=基础数据!$P$8,基础数据!$P$29,IF(N458=基础数据!$Q$8,基础数据!$Q$29,基础数据!$R$29)))))))</f>
        <v>273.83999999999997</v>
      </c>
      <c r="Q458" s="82">
        <f>(O458-P458)*M458</f>
        <v>5972.9297264000015</v>
      </c>
      <c r="R458" s="46">
        <f t="shared" si="65"/>
        <v>850</v>
      </c>
      <c r="S458" s="35">
        <f t="shared" si="66"/>
        <v>1.384083044982699E-6</v>
      </c>
      <c r="T458" s="35">
        <f t="shared" si="67"/>
        <v>7.0609059022627038E-5</v>
      </c>
      <c r="U458" s="35">
        <f>IF(SUBSTITUTE(D458," ","")=基础数据!$A$5,S458/T458*基础数据!$C$5,IF(SUBSTITUTE(D458," ","")=基础数据!$A$4,S458/T458*基础数据!$C$4,IF(SUBSTITUTE(D458," ","")=基础数据!$A$3,S458/T458*基础数据!$C$3,S458/T458*基础数据!$C$2)))</f>
        <v>0.29403090711189672</v>
      </c>
      <c r="V458" s="35">
        <f t="shared" si="68"/>
        <v>1.2840309071118967</v>
      </c>
      <c r="W458" s="35">
        <f>IF(SUBSTITUTE(D458," ","")="老年群体",V458*LOOKUP(1,0/((基础数据!$A$15:$A$26=SUBSTITUTE(是否降价——第三轮积分赛2Q产品评价以及处理!B458," ",""))*(基础数据!$B$15:$B$26=SUBSTITUTE(是否降价——第三轮积分赛2Q产品评价以及处理!D458," ",""))),基础数据!$C$15:$C$26)/(100-基础数据!$G$5),V458*LOOKUP(1,0/((基础数据!$A$15:$A$26=SUBSTITUTE(是否降价——第三轮积分赛2Q产品评价以及处理!B458," ",""))*(基础数据!$B$15:$B$26=SUBSTITUTE(是否降价——第三轮积分赛2Q产品评价以及处理!D458," ",""))),基础数据!$C$15:$C$26)/100)</f>
        <v>10.336448802250768</v>
      </c>
      <c r="X458" s="82">
        <f>(R458-P458)*W458</f>
        <v>5955.4483419048029</v>
      </c>
    </row>
    <row r="459" spans="1:24" ht="40.200000000000003" hidden="1" thickBot="1">
      <c r="A459" s="43">
        <f t="shared" si="62"/>
        <v>3</v>
      </c>
      <c r="B459" s="29" t="s">
        <v>23</v>
      </c>
      <c r="C459" s="30" t="s">
        <v>17</v>
      </c>
      <c r="D459" s="32" t="s">
        <v>116</v>
      </c>
      <c r="E459" s="20" t="s">
        <v>144</v>
      </c>
      <c r="F459" s="24">
        <v>0.28999999999999998</v>
      </c>
      <c r="G459" s="20">
        <v>0</v>
      </c>
      <c r="H459" s="20">
        <v>0.91</v>
      </c>
      <c r="I459" s="20">
        <v>0.08</v>
      </c>
      <c r="J459" s="20">
        <v>0</v>
      </c>
      <c r="K459" s="20">
        <v>1.2878000000000001</v>
      </c>
      <c r="L459" s="45">
        <f>LOOKUP(1,0/((订单汇总处理!$G$7:$G$2423=N459)*(订单汇总处理!$E$7:$E$2423=B459)*(订单汇总处理!$D$7:$D$2423=2)),订单汇总处理!$I$7:$I$2423)</f>
        <v>10</v>
      </c>
      <c r="M459" s="45">
        <f>IF(SUBSTITUTE(D459," ","")="老年群体",K459*LOOKUP(1,0/((基础数据!$A$15:$A$26=SUBSTITUTE(是否降价——第三轮积分赛2Q产品评价以及处理!B459," ",""))*(基础数据!$B$15:$B$26=SUBSTITUTE(是否降价——第三轮积分赛2Q产品评价以及处理!D459," ",""))),基础数据!$C$15:$C$26)/(100-基础数据!$G$5),K459*LOOKUP(1,0/((基础数据!$A$15:$A$26=SUBSTITUTE(是否降价——第三轮积分赛2Q产品评价以及处理!B459," ",""))*(基础数据!$B$15:$B$26=SUBSTITUTE(是否降价——第三轮积分赛2Q产品评价以及处理!D459," ",""))),基础数据!$C$15:$C$26)/100)</f>
        <v>10.366790000000002</v>
      </c>
      <c r="N459" s="45" t="str">
        <f t="shared" si="63"/>
        <v>白领333</v>
      </c>
      <c r="O459" s="45">
        <f>IFERROR(LOOKUP(1,0/((订单汇总处理!$G$7:$G$2423=N459)*(订单汇总处理!$E$7:$E$2423=B459)*(订单汇总处理!$D$7:$D$2423=2)),订单汇总处理!$K$7:$K$2423),O460)</f>
        <v>850</v>
      </c>
      <c r="P459" s="45"/>
      <c r="Q459" s="45">
        <f t="shared" si="64"/>
        <v>8811.7715000000007</v>
      </c>
      <c r="R459" s="46">
        <f t="shared" si="65"/>
        <v>850</v>
      </c>
      <c r="S459" s="35">
        <f t="shared" si="66"/>
        <v>1.384083044982699E-6</v>
      </c>
      <c r="T459" s="35">
        <f t="shared" si="67"/>
        <v>7.0609059022627038E-5</v>
      </c>
      <c r="U459" s="35">
        <f>IF(SUBSTITUTE(D459," ","")=基础数据!$A$5,S459/T459*基础数据!$C$5,IF(SUBSTITUTE(D459," ","")=基础数据!$A$4,S459/T459*基础数据!$C$4,IF(SUBSTITUTE(D459," ","")=基础数据!$A$3,S459/T459*基础数据!$C$3,S459/T459*基础数据!$C$2)))</f>
        <v>0.29403090711189672</v>
      </c>
      <c r="V459" s="35">
        <f t="shared" si="68"/>
        <v>1.2840309071118967</v>
      </c>
      <c r="W459" s="35">
        <f>IF(SUBSTITUTE(D459," ","")="老年群体",V459*LOOKUP(1,0/((基础数据!$A$15:$A$26=SUBSTITUTE(是否降价——第三轮积分赛2Q产品评价以及处理!B459," ",""))*(基础数据!$B$15:$B$26=SUBSTITUTE(是否降价——第三轮积分赛2Q产品评价以及处理!D459," ",""))),基础数据!$C$15:$C$26)/(100-基础数据!$G$5),V459*LOOKUP(1,0/((基础数据!$A$15:$A$26=SUBSTITUTE(是否降价——第三轮积分赛2Q产品评价以及处理!B459," ",""))*(基础数据!$B$15:$B$26=SUBSTITUTE(是否降价——第三轮积分赛2Q产品评价以及处理!D459," ",""))),基础数据!$C$15:$C$26)/100)</f>
        <v>10.336448802250768</v>
      </c>
      <c r="X459" s="35">
        <f t="shared" si="69"/>
        <v>8785.9814819131534</v>
      </c>
    </row>
    <row r="460" spans="1:24" ht="27" hidden="1" thickBot="1">
      <c r="A460" s="43">
        <f t="shared" si="62"/>
        <v>16</v>
      </c>
      <c r="B460" s="29" t="s">
        <v>23</v>
      </c>
      <c r="C460" s="30" t="s">
        <v>17</v>
      </c>
      <c r="D460" s="32" t="s">
        <v>155</v>
      </c>
      <c r="E460" s="20" t="s">
        <v>156</v>
      </c>
      <c r="F460" s="24">
        <v>0.26</v>
      </c>
      <c r="G460" s="20">
        <v>0.27</v>
      </c>
      <c r="H460" s="20">
        <v>3.45</v>
      </c>
      <c r="I460" s="20">
        <v>0.2</v>
      </c>
      <c r="J460" s="20">
        <v>0</v>
      </c>
      <c r="K460" s="20">
        <v>4.1798000000000002</v>
      </c>
      <c r="L460" s="45">
        <f>LOOKUP(1,0/((订单汇总处理!$G$7:$G$2423=N460)*(订单汇总处理!$E$7:$E$2423=B460)*(订单汇总处理!$D$7:$D$2423=2)),订单汇总处理!$I$7:$I$2423)</f>
        <v>30</v>
      </c>
      <c r="M460" s="45">
        <f>IF(SUBSTITUTE(D460," ","")="老年群体",K460*LOOKUP(1,0/((基础数据!$A$15:$A$26=SUBSTITUTE(是否降价——第三轮积分赛2Q产品评价以及处理!B460," ",""))*(基础数据!$B$15:$B$26=SUBSTITUTE(是否降价——第三轮积分赛2Q产品评价以及处理!D460," ",""))),基础数据!$C$15:$C$26)/(100-基础数据!$G$5),K460*LOOKUP(1,0/((基础数据!$A$15:$A$26=SUBSTITUTE(是否降价——第三轮积分赛2Q产品评价以及处理!B460," ",""))*(基础数据!$B$15:$B$26=SUBSTITUTE(是否降价——第三轮积分赛2Q产品评价以及处理!D460," ",""))),基础数据!$C$15:$C$26)/100)</f>
        <v>28.840619999999998</v>
      </c>
      <c r="N460" s="45" t="str">
        <f t="shared" si="63"/>
        <v>S2</v>
      </c>
      <c r="O460" s="45">
        <f>IFERROR(LOOKUP(1,0/((订单汇总处理!$G$7:$G$2423=N460)*(订单汇总处理!$E$7:$E$2423=B460)*(订单汇总处理!$D$7:$D$2423=2)),订单汇总处理!$K$7:$K$2423),O461)</f>
        <v>1000</v>
      </c>
      <c r="P460" s="45"/>
      <c r="Q460" s="45">
        <f t="shared" si="64"/>
        <v>28840.62</v>
      </c>
      <c r="R460" s="46">
        <f t="shared" si="65"/>
        <v>1000</v>
      </c>
      <c r="S460" s="35">
        <f t="shared" si="66"/>
        <v>9.9999999999999995E-7</v>
      </c>
      <c r="T460" s="35">
        <f t="shared" si="67"/>
        <v>3.8132471012355197E-5</v>
      </c>
      <c r="U460" s="35">
        <f>IF(SUBSTITUTE(D460," ","")=基础数据!$A$5,S460/T460*基础数据!$C$5,IF(SUBSTITUTE(D460," ","")=基础数据!$A$4,S460/T460*基础数据!$C$4,IF(SUBSTITUTE(D460," ","")=基础数据!$A$3,S460/T460*基础数据!$C$3,S460/T460*基础数据!$C$2)))</f>
        <v>0.2622436924362947</v>
      </c>
      <c r="V460" s="35">
        <f t="shared" si="68"/>
        <v>4.1822436924362947</v>
      </c>
      <c r="W460" s="35">
        <f>IF(SUBSTITUTE(D460," ","")="老年群体",V460*LOOKUP(1,0/((基础数据!$A$15:$A$26=SUBSTITUTE(是否降价——第三轮积分赛2Q产品评价以及处理!B460," ",""))*(基础数据!$B$15:$B$26=SUBSTITUTE(是否降价——第三轮积分赛2Q产品评价以及处理!D460," ",""))),基础数据!$C$15:$C$26)/(100-基础数据!$G$5),V460*LOOKUP(1,0/((基础数据!$A$15:$A$26=SUBSTITUTE(是否降价——第三轮积分赛2Q产品评价以及处理!B460," ",""))*(基础数据!$B$15:$B$26=SUBSTITUTE(是否降价——第三轮积分赛2Q产品评价以及处理!D460," ",""))),基础数据!$C$15:$C$26)/100)</f>
        <v>28.857481477810435</v>
      </c>
      <c r="X460" s="35">
        <f t="shared" si="69"/>
        <v>28857.481477810434</v>
      </c>
    </row>
    <row r="461" spans="1:24" ht="40.200000000000003" hidden="1" thickBot="1">
      <c r="A461" s="43">
        <f t="shared" si="62"/>
        <v>15</v>
      </c>
      <c r="B461" s="29" t="s">
        <v>23</v>
      </c>
      <c r="C461" s="30" t="s">
        <v>17</v>
      </c>
      <c r="D461" s="32" t="s">
        <v>155</v>
      </c>
      <c r="E461" s="20" t="s">
        <v>195</v>
      </c>
      <c r="F461" s="24">
        <v>0.26</v>
      </c>
      <c r="G461" s="20">
        <v>0</v>
      </c>
      <c r="H461" s="20">
        <v>3.45</v>
      </c>
      <c r="I461" s="20">
        <v>0.2</v>
      </c>
      <c r="J461" s="20">
        <v>0</v>
      </c>
      <c r="K461" s="20">
        <v>3.9104999999999999</v>
      </c>
      <c r="L461" s="45">
        <f>LOOKUP(1,0/((订单汇总处理!$G$7:$G$2423=N461)*(订单汇总处理!$E$7:$E$2423=B461)*(订单汇总处理!$D$7:$D$2423=2)),订单汇总处理!$I$7:$I$2423)</f>
        <v>28</v>
      </c>
      <c r="M461" s="45">
        <f>IF(SUBSTITUTE(D461," ","")="老年群体",K461*LOOKUP(1,0/((基础数据!$A$15:$A$26=SUBSTITUTE(是否降价——第三轮积分赛2Q产品评价以及处理!B461," ",""))*(基础数据!$B$15:$B$26=SUBSTITUTE(是否降价——第三轮积分赛2Q产品评价以及处理!D461," ",""))),基础数据!$C$15:$C$26)/(100-基础数据!$G$5),K461*LOOKUP(1,0/((基础数据!$A$15:$A$26=SUBSTITUTE(是否降价——第三轮积分赛2Q产品评价以及处理!B461," ",""))*(基础数据!$B$15:$B$26=SUBSTITUTE(是否降价——第三轮积分赛2Q产品评价以及处理!D461," ",""))),基础数据!$C$15:$C$26)/100)</f>
        <v>26.98245</v>
      </c>
      <c r="N461" s="45" t="str">
        <f t="shared" si="63"/>
        <v>1商</v>
      </c>
      <c r="O461" s="45">
        <f>IFERROR(LOOKUP(1,0/((订单汇总处理!$G$7:$G$2423=N461)*(订单汇总处理!$E$7:$E$2423=B461)*(订单汇总处理!$D$7:$D$2423=2)),订单汇总处理!$K$7:$K$2423),O462)</f>
        <v>1000</v>
      </c>
      <c r="P461" s="45"/>
      <c r="Q461" s="45">
        <f t="shared" si="64"/>
        <v>26982.45</v>
      </c>
      <c r="R461" s="46">
        <f t="shared" si="65"/>
        <v>1000</v>
      </c>
      <c r="S461" s="35">
        <f t="shared" si="66"/>
        <v>9.9999999999999995E-7</v>
      </c>
      <c r="T461" s="35">
        <f t="shared" si="67"/>
        <v>3.8132471012355197E-5</v>
      </c>
      <c r="U461" s="35">
        <f>IF(SUBSTITUTE(D461," ","")=基础数据!$A$5,S461/T461*基础数据!$C$5,IF(SUBSTITUTE(D461," ","")=基础数据!$A$4,S461/T461*基础数据!$C$4,IF(SUBSTITUTE(D461," ","")=基础数据!$A$3,S461/T461*基础数据!$C$3,S461/T461*基础数据!$C$2)))</f>
        <v>0.2622436924362947</v>
      </c>
      <c r="V461" s="35">
        <f t="shared" si="68"/>
        <v>3.9122436924362951</v>
      </c>
      <c r="W461" s="35">
        <f>IF(SUBSTITUTE(D461," ","")="老年群体",V461*LOOKUP(1,0/((基础数据!$A$15:$A$26=SUBSTITUTE(是否降价——第三轮积分赛2Q产品评价以及处理!B461," ",""))*(基础数据!$B$15:$B$26=SUBSTITUTE(是否降价——第三轮积分赛2Q产品评价以及处理!D461," ",""))),基础数据!$C$15:$C$26)/(100-基础数据!$G$5),V461*LOOKUP(1,0/((基础数据!$A$15:$A$26=SUBSTITUTE(是否降价——第三轮积分赛2Q产品评价以及处理!B461," ",""))*(基础数据!$B$15:$B$26=SUBSTITUTE(是否降价——第三轮积分赛2Q产品评价以及处理!D461," ",""))),基础数据!$C$15:$C$26)/100)</f>
        <v>26.994481477810435</v>
      </c>
      <c r="X461" s="35">
        <f t="shared" si="69"/>
        <v>26994.481477810434</v>
      </c>
    </row>
    <row r="462" spans="1:24" ht="40.200000000000003" hidden="1" thickBot="1">
      <c r="A462" s="43">
        <f t="shared" si="62"/>
        <v>11</v>
      </c>
      <c r="B462" s="29" t="s">
        <v>23</v>
      </c>
      <c r="C462" s="30" t="s">
        <v>17</v>
      </c>
      <c r="D462" s="32" t="s">
        <v>155</v>
      </c>
      <c r="E462" s="20" t="s">
        <v>157</v>
      </c>
      <c r="F462" s="24">
        <v>0.26</v>
      </c>
      <c r="G462" s="20">
        <v>0.54</v>
      </c>
      <c r="H462" s="20">
        <v>2.76</v>
      </c>
      <c r="I462" s="20">
        <v>0.2</v>
      </c>
      <c r="J462" s="20">
        <v>0</v>
      </c>
      <c r="K462" s="20">
        <v>3.7587000000000002</v>
      </c>
      <c r="L462" s="45">
        <f>LOOKUP(1,0/((订单汇总处理!$G$7:$G$2423=N462)*(订单汇总处理!$E$7:$E$2423=B462)*(订单汇总处理!$D$7:$D$2423=2)),订单汇总处理!$I$7:$I$2423)</f>
        <v>27</v>
      </c>
      <c r="M462" s="45">
        <f>IF(SUBSTITUTE(D462," ","")="老年群体",K462*LOOKUP(1,0/((基础数据!$A$15:$A$26=SUBSTITUTE(是否降价——第三轮积分赛2Q产品评价以及处理!B462," ",""))*(基础数据!$B$15:$B$26=SUBSTITUTE(是否降价——第三轮积分赛2Q产品评价以及处理!D462," ",""))),基础数据!$C$15:$C$26)/(100-基础数据!$G$5),K462*LOOKUP(1,0/((基础数据!$A$15:$A$26=SUBSTITUTE(是否降价——第三轮积分赛2Q产品评价以及处理!B462," ",""))*(基础数据!$B$15:$B$26=SUBSTITUTE(是否降价——第三轮积分赛2Q产品评价以及处理!D462," ",""))),基础数据!$C$15:$C$26)/100)</f>
        <v>25.935030000000001</v>
      </c>
      <c r="N462" s="45" t="str">
        <f t="shared" si="63"/>
        <v>商琴2</v>
      </c>
      <c r="O462" s="45">
        <f>IFERROR(LOOKUP(1,0/((订单汇总处理!$G$7:$G$2423=N462)*(订单汇总处理!$E$7:$E$2423=B462)*(订单汇总处理!$D$7:$D$2423=2)),订单汇总处理!$K$7:$K$2423),O463)</f>
        <v>1000</v>
      </c>
      <c r="P462" s="45"/>
      <c r="Q462" s="45">
        <f t="shared" si="64"/>
        <v>25935.030000000002</v>
      </c>
      <c r="R462" s="46">
        <f t="shared" si="65"/>
        <v>1000</v>
      </c>
      <c r="S462" s="35">
        <f t="shared" si="66"/>
        <v>9.9999999999999995E-7</v>
      </c>
      <c r="T462" s="35">
        <f t="shared" si="67"/>
        <v>3.8132471012355197E-5</v>
      </c>
      <c r="U462" s="35">
        <f>IF(SUBSTITUTE(D462," ","")=基础数据!$A$5,S462/T462*基础数据!$C$5,IF(SUBSTITUTE(D462," ","")=基础数据!$A$4,S462/T462*基础数据!$C$4,IF(SUBSTITUTE(D462," ","")=基础数据!$A$3,S462/T462*基础数据!$C$3,S462/T462*基础数据!$C$2)))</f>
        <v>0.2622436924362947</v>
      </c>
      <c r="V462" s="35">
        <f t="shared" si="68"/>
        <v>3.7622436924362948</v>
      </c>
      <c r="W462" s="35">
        <f>IF(SUBSTITUTE(D462," ","")="老年群体",V462*LOOKUP(1,0/((基础数据!$A$15:$A$26=SUBSTITUTE(是否降价——第三轮积分赛2Q产品评价以及处理!B462," ",""))*(基础数据!$B$15:$B$26=SUBSTITUTE(是否降价——第三轮积分赛2Q产品评价以及处理!D462," ",""))),基础数据!$C$15:$C$26)/(100-基础数据!$G$5),V462*LOOKUP(1,0/((基础数据!$A$15:$A$26=SUBSTITUTE(是否降价——第三轮积分赛2Q产品评价以及处理!B462," ",""))*(基础数据!$B$15:$B$26=SUBSTITUTE(是否降价——第三轮积分赛2Q产品评价以及处理!D462," ",""))),基础数据!$C$15:$C$26)/100)</f>
        <v>25.959481477810431</v>
      </c>
      <c r="X462" s="35">
        <f t="shared" si="69"/>
        <v>25959.48147781043</v>
      </c>
    </row>
    <row r="463" spans="1:24" ht="27" hidden="1" thickBot="1">
      <c r="A463" s="43">
        <f t="shared" si="62"/>
        <v>18</v>
      </c>
      <c r="B463" s="29" t="s">
        <v>23</v>
      </c>
      <c r="C463" s="30" t="s">
        <v>17</v>
      </c>
      <c r="D463" s="32" t="s">
        <v>155</v>
      </c>
      <c r="E463" s="20" t="s">
        <v>198</v>
      </c>
      <c r="F463" s="24">
        <v>0.27</v>
      </c>
      <c r="G463" s="20">
        <v>0.34</v>
      </c>
      <c r="H463" s="20">
        <v>2.76</v>
      </c>
      <c r="I463" s="20">
        <v>0.2</v>
      </c>
      <c r="J463" s="20">
        <v>0</v>
      </c>
      <c r="K463" s="20">
        <v>3.5638999999999998</v>
      </c>
      <c r="L463" s="45">
        <f>LOOKUP(1,0/((订单汇总处理!$G$7:$G$2423=N463)*(订单汇总处理!$E$7:$E$2423=B463)*(订单汇总处理!$D$7:$D$2423=2)),订单汇总处理!$I$7:$I$2423)</f>
        <v>25</v>
      </c>
      <c r="M463" s="45">
        <f>IF(SUBSTITUTE(D463," ","")="老年群体",K463*LOOKUP(1,0/((基础数据!$A$15:$A$26=SUBSTITUTE(是否降价——第三轮积分赛2Q产品评价以及处理!B463," ",""))*(基础数据!$B$15:$B$26=SUBSTITUTE(是否降价——第三轮积分赛2Q产品评价以及处理!D463," ",""))),基础数据!$C$15:$C$26)/(100-基础数据!$G$5),K463*LOOKUP(1,0/((基础数据!$A$15:$A$26=SUBSTITUTE(是否降价——第三轮积分赛2Q产品评价以及处理!B463," ",""))*(基础数据!$B$15:$B$26=SUBSTITUTE(是否降价——第三轮积分赛2Q产品评价以及处理!D463," ",""))),基础数据!$C$15:$C$26)/100)</f>
        <v>24.590909999999997</v>
      </c>
      <c r="N463" s="45" t="str">
        <f t="shared" si="63"/>
        <v>商务A2</v>
      </c>
      <c r="O463" s="45">
        <f>IFERROR(LOOKUP(1,0/((订单汇总处理!$G$7:$G$2423=N463)*(订单汇总处理!$E$7:$E$2423=B463)*(订单汇总处理!$D$7:$D$2423=2)),订单汇总处理!$K$7:$K$2423),O464)</f>
        <v>994</v>
      </c>
      <c r="P463" s="45"/>
      <c r="Q463" s="45">
        <f t="shared" si="64"/>
        <v>24443.364539999999</v>
      </c>
      <c r="R463" s="46">
        <f t="shared" si="65"/>
        <v>994</v>
      </c>
      <c r="S463" s="35">
        <f t="shared" si="66"/>
        <v>1.0121088705269849E-6</v>
      </c>
      <c r="T463" s="35">
        <f t="shared" si="67"/>
        <v>3.8132471012355197E-5</v>
      </c>
      <c r="U463" s="35">
        <f>IF(SUBSTITUTE(D463," ","")=基础数据!$A$5,S463/T463*基础数据!$C$5,IF(SUBSTITUTE(D463," ","")=基础数据!$A$4,S463/T463*基础数据!$C$4,IF(SUBSTITUTE(D463," ","")=基础数据!$A$3,S463/T463*基础数据!$C$3,S463/T463*基础数据!$C$2)))</f>
        <v>0.26541916735452425</v>
      </c>
      <c r="V463" s="35">
        <f t="shared" si="68"/>
        <v>3.5654191673545239</v>
      </c>
      <c r="W463" s="35">
        <f>IF(SUBSTITUTE(D463," ","")="老年群体",V463*LOOKUP(1,0/((基础数据!$A$15:$A$26=SUBSTITUTE(是否降价——第三轮积分赛2Q产品评价以及处理!B463," ",""))*(基础数据!$B$15:$B$26=SUBSTITUTE(是否降价——第三轮积分赛2Q产品评价以及处理!D463," ",""))),基础数据!$C$15:$C$26)/(100-基础数据!$G$5),V463*LOOKUP(1,0/((基础数据!$A$15:$A$26=SUBSTITUTE(是否降价——第三轮积分赛2Q产品评价以及处理!B463," ",""))*(基础数据!$B$15:$B$26=SUBSTITUTE(是否降价——第三轮积分赛2Q产品评价以及处理!D463," ",""))),基础数据!$C$15:$C$26)/100)</f>
        <v>24.601392254746216</v>
      </c>
      <c r="X463" s="35">
        <f t="shared" si="69"/>
        <v>24453.783901217739</v>
      </c>
    </row>
    <row r="464" spans="1:24" ht="27" hidden="1" thickBot="1">
      <c r="A464" s="43">
        <f t="shared" si="62"/>
        <v>21</v>
      </c>
      <c r="B464" s="29" t="s">
        <v>23</v>
      </c>
      <c r="C464" s="30" t="s">
        <v>17</v>
      </c>
      <c r="D464" s="32" t="s">
        <v>155</v>
      </c>
      <c r="E464" s="20" t="s">
        <v>165</v>
      </c>
      <c r="F464" s="24">
        <v>0.26</v>
      </c>
      <c r="G464" s="20">
        <v>1.34</v>
      </c>
      <c r="H464" s="20">
        <v>1.24</v>
      </c>
      <c r="I464" s="20">
        <v>0.6</v>
      </c>
      <c r="J464" s="20">
        <v>0</v>
      </c>
      <c r="K464" s="20">
        <v>3.4481999999999999</v>
      </c>
      <c r="L464" s="45">
        <f>LOOKUP(1,0/((订单汇总处理!$G$7:$G$2423=N464)*(订单汇总处理!$E$7:$E$2423=B464)*(订单汇总处理!$D$7:$D$2423=2)),订单汇总处理!$I$7:$I$2423)</f>
        <v>24</v>
      </c>
      <c r="M464" s="45">
        <f>IF(SUBSTITUTE(D464," ","")="老年群体",K464*LOOKUP(1,0/((基础数据!$A$15:$A$26=SUBSTITUTE(是否降价——第三轮积分赛2Q产品评价以及处理!B464," ",""))*(基础数据!$B$15:$B$26=SUBSTITUTE(是否降价——第三轮积分赛2Q产品评价以及处理!D464," ",""))),基础数据!$C$15:$C$26)/(100-基础数据!$G$5),K464*LOOKUP(1,0/((基础数据!$A$15:$A$26=SUBSTITUTE(是否降价——第三轮积分赛2Q产品评价以及处理!B464," ",""))*(基础数据!$B$15:$B$26=SUBSTITUTE(是否降价——第三轮积分赛2Q产品评价以及处理!D464," ",""))),基础数据!$C$15:$C$26)/100)</f>
        <v>23.792579999999997</v>
      </c>
      <c r="N464" s="45" t="str">
        <f t="shared" si="63"/>
        <v>22312</v>
      </c>
      <c r="O464" s="45">
        <f>IFERROR(LOOKUP(1,0/((订单汇总处理!$G$7:$G$2423=N464)*(订单汇总处理!$E$7:$E$2423=B464)*(订单汇总处理!$D$7:$D$2423=2)),订单汇总处理!$K$7:$K$2423),O465)</f>
        <v>1000</v>
      </c>
      <c r="P464" s="45"/>
      <c r="Q464" s="45">
        <f t="shared" si="64"/>
        <v>23792.579999999998</v>
      </c>
      <c r="R464" s="46">
        <f t="shared" si="65"/>
        <v>1000</v>
      </c>
      <c r="S464" s="35">
        <f t="shared" si="66"/>
        <v>9.9999999999999995E-7</v>
      </c>
      <c r="T464" s="35">
        <f t="shared" si="67"/>
        <v>3.8132471012355197E-5</v>
      </c>
      <c r="U464" s="35">
        <f>IF(SUBSTITUTE(D464," ","")=基础数据!$A$5,S464/T464*基础数据!$C$5,IF(SUBSTITUTE(D464," ","")=基础数据!$A$4,S464/T464*基础数据!$C$4,IF(SUBSTITUTE(D464," ","")=基础数据!$A$3,S464/T464*基础数据!$C$3,S464/T464*基础数据!$C$2)))</f>
        <v>0.2622436924362947</v>
      </c>
      <c r="V464" s="35">
        <f t="shared" si="68"/>
        <v>3.4422436924362949</v>
      </c>
      <c r="W464" s="35">
        <f>IF(SUBSTITUTE(D464," ","")="老年群体",V464*LOOKUP(1,0/((基础数据!$A$15:$A$26=SUBSTITUTE(是否降价——第三轮积分赛2Q产品评价以及处理!B464," ",""))*(基础数据!$B$15:$B$26=SUBSTITUTE(是否降价——第三轮积分赛2Q产品评价以及处理!D464," ",""))),基础数据!$C$15:$C$26)/(100-基础数据!$G$5),V464*LOOKUP(1,0/((基础数据!$A$15:$A$26=SUBSTITUTE(是否降价——第三轮积分赛2Q产品评价以及处理!B464," ",""))*(基础数据!$B$15:$B$26=SUBSTITUTE(是否降价——第三轮积分赛2Q产品评价以及处理!D464," ",""))),基础数据!$C$15:$C$26)/100)</f>
        <v>23.751481477810433</v>
      </c>
      <c r="X464" s="35">
        <f t="shared" si="69"/>
        <v>23751.481477810434</v>
      </c>
    </row>
    <row r="465" spans="1:24" ht="40.200000000000003" hidden="1" thickBot="1">
      <c r="A465" s="43">
        <f t="shared" si="62"/>
        <v>22</v>
      </c>
      <c r="B465" s="29" t="s">
        <v>23</v>
      </c>
      <c r="C465" s="30" t="s">
        <v>17</v>
      </c>
      <c r="D465" s="32" t="s">
        <v>155</v>
      </c>
      <c r="E465" s="20" t="s">
        <v>212</v>
      </c>
      <c r="F465" s="24">
        <v>0.26</v>
      </c>
      <c r="G465" s="20">
        <v>0</v>
      </c>
      <c r="H465" s="20">
        <v>2.76</v>
      </c>
      <c r="I465" s="20">
        <v>0.4</v>
      </c>
      <c r="J465" s="20">
        <v>0</v>
      </c>
      <c r="K465" s="20">
        <v>3.4209000000000001</v>
      </c>
      <c r="L465" s="45">
        <f>LOOKUP(1,0/((订单汇总处理!$G$7:$G$2423=N465)*(订单汇总处理!$E$7:$E$2423=B465)*(订单汇总处理!$D$7:$D$2423=2)),订单汇总处理!$I$7:$I$2423)</f>
        <v>24</v>
      </c>
      <c r="M465" s="45">
        <f>IF(SUBSTITUTE(D465," ","")="老年群体",K465*LOOKUP(1,0/((基础数据!$A$15:$A$26=SUBSTITUTE(是否降价——第三轮积分赛2Q产品评价以及处理!B465," ",""))*(基础数据!$B$15:$B$26=SUBSTITUTE(是否降价——第三轮积分赛2Q产品评价以及处理!D465," ",""))),基础数据!$C$15:$C$26)/(100-基础数据!$G$5),K465*LOOKUP(1,0/((基础数据!$A$15:$A$26=SUBSTITUTE(是否降价——第三轮积分赛2Q产品评价以及处理!B465," ",""))*(基础数据!$B$15:$B$26=SUBSTITUTE(是否降价——第三轮积分赛2Q产品评价以及处理!D465," ",""))),基础数据!$C$15:$C$26)/100)</f>
        <v>23.604209999999998</v>
      </c>
      <c r="N465" s="45" t="str">
        <f t="shared" si="63"/>
        <v>12</v>
      </c>
      <c r="O465" s="45">
        <f>IFERROR(LOOKUP(1,0/((订单汇总处理!$G$7:$G$2423=N465)*(订单汇总处理!$E$7:$E$2423=B465)*(订单汇总处理!$D$7:$D$2423=2)),订单汇总处理!$K$7:$K$2423),O466)</f>
        <v>1000</v>
      </c>
      <c r="P465" s="45"/>
      <c r="Q465" s="45">
        <f t="shared" si="64"/>
        <v>23604.21</v>
      </c>
      <c r="R465" s="46">
        <f t="shared" si="65"/>
        <v>1000</v>
      </c>
      <c r="S465" s="35">
        <f t="shared" si="66"/>
        <v>9.9999999999999995E-7</v>
      </c>
      <c r="T465" s="35">
        <f t="shared" si="67"/>
        <v>3.8132471012355197E-5</v>
      </c>
      <c r="U465" s="35">
        <f>IF(SUBSTITUTE(D465," ","")=基础数据!$A$5,S465/T465*基础数据!$C$5,IF(SUBSTITUTE(D465," ","")=基础数据!$A$4,S465/T465*基础数据!$C$4,IF(SUBSTITUTE(D465," ","")=基础数据!$A$3,S465/T465*基础数据!$C$3,S465/T465*基础数据!$C$2)))</f>
        <v>0.2622436924362947</v>
      </c>
      <c r="V465" s="35">
        <f t="shared" si="68"/>
        <v>3.4222436924362944</v>
      </c>
      <c r="W465" s="35">
        <f>IF(SUBSTITUTE(D465," ","")="老年群体",V465*LOOKUP(1,0/((基础数据!$A$15:$A$26=SUBSTITUTE(是否降价——第三轮积分赛2Q产品评价以及处理!B465," ",""))*(基础数据!$B$15:$B$26=SUBSTITUTE(是否降价——第三轮积分赛2Q产品评价以及处理!D465," ",""))),基础数据!$C$15:$C$26)/(100-基础数据!$G$5),V465*LOOKUP(1,0/((基础数据!$A$15:$A$26=SUBSTITUTE(是否降价——第三轮积分赛2Q产品评价以及处理!B465," ",""))*(基础数据!$B$15:$B$26=SUBSTITUTE(是否降价——第三轮积分赛2Q产品评价以及处理!D465," ",""))),基础数据!$C$15:$C$26)/100)</f>
        <v>23.613481477810431</v>
      </c>
      <c r="X465" s="35">
        <f t="shared" si="69"/>
        <v>23613.48147781043</v>
      </c>
    </row>
    <row r="466" spans="1:24" ht="40.200000000000003" hidden="1" thickBot="1">
      <c r="A466" s="43">
        <f t="shared" si="62"/>
        <v>22</v>
      </c>
      <c r="B466" s="29" t="s">
        <v>23</v>
      </c>
      <c r="C466" s="30" t="s">
        <v>17</v>
      </c>
      <c r="D466" s="32" t="s">
        <v>155</v>
      </c>
      <c r="E466" s="20" t="s">
        <v>213</v>
      </c>
      <c r="F466" s="24">
        <v>0.26</v>
      </c>
      <c r="G466" s="20">
        <v>0</v>
      </c>
      <c r="H466" s="20">
        <v>2.76</v>
      </c>
      <c r="I466" s="20">
        <v>0.4</v>
      </c>
      <c r="J466" s="20">
        <v>0</v>
      </c>
      <c r="K466" s="20">
        <v>3.4209000000000001</v>
      </c>
      <c r="L466" s="45">
        <f>LOOKUP(1,0/((订单汇总处理!$G$7:$G$2423=N466)*(订单汇总处理!$E$7:$E$2423=B466)*(订单汇总处理!$D$7:$D$2423=2)),订单汇总处理!$I$7:$I$2423)</f>
        <v>24</v>
      </c>
      <c r="M466" s="45">
        <f>IF(SUBSTITUTE(D466," ","")="老年群体",K466*LOOKUP(1,0/((基础数据!$A$15:$A$26=SUBSTITUTE(是否降价——第三轮积分赛2Q产品评价以及处理!B466," ",""))*(基础数据!$B$15:$B$26=SUBSTITUTE(是否降价——第三轮积分赛2Q产品评价以及处理!D466," ",""))),基础数据!$C$15:$C$26)/(100-基础数据!$G$5),K466*LOOKUP(1,0/((基础数据!$A$15:$A$26=SUBSTITUTE(是否降价——第三轮积分赛2Q产品评价以及处理!B466," ",""))*(基础数据!$B$15:$B$26=SUBSTITUTE(是否降价——第三轮积分赛2Q产品评价以及处理!D466," ",""))),基础数据!$C$15:$C$26)/100)</f>
        <v>23.604209999999998</v>
      </c>
      <c r="N466" s="45" t="str">
        <f t="shared" si="63"/>
        <v>13</v>
      </c>
      <c r="O466" s="45">
        <f>IFERROR(LOOKUP(1,0/((订单汇总处理!$G$7:$G$2423=N466)*(订单汇总处理!$E$7:$E$2423=B466)*(订单汇总处理!$D$7:$D$2423=2)),订单汇总处理!$K$7:$K$2423),O467)</f>
        <v>1000</v>
      </c>
      <c r="P466" s="45"/>
      <c r="Q466" s="45">
        <f t="shared" si="64"/>
        <v>23604.21</v>
      </c>
      <c r="R466" s="46">
        <f t="shared" si="65"/>
        <v>1000</v>
      </c>
      <c r="S466" s="35">
        <f t="shared" si="66"/>
        <v>9.9999999999999995E-7</v>
      </c>
      <c r="T466" s="35">
        <f t="shared" si="67"/>
        <v>3.8132471012355197E-5</v>
      </c>
      <c r="U466" s="35">
        <f>IF(SUBSTITUTE(D466," ","")=基础数据!$A$5,S466/T466*基础数据!$C$5,IF(SUBSTITUTE(D466," ","")=基础数据!$A$4,S466/T466*基础数据!$C$4,IF(SUBSTITUTE(D466," ","")=基础数据!$A$3,S466/T466*基础数据!$C$3,S466/T466*基础数据!$C$2)))</f>
        <v>0.2622436924362947</v>
      </c>
      <c r="V466" s="35">
        <f t="shared" si="68"/>
        <v>3.4222436924362944</v>
      </c>
      <c r="W466" s="35">
        <f>IF(SUBSTITUTE(D466," ","")="老年群体",V466*LOOKUP(1,0/((基础数据!$A$15:$A$26=SUBSTITUTE(是否降价——第三轮积分赛2Q产品评价以及处理!B466," ",""))*(基础数据!$B$15:$B$26=SUBSTITUTE(是否降价——第三轮积分赛2Q产品评价以及处理!D466," ",""))),基础数据!$C$15:$C$26)/(100-基础数据!$G$5),V466*LOOKUP(1,0/((基础数据!$A$15:$A$26=SUBSTITUTE(是否降价——第三轮积分赛2Q产品评价以及处理!B466," ",""))*(基础数据!$B$15:$B$26=SUBSTITUTE(是否降价——第三轮积分赛2Q产品评价以及处理!D466," ",""))),基础数据!$C$15:$C$26)/100)</f>
        <v>23.613481477810431</v>
      </c>
      <c r="X466" s="35">
        <f t="shared" si="69"/>
        <v>23613.48147781043</v>
      </c>
    </row>
    <row r="467" spans="1:24" ht="27" hidden="1" thickBot="1">
      <c r="A467" s="43">
        <f t="shared" si="62"/>
        <v>8</v>
      </c>
      <c r="B467" s="29" t="s">
        <v>23</v>
      </c>
      <c r="C467" s="30" t="s">
        <v>17</v>
      </c>
      <c r="D467" s="32" t="s">
        <v>155</v>
      </c>
      <c r="E467" s="20" t="s">
        <v>196</v>
      </c>
      <c r="F467" s="24">
        <v>0.26</v>
      </c>
      <c r="G467" s="20">
        <v>0</v>
      </c>
      <c r="H467" s="20">
        <v>2.76</v>
      </c>
      <c r="I467" s="20">
        <v>0.4</v>
      </c>
      <c r="J467" s="20">
        <v>0</v>
      </c>
      <c r="K467" s="20">
        <v>3.4209000000000001</v>
      </c>
      <c r="L467" s="45">
        <f>LOOKUP(1,0/((订单汇总处理!$G$7:$G$2423=N467)*(订单汇总处理!$E$7:$E$2423=B467)*(订单汇总处理!$D$7:$D$2423=2)),订单汇总处理!$I$7:$I$2423)</f>
        <v>24</v>
      </c>
      <c r="M467" s="45">
        <f>IF(SUBSTITUTE(D467," ","")="老年群体",K467*LOOKUP(1,0/((基础数据!$A$15:$A$26=SUBSTITUTE(是否降价——第三轮积分赛2Q产品评价以及处理!B467," ",""))*(基础数据!$B$15:$B$26=SUBSTITUTE(是否降价——第三轮积分赛2Q产品评价以及处理!D467," ",""))),基础数据!$C$15:$C$26)/(100-基础数据!$G$5),K467*LOOKUP(1,0/((基础数据!$A$15:$A$26=SUBSTITUTE(是否降价——第三轮积分赛2Q产品评价以及处理!B467," ",""))*(基础数据!$B$15:$B$26=SUBSTITUTE(是否降价——第三轮积分赛2Q产品评价以及处理!D467," ",""))),基础数据!$C$15:$C$26)/100)</f>
        <v>23.604209999999998</v>
      </c>
      <c r="N467" s="45" t="str">
        <f t="shared" si="63"/>
        <v>商务22</v>
      </c>
      <c r="O467" s="45">
        <f>IFERROR(LOOKUP(1,0/((订单汇总处理!$G$7:$G$2423=N467)*(订单汇总处理!$E$7:$E$2423=B467)*(订单汇总处理!$D$7:$D$2423=2)),订单汇总处理!$K$7:$K$2423),O468)</f>
        <v>1000</v>
      </c>
      <c r="P467" s="45"/>
      <c r="Q467" s="45">
        <f t="shared" si="64"/>
        <v>23604.21</v>
      </c>
      <c r="R467" s="46">
        <f t="shared" si="65"/>
        <v>1000</v>
      </c>
      <c r="S467" s="35">
        <f t="shared" si="66"/>
        <v>9.9999999999999995E-7</v>
      </c>
      <c r="T467" s="35">
        <f t="shared" si="67"/>
        <v>3.8132471012355197E-5</v>
      </c>
      <c r="U467" s="35">
        <f>IF(SUBSTITUTE(D467," ","")=基础数据!$A$5,S467/T467*基础数据!$C$5,IF(SUBSTITUTE(D467," ","")=基础数据!$A$4,S467/T467*基础数据!$C$4,IF(SUBSTITUTE(D467," ","")=基础数据!$A$3,S467/T467*基础数据!$C$3,S467/T467*基础数据!$C$2)))</f>
        <v>0.2622436924362947</v>
      </c>
      <c r="V467" s="35">
        <f t="shared" si="68"/>
        <v>3.4222436924362944</v>
      </c>
      <c r="W467" s="35">
        <f>IF(SUBSTITUTE(D467," ","")="老年群体",V467*LOOKUP(1,0/((基础数据!$A$15:$A$26=SUBSTITUTE(是否降价——第三轮积分赛2Q产品评价以及处理!B467," ",""))*(基础数据!$B$15:$B$26=SUBSTITUTE(是否降价——第三轮积分赛2Q产品评价以及处理!D467," ",""))),基础数据!$C$15:$C$26)/(100-基础数据!$G$5),V467*LOOKUP(1,0/((基础数据!$A$15:$A$26=SUBSTITUTE(是否降价——第三轮积分赛2Q产品评价以及处理!B467," ",""))*(基础数据!$B$15:$B$26=SUBSTITUTE(是否降价——第三轮积分赛2Q产品评价以及处理!D467," ",""))),基础数据!$C$15:$C$26)/100)</f>
        <v>23.613481477810431</v>
      </c>
      <c r="X467" s="35">
        <f t="shared" si="69"/>
        <v>23613.48147781043</v>
      </c>
    </row>
    <row r="468" spans="1:24" ht="53.4" hidden="1" thickBot="1">
      <c r="A468" s="43">
        <f t="shared" si="62"/>
        <v>4</v>
      </c>
      <c r="B468" s="29" t="s">
        <v>23</v>
      </c>
      <c r="C468" s="30" t="s">
        <v>17</v>
      </c>
      <c r="D468" s="32" t="s">
        <v>155</v>
      </c>
      <c r="E468" s="20" t="s">
        <v>197</v>
      </c>
      <c r="F468" s="24">
        <v>0.26</v>
      </c>
      <c r="G468" s="20">
        <v>0</v>
      </c>
      <c r="H468" s="20">
        <v>2.76</v>
      </c>
      <c r="I468" s="20">
        <v>0.4</v>
      </c>
      <c r="J468" s="20">
        <v>0</v>
      </c>
      <c r="K468" s="20">
        <v>3.4209000000000001</v>
      </c>
      <c r="L468" s="45">
        <f>LOOKUP(1,0/((订单汇总处理!$G$7:$G$2423=N468)*(订单汇总处理!$E$7:$E$2423=B468)*(订单汇总处理!$D$7:$D$2423=2)),订单汇总处理!$I$7:$I$2423)</f>
        <v>24</v>
      </c>
      <c r="M468" s="45">
        <f>IF(SUBSTITUTE(D468," ","")="老年群体",K468*LOOKUP(1,0/((基础数据!$A$15:$A$26=SUBSTITUTE(是否降价——第三轮积分赛2Q产品评价以及处理!B468," ",""))*(基础数据!$B$15:$B$26=SUBSTITUTE(是否降价——第三轮积分赛2Q产品评价以及处理!D468," ",""))),基础数据!$C$15:$C$26)/(100-基础数据!$G$5),K468*LOOKUP(1,0/((基础数据!$A$15:$A$26=SUBSTITUTE(是否降价——第三轮积分赛2Q产品评价以及处理!B468," ",""))*(基础数据!$B$15:$B$26=SUBSTITUTE(是否降价——第三轮积分赛2Q产品评价以及处理!D468," ",""))),基础数据!$C$15:$C$26)/100)</f>
        <v>23.604209999999998</v>
      </c>
      <c r="N468" s="45" t="str">
        <f t="shared" si="63"/>
        <v>SWWW2</v>
      </c>
      <c r="O468" s="45">
        <f>IFERROR(LOOKUP(1,0/((订单汇总处理!$G$7:$G$2423=N468)*(订单汇总处理!$E$7:$E$2423=B468)*(订单汇总处理!$D$7:$D$2423=2)),订单汇总处理!$K$7:$K$2423),O469)</f>
        <v>1000</v>
      </c>
      <c r="P468" s="45"/>
      <c r="Q468" s="45">
        <f t="shared" si="64"/>
        <v>23604.21</v>
      </c>
      <c r="R468" s="46">
        <f t="shared" si="65"/>
        <v>1000</v>
      </c>
      <c r="S468" s="35">
        <f t="shared" si="66"/>
        <v>9.9999999999999995E-7</v>
      </c>
      <c r="T468" s="35">
        <f t="shared" si="67"/>
        <v>3.8132471012355197E-5</v>
      </c>
      <c r="U468" s="35">
        <f>IF(SUBSTITUTE(D468," ","")=基础数据!$A$5,S468/T468*基础数据!$C$5,IF(SUBSTITUTE(D468," ","")=基础数据!$A$4,S468/T468*基础数据!$C$4,IF(SUBSTITUTE(D468," ","")=基础数据!$A$3,S468/T468*基础数据!$C$3,S468/T468*基础数据!$C$2)))</f>
        <v>0.2622436924362947</v>
      </c>
      <c r="V468" s="35">
        <f t="shared" si="68"/>
        <v>3.4222436924362944</v>
      </c>
      <c r="W468" s="35">
        <f>IF(SUBSTITUTE(D468," ","")="老年群体",V468*LOOKUP(1,0/((基础数据!$A$15:$A$26=SUBSTITUTE(是否降价——第三轮积分赛2Q产品评价以及处理!B468," ",""))*(基础数据!$B$15:$B$26=SUBSTITUTE(是否降价——第三轮积分赛2Q产品评价以及处理!D468," ",""))),基础数据!$C$15:$C$26)/(100-基础数据!$G$5),V468*LOOKUP(1,0/((基础数据!$A$15:$A$26=SUBSTITUTE(是否降价——第三轮积分赛2Q产品评价以及处理!B468," ",""))*(基础数据!$B$15:$B$26=SUBSTITUTE(是否降价——第三轮积分赛2Q产品评价以及处理!D468," ",""))),基础数据!$C$15:$C$26)/100)</f>
        <v>23.613481477810431</v>
      </c>
      <c r="X468" s="35">
        <f t="shared" si="69"/>
        <v>23613.48147781043</v>
      </c>
    </row>
    <row r="469" spans="1:24" ht="27" hidden="1" thickBot="1">
      <c r="A469" s="43">
        <f t="shared" si="62"/>
        <v>20</v>
      </c>
      <c r="B469" s="29" t="s">
        <v>23</v>
      </c>
      <c r="C469" s="30" t="s">
        <v>17</v>
      </c>
      <c r="D469" s="32" t="s">
        <v>155</v>
      </c>
      <c r="E469" s="20" t="s">
        <v>160</v>
      </c>
      <c r="F469" s="24">
        <v>0.26</v>
      </c>
      <c r="G469" s="20">
        <v>0.1</v>
      </c>
      <c r="H469" s="20">
        <v>2.76</v>
      </c>
      <c r="I469" s="20">
        <v>0.2</v>
      </c>
      <c r="J469" s="20">
        <v>0</v>
      </c>
      <c r="K469" s="20">
        <v>3.3216999999999999</v>
      </c>
      <c r="L469" s="45">
        <f>LOOKUP(1,0/((订单汇总处理!$G$7:$G$2423=N469)*(订单汇总处理!$E$7:$E$2423=B469)*(订单汇总处理!$D$7:$D$2423=2)),订单汇总处理!$I$7:$I$2423)</f>
        <v>23</v>
      </c>
      <c r="M469" s="45">
        <f>IF(SUBSTITUTE(D469," ","")="老年群体",K469*LOOKUP(1,0/((基础数据!$A$15:$A$26=SUBSTITUTE(是否降价——第三轮积分赛2Q产品评价以及处理!B469," ",""))*(基础数据!$B$15:$B$26=SUBSTITUTE(是否降价——第三轮积分赛2Q产品评价以及处理!D469," ",""))),基础数据!$C$15:$C$26)/(100-基础数据!$G$5),K469*LOOKUP(1,0/((基础数据!$A$15:$A$26=SUBSTITUTE(是否降价——第三轮积分赛2Q产品评价以及处理!B469," ",""))*(基础数据!$B$15:$B$26=SUBSTITUTE(是否降价——第三轮积分赛2Q产品评价以及处理!D469," ",""))),基础数据!$C$15:$C$26)/100)</f>
        <v>22.919730000000001</v>
      </c>
      <c r="N469" s="45" t="str">
        <f t="shared" si="63"/>
        <v>商1</v>
      </c>
      <c r="O469" s="45">
        <f>IFERROR(LOOKUP(1,0/((订单汇总处理!$G$7:$G$2423=N469)*(订单汇总处理!$E$7:$E$2423=B469)*(订单汇总处理!$D$7:$D$2423=2)),订单汇总处理!$K$7:$K$2423),O470)</f>
        <v>1000</v>
      </c>
      <c r="P469" s="45"/>
      <c r="Q469" s="45">
        <f t="shared" si="64"/>
        <v>22919.73</v>
      </c>
      <c r="R469" s="46">
        <f t="shared" si="65"/>
        <v>1000</v>
      </c>
      <c r="S469" s="35">
        <f t="shared" si="66"/>
        <v>9.9999999999999995E-7</v>
      </c>
      <c r="T469" s="35">
        <f t="shared" si="67"/>
        <v>3.8132471012355197E-5</v>
      </c>
      <c r="U469" s="35">
        <f>IF(SUBSTITUTE(D469," ","")=基础数据!$A$5,S469/T469*基础数据!$C$5,IF(SUBSTITUTE(D469," ","")=基础数据!$A$4,S469/T469*基础数据!$C$4,IF(SUBSTITUTE(D469," ","")=基础数据!$A$3,S469/T469*基础数据!$C$3,S469/T469*基础数据!$C$2)))</f>
        <v>0.2622436924362947</v>
      </c>
      <c r="V469" s="35">
        <f t="shared" si="68"/>
        <v>3.3222436924362948</v>
      </c>
      <c r="W469" s="35">
        <f>IF(SUBSTITUTE(D469," ","")="老年群体",V469*LOOKUP(1,0/((基础数据!$A$15:$A$26=SUBSTITUTE(是否降价——第三轮积分赛2Q产品评价以及处理!B469," ",""))*(基础数据!$B$15:$B$26=SUBSTITUTE(是否降价——第三轮积分赛2Q产品评价以及处理!D469," ",""))),基础数据!$C$15:$C$26)/(100-基础数据!$G$5),V469*LOOKUP(1,0/((基础数据!$A$15:$A$26=SUBSTITUTE(是否降价——第三轮积分赛2Q产品评价以及处理!B469," ",""))*(基础数据!$B$15:$B$26=SUBSTITUTE(是否降价——第三轮积分赛2Q产品评价以及处理!D469," ",""))),基础数据!$C$15:$C$26)/100)</f>
        <v>22.923481477810434</v>
      </c>
      <c r="X469" s="35">
        <f t="shared" si="69"/>
        <v>22923.481477810434</v>
      </c>
    </row>
    <row r="470" spans="1:24" ht="53.4" hidden="1" thickBot="1">
      <c r="A470" s="43">
        <f t="shared" si="62"/>
        <v>6</v>
      </c>
      <c r="B470" s="29" t="s">
        <v>23</v>
      </c>
      <c r="C470" s="30" t="s">
        <v>17</v>
      </c>
      <c r="D470" s="32" t="s">
        <v>155</v>
      </c>
      <c r="E470" s="20" t="s">
        <v>164</v>
      </c>
      <c r="F470" s="24">
        <v>0.26</v>
      </c>
      <c r="G470" s="20">
        <v>0</v>
      </c>
      <c r="H470" s="20">
        <v>2.76</v>
      </c>
      <c r="I470" s="20">
        <v>0.2</v>
      </c>
      <c r="J470" s="20">
        <v>0</v>
      </c>
      <c r="K470" s="20">
        <v>3.2208999999999999</v>
      </c>
      <c r="L470" s="45">
        <f>LOOKUP(1,0/((订单汇总处理!$G$7:$G$2423=N470)*(订单汇总处理!$E$7:$E$2423=B470)*(订单汇总处理!$D$7:$D$2423=2)),订单汇总处理!$I$7:$I$2423)</f>
        <v>22</v>
      </c>
      <c r="M470" s="45">
        <f>IF(SUBSTITUTE(D470," ","")="老年群体",K470*LOOKUP(1,0/((基础数据!$A$15:$A$26=SUBSTITUTE(是否降价——第三轮积分赛2Q产品评价以及处理!B470," ",""))*(基础数据!$B$15:$B$26=SUBSTITUTE(是否降价——第三轮积分赛2Q产品评价以及处理!D470," ",""))),基础数据!$C$15:$C$26)/(100-基础数据!$G$5),K470*LOOKUP(1,0/((基础数据!$A$15:$A$26=SUBSTITUTE(是否降价——第三轮积分赛2Q产品评价以及处理!B470," ",""))*(基础数据!$B$15:$B$26=SUBSTITUTE(是否降价——第三轮积分赛2Q产品评价以及处理!D470," ",""))),基础数据!$C$15:$C$26)/100)</f>
        <v>22.224209999999999</v>
      </c>
      <c r="N470" s="45" t="str">
        <f t="shared" si="63"/>
        <v>商二</v>
      </c>
      <c r="O470" s="45">
        <f>IFERROR(LOOKUP(1,0/((订单汇总处理!$G$7:$G$2423=N470)*(订单汇总处理!$E$7:$E$2423=B470)*(订单汇总处理!$D$7:$D$2423=2)),订单汇总处理!$K$7:$K$2423),O471)</f>
        <v>1000</v>
      </c>
      <c r="P470" s="45"/>
      <c r="Q470" s="45">
        <f t="shared" si="64"/>
        <v>22224.21</v>
      </c>
      <c r="R470" s="46">
        <f t="shared" si="65"/>
        <v>1000</v>
      </c>
      <c r="S470" s="35">
        <f t="shared" si="66"/>
        <v>9.9999999999999995E-7</v>
      </c>
      <c r="T470" s="35">
        <f t="shared" si="67"/>
        <v>3.8132471012355197E-5</v>
      </c>
      <c r="U470" s="35">
        <f>IF(SUBSTITUTE(D470," ","")=基础数据!$A$5,S470/T470*基础数据!$C$5,IF(SUBSTITUTE(D470," ","")=基础数据!$A$4,S470/T470*基础数据!$C$4,IF(SUBSTITUTE(D470," ","")=基础数据!$A$3,S470/T470*基础数据!$C$3,S470/T470*基础数据!$C$2)))</f>
        <v>0.2622436924362947</v>
      </c>
      <c r="V470" s="35">
        <f t="shared" si="68"/>
        <v>3.2222436924362947</v>
      </c>
      <c r="W470" s="35">
        <f>IF(SUBSTITUTE(D470," ","")="老年群体",V470*LOOKUP(1,0/((基础数据!$A$15:$A$26=SUBSTITUTE(是否降价——第三轮积分赛2Q产品评价以及处理!B470," ",""))*(基础数据!$B$15:$B$26=SUBSTITUTE(是否降价——第三轮积分赛2Q产品评价以及处理!D470," ",""))),基础数据!$C$15:$C$26)/(100-基础数据!$G$5),V470*LOOKUP(1,0/((基础数据!$A$15:$A$26=SUBSTITUTE(是否降价——第三轮积分赛2Q产品评价以及处理!B470," ",""))*(基础数据!$B$15:$B$26=SUBSTITUTE(是否降价——第三轮积分赛2Q产品评价以及处理!D470," ",""))),基础数据!$C$15:$C$26)/100)</f>
        <v>22.233481477810432</v>
      </c>
      <c r="X470" s="35">
        <f t="shared" si="69"/>
        <v>22233.481477810434</v>
      </c>
    </row>
    <row r="471" spans="1:24" ht="40.200000000000003" hidden="1" thickBot="1">
      <c r="A471" s="43">
        <f t="shared" si="62"/>
        <v>5</v>
      </c>
      <c r="B471" s="29" t="s">
        <v>23</v>
      </c>
      <c r="C471" s="30" t="s">
        <v>17</v>
      </c>
      <c r="D471" s="32" t="s">
        <v>155</v>
      </c>
      <c r="E471" s="20" t="s">
        <v>159</v>
      </c>
      <c r="F471" s="24">
        <v>0.26</v>
      </c>
      <c r="G471" s="20">
        <v>0</v>
      </c>
      <c r="H471" s="20">
        <v>2.76</v>
      </c>
      <c r="I471" s="20">
        <v>0.2</v>
      </c>
      <c r="J471" s="20">
        <v>0</v>
      </c>
      <c r="K471" s="20">
        <v>3.2208999999999999</v>
      </c>
      <c r="L471" s="45">
        <f>LOOKUP(1,0/((订单汇总处理!$G$7:$G$2423=N471)*(订单汇总处理!$E$7:$E$2423=B471)*(订单汇总处理!$D$7:$D$2423=2)),订单汇总处理!$I$7:$I$2423)</f>
        <v>19</v>
      </c>
      <c r="M471" s="45">
        <f>IF(SUBSTITUTE(D471," ","")="老年群体",K471*LOOKUP(1,0/((基础数据!$A$15:$A$26=SUBSTITUTE(是否降价——第三轮积分赛2Q产品评价以及处理!B471," ",""))*(基础数据!$B$15:$B$26=SUBSTITUTE(是否降价——第三轮积分赛2Q产品评价以及处理!D471," ",""))),基础数据!$C$15:$C$26)/(100-基础数据!$G$5),K471*LOOKUP(1,0/((基础数据!$A$15:$A$26=SUBSTITUTE(是否降价——第三轮积分赛2Q产品评价以及处理!B471," ",""))*(基础数据!$B$15:$B$26=SUBSTITUTE(是否降价——第三轮积分赛2Q产品评价以及处理!D471," ",""))),基础数据!$C$15:$C$26)/100)</f>
        <v>22.224209999999999</v>
      </c>
      <c r="N471" s="45" t="str">
        <f t="shared" si="63"/>
        <v>ss2</v>
      </c>
      <c r="O471" s="45">
        <f>IFERROR(LOOKUP(1,0/((订单汇总处理!$G$7:$G$2423=N471)*(订单汇总处理!$E$7:$E$2423=B471)*(订单汇总处理!$D$7:$D$2423=2)),订单汇总处理!$K$7:$K$2423),O472)</f>
        <v>1000</v>
      </c>
      <c r="P471" s="45"/>
      <c r="Q471" s="45">
        <f t="shared" si="64"/>
        <v>22224.21</v>
      </c>
      <c r="R471" s="46">
        <f t="shared" si="65"/>
        <v>1000</v>
      </c>
      <c r="S471" s="35">
        <f t="shared" si="66"/>
        <v>9.9999999999999995E-7</v>
      </c>
      <c r="T471" s="35">
        <f t="shared" si="67"/>
        <v>3.8132471012355197E-5</v>
      </c>
      <c r="U471" s="35">
        <f>IF(SUBSTITUTE(D471," ","")=基础数据!$A$5,S471/T471*基础数据!$C$5,IF(SUBSTITUTE(D471," ","")=基础数据!$A$4,S471/T471*基础数据!$C$4,IF(SUBSTITUTE(D471," ","")=基础数据!$A$3,S471/T471*基础数据!$C$3,S471/T471*基础数据!$C$2)))</f>
        <v>0.2622436924362947</v>
      </c>
      <c r="V471" s="35">
        <f t="shared" si="68"/>
        <v>3.2222436924362947</v>
      </c>
      <c r="W471" s="35">
        <f>IF(SUBSTITUTE(D471," ","")="老年群体",V471*LOOKUP(1,0/((基础数据!$A$15:$A$26=SUBSTITUTE(是否降价——第三轮积分赛2Q产品评价以及处理!B471," ",""))*(基础数据!$B$15:$B$26=SUBSTITUTE(是否降价——第三轮积分赛2Q产品评价以及处理!D471," ",""))),基础数据!$C$15:$C$26)/(100-基础数据!$G$5),V471*LOOKUP(1,0/((基础数据!$A$15:$A$26=SUBSTITUTE(是否降价——第三轮积分赛2Q产品评价以及处理!B471," ",""))*(基础数据!$B$15:$B$26=SUBSTITUTE(是否降价——第三轮积分赛2Q产品评价以及处理!D471," ",""))),基础数据!$C$15:$C$26)/100)</f>
        <v>22.233481477810432</v>
      </c>
      <c r="X471" s="35">
        <f t="shared" si="69"/>
        <v>22233.481477810434</v>
      </c>
    </row>
    <row r="472" spans="1:24" ht="27" hidden="1" thickBot="1">
      <c r="A472" s="43">
        <f t="shared" si="62"/>
        <v>2</v>
      </c>
      <c r="B472" s="29" t="s">
        <v>23</v>
      </c>
      <c r="C472" s="30" t="s">
        <v>17</v>
      </c>
      <c r="D472" s="32" t="s">
        <v>155</v>
      </c>
      <c r="E472" s="20" t="s">
        <v>199</v>
      </c>
      <c r="F472" s="24">
        <v>0.26</v>
      </c>
      <c r="G472" s="20">
        <v>0</v>
      </c>
      <c r="H472" s="20">
        <v>2.76</v>
      </c>
      <c r="I472" s="20">
        <v>0.2</v>
      </c>
      <c r="J472" s="20">
        <v>0</v>
      </c>
      <c r="K472" s="20">
        <v>3.2208999999999999</v>
      </c>
      <c r="L472" s="45">
        <f>LOOKUP(1,0/((订单汇总处理!$G$7:$G$2423=N472)*(订单汇总处理!$E$7:$E$2423=B472)*(订单汇总处理!$D$7:$D$2423=2)),订单汇总处理!$I$7:$I$2423)</f>
        <v>22</v>
      </c>
      <c r="M472" s="45">
        <f>IF(SUBSTITUTE(D472," ","")="老年群体",K472*LOOKUP(1,0/((基础数据!$A$15:$A$26=SUBSTITUTE(是否降价——第三轮积分赛2Q产品评价以及处理!B472," ",""))*(基础数据!$B$15:$B$26=SUBSTITUTE(是否降价——第三轮积分赛2Q产品评价以及处理!D472," ",""))),基础数据!$C$15:$C$26)/(100-基础数据!$G$5),K472*LOOKUP(1,0/((基础数据!$A$15:$A$26=SUBSTITUTE(是否降价——第三轮积分赛2Q产品评价以及处理!B472," ",""))*(基础数据!$B$15:$B$26=SUBSTITUTE(是否降价——第三轮积分赛2Q产品评价以及处理!D472," ",""))),基础数据!$C$15:$C$26)/100)</f>
        <v>22.224209999999999</v>
      </c>
      <c r="N472" s="45" t="str">
        <f t="shared" si="63"/>
        <v>商务B</v>
      </c>
      <c r="O472" s="45">
        <f>IFERROR(LOOKUP(1,0/((订单汇总处理!$G$7:$G$2423=N472)*(订单汇总处理!$E$7:$E$2423=B472)*(订单汇总处理!$D$7:$D$2423=2)),订单汇总处理!$K$7:$K$2423),O473)</f>
        <v>1000</v>
      </c>
      <c r="P472" s="45"/>
      <c r="Q472" s="45">
        <f t="shared" si="64"/>
        <v>22224.21</v>
      </c>
      <c r="R472" s="46">
        <f t="shared" si="65"/>
        <v>1000</v>
      </c>
      <c r="S472" s="35">
        <f t="shared" si="66"/>
        <v>9.9999999999999995E-7</v>
      </c>
      <c r="T472" s="35">
        <f t="shared" si="67"/>
        <v>3.8132471012355197E-5</v>
      </c>
      <c r="U472" s="35">
        <f>IF(SUBSTITUTE(D472," ","")=基础数据!$A$5,S472/T472*基础数据!$C$5,IF(SUBSTITUTE(D472," ","")=基础数据!$A$4,S472/T472*基础数据!$C$4,IF(SUBSTITUTE(D472," ","")=基础数据!$A$3,S472/T472*基础数据!$C$3,S472/T472*基础数据!$C$2)))</f>
        <v>0.2622436924362947</v>
      </c>
      <c r="V472" s="35">
        <f t="shared" si="68"/>
        <v>3.2222436924362947</v>
      </c>
      <c r="W472" s="35">
        <f>IF(SUBSTITUTE(D472," ","")="老年群体",V472*LOOKUP(1,0/((基础数据!$A$15:$A$26=SUBSTITUTE(是否降价——第三轮积分赛2Q产品评价以及处理!B472," ",""))*(基础数据!$B$15:$B$26=SUBSTITUTE(是否降价——第三轮积分赛2Q产品评价以及处理!D472," ",""))),基础数据!$C$15:$C$26)/(100-基础数据!$G$5),V472*LOOKUP(1,0/((基础数据!$A$15:$A$26=SUBSTITUTE(是否降价——第三轮积分赛2Q产品评价以及处理!B472," ",""))*(基础数据!$B$15:$B$26=SUBSTITUTE(是否降价——第三轮积分赛2Q产品评价以及处理!D472," ",""))),基础数据!$C$15:$C$26)/100)</f>
        <v>22.233481477810432</v>
      </c>
      <c r="X472" s="35">
        <f t="shared" si="69"/>
        <v>22233.481477810434</v>
      </c>
    </row>
    <row r="473" spans="1:24" ht="40.200000000000003" hidden="1" thickBot="1">
      <c r="A473" s="43">
        <f t="shared" si="62"/>
        <v>19</v>
      </c>
      <c r="B473" s="29" t="s">
        <v>23</v>
      </c>
      <c r="C473" s="30" t="s">
        <v>17</v>
      </c>
      <c r="D473" s="32" t="s">
        <v>155</v>
      </c>
      <c r="E473" s="20" t="s">
        <v>161</v>
      </c>
      <c r="F473" s="24">
        <v>0.26</v>
      </c>
      <c r="G473" s="20">
        <v>0</v>
      </c>
      <c r="H473" s="20">
        <v>2.76</v>
      </c>
      <c r="I473" s="20">
        <v>0.2</v>
      </c>
      <c r="J473" s="20">
        <v>0</v>
      </c>
      <c r="K473" s="20">
        <v>3.2208999999999999</v>
      </c>
      <c r="L473" s="45">
        <f>LOOKUP(1,0/((订单汇总处理!$G$7:$G$2423=N473)*(订单汇总处理!$E$7:$E$2423=B473)*(订单汇总处理!$D$7:$D$2423=2)),订单汇总处理!$I$7:$I$2423)</f>
        <v>21</v>
      </c>
      <c r="M473" s="45">
        <f>IF(SUBSTITUTE(D473," ","")="老年群体",K473*LOOKUP(1,0/((基础数据!$A$15:$A$26=SUBSTITUTE(是否降价——第三轮积分赛2Q产品评价以及处理!B473," ",""))*(基础数据!$B$15:$B$26=SUBSTITUTE(是否降价——第三轮积分赛2Q产品评价以及处理!D473," ",""))),基础数据!$C$15:$C$26)/(100-基础数据!$G$5),K473*LOOKUP(1,0/((基础数据!$A$15:$A$26=SUBSTITUTE(是否降价——第三轮积分赛2Q产品评价以及处理!B473," ",""))*(基础数据!$B$15:$B$26=SUBSTITUTE(是否降价——第三轮积分赛2Q产品评价以及处理!D473," ",""))),基础数据!$C$15:$C$26)/100)</f>
        <v>22.224209999999999</v>
      </c>
      <c r="N473" s="45" t="str">
        <f t="shared" si="63"/>
        <v>甲12</v>
      </c>
      <c r="O473" s="45">
        <f>IFERROR(LOOKUP(1,0/((订单汇总处理!$G$7:$G$2423=N473)*(订单汇总处理!$E$7:$E$2423=B473)*(订单汇总处理!$D$7:$D$2423=2)),订单汇总处理!$K$7:$K$2423),O474)</f>
        <v>1000</v>
      </c>
      <c r="P473" s="45"/>
      <c r="Q473" s="45">
        <f t="shared" si="64"/>
        <v>22224.21</v>
      </c>
      <c r="R473" s="46">
        <f t="shared" si="65"/>
        <v>1000</v>
      </c>
      <c r="S473" s="35">
        <f t="shared" si="66"/>
        <v>9.9999999999999995E-7</v>
      </c>
      <c r="T473" s="35">
        <f t="shared" si="67"/>
        <v>3.8132471012355197E-5</v>
      </c>
      <c r="U473" s="35">
        <f>IF(SUBSTITUTE(D473," ","")=基础数据!$A$5,S473/T473*基础数据!$C$5,IF(SUBSTITUTE(D473," ","")=基础数据!$A$4,S473/T473*基础数据!$C$4,IF(SUBSTITUTE(D473," ","")=基础数据!$A$3,S473/T473*基础数据!$C$3,S473/T473*基础数据!$C$2)))</f>
        <v>0.2622436924362947</v>
      </c>
      <c r="V473" s="35">
        <f t="shared" si="68"/>
        <v>3.2222436924362947</v>
      </c>
      <c r="W473" s="35">
        <f>IF(SUBSTITUTE(D473," ","")="老年群体",V473*LOOKUP(1,0/((基础数据!$A$15:$A$26=SUBSTITUTE(是否降价——第三轮积分赛2Q产品评价以及处理!B473," ",""))*(基础数据!$B$15:$B$26=SUBSTITUTE(是否降价——第三轮积分赛2Q产品评价以及处理!D473," ",""))),基础数据!$C$15:$C$26)/(100-基础数据!$G$5),V473*LOOKUP(1,0/((基础数据!$A$15:$A$26=SUBSTITUTE(是否降价——第三轮积分赛2Q产品评价以及处理!B473," ",""))*(基础数据!$B$15:$B$26=SUBSTITUTE(是否降价——第三轮积分赛2Q产品评价以及处理!D473," ",""))),基础数据!$C$15:$C$26)/100)</f>
        <v>22.233481477810432</v>
      </c>
      <c r="X473" s="35">
        <f t="shared" si="69"/>
        <v>22233.481477810434</v>
      </c>
    </row>
    <row r="474" spans="1:24" ht="40.200000000000003" hidden="1" thickBot="1">
      <c r="A474" s="43">
        <f t="shared" si="62"/>
        <v>3</v>
      </c>
      <c r="B474" s="29" t="s">
        <v>23</v>
      </c>
      <c r="C474" s="30" t="s">
        <v>17</v>
      </c>
      <c r="D474" s="32" t="s">
        <v>155</v>
      </c>
      <c r="E474" s="20" t="s">
        <v>163</v>
      </c>
      <c r="F474" s="24">
        <v>0.26</v>
      </c>
      <c r="G474" s="20">
        <v>0</v>
      </c>
      <c r="H474" s="20">
        <v>2.76</v>
      </c>
      <c r="I474" s="20">
        <v>0.2</v>
      </c>
      <c r="J474" s="20">
        <v>0</v>
      </c>
      <c r="K474" s="20">
        <v>3.2208999999999999</v>
      </c>
      <c r="L474" s="45">
        <f>LOOKUP(1,0/((订单汇总处理!$G$7:$G$2423=N474)*(订单汇总处理!$E$7:$E$2423=B474)*(订单汇总处理!$D$7:$D$2423=2)),订单汇总处理!$I$7:$I$2423)</f>
        <v>22</v>
      </c>
      <c r="M474" s="45">
        <f>IF(SUBSTITUTE(D474," ","")="老年群体",K474*LOOKUP(1,0/((基础数据!$A$15:$A$26=SUBSTITUTE(是否降价——第三轮积分赛2Q产品评价以及处理!B474," ",""))*(基础数据!$B$15:$B$26=SUBSTITUTE(是否降价——第三轮积分赛2Q产品评价以及处理!D474," ",""))),基础数据!$C$15:$C$26)/(100-基础数据!$G$5),K474*LOOKUP(1,0/((基础数据!$A$15:$A$26=SUBSTITUTE(是否降价——第三轮积分赛2Q产品评价以及处理!B474," ",""))*(基础数据!$B$15:$B$26=SUBSTITUTE(是否降价——第三轮积分赛2Q产品评价以及处理!D474," ",""))),基础数据!$C$15:$C$26)/100)</f>
        <v>22.224209999999999</v>
      </c>
      <c r="N474" s="45" t="str">
        <f t="shared" si="63"/>
        <v>商务222</v>
      </c>
      <c r="O474" s="45">
        <f>IFERROR(LOOKUP(1,0/((订单汇总处理!$G$7:$G$2423=N474)*(订单汇总处理!$E$7:$E$2423=B474)*(订单汇总处理!$D$7:$D$2423=2)),订单汇总处理!$K$7:$K$2423),O475)</f>
        <v>1000</v>
      </c>
      <c r="P474" s="45"/>
      <c r="Q474" s="45">
        <f t="shared" si="64"/>
        <v>22224.21</v>
      </c>
      <c r="R474" s="46">
        <f t="shared" si="65"/>
        <v>1000</v>
      </c>
      <c r="S474" s="35">
        <f t="shared" si="66"/>
        <v>9.9999999999999995E-7</v>
      </c>
      <c r="T474" s="35">
        <f t="shared" si="67"/>
        <v>3.8132471012355197E-5</v>
      </c>
      <c r="U474" s="35">
        <f>IF(SUBSTITUTE(D474," ","")=基础数据!$A$5,S474/T474*基础数据!$C$5,IF(SUBSTITUTE(D474," ","")=基础数据!$A$4,S474/T474*基础数据!$C$4,IF(SUBSTITUTE(D474," ","")=基础数据!$A$3,S474/T474*基础数据!$C$3,S474/T474*基础数据!$C$2)))</f>
        <v>0.2622436924362947</v>
      </c>
      <c r="V474" s="35">
        <f t="shared" si="68"/>
        <v>3.2222436924362947</v>
      </c>
      <c r="W474" s="35">
        <f>IF(SUBSTITUTE(D474," ","")="老年群体",V474*LOOKUP(1,0/((基础数据!$A$15:$A$26=SUBSTITUTE(是否降价——第三轮积分赛2Q产品评价以及处理!B474," ",""))*(基础数据!$B$15:$B$26=SUBSTITUTE(是否降价——第三轮积分赛2Q产品评价以及处理!D474," ",""))),基础数据!$C$15:$C$26)/(100-基础数据!$G$5),V474*LOOKUP(1,0/((基础数据!$A$15:$A$26=SUBSTITUTE(是否降价——第三轮积分赛2Q产品评价以及处理!B474," ",""))*(基础数据!$B$15:$B$26=SUBSTITUTE(是否降价——第三轮积分赛2Q产品评价以及处理!D474," ",""))),基础数据!$C$15:$C$26)/100)</f>
        <v>22.233481477810432</v>
      </c>
      <c r="X474" s="35">
        <f t="shared" si="69"/>
        <v>22233.481477810434</v>
      </c>
    </row>
    <row r="475" spans="1:24" ht="27" hidden="1" thickBot="1">
      <c r="A475" s="43">
        <f t="shared" si="62"/>
        <v>21</v>
      </c>
      <c r="B475" s="29" t="s">
        <v>23</v>
      </c>
      <c r="C475" s="30" t="s">
        <v>17</v>
      </c>
      <c r="D475" s="32" t="s">
        <v>155</v>
      </c>
      <c r="E475" s="20" t="s">
        <v>166</v>
      </c>
      <c r="F475" s="24">
        <v>0.28999999999999998</v>
      </c>
      <c r="G475" s="20">
        <v>0.84</v>
      </c>
      <c r="H475" s="20">
        <v>0.83</v>
      </c>
      <c r="I475" s="20">
        <v>0.6</v>
      </c>
      <c r="J475" s="20">
        <v>0.23</v>
      </c>
      <c r="K475" s="20">
        <v>2.7854999999999999</v>
      </c>
      <c r="L475" s="45">
        <f>LOOKUP(1,0/((订单汇总处理!$G$7:$G$2423=N475)*(订单汇总处理!$E$7:$E$2423=B475)*(订单汇总处理!$D$7:$D$2423=2)),订单汇总处理!$I$7:$I$2423)</f>
        <v>19</v>
      </c>
      <c r="M475" s="45">
        <f>IF(SUBSTITUTE(D475," ","")="老年群体",K475*LOOKUP(1,0/((基础数据!$A$15:$A$26=SUBSTITUTE(是否降价——第三轮积分赛2Q产品评价以及处理!B475," ",""))*(基础数据!$B$15:$B$26=SUBSTITUTE(是否降价——第三轮积分赛2Q产品评价以及处理!D475," ",""))),基础数据!$C$15:$C$26)/(100-基础数据!$G$5),K475*LOOKUP(1,0/((基础数据!$A$15:$A$26=SUBSTITUTE(是否降价——第三轮积分赛2Q产品评价以及处理!B475," ",""))*(基础数据!$B$15:$B$26=SUBSTITUTE(是否降价——第三轮积分赛2Q产品评价以及处理!D475," ",""))),基础数据!$C$15:$C$26)/100)</f>
        <v>19.219949999999997</v>
      </c>
      <c r="N475" s="45" t="str">
        <f t="shared" si="63"/>
        <v>商113</v>
      </c>
      <c r="O475" s="45">
        <f>IFERROR(LOOKUP(1,0/((订单汇总处理!$G$7:$G$2423=N475)*(订单汇总处理!$E$7:$E$2423=B475)*(订单汇总处理!$D$7:$D$2423=2)),订单汇总处理!$K$7:$K$2423),O476)</f>
        <v>950</v>
      </c>
      <c r="P475" s="45"/>
      <c r="Q475" s="45">
        <f t="shared" si="64"/>
        <v>18258.952499999996</v>
      </c>
      <c r="R475" s="46">
        <f t="shared" si="65"/>
        <v>950</v>
      </c>
      <c r="S475" s="35">
        <f t="shared" si="66"/>
        <v>1.10803324099723E-6</v>
      </c>
      <c r="T475" s="35">
        <f t="shared" si="67"/>
        <v>3.8132471012355197E-5</v>
      </c>
      <c r="U475" s="35">
        <f>IF(SUBSTITUTE(D475," ","")=基础数据!$A$5,S475/T475*基础数据!$C$5,IF(SUBSTITUTE(D475," ","")=基础数据!$A$4,S475/T475*基础数据!$C$4,IF(SUBSTITUTE(D475," ","")=基础数据!$A$3,S475/T475*基础数据!$C$3,S475/T475*基础数据!$C$2)))</f>
        <v>0.29057472846126842</v>
      </c>
      <c r="V475" s="35">
        <f t="shared" si="68"/>
        <v>2.7905747284612685</v>
      </c>
      <c r="W475" s="35">
        <f>IF(SUBSTITUTE(D475," ","")="老年群体",V475*LOOKUP(1,0/((基础数据!$A$15:$A$26=SUBSTITUTE(是否降价——第三轮积分赛2Q产品评价以及处理!B475," ",""))*(基础数据!$B$15:$B$26=SUBSTITUTE(是否降价——第三轮积分赛2Q产品评价以及处理!D475," ",""))),基础数据!$C$15:$C$26)/(100-基础数据!$G$5),V475*LOOKUP(1,0/((基础数据!$A$15:$A$26=SUBSTITUTE(是否降价——第三轮积分赛2Q产品评价以及处理!B475," ",""))*(基础数据!$B$15:$B$26=SUBSTITUTE(是否降价——第三轮积分赛2Q产品评价以及处理!D475," ",""))),基础数据!$C$15:$C$26)/100)</f>
        <v>19.254965626382752</v>
      </c>
      <c r="X475" s="35">
        <f t="shared" si="69"/>
        <v>18292.217345063615</v>
      </c>
    </row>
    <row r="476" spans="1:24" ht="40.200000000000003" hidden="1" thickBot="1">
      <c r="A476" s="43">
        <f t="shared" si="62"/>
        <v>13</v>
      </c>
      <c r="B476" s="29" t="s">
        <v>23</v>
      </c>
      <c r="C476" s="30" t="s">
        <v>17</v>
      </c>
      <c r="D476" s="32" t="s">
        <v>155</v>
      </c>
      <c r="E476" s="20" t="s">
        <v>167</v>
      </c>
      <c r="F476" s="24">
        <v>0.26</v>
      </c>
      <c r="G476" s="20">
        <v>0.86</v>
      </c>
      <c r="H476" s="20">
        <v>0.83</v>
      </c>
      <c r="I476" s="20">
        <v>0.2</v>
      </c>
      <c r="J476" s="20">
        <v>0.2</v>
      </c>
      <c r="K476" s="20">
        <v>2.3513000000000002</v>
      </c>
      <c r="L476" s="45">
        <f>LOOKUP(1,0/((订单汇总处理!$G$7:$G$2423=N476)*(订单汇总处理!$E$7:$E$2423=B476)*(订单汇总处理!$D$7:$D$2423=2)),订单汇总处理!$I$7:$I$2423)</f>
        <v>16</v>
      </c>
      <c r="M476" s="45">
        <f>IF(SUBSTITUTE(D476," ","")="老年群体",K476*LOOKUP(1,0/((基础数据!$A$15:$A$26=SUBSTITUTE(是否降价——第三轮积分赛2Q产品评价以及处理!B476," ",""))*(基础数据!$B$15:$B$26=SUBSTITUTE(是否降价——第三轮积分赛2Q产品评价以及处理!D476," ",""))),基础数据!$C$15:$C$26)/(100-基础数据!$G$5),K476*LOOKUP(1,0/((基础数据!$A$15:$A$26=SUBSTITUTE(是否降价——第三轮积分赛2Q产品评价以及处理!B476," ",""))*(基础数据!$B$15:$B$26=SUBSTITUTE(是否降价——第三轮积分赛2Q产品评价以及处理!D476," ",""))),基础数据!$C$15:$C$26)/100)</f>
        <v>16.223970000000001</v>
      </c>
      <c r="N476" s="45" t="str">
        <f t="shared" si="63"/>
        <v>商商1</v>
      </c>
      <c r="O476" s="45">
        <f>IFERROR(LOOKUP(1,0/((订单汇总处理!$G$7:$G$2423=N476)*(订单汇总处理!$E$7:$E$2423=B476)*(订单汇总处理!$D$7:$D$2423=2)),订单汇总处理!$K$7:$K$2423),O477)</f>
        <v>1000</v>
      </c>
      <c r="P476" s="45"/>
      <c r="Q476" s="45">
        <f t="shared" si="64"/>
        <v>16223.970000000001</v>
      </c>
      <c r="R476" s="46">
        <f t="shared" si="65"/>
        <v>1000</v>
      </c>
      <c r="S476" s="35">
        <f t="shared" si="66"/>
        <v>9.9999999999999995E-7</v>
      </c>
      <c r="T476" s="35">
        <f t="shared" si="67"/>
        <v>3.8132471012355197E-5</v>
      </c>
      <c r="U476" s="35">
        <f>IF(SUBSTITUTE(D476," ","")=基础数据!$A$5,S476/T476*基础数据!$C$5,IF(SUBSTITUTE(D476," ","")=基础数据!$A$4,S476/T476*基础数据!$C$4,IF(SUBSTITUTE(D476," ","")=基础数据!$A$3,S476/T476*基础数据!$C$3,S476/T476*基础数据!$C$2)))</f>
        <v>0.2622436924362947</v>
      </c>
      <c r="V476" s="35">
        <f t="shared" si="68"/>
        <v>2.3522436924362946</v>
      </c>
      <c r="W476" s="35">
        <f>IF(SUBSTITUTE(D476," ","")="老年群体",V476*LOOKUP(1,0/((基础数据!$A$15:$A$26=SUBSTITUTE(是否降价——第三轮积分赛2Q产品评价以及处理!B476," ",""))*(基础数据!$B$15:$B$26=SUBSTITUTE(是否降价——第三轮积分赛2Q产品评价以及处理!D476," ",""))),基础数据!$C$15:$C$26)/(100-基础数据!$G$5),V476*LOOKUP(1,0/((基础数据!$A$15:$A$26=SUBSTITUTE(是否降价——第三轮积分赛2Q产品评价以及处理!B476," ",""))*(基础数据!$B$15:$B$26=SUBSTITUTE(是否降价——第三轮积分赛2Q产品评价以及处理!D476," ",""))),基础数据!$C$15:$C$26)/100)</f>
        <v>16.230481477810432</v>
      </c>
      <c r="X476" s="35">
        <f t="shared" si="69"/>
        <v>16230.481477810432</v>
      </c>
    </row>
    <row r="477" spans="1:24" ht="40.200000000000003" hidden="1" thickBot="1">
      <c r="A477" s="43">
        <f t="shared" si="62"/>
        <v>7</v>
      </c>
      <c r="B477" s="29" t="s">
        <v>23</v>
      </c>
      <c r="C477" s="30" t="s">
        <v>17</v>
      </c>
      <c r="D477" s="32" t="s">
        <v>155</v>
      </c>
      <c r="E477" s="20" t="s">
        <v>176</v>
      </c>
      <c r="F477" s="24">
        <v>0.26</v>
      </c>
      <c r="G477" s="20">
        <v>0.84</v>
      </c>
      <c r="H477" s="20">
        <v>0.83</v>
      </c>
      <c r="I477" s="20">
        <v>0.2</v>
      </c>
      <c r="J477" s="20">
        <v>0.21</v>
      </c>
      <c r="K477" s="20">
        <v>2.3361000000000001</v>
      </c>
      <c r="L477" s="45">
        <f>LOOKUP(1,0/((订单汇总处理!$G$7:$G$2423=N477)*(订单汇总处理!$E$7:$E$2423=B477)*(订单汇总处理!$D$7:$D$2423=2)),订单汇总处理!$I$7:$I$2423)</f>
        <v>12</v>
      </c>
      <c r="M477" s="45">
        <f>IF(SUBSTITUTE(D477," ","")="老年群体",K477*LOOKUP(1,0/((基础数据!$A$15:$A$26=SUBSTITUTE(是否降价——第三轮积分赛2Q产品评价以及处理!B477," ",""))*(基础数据!$B$15:$B$26=SUBSTITUTE(是否降价——第三轮积分赛2Q产品评价以及处理!D477," ",""))),基础数据!$C$15:$C$26)/(100-基础数据!$G$5),K477*LOOKUP(1,0/((基础数据!$A$15:$A$26=SUBSTITUTE(是否降价——第三轮积分赛2Q产品评价以及处理!B477," ",""))*(基础数据!$B$15:$B$26=SUBSTITUTE(是否降价——第三轮积分赛2Q产品评价以及处理!D477," ",""))),基础数据!$C$15:$C$26)/100)</f>
        <v>16.11909</v>
      </c>
      <c r="N477" s="45" t="str">
        <f t="shared" si="63"/>
        <v>SW1</v>
      </c>
      <c r="O477" s="45">
        <f>IFERROR(LOOKUP(1,0/((订单汇总处理!$G$7:$G$2423=N477)*(订单汇总处理!$E$7:$E$2423=B477)*(订单汇总处理!$D$7:$D$2423=2)),订单汇总处理!$K$7:$K$2423),O478)</f>
        <v>999.99</v>
      </c>
      <c r="P477" s="45"/>
      <c r="Q477" s="45">
        <f t="shared" si="64"/>
        <v>16118.9288091</v>
      </c>
      <c r="R477" s="46">
        <f t="shared" si="65"/>
        <v>999.99</v>
      </c>
      <c r="S477" s="35">
        <f t="shared" si="66"/>
        <v>1.0000200003000039E-6</v>
      </c>
      <c r="T477" s="35">
        <f t="shared" si="67"/>
        <v>3.8132471012355197E-5</v>
      </c>
      <c r="U477" s="35">
        <f>IF(SUBSTITUTE(D477," ","")=基础数据!$A$5,S477/T477*基础数据!$C$5,IF(SUBSTITUTE(D477," ","")=基础数据!$A$4,S477/T477*基础数据!$C$4,IF(SUBSTITUTE(D477," ","")=基础数据!$A$3,S477/T477*基础数据!$C$3,S477/T477*基础数据!$C$2)))</f>
        <v>0.26224893738881755</v>
      </c>
      <c r="V477" s="35">
        <f t="shared" si="68"/>
        <v>2.3422489373888178</v>
      </c>
      <c r="W477" s="35">
        <f>IF(SUBSTITUTE(D477," ","")="老年群体",V477*LOOKUP(1,0/((基础数据!$A$15:$A$26=SUBSTITUTE(是否降价——第三轮积分赛2Q产品评价以及处理!B477," ",""))*(基础数据!$B$15:$B$26=SUBSTITUTE(是否降价——第三轮积分赛2Q产品评价以及处理!D477," ",""))),基础数据!$C$15:$C$26)/(100-基础数据!$G$5),V477*LOOKUP(1,0/((基础数据!$A$15:$A$26=SUBSTITUTE(是否降价——第三轮积分赛2Q产品评价以及处理!B477," ",""))*(基础数据!$B$15:$B$26=SUBSTITUTE(是否降价——第三轮积分赛2Q产品评价以及处理!D477," ",""))),基础数据!$C$15:$C$26)/100)</f>
        <v>16.161517667982842</v>
      </c>
      <c r="X477" s="35">
        <f t="shared" si="69"/>
        <v>16161.356052806163</v>
      </c>
    </row>
    <row r="478" spans="1:24" ht="27" hidden="1" thickBot="1">
      <c r="A478" s="43">
        <f t="shared" si="62"/>
        <v>16</v>
      </c>
      <c r="B478" s="29" t="s">
        <v>23</v>
      </c>
      <c r="C478" s="30" t="s">
        <v>17</v>
      </c>
      <c r="D478" s="32" t="s">
        <v>155</v>
      </c>
      <c r="E478" s="20" t="s">
        <v>174</v>
      </c>
      <c r="F478" s="24">
        <v>0.26</v>
      </c>
      <c r="G478" s="20">
        <v>0.73</v>
      </c>
      <c r="H478" s="20">
        <v>0.83</v>
      </c>
      <c r="I478" s="20">
        <v>0.2</v>
      </c>
      <c r="J478" s="20">
        <v>0.25</v>
      </c>
      <c r="K478" s="20">
        <v>2.2726000000000002</v>
      </c>
      <c r="L478" s="45">
        <f>LOOKUP(1,0/((订单汇总处理!$G$7:$G$2423=N478)*(订单汇总处理!$E$7:$E$2423=B478)*(订单汇总处理!$D$7:$D$2423=2)),订单汇总处理!$I$7:$I$2423)</f>
        <v>16</v>
      </c>
      <c r="M478" s="45">
        <f>IF(SUBSTITUTE(D478," ","")="老年群体",K478*LOOKUP(1,0/((基础数据!$A$15:$A$26=SUBSTITUTE(是否降价——第三轮积分赛2Q产品评价以及处理!B478," ",""))*(基础数据!$B$15:$B$26=SUBSTITUTE(是否降价——第三轮积分赛2Q产品评价以及处理!D478," ",""))),基础数据!$C$15:$C$26)/(100-基础数据!$G$5),K478*LOOKUP(1,0/((基础数据!$A$15:$A$26=SUBSTITUTE(是否降价——第三轮积分赛2Q产品评价以及处理!B478," ",""))*(基础数据!$B$15:$B$26=SUBSTITUTE(是否降价——第三轮积分赛2Q产品评价以及处理!D478," ",""))),基础数据!$C$15:$C$26)/100)</f>
        <v>15.68094</v>
      </c>
      <c r="N478" s="45" t="str">
        <f t="shared" si="63"/>
        <v>S1</v>
      </c>
      <c r="O478" s="45">
        <f>IFERROR(LOOKUP(1,0/((订单汇总处理!$G$7:$G$2423=N478)*(订单汇总处理!$E$7:$E$2423=B478)*(订单汇总处理!$D$7:$D$2423=2)),订单汇总处理!$K$7:$K$2423),O479)</f>
        <v>1000</v>
      </c>
      <c r="P478" s="45"/>
      <c r="Q478" s="45">
        <f t="shared" si="64"/>
        <v>15680.94</v>
      </c>
      <c r="R478" s="46">
        <f t="shared" si="65"/>
        <v>1000</v>
      </c>
      <c r="S478" s="35">
        <f t="shared" si="66"/>
        <v>9.9999999999999995E-7</v>
      </c>
      <c r="T478" s="35">
        <f t="shared" si="67"/>
        <v>3.8132471012355197E-5</v>
      </c>
      <c r="U478" s="35">
        <f>IF(SUBSTITUTE(D478," ","")=基础数据!$A$5,S478/T478*基础数据!$C$5,IF(SUBSTITUTE(D478," ","")=基础数据!$A$4,S478/T478*基础数据!$C$4,IF(SUBSTITUTE(D478," ","")=基础数据!$A$3,S478/T478*基础数据!$C$3,S478/T478*基础数据!$C$2)))</f>
        <v>0.2622436924362947</v>
      </c>
      <c r="V478" s="35">
        <f t="shared" si="68"/>
        <v>2.2722436924362945</v>
      </c>
      <c r="W478" s="35">
        <f>IF(SUBSTITUTE(D478," ","")="老年群体",V478*LOOKUP(1,0/((基础数据!$A$15:$A$26=SUBSTITUTE(是否降价——第三轮积分赛2Q产品评价以及处理!B478," ",""))*(基础数据!$B$15:$B$26=SUBSTITUTE(是否降价——第三轮积分赛2Q产品评价以及处理!D478," ",""))),基础数据!$C$15:$C$26)/(100-基础数据!$G$5),V478*LOOKUP(1,0/((基础数据!$A$15:$A$26=SUBSTITUTE(是否降价——第三轮积分赛2Q产品评价以及处理!B478," ",""))*(基础数据!$B$15:$B$26=SUBSTITUTE(是否降价——第三轮积分赛2Q产品评价以及处理!D478," ",""))),基础数据!$C$15:$C$26)/100)</f>
        <v>15.678481477810433</v>
      </c>
      <c r="X478" s="35">
        <f t="shared" si="69"/>
        <v>15678.481477810432</v>
      </c>
    </row>
    <row r="479" spans="1:24" ht="53.4" hidden="1" thickBot="1">
      <c r="A479" s="43">
        <f t="shared" si="62"/>
        <v>17</v>
      </c>
      <c r="B479" s="29" t="s">
        <v>23</v>
      </c>
      <c r="C479" s="30" t="s">
        <v>17</v>
      </c>
      <c r="D479" s="32" t="s">
        <v>155</v>
      </c>
      <c r="E479" s="20" t="s">
        <v>171</v>
      </c>
      <c r="F479" s="24">
        <v>0.26</v>
      </c>
      <c r="G479" s="20">
        <v>0.81</v>
      </c>
      <c r="H479" s="20">
        <v>0.83</v>
      </c>
      <c r="I479" s="20">
        <v>0.2</v>
      </c>
      <c r="J479" s="20">
        <v>0.17</v>
      </c>
      <c r="K479" s="20">
        <v>2.2686999999999999</v>
      </c>
      <c r="L479" s="45">
        <f>LOOKUP(1,0/((订单汇总处理!$G$7:$G$2423=N479)*(订单汇总处理!$E$7:$E$2423=B479)*(订单汇总处理!$D$7:$D$2423=2)),订单汇总处理!$I$7:$I$2423)</f>
        <v>16</v>
      </c>
      <c r="M479" s="45">
        <f>IF(SUBSTITUTE(D479," ","")="老年群体",K479*LOOKUP(1,0/((基础数据!$A$15:$A$26=SUBSTITUTE(是否降价——第三轮积分赛2Q产品评价以及处理!B479," ",""))*(基础数据!$B$15:$B$26=SUBSTITUTE(是否降价——第三轮积分赛2Q产品评价以及处理!D479," ",""))),基础数据!$C$15:$C$26)/(100-基础数据!$G$5),K479*LOOKUP(1,0/((基础数据!$A$15:$A$26=SUBSTITUTE(是否降价——第三轮积分赛2Q产品评价以及处理!B479," ",""))*(基础数据!$B$15:$B$26=SUBSTITUTE(是否降价——第三轮积分赛2Q产品评价以及处理!D479," ",""))),基础数据!$C$15:$C$26)/100)</f>
        <v>15.654030000000001</v>
      </c>
      <c r="N479" s="45" t="str">
        <f t="shared" si="63"/>
        <v>sss1</v>
      </c>
      <c r="O479" s="45">
        <f>IFERROR(LOOKUP(1,0/((订单汇总处理!$G$7:$G$2423=N479)*(订单汇总处理!$E$7:$E$2423=B479)*(订单汇总处理!$D$7:$D$2423=2)),订单汇总处理!$K$7:$K$2423),O480)</f>
        <v>1000</v>
      </c>
      <c r="P479" s="45"/>
      <c r="Q479" s="45">
        <f t="shared" si="64"/>
        <v>15654.03</v>
      </c>
      <c r="R479" s="46">
        <f t="shared" si="65"/>
        <v>1000</v>
      </c>
      <c r="S479" s="35">
        <f t="shared" si="66"/>
        <v>9.9999999999999995E-7</v>
      </c>
      <c r="T479" s="35">
        <f t="shared" si="67"/>
        <v>3.8132471012355197E-5</v>
      </c>
      <c r="U479" s="35">
        <f>IF(SUBSTITUTE(D479," ","")=基础数据!$A$5,S479/T479*基础数据!$C$5,IF(SUBSTITUTE(D479," ","")=基础数据!$A$4,S479/T479*基础数据!$C$4,IF(SUBSTITUTE(D479," ","")=基础数据!$A$3,S479/T479*基础数据!$C$3,S479/T479*基础数据!$C$2)))</f>
        <v>0.2622436924362947</v>
      </c>
      <c r="V479" s="35">
        <f t="shared" si="68"/>
        <v>2.272243692436295</v>
      </c>
      <c r="W479" s="35">
        <f>IF(SUBSTITUTE(D479," ","")="老年群体",V479*LOOKUP(1,0/((基础数据!$A$15:$A$26=SUBSTITUTE(是否降价——第三轮积分赛2Q产品评价以及处理!B479," ",""))*(基础数据!$B$15:$B$26=SUBSTITUTE(是否降价——第三轮积分赛2Q产品评价以及处理!D479," ",""))),基础数据!$C$15:$C$26)/(100-基础数据!$G$5),V479*LOOKUP(1,0/((基础数据!$A$15:$A$26=SUBSTITUTE(是否降价——第三轮积分赛2Q产品评价以及处理!B479," ",""))*(基础数据!$B$15:$B$26=SUBSTITUTE(是否降价——第三轮积分赛2Q产品评价以及处理!D479," ",""))),基础数据!$C$15:$C$26)/100)</f>
        <v>15.678481477810434</v>
      </c>
      <c r="X479" s="35">
        <f t="shared" si="69"/>
        <v>15678.481477810434</v>
      </c>
    </row>
    <row r="480" spans="1:24" ht="40.200000000000003" hidden="1" thickBot="1">
      <c r="A480" s="43">
        <f t="shared" si="62"/>
        <v>12</v>
      </c>
      <c r="B480" s="29" t="s">
        <v>23</v>
      </c>
      <c r="C480" s="30" t="s">
        <v>17</v>
      </c>
      <c r="D480" s="32" t="s">
        <v>155</v>
      </c>
      <c r="E480" s="20" t="s">
        <v>200</v>
      </c>
      <c r="F480" s="24">
        <v>0.26</v>
      </c>
      <c r="G480" s="20">
        <v>0.67</v>
      </c>
      <c r="H480" s="20">
        <v>0.83</v>
      </c>
      <c r="I480" s="20">
        <v>0.4</v>
      </c>
      <c r="J480" s="20">
        <v>0.11</v>
      </c>
      <c r="K480" s="20">
        <v>2.2686000000000002</v>
      </c>
      <c r="L480" s="45">
        <f>LOOKUP(1,0/((订单汇总处理!$G$7:$G$2423=N480)*(订单汇总处理!$E$7:$E$2423=B480)*(订单汇总处理!$D$7:$D$2423=2)),订单汇总处理!$I$7:$I$2423)</f>
        <v>16</v>
      </c>
      <c r="M480" s="45">
        <f>IF(SUBSTITUTE(D480," ","")="老年群体",K480*LOOKUP(1,0/((基础数据!$A$15:$A$26=SUBSTITUTE(是否降价——第三轮积分赛2Q产品评价以及处理!B480," ",""))*(基础数据!$B$15:$B$26=SUBSTITUTE(是否降价——第三轮积分赛2Q产品评价以及处理!D480," ",""))),基础数据!$C$15:$C$26)/(100-基础数据!$G$5),K480*LOOKUP(1,0/((基础数据!$A$15:$A$26=SUBSTITUTE(是否降价——第三轮积分赛2Q产品评价以及处理!B480," ",""))*(基础数据!$B$15:$B$26=SUBSTITUTE(是否降价——第三轮积分赛2Q产品评价以及处理!D480," ",""))),基础数据!$C$15:$C$26)/100)</f>
        <v>15.65334</v>
      </c>
      <c r="N480" s="45" t="str">
        <f t="shared" si="63"/>
        <v>1商务</v>
      </c>
      <c r="O480" s="45">
        <f>IFERROR(LOOKUP(1,0/((订单汇总处理!$G$7:$G$2423=N480)*(订单汇总处理!$E$7:$E$2423=B480)*(订单汇总处理!$D$7:$D$2423=2)),订单汇总处理!$K$7:$K$2423),O481)</f>
        <v>1000</v>
      </c>
      <c r="P480" s="45"/>
      <c r="Q480" s="45">
        <f t="shared" si="64"/>
        <v>15653.34</v>
      </c>
      <c r="R480" s="46">
        <f t="shared" si="65"/>
        <v>1000</v>
      </c>
      <c r="S480" s="35">
        <f t="shared" si="66"/>
        <v>9.9999999999999995E-7</v>
      </c>
      <c r="T480" s="35">
        <f t="shared" si="67"/>
        <v>3.8132471012355197E-5</v>
      </c>
      <c r="U480" s="35">
        <f>IF(SUBSTITUTE(D480," ","")=基础数据!$A$5,S480/T480*基础数据!$C$5,IF(SUBSTITUTE(D480," ","")=基础数据!$A$4,S480/T480*基础数据!$C$4,IF(SUBSTITUTE(D480," ","")=基础数据!$A$3,S480/T480*基础数据!$C$3,S480/T480*基础数据!$C$2)))</f>
        <v>0.2622436924362947</v>
      </c>
      <c r="V480" s="35">
        <f t="shared" si="68"/>
        <v>2.2722436924362945</v>
      </c>
      <c r="W480" s="35">
        <f>IF(SUBSTITUTE(D480," ","")="老年群体",V480*LOOKUP(1,0/((基础数据!$A$15:$A$26=SUBSTITUTE(是否降价——第三轮积分赛2Q产品评价以及处理!B480," ",""))*(基础数据!$B$15:$B$26=SUBSTITUTE(是否降价——第三轮积分赛2Q产品评价以及处理!D480," ",""))),基础数据!$C$15:$C$26)/(100-基础数据!$G$5),V480*LOOKUP(1,0/((基础数据!$A$15:$A$26=SUBSTITUTE(是否降价——第三轮积分赛2Q产品评价以及处理!B480," ",""))*(基础数据!$B$15:$B$26=SUBSTITUTE(是否降价——第三轮积分赛2Q产品评价以及处理!D480," ",""))),基础数据!$C$15:$C$26)/100)</f>
        <v>15.678481477810433</v>
      </c>
      <c r="X480" s="35">
        <f t="shared" si="69"/>
        <v>15678.481477810432</v>
      </c>
    </row>
    <row r="481" spans="1:24" ht="40.200000000000003" hidden="1" thickBot="1">
      <c r="A481" s="43">
        <f t="shared" si="62"/>
        <v>22</v>
      </c>
      <c r="B481" s="29" t="s">
        <v>23</v>
      </c>
      <c r="C481" s="30" t="s">
        <v>17</v>
      </c>
      <c r="D481" s="32" t="s">
        <v>155</v>
      </c>
      <c r="E481" s="20" t="s">
        <v>214</v>
      </c>
      <c r="F481" s="24">
        <v>0.26</v>
      </c>
      <c r="G481" s="20">
        <v>0.56999999999999995</v>
      </c>
      <c r="H481" s="20">
        <v>0.83</v>
      </c>
      <c r="I481" s="20">
        <v>0.4</v>
      </c>
      <c r="J481" s="20">
        <v>0.16</v>
      </c>
      <c r="K481" s="20">
        <v>2.2223000000000002</v>
      </c>
      <c r="L481" s="45">
        <f>LOOKUP(1,0/((订单汇总处理!$G$7:$G$2423=N481)*(订单汇总处理!$E$7:$E$2423=B481)*(订单汇总处理!$D$7:$D$2423=2)),订单汇总处理!$I$7:$I$2423)</f>
        <v>15</v>
      </c>
      <c r="M481" s="45">
        <f>IF(SUBSTITUTE(D481," ","")="老年群体",K481*LOOKUP(1,0/((基础数据!$A$15:$A$26=SUBSTITUTE(是否降价——第三轮积分赛2Q产品评价以及处理!B481," ",""))*(基础数据!$B$15:$B$26=SUBSTITUTE(是否降价——第三轮积分赛2Q产品评价以及处理!D481," ",""))),基础数据!$C$15:$C$26)/(100-基础数据!$G$5),K481*LOOKUP(1,0/((基础数据!$A$15:$A$26=SUBSTITUTE(是否降价——第三轮积分赛2Q产品评价以及处理!B481," ",""))*(基础数据!$B$15:$B$26=SUBSTITUTE(是否降价——第三轮积分赛2Q产品评价以及处理!D481," ",""))),基础数据!$C$15:$C$26)/100)</f>
        <v>15.333870000000001</v>
      </c>
      <c r="N481" s="45" t="str">
        <f t="shared" si="63"/>
        <v>11</v>
      </c>
      <c r="O481" s="45">
        <f>IFERROR(LOOKUP(1,0/((订单汇总处理!$G$7:$G$2423=N481)*(订单汇总处理!$E$7:$E$2423=B481)*(订单汇总处理!$D$7:$D$2423=2)),订单汇总处理!$K$7:$K$2423),O482)</f>
        <v>1000</v>
      </c>
      <c r="P481" s="45"/>
      <c r="Q481" s="45">
        <f t="shared" si="64"/>
        <v>15333.87</v>
      </c>
      <c r="R481" s="46">
        <f t="shared" si="65"/>
        <v>1000</v>
      </c>
      <c r="S481" s="35">
        <f t="shared" si="66"/>
        <v>9.9999999999999995E-7</v>
      </c>
      <c r="T481" s="35">
        <f t="shared" si="67"/>
        <v>3.8132471012355197E-5</v>
      </c>
      <c r="U481" s="35">
        <f>IF(SUBSTITUTE(D481," ","")=基础数据!$A$5,S481/T481*基础数据!$C$5,IF(SUBSTITUTE(D481," ","")=基础数据!$A$4,S481/T481*基础数据!$C$4,IF(SUBSTITUTE(D481," ","")=基础数据!$A$3,S481/T481*基础数据!$C$3,S481/T481*基础数据!$C$2)))</f>
        <v>0.2622436924362947</v>
      </c>
      <c r="V481" s="35">
        <f t="shared" si="68"/>
        <v>2.2222436924362943</v>
      </c>
      <c r="W481" s="35">
        <f>IF(SUBSTITUTE(D481," ","")="老年群体",V481*LOOKUP(1,0/((基础数据!$A$15:$A$26=SUBSTITUTE(是否降价——第三轮积分赛2Q产品评价以及处理!B481," ",""))*(基础数据!$B$15:$B$26=SUBSTITUTE(是否降价——第三轮积分赛2Q产品评价以及处理!D481," ",""))),基础数据!$C$15:$C$26)/(100-基础数据!$G$5),V481*LOOKUP(1,0/((基础数据!$A$15:$A$26=SUBSTITUTE(是否降价——第三轮积分赛2Q产品评价以及处理!B481," ",""))*(基础数据!$B$15:$B$26=SUBSTITUTE(是否降价——第三轮积分赛2Q产品评价以及处理!D481," ",""))),基础数据!$C$15:$C$26)/100)</f>
        <v>15.33348147781043</v>
      </c>
      <c r="X481" s="35">
        <f t="shared" si="69"/>
        <v>15333.48147781043</v>
      </c>
    </row>
    <row r="482" spans="1:24" ht="53.4" hidden="1" thickBot="1">
      <c r="A482" s="43">
        <f t="shared" si="62"/>
        <v>14</v>
      </c>
      <c r="B482" s="29" t="s">
        <v>23</v>
      </c>
      <c r="C482" s="30" t="s">
        <v>17</v>
      </c>
      <c r="D482" s="32" t="s">
        <v>155</v>
      </c>
      <c r="E482" s="20" t="s">
        <v>168</v>
      </c>
      <c r="F482" s="24">
        <v>0.26</v>
      </c>
      <c r="G482" s="20">
        <v>0.73</v>
      </c>
      <c r="H482" s="20">
        <v>0.83</v>
      </c>
      <c r="I482" s="20">
        <v>0.2</v>
      </c>
      <c r="J482" s="20">
        <v>0.2</v>
      </c>
      <c r="K482" s="20">
        <v>2.2185999999999999</v>
      </c>
      <c r="L482" s="45">
        <f>LOOKUP(1,0/((订单汇总处理!$G$7:$G$2423=N482)*(订单汇总处理!$E$7:$E$2423=B482)*(订单汇总处理!$D$7:$D$2423=2)),订单汇总处理!$I$7:$I$2423)</f>
        <v>15</v>
      </c>
      <c r="M482" s="45">
        <f>IF(SUBSTITUTE(D482," ","")="老年群体",K482*LOOKUP(1,0/((基础数据!$A$15:$A$26=SUBSTITUTE(是否降价——第三轮积分赛2Q产品评价以及处理!B482," ",""))*(基础数据!$B$15:$B$26=SUBSTITUTE(是否降价——第三轮积分赛2Q产品评价以及处理!D482," ",""))),基础数据!$C$15:$C$26)/(100-基础数据!$G$5),K482*LOOKUP(1,0/((基础数据!$A$15:$A$26=SUBSTITUTE(是否降价——第三轮积分赛2Q产品评价以及处理!B482," ",""))*(基础数据!$B$15:$B$26=SUBSTITUTE(是否降价——第三轮积分赛2Q产品评价以及处理!D482," ",""))),基础数据!$C$15:$C$26)/100)</f>
        <v>15.308339999999998</v>
      </c>
      <c r="N482" s="45" t="str">
        <f t="shared" si="63"/>
        <v>sw113</v>
      </c>
      <c r="O482" s="45">
        <f>IFERROR(LOOKUP(1,0/((订单汇总处理!$G$7:$G$2423=N482)*(订单汇总处理!$E$7:$E$2423=B482)*(订单汇总处理!$D$7:$D$2423=2)),订单汇总处理!$K$7:$K$2423),O483)</f>
        <v>1000</v>
      </c>
      <c r="P482" s="45"/>
      <c r="Q482" s="45">
        <f t="shared" si="64"/>
        <v>15308.339999999998</v>
      </c>
      <c r="R482" s="46">
        <f t="shared" si="65"/>
        <v>1000</v>
      </c>
      <c r="S482" s="35">
        <f t="shared" si="66"/>
        <v>9.9999999999999995E-7</v>
      </c>
      <c r="T482" s="35">
        <f t="shared" si="67"/>
        <v>3.8132471012355197E-5</v>
      </c>
      <c r="U482" s="35">
        <f>IF(SUBSTITUTE(D482," ","")=基础数据!$A$5,S482/T482*基础数据!$C$5,IF(SUBSTITUTE(D482," ","")=基础数据!$A$4,S482/T482*基础数据!$C$4,IF(SUBSTITUTE(D482," ","")=基础数据!$A$3,S482/T482*基础数据!$C$3,S482/T482*基础数据!$C$2)))</f>
        <v>0.2622436924362947</v>
      </c>
      <c r="V482" s="35">
        <f t="shared" si="68"/>
        <v>2.2222436924362947</v>
      </c>
      <c r="W482" s="35">
        <f>IF(SUBSTITUTE(D482," ","")="老年群体",V482*LOOKUP(1,0/((基础数据!$A$15:$A$26=SUBSTITUTE(是否降价——第三轮积分赛2Q产品评价以及处理!B482," ",""))*(基础数据!$B$15:$B$26=SUBSTITUTE(是否降价——第三轮积分赛2Q产品评价以及处理!D482," ",""))),基础数据!$C$15:$C$26)/(100-基础数据!$G$5),V482*LOOKUP(1,0/((基础数据!$A$15:$A$26=SUBSTITUTE(是否降价——第三轮积分赛2Q产品评价以及处理!B482," ",""))*(基础数据!$B$15:$B$26=SUBSTITUTE(是否降价——第三轮积分赛2Q产品评价以及处理!D482," ",""))),基础数据!$C$15:$C$26)/100)</f>
        <v>15.333481477810432</v>
      </c>
      <c r="X482" s="35">
        <f t="shared" si="69"/>
        <v>15333.481477810432</v>
      </c>
    </row>
    <row r="483" spans="1:24" ht="40.200000000000003" hidden="1" thickBot="1">
      <c r="A483" s="43">
        <f t="shared" si="62"/>
        <v>9</v>
      </c>
      <c r="B483" s="29" t="s">
        <v>23</v>
      </c>
      <c r="C483" s="30" t="s">
        <v>17</v>
      </c>
      <c r="D483" s="32" t="s">
        <v>155</v>
      </c>
      <c r="E483" s="20" t="s">
        <v>170</v>
      </c>
      <c r="F483" s="24">
        <v>0.26</v>
      </c>
      <c r="G483" s="20">
        <v>0.73</v>
      </c>
      <c r="H483" s="20">
        <v>0.83</v>
      </c>
      <c r="I483" s="20">
        <v>0.2</v>
      </c>
      <c r="J483" s="20">
        <v>0.16</v>
      </c>
      <c r="K483" s="20">
        <v>2.1815000000000002</v>
      </c>
      <c r="L483" s="45">
        <f>LOOKUP(1,0/((订单汇总处理!$G$7:$G$2423=N483)*(订单汇总处理!$E$7:$E$2423=B483)*(订单汇总处理!$D$7:$D$2423=2)),订单汇总处理!$I$7:$I$2423)</f>
        <v>15</v>
      </c>
      <c r="M483" s="45">
        <f>IF(SUBSTITUTE(D483," ","")="老年群体",K483*LOOKUP(1,0/((基础数据!$A$15:$A$26=SUBSTITUTE(是否降价——第三轮积分赛2Q产品评价以及处理!B483," ",""))*(基础数据!$B$15:$B$26=SUBSTITUTE(是否降价——第三轮积分赛2Q产品评价以及处理!D483," ",""))),基础数据!$C$15:$C$26)/(100-基础数据!$G$5),K483*LOOKUP(1,0/((基础数据!$A$15:$A$26=SUBSTITUTE(是否降价——第三轮积分赛2Q产品评价以及处理!B483," ",""))*(基础数据!$B$15:$B$26=SUBSTITUTE(是否降价——第三轮积分赛2Q产品评价以及处理!D483," ",""))),基础数据!$C$15:$C$26)/100)</f>
        <v>15.052350000000001</v>
      </c>
      <c r="N483" s="45" t="str">
        <f t="shared" si="63"/>
        <v>商务01</v>
      </c>
      <c r="O483" s="45">
        <f>IFERROR(LOOKUP(1,0/((订单汇总处理!$G$7:$G$2423=N483)*(订单汇总处理!$E$7:$E$2423=B483)*(订单汇总处理!$D$7:$D$2423=2)),订单汇总处理!$K$7:$K$2423),O484)</f>
        <v>999.9</v>
      </c>
      <c r="P483" s="45"/>
      <c r="Q483" s="45">
        <f t="shared" si="64"/>
        <v>15050.844765</v>
      </c>
      <c r="R483" s="46">
        <f t="shared" si="65"/>
        <v>999.9</v>
      </c>
      <c r="S483" s="35">
        <f t="shared" si="66"/>
        <v>1.0002000300040004E-6</v>
      </c>
      <c r="T483" s="35">
        <f t="shared" si="67"/>
        <v>3.8132471012355197E-5</v>
      </c>
      <c r="U483" s="35">
        <f>IF(SUBSTITUTE(D483," ","")=基础数据!$A$5,S483/T483*基础数据!$C$5,IF(SUBSTITUTE(D483," ","")=基础数据!$A$4,S483/T483*基础数据!$C$4,IF(SUBSTITUTE(D483," ","")=基础数据!$A$3,S483/T483*基础数据!$C$3,S483/T483*基础数据!$C$2)))</f>
        <v>0.2622961490431418</v>
      </c>
      <c r="V483" s="35">
        <f t="shared" si="68"/>
        <v>2.1822961490431418</v>
      </c>
      <c r="W483" s="35">
        <f>IF(SUBSTITUTE(D483," ","")="老年群体",V483*LOOKUP(1,0/((基础数据!$A$15:$A$26=SUBSTITUTE(是否降价——第三轮积分赛2Q产品评价以及处理!B483," ",""))*(基础数据!$B$15:$B$26=SUBSTITUTE(是否降价——第三轮积分赛2Q产品评价以及处理!D483," ",""))),基础数据!$C$15:$C$26)/(100-基础数据!$G$5),V483*LOOKUP(1,0/((基础数据!$A$15:$A$26=SUBSTITUTE(是否降价——第三轮积分赛2Q产品评价以及处理!B483," ",""))*(基础数据!$B$15:$B$26=SUBSTITUTE(是否降价——第三轮积分赛2Q产品评价以及处理!D483," ",""))),基础数据!$C$15:$C$26)/100)</f>
        <v>15.057843428397678</v>
      </c>
      <c r="X483" s="35">
        <f t="shared" si="69"/>
        <v>15056.337644054838</v>
      </c>
    </row>
    <row r="484" spans="1:24" ht="53.4" hidden="1" thickBot="1">
      <c r="A484" s="43">
        <f t="shared" si="62"/>
        <v>23</v>
      </c>
      <c r="B484" s="29" t="s">
        <v>23</v>
      </c>
      <c r="C484" s="30" t="s">
        <v>17</v>
      </c>
      <c r="D484" s="32" t="s">
        <v>155</v>
      </c>
      <c r="E484" s="20" t="s">
        <v>175</v>
      </c>
      <c r="F484" s="24">
        <v>0.26</v>
      </c>
      <c r="G484" s="20">
        <v>0.71</v>
      </c>
      <c r="H484" s="20">
        <v>0.83</v>
      </c>
      <c r="I484" s="20">
        <v>0.2</v>
      </c>
      <c r="J484" s="20">
        <v>0.16</v>
      </c>
      <c r="K484" s="20">
        <v>2.1594000000000002</v>
      </c>
      <c r="L484" s="45">
        <f>LOOKUP(1,0/((订单汇总处理!$G$7:$G$2423=N484)*(订单汇总处理!$E$7:$E$2423=B484)*(订单汇总处理!$D$7:$D$2423=2)),订单汇总处理!$I$7:$I$2423)</f>
        <v>15</v>
      </c>
      <c r="M484" s="45">
        <f>IF(SUBSTITUTE(D484," ","")="老年群体",K484*LOOKUP(1,0/((基础数据!$A$15:$A$26=SUBSTITUTE(是否降价——第三轮积分赛2Q产品评价以及处理!B484," ",""))*(基础数据!$B$15:$B$26=SUBSTITUTE(是否降价——第三轮积分赛2Q产品评价以及处理!D484," ",""))),基础数据!$C$15:$C$26)/(100-基础数据!$G$5),K484*LOOKUP(1,0/((基础数据!$A$15:$A$26=SUBSTITUTE(是否降价——第三轮积分赛2Q产品评价以及处理!B484," ",""))*(基础数据!$B$15:$B$26=SUBSTITUTE(是否降价——第三轮积分赛2Q产品评价以及处理!D484," ",""))),基础数据!$C$15:$C$26)/100)</f>
        <v>14.89986</v>
      </c>
      <c r="N484" s="45" t="str">
        <f t="shared" si="63"/>
        <v>商务S1</v>
      </c>
      <c r="O484" s="45">
        <f>IFERROR(LOOKUP(1,0/((订单汇总处理!$G$7:$G$2423=N484)*(订单汇总处理!$E$7:$E$2423=B484)*(订单汇总处理!$D$7:$D$2423=2)),订单汇总处理!$K$7:$K$2423),O485)</f>
        <v>1000</v>
      </c>
      <c r="P484" s="45"/>
      <c r="Q484" s="45">
        <f t="shared" si="64"/>
        <v>14899.86</v>
      </c>
      <c r="R484" s="46">
        <f t="shared" si="65"/>
        <v>1000</v>
      </c>
      <c r="S484" s="35">
        <f t="shared" si="66"/>
        <v>9.9999999999999995E-7</v>
      </c>
      <c r="T484" s="35">
        <f t="shared" si="67"/>
        <v>3.8132471012355197E-5</v>
      </c>
      <c r="U484" s="35">
        <f>IF(SUBSTITUTE(D484," ","")=基础数据!$A$5,S484/T484*基础数据!$C$5,IF(SUBSTITUTE(D484," ","")=基础数据!$A$4,S484/T484*基础数据!$C$4,IF(SUBSTITUTE(D484," ","")=基础数据!$A$3,S484/T484*基础数据!$C$3,S484/T484*基础数据!$C$2)))</f>
        <v>0.2622436924362947</v>
      </c>
      <c r="V484" s="35">
        <f t="shared" si="68"/>
        <v>2.1622436924362947</v>
      </c>
      <c r="W484" s="35">
        <f>IF(SUBSTITUTE(D484," ","")="老年群体",V484*LOOKUP(1,0/((基础数据!$A$15:$A$26=SUBSTITUTE(是否降价——第三轮积分赛2Q产品评价以及处理!B484," ",""))*(基础数据!$B$15:$B$26=SUBSTITUTE(是否降价——第三轮积分赛2Q产品评价以及处理!D484," ",""))),基础数据!$C$15:$C$26)/(100-基础数据!$G$5),V484*LOOKUP(1,0/((基础数据!$A$15:$A$26=SUBSTITUTE(是否降价——第三轮积分赛2Q产品评价以及处理!B484," ",""))*(基础数据!$B$15:$B$26=SUBSTITUTE(是否降价——第三轮积分赛2Q产品评价以及处理!D484," ",""))),基础数据!$C$15:$C$26)/100)</f>
        <v>14.919481477810434</v>
      </c>
      <c r="X484" s="35">
        <f t="shared" si="69"/>
        <v>14919.481477810434</v>
      </c>
    </row>
    <row r="485" spans="1:24" ht="40.200000000000003" thickBot="1">
      <c r="A485" s="43">
        <f t="shared" si="62"/>
        <v>1</v>
      </c>
      <c r="B485" s="29" t="s">
        <v>23</v>
      </c>
      <c r="C485" s="30" t="s">
        <v>17</v>
      </c>
      <c r="D485" s="32" t="s">
        <v>155</v>
      </c>
      <c r="E485" s="33" t="s">
        <v>173</v>
      </c>
      <c r="F485" s="24">
        <v>0.26</v>
      </c>
      <c r="G485" s="20">
        <v>0.56999999999999995</v>
      </c>
      <c r="H485" s="20">
        <v>0.83</v>
      </c>
      <c r="I485" s="20">
        <v>0.2</v>
      </c>
      <c r="J485" s="20">
        <v>0.25</v>
      </c>
      <c r="K485" s="20">
        <v>2.1135000000000002</v>
      </c>
      <c r="L485" s="45">
        <f>LOOKUP(1,0/((订单汇总处理!$G$7:$G$2423=N485)*(订单汇总处理!$E$7:$E$2423=B485)*(订单汇总处理!$D$7:$D$2423=2)),订单汇总处理!$I$7:$I$2423)</f>
        <v>15</v>
      </c>
      <c r="M485" s="45">
        <f>IF(SUBSTITUTE(D485," ","")="老年群体",K485*LOOKUP(1,0/((基础数据!$A$15:$A$26=SUBSTITUTE(是否降价——第三轮积分赛2Q产品评价以及处理!B485," ",""))*(基础数据!$B$15:$B$26=SUBSTITUTE(是否降价——第三轮积分赛2Q产品评价以及处理!D485," ",""))),基础数据!$C$15:$C$26)/(100-基础数据!$G$5),K485*LOOKUP(1,0/((基础数据!$A$15:$A$26=SUBSTITUTE(是否降价——第三轮积分赛2Q产品评价以及处理!B485," ",""))*(基础数据!$B$15:$B$26=SUBSTITUTE(是否降价——第三轮积分赛2Q产品评价以及处理!D485," ",""))),基础数据!$C$15:$C$26)/100)</f>
        <v>14.58315</v>
      </c>
      <c r="N485" s="45" t="str">
        <f t="shared" si="63"/>
        <v>商梅1</v>
      </c>
      <c r="O485" s="45">
        <f>IFERROR(LOOKUP(1,0/((订单汇总处理!$G$7:$G$2423=N485)*(订单汇总处理!$E$7:$E$2423=B485)*(订单汇总处理!$D$7:$D$2423=2)),订单汇总处理!$K$7:$K$2423),O486)</f>
        <v>1000</v>
      </c>
      <c r="P485" s="45">
        <f>IF(N485=基础数据!$K$8,基础数据!$K$29,IF(N485=基础数据!$L$8,基础数据!$L$29,IF(N485=基础数据!$M$8,基础数据!$M$29,IF(N485=基础数据!$N$8,基础数据!$N$29,IF(N485=基础数据!$O$8,基础数据!$O$29,IF(N485=基础数据!$P$8,基础数据!$P$29,IF(N485=基础数据!$Q$8,基础数据!$Q$29,基础数据!$R$29)))))))</f>
        <v>273.83999999999997</v>
      </c>
      <c r="Q485" s="82">
        <f>(O485-P485)*M485</f>
        <v>10589.700204000001</v>
      </c>
      <c r="R485" s="46">
        <f t="shared" si="65"/>
        <v>1000</v>
      </c>
      <c r="S485" s="35">
        <f t="shared" si="66"/>
        <v>9.9999999999999995E-7</v>
      </c>
      <c r="T485" s="35">
        <f t="shared" si="67"/>
        <v>3.8132471012355197E-5</v>
      </c>
      <c r="U485" s="35">
        <f>IF(SUBSTITUTE(D485," ","")=基础数据!$A$5,S485/T485*基础数据!$C$5,IF(SUBSTITUTE(D485," ","")=基础数据!$A$4,S485/T485*基础数据!$C$4,IF(SUBSTITUTE(D485," ","")=基础数据!$A$3,S485/T485*基础数据!$C$3,S485/T485*基础数据!$C$2)))</f>
        <v>0.2622436924362947</v>
      </c>
      <c r="V485" s="35">
        <f t="shared" si="68"/>
        <v>2.1122436924362944</v>
      </c>
      <c r="W485" s="35">
        <f>IF(SUBSTITUTE(D485," ","")="老年群体",V485*LOOKUP(1,0/((基础数据!$A$15:$A$26=SUBSTITUTE(是否降价——第三轮积分赛2Q产品评价以及处理!B485," ",""))*(基础数据!$B$15:$B$26=SUBSTITUTE(是否降价——第三轮积分赛2Q产品评价以及处理!D485," ",""))),基础数据!$C$15:$C$26)/(100-基础数据!$G$5),V485*LOOKUP(1,0/((基础数据!$A$15:$A$26=SUBSTITUTE(是否降价——第三轮积分赛2Q产品评价以及处理!B485," ",""))*(基础数据!$B$15:$B$26=SUBSTITUTE(是否降价——第三轮积分赛2Q产品评价以及处理!D485," ",""))),基础数据!$C$15:$C$26)/100)</f>
        <v>14.574481477810432</v>
      </c>
      <c r="X485" s="82">
        <f>(R485-P485)*W485</f>
        <v>10583.405469926824</v>
      </c>
    </row>
    <row r="486" spans="1:24" ht="40.200000000000003" hidden="1" thickBot="1">
      <c r="A486" s="43">
        <f t="shared" si="62"/>
        <v>5</v>
      </c>
      <c r="B486" s="29" t="s">
        <v>23</v>
      </c>
      <c r="C486" s="30" t="s">
        <v>17</v>
      </c>
      <c r="D486" s="32" t="s">
        <v>155</v>
      </c>
      <c r="E486" s="20" t="s">
        <v>180</v>
      </c>
      <c r="F486" s="24">
        <v>0.26</v>
      </c>
      <c r="G486" s="20">
        <v>0.55000000000000004</v>
      </c>
      <c r="H486" s="20">
        <v>0.83</v>
      </c>
      <c r="I486" s="20">
        <v>0.2</v>
      </c>
      <c r="J486" s="20">
        <v>0.27</v>
      </c>
      <c r="K486" s="20">
        <v>2.1105</v>
      </c>
      <c r="L486" s="45">
        <f>LOOKUP(1,0/((订单汇总处理!$G$7:$G$2423=N486)*(订单汇总处理!$E$7:$E$2423=B486)*(订单汇总处理!$D$7:$D$2423=2)),订单汇总处理!$I$7:$I$2423)</f>
        <v>11</v>
      </c>
      <c r="M486" s="45">
        <f>IF(SUBSTITUTE(D486," ","")="老年群体",K486*LOOKUP(1,0/((基础数据!$A$15:$A$26=SUBSTITUTE(是否降价——第三轮积分赛2Q产品评价以及处理!B486," ",""))*(基础数据!$B$15:$B$26=SUBSTITUTE(是否降价——第三轮积分赛2Q产品评价以及处理!D486," ",""))),基础数据!$C$15:$C$26)/(100-基础数据!$G$5),K486*LOOKUP(1,0/((基础数据!$A$15:$A$26=SUBSTITUTE(是否降价——第三轮积分赛2Q产品评价以及处理!B486," ",""))*(基础数据!$B$15:$B$26=SUBSTITUTE(是否降价——第三轮积分赛2Q产品评价以及处理!D486," ",""))),基础数据!$C$15:$C$26)/100)</f>
        <v>14.562450000000002</v>
      </c>
      <c r="N486" s="45" t="str">
        <f t="shared" si="63"/>
        <v>ss1</v>
      </c>
      <c r="O486" s="45">
        <f>IFERROR(LOOKUP(1,0/((订单汇总处理!$G$7:$G$2423=N486)*(订单汇总处理!$E$7:$E$2423=B486)*(订单汇总处理!$D$7:$D$2423=2)),订单汇总处理!$K$7:$K$2423),O487)</f>
        <v>1000</v>
      </c>
      <c r="P486" s="45"/>
      <c r="Q486" s="45">
        <f t="shared" si="64"/>
        <v>14562.450000000003</v>
      </c>
      <c r="R486" s="46">
        <f t="shared" si="65"/>
        <v>1000</v>
      </c>
      <c r="S486" s="35">
        <f t="shared" si="66"/>
        <v>9.9999999999999995E-7</v>
      </c>
      <c r="T486" s="35">
        <f t="shared" si="67"/>
        <v>3.8132471012355197E-5</v>
      </c>
      <c r="U486" s="35">
        <f>IF(SUBSTITUTE(D486," ","")=基础数据!$A$5,S486/T486*基础数据!$C$5,IF(SUBSTITUTE(D486," ","")=基础数据!$A$4,S486/T486*基础数据!$C$4,IF(SUBSTITUTE(D486," ","")=基础数据!$A$3,S486/T486*基础数据!$C$3,S486/T486*基础数据!$C$2)))</f>
        <v>0.2622436924362947</v>
      </c>
      <c r="V486" s="35">
        <f t="shared" si="68"/>
        <v>2.1122436924362944</v>
      </c>
      <c r="W486" s="35">
        <f>IF(SUBSTITUTE(D486," ","")="老年群体",V486*LOOKUP(1,0/((基础数据!$A$15:$A$26=SUBSTITUTE(是否降价——第三轮积分赛2Q产品评价以及处理!B486," ",""))*(基础数据!$B$15:$B$26=SUBSTITUTE(是否降价——第三轮积分赛2Q产品评价以及处理!D486," ",""))),基础数据!$C$15:$C$26)/(100-基础数据!$G$5),V486*LOOKUP(1,0/((基础数据!$A$15:$A$26=SUBSTITUTE(是否降价——第三轮积分赛2Q产品评价以及处理!B486," ",""))*(基础数据!$B$15:$B$26=SUBSTITUTE(是否降价——第三轮积分赛2Q产品评价以及处理!D486," ",""))),基础数据!$C$15:$C$26)/100)</f>
        <v>14.574481477810432</v>
      </c>
      <c r="X486" s="35">
        <f t="shared" si="69"/>
        <v>14574.481477810432</v>
      </c>
    </row>
    <row r="487" spans="1:24" ht="40.200000000000003" hidden="1" thickBot="1">
      <c r="A487" s="43">
        <f t="shared" si="62"/>
        <v>10</v>
      </c>
      <c r="B487" s="29" t="s">
        <v>23</v>
      </c>
      <c r="C487" s="30" t="s">
        <v>17</v>
      </c>
      <c r="D487" s="32" t="s">
        <v>155</v>
      </c>
      <c r="E487" s="20" t="s">
        <v>179</v>
      </c>
      <c r="F487" s="24">
        <v>0.26</v>
      </c>
      <c r="G487" s="20">
        <v>0.63</v>
      </c>
      <c r="H487" s="20">
        <v>0.83</v>
      </c>
      <c r="I487" s="20">
        <v>0.2</v>
      </c>
      <c r="J487" s="20">
        <v>0.19</v>
      </c>
      <c r="K487" s="20">
        <v>2.1076999999999999</v>
      </c>
      <c r="L487" s="45">
        <f>LOOKUP(1,0/((订单汇总处理!$G$7:$G$2423=N487)*(订单汇总处理!$E$7:$E$2423=B487)*(订单汇总处理!$D$7:$D$2423=2)),订单汇总处理!$I$7:$I$2423)</f>
        <v>15</v>
      </c>
      <c r="M487" s="45">
        <f>IF(SUBSTITUTE(D487," ","")="老年群体",K487*LOOKUP(1,0/((基础数据!$A$15:$A$26=SUBSTITUTE(是否降价——第三轮积分赛2Q产品评价以及处理!B487," ",""))*(基础数据!$B$15:$B$26=SUBSTITUTE(是否降价——第三轮积分赛2Q产品评价以及处理!D487," ",""))),基础数据!$C$15:$C$26)/(100-基础数据!$G$5),K487*LOOKUP(1,0/((基础数据!$A$15:$A$26=SUBSTITUTE(是否降价——第三轮积分赛2Q产品评价以及处理!B487," ",""))*(基础数据!$B$15:$B$26=SUBSTITUTE(是否降价——第三轮积分赛2Q产品评价以及处理!D487," ",""))),基础数据!$C$15:$C$26)/100)</f>
        <v>14.543129999999998</v>
      </c>
      <c r="N487" s="45" t="str">
        <f t="shared" si="63"/>
        <v>商务one</v>
      </c>
      <c r="O487" s="45">
        <f>IFERROR(LOOKUP(1,0/((订单汇总处理!$G$7:$G$2423=N487)*(订单汇总处理!$E$7:$E$2423=B487)*(订单汇总处理!$D$7:$D$2423=2)),订单汇总处理!$K$7:$K$2423),O488)</f>
        <v>1000</v>
      </c>
      <c r="P487" s="45"/>
      <c r="Q487" s="45">
        <f t="shared" si="64"/>
        <v>14543.129999999997</v>
      </c>
      <c r="R487" s="46">
        <f t="shared" si="65"/>
        <v>1000</v>
      </c>
      <c r="S487" s="35">
        <f t="shared" si="66"/>
        <v>9.9999999999999995E-7</v>
      </c>
      <c r="T487" s="35">
        <f t="shared" si="67"/>
        <v>3.8132471012355197E-5</v>
      </c>
      <c r="U487" s="35">
        <f>IF(SUBSTITUTE(D487," ","")=基础数据!$A$5,S487/T487*基础数据!$C$5,IF(SUBSTITUTE(D487," ","")=基础数据!$A$4,S487/T487*基础数据!$C$4,IF(SUBSTITUTE(D487," ","")=基础数据!$A$3,S487/T487*基础数据!$C$3,S487/T487*基础数据!$C$2)))</f>
        <v>0.2622436924362947</v>
      </c>
      <c r="V487" s="35">
        <f t="shared" si="68"/>
        <v>2.1122436924362944</v>
      </c>
      <c r="W487" s="35">
        <f>IF(SUBSTITUTE(D487," ","")="老年群体",V487*LOOKUP(1,0/((基础数据!$A$15:$A$26=SUBSTITUTE(是否降价——第三轮积分赛2Q产品评价以及处理!B487," ",""))*(基础数据!$B$15:$B$26=SUBSTITUTE(是否降价——第三轮积分赛2Q产品评价以及处理!D487," ",""))),基础数据!$C$15:$C$26)/(100-基础数据!$G$5),V487*LOOKUP(1,0/((基础数据!$A$15:$A$26=SUBSTITUTE(是否降价——第三轮积分赛2Q产品评价以及处理!B487," ",""))*(基础数据!$B$15:$B$26=SUBSTITUTE(是否降价——第三轮积分赛2Q产品评价以及处理!D487," ",""))),基础数据!$C$15:$C$26)/100)</f>
        <v>14.574481477810432</v>
      </c>
      <c r="X487" s="35">
        <f t="shared" si="69"/>
        <v>14574.481477810432</v>
      </c>
    </row>
    <row r="488" spans="1:24" ht="40.200000000000003" hidden="1" thickBot="1">
      <c r="A488" s="43">
        <f t="shared" si="62"/>
        <v>19</v>
      </c>
      <c r="B488" s="29" t="s">
        <v>23</v>
      </c>
      <c r="C488" s="30" t="s">
        <v>17</v>
      </c>
      <c r="D488" s="32" t="s">
        <v>155</v>
      </c>
      <c r="E488" s="20" t="s">
        <v>172</v>
      </c>
      <c r="F488" s="24">
        <v>0.26</v>
      </c>
      <c r="G488" s="20">
        <v>0.57999999999999996</v>
      </c>
      <c r="H488" s="20">
        <v>0.83</v>
      </c>
      <c r="I488" s="20">
        <v>0.2</v>
      </c>
      <c r="J488" s="20">
        <v>0.2</v>
      </c>
      <c r="K488" s="20">
        <v>2.0684999999999998</v>
      </c>
      <c r="L488" s="45">
        <f>LOOKUP(1,0/((订单汇总处理!$G$7:$G$2423=N488)*(订单汇总处理!$E$7:$E$2423=B488)*(订单汇总处理!$D$7:$D$2423=2)),订单汇总处理!$I$7:$I$2423)</f>
        <v>14</v>
      </c>
      <c r="M488" s="45">
        <f>IF(SUBSTITUTE(D488," ","")="老年群体",K488*LOOKUP(1,0/((基础数据!$A$15:$A$26=SUBSTITUTE(是否降价——第三轮积分赛2Q产品评价以及处理!B488," ",""))*(基础数据!$B$15:$B$26=SUBSTITUTE(是否降价——第三轮积分赛2Q产品评价以及处理!D488," ",""))),基础数据!$C$15:$C$26)/(100-基础数据!$G$5),K488*LOOKUP(1,0/((基础数据!$A$15:$A$26=SUBSTITUTE(是否降价——第三轮积分赛2Q产品评价以及处理!B488," ",""))*(基础数据!$B$15:$B$26=SUBSTITUTE(是否降价——第三轮积分赛2Q产品评价以及处理!D488," ",""))),基础数据!$C$15:$C$26)/100)</f>
        <v>14.272649999999999</v>
      </c>
      <c r="N488" s="45" t="str">
        <f t="shared" si="63"/>
        <v>甲11</v>
      </c>
      <c r="O488" s="45">
        <f>IFERROR(LOOKUP(1,0/((订单汇总处理!$G$7:$G$2423=N488)*(订单汇总处理!$E$7:$E$2423=B488)*(订单汇总处理!$D$7:$D$2423=2)),订单汇总处理!$K$7:$K$2423),O489)</f>
        <v>1000</v>
      </c>
      <c r="P488" s="45"/>
      <c r="Q488" s="45">
        <f t="shared" si="64"/>
        <v>14272.649999999998</v>
      </c>
      <c r="R488" s="46">
        <f t="shared" si="65"/>
        <v>1000</v>
      </c>
      <c r="S488" s="35">
        <f t="shared" si="66"/>
        <v>9.9999999999999995E-7</v>
      </c>
      <c r="T488" s="35">
        <f t="shared" si="67"/>
        <v>3.8132471012355197E-5</v>
      </c>
      <c r="U488" s="35">
        <f>IF(SUBSTITUTE(D488," ","")=基础数据!$A$5,S488/T488*基础数据!$C$5,IF(SUBSTITUTE(D488," ","")=基础数据!$A$4,S488/T488*基础数据!$C$4,IF(SUBSTITUTE(D488," ","")=基础数据!$A$3,S488/T488*基础数据!$C$3,S488/T488*基础数据!$C$2)))</f>
        <v>0.2622436924362947</v>
      </c>
      <c r="V488" s="35">
        <f t="shared" si="68"/>
        <v>2.0722436924362944</v>
      </c>
      <c r="W488" s="35">
        <f>IF(SUBSTITUTE(D488," ","")="老年群体",V488*LOOKUP(1,0/((基础数据!$A$15:$A$26=SUBSTITUTE(是否降价——第三轮积分赛2Q产品评价以及处理!B488," ",""))*(基础数据!$B$15:$B$26=SUBSTITUTE(是否降价——第三轮积分赛2Q产品评价以及处理!D488," ",""))),基础数据!$C$15:$C$26)/(100-基础数据!$G$5),V488*LOOKUP(1,0/((基础数据!$A$15:$A$26=SUBSTITUTE(是否降价——第三轮积分赛2Q产品评价以及处理!B488," ",""))*(基础数据!$B$15:$B$26=SUBSTITUTE(是否降价——第三轮积分赛2Q产品评价以及处理!D488," ",""))),基础数据!$C$15:$C$26)/100)</f>
        <v>14.29848147781043</v>
      </c>
      <c r="X488" s="35">
        <f t="shared" si="69"/>
        <v>14298.48147781043</v>
      </c>
    </row>
    <row r="489" spans="1:24" ht="53.4" hidden="1" thickBot="1">
      <c r="A489" s="43">
        <f t="shared" si="62"/>
        <v>4</v>
      </c>
      <c r="B489" s="29" t="s">
        <v>23</v>
      </c>
      <c r="C489" s="30" t="s">
        <v>17</v>
      </c>
      <c r="D489" s="32" t="s">
        <v>155</v>
      </c>
      <c r="E489" s="20" t="s">
        <v>203</v>
      </c>
      <c r="F489" s="24">
        <v>0.26</v>
      </c>
      <c r="G489" s="20">
        <v>0.34</v>
      </c>
      <c r="H489" s="20">
        <v>0.83</v>
      </c>
      <c r="I489" s="20">
        <v>0.4</v>
      </c>
      <c r="J489" s="20">
        <v>0.24</v>
      </c>
      <c r="K489" s="20">
        <v>2.0659999999999998</v>
      </c>
      <c r="L489" s="45">
        <f>LOOKUP(1,0/((订单汇总处理!$G$7:$G$2423=N489)*(订单汇总处理!$E$7:$E$2423=B489)*(订单汇总处理!$D$7:$D$2423=2)),订单汇总处理!$I$7:$I$2423)</f>
        <v>14</v>
      </c>
      <c r="M489" s="45">
        <f>IF(SUBSTITUTE(D489," ","")="老年群体",K489*LOOKUP(1,0/((基础数据!$A$15:$A$26=SUBSTITUTE(是否降价——第三轮积分赛2Q产品评价以及处理!B489," ",""))*(基础数据!$B$15:$B$26=SUBSTITUTE(是否降价——第三轮积分赛2Q产品评价以及处理!D489," ",""))),基础数据!$C$15:$C$26)/(100-基础数据!$G$5),K489*LOOKUP(1,0/((基础数据!$A$15:$A$26=SUBSTITUTE(是否降价——第三轮积分赛2Q产品评价以及处理!B489," ",""))*(基础数据!$B$15:$B$26=SUBSTITUTE(是否降价——第三轮积分赛2Q产品评价以及处理!D489," ",""))),基础数据!$C$15:$C$26)/100)</f>
        <v>14.2554</v>
      </c>
      <c r="N489" s="45" t="str">
        <f t="shared" si="63"/>
        <v>SWWW1</v>
      </c>
      <c r="O489" s="45">
        <f>IFERROR(LOOKUP(1,0/((订单汇总处理!$G$7:$G$2423=N489)*(订单汇总处理!$E$7:$E$2423=B489)*(订单汇总处理!$D$7:$D$2423=2)),订单汇总处理!$K$7:$K$2423),O490)</f>
        <v>1000</v>
      </c>
      <c r="P489" s="45"/>
      <c r="Q489" s="45">
        <f t="shared" si="64"/>
        <v>14255.4</v>
      </c>
      <c r="R489" s="46">
        <f t="shared" si="65"/>
        <v>1000</v>
      </c>
      <c r="S489" s="35">
        <f t="shared" si="66"/>
        <v>9.9999999999999995E-7</v>
      </c>
      <c r="T489" s="35">
        <f t="shared" si="67"/>
        <v>3.8132471012355197E-5</v>
      </c>
      <c r="U489" s="35">
        <f>IF(SUBSTITUTE(D489," ","")=基础数据!$A$5,S489/T489*基础数据!$C$5,IF(SUBSTITUTE(D489," ","")=基础数据!$A$4,S489/T489*基础数据!$C$4,IF(SUBSTITUTE(D489," ","")=基础数据!$A$3,S489/T489*基础数据!$C$3,S489/T489*基础数据!$C$2)))</f>
        <v>0.2622436924362947</v>
      </c>
      <c r="V489" s="35">
        <f t="shared" si="68"/>
        <v>2.0722436924362944</v>
      </c>
      <c r="W489" s="35">
        <f>IF(SUBSTITUTE(D489," ","")="老年群体",V489*LOOKUP(1,0/((基础数据!$A$15:$A$26=SUBSTITUTE(是否降价——第三轮积分赛2Q产品评价以及处理!B489," ",""))*(基础数据!$B$15:$B$26=SUBSTITUTE(是否降价——第三轮积分赛2Q产品评价以及处理!D489," ",""))),基础数据!$C$15:$C$26)/(100-基础数据!$G$5),V489*LOOKUP(1,0/((基础数据!$A$15:$A$26=SUBSTITUTE(是否降价——第三轮积分赛2Q产品评价以及处理!B489," ",""))*(基础数据!$B$15:$B$26=SUBSTITUTE(是否降价——第三轮积分赛2Q产品评价以及处理!D489," ",""))),基础数据!$C$15:$C$26)/100)</f>
        <v>14.29848147781043</v>
      </c>
      <c r="X489" s="35">
        <f t="shared" si="69"/>
        <v>14298.48147781043</v>
      </c>
    </row>
    <row r="490" spans="1:24" ht="53.4" hidden="1" thickBot="1">
      <c r="A490" s="43">
        <f t="shared" si="62"/>
        <v>6</v>
      </c>
      <c r="B490" s="29" t="s">
        <v>23</v>
      </c>
      <c r="C490" s="30" t="s">
        <v>17</v>
      </c>
      <c r="D490" s="32" t="s">
        <v>155</v>
      </c>
      <c r="E490" s="20" t="s">
        <v>169</v>
      </c>
      <c r="F490" s="24">
        <v>0.26</v>
      </c>
      <c r="G490" s="20">
        <v>0.52</v>
      </c>
      <c r="H490" s="20">
        <v>0.83</v>
      </c>
      <c r="I490" s="20">
        <v>0.2</v>
      </c>
      <c r="J490" s="20">
        <v>0.23</v>
      </c>
      <c r="K490" s="20">
        <v>2.0413999999999999</v>
      </c>
      <c r="L490" s="45">
        <f>LOOKUP(1,0/((订单汇总处理!$G$7:$G$2423=N490)*(订单汇总处理!$E$7:$E$2423=B490)*(订单汇总处理!$D$7:$D$2423=2)),订单汇总处理!$I$7:$I$2423)</f>
        <v>14</v>
      </c>
      <c r="M490" s="45">
        <f>IF(SUBSTITUTE(D490," ","")="老年群体",K490*LOOKUP(1,0/((基础数据!$A$15:$A$26=SUBSTITUTE(是否降价——第三轮积分赛2Q产品评价以及处理!B490," ",""))*(基础数据!$B$15:$B$26=SUBSTITUTE(是否降价——第三轮积分赛2Q产品评价以及处理!D490," ",""))),基础数据!$C$15:$C$26)/(100-基础数据!$G$5),K490*LOOKUP(1,0/((基础数据!$A$15:$A$26=SUBSTITUTE(是否降价——第三轮积分赛2Q产品评价以及处理!B490," ",""))*(基础数据!$B$15:$B$26=SUBSTITUTE(是否降价——第三轮积分赛2Q产品评价以及处理!D490," ",""))),基础数据!$C$15:$C$26)/100)</f>
        <v>14.085660000000001</v>
      </c>
      <c r="N490" s="45" t="str">
        <f t="shared" si="63"/>
        <v>商一</v>
      </c>
      <c r="O490" s="45">
        <f>IFERROR(LOOKUP(1,0/((订单汇总处理!$G$7:$G$2423=N490)*(订单汇总处理!$E$7:$E$2423=B490)*(订单汇总处理!$D$7:$D$2423=2)),订单汇总处理!$K$7:$K$2423),O491)</f>
        <v>1000</v>
      </c>
      <c r="P490" s="45"/>
      <c r="Q490" s="45">
        <f t="shared" si="64"/>
        <v>14085.66</v>
      </c>
      <c r="R490" s="46">
        <f t="shared" si="65"/>
        <v>1000</v>
      </c>
      <c r="S490" s="35">
        <f t="shared" si="66"/>
        <v>9.9999999999999995E-7</v>
      </c>
      <c r="T490" s="35">
        <f t="shared" si="67"/>
        <v>3.8132471012355197E-5</v>
      </c>
      <c r="U490" s="35">
        <f>IF(SUBSTITUTE(D490," ","")=基础数据!$A$5,S490/T490*基础数据!$C$5,IF(SUBSTITUTE(D490," ","")=基础数据!$A$4,S490/T490*基础数据!$C$4,IF(SUBSTITUTE(D490," ","")=基础数据!$A$3,S490/T490*基础数据!$C$3,S490/T490*基础数据!$C$2)))</f>
        <v>0.2622436924362947</v>
      </c>
      <c r="V490" s="35">
        <f t="shared" si="68"/>
        <v>2.0422436924362946</v>
      </c>
      <c r="W490" s="35">
        <f>IF(SUBSTITUTE(D490," ","")="老年群体",V490*LOOKUP(1,0/((基础数据!$A$15:$A$26=SUBSTITUTE(是否降价——第三轮积分赛2Q产品评价以及处理!B490," ",""))*(基础数据!$B$15:$B$26=SUBSTITUTE(是否降价——第三轮积分赛2Q产品评价以及处理!D490," ",""))),基础数据!$C$15:$C$26)/(100-基础数据!$G$5),V490*LOOKUP(1,0/((基础数据!$A$15:$A$26=SUBSTITUTE(是否降价——第三轮积分赛2Q产品评价以及处理!B490," ",""))*(基础数据!$B$15:$B$26=SUBSTITUTE(是否降价——第三轮积分赛2Q产品评价以及处理!D490," ",""))),基础数据!$C$15:$C$26)/100)</f>
        <v>14.091481477810433</v>
      </c>
      <c r="X490" s="35">
        <f t="shared" si="69"/>
        <v>14091.481477810434</v>
      </c>
    </row>
    <row r="491" spans="1:24" ht="27" hidden="1" thickBot="1">
      <c r="A491" s="43">
        <f t="shared" si="62"/>
        <v>8</v>
      </c>
      <c r="B491" s="29" t="s">
        <v>23</v>
      </c>
      <c r="C491" s="30" t="s">
        <v>17</v>
      </c>
      <c r="D491" s="32" t="s">
        <v>155</v>
      </c>
      <c r="E491" s="20" t="s">
        <v>201</v>
      </c>
      <c r="F491" s="24">
        <v>0.26</v>
      </c>
      <c r="G491" s="20">
        <v>0.32</v>
      </c>
      <c r="H491" s="20">
        <v>0.83</v>
      </c>
      <c r="I491" s="20">
        <v>0.4</v>
      </c>
      <c r="J491" s="20">
        <v>0.21</v>
      </c>
      <c r="K491" s="20">
        <v>2.0179</v>
      </c>
      <c r="L491" s="45">
        <f>LOOKUP(1,0/((订单汇总处理!$G$7:$G$2423=N491)*(订单汇总处理!$E$7:$E$2423=B491)*(订单汇总处理!$D$7:$D$2423=2)),订单汇总处理!$I$7:$I$2423)</f>
        <v>14</v>
      </c>
      <c r="M491" s="45">
        <f>IF(SUBSTITUTE(D491," ","")="老年群体",K491*LOOKUP(1,0/((基础数据!$A$15:$A$26=SUBSTITUTE(是否降价——第三轮积分赛2Q产品评价以及处理!B491," ",""))*(基础数据!$B$15:$B$26=SUBSTITUTE(是否降价——第三轮积分赛2Q产品评价以及处理!D491," ",""))),基础数据!$C$15:$C$26)/(100-基础数据!$G$5),K491*LOOKUP(1,0/((基础数据!$A$15:$A$26=SUBSTITUTE(是否降价——第三轮积分赛2Q产品评价以及处理!B491," ",""))*(基础数据!$B$15:$B$26=SUBSTITUTE(是否降价——第三轮积分赛2Q产品评价以及处理!D491," ",""))),基础数据!$C$15:$C$26)/100)</f>
        <v>13.92351</v>
      </c>
      <c r="N491" s="45" t="str">
        <f t="shared" si="63"/>
        <v>商务11</v>
      </c>
      <c r="O491" s="45">
        <f>IFERROR(LOOKUP(1,0/((订单汇总处理!$G$7:$G$2423=N491)*(订单汇总处理!$E$7:$E$2423=B491)*(订单汇总处理!$D$7:$D$2423=2)),订单汇总处理!$K$7:$K$2423),O492)</f>
        <v>1000</v>
      </c>
      <c r="P491" s="45"/>
      <c r="Q491" s="45">
        <f t="shared" si="64"/>
        <v>13923.51</v>
      </c>
      <c r="R491" s="46">
        <f t="shared" si="65"/>
        <v>1000</v>
      </c>
      <c r="S491" s="35">
        <f t="shared" si="66"/>
        <v>9.9999999999999995E-7</v>
      </c>
      <c r="T491" s="35">
        <f t="shared" si="67"/>
        <v>3.8132471012355197E-5</v>
      </c>
      <c r="U491" s="35">
        <f>IF(SUBSTITUTE(D491," ","")=基础数据!$A$5,S491/T491*基础数据!$C$5,IF(SUBSTITUTE(D491," ","")=基础数据!$A$4,S491/T491*基础数据!$C$4,IF(SUBSTITUTE(D491," ","")=基础数据!$A$3,S491/T491*基础数据!$C$3,S491/T491*基础数据!$C$2)))</f>
        <v>0.2622436924362947</v>
      </c>
      <c r="V491" s="35">
        <f t="shared" si="68"/>
        <v>2.0222436924362945</v>
      </c>
      <c r="W491" s="35">
        <f>IF(SUBSTITUTE(D491," ","")="老年群体",V491*LOOKUP(1,0/((基础数据!$A$15:$A$26=SUBSTITUTE(是否降价——第三轮积分赛2Q产品评价以及处理!B491," ",""))*(基础数据!$B$15:$B$26=SUBSTITUTE(是否降价——第三轮积分赛2Q产品评价以及处理!D491," ",""))),基础数据!$C$15:$C$26)/(100-基础数据!$G$5),V491*LOOKUP(1,0/((基础数据!$A$15:$A$26=SUBSTITUTE(是否降价——第三轮积分赛2Q产品评价以及处理!B491," ",""))*(基础数据!$B$15:$B$26=SUBSTITUTE(是否降价——第三轮积分赛2Q产品评价以及处理!D491," ",""))),基础数据!$C$15:$C$26)/100)</f>
        <v>13.953481477810433</v>
      </c>
      <c r="X491" s="35">
        <f t="shared" si="69"/>
        <v>13953.481477810434</v>
      </c>
    </row>
    <row r="492" spans="1:24" ht="40.200000000000003" hidden="1" thickBot="1">
      <c r="A492" s="43">
        <f t="shared" si="62"/>
        <v>11</v>
      </c>
      <c r="B492" s="29" t="s">
        <v>23</v>
      </c>
      <c r="C492" s="30" t="s">
        <v>17</v>
      </c>
      <c r="D492" s="32" t="s">
        <v>155</v>
      </c>
      <c r="E492" s="20" t="s">
        <v>177</v>
      </c>
      <c r="F492" s="24">
        <v>0.26</v>
      </c>
      <c r="G492" s="20">
        <v>0.43</v>
      </c>
      <c r="H492" s="20">
        <v>0.83</v>
      </c>
      <c r="I492" s="20">
        <v>0.2</v>
      </c>
      <c r="J492" s="20">
        <v>0.26</v>
      </c>
      <c r="K492" s="20">
        <v>1.9787999999999999</v>
      </c>
      <c r="L492" s="45">
        <f>LOOKUP(1,0/((订单汇总处理!$G$7:$G$2423=N492)*(订单汇总处理!$E$7:$E$2423=B492)*(订单汇总处理!$D$7:$D$2423=2)),订单汇总处理!$I$7:$I$2423)</f>
        <v>14</v>
      </c>
      <c r="M492" s="45">
        <f>IF(SUBSTITUTE(D492," ","")="老年群体",K492*LOOKUP(1,0/((基础数据!$A$15:$A$26=SUBSTITUTE(是否降价——第三轮积分赛2Q产品评价以及处理!B492," ",""))*(基础数据!$B$15:$B$26=SUBSTITUTE(是否降价——第三轮积分赛2Q产品评价以及处理!D492," ",""))),基础数据!$C$15:$C$26)/(100-基础数据!$G$5),K492*LOOKUP(1,0/((基础数据!$A$15:$A$26=SUBSTITUTE(是否降价——第三轮积分赛2Q产品评价以及处理!B492," ",""))*(基础数据!$B$15:$B$26=SUBSTITUTE(是否降价——第三轮积分赛2Q产品评价以及处理!D492," ",""))),基础数据!$C$15:$C$26)/100)</f>
        <v>13.653719999999998</v>
      </c>
      <c r="N492" s="45" t="str">
        <f t="shared" si="63"/>
        <v>商琴1</v>
      </c>
      <c r="O492" s="45">
        <f>IFERROR(LOOKUP(1,0/((订单汇总处理!$G$7:$G$2423=N492)*(订单汇总处理!$E$7:$E$2423=B492)*(订单汇总处理!$D$7:$D$2423=2)),订单汇总处理!$K$7:$K$2423),O493)</f>
        <v>1000</v>
      </c>
      <c r="P492" s="45"/>
      <c r="Q492" s="45">
        <f t="shared" si="64"/>
        <v>13653.719999999998</v>
      </c>
      <c r="R492" s="46">
        <f t="shared" si="65"/>
        <v>1000</v>
      </c>
      <c r="S492" s="35">
        <f t="shared" si="66"/>
        <v>9.9999999999999995E-7</v>
      </c>
      <c r="T492" s="35">
        <f t="shared" si="67"/>
        <v>3.8132471012355197E-5</v>
      </c>
      <c r="U492" s="35">
        <f>IF(SUBSTITUTE(D492," ","")=基础数据!$A$5,S492/T492*基础数据!$C$5,IF(SUBSTITUTE(D492," ","")=基础数据!$A$4,S492/T492*基础数据!$C$4,IF(SUBSTITUTE(D492," ","")=基础数据!$A$3,S492/T492*基础数据!$C$3,S492/T492*基础数据!$C$2)))</f>
        <v>0.2622436924362947</v>
      </c>
      <c r="V492" s="35">
        <f t="shared" si="68"/>
        <v>1.9822436924362947</v>
      </c>
      <c r="W492" s="35">
        <f>IF(SUBSTITUTE(D492," ","")="老年群体",V492*LOOKUP(1,0/((基础数据!$A$15:$A$26=SUBSTITUTE(是否降价——第三轮积分赛2Q产品评价以及处理!B492," ",""))*(基础数据!$B$15:$B$26=SUBSTITUTE(是否降价——第三轮积分赛2Q产品评价以及处理!D492," ",""))),基础数据!$C$15:$C$26)/(100-基础数据!$G$5),V492*LOOKUP(1,0/((基础数据!$A$15:$A$26=SUBSTITUTE(是否降价——第三轮积分赛2Q产品评价以及处理!B492," ",""))*(基础数据!$B$15:$B$26=SUBSTITUTE(是否降价——第三轮积分赛2Q产品评价以及处理!D492," ",""))),基础数据!$C$15:$C$26)/100)</f>
        <v>13.677481477810433</v>
      </c>
      <c r="X492" s="35">
        <f t="shared" si="69"/>
        <v>13677.481477810434</v>
      </c>
    </row>
    <row r="493" spans="1:24" ht="27" hidden="1" thickBot="1">
      <c r="A493" s="43">
        <f t="shared" si="62"/>
        <v>18</v>
      </c>
      <c r="B493" s="29" t="s">
        <v>23</v>
      </c>
      <c r="C493" s="30" t="s">
        <v>17</v>
      </c>
      <c r="D493" s="32" t="s">
        <v>155</v>
      </c>
      <c r="E493" s="20" t="s">
        <v>204</v>
      </c>
      <c r="F493" s="24">
        <v>0.27</v>
      </c>
      <c r="G493" s="20">
        <v>0.25</v>
      </c>
      <c r="H493" s="20">
        <v>0.83</v>
      </c>
      <c r="I493" s="20">
        <v>0.2</v>
      </c>
      <c r="J493" s="20">
        <v>0.43</v>
      </c>
      <c r="K493" s="20">
        <v>1.9719</v>
      </c>
      <c r="L493" s="45">
        <f>LOOKUP(1,0/((订单汇总处理!$G$7:$G$2423=N493)*(订单汇总处理!$E$7:$E$2423=B493)*(订单汇总处理!$D$7:$D$2423=2)),订单汇总处理!$I$7:$I$2423)</f>
        <v>14</v>
      </c>
      <c r="M493" s="45">
        <f>IF(SUBSTITUTE(D493," ","")="老年群体",K493*LOOKUP(1,0/((基础数据!$A$15:$A$26=SUBSTITUTE(是否降价——第三轮积分赛2Q产品评价以及处理!B493," ",""))*(基础数据!$B$15:$B$26=SUBSTITUTE(是否降价——第三轮积分赛2Q产品评价以及处理!D493," ",""))),基础数据!$C$15:$C$26)/(100-基础数据!$G$5),K493*LOOKUP(1,0/((基础数据!$A$15:$A$26=SUBSTITUTE(是否降价——第三轮积分赛2Q产品评价以及处理!B493," ",""))*(基础数据!$B$15:$B$26=SUBSTITUTE(是否降价——第三轮积分赛2Q产品评价以及处理!D493," ",""))),基础数据!$C$15:$C$26)/100)</f>
        <v>13.606110000000001</v>
      </c>
      <c r="N493" s="45" t="str">
        <f t="shared" si="63"/>
        <v>商务A1</v>
      </c>
      <c r="O493" s="45">
        <f>IFERROR(LOOKUP(1,0/((订单汇总处理!$G$7:$G$2423=N493)*(订单汇总处理!$E$7:$E$2423=B493)*(订单汇总处理!$D$7:$D$2423=2)),订单汇总处理!$K$7:$K$2423),O494)</f>
        <v>994</v>
      </c>
      <c r="P493" s="45"/>
      <c r="Q493" s="45">
        <f t="shared" si="64"/>
        <v>13524.47334</v>
      </c>
      <c r="R493" s="46">
        <f t="shared" si="65"/>
        <v>994</v>
      </c>
      <c r="S493" s="35">
        <f t="shared" si="66"/>
        <v>1.0121088705269849E-6</v>
      </c>
      <c r="T493" s="35">
        <f t="shared" si="67"/>
        <v>3.8132471012355197E-5</v>
      </c>
      <c r="U493" s="35">
        <f>IF(SUBSTITUTE(D493," ","")=基础数据!$A$5,S493/T493*基础数据!$C$5,IF(SUBSTITUTE(D493," ","")=基础数据!$A$4,S493/T493*基础数据!$C$4,IF(SUBSTITUTE(D493," ","")=基础数据!$A$3,S493/T493*基础数据!$C$3,S493/T493*基础数据!$C$2)))</f>
        <v>0.26541916735452425</v>
      </c>
      <c r="V493" s="35">
        <f t="shared" si="68"/>
        <v>1.9754191673545243</v>
      </c>
      <c r="W493" s="35">
        <f>IF(SUBSTITUTE(D493," ","")="老年群体",V493*LOOKUP(1,0/((基础数据!$A$15:$A$26=SUBSTITUTE(是否降价——第三轮积分赛2Q产品评价以及处理!B493," ",""))*(基础数据!$B$15:$B$26=SUBSTITUTE(是否降价——第三轮积分赛2Q产品评价以及处理!D493," ",""))),基础数据!$C$15:$C$26)/(100-基础数据!$G$5),V493*LOOKUP(1,0/((基础数据!$A$15:$A$26=SUBSTITUTE(是否降价——第三轮积分赛2Q产品评价以及处理!B493," ",""))*(基础数据!$B$15:$B$26=SUBSTITUTE(是否降价——第三轮积分赛2Q产品评价以及处理!D493," ",""))),基础数据!$C$15:$C$26)/100)</f>
        <v>13.630392254746219</v>
      </c>
      <c r="X493" s="35">
        <f t="shared" si="69"/>
        <v>13548.609901217742</v>
      </c>
    </row>
    <row r="494" spans="1:24" ht="27" hidden="1" thickBot="1">
      <c r="A494" s="43">
        <f t="shared" si="62"/>
        <v>2</v>
      </c>
      <c r="B494" s="29" t="s">
        <v>23</v>
      </c>
      <c r="C494" s="30" t="s">
        <v>17</v>
      </c>
      <c r="D494" s="32" t="s">
        <v>155</v>
      </c>
      <c r="E494" s="20" t="s">
        <v>202</v>
      </c>
      <c r="F494" s="24">
        <v>0.26</v>
      </c>
      <c r="G494" s="20">
        <v>0.22</v>
      </c>
      <c r="H494" s="20">
        <v>0.83</v>
      </c>
      <c r="I494" s="20">
        <v>0.2</v>
      </c>
      <c r="J494" s="20">
        <v>0.22</v>
      </c>
      <c r="K494" s="20">
        <v>1.7369000000000001</v>
      </c>
      <c r="L494" s="45">
        <f>LOOKUP(1,0/((订单汇总处理!$G$7:$G$2423=N494)*(订单汇总处理!$E$7:$E$2423=B494)*(订单汇总处理!$D$7:$D$2423=2)),订单汇总处理!$I$7:$I$2423)</f>
        <v>12</v>
      </c>
      <c r="M494" s="45">
        <f>IF(SUBSTITUTE(D494," ","")="老年群体",K494*LOOKUP(1,0/((基础数据!$A$15:$A$26=SUBSTITUTE(是否降价——第三轮积分赛2Q产品评价以及处理!B494," ",""))*(基础数据!$B$15:$B$26=SUBSTITUTE(是否降价——第三轮积分赛2Q产品评价以及处理!D494," ",""))),基础数据!$C$15:$C$26)/(100-基础数据!$G$5),K494*LOOKUP(1,0/((基础数据!$A$15:$A$26=SUBSTITUTE(是否降价——第三轮积分赛2Q产品评价以及处理!B494," ",""))*(基础数据!$B$15:$B$26=SUBSTITUTE(是否降价——第三轮积分赛2Q产品评价以及处理!D494," ",""))),基础数据!$C$15:$C$26)/100)</f>
        <v>11.98461</v>
      </c>
      <c r="N494" s="45" t="str">
        <f t="shared" si="63"/>
        <v>商务A</v>
      </c>
      <c r="O494" s="45">
        <f>IFERROR(LOOKUP(1,0/((订单汇总处理!$G$7:$G$2423=N494)*(订单汇总处理!$E$7:$E$2423=B494)*(订单汇总处理!$D$7:$D$2423=2)),订单汇总处理!$K$7:$K$2423),O495)</f>
        <v>1000</v>
      </c>
      <c r="P494" s="45"/>
      <c r="Q494" s="45">
        <f t="shared" si="64"/>
        <v>11984.61</v>
      </c>
      <c r="R494" s="46">
        <f t="shared" si="65"/>
        <v>1000</v>
      </c>
      <c r="S494" s="35">
        <f t="shared" si="66"/>
        <v>9.9999999999999995E-7</v>
      </c>
      <c r="T494" s="35">
        <f t="shared" si="67"/>
        <v>3.8132471012355197E-5</v>
      </c>
      <c r="U494" s="35">
        <f>IF(SUBSTITUTE(D494," ","")=基础数据!$A$5,S494/T494*基础数据!$C$5,IF(SUBSTITUTE(D494," ","")=基础数据!$A$4,S494/T494*基础数据!$C$4,IF(SUBSTITUTE(D494," ","")=基础数据!$A$3,S494/T494*基础数据!$C$3,S494/T494*基础数据!$C$2)))</f>
        <v>0.2622436924362947</v>
      </c>
      <c r="V494" s="35">
        <f t="shared" si="68"/>
        <v>1.7322436924362947</v>
      </c>
      <c r="W494" s="35">
        <f>IF(SUBSTITUTE(D494," ","")="老年群体",V494*LOOKUP(1,0/((基础数据!$A$15:$A$26=SUBSTITUTE(是否降价——第三轮积分赛2Q产品评价以及处理!B494," ",""))*(基础数据!$B$15:$B$26=SUBSTITUTE(是否降价——第三轮积分赛2Q产品评价以及处理!D494," ",""))),基础数据!$C$15:$C$26)/(100-基础数据!$G$5),V494*LOOKUP(1,0/((基础数据!$A$15:$A$26=SUBSTITUTE(是否降价——第三轮积分赛2Q产品评价以及处理!B494," ",""))*(基础数据!$B$15:$B$26=SUBSTITUTE(是否降价——第三轮积分赛2Q产品评价以及处理!D494," ",""))),基础数据!$C$15:$C$26)/100)</f>
        <v>11.952481477810434</v>
      </c>
      <c r="X494" s="35">
        <f t="shared" si="69"/>
        <v>11952.481477810434</v>
      </c>
    </row>
    <row r="495" spans="1:24" ht="40.200000000000003" hidden="1" thickBot="1">
      <c r="A495" s="43">
        <f t="shared" si="62"/>
        <v>3</v>
      </c>
      <c r="B495" s="29" t="s">
        <v>23</v>
      </c>
      <c r="C495" s="30" t="s">
        <v>17</v>
      </c>
      <c r="D495" s="32" t="s">
        <v>155</v>
      </c>
      <c r="E495" s="20" t="s">
        <v>178</v>
      </c>
      <c r="F495" s="24">
        <v>0.26</v>
      </c>
      <c r="G495" s="20">
        <v>0.18</v>
      </c>
      <c r="H495" s="20">
        <v>0.83</v>
      </c>
      <c r="I495" s="20">
        <v>0.2</v>
      </c>
      <c r="J495" s="20">
        <v>0.24</v>
      </c>
      <c r="K495" s="20">
        <v>1.7130000000000001</v>
      </c>
      <c r="L495" s="45">
        <f>LOOKUP(1,0/((订单汇总处理!$G$7:$G$2423=N495)*(订单汇总处理!$E$7:$E$2423=B495)*(订单汇总处理!$D$7:$D$2423=2)),订单汇总处理!$I$7:$I$2423)</f>
        <v>12</v>
      </c>
      <c r="M495" s="45">
        <f>IF(SUBSTITUTE(D495," ","")="老年群体",K495*LOOKUP(1,0/((基础数据!$A$15:$A$26=SUBSTITUTE(是否降价——第三轮积分赛2Q产品评价以及处理!B495," ",""))*(基础数据!$B$15:$B$26=SUBSTITUTE(是否降价——第三轮积分赛2Q产品评价以及处理!D495," ",""))),基础数据!$C$15:$C$26)/(100-基础数据!$G$5),K495*LOOKUP(1,0/((基础数据!$A$15:$A$26=SUBSTITUTE(是否降价——第三轮积分赛2Q产品评价以及处理!B495," ",""))*(基础数据!$B$15:$B$26=SUBSTITUTE(是否降价——第三轮积分赛2Q产品评价以及处理!D495," ",""))),基础数据!$C$15:$C$26)/100)</f>
        <v>11.819700000000001</v>
      </c>
      <c r="N495" s="45" t="str">
        <f t="shared" si="63"/>
        <v>商务111</v>
      </c>
      <c r="O495" s="45">
        <f>IFERROR(LOOKUP(1,0/((订单汇总处理!$G$7:$G$2423=N495)*(订单汇总处理!$E$7:$E$2423=B495)*(订单汇总处理!$D$7:$D$2423=2)),订单汇总处理!$K$7:$K$2423),O496)</f>
        <v>1000</v>
      </c>
      <c r="P495" s="45"/>
      <c r="Q495" s="45">
        <f t="shared" si="64"/>
        <v>11819.7</v>
      </c>
      <c r="R495" s="46">
        <f t="shared" si="65"/>
        <v>1000</v>
      </c>
      <c r="S495" s="35">
        <f t="shared" si="66"/>
        <v>9.9999999999999995E-7</v>
      </c>
      <c r="T495" s="35">
        <f t="shared" si="67"/>
        <v>3.8132471012355197E-5</v>
      </c>
      <c r="U495" s="35">
        <f>IF(SUBSTITUTE(D495," ","")=基础数据!$A$5,S495/T495*基础数据!$C$5,IF(SUBSTITUTE(D495," ","")=基础数据!$A$4,S495/T495*基础数据!$C$4,IF(SUBSTITUTE(D495," ","")=基础数据!$A$3,S495/T495*基础数据!$C$3,S495/T495*基础数据!$C$2)))</f>
        <v>0.2622436924362947</v>
      </c>
      <c r="V495" s="35">
        <f t="shared" si="68"/>
        <v>1.7122436924362947</v>
      </c>
      <c r="W495" s="35">
        <f>IF(SUBSTITUTE(D495," ","")="老年群体",V495*LOOKUP(1,0/((基础数据!$A$15:$A$26=SUBSTITUTE(是否降价——第三轮积分赛2Q产品评价以及处理!B495," ",""))*(基础数据!$B$15:$B$26=SUBSTITUTE(是否降价——第三轮积分赛2Q产品评价以及处理!D495," ",""))),基础数据!$C$15:$C$26)/(100-基础数据!$G$5),V495*LOOKUP(1,0/((基础数据!$A$15:$A$26=SUBSTITUTE(是否降价——第三轮积分赛2Q产品评价以及处理!B495," ",""))*(基础数据!$B$15:$B$26=SUBSTITUTE(是否降价——第三轮积分赛2Q产品评价以及处理!D495," ",""))),基础数据!$C$15:$C$26)/100)</f>
        <v>11.814481477810434</v>
      </c>
      <c r="X495" s="35">
        <f t="shared" si="69"/>
        <v>11814.481477810434</v>
      </c>
    </row>
    <row r="496" spans="1:24" ht="27" hidden="1" thickBot="1">
      <c r="A496" s="43">
        <f t="shared" si="62"/>
        <v>20</v>
      </c>
      <c r="B496" s="29" t="s">
        <v>23</v>
      </c>
      <c r="C496" s="30" t="s">
        <v>17</v>
      </c>
      <c r="D496" s="32" t="s">
        <v>155</v>
      </c>
      <c r="E496" s="20" t="s">
        <v>181</v>
      </c>
      <c r="F496" s="24">
        <v>0.26</v>
      </c>
      <c r="G496" s="20">
        <v>0.18</v>
      </c>
      <c r="H496" s="20">
        <v>0.83</v>
      </c>
      <c r="I496" s="20">
        <v>0.2</v>
      </c>
      <c r="J496" s="20">
        <v>0.24</v>
      </c>
      <c r="K496" s="20">
        <v>1.7112000000000001</v>
      </c>
      <c r="L496" s="45">
        <f>LOOKUP(1,0/((订单汇总处理!$G$7:$G$2423=N496)*(订单汇总处理!$E$7:$E$2423=B496)*(订单汇总处理!$D$7:$D$2423=2)),订单汇总处理!$I$7:$I$2423)</f>
        <v>12</v>
      </c>
      <c r="M496" s="45">
        <f>IF(SUBSTITUTE(D496," ","")="老年群体",K496*LOOKUP(1,0/((基础数据!$A$15:$A$26=SUBSTITUTE(是否降价——第三轮积分赛2Q产品评价以及处理!B496," ",""))*(基础数据!$B$15:$B$26=SUBSTITUTE(是否降价——第三轮积分赛2Q产品评价以及处理!D496," ",""))),基础数据!$C$15:$C$26)/(100-基础数据!$G$5),K496*LOOKUP(1,0/((基础数据!$A$15:$A$26=SUBSTITUTE(是否降价——第三轮积分赛2Q产品评价以及处理!B496," ",""))*(基础数据!$B$15:$B$26=SUBSTITUTE(是否降价——第三轮积分赛2Q产品评价以及处理!D496," ",""))),基础数据!$C$15:$C$26)/100)</f>
        <v>11.80728</v>
      </c>
      <c r="N496" s="45" t="str">
        <f t="shared" si="63"/>
        <v>商2</v>
      </c>
      <c r="O496" s="45">
        <f>IFERROR(LOOKUP(1,0/((订单汇总处理!$G$7:$G$2423=N496)*(订单汇总处理!$E$7:$E$2423=B496)*(订单汇总处理!$D$7:$D$2423=2)),订单汇总处理!$K$7:$K$2423),O497)</f>
        <v>1000</v>
      </c>
      <c r="P496" s="45"/>
      <c r="Q496" s="45">
        <f t="shared" si="64"/>
        <v>11807.28</v>
      </c>
      <c r="R496" s="46">
        <f t="shared" si="65"/>
        <v>1000</v>
      </c>
      <c r="S496" s="35">
        <f t="shared" si="66"/>
        <v>9.9999999999999995E-7</v>
      </c>
      <c r="T496" s="35">
        <f t="shared" si="67"/>
        <v>3.8132471012355197E-5</v>
      </c>
      <c r="U496" s="35">
        <f>IF(SUBSTITUTE(D496," ","")=基础数据!$A$5,S496/T496*基础数据!$C$5,IF(SUBSTITUTE(D496," ","")=基础数据!$A$4,S496/T496*基础数据!$C$4,IF(SUBSTITUTE(D496," ","")=基础数据!$A$3,S496/T496*基础数据!$C$3,S496/T496*基础数据!$C$2)))</f>
        <v>0.2622436924362947</v>
      </c>
      <c r="V496" s="35">
        <f t="shared" si="68"/>
        <v>1.7122436924362947</v>
      </c>
      <c r="W496" s="35">
        <f>IF(SUBSTITUTE(D496," ","")="老年群体",V496*LOOKUP(1,0/((基础数据!$A$15:$A$26=SUBSTITUTE(是否降价——第三轮积分赛2Q产品评价以及处理!B496," ",""))*(基础数据!$B$15:$B$26=SUBSTITUTE(是否降价——第三轮积分赛2Q产品评价以及处理!D496," ",""))),基础数据!$C$15:$C$26)/(100-基础数据!$G$5),V496*LOOKUP(1,0/((基础数据!$A$15:$A$26=SUBSTITUTE(是否降价——第三轮积分赛2Q产品评价以及处理!B496," ",""))*(基础数据!$B$15:$B$26=SUBSTITUTE(是否降价——第三轮积分赛2Q产品评价以及处理!D496," ",""))),基础数据!$C$15:$C$26)/100)</f>
        <v>11.814481477810434</v>
      </c>
      <c r="X496" s="35">
        <f t="shared" si="69"/>
        <v>11814.481477810434</v>
      </c>
    </row>
    <row r="497" spans="1:24" ht="40.200000000000003" hidden="1" thickBot="1">
      <c r="A497" s="43">
        <f t="shared" si="62"/>
        <v>15</v>
      </c>
      <c r="B497" s="29" t="s">
        <v>23</v>
      </c>
      <c r="C497" s="30" t="s">
        <v>17</v>
      </c>
      <c r="D497" s="32" t="s">
        <v>155</v>
      </c>
      <c r="E497" s="20" t="s">
        <v>205</v>
      </c>
      <c r="F497" s="24">
        <v>0.26</v>
      </c>
      <c r="G497" s="20">
        <v>0.14000000000000001</v>
      </c>
      <c r="H497" s="20">
        <v>0.55000000000000004</v>
      </c>
      <c r="I497" s="20">
        <v>0.2</v>
      </c>
      <c r="J497" s="20">
        <v>0.17</v>
      </c>
      <c r="K497" s="20">
        <v>1.3277000000000001</v>
      </c>
      <c r="L497" s="45">
        <f>LOOKUP(1,0/((订单汇总处理!$G$7:$G$2423=N497)*(订单汇总处理!$E$7:$E$2423=B497)*(订单汇总处理!$D$7:$D$2423=2)),订单汇总处理!$I$7:$I$2423)</f>
        <v>9</v>
      </c>
      <c r="M497" s="45">
        <f>IF(SUBSTITUTE(D497," ","")="老年群体",K497*LOOKUP(1,0/((基础数据!$A$15:$A$26=SUBSTITUTE(是否降价——第三轮积分赛2Q产品评价以及处理!B497," ",""))*(基础数据!$B$15:$B$26=SUBSTITUTE(是否降价——第三轮积分赛2Q产品评价以及处理!D497," ",""))),基础数据!$C$15:$C$26)/(100-基础数据!$G$5),K497*LOOKUP(1,0/((基础数据!$A$15:$A$26=SUBSTITUTE(是否降价——第三轮积分赛2Q产品评价以及处理!B497," ",""))*(基础数据!$B$15:$B$26=SUBSTITUTE(是否降价——第三轮积分赛2Q产品评价以及处理!D497," ",""))),基础数据!$C$15:$C$26)/100)</f>
        <v>9.16113</v>
      </c>
      <c r="N497" s="45" t="str">
        <f t="shared" si="63"/>
        <v>2商</v>
      </c>
      <c r="O497" s="45">
        <f>IFERROR(LOOKUP(1,0/((订单汇总处理!$G$7:$G$2423=N497)*(订单汇总处理!$E$7:$E$2423=B497)*(订单汇总处理!$D$7:$D$2423=2)),订单汇总处理!$K$7:$K$2423),O498)</f>
        <v>1000</v>
      </c>
      <c r="P497" s="45"/>
      <c r="Q497" s="45">
        <f t="shared" si="64"/>
        <v>9161.1299999999992</v>
      </c>
      <c r="R497" s="46">
        <f t="shared" si="65"/>
        <v>1000</v>
      </c>
      <c r="S497" s="35">
        <f t="shared" si="66"/>
        <v>9.9999999999999995E-7</v>
      </c>
      <c r="T497" s="35">
        <f t="shared" si="67"/>
        <v>3.8132471012355197E-5</v>
      </c>
      <c r="U497" s="35">
        <f>IF(SUBSTITUTE(D497," ","")=基础数据!$A$5,S497/T497*基础数据!$C$5,IF(SUBSTITUTE(D497," ","")=基础数据!$A$4,S497/T497*基础数据!$C$4,IF(SUBSTITUTE(D497," ","")=基础数据!$A$3,S497/T497*基础数据!$C$3,S497/T497*基础数据!$C$2)))</f>
        <v>0.2622436924362947</v>
      </c>
      <c r="V497" s="35">
        <f t="shared" si="68"/>
        <v>1.3222436924362948</v>
      </c>
      <c r="W497" s="35">
        <f>IF(SUBSTITUTE(D497," ","")="老年群体",V497*LOOKUP(1,0/((基础数据!$A$15:$A$26=SUBSTITUTE(是否降价——第三轮积分赛2Q产品评价以及处理!B497," ",""))*(基础数据!$B$15:$B$26=SUBSTITUTE(是否降价——第三轮积分赛2Q产品评价以及处理!D497," ",""))),基础数据!$C$15:$C$26)/(100-基础数据!$G$5),V497*LOOKUP(1,0/((基础数据!$A$15:$A$26=SUBSTITUTE(是否降价——第三轮积分赛2Q产品评价以及处理!B497," ",""))*(基础数据!$B$15:$B$26=SUBSTITUTE(是否降价——第三轮积分赛2Q产品评价以及处理!D497," ",""))),基础数据!$C$15:$C$26)/100)</f>
        <v>9.1234814778104347</v>
      </c>
      <c r="X497" s="35">
        <f t="shared" si="69"/>
        <v>9123.4814778104355</v>
      </c>
    </row>
  </sheetData>
  <autoFilter ref="A1:V497" xr:uid="{234EB667-ECB9-4CE9-9D51-F2FFF8EEC2F0}">
    <filterColumn colId="0">
      <filters>
        <filter val="1"/>
      </filters>
    </filterColumn>
  </autoFilter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A16A3-9F71-4634-A9CB-A4EBED370433}">
  <dimension ref="A1:Y511"/>
  <sheetViews>
    <sheetView zoomScale="85" zoomScaleNormal="85" workbookViewId="0">
      <pane ySplit="7" topLeftCell="A14" activePane="bottomLeft" state="frozen"/>
      <selection pane="bottomLeft" activeCell="S23" sqref="S23"/>
    </sheetView>
  </sheetViews>
  <sheetFormatPr defaultRowHeight="13.8"/>
  <cols>
    <col min="1" max="1" width="8.88671875" style="141"/>
    <col min="2" max="2" width="10.5546875" style="141" customWidth="1"/>
    <col min="3" max="3" width="16.88671875" style="141" customWidth="1"/>
    <col min="4" max="4" width="15" style="141" customWidth="1"/>
    <col min="5" max="5" width="17.109375" style="141" customWidth="1"/>
    <col min="6" max="16" width="8.88671875" style="141" customWidth="1"/>
    <col min="17" max="17" width="11.77734375" style="141" customWidth="1"/>
    <col min="18" max="18" width="12.109375" style="141" customWidth="1"/>
    <col min="19" max="19" width="13.44140625" style="141" customWidth="1"/>
    <col min="20" max="20" width="14.21875" style="141" customWidth="1"/>
    <col min="21" max="21" width="17.5546875" style="141" customWidth="1"/>
    <col min="22" max="22" width="13.21875" style="141" customWidth="1"/>
    <col min="23" max="23" width="11.109375" style="141" customWidth="1"/>
    <col min="24" max="24" width="12" style="141" customWidth="1"/>
    <col min="25" max="25" width="14.6640625" style="141" customWidth="1"/>
    <col min="26" max="16384" width="8.88671875" style="141"/>
  </cols>
  <sheetData>
    <row r="1" spans="1:25" hidden="1">
      <c r="B1" s="141" t="s">
        <v>3603</v>
      </c>
      <c r="C1" s="141">
        <v>39</v>
      </c>
      <c r="D1" s="141">
        <v>78.75</v>
      </c>
      <c r="E1" s="141">
        <v>109</v>
      </c>
      <c r="F1" s="141">
        <v>12.25</v>
      </c>
      <c r="G1" s="141">
        <v>21.25</v>
      </c>
      <c r="H1" s="141">
        <v>33.5</v>
      </c>
      <c r="I1" s="141">
        <v>51</v>
      </c>
      <c r="J1" s="141">
        <v>75</v>
      </c>
      <c r="K1" s="141">
        <v>114.5</v>
      </c>
      <c r="L1" s="141">
        <v>153.75</v>
      </c>
      <c r="M1" s="141">
        <v>47</v>
      </c>
      <c r="N1" s="141">
        <v>50</v>
      </c>
      <c r="O1" s="141">
        <v>77</v>
      </c>
      <c r="P1" s="141">
        <v>85</v>
      </c>
    </row>
    <row r="2" spans="1:25" hidden="1">
      <c r="B2" s="141" t="s">
        <v>3595</v>
      </c>
      <c r="C2" s="104">
        <v>10</v>
      </c>
      <c r="D2" s="104">
        <v>1</v>
      </c>
      <c r="E2" s="104">
        <v>1</v>
      </c>
      <c r="F2" s="104">
        <v>1</v>
      </c>
      <c r="G2" s="104">
        <v>10</v>
      </c>
      <c r="H2" s="104">
        <v>10</v>
      </c>
      <c r="I2" s="104">
        <v>10</v>
      </c>
      <c r="J2" s="104">
        <v>10</v>
      </c>
      <c r="K2" s="104">
        <v>10</v>
      </c>
      <c r="L2" s="104">
        <v>10</v>
      </c>
      <c r="M2" s="104">
        <v>10</v>
      </c>
      <c r="N2" s="104">
        <v>10</v>
      </c>
      <c r="O2" s="104">
        <v>1</v>
      </c>
      <c r="P2" s="104">
        <v>1</v>
      </c>
    </row>
    <row r="3" spans="1:25" hidden="1">
      <c r="B3" s="141" t="s">
        <v>3594</v>
      </c>
      <c r="C3" s="104">
        <v>1</v>
      </c>
      <c r="D3" s="104">
        <v>10</v>
      </c>
      <c r="E3" s="104">
        <v>1</v>
      </c>
      <c r="F3" s="104">
        <v>10</v>
      </c>
      <c r="G3" s="104">
        <v>1</v>
      </c>
      <c r="H3" s="104">
        <v>1</v>
      </c>
      <c r="I3" s="104">
        <v>1</v>
      </c>
      <c r="J3" s="104">
        <v>10</v>
      </c>
      <c r="K3" s="104">
        <v>10</v>
      </c>
      <c r="L3" s="104">
        <v>10</v>
      </c>
      <c r="M3" s="104">
        <v>10</v>
      </c>
      <c r="N3" s="104">
        <v>1</v>
      </c>
      <c r="O3" s="104">
        <v>10</v>
      </c>
      <c r="P3" s="104">
        <v>1</v>
      </c>
    </row>
    <row r="4" spans="1:25" hidden="1">
      <c r="B4" s="141" t="s">
        <v>3593</v>
      </c>
      <c r="C4" s="104">
        <v>1</v>
      </c>
      <c r="D4" s="104">
        <v>1</v>
      </c>
      <c r="E4" s="104">
        <v>10</v>
      </c>
      <c r="F4" s="104">
        <v>1</v>
      </c>
      <c r="G4" s="104">
        <v>1</v>
      </c>
      <c r="H4" s="104">
        <v>10</v>
      </c>
      <c r="I4" s="104">
        <v>1</v>
      </c>
      <c r="J4" s="104">
        <v>1</v>
      </c>
      <c r="K4" s="104">
        <v>10</v>
      </c>
      <c r="L4" s="104">
        <v>10</v>
      </c>
      <c r="M4" s="104">
        <v>10</v>
      </c>
      <c r="N4" s="104">
        <v>1</v>
      </c>
      <c r="O4" s="104">
        <v>10</v>
      </c>
      <c r="P4" s="104">
        <v>1</v>
      </c>
    </row>
    <row r="5" spans="1:25" hidden="1">
      <c r="B5" s="141" t="s">
        <v>3592</v>
      </c>
      <c r="C5" s="104">
        <v>1</v>
      </c>
      <c r="D5" s="104">
        <v>1</v>
      </c>
      <c r="E5" s="104">
        <v>10</v>
      </c>
      <c r="F5" s="104">
        <v>1</v>
      </c>
      <c r="G5" s="104">
        <v>1</v>
      </c>
      <c r="H5" s="104">
        <v>10</v>
      </c>
      <c r="I5" s="104">
        <v>1</v>
      </c>
      <c r="J5" s="104">
        <v>1</v>
      </c>
      <c r="K5" s="104">
        <v>10</v>
      </c>
      <c r="L5" s="104">
        <v>10</v>
      </c>
      <c r="M5" s="104">
        <v>1</v>
      </c>
      <c r="N5" s="104">
        <v>5</v>
      </c>
      <c r="O5" s="104">
        <v>10</v>
      </c>
      <c r="P5" s="104">
        <v>10</v>
      </c>
      <c r="R5" s="80"/>
      <c r="S5" s="80"/>
      <c r="T5" s="80"/>
      <c r="U5" s="80"/>
    </row>
    <row r="6" spans="1:25" hidden="1">
      <c r="B6" s="141" t="s">
        <v>3591</v>
      </c>
      <c r="C6" s="141">
        <v>0.1</v>
      </c>
      <c r="D6" s="141">
        <v>0.2</v>
      </c>
      <c r="E6" s="141">
        <v>0.3</v>
      </c>
      <c r="F6" s="141">
        <v>0.1</v>
      </c>
      <c r="G6" s="141">
        <v>0.2</v>
      </c>
      <c r="H6" s="141">
        <v>0.3</v>
      </c>
      <c r="I6" s="141">
        <v>0.1</v>
      </c>
      <c r="J6" s="141">
        <v>0.15</v>
      </c>
      <c r="K6" s="141">
        <v>0.2</v>
      </c>
      <c r="L6" s="141">
        <v>0.3</v>
      </c>
      <c r="M6" s="141">
        <v>0.1</v>
      </c>
      <c r="N6" s="141">
        <v>0.1</v>
      </c>
      <c r="O6" s="141">
        <v>0.2</v>
      </c>
      <c r="P6" s="141">
        <v>0.2</v>
      </c>
    </row>
    <row r="7" spans="1:25">
      <c r="A7" s="141" t="s">
        <v>3596</v>
      </c>
      <c r="B7" s="141" t="s">
        <v>3590</v>
      </c>
      <c r="C7" s="142" t="s">
        <v>2909</v>
      </c>
      <c r="D7" s="142" t="s">
        <v>2910</v>
      </c>
      <c r="E7" s="142" t="s">
        <v>2875</v>
      </c>
      <c r="F7" s="143" t="s">
        <v>2876</v>
      </c>
      <c r="G7" s="143" t="s">
        <v>2877</v>
      </c>
      <c r="H7" s="143" t="s">
        <v>2878</v>
      </c>
      <c r="I7" s="144" t="s">
        <v>2879</v>
      </c>
      <c r="J7" s="144" t="s">
        <v>2880</v>
      </c>
      <c r="K7" s="144" t="s">
        <v>2881</v>
      </c>
      <c r="L7" s="144" t="s">
        <v>2882</v>
      </c>
      <c r="M7" s="145" t="s">
        <v>2883</v>
      </c>
      <c r="N7" s="145" t="s">
        <v>2884</v>
      </c>
      <c r="O7" s="145" t="s">
        <v>2885</v>
      </c>
      <c r="P7" s="145" t="s">
        <v>2886</v>
      </c>
      <c r="Q7" s="145" t="s">
        <v>3601</v>
      </c>
      <c r="R7" s="145" t="s">
        <v>3597</v>
      </c>
      <c r="S7" s="145" t="s">
        <v>3598</v>
      </c>
      <c r="T7" s="145" t="s">
        <v>3599</v>
      </c>
      <c r="U7" s="145" t="s">
        <v>3600</v>
      </c>
      <c r="V7" s="145" t="s">
        <v>3597</v>
      </c>
      <c r="W7" s="145" t="s">
        <v>3598</v>
      </c>
      <c r="X7" s="145" t="s">
        <v>3599</v>
      </c>
      <c r="Y7" s="145" t="s">
        <v>3600</v>
      </c>
    </row>
    <row r="8" spans="1:25">
      <c r="A8" s="141" t="str">
        <f t="shared" ref="A8:A71" si="0">IF(SUMPRODUCT(C8:P8,$C$6:$P$6)&gt;=0.5,"研发","不研发")</f>
        <v>不研发</v>
      </c>
      <c r="B8" s="146" t="str">
        <f t="shared" ref="B8:B71" si="1">IF(C8=1,1,IF(D8=1,2,IF(E8=1,3,"")))&amp;IF(F8=1,1,IF(G8=1,2,IF(H8=1,3,"")))&amp;IF(I8=1,1,IF(J8=1,2,IF(K8=1,3,IF(L8=1,4,""))))&amp;IF(M8=1,1,"")&amp;IF(N8=1,2,"")&amp;IF(O8=1,3,"")&amp;IF(P8=1,4,"")</f>
        <v>121</v>
      </c>
      <c r="C8" s="148">
        <v>1</v>
      </c>
      <c r="D8" s="148"/>
      <c r="E8" s="148"/>
      <c r="F8" s="148"/>
      <c r="G8" s="148">
        <v>1</v>
      </c>
      <c r="H8" s="148"/>
      <c r="I8" s="148">
        <v>1</v>
      </c>
      <c r="J8" s="148"/>
      <c r="K8" s="148"/>
      <c r="L8" s="148"/>
      <c r="M8" s="148"/>
      <c r="N8" s="148"/>
      <c r="O8" s="148"/>
      <c r="P8" s="148"/>
      <c r="Q8" s="141">
        <f t="shared" ref="Q8:Q71" si="2">SUMPRODUCT(C8:P8,$C$1:$P$1)</f>
        <v>111.25</v>
      </c>
      <c r="R8" s="141">
        <f t="shared" ref="R8:R71" si="3">SUMPRODUCT($C$5:$P$5,C8:P8)</f>
        <v>3</v>
      </c>
      <c r="S8" s="141">
        <f t="shared" ref="S8:S71" si="4">SUMPRODUCT(C8:P8,$C$4:$P$4)</f>
        <v>3</v>
      </c>
      <c r="T8" s="141">
        <f t="shared" ref="T8:T71" si="5">SUMPRODUCT(C8:P8,$C$3:$P$3)</f>
        <v>3</v>
      </c>
      <c r="U8" s="141">
        <f t="shared" ref="U8:U71" si="6">SUMPRODUCT($C$2:$P$2,C8:P8)</f>
        <v>30</v>
      </c>
      <c r="V8" s="147">
        <f t="shared" ref="V8:V71" si="7">Q8/R8</f>
        <v>37.083333333333336</v>
      </c>
      <c r="W8" s="147">
        <f t="shared" ref="W8:W71" si="8">Q8/S8</f>
        <v>37.083333333333336</v>
      </c>
      <c r="X8" s="147">
        <f t="shared" ref="X8:X71" si="9">Q8/T8</f>
        <v>37.083333333333336</v>
      </c>
      <c r="Y8" s="150">
        <f t="shared" ref="Y8:Y71" si="10">Q8/U8</f>
        <v>3.7083333333333335</v>
      </c>
    </row>
    <row r="9" spans="1:25">
      <c r="A9" s="141" t="str">
        <f t="shared" si="0"/>
        <v>不研发</v>
      </c>
      <c r="B9" s="146" t="str">
        <f t="shared" si="1"/>
        <v>122</v>
      </c>
      <c r="C9" s="148">
        <v>1</v>
      </c>
      <c r="D9" s="148"/>
      <c r="E9" s="148"/>
      <c r="F9" s="148"/>
      <c r="G9" s="148">
        <v>1</v>
      </c>
      <c r="H9" s="148"/>
      <c r="I9" s="148"/>
      <c r="J9" s="148">
        <v>1</v>
      </c>
      <c r="K9" s="148"/>
      <c r="L9" s="148"/>
      <c r="M9" s="148"/>
      <c r="N9" s="148"/>
      <c r="O9" s="148"/>
      <c r="P9" s="148"/>
      <c r="Q9" s="141">
        <f t="shared" si="2"/>
        <v>135.25</v>
      </c>
      <c r="R9" s="141">
        <f t="shared" si="3"/>
        <v>3</v>
      </c>
      <c r="S9" s="141">
        <f t="shared" si="4"/>
        <v>3</v>
      </c>
      <c r="T9" s="141">
        <f t="shared" si="5"/>
        <v>12</v>
      </c>
      <c r="U9" s="141">
        <f t="shared" si="6"/>
        <v>30</v>
      </c>
      <c r="V9" s="147">
        <f t="shared" si="7"/>
        <v>45.083333333333336</v>
      </c>
      <c r="W9" s="141">
        <f t="shared" si="8"/>
        <v>45.083333333333336</v>
      </c>
      <c r="X9" s="141">
        <f t="shared" si="9"/>
        <v>11.270833333333334</v>
      </c>
      <c r="Y9" s="141">
        <f t="shared" si="10"/>
        <v>4.5083333333333337</v>
      </c>
    </row>
    <row r="10" spans="1:25">
      <c r="A10" s="141" t="str">
        <f t="shared" si="0"/>
        <v>不研发</v>
      </c>
      <c r="B10" s="146" t="str">
        <f t="shared" si="1"/>
        <v>1111</v>
      </c>
      <c r="C10" s="148">
        <v>1</v>
      </c>
      <c r="D10" s="148"/>
      <c r="E10" s="148"/>
      <c r="F10" s="148">
        <v>1</v>
      </c>
      <c r="G10" s="148"/>
      <c r="H10" s="148"/>
      <c r="I10" s="148">
        <v>1</v>
      </c>
      <c r="J10" s="148"/>
      <c r="K10" s="148"/>
      <c r="L10" s="148"/>
      <c r="M10" s="147">
        <v>1</v>
      </c>
      <c r="N10" s="147"/>
      <c r="O10" s="147"/>
      <c r="P10" s="147"/>
      <c r="Q10" s="141">
        <f t="shared" si="2"/>
        <v>149.25</v>
      </c>
      <c r="R10" s="141">
        <f t="shared" si="3"/>
        <v>4</v>
      </c>
      <c r="S10" s="141">
        <f t="shared" si="4"/>
        <v>13</v>
      </c>
      <c r="T10" s="141">
        <f t="shared" si="5"/>
        <v>22</v>
      </c>
      <c r="U10" s="141">
        <f t="shared" si="6"/>
        <v>31</v>
      </c>
      <c r="V10" s="147">
        <f t="shared" si="7"/>
        <v>37.3125</v>
      </c>
      <c r="W10" s="150">
        <f t="shared" si="8"/>
        <v>11.48076923076923</v>
      </c>
      <c r="X10" s="141">
        <f t="shared" si="9"/>
        <v>6.7840909090909092</v>
      </c>
      <c r="Y10" s="141">
        <f t="shared" si="10"/>
        <v>4.814516129032258</v>
      </c>
    </row>
    <row r="11" spans="1:25">
      <c r="A11" s="141" t="str">
        <f t="shared" si="0"/>
        <v>研发</v>
      </c>
      <c r="B11" s="146" t="str">
        <f t="shared" si="1"/>
        <v>1211</v>
      </c>
      <c r="C11" s="148">
        <v>1</v>
      </c>
      <c r="D11" s="148"/>
      <c r="E11" s="148"/>
      <c r="F11" s="148"/>
      <c r="G11" s="148">
        <v>1</v>
      </c>
      <c r="H11" s="148"/>
      <c r="I11" s="148">
        <v>1</v>
      </c>
      <c r="J11" s="148"/>
      <c r="K11" s="148"/>
      <c r="L11" s="148"/>
      <c r="M11" s="141">
        <v>1</v>
      </c>
      <c r="Q11" s="141">
        <f t="shared" si="2"/>
        <v>158.25</v>
      </c>
      <c r="R11" s="141">
        <f t="shared" si="3"/>
        <v>4</v>
      </c>
      <c r="S11" s="141">
        <f t="shared" si="4"/>
        <v>13</v>
      </c>
      <c r="T11" s="141">
        <f t="shared" si="5"/>
        <v>13</v>
      </c>
      <c r="U11" s="141">
        <f t="shared" si="6"/>
        <v>40</v>
      </c>
      <c r="V11" s="141">
        <f t="shared" si="7"/>
        <v>39.5625</v>
      </c>
      <c r="W11" s="141">
        <f t="shared" si="8"/>
        <v>12.173076923076923</v>
      </c>
      <c r="X11" s="141">
        <f t="shared" si="9"/>
        <v>12.173076923076923</v>
      </c>
      <c r="Y11" s="141">
        <f t="shared" si="10"/>
        <v>3.9562499999999998</v>
      </c>
    </row>
    <row r="12" spans="1:25">
      <c r="A12" s="141" t="str">
        <f t="shared" si="0"/>
        <v>不研发</v>
      </c>
      <c r="B12" s="146" t="str">
        <f t="shared" si="1"/>
        <v>111</v>
      </c>
      <c r="C12" s="148">
        <v>1</v>
      </c>
      <c r="D12" s="148"/>
      <c r="E12" s="148"/>
      <c r="F12" s="148">
        <v>1</v>
      </c>
      <c r="G12" s="148"/>
      <c r="H12" s="148"/>
      <c r="I12" s="148">
        <v>1</v>
      </c>
      <c r="J12" s="148"/>
      <c r="K12" s="148"/>
      <c r="L12" s="148"/>
      <c r="M12" s="148"/>
      <c r="N12" s="148"/>
      <c r="O12" s="148"/>
      <c r="P12" s="148"/>
      <c r="Q12" s="141">
        <f t="shared" si="2"/>
        <v>102.25</v>
      </c>
      <c r="R12" s="141">
        <f t="shared" si="3"/>
        <v>3</v>
      </c>
      <c r="S12" s="141">
        <f t="shared" si="4"/>
        <v>3</v>
      </c>
      <c r="T12" s="141">
        <f t="shared" si="5"/>
        <v>12</v>
      </c>
      <c r="U12" s="141">
        <f t="shared" si="6"/>
        <v>21</v>
      </c>
      <c r="V12" s="141">
        <f t="shared" si="7"/>
        <v>34.083333333333336</v>
      </c>
      <c r="W12" s="141">
        <f t="shared" si="8"/>
        <v>34.083333333333336</v>
      </c>
      <c r="X12" s="141">
        <f t="shared" si="9"/>
        <v>8.5208333333333339</v>
      </c>
      <c r="Y12" s="147">
        <f t="shared" si="10"/>
        <v>4.8690476190476186</v>
      </c>
    </row>
    <row r="13" spans="1:25">
      <c r="A13" s="141" t="str">
        <f t="shared" si="0"/>
        <v>不研发</v>
      </c>
      <c r="B13" s="146" t="str">
        <f t="shared" si="1"/>
        <v>1112</v>
      </c>
      <c r="C13" s="148">
        <v>1</v>
      </c>
      <c r="D13" s="148"/>
      <c r="E13" s="148"/>
      <c r="F13" s="148">
        <v>1</v>
      </c>
      <c r="G13" s="148"/>
      <c r="H13" s="148"/>
      <c r="I13" s="148">
        <v>1</v>
      </c>
      <c r="J13" s="148"/>
      <c r="K13" s="148"/>
      <c r="L13" s="148"/>
      <c r="M13" s="147"/>
      <c r="N13" s="147">
        <v>1</v>
      </c>
      <c r="O13" s="147"/>
      <c r="P13" s="147"/>
      <c r="Q13" s="141">
        <f t="shared" si="2"/>
        <v>152.25</v>
      </c>
      <c r="R13" s="141">
        <f t="shared" si="3"/>
        <v>8</v>
      </c>
      <c r="S13" s="141">
        <f t="shared" si="4"/>
        <v>4</v>
      </c>
      <c r="T13" s="141">
        <f t="shared" si="5"/>
        <v>13</v>
      </c>
      <c r="U13" s="141">
        <f t="shared" si="6"/>
        <v>31</v>
      </c>
      <c r="V13" s="151">
        <f t="shared" si="7"/>
        <v>19.03125</v>
      </c>
      <c r="W13" s="147">
        <f t="shared" si="8"/>
        <v>38.0625</v>
      </c>
      <c r="X13" s="141">
        <f t="shared" si="9"/>
        <v>11.711538461538462</v>
      </c>
      <c r="Y13" s="147">
        <f t="shared" si="10"/>
        <v>4.911290322580645</v>
      </c>
    </row>
    <row r="14" spans="1:25">
      <c r="A14" s="141" t="str">
        <f t="shared" si="0"/>
        <v>研发</v>
      </c>
      <c r="B14" s="146" t="str">
        <f t="shared" si="1"/>
        <v>1212</v>
      </c>
      <c r="C14" s="148">
        <v>1</v>
      </c>
      <c r="D14" s="148"/>
      <c r="E14" s="148"/>
      <c r="F14" s="148"/>
      <c r="G14" s="148">
        <v>1</v>
      </c>
      <c r="H14" s="148"/>
      <c r="I14" s="148">
        <v>1</v>
      </c>
      <c r="J14" s="148"/>
      <c r="K14" s="148"/>
      <c r="L14" s="148"/>
      <c r="N14" s="141">
        <v>1</v>
      </c>
      <c r="Q14" s="141">
        <f t="shared" si="2"/>
        <v>161.25</v>
      </c>
      <c r="R14" s="141">
        <f t="shared" si="3"/>
        <v>8</v>
      </c>
      <c r="S14" s="141">
        <f t="shared" si="4"/>
        <v>4</v>
      </c>
      <c r="T14" s="141">
        <f t="shared" si="5"/>
        <v>4</v>
      </c>
      <c r="U14" s="141">
        <f t="shared" si="6"/>
        <v>40</v>
      </c>
      <c r="V14" s="141">
        <f t="shared" si="7"/>
        <v>20.15625</v>
      </c>
      <c r="W14" s="141">
        <f t="shared" si="8"/>
        <v>40.3125</v>
      </c>
      <c r="X14" s="141">
        <f t="shared" si="9"/>
        <v>40.3125</v>
      </c>
      <c r="Y14" s="141">
        <f t="shared" si="10"/>
        <v>4.03125</v>
      </c>
    </row>
    <row r="15" spans="1:25">
      <c r="A15" s="141" t="str">
        <f t="shared" si="0"/>
        <v>研发</v>
      </c>
      <c r="B15" s="146" t="str">
        <f t="shared" si="1"/>
        <v>131</v>
      </c>
      <c r="C15" s="148">
        <v>1</v>
      </c>
      <c r="D15" s="148"/>
      <c r="E15" s="148"/>
      <c r="F15" s="148"/>
      <c r="G15" s="148"/>
      <c r="H15" s="148">
        <v>1</v>
      </c>
      <c r="I15" s="148">
        <v>1</v>
      </c>
      <c r="J15" s="148"/>
      <c r="K15" s="148"/>
      <c r="L15" s="148"/>
      <c r="M15" s="148"/>
      <c r="N15" s="148"/>
      <c r="O15" s="148"/>
      <c r="P15" s="148"/>
      <c r="Q15" s="141">
        <f t="shared" si="2"/>
        <v>123.5</v>
      </c>
      <c r="R15" s="141">
        <f t="shared" si="3"/>
        <v>12</v>
      </c>
      <c r="S15" s="141">
        <f t="shared" si="4"/>
        <v>12</v>
      </c>
      <c r="T15" s="141">
        <f t="shared" si="5"/>
        <v>3</v>
      </c>
      <c r="U15" s="141">
        <f t="shared" si="6"/>
        <v>30</v>
      </c>
      <c r="V15" s="141">
        <f t="shared" si="7"/>
        <v>10.291666666666666</v>
      </c>
      <c r="W15" s="141">
        <f t="shared" si="8"/>
        <v>10.291666666666666</v>
      </c>
      <c r="X15" s="141">
        <f t="shared" si="9"/>
        <v>41.166666666666664</v>
      </c>
      <c r="Y15" s="141">
        <f t="shared" si="10"/>
        <v>4.1166666666666663</v>
      </c>
    </row>
    <row r="16" spans="1:25">
      <c r="A16" s="141" t="str">
        <f t="shared" si="0"/>
        <v>研发</v>
      </c>
      <c r="B16" s="146" t="str">
        <f t="shared" si="1"/>
        <v>12112</v>
      </c>
      <c r="C16" s="148">
        <v>1</v>
      </c>
      <c r="D16" s="148"/>
      <c r="E16" s="148"/>
      <c r="F16" s="148"/>
      <c r="G16" s="148">
        <v>1</v>
      </c>
      <c r="H16" s="148"/>
      <c r="I16" s="148">
        <v>1</v>
      </c>
      <c r="J16" s="148"/>
      <c r="K16" s="148"/>
      <c r="L16" s="148"/>
      <c r="M16" s="141">
        <v>1</v>
      </c>
      <c r="N16" s="141">
        <v>1</v>
      </c>
      <c r="Q16" s="141">
        <f t="shared" si="2"/>
        <v>208.25</v>
      </c>
      <c r="R16" s="141">
        <f t="shared" si="3"/>
        <v>9</v>
      </c>
      <c r="S16" s="141">
        <f t="shared" si="4"/>
        <v>14</v>
      </c>
      <c r="T16" s="141">
        <f t="shared" si="5"/>
        <v>14</v>
      </c>
      <c r="U16" s="141">
        <f t="shared" si="6"/>
        <v>50</v>
      </c>
      <c r="V16" s="141">
        <f t="shared" si="7"/>
        <v>23.138888888888889</v>
      </c>
      <c r="W16" s="141">
        <f t="shared" si="8"/>
        <v>14.875</v>
      </c>
      <c r="X16" s="141">
        <f t="shared" si="9"/>
        <v>14.875</v>
      </c>
      <c r="Y16" s="141">
        <f t="shared" si="10"/>
        <v>4.165</v>
      </c>
    </row>
    <row r="17" spans="1:25">
      <c r="A17" s="141" t="str">
        <f t="shared" si="0"/>
        <v>研发</v>
      </c>
      <c r="B17" s="146" t="str">
        <f t="shared" si="1"/>
        <v>1311</v>
      </c>
      <c r="C17" s="148">
        <v>1</v>
      </c>
      <c r="D17" s="148"/>
      <c r="E17" s="148"/>
      <c r="F17" s="148"/>
      <c r="G17" s="148"/>
      <c r="H17" s="148">
        <v>1</v>
      </c>
      <c r="I17" s="148">
        <v>1</v>
      </c>
      <c r="J17" s="148"/>
      <c r="K17" s="148"/>
      <c r="L17" s="148"/>
      <c r="M17" s="141">
        <v>1</v>
      </c>
      <c r="Q17" s="141">
        <f t="shared" si="2"/>
        <v>170.5</v>
      </c>
      <c r="R17" s="141">
        <f t="shared" si="3"/>
        <v>13</v>
      </c>
      <c r="S17" s="141">
        <f t="shared" si="4"/>
        <v>22</v>
      </c>
      <c r="T17" s="141">
        <f t="shared" si="5"/>
        <v>13</v>
      </c>
      <c r="U17" s="141">
        <f t="shared" si="6"/>
        <v>40</v>
      </c>
      <c r="V17" s="141">
        <f t="shared" si="7"/>
        <v>13.115384615384615</v>
      </c>
      <c r="W17" s="141">
        <f t="shared" si="8"/>
        <v>7.75</v>
      </c>
      <c r="X17" s="141">
        <f t="shared" si="9"/>
        <v>13.115384615384615</v>
      </c>
      <c r="Y17" s="141">
        <f t="shared" si="10"/>
        <v>4.2625000000000002</v>
      </c>
    </row>
    <row r="18" spans="1:25">
      <c r="A18" s="141" t="str">
        <f t="shared" si="0"/>
        <v>研发</v>
      </c>
      <c r="B18" s="146" t="str">
        <f t="shared" si="1"/>
        <v>1312</v>
      </c>
      <c r="C18" s="148">
        <v>1</v>
      </c>
      <c r="D18" s="148"/>
      <c r="E18" s="148"/>
      <c r="F18" s="148"/>
      <c r="G18" s="148"/>
      <c r="H18" s="148">
        <v>1</v>
      </c>
      <c r="I18" s="148">
        <v>1</v>
      </c>
      <c r="J18" s="148"/>
      <c r="K18" s="148"/>
      <c r="L18" s="148"/>
      <c r="M18" s="147"/>
      <c r="N18" s="147">
        <v>1</v>
      </c>
      <c r="O18" s="147"/>
      <c r="P18" s="147"/>
      <c r="Q18" s="141">
        <f t="shared" si="2"/>
        <v>173.5</v>
      </c>
      <c r="R18" s="141">
        <f t="shared" si="3"/>
        <v>17</v>
      </c>
      <c r="S18" s="141">
        <f t="shared" si="4"/>
        <v>13</v>
      </c>
      <c r="T18" s="141">
        <f t="shared" si="5"/>
        <v>4</v>
      </c>
      <c r="U18" s="141">
        <f t="shared" si="6"/>
        <v>40</v>
      </c>
      <c r="V18" s="141">
        <f t="shared" si="7"/>
        <v>10.205882352941176</v>
      </c>
      <c r="W18" s="141">
        <f t="shared" si="8"/>
        <v>13.346153846153847</v>
      </c>
      <c r="X18" s="141">
        <f t="shared" si="9"/>
        <v>43.375</v>
      </c>
      <c r="Y18" s="141">
        <f t="shared" si="10"/>
        <v>4.3375000000000004</v>
      </c>
    </row>
    <row r="19" spans="1:25">
      <c r="A19" s="141" t="str">
        <f t="shared" si="0"/>
        <v>研发</v>
      </c>
      <c r="B19" s="146" t="str">
        <f t="shared" si="1"/>
        <v>13112</v>
      </c>
      <c r="C19" s="148">
        <v>1</v>
      </c>
      <c r="D19" s="148"/>
      <c r="E19" s="148"/>
      <c r="F19" s="148"/>
      <c r="G19" s="148"/>
      <c r="H19" s="148">
        <v>1</v>
      </c>
      <c r="I19" s="148">
        <v>1</v>
      </c>
      <c r="J19" s="148"/>
      <c r="K19" s="148"/>
      <c r="L19" s="148"/>
      <c r="M19" s="141">
        <v>1</v>
      </c>
      <c r="N19" s="141">
        <v>1</v>
      </c>
      <c r="Q19" s="141">
        <f t="shared" si="2"/>
        <v>220.5</v>
      </c>
      <c r="R19" s="141">
        <f t="shared" si="3"/>
        <v>18</v>
      </c>
      <c r="S19" s="141">
        <f t="shared" si="4"/>
        <v>23</v>
      </c>
      <c r="T19" s="141">
        <f t="shared" si="5"/>
        <v>14</v>
      </c>
      <c r="U19" s="141">
        <f t="shared" si="6"/>
        <v>50</v>
      </c>
      <c r="V19" s="141">
        <f t="shared" si="7"/>
        <v>12.25</v>
      </c>
      <c r="W19" s="141">
        <f t="shared" si="8"/>
        <v>9.5869565217391308</v>
      </c>
      <c r="X19" s="141">
        <f t="shared" si="9"/>
        <v>15.75</v>
      </c>
      <c r="Y19" s="141">
        <f t="shared" si="10"/>
        <v>4.41</v>
      </c>
    </row>
    <row r="20" spans="1:25">
      <c r="A20" s="141" t="str">
        <f t="shared" si="0"/>
        <v>不研发</v>
      </c>
      <c r="B20" s="146" t="str">
        <f t="shared" si="1"/>
        <v>1121</v>
      </c>
      <c r="C20" s="148">
        <v>1</v>
      </c>
      <c r="D20" s="148"/>
      <c r="E20" s="148"/>
      <c r="F20" s="148">
        <v>1</v>
      </c>
      <c r="G20" s="148"/>
      <c r="H20" s="148"/>
      <c r="I20" s="148"/>
      <c r="J20" s="148">
        <v>1</v>
      </c>
      <c r="K20" s="148"/>
      <c r="L20" s="148"/>
      <c r="M20" s="147">
        <v>1</v>
      </c>
      <c r="N20" s="147"/>
      <c r="O20" s="147"/>
      <c r="P20" s="147"/>
      <c r="Q20" s="141">
        <f t="shared" si="2"/>
        <v>173.25</v>
      </c>
      <c r="R20" s="141">
        <f t="shared" si="3"/>
        <v>4</v>
      </c>
      <c r="S20" s="141">
        <f t="shared" si="4"/>
        <v>13</v>
      </c>
      <c r="T20" s="141">
        <f t="shared" si="5"/>
        <v>31</v>
      </c>
      <c r="U20" s="141">
        <f t="shared" si="6"/>
        <v>31</v>
      </c>
      <c r="V20" s="147">
        <f t="shared" si="7"/>
        <v>43.3125</v>
      </c>
      <c r="W20" s="147">
        <f t="shared" si="8"/>
        <v>13.326923076923077</v>
      </c>
      <c r="X20" s="141">
        <f t="shared" si="9"/>
        <v>5.588709677419355</v>
      </c>
      <c r="Y20" s="141">
        <f t="shared" si="10"/>
        <v>5.588709677419355</v>
      </c>
    </row>
    <row r="21" spans="1:25">
      <c r="A21" s="141" t="str">
        <f t="shared" si="0"/>
        <v>不研发</v>
      </c>
      <c r="B21" s="146" t="str">
        <f t="shared" si="1"/>
        <v>1122</v>
      </c>
      <c r="C21" s="148">
        <v>1</v>
      </c>
      <c r="D21" s="148"/>
      <c r="E21" s="148"/>
      <c r="F21" s="148">
        <v>1</v>
      </c>
      <c r="G21" s="148"/>
      <c r="H21" s="148"/>
      <c r="I21" s="148"/>
      <c r="J21" s="148">
        <v>1</v>
      </c>
      <c r="K21" s="148"/>
      <c r="L21" s="148"/>
      <c r="M21" s="147"/>
      <c r="N21" s="147">
        <v>1</v>
      </c>
      <c r="O21" s="147"/>
      <c r="P21" s="147"/>
      <c r="Q21" s="141">
        <f t="shared" si="2"/>
        <v>176.25</v>
      </c>
      <c r="R21" s="141">
        <f t="shared" si="3"/>
        <v>8</v>
      </c>
      <c r="S21" s="141">
        <f t="shared" si="4"/>
        <v>4</v>
      </c>
      <c r="T21" s="141">
        <f t="shared" si="5"/>
        <v>22</v>
      </c>
      <c r="U21" s="141">
        <f t="shared" si="6"/>
        <v>31</v>
      </c>
      <c r="V21" s="147">
        <f t="shared" si="7"/>
        <v>22.03125</v>
      </c>
      <c r="W21" s="141">
        <f t="shared" si="8"/>
        <v>44.0625</v>
      </c>
      <c r="X21" s="147">
        <f t="shared" si="9"/>
        <v>8.0113636363636367</v>
      </c>
      <c r="Y21" s="141">
        <f t="shared" si="10"/>
        <v>5.685483870967742</v>
      </c>
    </row>
    <row r="22" spans="1:25">
      <c r="A22" s="141" t="str">
        <f t="shared" si="0"/>
        <v>研发</v>
      </c>
      <c r="B22" s="146" t="str">
        <f t="shared" si="1"/>
        <v>1221</v>
      </c>
      <c r="C22" s="148">
        <v>1</v>
      </c>
      <c r="D22" s="148"/>
      <c r="E22" s="148"/>
      <c r="F22" s="148"/>
      <c r="G22" s="148">
        <v>1</v>
      </c>
      <c r="H22" s="148"/>
      <c r="I22" s="148"/>
      <c r="J22" s="148">
        <v>1</v>
      </c>
      <c r="K22" s="148"/>
      <c r="L22" s="148"/>
      <c r="M22" s="147">
        <v>1</v>
      </c>
      <c r="N22" s="147"/>
      <c r="O22" s="147"/>
      <c r="P22" s="147"/>
      <c r="Q22" s="141">
        <f t="shared" si="2"/>
        <v>182.25</v>
      </c>
      <c r="R22" s="141">
        <f t="shared" si="3"/>
        <v>4</v>
      </c>
      <c r="S22" s="141">
        <f t="shared" si="4"/>
        <v>13</v>
      </c>
      <c r="T22" s="141">
        <f t="shared" si="5"/>
        <v>22</v>
      </c>
      <c r="U22" s="141">
        <f t="shared" si="6"/>
        <v>40</v>
      </c>
      <c r="V22" s="141">
        <f t="shared" si="7"/>
        <v>45.5625</v>
      </c>
      <c r="W22" s="141">
        <f t="shared" si="8"/>
        <v>14.01923076923077</v>
      </c>
      <c r="X22" s="141">
        <f t="shared" si="9"/>
        <v>8.2840909090909083</v>
      </c>
      <c r="Y22" s="141">
        <f t="shared" si="10"/>
        <v>4.5562500000000004</v>
      </c>
    </row>
    <row r="23" spans="1:25">
      <c r="A23" s="141" t="str">
        <f t="shared" si="0"/>
        <v>研发</v>
      </c>
      <c r="B23" s="146" t="str">
        <f t="shared" si="1"/>
        <v>1222</v>
      </c>
      <c r="C23" s="148">
        <v>1</v>
      </c>
      <c r="D23" s="148"/>
      <c r="E23" s="148"/>
      <c r="F23" s="148"/>
      <c r="G23" s="148">
        <v>1</v>
      </c>
      <c r="H23" s="148"/>
      <c r="I23" s="148"/>
      <c r="J23" s="148">
        <v>1</v>
      </c>
      <c r="K23" s="148"/>
      <c r="L23" s="148"/>
      <c r="N23" s="141">
        <v>1</v>
      </c>
      <c r="Q23" s="141">
        <f t="shared" si="2"/>
        <v>185.25</v>
      </c>
      <c r="R23" s="141">
        <f t="shared" si="3"/>
        <v>8</v>
      </c>
      <c r="S23" s="141">
        <f t="shared" si="4"/>
        <v>4</v>
      </c>
      <c r="T23" s="141">
        <f t="shared" si="5"/>
        <v>13</v>
      </c>
      <c r="U23" s="141">
        <f t="shared" si="6"/>
        <v>40</v>
      </c>
      <c r="V23" s="141">
        <f t="shared" si="7"/>
        <v>23.15625</v>
      </c>
      <c r="W23" s="141">
        <f t="shared" si="8"/>
        <v>46.3125</v>
      </c>
      <c r="X23" s="141">
        <f t="shared" si="9"/>
        <v>14.25</v>
      </c>
      <c r="Y23" s="141">
        <f t="shared" si="10"/>
        <v>4.6312499999999996</v>
      </c>
    </row>
    <row r="24" spans="1:25">
      <c r="A24" s="141" t="str">
        <f t="shared" si="0"/>
        <v>研发</v>
      </c>
      <c r="B24" s="146" t="str">
        <f t="shared" si="1"/>
        <v>12212</v>
      </c>
      <c r="C24" s="148">
        <v>1</v>
      </c>
      <c r="D24" s="148"/>
      <c r="E24" s="148"/>
      <c r="F24" s="148"/>
      <c r="G24" s="148">
        <v>1</v>
      </c>
      <c r="H24" s="148"/>
      <c r="I24" s="148"/>
      <c r="J24" s="148">
        <v>1</v>
      </c>
      <c r="K24" s="148"/>
      <c r="L24" s="148"/>
      <c r="M24" s="141">
        <v>1</v>
      </c>
      <c r="N24" s="141">
        <v>1</v>
      </c>
      <c r="Q24" s="141">
        <f t="shared" si="2"/>
        <v>232.25</v>
      </c>
      <c r="R24" s="141">
        <f t="shared" si="3"/>
        <v>9</v>
      </c>
      <c r="S24" s="141">
        <f t="shared" si="4"/>
        <v>14</v>
      </c>
      <c r="T24" s="141">
        <f t="shared" si="5"/>
        <v>23</v>
      </c>
      <c r="U24" s="141">
        <f t="shared" si="6"/>
        <v>50</v>
      </c>
      <c r="V24" s="141">
        <f t="shared" si="7"/>
        <v>25.805555555555557</v>
      </c>
      <c r="W24" s="141">
        <f t="shared" si="8"/>
        <v>16.589285714285715</v>
      </c>
      <c r="X24" s="141">
        <f t="shared" si="9"/>
        <v>10.097826086956522</v>
      </c>
      <c r="Y24" s="141">
        <f t="shared" si="10"/>
        <v>4.6449999999999996</v>
      </c>
    </row>
    <row r="25" spans="1:25">
      <c r="A25" s="141" t="str">
        <f t="shared" si="0"/>
        <v>研发</v>
      </c>
      <c r="B25" s="146" t="str">
        <f t="shared" si="1"/>
        <v>11112</v>
      </c>
      <c r="C25" s="148">
        <v>1</v>
      </c>
      <c r="D25" s="148"/>
      <c r="E25" s="148"/>
      <c r="F25" s="148">
        <v>1</v>
      </c>
      <c r="G25" s="148"/>
      <c r="H25" s="148"/>
      <c r="I25" s="148">
        <v>1</v>
      </c>
      <c r="J25" s="148"/>
      <c r="K25" s="148"/>
      <c r="L25" s="148"/>
      <c r="M25" s="141">
        <v>1</v>
      </c>
      <c r="N25" s="141">
        <v>1</v>
      </c>
      <c r="Q25" s="141">
        <f t="shared" si="2"/>
        <v>199.25</v>
      </c>
      <c r="R25" s="141">
        <f t="shared" si="3"/>
        <v>9</v>
      </c>
      <c r="S25" s="141">
        <f t="shared" si="4"/>
        <v>14</v>
      </c>
      <c r="T25" s="141">
        <f t="shared" si="5"/>
        <v>23</v>
      </c>
      <c r="U25" s="141">
        <f t="shared" si="6"/>
        <v>41</v>
      </c>
      <c r="V25" s="141">
        <f t="shared" si="7"/>
        <v>22.138888888888889</v>
      </c>
      <c r="W25" s="141">
        <f t="shared" si="8"/>
        <v>14.232142857142858</v>
      </c>
      <c r="X25" s="141">
        <f t="shared" si="9"/>
        <v>8.6630434782608692</v>
      </c>
      <c r="Y25" s="141">
        <f t="shared" si="10"/>
        <v>4.8597560975609753</v>
      </c>
    </row>
    <row r="26" spans="1:25">
      <c r="A26" s="141" t="str">
        <f t="shared" si="0"/>
        <v>研发</v>
      </c>
      <c r="B26" s="146" t="str">
        <f t="shared" si="1"/>
        <v>1321</v>
      </c>
      <c r="C26" s="148">
        <v>1</v>
      </c>
      <c r="D26" s="148"/>
      <c r="E26" s="148"/>
      <c r="F26" s="148"/>
      <c r="G26" s="148"/>
      <c r="H26" s="148">
        <v>1</v>
      </c>
      <c r="I26" s="148"/>
      <c r="J26" s="148">
        <v>1</v>
      </c>
      <c r="K26" s="148"/>
      <c r="L26" s="148"/>
      <c r="M26" s="147">
        <v>1</v>
      </c>
      <c r="N26" s="147"/>
      <c r="O26" s="147"/>
      <c r="P26" s="147"/>
      <c r="Q26" s="141">
        <f t="shared" si="2"/>
        <v>194.5</v>
      </c>
      <c r="R26" s="141">
        <f t="shared" si="3"/>
        <v>13</v>
      </c>
      <c r="S26" s="141">
        <f t="shared" si="4"/>
        <v>22</v>
      </c>
      <c r="T26" s="141">
        <f t="shared" si="5"/>
        <v>22</v>
      </c>
      <c r="U26" s="141">
        <f t="shared" si="6"/>
        <v>40</v>
      </c>
      <c r="V26" s="141">
        <f t="shared" si="7"/>
        <v>14.961538461538462</v>
      </c>
      <c r="W26" s="141">
        <f t="shared" si="8"/>
        <v>8.8409090909090917</v>
      </c>
      <c r="X26" s="141">
        <f t="shared" si="9"/>
        <v>8.8409090909090917</v>
      </c>
      <c r="Y26" s="141">
        <f t="shared" si="10"/>
        <v>4.8624999999999998</v>
      </c>
    </row>
    <row r="27" spans="1:25">
      <c r="A27" s="141" t="str">
        <f t="shared" si="0"/>
        <v>研发</v>
      </c>
      <c r="B27" s="146" t="str">
        <f t="shared" si="1"/>
        <v>13212</v>
      </c>
      <c r="C27" s="148">
        <v>1</v>
      </c>
      <c r="D27" s="148"/>
      <c r="E27" s="148"/>
      <c r="F27" s="148"/>
      <c r="G27" s="148"/>
      <c r="H27" s="148">
        <v>1</v>
      </c>
      <c r="I27" s="148"/>
      <c r="J27" s="148">
        <v>1</v>
      </c>
      <c r="K27" s="148"/>
      <c r="L27" s="148"/>
      <c r="M27" s="141">
        <v>1</v>
      </c>
      <c r="N27" s="141">
        <v>1</v>
      </c>
      <c r="Q27" s="141">
        <f t="shared" si="2"/>
        <v>244.5</v>
      </c>
      <c r="R27" s="141">
        <f t="shared" si="3"/>
        <v>18</v>
      </c>
      <c r="S27" s="141">
        <f t="shared" si="4"/>
        <v>23</v>
      </c>
      <c r="T27" s="141">
        <f t="shared" si="5"/>
        <v>23</v>
      </c>
      <c r="U27" s="141">
        <f t="shared" si="6"/>
        <v>50</v>
      </c>
      <c r="V27" s="141">
        <f t="shared" si="7"/>
        <v>13.583333333333334</v>
      </c>
      <c r="W27" s="141">
        <f t="shared" si="8"/>
        <v>10.630434782608695</v>
      </c>
      <c r="X27" s="141">
        <f t="shared" si="9"/>
        <v>10.630434782608695</v>
      </c>
      <c r="Y27" s="141">
        <f t="shared" si="10"/>
        <v>4.8899999999999997</v>
      </c>
    </row>
    <row r="28" spans="1:25">
      <c r="A28" s="141" t="str">
        <f t="shared" si="0"/>
        <v>研发</v>
      </c>
      <c r="B28" s="146" t="str">
        <f t="shared" si="1"/>
        <v>132</v>
      </c>
      <c r="C28" s="148">
        <v>1</v>
      </c>
      <c r="D28" s="148"/>
      <c r="E28" s="148"/>
      <c r="F28" s="148"/>
      <c r="G28" s="148"/>
      <c r="H28" s="148">
        <v>1</v>
      </c>
      <c r="I28" s="148"/>
      <c r="J28" s="148">
        <v>1</v>
      </c>
      <c r="K28" s="148"/>
      <c r="L28" s="148"/>
      <c r="M28" s="148"/>
      <c r="N28" s="148"/>
      <c r="O28" s="148"/>
      <c r="P28" s="148"/>
      <c r="Q28" s="141">
        <f t="shared" si="2"/>
        <v>147.5</v>
      </c>
      <c r="R28" s="141">
        <f t="shared" si="3"/>
        <v>12</v>
      </c>
      <c r="S28" s="141">
        <f t="shared" si="4"/>
        <v>12</v>
      </c>
      <c r="T28" s="141">
        <f t="shared" si="5"/>
        <v>12</v>
      </c>
      <c r="U28" s="141">
        <f t="shared" si="6"/>
        <v>30</v>
      </c>
      <c r="V28" s="141">
        <f t="shared" si="7"/>
        <v>12.291666666666666</v>
      </c>
      <c r="W28" s="141">
        <f t="shared" si="8"/>
        <v>12.291666666666666</v>
      </c>
      <c r="X28" s="141">
        <f t="shared" si="9"/>
        <v>12.291666666666666</v>
      </c>
      <c r="Y28" s="141">
        <f t="shared" si="10"/>
        <v>4.916666666666667</v>
      </c>
    </row>
    <row r="29" spans="1:25">
      <c r="A29" s="141" t="str">
        <f t="shared" si="0"/>
        <v>研发</v>
      </c>
      <c r="B29" s="146" t="str">
        <f t="shared" si="1"/>
        <v>1322</v>
      </c>
      <c r="C29" s="148">
        <v>1</v>
      </c>
      <c r="D29" s="148"/>
      <c r="E29" s="148"/>
      <c r="F29" s="148"/>
      <c r="G29" s="148"/>
      <c r="H29" s="148">
        <v>1</v>
      </c>
      <c r="I29" s="148"/>
      <c r="J29" s="148">
        <v>1</v>
      </c>
      <c r="K29" s="148"/>
      <c r="L29" s="148"/>
      <c r="N29" s="141">
        <v>1</v>
      </c>
      <c r="Q29" s="141">
        <f t="shared" si="2"/>
        <v>197.5</v>
      </c>
      <c r="R29" s="141">
        <f t="shared" si="3"/>
        <v>17</v>
      </c>
      <c r="S29" s="141">
        <f t="shared" si="4"/>
        <v>13</v>
      </c>
      <c r="T29" s="141">
        <f t="shared" si="5"/>
        <v>13</v>
      </c>
      <c r="U29" s="141">
        <f t="shared" si="6"/>
        <v>40</v>
      </c>
      <c r="V29" s="141">
        <f t="shared" si="7"/>
        <v>11.617647058823529</v>
      </c>
      <c r="W29" s="141">
        <f t="shared" si="8"/>
        <v>15.192307692307692</v>
      </c>
      <c r="X29" s="141">
        <f t="shared" si="9"/>
        <v>15.192307692307692</v>
      </c>
      <c r="Y29" s="141">
        <f t="shared" si="10"/>
        <v>4.9375</v>
      </c>
    </row>
    <row r="30" spans="1:25">
      <c r="A30" s="141" t="str">
        <f t="shared" si="0"/>
        <v>研发</v>
      </c>
      <c r="B30" s="146" t="str">
        <f t="shared" si="1"/>
        <v>12312</v>
      </c>
      <c r="C30" s="148">
        <v>1</v>
      </c>
      <c r="D30" s="148"/>
      <c r="E30" s="148"/>
      <c r="F30" s="148"/>
      <c r="G30" s="148">
        <v>1</v>
      </c>
      <c r="H30" s="148"/>
      <c r="I30" s="148"/>
      <c r="J30" s="148"/>
      <c r="K30" s="148">
        <v>1</v>
      </c>
      <c r="L30" s="148"/>
      <c r="M30" s="147">
        <v>1</v>
      </c>
      <c r="N30" s="147">
        <v>1</v>
      </c>
      <c r="O30" s="147"/>
      <c r="P30" s="147"/>
      <c r="Q30" s="141">
        <f t="shared" si="2"/>
        <v>271.75</v>
      </c>
      <c r="R30" s="141">
        <f t="shared" si="3"/>
        <v>18</v>
      </c>
      <c r="S30" s="141">
        <f t="shared" si="4"/>
        <v>23</v>
      </c>
      <c r="T30" s="141">
        <f t="shared" si="5"/>
        <v>23</v>
      </c>
      <c r="U30" s="141">
        <f t="shared" si="6"/>
        <v>50</v>
      </c>
      <c r="V30" s="141">
        <f t="shared" si="7"/>
        <v>15.097222222222221</v>
      </c>
      <c r="W30" s="141">
        <f t="shared" si="8"/>
        <v>11.815217391304348</v>
      </c>
      <c r="X30" s="141">
        <f t="shared" si="9"/>
        <v>11.815217391304348</v>
      </c>
      <c r="Y30" s="141">
        <f t="shared" si="10"/>
        <v>5.4349999999999996</v>
      </c>
    </row>
    <row r="31" spans="1:25">
      <c r="A31" s="141" t="str">
        <f t="shared" si="0"/>
        <v>研发</v>
      </c>
      <c r="B31" s="146" t="str">
        <f t="shared" si="1"/>
        <v>11212</v>
      </c>
      <c r="C31" s="148">
        <v>1</v>
      </c>
      <c r="D31" s="148"/>
      <c r="E31" s="148"/>
      <c r="F31" s="148">
        <v>1</v>
      </c>
      <c r="G31" s="148"/>
      <c r="H31" s="148"/>
      <c r="I31" s="148"/>
      <c r="J31" s="148">
        <v>1</v>
      </c>
      <c r="K31" s="148"/>
      <c r="L31" s="148"/>
      <c r="M31" s="141">
        <v>1</v>
      </c>
      <c r="N31" s="141">
        <v>1</v>
      </c>
      <c r="Q31" s="141">
        <f t="shared" si="2"/>
        <v>223.25</v>
      </c>
      <c r="R31" s="141">
        <f t="shared" si="3"/>
        <v>9</v>
      </c>
      <c r="S31" s="141">
        <f t="shared" si="4"/>
        <v>14</v>
      </c>
      <c r="T31" s="141">
        <f t="shared" si="5"/>
        <v>32</v>
      </c>
      <c r="U31" s="141">
        <f t="shared" si="6"/>
        <v>41</v>
      </c>
      <c r="V31" s="141">
        <f t="shared" si="7"/>
        <v>24.805555555555557</v>
      </c>
      <c r="W31" s="141">
        <f t="shared" si="8"/>
        <v>15.946428571428571</v>
      </c>
      <c r="X31" s="141">
        <f t="shared" si="9"/>
        <v>6.9765625</v>
      </c>
      <c r="Y31" s="141">
        <f t="shared" si="10"/>
        <v>5.4451219512195124</v>
      </c>
    </row>
    <row r="32" spans="1:25">
      <c r="A32" s="141" t="str">
        <f t="shared" si="0"/>
        <v>研发</v>
      </c>
      <c r="B32" s="146" t="str">
        <f t="shared" si="1"/>
        <v>1231</v>
      </c>
      <c r="C32" s="148">
        <v>1</v>
      </c>
      <c r="D32" s="148"/>
      <c r="E32" s="148"/>
      <c r="F32" s="148"/>
      <c r="G32" s="148">
        <v>1</v>
      </c>
      <c r="H32" s="148"/>
      <c r="I32" s="148"/>
      <c r="J32" s="148"/>
      <c r="K32" s="148">
        <v>1</v>
      </c>
      <c r="L32" s="148"/>
      <c r="M32" s="147">
        <v>1</v>
      </c>
      <c r="N32" s="147"/>
      <c r="O32" s="147"/>
      <c r="P32" s="147"/>
      <c r="Q32" s="141">
        <f t="shared" si="2"/>
        <v>221.75</v>
      </c>
      <c r="R32" s="141">
        <f t="shared" si="3"/>
        <v>13</v>
      </c>
      <c r="S32" s="141">
        <f t="shared" si="4"/>
        <v>22</v>
      </c>
      <c r="T32" s="141">
        <f t="shared" si="5"/>
        <v>22</v>
      </c>
      <c r="U32" s="141">
        <f t="shared" si="6"/>
        <v>40</v>
      </c>
      <c r="V32" s="141">
        <f t="shared" si="7"/>
        <v>17.057692307692307</v>
      </c>
      <c r="W32" s="141">
        <f t="shared" si="8"/>
        <v>10.079545454545455</v>
      </c>
      <c r="X32" s="141">
        <f t="shared" si="9"/>
        <v>10.079545454545455</v>
      </c>
      <c r="Y32" s="141">
        <f t="shared" si="10"/>
        <v>5.5437500000000002</v>
      </c>
    </row>
    <row r="33" spans="1:25">
      <c r="A33" s="141" t="str">
        <f t="shared" si="0"/>
        <v>研发</v>
      </c>
      <c r="B33" s="146" t="str">
        <f t="shared" si="1"/>
        <v>121123</v>
      </c>
      <c r="C33" s="148">
        <v>1</v>
      </c>
      <c r="D33" s="148"/>
      <c r="E33" s="148"/>
      <c r="F33" s="148"/>
      <c r="G33" s="148">
        <v>1</v>
      </c>
      <c r="H33" s="148"/>
      <c r="I33" s="148">
        <v>1</v>
      </c>
      <c r="J33" s="148"/>
      <c r="K33" s="148"/>
      <c r="L33" s="148"/>
      <c r="M33" s="141">
        <v>1</v>
      </c>
      <c r="N33" s="141">
        <v>1</v>
      </c>
      <c r="O33" s="141">
        <v>1</v>
      </c>
      <c r="Q33" s="141">
        <f t="shared" si="2"/>
        <v>285.25</v>
      </c>
      <c r="R33" s="141">
        <f t="shared" si="3"/>
        <v>19</v>
      </c>
      <c r="S33" s="141">
        <f t="shared" si="4"/>
        <v>24</v>
      </c>
      <c r="T33" s="141">
        <f t="shared" si="5"/>
        <v>24</v>
      </c>
      <c r="U33" s="141">
        <f t="shared" si="6"/>
        <v>51</v>
      </c>
      <c r="V33" s="141">
        <f t="shared" si="7"/>
        <v>15.013157894736842</v>
      </c>
      <c r="W33" s="141">
        <f t="shared" si="8"/>
        <v>11.885416666666666</v>
      </c>
      <c r="X33" s="141">
        <f t="shared" si="9"/>
        <v>11.885416666666666</v>
      </c>
      <c r="Y33" s="141">
        <f t="shared" si="10"/>
        <v>5.5931372549019605</v>
      </c>
    </row>
    <row r="34" spans="1:25">
      <c r="A34" s="141" t="str">
        <f t="shared" si="0"/>
        <v>研发</v>
      </c>
      <c r="B34" s="146" t="str">
        <f t="shared" si="1"/>
        <v>1232</v>
      </c>
      <c r="C34" s="148">
        <v>1</v>
      </c>
      <c r="D34" s="148"/>
      <c r="E34" s="148"/>
      <c r="F34" s="148"/>
      <c r="G34" s="148">
        <v>1</v>
      </c>
      <c r="H34" s="148"/>
      <c r="I34" s="148"/>
      <c r="J34" s="148"/>
      <c r="K34" s="148">
        <v>1</v>
      </c>
      <c r="L34" s="148"/>
      <c r="M34" s="147"/>
      <c r="N34" s="147">
        <v>1</v>
      </c>
      <c r="O34" s="147"/>
      <c r="P34" s="147"/>
      <c r="Q34" s="141">
        <f t="shared" si="2"/>
        <v>224.75</v>
      </c>
      <c r="R34" s="141">
        <f t="shared" si="3"/>
        <v>17</v>
      </c>
      <c r="S34" s="141">
        <f t="shared" si="4"/>
        <v>13</v>
      </c>
      <c r="T34" s="141">
        <f t="shared" si="5"/>
        <v>13</v>
      </c>
      <c r="U34" s="141">
        <f t="shared" si="6"/>
        <v>40</v>
      </c>
      <c r="V34" s="141">
        <f t="shared" si="7"/>
        <v>13.220588235294118</v>
      </c>
      <c r="W34" s="141">
        <f t="shared" si="8"/>
        <v>17.28846153846154</v>
      </c>
      <c r="X34" s="141">
        <f t="shared" si="9"/>
        <v>17.28846153846154</v>
      </c>
      <c r="Y34" s="141">
        <f t="shared" si="10"/>
        <v>5.6187500000000004</v>
      </c>
    </row>
    <row r="35" spans="1:25">
      <c r="A35" s="141" t="str">
        <f t="shared" si="0"/>
        <v>研发</v>
      </c>
      <c r="B35" s="146" t="str">
        <f t="shared" si="1"/>
        <v>13312</v>
      </c>
      <c r="C35" s="148">
        <v>1</v>
      </c>
      <c r="D35" s="148"/>
      <c r="E35" s="148"/>
      <c r="F35" s="148"/>
      <c r="G35" s="148"/>
      <c r="H35" s="148">
        <v>1</v>
      </c>
      <c r="I35" s="148"/>
      <c r="J35" s="148"/>
      <c r="K35" s="148">
        <v>1</v>
      </c>
      <c r="L35" s="148"/>
      <c r="M35" s="141">
        <v>1</v>
      </c>
      <c r="N35" s="141">
        <v>1</v>
      </c>
      <c r="Q35" s="141">
        <f t="shared" si="2"/>
        <v>284</v>
      </c>
      <c r="R35" s="141">
        <f t="shared" si="3"/>
        <v>27</v>
      </c>
      <c r="S35" s="141">
        <f t="shared" si="4"/>
        <v>32</v>
      </c>
      <c r="T35" s="141">
        <f t="shared" si="5"/>
        <v>23</v>
      </c>
      <c r="U35" s="141">
        <f t="shared" si="6"/>
        <v>50</v>
      </c>
      <c r="V35" s="141">
        <f t="shared" si="7"/>
        <v>10.518518518518519</v>
      </c>
      <c r="W35" s="141">
        <f t="shared" si="8"/>
        <v>8.875</v>
      </c>
      <c r="X35" s="141">
        <f t="shared" si="9"/>
        <v>12.347826086956522</v>
      </c>
      <c r="Y35" s="141">
        <f t="shared" si="10"/>
        <v>5.68</v>
      </c>
    </row>
    <row r="36" spans="1:25">
      <c r="A36" s="141" t="str">
        <f t="shared" si="0"/>
        <v>研发</v>
      </c>
      <c r="B36" s="146" t="str">
        <f t="shared" si="1"/>
        <v>12113</v>
      </c>
      <c r="C36" s="148">
        <v>1</v>
      </c>
      <c r="D36" s="148"/>
      <c r="E36" s="148"/>
      <c r="F36" s="148"/>
      <c r="G36" s="148">
        <v>1</v>
      </c>
      <c r="H36" s="148"/>
      <c r="I36" s="148">
        <v>1</v>
      </c>
      <c r="J36" s="148"/>
      <c r="K36" s="148"/>
      <c r="L36" s="148"/>
      <c r="M36" s="141">
        <v>1</v>
      </c>
      <c r="O36" s="141">
        <v>1</v>
      </c>
      <c r="Q36" s="141">
        <f t="shared" si="2"/>
        <v>235.25</v>
      </c>
      <c r="R36" s="141">
        <f t="shared" si="3"/>
        <v>14</v>
      </c>
      <c r="S36" s="141">
        <f t="shared" si="4"/>
        <v>23</v>
      </c>
      <c r="T36" s="141">
        <f t="shared" si="5"/>
        <v>23</v>
      </c>
      <c r="U36" s="141">
        <f t="shared" si="6"/>
        <v>41</v>
      </c>
      <c r="V36" s="141">
        <f t="shared" si="7"/>
        <v>16.803571428571427</v>
      </c>
      <c r="W36" s="141">
        <f t="shared" si="8"/>
        <v>10.228260869565217</v>
      </c>
      <c r="X36" s="141">
        <f t="shared" si="9"/>
        <v>10.228260869565217</v>
      </c>
      <c r="Y36" s="141">
        <f t="shared" si="10"/>
        <v>5.7378048780487809</v>
      </c>
    </row>
    <row r="37" spans="1:25">
      <c r="A37" s="141" t="str">
        <f t="shared" si="0"/>
        <v>研发</v>
      </c>
      <c r="B37" s="146" t="str">
        <f t="shared" si="1"/>
        <v>121124</v>
      </c>
      <c r="C37" s="148">
        <v>1</v>
      </c>
      <c r="D37" s="148"/>
      <c r="E37" s="148"/>
      <c r="F37" s="148"/>
      <c r="G37" s="148">
        <v>1</v>
      </c>
      <c r="H37" s="148"/>
      <c r="I37" s="148">
        <v>1</v>
      </c>
      <c r="J37" s="148"/>
      <c r="K37" s="148"/>
      <c r="L37" s="148"/>
      <c r="M37" s="141">
        <v>1</v>
      </c>
      <c r="N37" s="141">
        <v>1</v>
      </c>
      <c r="P37" s="141">
        <v>1</v>
      </c>
      <c r="Q37" s="141">
        <f t="shared" si="2"/>
        <v>293.25</v>
      </c>
      <c r="R37" s="141">
        <f t="shared" si="3"/>
        <v>19</v>
      </c>
      <c r="S37" s="141">
        <f t="shared" si="4"/>
        <v>15</v>
      </c>
      <c r="T37" s="141">
        <f t="shared" si="5"/>
        <v>15</v>
      </c>
      <c r="U37" s="141">
        <f t="shared" si="6"/>
        <v>51</v>
      </c>
      <c r="V37" s="141">
        <f t="shared" si="7"/>
        <v>15.434210526315789</v>
      </c>
      <c r="W37" s="141">
        <f t="shared" si="8"/>
        <v>19.55</v>
      </c>
      <c r="X37" s="141">
        <f t="shared" si="9"/>
        <v>19.55</v>
      </c>
      <c r="Y37" s="141">
        <f t="shared" si="10"/>
        <v>5.75</v>
      </c>
    </row>
    <row r="38" spans="1:25">
      <c r="A38" s="141" t="str">
        <f t="shared" si="0"/>
        <v>研发</v>
      </c>
      <c r="B38" s="146" t="str">
        <f t="shared" si="1"/>
        <v>12123</v>
      </c>
      <c r="C38" s="148">
        <v>1</v>
      </c>
      <c r="D38" s="148"/>
      <c r="E38" s="148"/>
      <c r="F38" s="148"/>
      <c r="G38" s="148">
        <v>1</v>
      </c>
      <c r="H38" s="148"/>
      <c r="I38" s="148">
        <v>1</v>
      </c>
      <c r="J38" s="148"/>
      <c r="K38" s="148"/>
      <c r="L38" s="148"/>
      <c r="M38" s="147"/>
      <c r="N38" s="147">
        <v>1</v>
      </c>
      <c r="O38" s="147">
        <v>1</v>
      </c>
      <c r="P38" s="147"/>
      <c r="Q38" s="141">
        <f t="shared" si="2"/>
        <v>238.25</v>
      </c>
      <c r="R38" s="141">
        <f t="shared" si="3"/>
        <v>18</v>
      </c>
      <c r="S38" s="141">
        <f t="shared" si="4"/>
        <v>14</v>
      </c>
      <c r="T38" s="141">
        <f t="shared" si="5"/>
        <v>14</v>
      </c>
      <c r="U38" s="141">
        <f t="shared" si="6"/>
        <v>41</v>
      </c>
      <c r="V38" s="141">
        <f t="shared" si="7"/>
        <v>13.236111111111111</v>
      </c>
      <c r="W38" s="141">
        <f t="shared" si="8"/>
        <v>17.017857142857142</v>
      </c>
      <c r="X38" s="141">
        <f t="shared" si="9"/>
        <v>17.017857142857142</v>
      </c>
      <c r="Y38" s="141">
        <f t="shared" si="10"/>
        <v>5.8109756097560972</v>
      </c>
    </row>
    <row r="39" spans="1:25">
      <c r="A39" s="141" t="str">
        <f t="shared" si="0"/>
        <v>研发</v>
      </c>
      <c r="B39" s="146" t="str">
        <f t="shared" si="1"/>
        <v>123</v>
      </c>
      <c r="C39" s="148">
        <v>1</v>
      </c>
      <c r="D39" s="148"/>
      <c r="E39" s="148"/>
      <c r="F39" s="148"/>
      <c r="G39" s="148">
        <v>1</v>
      </c>
      <c r="H39" s="148"/>
      <c r="I39" s="148"/>
      <c r="J39" s="148"/>
      <c r="K39" s="148">
        <v>1</v>
      </c>
      <c r="L39" s="148"/>
      <c r="M39" s="148"/>
      <c r="N39" s="148"/>
      <c r="O39" s="148"/>
      <c r="P39" s="148"/>
      <c r="Q39" s="141">
        <f t="shared" si="2"/>
        <v>174.75</v>
      </c>
      <c r="R39" s="141">
        <f t="shared" si="3"/>
        <v>12</v>
      </c>
      <c r="S39" s="141">
        <f t="shared" si="4"/>
        <v>12</v>
      </c>
      <c r="T39" s="141">
        <f t="shared" si="5"/>
        <v>12</v>
      </c>
      <c r="U39" s="141">
        <f t="shared" si="6"/>
        <v>30</v>
      </c>
      <c r="V39" s="141">
        <f t="shared" si="7"/>
        <v>14.5625</v>
      </c>
      <c r="W39" s="141">
        <f t="shared" si="8"/>
        <v>14.5625</v>
      </c>
      <c r="X39" s="141">
        <f t="shared" si="9"/>
        <v>14.5625</v>
      </c>
      <c r="Y39" s="141">
        <f t="shared" si="10"/>
        <v>5.8250000000000002</v>
      </c>
    </row>
    <row r="40" spans="1:25">
      <c r="A40" s="141" t="str">
        <f t="shared" si="0"/>
        <v>研发</v>
      </c>
      <c r="B40" s="146" t="str">
        <f t="shared" si="1"/>
        <v>131123</v>
      </c>
      <c r="C40" s="148">
        <v>1</v>
      </c>
      <c r="D40" s="148"/>
      <c r="E40" s="148"/>
      <c r="F40" s="148"/>
      <c r="G40" s="148"/>
      <c r="H40" s="148">
        <v>1</v>
      </c>
      <c r="I40" s="148">
        <v>1</v>
      </c>
      <c r="J40" s="148"/>
      <c r="K40" s="148"/>
      <c r="L40" s="148"/>
      <c r="M40" s="141">
        <v>1</v>
      </c>
      <c r="N40" s="141">
        <v>1</v>
      </c>
      <c r="O40" s="141">
        <v>1</v>
      </c>
      <c r="Q40" s="141">
        <f t="shared" si="2"/>
        <v>297.5</v>
      </c>
      <c r="R40" s="141">
        <f t="shared" si="3"/>
        <v>28</v>
      </c>
      <c r="S40" s="141">
        <f t="shared" si="4"/>
        <v>33</v>
      </c>
      <c r="T40" s="141">
        <f t="shared" si="5"/>
        <v>24</v>
      </c>
      <c r="U40" s="141">
        <f t="shared" si="6"/>
        <v>51</v>
      </c>
      <c r="V40" s="141">
        <f t="shared" si="7"/>
        <v>10.625</v>
      </c>
      <c r="W40" s="141">
        <f t="shared" si="8"/>
        <v>9.0151515151515156</v>
      </c>
      <c r="X40" s="141">
        <f t="shared" si="9"/>
        <v>12.395833333333334</v>
      </c>
      <c r="Y40" s="141">
        <f t="shared" si="10"/>
        <v>5.833333333333333</v>
      </c>
    </row>
    <row r="41" spans="1:25">
      <c r="A41" s="141" t="str">
        <f t="shared" si="0"/>
        <v>研发</v>
      </c>
      <c r="B41" s="146" t="str">
        <f t="shared" si="1"/>
        <v>1331</v>
      </c>
      <c r="C41" s="148">
        <v>1</v>
      </c>
      <c r="D41" s="148"/>
      <c r="E41" s="148"/>
      <c r="F41" s="148"/>
      <c r="G41" s="148"/>
      <c r="H41" s="148">
        <v>1</v>
      </c>
      <c r="I41" s="148"/>
      <c r="J41" s="148"/>
      <c r="K41" s="148">
        <v>1</v>
      </c>
      <c r="L41" s="148"/>
      <c r="M41" s="147">
        <v>1</v>
      </c>
      <c r="N41" s="147"/>
      <c r="O41" s="147"/>
      <c r="P41" s="147"/>
      <c r="Q41" s="141">
        <f t="shared" si="2"/>
        <v>234</v>
      </c>
      <c r="R41" s="141">
        <f t="shared" si="3"/>
        <v>22</v>
      </c>
      <c r="S41" s="141">
        <f t="shared" si="4"/>
        <v>31</v>
      </c>
      <c r="T41" s="141">
        <f t="shared" si="5"/>
        <v>22</v>
      </c>
      <c r="U41" s="141">
        <f t="shared" si="6"/>
        <v>40</v>
      </c>
      <c r="V41" s="141">
        <f t="shared" si="7"/>
        <v>10.636363636363637</v>
      </c>
      <c r="W41" s="141">
        <f t="shared" si="8"/>
        <v>7.5483870967741939</v>
      </c>
      <c r="X41" s="141">
        <f t="shared" si="9"/>
        <v>10.636363636363637</v>
      </c>
      <c r="Y41" s="141">
        <f t="shared" si="10"/>
        <v>5.85</v>
      </c>
    </row>
    <row r="42" spans="1:25">
      <c r="A42" s="141" t="str">
        <f t="shared" si="0"/>
        <v>研发</v>
      </c>
      <c r="B42" s="146" t="str">
        <f t="shared" si="1"/>
        <v>1332</v>
      </c>
      <c r="C42" s="148">
        <v>1</v>
      </c>
      <c r="D42" s="148"/>
      <c r="E42" s="148"/>
      <c r="F42" s="148"/>
      <c r="G42" s="148"/>
      <c r="H42" s="148">
        <v>1</v>
      </c>
      <c r="I42" s="148"/>
      <c r="J42" s="148"/>
      <c r="K42" s="148">
        <v>1</v>
      </c>
      <c r="L42" s="148"/>
      <c r="N42" s="141">
        <v>1</v>
      </c>
      <c r="Q42" s="141">
        <f t="shared" si="2"/>
        <v>237</v>
      </c>
      <c r="R42" s="141">
        <f t="shared" si="3"/>
        <v>26</v>
      </c>
      <c r="S42" s="141">
        <f t="shared" si="4"/>
        <v>22</v>
      </c>
      <c r="T42" s="141">
        <f t="shared" si="5"/>
        <v>13</v>
      </c>
      <c r="U42" s="141">
        <f t="shared" si="6"/>
        <v>40</v>
      </c>
      <c r="V42" s="141">
        <f t="shared" si="7"/>
        <v>9.115384615384615</v>
      </c>
      <c r="W42" s="141">
        <f t="shared" si="8"/>
        <v>10.772727272727273</v>
      </c>
      <c r="X42" s="141">
        <f t="shared" si="9"/>
        <v>18.23076923076923</v>
      </c>
      <c r="Y42" s="141">
        <f t="shared" si="10"/>
        <v>5.9249999999999998</v>
      </c>
    </row>
    <row r="43" spans="1:25">
      <c r="A43" s="141" t="str">
        <f t="shared" si="0"/>
        <v>研发</v>
      </c>
      <c r="B43" s="146" t="str">
        <f t="shared" si="1"/>
        <v>12114</v>
      </c>
      <c r="C43" s="148">
        <v>1</v>
      </c>
      <c r="D43" s="148"/>
      <c r="E43" s="148"/>
      <c r="F43" s="148"/>
      <c r="G43" s="148">
        <v>1</v>
      </c>
      <c r="H43" s="148"/>
      <c r="I43" s="148">
        <v>1</v>
      </c>
      <c r="J43" s="148"/>
      <c r="K43" s="148"/>
      <c r="L43" s="148"/>
      <c r="M43" s="147">
        <v>1</v>
      </c>
      <c r="N43" s="147"/>
      <c r="O43" s="147"/>
      <c r="P43" s="147">
        <v>1</v>
      </c>
      <c r="Q43" s="141">
        <f t="shared" si="2"/>
        <v>243.25</v>
      </c>
      <c r="R43" s="141">
        <f t="shared" si="3"/>
        <v>14</v>
      </c>
      <c r="S43" s="141">
        <f t="shared" si="4"/>
        <v>14</v>
      </c>
      <c r="T43" s="141">
        <f t="shared" si="5"/>
        <v>14</v>
      </c>
      <c r="U43" s="141">
        <f t="shared" si="6"/>
        <v>41</v>
      </c>
      <c r="V43" s="141">
        <f t="shared" si="7"/>
        <v>17.375</v>
      </c>
      <c r="W43" s="141">
        <f t="shared" si="8"/>
        <v>17.375</v>
      </c>
      <c r="X43" s="141">
        <f t="shared" si="9"/>
        <v>17.375</v>
      </c>
      <c r="Y43" s="141">
        <f t="shared" si="10"/>
        <v>5.9329268292682924</v>
      </c>
    </row>
    <row r="44" spans="1:25">
      <c r="A44" s="141" t="str">
        <f t="shared" si="0"/>
        <v>不研发</v>
      </c>
      <c r="B44" s="146" t="str">
        <f t="shared" si="1"/>
        <v>112</v>
      </c>
      <c r="C44" s="148">
        <v>1</v>
      </c>
      <c r="D44" s="148"/>
      <c r="E44" s="148"/>
      <c r="F44" s="148">
        <v>1</v>
      </c>
      <c r="G44" s="148"/>
      <c r="H44" s="148"/>
      <c r="I44" s="148"/>
      <c r="J44" s="148">
        <v>1</v>
      </c>
      <c r="K44" s="148"/>
      <c r="L44" s="148"/>
      <c r="M44" s="148"/>
      <c r="N44" s="148"/>
      <c r="O44" s="148"/>
      <c r="P44" s="148"/>
      <c r="Q44" s="141">
        <f t="shared" si="2"/>
        <v>126.25</v>
      </c>
      <c r="R44" s="141">
        <f t="shared" si="3"/>
        <v>3</v>
      </c>
      <c r="S44" s="141">
        <f t="shared" si="4"/>
        <v>3</v>
      </c>
      <c r="T44" s="141">
        <f t="shared" si="5"/>
        <v>21</v>
      </c>
      <c r="U44" s="141">
        <f t="shared" si="6"/>
        <v>21</v>
      </c>
      <c r="V44" s="141">
        <f t="shared" si="7"/>
        <v>42.083333333333336</v>
      </c>
      <c r="W44" s="147">
        <f t="shared" si="8"/>
        <v>42.083333333333336</v>
      </c>
      <c r="X44" s="141">
        <f t="shared" si="9"/>
        <v>6.0119047619047619</v>
      </c>
      <c r="Y44" s="141">
        <f t="shared" si="10"/>
        <v>6.0119047619047619</v>
      </c>
    </row>
    <row r="45" spans="1:25">
      <c r="A45" s="141" t="str">
        <f t="shared" si="0"/>
        <v>不研发</v>
      </c>
      <c r="B45" s="146" t="str">
        <f t="shared" si="1"/>
        <v>113</v>
      </c>
      <c r="C45" s="148">
        <v>1</v>
      </c>
      <c r="D45" s="148"/>
      <c r="E45" s="148"/>
      <c r="F45" s="148">
        <v>1</v>
      </c>
      <c r="G45" s="148"/>
      <c r="H45" s="148"/>
      <c r="I45" s="148"/>
      <c r="J45" s="148"/>
      <c r="K45" s="148">
        <v>1</v>
      </c>
      <c r="L45" s="148"/>
      <c r="M45" s="148"/>
      <c r="N45" s="148"/>
      <c r="O45" s="148"/>
      <c r="P45" s="148"/>
      <c r="Q45" s="141">
        <f t="shared" si="2"/>
        <v>165.75</v>
      </c>
      <c r="R45" s="141">
        <f t="shared" si="3"/>
        <v>12</v>
      </c>
      <c r="S45" s="141">
        <f t="shared" si="4"/>
        <v>12</v>
      </c>
      <c r="T45" s="141">
        <f t="shared" si="5"/>
        <v>21</v>
      </c>
      <c r="U45" s="141">
        <f t="shared" si="6"/>
        <v>21</v>
      </c>
      <c r="V45" s="150">
        <f t="shared" si="7"/>
        <v>13.8125</v>
      </c>
      <c r="W45" s="147">
        <f t="shared" si="8"/>
        <v>13.8125</v>
      </c>
      <c r="X45" s="141">
        <f t="shared" si="9"/>
        <v>7.8928571428571432</v>
      </c>
      <c r="Y45" s="141">
        <f t="shared" si="10"/>
        <v>7.8928571428571432</v>
      </c>
    </row>
    <row r="46" spans="1:25">
      <c r="A46" s="141" t="str">
        <f t="shared" si="0"/>
        <v>研发</v>
      </c>
      <c r="B46" s="146" t="str">
        <f t="shared" si="1"/>
        <v>131124</v>
      </c>
      <c r="C46" s="148">
        <v>1</v>
      </c>
      <c r="D46" s="148"/>
      <c r="E46" s="148"/>
      <c r="F46" s="148"/>
      <c r="G46" s="148"/>
      <c r="H46" s="148">
        <v>1</v>
      </c>
      <c r="I46" s="148">
        <v>1</v>
      </c>
      <c r="J46" s="148"/>
      <c r="K46" s="148"/>
      <c r="L46" s="148"/>
      <c r="M46" s="141">
        <v>1</v>
      </c>
      <c r="N46" s="141">
        <v>1</v>
      </c>
      <c r="P46" s="141">
        <v>1</v>
      </c>
      <c r="Q46" s="141">
        <f t="shared" si="2"/>
        <v>305.5</v>
      </c>
      <c r="R46" s="141">
        <f t="shared" si="3"/>
        <v>28</v>
      </c>
      <c r="S46" s="141">
        <f t="shared" si="4"/>
        <v>24</v>
      </c>
      <c r="T46" s="141">
        <f t="shared" si="5"/>
        <v>15</v>
      </c>
      <c r="U46" s="141">
        <f t="shared" si="6"/>
        <v>51</v>
      </c>
      <c r="V46" s="141">
        <f t="shared" si="7"/>
        <v>10.910714285714286</v>
      </c>
      <c r="W46" s="141">
        <f t="shared" si="8"/>
        <v>12.729166666666666</v>
      </c>
      <c r="X46" s="141">
        <f t="shared" si="9"/>
        <v>20.366666666666667</v>
      </c>
      <c r="Y46" s="141">
        <f t="shared" si="10"/>
        <v>5.9901960784313726</v>
      </c>
    </row>
    <row r="47" spans="1:25">
      <c r="A47" s="141" t="str">
        <f t="shared" si="0"/>
        <v>研发</v>
      </c>
      <c r="B47" s="146" t="str">
        <f t="shared" si="1"/>
        <v>12124</v>
      </c>
      <c r="C47" s="148">
        <v>1</v>
      </c>
      <c r="D47" s="148"/>
      <c r="E47" s="148"/>
      <c r="F47" s="148"/>
      <c r="G47" s="148">
        <v>1</v>
      </c>
      <c r="H47" s="148"/>
      <c r="I47" s="148">
        <v>1</v>
      </c>
      <c r="J47" s="148"/>
      <c r="K47" s="148"/>
      <c r="L47" s="148"/>
      <c r="N47" s="141">
        <v>1</v>
      </c>
      <c r="P47" s="141">
        <v>1</v>
      </c>
      <c r="Q47" s="141">
        <f t="shared" si="2"/>
        <v>246.25</v>
      </c>
      <c r="R47" s="141">
        <f t="shared" si="3"/>
        <v>18</v>
      </c>
      <c r="S47" s="141">
        <f t="shared" si="4"/>
        <v>5</v>
      </c>
      <c r="T47" s="141">
        <f t="shared" si="5"/>
        <v>5</v>
      </c>
      <c r="U47" s="141">
        <f t="shared" si="6"/>
        <v>41</v>
      </c>
      <c r="V47" s="141">
        <f t="shared" si="7"/>
        <v>13.680555555555555</v>
      </c>
      <c r="W47" s="141">
        <f t="shared" si="8"/>
        <v>49.25</v>
      </c>
      <c r="X47" s="141">
        <f t="shared" si="9"/>
        <v>49.25</v>
      </c>
      <c r="Y47" s="141">
        <f t="shared" si="10"/>
        <v>6.0060975609756095</v>
      </c>
    </row>
    <row r="48" spans="1:25">
      <c r="A48" s="141" t="str">
        <f t="shared" si="0"/>
        <v>研发</v>
      </c>
      <c r="B48" s="146" t="str">
        <f t="shared" si="1"/>
        <v>13113</v>
      </c>
      <c r="C48" s="148">
        <v>1</v>
      </c>
      <c r="D48" s="148"/>
      <c r="E48" s="148"/>
      <c r="F48" s="148"/>
      <c r="G48" s="148"/>
      <c r="H48" s="148">
        <v>1</v>
      </c>
      <c r="I48" s="148">
        <v>1</v>
      </c>
      <c r="J48" s="148"/>
      <c r="K48" s="148"/>
      <c r="L48" s="148"/>
      <c r="M48" s="141">
        <v>1</v>
      </c>
      <c r="O48" s="141">
        <v>1</v>
      </c>
      <c r="Q48" s="141">
        <f t="shared" si="2"/>
        <v>247.5</v>
      </c>
      <c r="R48" s="141">
        <f t="shared" si="3"/>
        <v>23</v>
      </c>
      <c r="S48" s="141">
        <f t="shared" si="4"/>
        <v>32</v>
      </c>
      <c r="T48" s="141">
        <f t="shared" si="5"/>
        <v>23</v>
      </c>
      <c r="U48" s="141">
        <f t="shared" si="6"/>
        <v>41</v>
      </c>
      <c r="V48" s="141">
        <f t="shared" si="7"/>
        <v>10.760869565217391</v>
      </c>
      <c r="W48" s="141">
        <f t="shared" si="8"/>
        <v>7.734375</v>
      </c>
      <c r="X48" s="141">
        <f t="shared" si="9"/>
        <v>10.760869565217391</v>
      </c>
      <c r="Y48" s="141">
        <f t="shared" si="10"/>
        <v>6.0365853658536581</v>
      </c>
    </row>
    <row r="49" spans="1:25">
      <c r="A49" s="141" t="str">
        <f t="shared" si="0"/>
        <v>研发</v>
      </c>
      <c r="B49" s="146" t="str">
        <f t="shared" si="1"/>
        <v>22112</v>
      </c>
      <c r="C49" s="148"/>
      <c r="D49" s="148">
        <v>1</v>
      </c>
      <c r="E49" s="148"/>
      <c r="F49" s="148"/>
      <c r="G49" s="148">
        <v>1</v>
      </c>
      <c r="H49" s="148"/>
      <c r="I49" s="148">
        <v>1</v>
      </c>
      <c r="J49" s="148"/>
      <c r="K49" s="148"/>
      <c r="L49" s="148"/>
      <c r="M49" s="141">
        <v>1</v>
      </c>
      <c r="N49" s="141">
        <v>1</v>
      </c>
      <c r="Q49" s="141">
        <f t="shared" si="2"/>
        <v>248</v>
      </c>
      <c r="R49" s="141">
        <f t="shared" si="3"/>
        <v>9</v>
      </c>
      <c r="S49" s="141">
        <f t="shared" si="4"/>
        <v>14</v>
      </c>
      <c r="T49" s="141">
        <f t="shared" si="5"/>
        <v>23</v>
      </c>
      <c r="U49" s="141">
        <f t="shared" si="6"/>
        <v>41</v>
      </c>
      <c r="V49" s="141">
        <f t="shared" si="7"/>
        <v>27.555555555555557</v>
      </c>
      <c r="W49" s="141">
        <f t="shared" si="8"/>
        <v>17.714285714285715</v>
      </c>
      <c r="X49" s="141">
        <f t="shared" si="9"/>
        <v>10.782608695652174</v>
      </c>
      <c r="Y49" s="141">
        <f t="shared" si="10"/>
        <v>6.0487804878048781</v>
      </c>
    </row>
    <row r="50" spans="1:25">
      <c r="A50" s="141" t="str">
        <f t="shared" si="0"/>
        <v>研发</v>
      </c>
      <c r="B50" s="146" t="str">
        <f t="shared" si="1"/>
        <v>122123</v>
      </c>
      <c r="C50" s="148">
        <v>1</v>
      </c>
      <c r="D50" s="148"/>
      <c r="E50" s="148"/>
      <c r="F50" s="148"/>
      <c r="G50" s="148">
        <v>1</v>
      </c>
      <c r="H50" s="148"/>
      <c r="I50" s="148"/>
      <c r="J50" s="148">
        <v>1</v>
      </c>
      <c r="K50" s="148"/>
      <c r="L50" s="148"/>
      <c r="M50" s="141">
        <v>1</v>
      </c>
      <c r="N50" s="141">
        <v>1</v>
      </c>
      <c r="O50" s="141">
        <v>1</v>
      </c>
      <c r="Q50" s="141">
        <f t="shared" si="2"/>
        <v>309.25</v>
      </c>
      <c r="R50" s="141">
        <f t="shared" si="3"/>
        <v>19</v>
      </c>
      <c r="S50" s="141">
        <f t="shared" si="4"/>
        <v>24</v>
      </c>
      <c r="T50" s="141">
        <f t="shared" si="5"/>
        <v>33</v>
      </c>
      <c r="U50" s="141">
        <f t="shared" si="6"/>
        <v>51</v>
      </c>
      <c r="V50" s="141">
        <f t="shared" si="7"/>
        <v>16.276315789473685</v>
      </c>
      <c r="W50" s="141">
        <f t="shared" si="8"/>
        <v>12.885416666666666</v>
      </c>
      <c r="X50" s="141">
        <f t="shared" si="9"/>
        <v>9.3712121212121211</v>
      </c>
      <c r="Y50" s="141">
        <f t="shared" si="10"/>
        <v>6.0637254901960782</v>
      </c>
    </row>
    <row r="51" spans="1:25">
      <c r="A51" s="141" t="str">
        <f t="shared" si="0"/>
        <v>研发</v>
      </c>
      <c r="B51" s="146" t="str">
        <f t="shared" si="1"/>
        <v>1213</v>
      </c>
      <c r="C51" s="148">
        <v>1</v>
      </c>
      <c r="D51" s="148"/>
      <c r="E51" s="148"/>
      <c r="F51" s="148"/>
      <c r="G51" s="148">
        <v>1</v>
      </c>
      <c r="H51" s="148"/>
      <c r="I51" s="148">
        <v>1</v>
      </c>
      <c r="J51" s="148"/>
      <c r="K51" s="148"/>
      <c r="L51" s="148"/>
      <c r="O51" s="141">
        <v>1</v>
      </c>
      <c r="Q51" s="141">
        <f t="shared" si="2"/>
        <v>188.25</v>
      </c>
      <c r="R51" s="141">
        <f t="shared" si="3"/>
        <v>13</v>
      </c>
      <c r="S51" s="141">
        <f t="shared" si="4"/>
        <v>13</v>
      </c>
      <c r="T51" s="141">
        <f t="shared" si="5"/>
        <v>13</v>
      </c>
      <c r="U51" s="141">
        <f t="shared" si="6"/>
        <v>31</v>
      </c>
      <c r="V51" s="141">
        <f t="shared" si="7"/>
        <v>14.48076923076923</v>
      </c>
      <c r="W51" s="141">
        <f t="shared" si="8"/>
        <v>14.48076923076923</v>
      </c>
      <c r="X51" s="141">
        <f t="shared" si="9"/>
        <v>14.48076923076923</v>
      </c>
      <c r="Y51" s="141">
        <f t="shared" si="10"/>
        <v>6.07258064516129</v>
      </c>
    </row>
    <row r="52" spans="1:25">
      <c r="A52" s="141" t="str">
        <f t="shared" si="0"/>
        <v>研发</v>
      </c>
      <c r="B52" s="146" t="str">
        <f t="shared" si="1"/>
        <v>13123</v>
      </c>
      <c r="C52" s="148">
        <v>1</v>
      </c>
      <c r="D52" s="148"/>
      <c r="E52" s="148"/>
      <c r="F52" s="148"/>
      <c r="G52" s="148"/>
      <c r="H52" s="148">
        <v>1</v>
      </c>
      <c r="I52" s="148">
        <v>1</v>
      </c>
      <c r="J52" s="148"/>
      <c r="K52" s="148"/>
      <c r="L52" s="148"/>
      <c r="N52" s="141">
        <v>1</v>
      </c>
      <c r="O52" s="141">
        <v>1</v>
      </c>
      <c r="Q52" s="141">
        <f t="shared" si="2"/>
        <v>250.5</v>
      </c>
      <c r="R52" s="141">
        <f t="shared" si="3"/>
        <v>27</v>
      </c>
      <c r="S52" s="141">
        <f t="shared" si="4"/>
        <v>23</v>
      </c>
      <c r="T52" s="141">
        <f t="shared" si="5"/>
        <v>14</v>
      </c>
      <c r="U52" s="141">
        <f t="shared" si="6"/>
        <v>41</v>
      </c>
      <c r="V52" s="141">
        <f t="shared" si="7"/>
        <v>9.2777777777777786</v>
      </c>
      <c r="W52" s="141">
        <f t="shared" si="8"/>
        <v>10.891304347826088</v>
      </c>
      <c r="X52" s="141">
        <f t="shared" si="9"/>
        <v>17.892857142857142</v>
      </c>
      <c r="Y52" s="141">
        <f t="shared" si="10"/>
        <v>6.1097560975609753</v>
      </c>
    </row>
    <row r="53" spans="1:25">
      <c r="A53" s="141" t="str">
        <f t="shared" si="0"/>
        <v>研发</v>
      </c>
      <c r="B53" s="146" t="str">
        <f t="shared" si="1"/>
        <v>12412</v>
      </c>
      <c r="C53" s="148">
        <v>1</v>
      </c>
      <c r="D53" s="148"/>
      <c r="E53" s="148"/>
      <c r="F53" s="148"/>
      <c r="G53" s="148">
        <v>1</v>
      </c>
      <c r="H53" s="148"/>
      <c r="I53" s="148"/>
      <c r="J53" s="148"/>
      <c r="K53" s="148"/>
      <c r="L53" s="148">
        <v>1</v>
      </c>
      <c r="M53" s="147">
        <v>1</v>
      </c>
      <c r="N53" s="147">
        <v>1</v>
      </c>
      <c r="O53" s="147"/>
      <c r="P53" s="147"/>
      <c r="Q53" s="141">
        <f t="shared" si="2"/>
        <v>311</v>
      </c>
      <c r="R53" s="141">
        <f t="shared" si="3"/>
        <v>18</v>
      </c>
      <c r="S53" s="141">
        <f t="shared" si="4"/>
        <v>23</v>
      </c>
      <c r="T53" s="141">
        <f t="shared" si="5"/>
        <v>23</v>
      </c>
      <c r="U53" s="141">
        <f t="shared" si="6"/>
        <v>50</v>
      </c>
      <c r="V53" s="141">
        <f t="shared" si="7"/>
        <v>17.277777777777779</v>
      </c>
      <c r="W53" s="141">
        <f t="shared" si="8"/>
        <v>13.521739130434783</v>
      </c>
      <c r="X53" s="141">
        <f t="shared" si="9"/>
        <v>13.521739130434783</v>
      </c>
      <c r="Y53" s="141">
        <f t="shared" si="10"/>
        <v>6.22</v>
      </c>
    </row>
    <row r="54" spans="1:25">
      <c r="A54" s="141" t="str">
        <f t="shared" si="0"/>
        <v>研发</v>
      </c>
      <c r="B54" s="146" t="str">
        <f t="shared" si="1"/>
        <v>122124</v>
      </c>
      <c r="C54" s="148">
        <v>1</v>
      </c>
      <c r="D54" s="148"/>
      <c r="E54" s="148"/>
      <c r="F54" s="148"/>
      <c r="G54" s="148">
        <v>1</v>
      </c>
      <c r="H54" s="148"/>
      <c r="I54" s="148"/>
      <c r="J54" s="148">
        <v>1</v>
      </c>
      <c r="K54" s="148"/>
      <c r="L54" s="148"/>
      <c r="M54" s="141">
        <v>1</v>
      </c>
      <c r="N54" s="141">
        <v>1</v>
      </c>
      <c r="P54" s="141">
        <v>1</v>
      </c>
      <c r="Q54" s="141">
        <f t="shared" si="2"/>
        <v>317.25</v>
      </c>
      <c r="R54" s="141">
        <f t="shared" si="3"/>
        <v>19</v>
      </c>
      <c r="S54" s="141">
        <f t="shared" si="4"/>
        <v>15</v>
      </c>
      <c r="T54" s="141">
        <f t="shared" si="5"/>
        <v>24</v>
      </c>
      <c r="U54" s="141">
        <f t="shared" si="6"/>
        <v>51</v>
      </c>
      <c r="V54" s="141">
        <f t="shared" si="7"/>
        <v>16.69736842105263</v>
      </c>
      <c r="W54" s="141">
        <f t="shared" si="8"/>
        <v>21.15</v>
      </c>
      <c r="X54" s="141">
        <f t="shared" si="9"/>
        <v>13.21875</v>
      </c>
      <c r="Y54" s="141">
        <f t="shared" si="10"/>
        <v>6.2205882352941178</v>
      </c>
    </row>
    <row r="55" spans="1:25">
      <c r="A55" s="141" t="str">
        <f t="shared" si="0"/>
        <v>研发</v>
      </c>
      <c r="B55" s="146" t="str">
        <f t="shared" si="1"/>
        <v>13114</v>
      </c>
      <c r="C55" s="148">
        <v>1</v>
      </c>
      <c r="D55" s="148"/>
      <c r="E55" s="148"/>
      <c r="F55" s="148"/>
      <c r="G55" s="148"/>
      <c r="H55" s="148">
        <v>1</v>
      </c>
      <c r="I55" s="148">
        <v>1</v>
      </c>
      <c r="J55" s="148"/>
      <c r="K55" s="148"/>
      <c r="L55" s="148"/>
      <c r="M55" s="141">
        <v>1</v>
      </c>
      <c r="P55" s="141">
        <v>1</v>
      </c>
      <c r="Q55" s="141">
        <f t="shared" si="2"/>
        <v>255.5</v>
      </c>
      <c r="R55" s="141">
        <f t="shared" si="3"/>
        <v>23</v>
      </c>
      <c r="S55" s="141">
        <f t="shared" si="4"/>
        <v>23</v>
      </c>
      <c r="T55" s="141">
        <f t="shared" si="5"/>
        <v>14</v>
      </c>
      <c r="U55" s="141">
        <f t="shared" si="6"/>
        <v>41</v>
      </c>
      <c r="V55" s="141">
        <f t="shared" si="7"/>
        <v>11.108695652173912</v>
      </c>
      <c r="W55" s="141">
        <f t="shared" si="8"/>
        <v>11.108695652173912</v>
      </c>
      <c r="X55" s="141">
        <f t="shared" si="9"/>
        <v>18.25</v>
      </c>
      <c r="Y55" s="141">
        <f t="shared" si="10"/>
        <v>6.2317073170731705</v>
      </c>
    </row>
    <row r="56" spans="1:25">
      <c r="A56" s="141" t="str">
        <f t="shared" si="0"/>
        <v>研发</v>
      </c>
      <c r="B56" s="146" t="str">
        <f t="shared" si="1"/>
        <v>133</v>
      </c>
      <c r="C56" s="148">
        <v>1</v>
      </c>
      <c r="D56" s="148"/>
      <c r="E56" s="148"/>
      <c r="F56" s="148"/>
      <c r="G56" s="148"/>
      <c r="H56" s="148">
        <v>1</v>
      </c>
      <c r="I56" s="148"/>
      <c r="J56" s="148"/>
      <c r="K56" s="148">
        <v>1</v>
      </c>
      <c r="L56" s="148"/>
      <c r="M56" s="148"/>
      <c r="N56" s="148"/>
      <c r="O56" s="148"/>
      <c r="P56" s="148"/>
      <c r="Q56" s="141">
        <f t="shared" si="2"/>
        <v>187</v>
      </c>
      <c r="R56" s="141">
        <f t="shared" si="3"/>
        <v>21</v>
      </c>
      <c r="S56" s="141">
        <f t="shared" si="4"/>
        <v>21</v>
      </c>
      <c r="T56" s="141">
        <f t="shared" si="5"/>
        <v>12</v>
      </c>
      <c r="U56" s="141">
        <f t="shared" si="6"/>
        <v>30</v>
      </c>
      <c r="V56" s="141">
        <f t="shared" si="7"/>
        <v>8.9047619047619051</v>
      </c>
      <c r="W56" s="141">
        <f t="shared" si="8"/>
        <v>8.9047619047619051</v>
      </c>
      <c r="X56" s="141">
        <f t="shared" si="9"/>
        <v>15.583333333333334</v>
      </c>
      <c r="Y56" s="141">
        <f t="shared" si="10"/>
        <v>6.2333333333333334</v>
      </c>
    </row>
    <row r="57" spans="1:25">
      <c r="A57" s="141" t="str">
        <f t="shared" si="0"/>
        <v>研发</v>
      </c>
      <c r="B57" s="146" t="str">
        <f t="shared" si="1"/>
        <v>132123</v>
      </c>
      <c r="C57" s="148">
        <v>1</v>
      </c>
      <c r="D57" s="148"/>
      <c r="E57" s="148"/>
      <c r="F57" s="148"/>
      <c r="G57" s="148"/>
      <c r="H57" s="148">
        <v>1</v>
      </c>
      <c r="I57" s="148"/>
      <c r="J57" s="148">
        <v>1</v>
      </c>
      <c r="K57" s="148"/>
      <c r="L57" s="148"/>
      <c r="M57" s="141">
        <v>1</v>
      </c>
      <c r="N57" s="141">
        <v>1</v>
      </c>
      <c r="O57" s="141">
        <v>1</v>
      </c>
      <c r="Q57" s="141">
        <f t="shared" si="2"/>
        <v>321.5</v>
      </c>
      <c r="R57" s="141">
        <f t="shared" si="3"/>
        <v>28</v>
      </c>
      <c r="S57" s="141">
        <f t="shared" si="4"/>
        <v>33</v>
      </c>
      <c r="T57" s="141">
        <f t="shared" si="5"/>
        <v>33</v>
      </c>
      <c r="U57" s="141">
        <f t="shared" si="6"/>
        <v>51</v>
      </c>
      <c r="V57" s="141">
        <f t="shared" si="7"/>
        <v>11.482142857142858</v>
      </c>
      <c r="W57" s="141">
        <f t="shared" si="8"/>
        <v>9.7424242424242422</v>
      </c>
      <c r="X57" s="141">
        <f t="shared" si="9"/>
        <v>9.7424242424242422</v>
      </c>
      <c r="Y57" s="141">
        <f t="shared" si="10"/>
        <v>6.3039215686274508</v>
      </c>
    </row>
    <row r="58" spans="1:25">
      <c r="A58" s="141" t="str">
        <f t="shared" si="0"/>
        <v>研发</v>
      </c>
      <c r="B58" s="146" t="str">
        <f t="shared" si="1"/>
        <v>13124</v>
      </c>
      <c r="C58" s="148">
        <v>1</v>
      </c>
      <c r="D58" s="148"/>
      <c r="E58" s="148"/>
      <c r="F58" s="148"/>
      <c r="G58" s="148"/>
      <c r="H58" s="148">
        <v>1</v>
      </c>
      <c r="I58" s="148">
        <v>1</v>
      </c>
      <c r="J58" s="148"/>
      <c r="K58" s="148"/>
      <c r="L58" s="148"/>
      <c r="M58" s="147"/>
      <c r="N58" s="147">
        <v>1</v>
      </c>
      <c r="O58" s="147"/>
      <c r="P58" s="147">
        <v>1</v>
      </c>
      <c r="Q58" s="141">
        <f t="shared" si="2"/>
        <v>258.5</v>
      </c>
      <c r="R58" s="141">
        <f t="shared" si="3"/>
        <v>27</v>
      </c>
      <c r="S58" s="141">
        <f t="shared" si="4"/>
        <v>14</v>
      </c>
      <c r="T58" s="141">
        <f t="shared" si="5"/>
        <v>5</v>
      </c>
      <c r="U58" s="141">
        <f t="shared" si="6"/>
        <v>41</v>
      </c>
      <c r="V58" s="141">
        <f t="shared" si="7"/>
        <v>9.5740740740740744</v>
      </c>
      <c r="W58" s="141">
        <f t="shared" si="8"/>
        <v>18.464285714285715</v>
      </c>
      <c r="X58" s="141">
        <f t="shared" si="9"/>
        <v>51.7</v>
      </c>
      <c r="Y58" s="141">
        <f t="shared" si="10"/>
        <v>6.3048780487804876</v>
      </c>
    </row>
    <row r="59" spans="1:25">
      <c r="A59" s="141" t="str">
        <f t="shared" si="0"/>
        <v>研发</v>
      </c>
      <c r="B59" s="146" t="str">
        <f t="shared" si="1"/>
        <v>12213</v>
      </c>
      <c r="C59" s="148">
        <v>1</v>
      </c>
      <c r="D59" s="148"/>
      <c r="E59" s="148"/>
      <c r="F59" s="148"/>
      <c r="G59" s="148">
        <v>1</v>
      </c>
      <c r="H59" s="148"/>
      <c r="I59" s="148"/>
      <c r="J59" s="148">
        <v>1</v>
      </c>
      <c r="K59" s="148"/>
      <c r="L59" s="148"/>
      <c r="M59" s="141">
        <v>1</v>
      </c>
      <c r="O59" s="141">
        <v>1</v>
      </c>
      <c r="Q59" s="141">
        <f t="shared" si="2"/>
        <v>259.25</v>
      </c>
      <c r="R59" s="141">
        <f t="shared" si="3"/>
        <v>14</v>
      </c>
      <c r="S59" s="141">
        <f t="shared" si="4"/>
        <v>23</v>
      </c>
      <c r="T59" s="141">
        <f t="shared" si="5"/>
        <v>32</v>
      </c>
      <c r="U59" s="141">
        <f t="shared" si="6"/>
        <v>41</v>
      </c>
      <c r="V59" s="141">
        <f t="shared" si="7"/>
        <v>18.517857142857142</v>
      </c>
      <c r="W59" s="141">
        <f t="shared" si="8"/>
        <v>11.271739130434783</v>
      </c>
      <c r="X59" s="141">
        <f t="shared" si="9"/>
        <v>8.1015625</v>
      </c>
      <c r="Y59" s="141">
        <f t="shared" si="10"/>
        <v>6.3231707317073171</v>
      </c>
    </row>
    <row r="60" spans="1:25">
      <c r="A60" s="141" t="str">
        <f t="shared" si="0"/>
        <v>研发</v>
      </c>
      <c r="B60" s="146" t="str">
        <f t="shared" si="1"/>
        <v>1214</v>
      </c>
      <c r="C60" s="148">
        <v>1</v>
      </c>
      <c r="D60" s="148"/>
      <c r="E60" s="148"/>
      <c r="F60" s="148"/>
      <c r="G60" s="148">
        <v>1</v>
      </c>
      <c r="H60" s="148"/>
      <c r="I60" s="148">
        <v>1</v>
      </c>
      <c r="J60" s="148"/>
      <c r="K60" s="148"/>
      <c r="L60" s="148"/>
      <c r="P60" s="141">
        <v>1</v>
      </c>
      <c r="Q60" s="141">
        <f t="shared" si="2"/>
        <v>196.25</v>
      </c>
      <c r="R60" s="141">
        <f t="shared" si="3"/>
        <v>13</v>
      </c>
      <c r="S60" s="141">
        <f t="shared" si="4"/>
        <v>4</v>
      </c>
      <c r="T60" s="141">
        <f t="shared" si="5"/>
        <v>4</v>
      </c>
      <c r="U60" s="141">
        <f t="shared" si="6"/>
        <v>31</v>
      </c>
      <c r="V60" s="141">
        <f t="shared" si="7"/>
        <v>15.096153846153847</v>
      </c>
      <c r="W60" s="141">
        <f t="shared" si="8"/>
        <v>49.0625</v>
      </c>
      <c r="X60" s="141">
        <f t="shared" si="9"/>
        <v>49.0625</v>
      </c>
      <c r="Y60" s="141">
        <f t="shared" si="10"/>
        <v>6.330645161290323</v>
      </c>
    </row>
    <row r="61" spans="1:25">
      <c r="A61" s="141" t="str">
        <f t="shared" si="0"/>
        <v>研发</v>
      </c>
      <c r="B61" s="146" t="str">
        <f t="shared" si="1"/>
        <v>23112</v>
      </c>
      <c r="C61" s="148"/>
      <c r="D61" s="148">
        <v>1</v>
      </c>
      <c r="E61" s="148"/>
      <c r="F61" s="148"/>
      <c r="G61" s="148"/>
      <c r="H61" s="148">
        <v>1</v>
      </c>
      <c r="I61" s="148">
        <v>1</v>
      </c>
      <c r="J61" s="148"/>
      <c r="K61" s="148"/>
      <c r="L61" s="148"/>
      <c r="M61" s="141">
        <v>1</v>
      </c>
      <c r="N61" s="141">
        <v>1</v>
      </c>
      <c r="Q61" s="141">
        <f t="shared" si="2"/>
        <v>260.25</v>
      </c>
      <c r="R61" s="141">
        <f t="shared" si="3"/>
        <v>18</v>
      </c>
      <c r="S61" s="141">
        <f t="shared" si="4"/>
        <v>23</v>
      </c>
      <c r="T61" s="141">
        <f t="shared" si="5"/>
        <v>23</v>
      </c>
      <c r="U61" s="141">
        <f t="shared" si="6"/>
        <v>41</v>
      </c>
      <c r="V61" s="141">
        <f t="shared" si="7"/>
        <v>14.458333333333334</v>
      </c>
      <c r="W61" s="141">
        <f t="shared" si="8"/>
        <v>11.315217391304348</v>
      </c>
      <c r="X61" s="141">
        <f t="shared" si="9"/>
        <v>11.315217391304348</v>
      </c>
      <c r="Y61" s="141">
        <f t="shared" si="10"/>
        <v>6.3475609756097562</v>
      </c>
    </row>
    <row r="62" spans="1:25">
      <c r="A62" s="141" t="str">
        <f t="shared" si="0"/>
        <v>研发</v>
      </c>
      <c r="B62" s="146" t="str">
        <f t="shared" si="1"/>
        <v>2211</v>
      </c>
      <c r="C62" s="148"/>
      <c r="D62" s="148">
        <v>1</v>
      </c>
      <c r="E62" s="148"/>
      <c r="F62" s="148"/>
      <c r="G62" s="148">
        <v>1</v>
      </c>
      <c r="H62" s="148"/>
      <c r="I62" s="148">
        <v>1</v>
      </c>
      <c r="J62" s="148"/>
      <c r="K62" s="148"/>
      <c r="L62" s="148"/>
      <c r="M62" s="141">
        <v>1</v>
      </c>
      <c r="Q62" s="141">
        <f t="shared" si="2"/>
        <v>198</v>
      </c>
      <c r="R62" s="141">
        <f t="shared" si="3"/>
        <v>4</v>
      </c>
      <c r="S62" s="141">
        <f t="shared" si="4"/>
        <v>13</v>
      </c>
      <c r="T62" s="141">
        <f t="shared" si="5"/>
        <v>22</v>
      </c>
      <c r="U62" s="141">
        <f t="shared" si="6"/>
        <v>31</v>
      </c>
      <c r="V62" s="141">
        <f t="shared" si="7"/>
        <v>49.5</v>
      </c>
      <c r="W62" s="141">
        <f t="shared" si="8"/>
        <v>15.23076923076923</v>
      </c>
      <c r="X62" s="141">
        <f t="shared" si="9"/>
        <v>9</v>
      </c>
      <c r="Y62" s="141">
        <f t="shared" si="10"/>
        <v>6.387096774193548</v>
      </c>
    </row>
    <row r="63" spans="1:25">
      <c r="A63" s="141" t="str">
        <f t="shared" si="0"/>
        <v>研发</v>
      </c>
      <c r="B63" s="146" t="str">
        <f t="shared" si="1"/>
        <v>12223</v>
      </c>
      <c r="C63" s="148">
        <v>1</v>
      </c>
      <c r="D63" s="148"/>
      <c r="E63" s="148"/>
      <c r="F63" s="148"/>
      <c r="G63" s="148">
        <v>1</v>
      </c>
      <c r="H63" s="148"/>
      <c r="I63" s="148"/>
      <c r="J63" s="148">
        <v>1</v>
      </c>
      <c r="K63" s="148"/>
      <c r="L63" s="148"/>
      <c r="N63" s="141">
        <v>1</v>
      </c>
      <c r="O63" s="141">
        <v>1</v>
      </c>
      <c r="Q63" s="141">
        <f t="shared" si="2"/>
        <v>262.25</v>
      </c>
      <c r="R63" s="141">
        <f t="shared" si="3"/>
        <v>18</v>
      </c>
      <c r="S63" s="141">
        <f t="shared" si="4"/>
        <v>14</v>
      </c>
      <c r="T63" s="141">
        <f t="shared" si="5"/>
        <v>23</v>
      </c>
      <c r="U63" s="141">
        <f t="shared" si="6"/>
        <v>41</v>
      </c>
      <c r="V63" s="141">
        <f t="shared" si="7"/>
        <v>14.569444444444445</v>
      </c>
      <c r="W63" s="141">
        <f t="shared" si="8"/>
        <v>18.732142857142858</v>
      </c>
      <c r="X63" s="141">
        <f t="shared" si="9"/>
        <v>11.402173913043478</v>
      </c>
      <c r="Y63" s="141">
        <f t="shared" si="10"/>
        <v>6.3963414634146343</v>
      </c>
    </row>
    <row r="64" spans="1:25">
      <c r="A64" s="141" t="str">
        <f t="shared" si="0"/>
        <v>研发</v>
      </c>
      <c r="B64" s="146" t="str">
        <f t="shared" si="1"/>
        <v>11312</v>
      </c>
      <c r="C64" s="148">
        <v>1</v>
      </c>
      <c r="D64" s="148"/>
      <c r="E64" s="148"/>
      <c r="F64" s="148">
        <v>1</v>
      </c>
      <c r="G64" s="148"/>
      <c r="H64" s="148"/>
      <c r="I64" s="148"/>
      <c r="J64" s="148"/>
      <c r="K64" s="148">
        <v>1</v>
      </c>
      <c r="L64" s="148"/>
      <c r="M64" s="147">
        <v>1</v>
      </c>
      <c r="N64" s="147">
        <v>1</v>
      </c>
      <c r="O64" s="147"/>
      <c r="P64" s="147"/>
      <c r="Q64" s="141">
        <f t="shared" si="2"/>
        <v>262.75</v>
      </c>
      <c r="R64" s="141">
        <f t="shared" si="3"/>
        <v>18</v>
      </c>
      <c r="S64" s="141">
        <f t="shared" si="4"/>
        <v>23</v>
      </c>
      <c r="T64" s="141">
        <f t="shared" si="5"/>
        <v>32</v>
      </c>
      <c r="U64" s="141">
        <f t="shared" si="6"/>
        <v>41</v>
      </c>
      <c r="V64" s="141">
        <f t="shared" si="7"/>
        <v>14.597222222222221</v>
      </c>
      <c r="W64" s="141">
        <f t="shared" si="8"/>
        <v>11.423913043478262</v>
      </c>
      <c r="X64" s="141">
        <f t="shared" si="9"/>
        <v>8.2109375</v>
      </c>
      <c r="Y64" s="141">
        <f t="shared" si="10"/>
        <v>6.4085365853658534</v>
      </c>
    </row>
    <row r="65" spans="1:25">
      <c r="A65" s="141" t="str">
        <f t="shared" si="0"/>
        <v>研发</v>
      </c>
      <c r="B65" s="146" t="str">
        <f t="shared" si="1"/>
        <v>132124</v>
      </c>
      <c r="C65" s="148">
        <v>1</v>
      </c>
      <c r="D65" s="148"/>
      <c r="E65" s="148"/>
      <c r="F65" s="148"/>
      <c r="G65" s="148"/>
      <c r="H65" s="148">
        <v>1</v>
      </c>
      <c r="I65" s="148"/>
      <c r="J65" s="148">
        <v>1</v>
      </c>
      <c r="K65" s="148"/>
      <c r="L65" s="148"/>
      <c r="M65" s="141">
        <v>1</v>
      </c>
      <c r="N65" s="141">
        <v>1</v>
      </c>
      <c r="P65" s="141">
        <v>1</v>
      </c>
      <c r="Q65" s="141">
        <f t="shared" si="2"/>
        <v>329.5</v>
      </c>
      <c r="R65" s="141">
        <f t="shared" si="3"/>
        <v>28</v>
      </c>
      <c r="S65" s="141">
        <f t="shared" si="4"/>
        <v>24</v>
      </c>
      <c r="T65" s="141">
        <f t="shared" si="5"/>
        <v>24</v>
      </c>
      <c r="U65" s="141">
        <f t="shared" si="6"/>
        <v>51</v>
      </c>
      <c r="V65" s="141">
        <f t="shared" si="7"/>
        <v>11.767857142857142</v>
      </c>
      <c r="W65" s="141">
        <f t="shared" si="8"/>
        <v>13.729166666666666</v>
      </c>
      <c r="X65" s="141">
        <f t="shared" si="9"/>
        <v>13.729166666666666</v>
      </c>
      <c r="Y65" s="141">
        <f t="shared" si="10"/>
        <v>6.4607843137254903</v>
      </c>
    </row>
    <row r="66" spans="1:25">
      <c r="A66" s="141" t="str">
        <f t="shared" si="0"/>
        <v>研发</v>
      </c>
      <c r="B66" s="146" t="str">
        <f t="shared" si="1"/>
        <v>13412</v>
      </c>
      <c r="C66" s="148">
        <v>1</v>
      </c>
      <c r="D66" s="148"/>
      <c r="E66" s="148"/>
      <c r="F66" s="148"/>
      <c r="G66" s="148"/>
      <c r="H66" s="148">
        <v>1</v>
      </c>
      <c r="I66" s="148"/>
      <c r="J66" s="148"/>
      <c r="K66" s="148"/>
      <c r="L66" s="148">
        <v>1</v>
      </c>
      <c r="M66" s="141">
        <v>1</v>
      </c>
      <c r="N66" s="141">
        <v>1</v>
      </c>
      <c r="Q66" s="141">
        <f t="shared" si="2"/>
        <v>323.25</v>
      </c>
      <c r="R66" s="141">
        <f t="shared" si="3"/>
        <v>27</v>
      </c>
      <c r="S66" s="141">
        <f t="shared" si="4"/>
        <v>32</v>
      </c>
      <c r="T66" s="141">
        <f t="shared" si="5"/>
        <v>23</v>
      </c>
      <c r="U66" s="141">
        <f t="shared" si="6"/>
        <v>50</v>
      </c>
      <c r="V66" s="141">
        <f t="shared" si="7"/>
        <v>11.972222222222221</v>
      </c>
      <c r="W66" s="141">
        <f t="shared" si="8"/>
        <v>10.1015625</v>
      </c>
      <c r="X66" s="141">
        <f t="shared" si="9"/>
        <v>14.054347826086957</v>
      </c>
      <c r="Y66" s="141">
        <f t="shared" si="10"/>
        <v>6.4649999999999999</v>
      </c>
    </row>
    <row r="67" spans="1:25">
      <c r="A67" s="141" t="str">
        <f t="shared" si="0"/>
        <v>研发</v>
      </c>
      <c r="B67" s="146" t="str">
        <f t="shared" si="1"/>
        <v>1313</v>
      </c>
      <c r="C67" s="148">
        <v>1</v>
      </c>
      <c r="D67" s="148"/>
      <c r="E67" s="148"/>
      <c r="F67" s="148"/>
      <c r="G67" s="148"/>
      <c r="H67" s="148">
        <v>1</v>
      </c>
      <c r="I67" s="148">
        <v>1</v>
      </c>
      <c r="J67" s="148"/>
      <c r="K67" s="148"/>
      <c r="L67" s="148"/>
      <c r="O67" s="141">
        <v>1</v>
      </c>
      <c r="Q67" s="141">
        <f t="shared" si="2"/>
        <v>200.5</v>
      </c>
      <c r="R67" s="141">
        <f t="shared" si="3"/>
        <v>22</v>
      </c>
      <c r="S67" s="141">
        <f t="shared" si="4"/>
        <v>22</v>
      </c>
      <c r="T67" s="141">
        <f t="shared" si="5"/>
        <v>13</v>
      </c>
      <c r="U67" s="141">
        <f t="shared" si="6"/>
        <v>31</v>
      </c>
      <c r="V67" s="141">
        <f t="shared" si="7"/>
        <v>9.1136363636363633</v>
      </c>
      <c r="W67" s="141">
        <f t="shared" si="8"/>
        <v>9.1136363636363633</v>
      </c>
      <c r="X67" s="141">
        <f t="shared" si="9"/>
        <v>15.423076923076923</v>
      </c>
      <c r="Y67" s="141">
        <f t="shared" si="10"/>
        <v>6.467741935483871</v>
      </c>
    </row>
    <row r="68" spans="1:25">
      <c r="A68" s="141" t="str">
        <f t="shared" si="0"/>
        <v>研发</v>
      </c>
      <c r="B68" s="146" t="str">
        <f t="shared" si="1"/>
        <v>2212</v>
      </c>
      <c r="C68" s="148"/>
      <c r="D68" s="148">
        <v>1</v>
      </c>
      <c r="E68" s="148"/>
      <c r="F68" s="148"/>
      <c r="G68" s="148">
        <v>1</v>
      </c>
      <c r="H68" s="148"/>
      <c r="I68" s="148">
        <v>1</v>
      </c>
      <c r="J68" s="148"/>
      <c r="K68" s="148"/>
      <c r="L68" s="148"/>
      <c r="N68" s="141">
        <v>1</v>
      </c>
      <c r="Q68" s="141">
        <f t="shared" si="2"/>
        <v>201</v>
      </c>
      <c r="R68" s="141">
        <f t="shared" si="3"/>
        <v>8</v>
      </c>
      <c r="S68" s="141">
        <f t="shared" si="4"/>
        <v>4</v>
      </c>
      <c r="T68" s="141">
        <f t="shared" si="5"/>
        <v>13</v>
      </c>
      <c r="U68" s="141">
        <f t="shared" si="6"/>
        <v>31</v>
      </c>
      <c r="V68" s="141">
        <f t="shared" si="7"/>
        <v>25.125</v>
      </c>
      <c r="W68" s="141">
        <f t="shared" si="8"/>
        <v>50.25</v>
      </c>
      <c r="X68" s="141">
        <f t="shared" si="9"/>
        <v>15.461538461538462</v>
      </c>
      <c r="Y68" s="141">
        <f t="shared" si="10"/>
        <v>6.4838709677419351</v>
      </c>
    </row>
    <row r="69" spans="1:25">
      <c r="A69" s="141" t="str">
        <f t="shared" si="0"/>
        <v>研发</v>
      </c>
      <c r="B69" s="146" t="str">
        <f t="shared" si="1"/>
        <v>12214</v>
      </c>
      <c r="C69" s="148">
        <v>1</v>
      </c>
      <c r="D69" s="148"/>
      <c r="E69" s="148"/>
      <c r="F69" s="148"/>
      <c r="G69" s="148">
        <v>1</v>
      </c>
      <c r="H69" s="148"/>
      <c r="I69" s="148"/>
      <c r="J69" s="148">
        <v>1</v>
      </c>
      <c r="K69" s="148"/>
      <c r="L69" s="148"/>
      <c r="M69" s="147">
        <v>1</v>
      </c>
      <c r="N69" s="147"/>
      <c r="O69" s="147"/>
      <c r="P69" s="147">
        <v>1</v>
      </c>
      <c r="Q69" s="141">
        <f t="shared" si="2"/>
        <v>267.25</v>
      </c>
      <c r="R69" s="141">
        <f t="shared" si="3"/>
        <v>14</v>
      </c>
      <c r="S69" s="141">
        <f t="shared" si="4"/>
        <v>14</v>
      </c>
      <c r="T69" s="141">
        <f t="shared" si="5"/>
        <v>23</v>
      </c>
      <c r="U69" s="141">
        <f t="shared" si="6"/>
        <v>41</v>
      </c>
      <c r="V69" s="141">
        <f t="shared" si="7"/>
        <v>19.089285714285715</v>
      </c>
      <c r="W69" s="141">
        <f t="shared" si="8"/>
        <v>19.089285714285715</v>
      </c>
      <c r="X69" s="141">
        <f t="shared" si="9"/>
        <v>11.619565217391305</v>
      </c>
      <c r="Y69" s="141">
        <f t="shared" si="10"/>
        <v>6.5182926829268295</v>
      </c>
    </row>
    <row r="70" spans="1:25">
      <c r="A70" s="141" t="str">
        <f t="shared" si="0"/>
        <v>研发</v>
      </c>
      <c r="B70" s="146" t="str">
        <f t="shared" si="1"/>
        <v>1241</v>
      </c>
      <c r="C70" s="148">
        <v>1</v>
      </c>
      <c r="D70" s="148"/>
      <c r="E70" s="148"/>
      <c r="F70" s="148"/>
      <c r="G70" s="148">
        <v>1</v>
      </c>
      <c r="H70" s="148"/>
      <c r="I70" s="148"/>
      <c r="J70" s="148"/>
      <c r="K70" s="148"/>
      <c r="L70" s="148">
        <v>1</v>
      </c>
      <c r="M70" s="141">
        <v>1</v>
      </c>
      <c r="Q70" s="141">
        <f t="shared" si="2"/>
        <v>261</v>
      </c>
      <c r="R70" s="141">
        <f t="shared" si="3"/>
        <v>13</v>
      </c>
      <c r="S70" s="141">
        <f t="shared" si="4"/>
        <v>22</v>
      </c>
      <c r="T70" s="141">
        <f t="shared" si="5"/>
        <v>22</v>
      </c>
      <c r="U70" s="141">
        <f t="shared" si="6"/>
        <v>40</v>
      </c>
      <c r="V70" s="141">
        <f t="shared" si="7"/>
        <v>20.076923076923077</v>
      </c>
      <c r="W70" s="141">
        <f t="shared" si="8"/>
        <v>11.863636363636363</v>
      </c>
      <c r="X70" s="141">
        <f t="shared" si="9"/>
        <v>11.863636363636363</v>
      </c>
      <c r="Y70" s="141">
        <f t="shared" si="10"/>
        <v>6.5250000000000004</v>
      </c>
    </row>
    <row r="71" spans="1:25">
      <c r="A71" s="141" t="str">
        <f t="shared" si="0"/>
        <v>研发</v>
      </c>
      <c r="B71" s="146" t="str">
        <f t="shared" si="1"/>
        <v>111123</v>
      </c>
      <c r="C71" s="148">
        <v>1</v>
      </c>
      <c r="D71" s="148"/>
      <c r="E71" s="148"/>
      <c r="F71" s="148">
        <v>1</v>
      </c>
      <c r="G71" s="148"/>
      <c r="H71" s="148"/>
      <c r="I71" s="148">
        <v>1</v>
      </c>
      <c r="J71" s="148"/>
      <c r="K71" s="148"/>
      <c r="L71" s="148"/>
      <c r="M71" s="141">
        <v>1</v>
      </c>
      <c r="N71" s="141">
        <v>1</v>
      </c>
      <c r="O71" s="141">
        <v>1</v>
      </c>
      <c r="Q71" s="141">
        <f t="shared" si="2"/>
        <v>276.25</v>
      </c>
      <c r="R71" s="141">
        <f t="shared" si="3"/>
        <v>19</v>
      </c>
      <c r="S71" s="141">
        <f t="shared" si="4"/>
        <v>24</v>
      </c>
      <c r="T71" s="141">
        <f t="shared" si="5"/>
        <v>33</v>
      </c>
      <c r="U71" s="141">
        <f t="shared" si="6"/>
        <v>42</v>
      </c>
      <c r="V71" s="141">
        <f t="shared" si="7"/>
        <v>14.539473684210526</v>
      </c>
      <c r="W71" s="141">
        <f t="shared" si="8"/>
        <v>11.510416666666666</v>
      </c>
      <c r="X71" s="141">
        <f t="shared" si="9"/>
        <v>8.3712121212121211</v>
      </c>
      <c r="Y71" s="141">
        <f t="shared" si="10"/>
        <v>6.5773809523809526</v>
      </c>
    </row>
    <row r="72" spans="1:25">
      <c r="A72" s="141" t="str">
        <f t="shared" ref="A72:A135" si="11">IF(SUMPRODUCT(C72:P72,$C$6:$P$6)&gt;=0.5,"研发","不研发")</f>
        <v>研发</v>
      </c>
      <c r="B72" s="146" t="str">
        <f t="shared" ref="B72:B135" si="12">IF(C72=1,1,IF(D72=1,2,IF(E72=1,3,"")))&amp;IF(F72=1,1,IF(G72=1,2,IF(H72=1,3,"")))&amp;IF(I72=1,1,IF(J72=1,2,IF(K72=1,3,IF(L72=1,4,""))))&amp;IF(M72=1,1,"")&amp;IF(N72=1,2,"")&amp;IF(O72=1,3,"")&amp;IF(P72=1,4,"")</f>
        <v>12224</v>
      </c>
      <c r="C72" s="148">
        <v>1</v>
      </c>
      <c r="D72" s="148"/>
      <c r="E72" s="148"/>
      <c r="F72" s="148"/>
      <c r="G72" s="148">
        <v>1</v>
      </c>
      <c r="H72" s="148"/>
      <c r="I72" s="148"/>
      <c r="J72" s="148">
        <v>1</v>
      </c>
      <c r="K72" s="148"/>
      <c r="L72" s="148"/>
      <c r="N72" s="141">
        <v>1</v>
      </c>
      <c r="P72" s="141">
        <v>1</v>
      </c>
      <c r="Q72" s="141">
        <f t="shared" ref="Q72:Q135" si="13">SUMPRODUCT(C72:P72,$C$1:$P$1)</f>
        <v>270.25</v>
      </c>
      <c r="R72" s="141">
        <f t="shared" ref="R72:R135" si="14">SUMPRODUCT($C$5:$P$5,C72:P72)</f>
        <v>18</v>
      </c>
      <c r="S72" s="141">
        <f t="shared" ref="S72:S135" si="15">SUMPRODUCT(C72:P72,$C$4:$P$4)</f>
        <v>5</v>
      </c>
      <c r="T72" s="141">
        <f t="shared" ref="T72:T135" si="16">SUMPRODUCT(C72:P72,$C$3:$P$3)</f>
        <v>14</v>
      </c>
      <c r="U72" s="141">
        <f t="shared" ref="U72:U135" si="17">SUMPRODUCT($C$2:$P$2,C72:P72)</f>
        <v>41</v>
      </c>
      <c r="V72" s="141">
        <f t="shared" ref="V72:V135" si="18">Q72/R72</f>
        <v>15.013888888888889</v>
      </c>
      <c r="W72" s="141">
        <f t="shared" ref="W72:W135" si="19">Q72/S72</f>
        <v>54.05</v>
      </c>
      <c r="X72" s="141">
        <f t="shared" ref="X72:X135" si="20">Q72/T72</f>
        <v>19.303571428571427</v>
      </c>
      <c r="Y72" s="141">
        <f t="shared" ref="Y72:Y135" si="21">Q72/U72</f>
        <v>6.5914634146341466</v>
      </c>
    </row>
    <row r="73" spans="1:25">
      <c r="A73" s="141" t="str">
        <f t="shared" si="11"/>
        <v>研发</v>
      </c>
      <c r="B73" s="146" t="str">
        <f t="shared" si="12"/>
        <v>1242</v>
      </c>
      <c r="C73" s="148">
        <v>1</v>
      </c>
      <c r="D73" s="148"/>
      <c r="E73" s="148"/>
      <c r="F73" s="148"/>
      <c r="G73" s="148">
        <v>1</v>
      </c>
      <c r="H73" s="148"/>
      <c r="I73" s="148"/>
      <c r="J73" s="148"/>
      <c r="K73" s="148"/>
      <c r="L73" s="148">
        <v>1</v>
      </c>
      <c r="M73" s="147"/>
      <c r="N73" s="147">
        <v>1</v>
      </c>
      <c r="O73" s="147"/>
      <c r="P73" s="147"/>
      <c r="Q73" s="141">
        <f t="shared" si="13"/>
        <v>264</v>
      </c>
      <c r="R73" s="141">
        <f t="shared" si="14"/>
        <v>17</v>
      </c>
      <c r="S73" s="141">
        <f t="shared" si="15"/>
        <v>13</v>
      </c>
      <c r="T73" s="141">
        <f t="shared" si="16"/>
        <v>13</v>
      </c>
      <c r="U73" s="141">
        <f t="shared" si="17"/>
        <v>40</v>
      </c>
      <c r="V73" s="141">
        <f t="shared" si="18"/>
        <v>15.529411764705882</v>
      </c>
      <c r="W73" s="141">
        <f t="shared" si="19"/>
        <v>20.307692307692307</v>
      </c>
      <c r="X73" s="141">
        <f t="shared" si="20"/>
        <v>20.307692307692307</v>
      </c>
      <c r="Y73" s="141">
        <f t="shared" si="21"/>
        <v>6.6</v>
      </c>
    </row>
    <row r="74" spans="1:25">
      <c r="A74" s="141" t="str">
        <f t="shared" si="11"/>
        <v>研发</v>
      </c>
      <c r="B74" s="146" t="str">
        <f t="shared" si="12"/>
        <v>13213</v>
      </c>
      <c r="C74" s="148">
        <v>1</v>
      </c>
      <c r="D74" s="148"/>
      <c r="E74" s="148"/>
      <c r="F74" s="148"/>
      <c r="G74" s="148"/>
      <c r="H74" s="148">
        <v>1</v>
      </c>
      <c r="I74" s="148"/>
      <c r="J74" s="148">
        <v>1</v>
      </c>
      <c r="K74" s="148"/>
      <c r="L74" s="148"/>
      <c r="M74" s="141">
        <v>1</v>
      </c>
      <c r="O74" s="141">
        <v>1</v>
      </c>
      <c r="Q74" s="141">
        <f t="shared" si="13"/>
        <v>271.5</v>
      </c>
      <c r="R74" s="141">
        <f t="shared" si="14"/>
        <v>23</v>
      </c>
      <c r="S74" s="141">
        <f t="shared" si="15"/>
        <v>32</v>
      </c>
      <c r="T74" s="141">
        <f t="shared" si="16"/>
        <v>32</v>
      </c>
      <c r="U74" s="141">
        <f t="shared" si="17"/>
        <v>41</v>
      </c>
      <c r="V74" s="141">
        <f t="shared" si="18"/>
        <v>11.804347826086957</v>
      </c>
      <c r="W74" s="141">
        <f t="shared" si="19"/>
        <v>8.484375</v>
      </c>
      <c r="X74" s="141">
        <f t="shared" si="20"/>
        <v>8.484375</v>
      </c>
      <c r="Y74" s="141">
        <f t="shared" si="21"/>
        <v>6.6219512195121952</v>
      </c>
    </row>
    <row r="75" spans="1:25">
      <c r="A75" s="141" t="str">
        <f t="shared" si="11"/>
        <v>研发</v>
      </c>
      <c r="B75" s="146" t="str">
        <f t="shared" si="12"/>
        <v>22212</v>
      </c>
      <c r="C75" s="148"/>
      <c r="D75" s="148">
        <v>1</v>
      </c>
      <c r="E75" s="148"/>
      <c r="F75" s="148"/>
      <c r="G75" s="148">
        <v>1</v>
      </c>
      <c r="H75" s="148"/>
      <c r="I75" s="148"/>
      <c r="J75" s="148">
        <v>1</v>
      </c>
      <c r="K75" s="148"/>
      <c r="L75" s="148"/>
      <c r="M75" s="141">
        <v>1</v>
      </c>
      <c r="N75" s="141">
        <v>1</v>
      </c>
      <c r="Q75" s="141">
        <f t="shared" si="13"/>
        <v>272</v>
      </c>
      <c r="R75" s="141">
        <f t="shared" si="14"/>
        <v>9</v>
      </c>
      <c r="S75" s="141">
        <f t="shared" si="15"/>
        <v>14</v>
      </c>
      <c r="T75" s="141">
        <f t="shared" si="16"/>
        <v>32</v>
      </c>
      <c r="U75" s="141">
        <f t="shared" si="17"/>
        <v>41</v>
      </c>
      <c r="V75" s="141">
        <f t="shared" si="18"/>
        <v>30.222222222222221</v>
      </c>
      <c r="W75" s="141">
        <f t="shared" si="19"/>
        <v>19.428571428571427</v>
      </c>
      <c r="X75" s="141">
        <f t="shared" si="20"/>
        <v>8.5</v>
      </c>
      <c r="Y75" s="141">
        <f t="shared" si="21"/>
        <v>6.6341463414634143</v>
      </c>
    </row>
    <row r="76" spans="1:25">
      <c r="A76" s="141" t="str">
        <f t="shared" si="11"/>
        <v>研发</v>
      </c>
      <c r="B76" s="146" t="str">
        <f t="shared" si="12"/>
        <v>13223</v>
      </c>
      <c r="C76" s="148">
        <v>1</v>
      </c>
      <c r="D76" s="148"/>
      <c r="E76" s="148"/>
      <c r="F76" s="148"/>
      <c r="G76" s="148"/>
      <c r="H76" s="148">
        <v>1</v>
      </c>
      <c r="I76" s="148"/>
      <c r="J76" s="148">
        <v>1</v>
      </c>
      <c r="K76" s="148"/>
      <c r="L76" s="148"/>
      <c r="N76" s="141">
        <v>1</v>
      </c>
      <c r="O76" s="141">
        <v>1</v>
      </c>
      <c r="Q76" s="141">
        <f t="shared" si="13"/>
        <v>274.5</v>
      </c>
      <c r="R76" s="141">
        <f t="shared" si="14"/>
        <v>27</v>
      </c>
      <c r="S76" s="141">
        <f t="shared" si="15"/>
        <v>23</v>
      </c>
      <c r="T76" s="141">
        <f t="shared" si="16"/>
        <v>23</v>
      </c>
      <c r="U76" s="141">
        <f t="shared" si="17"/>
        <v>41</v>
      </c>
      <c r="V76" s="141">
        <f t="shared" si="18"/>
        <v>10.166666666666666</v>
      </c>
      <c r="W76" s="141">
        <f t="shared" si="19"/>
        <v>11.934782608695652</v>
      </c>
      <c r="X76" s="141">
        <f t="shared" si="20"/>
        <v>11.934782608695652</v>
      </c>
      <c r="Y76" s="141">
        <f t="shared" si="21"/>
        <v>6.6951219512195124</v>
      </c>
    </row>
    <row r="77" spans="1:25">
      <c r="A77" s="141" t="str">
        <f t="shared" si="11"/>
        <v>研发</v>
      </c>
      <c r="B77" s="146" t="str">
        <f t="shared" si="12"/>
        <v>1314</v>
      </c>
      <c r="C77" s="148">
        <v>1</v>
      </c>
      <c r="D77" s="148"/>
      <c r="E77" s="148"/>
      <c r="F77" s="148"/>
      <c r="G77" s="148"/>
      <c r="H77" s="148">
        <v>1</v>
      </c>
      <c r="I77" s="148">
        <v>1</v>
      </c>
      <c r="J77" s="148"/>
      <c r="K77" s="148"/>
      <c r="L77" s="148"/>
      <c r="P77" s="141">
        <v>1</v>
      </c>
      <c r="Q77" s="141">
        <f t="shared" si="13"/>
        <v>208.5</v>
      </c>
      <c r="R77" s="141">
        <f t="shared" si="14"/>
        <v>22</v>
      </c>
      <c r="S77" s="141">
        <f t="shared" si="15"/>
        <v>13</v>
      </c>
      <c r="T77" s="141">
        <f t="shared" si="16"/>
        <v>4</v>
      </c>
      <c r="U77" s="141">
        <f t="shared" si="17"/>
        <v>31</v>
      </c>
      <c r="V77" s="141">
        <f t="shared" si="18"/>
        <v>9.4772727272727266</v>
      </c>
      <c r="W77" s="141">
        <f t="shared" si="19"/>
        <v>16.03846153846154</v>
      </c>
      <c r="X77" s="141">
        <f t="shared" si="20"/>
        <v>52.125</v>
      </c>
      <c r="Y77" s="141">
        <f t="shared" si="21"/>
        <v>6.725806451612903</v>
      </c>
    </row>
    <row r="78" spans="1:25">
      <c r="A78" s="141" t="str">
        <f t="shared" si="11"/>
        <v>研发</v>
      </c>
      <c r="B78" s="146" t="str">
        <f t="shared" si="12"/>
        <v>111124</v>
      </c>
      <c r="C78" s="148">
        <v>1</v>
      </c>
      <c r="D78" s="148"/>
      <c r="E78" s="148"/>
      <c r="F78" s="148">
        <v>1</v>
      </c>
      <c r="G78" s="148"/>
      <c r="H78" s="148"/>
      <c r="I78" s="148">
        <v>1</v>
      </c>
      <c r="J78" s="148"/>
      <c r="K78" s="148"/>
      <c r="L78" s="148"/>
      <c r="M78" s="141">
        <v>1</v>
      </c>
      <c r="N78" s="141">
        <v>1</v>
      </c>
      <c r="P78" s="141">
        <v>1</v>
      </c>
      <c r="Q78" s="141">
        <f t="shared" si="13"/>
        <v>284.25</v>
      </c>
      <c r="R78" s="141">
        <f t="shared" si="14"/>
        <v>19</v>
      </c>
      <c r="S78" s="141">
        <f t="shared" si="15"/>
        <v>15</v>
      </c>
      <c r="T78" s="141">
        <f t="shared" si="16"/>
        <v>24</v>
      </c>
      <c r="U78" s="141">
        <f t="shared" si="17"/>
        <v>42</v>
      </c>
      <c r="V78" s="141">
        <f t="shared" si="18"/>
        <v>14.960526315789474</v>
      </c>
      <c r="W78" s="141">
        <f t="shared" si="19"/>
        <v>18.95</v>
      </c>
      <c r="X78" s="141">
        <f t="shared" si="20"/>
        <v>11.84375</v>
      </c>
      <c r="Y78" s="141">
        <f t="shared" si="21"/>
        <v>6.7678571428571432</v>
      </c>
    </row>
    <row r="79" spans="1:25">
      <c r="A79" s="141" t="str">
        <f t="shared" si="11"/>
        <v>研发</v>
      </c>
      <c r="B79" s="146" t="str">
        <f t="shared" si="12"/>
        <v>2311</v>
      </c>
      <c r="C79" s="148"/>
      <c r="D79" s="148">
        <v>1</v>
      </c>
      <c r="E79" s="148"/>
      <c r="F79" s="148"/>
      <c r="G79" s="148"/>
      <c r="H79" s="148">
        <v>1</v>
      </c>
      <c r="I79" s="148">
        <v>1</v>
      </c>
      <c r="J79" s="148"/>
      <c r="K79" s="148"/>
      <c r="L79" s="148"/>
      <c r="M79" s="147">
        <v>1</v>
      </c>
      <c r="N79" s="147"/>
      <c r="O79" s="147"/>
      <c r="P79" s="147"/>
      <c r="Q79" s="141">
        <f t="shared" si="13"/>
        <v>210.25</v>
      </c>
      <c r="R79" s="141">
        <f t="shared" si="14"/>
        <v>13</v>
      </c>
      <c r="S79" s="141">
        <f t="shared" si="15"/>
        <v>22</v>
      </c>
      <c r="T79" s="141">
        <f t="shared" si="16"/>
        <v>22</v>
      </c>
      <c r="U79" s="141">
        <f t="shared" si="17"/>
        <v>31</v>
      </c>
      <c r="V79" s="141">
        <f t="shared" si="18"/>
        <v>16.173076923076923</v>
      </c>
      <c r="W79" s="141">
        <f t="shared" si="19"/>
        <v>9.5568181818181817</v>
      </c>
      <c r="X79" s="141">
        <f t="shared" si="20"/>
        <v>9.5568181818181817</v>
      </c>
      <c r="Y79" s="141">
        <f t="shared" si="21"/>
        <v>6.782258064516129</v>
      </c>
    </row>
    <row r="80" spans="1:25">
      <c r="A80" s="141" t="str">
        <f t="shared" si="11"/>
        <v>不研发</v>
      </c>
      <c r="B80" s="146" t="str">
        <f t="shared" si="12"/>
        <v>211</v>
      </c>
      <c r="C80" s="148"/>
      <c r="D80" s="148">
        <v>1</v>
      </c>
      <c r="E80" s="148"/>
      <c r="F80" s="148">
        <v>1</v>
      </c>
      <c r="G80" s="148"/>
      <c r="H80" s="148"/>
      <c r="I80" s="148">
        <v>1</v>
      </c>
      <c r="J80" s="148"/>
      <c r="K80" s="148"/>
      <c r="L80" s="148"/>
      <c r="M80" s="148"/>
      <c r="N80" s="148"/>
      <c r="O80" s="148"/>
      <c r="P80" s="148"/>
      <c r="Q80" s="141">
        <f t="shared" si="13"/>
        <v>142</v>
      </c>
      <c r="R80" s="141">
        <f t="shared" si="14"/>
        <v>3</v>
      </c>
      <c r="S80" s="141">
        <f t="shared" si="15"/>
        <v>3</v>
      </c>
      <c r="T80" s="141">
        <f t="shared" si="16"/>
        <v>21</v>
      </c>
      <c r="U80" s="141">
        <f t="shared" si="17"/>
        <v>12</v>
      </c>
      <c r="V80" s="147">
        <f t="shared" si="18"/>
        <v>47.333333333333336</v>
      </c>
      <c r="W80" s="141">
        <f t="shared" si="19"/>
        <v>47.333333333333336</v>
      </c>
      <c r="X80" s="141">
        <f t="shared" si="20"/>
        <v>6.7619047619047619</v>
      </c>
      <c r="Y80" s="141">
        <f t="shared" si="21"/>
        <v>11.833333333333334</v>
      </c>
    </row>
    <row r="81" spans="1:25">
      <c r="A81" s="141" t="str">
        <f t="shared" si="11"/>
        <v>不研发</v>
      </c>
      <c r="B81" s="146" t="str">
        <f t="shared" si="12"/>
        <v>212</v>
      </c>
      <c r="C81" s="148"/>
      <c r="D81" s="148">
        <v>1</v>
      </c>
      <c r="E81" s="148"/>
      <c r="F81" s="148">
        <v>1</v>
      </c>
      <c r="G81" s="148"/>
      <c r="H81" s="148"/>
      <c r="I81" s="148"/>
      <c r="J81" s="148">
        <v>1</v>
      </c>
      <c r="K81" s="148"/>
      <c r="L81" s="148"/>
      <c r="M81" s="148"/>
      <c r="N81" s="148"/>
      <c r="O81" s="148"/>
      <c r="P81" s="148"/>
      <c r="Q81" s="141">
        <f t="shared" si="13"/>
        <v>166</v>
      </c>
      <c r="R81" s="141">
        <f t="shared" si="14"/>
        <v>3</v>
      </c>
      <c r="S81" s="141">
        <f t="shared" si="15"/>
        <v>3</v>
      </c>
      <c r="T81" s="141">
        <f t="shared" si="16"/>
        <v>30</v>
      </c>
      <c r="U81" s="141">
        <f t="shared" si="17"/>
        <v>12</v>
      </c>
      <c r="V81" s="141">
        <f t="shared" si="18"/>
        <v>55.333333333333336</v>
      </c>
      <c r="W81" s="141">
        <f t="shared" si="19"/>
        <v>55.333333333333336</v>
      </c>
      <c r="X81" s="150">
        <f t="shared" si="20"/>
        <v>5.5333333333333332</v>
      </c>
      <c r="Y81" s="147">
        <f t="shared" si="21"/>
        <v>13.833333333333334</v>
      </c>
    </row>
    <row r="82" spans="1:25">
      <c r="A82" s="141" t="str">
        <f t="shared" si="11"/>
        <v>研发</v>
      </c>
      <c r="B82" s="146" t="str">
        <f t="shared" si="12"/>
        <v>32112</v>
      </c>
      <c r="C82" s="148"/>
      <c r="D82" s="148"/>
      <c r="E82" s="148">
        <v>1</v>
      </c>
      <c r="F82" s="148"/>
      <c r="G82" s="148">
        <v>1</v>
      </c>
      <c r="H82" s="148"/>
      <c r="I82" s="148">
        <v>1</v>
      </c>
      <c r="J82" s="148"/>
      <c r="K82" s="148"/>
      <c r="L82" s="148"/>
      <c r="M82" s="147">
        <v>1</v>
      </c>
      <c r="N82" s="147">
        <v>1</v>
      </c>
      <c r="O82" s="147"/>
      <c r="P82" s="147"/>
      <c r="Q82" s="141">
        <f t="shared" si="13"/>
        <v>278.25</v>
      </c>
      <c r="R82" s="141">
        <f t="shared" si="14"/>
        <v>18</v>
      </c>
      <c r="S82" s="141">
        <f t="shared" si="15"/>
        <v>23</v>
      </c>
      <c r="T82" s="141">
        <f t="shared" si="16"/>
        <v>14</v>
      </c>
      <c r="U82" s="141">
        <f t="shared" si="17"/>
        <v>41</v>
      </c>
      <c r="V82" s="141">
        <f t="shared" si="18"/>
        <v>15.458333333333334</v>
      </c>
      <c r="W82" s="141">
        <f t="shared" si="19"/>
        <v>12.097826086956522</v>
      </c>
      <c r="X82" s="141">
        <f t="shared" si="20"/>
        <v>19.875</v>
      </c>
      <c r="Y82" s="141">
        <f t="shared" si="21"/>
        <v>6.7865853658536581</v>
      </c>
    </row>
    <row r="83" spans="1:25">
      <c r="A83" s="141" t="str">
        <f t="shared" si="11"/>
        <v>研发</v>
      </c>
      <c r="B83" s="146" t="str">
        <f t="shared" si="12"/>
        <v>13214</v>
      </c>
      <c r="C83" s="148">
        <v>1</v>
      </c>
      <c r="D83" s="148"/>
      <c r="E83" s="148"/>
      <c r="F83" s="148"/>
      <c r="G83" s="148"/>
      <c r="H83" s="148">
        <v>1</v>
      </c>
      <c r="I83" s="148"/>
      <c r="J83" s="148">
        <v>1</v>
      </c>
      <c r="K83" s="148"/>
      <c r="L83" s="148"/>
      <c r="M83" s="141">
        <v>1</v>
      </c>
      <c r="P83" s="141">
        <v>1</v>
      </c>
      <c r="Q83" s="141">
        <f t="shared" si="13"/>
        <v>279.5</v>
      </c>
      <c r="R83" s="141">
        <f t="shared" si="14"/>
        <v>23</v>
      </c>
      <c r="S83" s="141">
        <f t="shared" si="15"/>
        <v>23</v>
      </c>
      <c r="T83" s="141">
        <f t="shared" si="16"/>
        <v>23</v>
      </c>
      <c r="U83" s="141">
        <f t="shared" si="17"/>
        <v>41</v>
      </c>
      <c r="V83" s="141">
        <f t="shared" si="18"/>
        <v>12.152173913043478</v>
      </c>
      <c r="W83" s="141">
        <f t="shared" si="19"/>
        <v>12.152173913043478</v>
      </c>
      <c r="X83" s="141">
        <f t="shared" si="20"/>
        <v>12.152173913043478</v>
      </c>
      <c r="Y83" s="141">
        <f t="shared" si="21"/>
        <v>6.8170731707317076</v>
      </c>
    </row>
    <row r="84" spans="1:25">
      <c r="A84" s="141" t="str">
        <f t="shared" si="11"/>
        <v>研发</v>
      </c>
      <c r="B84" s="146" t="str">
        <f t="shared" si="12"/>
        <v>1341</v>
      </c>
      <c r="C84" s="148">
        <v>1</v>
      </c>
      <c r="D84" s="148"/>
      <c r="E84" s="148"/>
      <c r="F84" s="148"/>
      <c r="G84" s="148"/>
      <c r="H84" s="148">
        <v>1</v>
      </c>
      <c r="I84" s="148"/>
      <c r="J84" s="148"/>
      <c r="K84" s="148"/>
      <c r="L84" s="148">
        <v>1</v>
      </c>
      <c r="M84" s="141">
        <v>1</v>
      </c>
      <c r="Q84" s="141">
        <f t="shared" si="13"/>
        <v>273.25</v>
      </c>
      <c r="R84" s="141">
        <f t="shared" si="14"/>
        <v>22</v>
      </c>
      <c r="S84" s="141">
        <f t="shared" si="15"/>
        <v>31</v>
      </c>
      <c r="T84" s="141">
        <f t="shared" si="16"/>
        <v>22</v>
      </c>
      <c r="U84" s="141">
        <f t="shared" si="17"/>
        <v>40</v>
      </c>
      <c r="V84" s="141">
        <f t="shared" si="18"/>
        <v>12.420454545454545</v>
      </c>
      <c r="W84" s="141">
        <f t="shared" si="19"/>
        <v>8.814516129032258</v>
      </c>
      <c r="X84" s="141">
        <f t="shared" si="20"/>
        <v>12.420454545454545</v>
      </c>
      <c r="Y84" s="141">
        <f t="shared" si="21"/>
        <v>6.8312499999999998</v>
      </c>
    </row>
    <row r="85" spans="1:25">
      <c r="A85" s="141" t="str">
        <f t="shared" si="11"/>
        <v>研发</v>
      </c>
      <c r="B85" s="146" t="str">
        <f t="shared" si="12"/>
        <v>123123</v>
      </c>
      <c r="C85" s="148">
        <v>1</v>
      </c>
      <c r="D85" s="148"/>
      <c r="E85" s="148"/>
      <c r="F85" s="148"/>
      <c r="G85" s="148">
        <v>1</v>
      </c>
      <c r="H85" s="148"/>
      <c r="I85" s="148"/>
      <c r="J85" s="148"/>
      <c r="K85" s="148">
        <v>1</v>
      </c>
      <c r="L85" s="148"/>
      <c r="M85" s="141">
        <v>1</v>
      </c>
      <c r="N85" s="141">
        <v>1</v>
      </c>
      <c r="O85" s="141">
        <v>1</v>
      </c>
      <c r="Q85" s="141">
        <f t="shared" si="13"/>
        <v>348.75</v>
      </c>
      <c r="R85" s="141">
        <f t="shared" si="14"/>
        <v>28</v>
      </c>
      <c r="S85" s="141">
        <f t="shared" si="15"/>
        <v>33</v>
      </c>
      <c r="T85" s="141">
        <f t="shared" si="16"/>
        <v>33</v>
      </c>
      <c r="U85" s="141">
        <f t="shared" si="17"/>
        <v>51</v>
      </c>
      <c r="V85" s="141">
        <f t="shared" si="18"/>
        <v>12.455357142857142</v>
      </c>
      <c r="W85" s="141">
        <f t="shared" si="19"/>
        <v>10.568181818181818</v>
      </c>
      <c r="X85" s="141">
        <f t="shared" si="20"/>
        <v>10.568181818181818</v>
      </c>
      <c r="Y85" s="141">
        <f t="shared" si="21"/>
        <v>6.8382352941176467</v>
      </c>
    </row>
    <row r="86" spans="1:25">
      <c r="A86" s="141" t="str">
        <f t="shared" si="11"/>
        <v>研发</v>
      </c>
      <c r="B86" s="146" t="str">
        <f t="shared" si="12"/>
        <v>1223</v>
      </c>
      <c r="C86" s="148">
        <v>1</v>
      </c>
      <c r="D86" s="148"/>
      <c r="E86" s="148"/>
      <c r="F86" s="148"/>
      <c r="G86" s="148">
        <v>1</v>
      </c>
      <c r="H86" s="148"/>
      <c r="I86" s="148"/>
      <c r="J86" s="148">
        <v>1</v>
      </c>
      <c r="K86" s="148"/>
      <c r="L86" s="148"/>
      <c r="O86" s="141">
        <v>1</v>
      </c>
      <c r="Q86" s="141">
        <f t="shared" si="13"/>
        <v>212.25</v>
      </c>
      <c r="R86" s="141">
        <f t="shared" si="14"/>
        <v>13</v>
      </c>
      <c r="S86" s="141">
        <f t="shared" si="15"/>
        <v>13</v>
      </c>
      <c r="T86" s="141">
        <f t="shared" si="16"/>
        <v>22</v>
      </c>
      <c r="U86" s="141">
        <f t="shared" si="17"/>
        <v>31</v>
      </c>
      <c r="V86" s="141">
        <f t="shared" si="18"/>
        <v>16.326923076923077</v>
      </c>
      <c r="W86" s="141">
        <f t="shared" si="19"/>
        <v>16.326923076923077</v>
      </c>
      <c r="X86" s="141">
        <f t="shared" si="20"/>
        <v>9.6477272727272734</v>
      </c>
      <c r="Y86" s="141">
        <f t="shared" si="21"/>
        <v>6.846774193548387</v>
      </c>
    </row>
    <row r="87" spans="1:25">
      <c r="A87" s="141" t="str">
        <f t="shared" si="11"/>
        <v>研发</v>
      </c>
      <c r="B87" s="146" t="str">
        <f t="shared" si="12"/>
        <v>1131</v>
      </c>
      <c r="C87" s="148">
        <v>1</v>
      </c>
      <c r="D87" s="148"/>
      <c r="E87" s="148"/>
      <c r="F87" s="148">
        <v>1</v>
      </c>
      <c r="G87" s="148"/>
      <c r="H87" s="148"/>
      <c r="I87" s="148"/>
      <c r="J87" s="148"/>
      <c r="K87" s="148">
        <v>1</v>
      </c>
      <c r="L87" s="148"/>
      <c r="M87" s="147">
        <v>1</v>
      </c>
      <c r="N87" s="147"/>
      <c r="O87" s="147"/>
      <c r="P87" s="147"/>
      <c r="Q87" s="141">
        <f t="shared" si="13"/>
        <v>212.75</v>
      </c>
      <c r="R87" s="141">
        <f t="shared" si="14"/>
        <v>13</v>
      </c>
      <c r="S87" s="141">
        <f t="shared" si="15"/>
        <v>22</v>
      </c>
      <c r="T87" s="141">
        <f t="shared" si="16"/>
        <v>31</v>
      </c>
      <c r="U87" s="141">
        <f t="shared" si="17"/>
        <v>31</v>
      </c>
      <c r="V87" s="141">
        <f t="shared" si="18"/>
        <v>16.365384615384617</v>
      </c>
      <c r="W87" s="141">
        <f t="shared" si="19"/>
        <v>9.670454545454545</v>
      </c>
      <c r="X87" s="141">
        <f t="shared" si="20"/>
        <v>6.862903225806452</v>
      </c>
      <c r="Y87" s="141">
        <f t="shared" si="21"/>
        <v>6.862903225806452</v>
      </c>
    </row>
    <row r="88" spans="1:25">
      <c r="A88" s="141" t="str">
        <f t="shared" si="11"/>
        <v>研发</v>
      </c>
      <c r="B88" s="146" t="str">
        <f t="shared" si="12"/>
        <v>2312</v>
      </c>
      <c r="C88" s="148"/>
      <c r="D88" s="148">
        <v>1</v>
      </c>
      <c r="E88" s="148"/>
      <c r="F88" s="148"/>
      <c r="G88" s="148"/>
      <c r="H88" s="148">
        <v>1</v>
      </c>
      <c r="I88" s="148">
        <v>1</v>
      </c>
      <c r="J88" s="148"/>
      <c r="K88" s="148"/>
      <c r="L88" s="148"/>
      <c r="N88" s="141">
        <v>1</v>
      </c>
      <c r="Q88" s="141">
        <f t="shared" si="13"/>
        <v>213.25</v>
      </c>
      <c r="R88" s="141">
        <f t="shared" si="14"/>
        <v>17</v>
      </c>
      <c r="S88" s="141">
        <f t="shared" si="15"/>
        <v>13</v>
      </c>
      <c r="T88" s="141">
        <f t="shared" si="16"/>
        <v>13</v>
      </c>
      <c r="U88" s="141">
        <f t="shared" si="17"/>
        <v>31</v>
      </c>
      <c r="V88" s="141">
        <f t="shared" si="18"/>
        <v>12.544117647058824</v>
      </c>
      <c r="W88" s="141">
        <f t="shared" si="19"/>
        <v>16.403846153846153</v>
      </c>
      <c r="X88" s="141">
        <f t="shared" si="20"/>
        <v>16.403846153846153</v>
      </c>
      <c r="Y88" s="141">
        <f t="shared" si="21"/>
        <v>6.879032258064516</v>
      </c>
    </row>
    <row r="89" spans="1:25">
      <c r="A89" s="141" t="str">
        <f t="shared" si="11"/>
        <v>研发</v>
      </c>
      <c r="B89" s="146" t="str">
        <f t="shared" si="12"/>
        <v>13224</v>
      </c>
      <c r="C89" s="148">
        <v>1</v>
      </c>
      <c r="D89" s="148"/>
      <c r="E89" s="148"/>
      <c r="F89" s="148"/>
      <c r="G89" s="148"/>
      <c r="H89" s="148">
        <v>1</v>
      </c>
      <c r="I89" s="148"/>
      <c r="J89" s="148">
        <v>1</v>
      </c>
      <c r="K89" s="148"/>
      <c r="L89" s="148"/>
      <c r="N89" s="141">
        <v>1</v>
      </c>
      <c r="P89" s="141">
        <v>1</v>
      </c>
      <c r="Q89" s="141">
        <f t="shared" si="13"/>
        <v>282.5</v>
      </c>
      <c r="R89" s="141">
        <f t="shared" si="14"/>
        <v>27</v>
      </c>
      <c r="S89" s="141">
        <f t="shared" si="15"/>
        <v>14</v>
      </c>
      <c r="T89" s="141">
        <f t="shared" si="16"/>
        <v>14</v>
      </c>
      <c r="U89" s="141">
        <f t="shared" si="17"/>
        <v>41</v>
      </c>
      <c r="V89" s="141">
        <f t="shared" si="18"/>
        <v>10.462962962962964</v>
      </c>
      <c r="W89" s="141">
        <f t="shared" si="19"/>
        <v>20.178571428571427</v>
      </c>
      <c r="X89" s="141">
        <f t="shared" si="20"/>
        <v>20.178571428571427</v>
      </c>
      <c r="Y89" s="141">
        <f t="shared" si="21"/>
        <v>6.8902439024390247</v>
      </c>
    </row>
    <row r="90" spans="1:25">
      <c r="A90" s="141" t="str">
        <f t="shared" si="11"/>
        <v>研发</v>
      </c>
      <c r="B90" s="146" t="str">
        <f t="shared" si="12"/>
        <v>1342</v>
      </c>
      <c r="C90" s="148">
        <v>1</v>
      </c>
      <c r="D90" s="148"/>
      <c r="E90" s="148"/>
      <c r="F90" s="148"/>
      <c r="G90" s="148"/>
      <c r="H90" s="148">
        <v>1</v>
      </c>
      <c r="I90" s="148"/>
      <c r="J90" s="148"/>
      <c r="K90" s="148"/>
      <c r="L90" s="148">
        <v>1</v>
      </c>
      <c r="N90" s="141">
        <v>1</v>
      </c>
      <c r="Q90" s="141">
        <f t="shared" si="13"/>
        <v>276.25</v>
      </c>
      <c r="R90" s="141">
        <f t="shared" si="14"/>
        <v>26</v>
      </c>
      <c r="S90" s="141">
        <f t="shared" si="15"/>
        <v>22</v>
      </c>
      <c r="T90" s="141">
        <f t="shared" si="16"/>
        <v>13</v>
      </c>
      <c r="U90" s="141">
        <f t="shared" si="17"/>
        <v>40</v>
      </c>
      <c r="V90" s="141">
        <f t="shared" si="18"/>
        <v>10.625</v>
      </c>
      <c r="W90" s="141">
        <f t="shared" si="19"/>
        <v>12.556818181818182</v>
      </c>
      <c r="X90" s="141">
        <f t="shared" si="20"/>
        <v>21.25</v>
      </c>
      <c r="Y90" s="141">
        <f t="shared" si="21"/>
        <v>6.90625</v>
      </c>
    </row>
    <row r="91" spans="1:25">
      <c r="A91" s="141" t="str">
        <f t="shared" si="11"/>
        <v>研发</v>
      </c>
      <c r="B91" s="146" t="str">
        <f t="shared" si="12"/>
        <v>23212</v>
      </c>
      <c r="C91" s="148"/>
      <c r="D91" s="148">
        <v>1</v>
      </c>
      <c r="E91" s="148"/>
      <c r="F91" s="148"/>
      <c r="G91" s="148"/>
      <c r="H91" s="148">
        <v>1</v>
      </c>
      <c r="I91" s="148"/>
      <c r="J91" s="148">
        <v>1</v>
      </c>
      <c r="K91" s="148"/>
      <c r="L91" s="148"/>
      <c r="M91" s="141">
        <v>1</v>
      </c>
      <c r="N91" s="141">
        <v>1</v>
      </c>
      <c r="Q91" s="141">
        <f t="shared" si="13"/>
        <v>284.25</v>
      </c>
      <c r="R91" s="141">
        <f t="shared" si="14"/>
        <v>18</v>
      </c>
      <c r="S91" s="141">
        <f t="shared" si="15"/>
        <v>23</v>
      </c>
      <c r="T91" s="141">
        <f t="shared" si="16"/>
        <v>32</v>
      </c>
      <c r="U91" s="141">
        <f t="shared" si="17"/>
        <v>41</v>
      </c>
      <c r="V91" s="141">
        <f t="shared" si="18"/>
        <v>15.791666666666666</v>
      </c>
      <c r="W91" s="141">
        <f t="shared" si="19"/>
        <v>12.358695652173912</v>
      </c>
      <c r="X91" s="141">
        <f t="shared" si="20"/>
        <v>8.8828125</v>
      </c>
      <c r="Y91" s="141">
        <f t="shared" si="21"/>
        <v>6.9329268292682924</v>
      </c>
    </row>
    <row r="92" spans="1:25">
      <c r="A92" s="141" t="str">
        <f t="shared" si="11"/>
        <v>研发</v>
      </c>
      <c r="B92" s="146" t="str">
        <f t="shared" si="12"/>
        <v>1132</v>
      </c>
      <c r="C92" s="148">
        <v>1</v>
      </c>
      <c r="D92" s="148"/>
      <c r="E92" s="148"/>
      <c r="F92" s="148">
        <v>1</v>
      </c>
      <c r="G92" s="148"/>
      <c r="H92" s="148"/>
      <c r="I92" s="148"/>
      <c r="J92" s="148"/>
      <c r="K92" s="148">
        <v>1</v>
      </c>
      <c r="L92" s="148"/>
      <c r="N92" s="141">
        <v>1</v>
      </c>
      <c r="Q92" s="141">
        <f t="shared" si="13"/>
        <v>215.75</v>
      </c>
      <c r="R92" s="141">
        <f t="shared" si="14"/>
        <v>17</v>
      </c>
      <c r="S92" s="141">
        <f t="shared" si="15"/>
        <v>13</v>
      </c>
      <c r="T92" s="141">
        <f t="shared" si="16"/>
        <v>22</v>
      </c>
      <c r="U92" s="141">
        <f t="shared" si="17"/>
        <v>31</v>
      </c>
      <c r="V92" s="141">
        <f t="shared" si="18"/>
        <v>12.691176470588236</v>
      </c>
      <c r="W92" s="141">
        <f t="shared" si="19"/>
        <v>16.596153846153847</v>
      </c>
      <c r="X92" s="141">
        <f t="shared" si="20"/>
        <v>9.8068181818181817</v>
      </c>
      <c r="Y92" s="141">
        <f t="shared" si="21"/>
        <v>6.959677419354839</v>
      </c>
    </row>
    <row r="93" spans="1:25">
      <c r="A93" s="141" t="str">
        <f t="shared" si="11"/>
        <v>研发</v>
      </c>
      <c r="B93" s="146" t="str">
        <f t="shared" si="12"/>
        <v>123124</v>
      </c>
      <c r="C93" s="148">
        <v>1</v>
      </c>
      <c r="D93" s="148"/>
      <c r="E93" s="148"/>
      <c r="F93" s="148"/>
      <c r="G93" s="148">
        <v>1</v>
      </c>
      <c r="H93" s="148"/>
      <c r="I93" s="148"/>
      <c r="J93" s="148"/>
      <c r="K93" s="148">
        <v>1</v>
      </c>
      <c r="L93" s="148"/>
      <c r="M93" s="141">
        <v>1</v>
      </c>
      <c r="N93" s="141">
        <v>1</v>
      </c>
      <c r="P93" s="141">
        <v>1</v>
      </c>
      <c r="Q93" s="141">
        <f t="shared" si="13"/>
        <v>356.75</v>
      </c>
      <c r="R93" s="141">
        <f t="shared" si="14"/>
        <v>28</v>
      </c>
      <c r="S93" s="141">
        <f t="shared" si="15"/>
        <v>24</v>
      </c>
      <c r="T93" s="141">
        <f t="shared" si="16"/>
        <v>24</v>
      </c>
      <c r="U93" s="141">
        <f t="shared" si="17"/>
        <v>51</v>
      </c>
      <c r="V93" s="141">
        <f t="shared" si="18"/>
        <v>12.741071428571429</v>
      </c>
      <c r="W93" s="141">
        <f t="shared" si="19"/>
        <v>14.864583333333334</v>
      </c>
      <c r="X93" s="141">
        <f t="shared" si="20"/>
        <v>14.864583333333334</v>
      </c>
      <c r="Y93" s="141">
        <f t="shared" si="21"/>
        <v>6.9950980392156863</v>
      </c>
    </row>
    <row r="94" spans="1:25">
      <c r="A94" s="141" t="str">
        <f t="shared" si="11"/>
        <v>研发</v>
      </c>
      <c r="B94" s="146" t="str">
        <f t="shared" si="12"/>
        <v>11113</v>
      </c>
      <c r="C94" s="148">
        <v>1</v>
      </c>
      <c r="D94" s="148"/>
      <c r="E94" s="148"/>
      <c r="F94" s="148">
        <v>1</v>
      </c>
      <c r="G94" s="148"/>
      <c r="H94" s="148"/>
      <c r="I94" s="148">
        <v>1</v>
      </c>
      <c r="J94" s="148"/>
      <c r="K94" s="148"/>
      <c r="L94" s="148"/>
      <c r="M94" s="147">
        <v>1</v>
      </c>
      <c r="N94" s="147"/>
      <c r="O94" s="147">
        <v>1</v>
      </c>
      <c r="P94" s="147"/>
      <c r="Q94" s="141">
        <f t="shared" si="13"/>
        <v>226.25</v>
      </c>
      <c r="R94" s="141">
        <f t="shared" si="14"/>
        <v>14</v>
      </c>
      <c r="S94" s="141">
        <f t="shared" si="15"/>
        <v>23</v>
      </c>
      <c r="T94" s="141">
        <f t="shared" si="16"/>
        <v>32</v>
      </c>
      <c r="U94" s="141">
        <f t="shared" si="17"/>
        <v>32</v>
      </c>
      <c r="V94" s="141">
        <f t="shared" si="18"/>
        <v>16.160714285714285</v>
      </c>
      <c r="W94" s="141">
        <f t="shared" si="19"/>
        <v>9.8369565217391308</v>
      </c>
      <c r="X94" s="141">
        <f t="shared" si="20"/>
        <v>7.0703125</v>
      </c>
      <c r="Y94" s="141">
        <f t="shared" si="21"/>
        <v>7.0703125</v>
      </c>
    </row>
    <row r="95" spans="1:25">
      <c r="A95" s="141" t="str">
        <f t="shared" si="11"/>
        <v>研发</v>
      </c>
      <c r="B95" s="146" t="str">
        <f t="shared" si="12"/>
        <v>133123</v>
      </c>
      <c r="C95" s="148">
        <v>1</v>
      </c>
      <c r="D95" s="148"/>
      <c r="E95" s="148"/>
      <c r="F95" s="148"/>
      <c r="G95" s="148"/>
      <c r="H95" s="148">
        <v>1</v>
      </c>
      <c r="I95" s="148"/>
      <c r="J95" s="148"/>
      <c r="K95" s="148">
        <v>1</v>
      </c>
      <c r="L95" s="148"/>
      <c r="M95" s="147">
        <v>1</v>
      </c>
      <c r="N95" s="147">
        <v>1</v>
      </c>
      <c r="O95" s="147">
        <v>1</v>
      </c>
      <c r="P95" s="147"/>
      <c r="Q95" s="141">
        <f t="shared" si="13"/>
        <v>361</v>
      </c>
      <c r="R95" s="141">
        <f t="shared" si="14"/>
        <v>37</v>
      </c>
      <c r="S95" s="141">
        <f t="shared" si="15"/>
        <v>42</v>
      </c>
      <c r="T95" s="141">
        <f t="shared" si="16"/>
        <v>33</v>
      </c>
      <c r="U95" s="141">
        <f t="shared" si="17"/>
        <v>51</v>
      </c>
      <c r="V95" s="141">
        <f t="shared" si="18"/>
        <v>9.7567567567567561</v>
      </c>
      <c r="W95" s="141">
        <f t="shared" si="19"/>
        <v>8.5952380952380949</v>
      </c>
      <c r="X95" s="141">
        <f t="shared" si="20"/>
        <v>10.939393939393939</v>
      </c>
      <c r="Y95" s="141">
        <f t="shared" si="21"/>
        <v>7.0784313725490193</v>
      </c>
    </row>
    <row r="96" spans="1:25">
      <c r="A96" s="141" t="str">
        <f t="shared" si="11"/>
        <v>研发</v>
      </c>
      <c r="B96" s="146" t="str">
        <f t="shared" si="12"/>
        <v>33112</v>
      </c>
      <c r="C96" s="148"/>
      <c r="D96" s="148"/>
      <c r="E96" s="148">
        <v>1</v>
      </c>
      <c r="F96" s="148"/>
      <c r="G96" s="148"/>
      <c r="H96" s="148">
        <v>1</v>
      </c>
      <c r="I96" s="148">
        <v>1</v>
      </c>
      <c r="J96" s="148"/>
      <c r="K96" s="148"/>
      <c r="L96" s="148"/>
      <c r="M96" s="141">
        <v>1</v>
      </c>
      <c r="N96" s="141">
        <v>1</v>
      </c>
      <c r="Q96" s="141">
        <f t="shared" si="13"/>
        <v>290.5</v>
      </c>
      <c r="R96" s="141">
        <f t="shared" si="14"/>
        <v>27</v>
      </c>
      <c r="S96" s="141">
        <f t="shared" si="15"/>
        <v>32</v>
      </c>
      <c r="T96" s="141">
        <f t="shared" si="16"/>
        <v>14</v>
      </c>
      <c r="U96" s="141">
        <f t="shared" si="17"/>
        <v>41</v>
      </c>
      <c r="V96" s="141">
        <f t="shared" si="18"/>
        <v>10.75925925925926</v>
      </c>
      <c r="W96" s="141">
        <f t="shared" si="19"/>
        <v>9.078125</v>
      </c>
      <c r="X96" s="141">
        <f t="shared" si="20"/>
        <v>20.75</v>
      </c>
      <c r="Y96" s="141">
        <f t="shared" si="21"/>
        <v>7.0853658536585362</v>
      </c>
    </row>
    <row r="97" spans="1:25">
      <c r="A97" s="141" t="str">
        <f t="shared" si="11"/>
        <v>研发</v>
      </c>
      <c r="B97" s="146" t="str">
        <f t="shared" si="12"/>
        <v>1224</v>
      </c>
      <c r="C97" s="148">
        <v>1</v>
      </c>
      <c r="D97" s="148"/>
      <c r="E97" s="148"/>
      <c r="F97" s="148"/>
      <c r="G97" s="148">
        <v>1</v>
      </c>
      <c r="H97" s="148"/>
      <c r="I97" s="148"/>
      <c r="J97" s="148">
        <v>1</v>
      </c>
      <c r="K97" s="148"/>
      <c r="L97" s="148"/>
      <c r="P97" s="141">
        <v>1</v>
      </c>
      <c r="Q97" s="141">
        <f t="shared" si="13"/>
        <v>220.25</v>
      </c>
      <c r="R97" s="141">
        <f t="shared" si="14"/>
        <v>13</v>
      </c>
      <c r="S97" s="141">
        <f t="shared" si="15"/>
        <v>4</v>
      </c>
      <c r="T97" s="141">
        <f t="shared" si="16"/>
        <v>13</v>
      </c>
      <c r="U97" s="141">
        <f t="shared" si="17"/>
        <v>31</v>
      </c>
      <c r="V97" s="141">
        <f t="shared" si="18"/>
        <v>16.942307692307693</v>
      </c>
      <c r="W97" s="141">
        <f t="shared" si="19"/>
        <v>55.0625</v>
      </c>
      <c r="X97" s="141">
        <f t="shared" si="20"/>
        <v>16.942307692307693</v>
      </c>
      <c r="Y97" s="141">
        <f t="shared" si="21"/>
        <v>7.104838709677419</v>
      </c>
    </row>
    <row r="98" spans="1:25">
      <c r="A98" s="141" t="str">
        <f t="shared" si="11"/>
        <v>研发</v>
      </c>
      <c r="B98" s="146" t="str">
        <f t="shared" si="12"/>
        <v>124</v>
      </c>
      <c r="C98" s="148">
        <v>1</v>
      </c>
      <c r="D98" s="148"/>
      <c r="E98" s="148"/>
      <c r="F98" s="148"/>
      <c r="G98" s="148">
        <v>1</v>
      </c>
      <c r="H98" s="148"/>
      <c r="I98" s="148"/>
      <c r="J98" s="148"/>
      <c r="K98" s="148"/>
      <c r="L98" s="148">
        <v>1</v>
      </c>
      <c r="M98" s="148"/>
      <c r="N98" s="148"/>
      <c r="O98" s="148"/>
      <c r="P98" s="148"/>
      <c r="Q98" s="141">
        <f t="shared" si="13"/>
        <v>214</v>
      </c>
      <c r="R98" s="141">
        <f t="shared" si="14"/>
        <v>12</v>
      </c>
      <c r="S98" s="141">
        <f t="shared" si="15"/>
        <v>12</v>
      </c>
      <c r="T98" s="141">
        <f t="shared" si="16"/>
        <v>12</v>
      </c>
      <c r="U98" s="141">
        <f t="shared" si="17"/>
        <v>30</v>
      </c>
      <c r="V98" s="141">
        <f t="shared" si="18"/>
        <v>17.833333333333332</v>
      </c>
      <c r="W98" s="141">
        <f t="shared" si="19"/>
        <v>17.833333333333332</v>
      </c>
      <c r="X98" s="141">
        <f t="shared" si="20"/>
        <v>17.833333333333332</v>
      </c>
      <c r="Y98" s="141">
        <f t="shared" si="21"/>
        <v>7.1333333333333337</v>
      </c>
    </row>
    <row r="99" spans="1:25">
      <c r="A99" s="141" t="str">
        <f t="shared" si="11"/>
        <v>研发</v>
      </c>
      <c r="B99" s="146" t="str">
        <f t="shared" si="12"/>
        <v>112123</v>
      </c>
      <c r="C99" s="148">
        <v>1</v>
      </c>
      <c r="D99" s="148"/>
      <c r="E99" s="148"/>
      <c r="F99" s="148">
        <v>1</v>
      </c>
      <c r="G99" s="148"/>
      <c r="H99" s="148"/>
      <c r="I99" s="148"/>
      <c r="J99" s="148">
        <v>1</v>
      </c>
      <c r="K99" s="148"/>
      <c r="L99" s="148"/>
      <c r="M99" s="141">
        <v>1</v>
      </c>
      <c r="N99" s="141">
        <v>1</v>
      </c>
      <c r="O99" s="141">
        <v>1</v>
      </c>
      <c r="Q99" s="141">
        <f t="shared" si="13"/>
        <v>300.25</v>
      </c>
      <c r="R99" s="141">
        <f t="shared" si="14"/>
        <v>19</v>
      </c>
      <c r="S99" s="141">
        <f t="shared" si="15"/>
        <v>24</v>
      </c>
      <c r="T99" s="141">
        <f t="shared" si="16"/>
        <v>42</v>
      </c>
      <c r="U99" s="141">
        <f t="shared" si="17"/>
        <v>42</v>
      </c>
      <c r="V99" s="141">
        <f t="shared" si="18"/>
        <v>15.802631578947368</v>
      </c>
      <c r="W99" s="141">
        <f t="shared" si="19"/>
        <v>12.510416666666666</v>
      </c>
      <c r="X99" s="141">
        <f t="shared" si="20"/>
        <v>7.1488095238095237</v>
      </c>
      <c r="Y99" s="141">
        <f t="shared" si="21"/>
        <v>7.1488095238095237</v>
      </c>
    </row>
    <row r="100" spans="1:25">
      <c r="A100" s="141" t="str">
        <f t="shared" si="11"/>
        <v>研发</v>
      </c>
      <c r="B100" s="146" t="str">
        <f t="shared" si="12"/>
        <v>2221</v>
      </c>
      <c r="C100" s="148"/>
      <c r="D100" s="148">
        <v>1</v>
      </c>
      <c r="E100" s="148"/>
      <c r="F100" s="148"/>
      <c r="G100" s="148">
        <v>1</v>
      </c>
      <c r="H100" s="148"/>
      <c r="I100" s="148"/>
      <c r="J100" s="148">
        <v>1</v>
      </c>
      <c r="K100" s="148"/>
      <c r="L100" s="148"/>
      <c r="M100" s="141">
        <v>1</v>
      </c>
      <c r="Q100" s="141">
        <f t="shared" si="13"/>
        <v>222</v>
      </c>
      <c r="R100" s="141">
        <f t="shared" si="14"/>
        <v>4</v>
      </c>
      <c r="S100" s="141">
        <f t="shared" si="15"/>
        <v>13</v>
      </c>
      <c r="T100" s="141">
        <f t="shared" si="16"/>
        <v>31</v>
      </c>
      <c r="U100" s="141">
        <f t="shared" si="17"/>
        <v>31</v>
      </c>
      <c r="V100" s="141">
        <f t="shared" si="18"/>
        <v>55.5</v>
      </c>
      <c r="W100" s="141">
        <f t="shared" si="19"/>
        <v>17.076923076923077</v>
      </c>
      <c r="X100" s="141">
        <f t="shared" si="20"/>
        <v>7.161290322580645</v>
      </c>
      <c r="Y100" s="141">
        <f t="shared" si="21"/>
        <v>7.161290322580645</v>
      </c>
    </row>
    <row r="101" spans="1:25">
      <c r="A101" s="141" t="str">
        <f t="shared" si="11"/>
        <v>研发</v>
      </c>
      <c r="B101" s="146" t="str">
        <f t="shared" si="12"/>
        <v>11123</v>
      </c>
      <c r="C101" s="148">
        <v>1</v>
      </c>
      <c r="D101" s="148"/>
      <c r="E101" s="148"/>
      <c r="F101" s="148">
        <v>1</v>
      </c>
      <c r="G101" s="148"/>
      <c r="H101" s="148"/>
      <c r="I101" s="148">
        <v>1</v>
      </c>
      <c r="J101" s="148"/>
      <c r="K101" s="148"/>
      <c r="L101" s="148"/>
      <c r="N101" s="141">
        <v>1</v>
      </c>
      <c r="O101" s="141">
        <v>1</v>
      </c>
      <c r="Q101" s="141">
        <f t="shared" si="13"/>
        <v>229.25</v>
      </c>
      <c r="R101" s="141">
        <f t="shared" si="14"/>
        <v>18</v>
      </c>
      <c r="S101" s="141">
        <f t="shared" si="15"/>
        <v>14</v>
      </c>
      <c r="T101" s="141">
        <f t="shared" si="16"/>
        <v>23</v>
      </c>
      <c r="U101" s="141">
        <f t="shared" si="17"/>
        <v>32</v>
      </c>
      <c r="V101" s="141">
        <f t="shared" si="18"/>
        <v>12.736111111111111</v>
      </c>
      <c r="W101" s="141">
        <f t="shared" si="19"/>
        <v>16.375</v>
      </c>
      <c r="X101" s="141">
        <f t="shared" si="20"/>
        <v>9.9673913043478262</v>
      </c>
      <c r="Y101" s="141">
        <f t="shared" si="21"/>
        <v>7.1640625</v>
      </c>
    </row>
    <row r="102" spans="1:25">
      <c r="A102" s="141" t="str">
        <f t="shared" si="11"/>
        <v>研发</v>
      </c>
      <c r="B102" s="146" t="str">
        <f t="shared" si="12"/>
        <v>221</v>
      </c>
      <c r="C102" s="148"/>
      <c r="D102" s="148">
        <v>1</v>
      </c>
      <c r="E102" s="148"/>
      <c r="F102" s="148"/>
      <c r="G102" s="148">
        <v>1</v>
      </c>
      <c r="H102" s="148"/>
      <c r="I102" s="148">
        <v>1</v>
      </c>
      <c r="J102" s="148"/>
      <c r="K102" s="148"/>
      <c r="L102" s="148"/>
      <c r="M102" s="148"/>
      <c r="N102" s="148"/>
      <c r="O102" s="148"/>
      <c r="P102" s="148"/>
      <c r="Q102" s="141">
        <f t="shared" si="13"/>
        <v>151</v>
      </c>
      <c r="R102" s="141">
        <f t="shared" si="14"/>
        <v>3</v>
      </c>
      <c r="S102" s="141">
        <f t="shared" si="15"/>
        <v>3</v>
      </c>
      <c r="T102" s="141">
        <f t="shared" si="16"/>
        <v>12</v>
      </c>
      <c r="U102" s="141">
        <f t="shared" si="17"/>
        <v>21</v>
      </c>
      <c r="V102" s="141">
        <f t="shared" si="18"/>
        <v>50.333333333333336</v>
      </c>
      <c r="W102" s="141">
        <f t="shared" si="19"/>
        <v>50.333333333333336</v>
      </c>
      <c r="X102" s="141">
        <f t="shared" si="20"/>
        <v>12.583333333333334</v>
      </c>
      <c r="Y102" s="141">
        <f t="shared" si="21"/>
        <v>7.1904761904761907</v>
      </c>
    </row>
    <row r="103" spans="1:25">
      <c r="A103" s="141" t="str">
        <f t="shared" si="11"/>
        <v>研发</v>
      </c>
      <c r="B103" s="146" t="str">
        <f t="shared" si="12"/>
        <v>133124</v>
      </c>
      <c r="C103" s="148">
        <v>1</v>
      </c>
      <c r="D103" s="148"/>
      <c r="E103" s="148"/>
      <c r="F103" s="148"/>
      <c r="G103" s="148"/>
      <c r="H103" s="148">
        <v>1</v>
      </c>
      <c r="I103" s="148"/>
      <c r="J103" s="148"/>
      <c r="K103" s="148">
        <v>1</v>
      </c>
      <c r="L103" s="148"/>
      <c r="M103" s="141">
        <v>1</v>
      </c>
      <c r="N103" s="141">
        <v>1</v>
      </c>
      <c r="P103" s="141">
        <v>1</v>
      </c>
      <c r="Q103" s="141">
        <f t="shared" si="13"/>
        <v>369</v>
      </c>
      <c r="R103" s="141">
        <f t="shared" si="14"/>
        <v>37</v>
      </c>
      <c r="S103" s="141">
        <f t="shared" si="15"/>
        <v>33</v>
      </c>
      <c r="T103" s="141">
        <f t="shared" si="16"/>
        <v>24</v>
      </c>
      <c r="U103" s="141">
        <f t="shared" si="17"/>
        <v>51</v>
      </c>
      <c r="V103" s="141">
        <f t="shared" si="18"/>
        <v>9.9729729729729737</v>
      </c>
      <c r="W103" s="141">
        <f t="shared" si="19"/>
        <v>11.181818181818182</v>
      </c>
      <c r="X103" s="141">
        <f t="shared" si="20"/>
        <v>15.375</v>
      </c>
      <c r="Y103" s="141">
        <f t="shared" si="21"/>
        <v>7.2352941176470589</v>
      </c>
    </row>
    <row r="104" spans="1:25">
      <c r="A104" s="141" t="str">
        <f t="shared" si="11"/>
        <v>研发</v>
      </c>
      <c r="B104" s="146" t="str">
        <f t="shared" si="12"/>
        <v>1323</v>
      </c>
      <c r="C104" s="148">
        <v>1</v>
      </c>
      <c r="D104" s="148"/>
      <c r="E104" s="148"/>
      <c r="F104" s="148"/>
      <c r="G104" s="148"/>
      <c r="H104" s="148">
        <v>1</v>
      </c>
      <c r="I104" s="148"/>
      <c r="J104" s="148">
        <v>1</v>
      </c>
      <c r="K104" s="148"/>
      <c r="L104" s="148"/>
      <c r="M104" s="147"/>
      <c r="N104" s="147"/>
      <c r="O104" s="147">
        <v>1</v>
      </c>
      <c r="P104" s="147"/>
      <c r="Q104" s="141">
        <f t="shared" si="13"/>
        <v>224.5</v>
      </c>
      <c r="R104" s="141">
        <f t="shared" si="14"/>
        <v>22</v>
      </c>
      <c r="S104" s="141">
        <f t="shared" si="15"/>
        <v>22</v>
      </c>
      <c r="T104" s="141">
        <f t="shared" si="16"/>
        <v>22</v>
      </c>
      <c r="U104" s="141">
        <f t="shared" si="17"/>
        <v>31</v>
      </c>
      <c r="V104" s="141">
        <f t="shared" si="18"/>
        <v>10.204545454545455</v>
      </c>
      <c r="W104" s="141">
        <f t="shared" si="19"/>
        <v>10.204545454545455</v>
      </c>
      <c r="X104" s="141">
        <f t="shared" si="20"/>
        <v>10.204545454545455</v>
      </c>
      <c r="Y104" s="141">
        <f t="shared" si="21"/>
        <v>7.241935483870968</v>
      </c>
    </row>
    <row r="105" spans="1:25">
      <c r="A105" s="141" t="str">
        <f t="shared" si="11"/>
        <v>研发</v>
      </c>
      <c r="B105" s="146" t="str">
        <f t="shared" si="12"/>
        <v>2222</v>
      </c>
      <c r="C105" s="148"/>
      <c r="D105" s="148">
        <v>1</v>
      </c>
      <c r="E105" s="148"/>
      <c r="F105" s="148"/>
      <c r="G105" s="148">
        <v>1</v>
      </c>
      <c r="H105" s="148"/>
      <c r="I105" s="148"/>
      <c r="J105" s="148">
        <v>1</v>
      </c>
      <c r="K105" s="148"/>
      <c r="L105" s="148"/>
      <c r="N105" s="141">
        <v>1</v>
      </c>
      <c r="Q105" s="141">
        <f t="shared" si="13"/>
        <v>225</v>
      </c>
      <c r="R105" s="141">
        <f t="shared" si="14"/>
        <v>8</v>
      </c>
      <c r="S105" s="141">
        <f t="shared" si="15"/>
        <v>4</v>
      </c>
      <c r="T105" s="141">
        <f t="shared" si="16"/>
        <v>22</v>
      </c>
      <c r="U105" s="141">
        <f t="shared" si="17"/>
        <v>31</v>
      </c>
      <c r="V105" s="141">
        <f t="shared" si="18"/>
        <v>28.125</v>
      </c>
      <c r="W105" s="141">
        <f t="shared" si="19"/>
        <v>56.25</v>
      </c>
      <c r="X105" s="141">
        <f t="shared" si="20"/>
        <v>10.227272727272727</v>
      </c>
      <c r="Y105" s="141">
        <f t="shared" si="21"/>
        <v>7.258064516129032</v>
      </c>
    </row>
    <row r="106" spans="1:25">
      <c r="A106" s="141" t="str">
        <f t="shared" si="11"/>
        <v>研发</v>
      </c>
      <c r="B106" s="146" t="str">
        <f t="shared" si="12"/>
        <v>12313</v>
      </c>
      <c r="C106" s="148">
        <v>1</v>
      </c>
      <c r="D106" s="148"/>
      <c r="E106" s="148"/>
      <c r="F106" s="148"/>
      <c r="G106" s="148">
        <v>1</v>
      </c>
      <c r="H106" s="148"/>
      <c r="I106" s="148"/>
      <c r="J106" s="148"/>
      <c r="K106" s="148">
        <v>1</v>
      </c>
      <c r="L106" s="148"/>
      <c r="M106" s="147">
        <v>1</v>
      </c>
      <c r="N106" s="147"/>
      <c r="O106" s="147">
        <v>1</v>
      </c>
      <c r="P106" s="147"/>
      <c r="Q106" s="141">
        <f t="shared" si="13"/>
        <v>298.75</v>
      </c>
      <c r="R106" s="141">
        <f t="shared" si="14"/>
        <v>23</v>
      </c>
      <c r="S106" s="141">
        <f t="shared" si="15"/>
        <v>32</v>
      </c>
      <c r="T106" s="141">
        <f t="shared" si="16"/>
        <v>32</v>
      </c>
      <c r="U106" s="141">
        <f t="shared" si="17"/>
        <v>41</v>
      </c>
      <c r="V106" s="141">
        <f t="shared" si="18"/>
        <v>12.989130434782609</v>
      </c>
      <c r="W106" s="141">
        <f t="shared" si="19"/>
        <v>9.3359375</v>
      </c>
      <c r="X106" s="141">
        <f t="shared" si="20"/>
        <v>9.3359375</v>
      </c>
      <c r="Y106" s="141">
        <f t="shared" si="21"/>
        <v>7.2865853658536581</v>
      </c>
    </row>
    <row r="107" spans="1:25">
      <c r="A107" s="141" t="str">
        <f t="shared" si="11"/>
        <v>研发</v>
      </c>
      <c r="B107" s="146" t="str">
        <f t="shared" si="12"/>
        <v>11114</v>
      </c>
      <c r="C107" s="148">
        <v>1</v>
      </c>
      <c r="D107" s="148"/>
      <c r="E107" s="148"/>
      <c r="F107" s="148">
        <v>1</v>
      </c>
      <c r="G107" s="148"/>
      <c r="H107" s="148"/>
      <c r="I107" s="148">
        <v>1</v>
      </c>
      <c r="J107" s="148"/>
      <c r="K107" s="148"/>
      <c r="L107" s="148"/>
      <c r="M107" s="147">
        <v>1</v>
      </c>
      <c r="N107" s="147"/>
      <c r="O107" s="147"/>
      <c r="P107" s="147">
        <v>1</v>
      </c>
      <c r="Q107" s="141">
        <f t="shared" si="13"/>
        <v>234.25</v>
      </c>
      <c r="R107" s="141">
        <f t="shared" si="14"/>
        <v>14</v>
      </c>
      <c r="S107" s="141">
        <f t="shared" si="15"/>
        <v>14</v>
      </c>
      <c r="T107" s="141">
        <f t="shared" si="16"/>
        <v>23</v>
      </c>
      <c r="U107" s="141">
        <f t="shared" si="17"/>
        <v>32</v>
      </c>
      <c r="V107" s="141">
        <f t="shared" si="18"/>
        <v>16.732142857142858</v>
      </c>
      <c r="W107" s="141">
        <f t="shared" si="19"/>
        <v>16.732142857142858</v>
      </c>
      <c r="X107" s="141">
        <f t="shared" si="20"/>
        <v>10.184782608695652</v>
      </c>
      <c r="Y107" s="141">
        <f t="shared" si="21"/>
        <v>7.3203125</v>
      </c>
    </row>
    <row r="108" spans="1:25">
      <c r="A108" s="141" t="str">
        <f t="shared" si="11"/>
        <v>研发</v>
      </c>
      <c r="B108" s="146" t="str">
        <f t="shared" si="12"/>
        <v>112124</v>
      </c>
      <c r="C108" s="148">
        <v>1</v>
      </c>
      <c r="D108" s="148"/>
      <c r="E108" s="148"/>
      <c r="F108" s="148">
        <v>1</v>
      </c>
      <c r="G108" s="148"/>
      <c r="H108" s="148"/>
      <c r="I108" s="148"/>
      <c r="J108" s="148">
        <v>1</v>
      </c>
      <c r="K108" s="148"/>
      <c r="L108" s="148"/>
      <c r="M108" s="141">
        <v>1</v>
      </c>
      <c r="N108" s="141">
        <v>1</v>
      </c>
      <c r="P108" s="141">
        <v>1</v>
      </c>
      <c r="Q108" s="141">
        <f t="shared" si="13"/>
        <v>308.25</v>
      </c>
      <c r="R108" s="141">
        <f t="shared" si="14"/>
        <v>19</v>
      </c>
      <c r="S108" s="141">
        <f t="shared" si="15"/>
        <v>15</v>
      </c>
      <c r="T108" s="141">
        <f t="shared" si="16"/>
        <v>33</v>
      </c>
      <c r="U108" s="141">
        <f t="shared" si="17"/>
        <v>42</v>
      </c>
      <c r="V108" s="141">
        <f t="shared" si="18"/>
        <v>16.223684210526315</v>
      </c>
      <c r="W108" s="141">
        <f t="shared" si="19"/>
        <v>20.55</v>
      </c>
      <c r="X108" s="141">
        <f t="shared" si="20"/>
        <v>9.3409090909090917</v>
      </c>
      <c r="Y108" s="141">
        <f t="shared" si="21"/>
        <v>7.3392857142857144</v>
      </c>
    </row>
    <row r="109" spans="1:25">
      <c r="A109" s="141" t="str">
        <f t="shared" si="11"/>
        <v>研发</v>
      </c>
      <c r="B109" s="146" t="str">
        <f t="shared" si="12"/>
        <v>12323</v>
      </c>
      <c r="C109" s="148">
        <v>1</v>
      </c>
      <c r="D109" s="148"/>
      <c r="E109" s="148"/>
      <c r="F109" s="148"/>
      <c r="G109" s="148">
        <v>1</v>
      </c>
      <c r="H109" s="148"/>
      <c r="I109" s="148"/>
      <c r="J109" s="148"/>
      <c r="K109" s="148">
        <v>1</v>
      </c>
      <c r="L109" s="148"/>
      <c r="N109" s="141">
        <v>1</v>
      </c>
      <c r="O109" s="141">
        <v>1</v>
      </c>
      <c r="Q109" s="141">
        <f t="shared" si="13"/>
        <v>301.75</v>
      </c>
      <c r="R109" s="141">
        <f t="shared" si="14"/>
        <v>27</v>
      </c>
      <c r="S109" s="141">
        <f t="shared" si="15"/>
        <v>23</v>
      </c>
      <c r="T109" s="141">
        <f t="shared" si="16"/>
        <v>23</v>
      </c>
      <c r="U109" s="141">
        <f t="shared" si="17"/>
        <v>41</v>
      </c>
      <c r="V109" s="141">
        <f t="shared" si="18"/>
        <v>11.175925925925926</v>
      </c>
      <c r="W109" s="141">
        <f t="shared" si="19"/>
        <v>13.119565217391305</v>
      </c>
      <c r="X109" s="141">
        <f t="shared" si="20"/>
        <v>13.119565217391305</v>
      </c>
      <c r="Y109" s="141">
        <f t="shared" si="21"/>
        <v>7.3597560975609753</v>
      </c>
    </row>
    <row r="110" spans="1:25">
      <c r="A110" s="141" t="str">
        <f t="shared" si="11"/>
        <v>研发</v>
      </c>
      <c r="B110" s="146" t="str">
        <f t="shared" si="12"/>
        <v>3211</v>
      </c>
      <c r="C110" s="148"/>
      <c r="D110" s="148"/>
      <c r="E110" s="148">
        <v>1</v>
      </c>
      <c r="F110" s="148"/>
      <c r="G110" s="148">
        <v>1</v>
      </c>
      <c r="H110" s="148"/>
      <c r="I110" s="148">
        <v>1</v>
      </c>
      <c r="J110" s="148"/>
      <c r="K110" s="148"/>
      <c r="L110" s="148"/>
      <c r="M110" s="141">
        <v>1</v>
      </c>
      <c r="Q110" s="141">
        <f t="shared" si="13"/>
        <v>228.25</v>
      </c>
      <c r="R110" s="141">
        <f t="shared" si="14"/>
        <v>13</v>
      </c>
      <c r="S110" s="141">
        <f t="shared" si="15"/>
        <v>22</v>
      </c>
      <c r="T110" s="141">
        <f t="shared" si="16"/>
        <v>13</v>
      </c>
      <c r="U110" s="141">
        <f t="shared" si="17"/>
        <v>31</v>
      </c>
      <c r="V110" s="141">
        <f t="shared" si="18"/>
        <v>17.557692307692307</v>
      </c>
      <c r="W110" s="141">
        <f t="shared" si="19"/>
        <v>10.375</v>
      </c>
      <c r="X110" s="141">
        <f t="shared" si="20"/>
        <v>17.557692307692307</v>
      </c>
      <c r="Y110" s="141">
        <f t="shared" si="21"/>
        <v>7.362903225806452</v>
      </c>
    </row>
    <row r="111" spans="1:25">
      <c r="A111" s="141" t="str">
        <f t="shared" si="11"/>
        <v>研发</v>
      </c>
      <c r="B111" s="146" t="str">
        <f t="shared" si="12"/>
        <v>11412</v>
      </c>
      <c r="C111" s="148">
        <v>1</v>
      </c>
      <c r="D111" s="148"/>
      <c r="E111" s="148"/>
      <c r="F111" s="148">
        <v>1</v>
      </c>
      <c r="G111" s="148"/>
      <c r="H111" s="148"/>
      <c r="I111" s="148"/>
      <c r="J111" s="148"/>
      <c r="K111" s="148"/>
      <c r="L111" s="148">
        <v>1</v>
      </c>
      <c r="M111" s="147">
        <v>1</v>
      </c>
      <c r="N111" s="147">
        <v>1</v>
      </c>
      <c r="O111" s="147"/>
      <c r="P111" s="147"/>
      <c r="Q111" s="141">
        <f t="shared" si="13"/>
        <v>302</v>
      </c>
      <c r="R111" s="141">
        <f t="shared" si="14"/>
        <v>18</v>
      </c>
      <c r="S111" s="141">
        <f t="shared" si="15"/>
        <v>23</v>
      </c>
      <c r="T111" s="141">
        <f t="shared" si="16"/>
        <v>32</v>
      </c>
      <c r="U111" s="141">
        <f t="shared" si="17"/>
        <v>41</v>
      </c>
      <c r="V111" s="141">
        <f t="shared" si="18"/>
        <v>16.777777777777779</v>
      </c>
      <c r="W111" s="141">
        <f t="shared" si="19"/>
        <v>13.130434782608695</v>
      </c>
      <c r="X111" s="141">
        <f t="shared" si="20"/>
        <v>9.4375</v>
      </c>
      <c r="Y111" s="141">
        <f t="shared" si="21"/>
        <v>7.3658536585365857</v>
      </c>
    </row>
    <row r="112" spans="1:25">
      <c r="A112" s="141" t="str">
        <f t="shared" si="11"/>
        <v>研发</v>
      </c>
      <c r="B112" s="146" t="str">
        <f t="shared" si="12"/>
        <v>32212</v>
      </c>
      <c r="C112" s="148"/>
      <c r="D112" s="148"/>
      <c r="E112" s="148">
        <v>1</v>
      </c>
      <c r="F112" s="148"/>
      <c r="G112" s="148">
        <v>1</v>
      </c>
      <c r="H112" s="148"/>
      <c r="I112" s="148"/>
      <c r="J112" s="148">
        <v>1</v>
      </c>
      <c r="K112" s="148"/>
      <c r="L112" s="148"/>
      <c r="M112" s="147">
        <v>1</v>
      </c>
      <c r="N112" s="147">
        <v>1</v>
      </c>
      <c r="O112" s="147"/>
      <c r="P112" s="147"/>
      <c r="Q112" s="141">
        <f t="shared" si="13"/>
        <v>302.25</v>
      </c>
      <c r="R112" s="141">
        <f t="shared" si="14"/>
        <v>18</v>
      </c>
      <c r="S112" s="141">
        <f t="shared" si="15"/>
        <v>23</v>
      </c>
      <c r="T112" s="141">
        <f t="shared" si="16"/>
        <v>23</v>
      </c>
      <c r="U112" s="141">
        <f t="shared" si="17"/>
        <v>41</v>
      </c>
      <c r="V112" s="141">
        <f t="shared" si="18"/>
        <v>16.791666666666668</v>
      </c>
      <c r="W112" s="141">
        <f t="shared" si="19"/>
        <v>13.141304347826088</v>
      </c>
      <c r="X112" s="141">
        <f t="shared" si="20"/>
        <v>13.141304347826088</v>
      </c>
      <c r="Y112" s="141">
        <f t="shared" si="21"/>
        <v>7.3719512195121952</v>
      </c>
    </row>
    <row r="113" spans="1:25">
      <c r="A113" s="141" t="str">
        <f t="shared" si="11"/>
        <v>研发</v>
      </c>
      <c r="B113" s="146" t="str">
        <f t="shared" si="12"/>
        <v>11124</v>
      </c>
      <c r="C113" s="148">
        <v>1</v>
      </c>
      <c r="D113" s="148"/>
      <c r="E113" s="148"/>
      <c r="F113" s="148">
        <v>1</v>
      </c>
      <c r="G113" s="148"/>
      <c r="H113" s="148"/>
      <c r="I113" s="148">
        <v>1</v>
      </c>
      <c r="J113" s="148"/>
      <c r="K113" s="148"/>
      <c r="L113" s="148"/>
      <c r="N113" s="141">
        <v>1</v>
      </c>
      <c r="P113" s="141">
        <v>1</v>
      </c>
      <c r="Q113" s="141">
        <f t="shared" si="13"/>
        <v>237.25</v>
      </c>
      <c r="R113" s="141">
        <f t="shared" si="14"/>
        <v>18</v>
      </c>
      <c r="S113" s="141">
        <f t="shared" si="15"/>
        <v>5</v>
      </c>
      <c r="T113" s="141">
        <f t="shared" si="16"/>
        <v>14</v>
      </c>
      <c r="U113" s="141">
        <f t="shared" si="17"/>
        <v>32</v>
      </c>
      <c r="V113" s="141">
        <f t="shared" si="18"/>
        <v>13.180555555555555</v>
      </c>
      <c r="W113" s="141">
        <f t="shared" si="19"/>
        <v>47.45</v>
      </c>
      <c r="X113" s="141">
        <f t="shared" si="20"/>
        <v>16.946428571428573</v>
      </c>
      <c r="Y113" s="141">
        <f t="shared" si="21"/>
        <v>7.4140625</v>
      </c>
    </row>
    <row r="114" spans="1:25">
      <c r="A114" s="141" t="str">
        <f t="shared" si="11"/>
        <v>研发</v>
      </c>
      <c r="B114" s="146" t="str">
        <f t="shared" si="12"/>
        <v>3212</v>
      </c>
      <c r="C114" s="148"/>
      <c r="D114" s="148"/>
      <c r="E114" s="148">
        <v>1</v>
      </c>
      <c r="F114" s="148"/>
      <c r="G114" s="148">
        <v>1</v>
      </c>
      <c r="H114" s="148"/>
      <c r="I114" s="148">
        <v>1</v>
      </c>
      <c r="J114" s="148"/>
      <c r="K114" s="148"/>
      <c r="L114" s="148"/>
      <c r="N114" s="141">
        <v>1</v>
      </c>
      <c r="Q114" s="141">
        <f t="shared" si="13"/>
        <v>231.25</v>
      </c>
      <c r="R114" s="141">
        <f t="shared" si="14"/>
        <v>17</v>
      </c>
      <c r="S114" s="141">
        <f t="shared" si="15"/>
        <v>13</v>
      </c>
      <c r="T114" s="141">
        <f t="shared" si="16"/>
        <v>4</v>
      </c>
      <c r="U114" s="141">
        <f t="shared" si="17"/>
        <v>31</v>
      </c>
      <c r="V114" s="141">
        <f t="shared" si="18"/>
        <v>13.602941176470589</v>
      </c>
      <c r="W114" s="141">
        <f t="shared" si="19"/>
        <v>17.78846153846154</v>
      </c>
      <c r="X114" s="141">
        <f t="shared" si="20"/>
        <v>57.8125</v>
      </c>
      <c r="Y114" s="141">
        <f t="shared" si="21"/>
        <v>7.459677419354839</v>
      </c>
    </row>
    <row r="115" spans="1:25">
      <c r="A115" s="141" t="str">
        <f t="shared" si="11"/>
        <v>研发</v>
      </c>
      <c r="B115" s="146" t="str">
        <f t="shared" si="12"/>
        <v>21112</v>
      </c>
      <c r="C115" s="148"/>
      <c r="D115" s="148">
        <v>1</v>
      </c>
      <c r="E115" s="148"/>
      <c r="F115" s="148">
        <v>1</v>
      </c>
      <c r="G115" s="148"/>
      <c r="H115" s="148"/>
      <c r="I115" s="148">
        <v>1</v>
      </c>
      <c r="J115" s="148"/>
      <c r="K115" s="148"/>
      <c r="L115" s="148"/>
      <c r="M115" s="147">
        <v>1</v>
      </c>
      <c r="N115" s="147">
        <v>1</v>
      </c>
      <c r="O115" s="147"/>
      <c r="P115" s="147"/>
      <c r="Q115" s="141">
        <f t="shared" si="13"/>
        <v>239</v>
      </c>
      <c r="R115" s="141">
        <f t="shared" si="14"/>
        <v>9</v>
      </c>
      <c r="S115" s="141">
        <f t="shared" si="15"/>
        <v>14</v>
      </c>
      <c r="T115" s="141">
        <f t="shared" si="16"/>
        <v>32</v>
      </c>
      <c r="U115" s="141">
        <f t="shared" si="17"/>
        <v>32</v>
      </c>
      <c r="V115" s="141">
        <f t="shared" si="18"/>
        <v>26.555555555555557</v>
      </c>
      <c r="W115" s="141">
        <f t="shared" si="19"/>
        <v>17.071428571428573</v>
      </c>
      <c r="X115" s="141">
        <f t="shared" si="20"/>
        <v>7.46875</v>
      </c>
      <c r="Y115" s="141">
        <f t="shared" si="21"/>
        <v>7.46875</v>
      </c>
    </row>
    <row r="116" spans="1:25">
      <c r="A116" s="141" t="str">
        <f t="shared" si="11"/>
        <v>研发</v>
      </c>
      <c r="B116" s="146" t="str">
        <f t="shared" si="12"/>
        <v>12314</v>
      </c>
      <c r="C116" s="148">
        <v>1</v>
      </c>
      <c r="D116" s="148"/>
      <c r="E116" s="148"/>
      <c r="F116" s="148"/>
      <c r="G116" s="148">
        <v>1</v>
      </c>
      <c r="H116" s="148"/>
      <c r="I116" s="148"/>
      <c r="J116" s="148"/>
      <c r="K116" s="148">
        <v>1</v>
      </c>
      <c r="L116" s="148"/>
      <c r="M116" s="141">
        <v>1</v>
      </c>
      <c r="P116" s="141">
        <v>1</v>
      </c>
      <c r="Q116" s="141">
        <f t="shared" si="13"/>
        <v>306.75</v>
      </c>
      <c r="R116" s="141">
        <f t="shared" si="14"/>
        <v>23</v>
      </c>
      <c r="S116" s="141">
        <f t="shared" si="15"/>
        <v>23</v>
      </c>
      <c r="T116" s="141">
        <f t="shared" si="16"/>
        <v>23</v>
      </c>
      <c r="U116" s="141">
        <f t="shared" si="17"/>
        <v>41</v>
      </c>
      <c r="V116" s="141">
        <f t="shared" si="18"/>
        <v>13.336956521739131</v>
      </c>
      <c r="W116" s="141">
        <f t="shared" si="19"/>
        <v>13.336956521739131</v>
      </c>
      <c r="X116" s="141">
        <f t="shared" si="20"/>
        <v>13.336956521739131</v>
      </c>
      <c r="Y116" s="141">
        <f t="shared" si="21"/>
        <v>7.4817073170731705</v>
      </c>
    </row>
    <row r="117" spans="1:25">
      <c r="A117" s="141" t="str">
        <f t="shared" si="11"/>
        <v>研发</v>
      </c>
      <c r="B117" s="146" t="str">
        <f t="shared" si="12"/>
        <v>1324</v>
      </c>
      <c r="C117" s="148">
        <v>1</v>
      </c>
      <c r="D117" s="148"/>
      <c r="E117" s="148"/>
      <c r="F117" s="148"/>
      <c r="G117" s="148"/>
      <c r="H117" s="148">
        <v>1</v>
      </c>
      <c r="I117" s="148"/>
      <c r="J117" s="148">
        <v>1</v>
      </c>
      <c r="K117" s="148"/>
      <c r="L117" s="148"/>
      <c r="P117" s="141">
        <v>1</v>
      </c>
      <c r="Q117" s="141">
        <f t="shared" si="13"/>
        <v>232.5</v>
      </c>
      <c r="R117" s="141">
        <f t="shared" si="14"/>
        <v>22</v>
      </c>
      <c r="S117" s="141">
        <f t="shared" si="15"/>
        <v>13</v>
      </c>
      <c r="T117" s="141">
        <f t="shared" si="16"/>
        <v>13</v>
      </c>
      <c r="U117" s="141">
        <f t="shared" si="17"/>
        <v>31</v>
      </c>
      <c r="V117" s="141">
        <f t="shared" si="18"/>
        <v>10.568181818181818</v>
      </c>
      <c r="W117" s="141">
        <f t="shared" si="19"/>
        <v>17.884615384615383</v>
      </c>
      <c r="X117" s="141">
        <f t="shared" si="20"/>
        <v>17.884615384615383</v>
      </c>
      <c r="Y117" s="141">
        <f t="shared" si="21"/>
        <v>7.5</v>
      </c>
    </row>
    <row r="118" spans="1:25">
      <c r="A118" s="141" t="str">
        <f t="shared" si="11"/>
        <v>研发</v>
      </c>
      <c r="B118" s="146" t="str">
        <f t="shared" si="12"/>
        <v>134</v>
      </c>
      <c r="C118" s="148">
        <v>1</v>
      </c>
      <c r="D118" s="148"/>
      <c r="E118" s="148"/>
      <c r="F118" s="148"/>
      <c r="G118" s="148"/>
      <c r="H118" s="148">
        <v>1</v>
      </c>
      <c r="I118" s="148"/>
      <c r="J118" s="148"/>
      <c r="K118" s="148"/>
      <c r="L118" s="148">
        <v>1</v>
      </c>
      <c r="M118" s="148"/>
      <c r="N118" s="148"/>
      <c r="O118" s="148"/>
      <c r="P118" s="148"/>
      <c r="Q118" s="141">
        <f t="shared" si="13"/>
        <v>226.25</v>
      </c>
      <c r="R118" s="141">
        <f t="shared" si="14"/>
        <v>21</v>
      </c>
      <c r="S118" s="141">
        <f t="shared" si="15"/>
        <v>21</v>
      </c>
      <c r="T118" s="141">
        <f t="shared" si="16"/>
        <v>12</v>
      </c>
      <c r="U118" s="141">
        <f t="shared" si="17"/>
        <v>30</v>
      </c>
      <c r="V118" s="141">
        <f t="shared" si="18"/>
        <v>10.773809523809524</v>
      </c>
      <c r="W118" s="141">
        <f t="shared" si="19"/>
        <v>10.773809523809524</v>
      </c>
      <c r="X118" s="141">
        <f t="shared" si="20"/>
        <v>18.854166666666668</v>
      </c>
      <c r="Y118" s="141">
        <f t="shared" si="21"/>
        <v>7.541666666666667</v>
      </c>
    </row>
    <row r="119" spans="1:25">
      <c r="A119" s="141" t="str">
        <f t="shared" si="11"/>
        <v>研发</v>
      </c>
      <c r="B119" s="146" t="str">
        <f t="shared" si="12"/>
        <v>12324</v>
      </c>
      <c r="C119" s="148">
        <v>1</v>
      </c>
      <c r="D119" s="148"/>
      <c r="E119" s="148"/>
      <c r="F119" s="148"/>
      <c r="G119" s="148">
        <v>1</v>
      </c>
      <c r="H119" s="148"/>
      <c r="I119" s="148"/>
      <c r="J119" s="148"/>
      <c r="K119" s="148">
        <v>1</v>
      </c>
      <c r="L119" s="148"/>
      <c r="N119" s="141">
        <v>1</v>
      </c>
      <c r="P119" s="141">
        <v>1</v>
      </c>
      <c r="Q119" s="141">
        <f t="shared" si="13"/>
        <v>309.75</v>
      </c>
      <c r="R119" s="141">
        <f t="shared" si="14"/>
        <v>27</v>
      </c>
      <c r="S119" s="141">
        <f t="shared" si="15"/>
        <v>14</v>
      </c>
      <c r="T119" s="141">
        <f t="shared" si="16"/>
        <v>14</v>
      </c>
      <c r="U119" s="141">
        <f t="shared" si="17"/>
        <v>41</v>
      </c>
      <c r="V119" s="141">
        <f t="shared" si="18"/>
        <v>11.472222222222221</v>
      </c>
      <c r="W119" s="141">
        <f t="shared" si="19"/>
        <v>22.125</v>
      </c>
      <c r="X119" s="141">
        <f t="shared" si="20"/>
        <v>22.125</v>
      </c>
      <c r="Y119" s="141">
        <f t="shared" si="21"/>
        <v>7.5548780487804876</v>
      </c>
    </row>
    <row r="120" spans="1:25">
      <c r="A120" s="141" t="str">
        <f t="shared" si="11"/>
        <v>研发</v>
      </c>
      <c r="B120" s="146" t="str">
        <f t="shared" si="12"/>
        <v>2321</v>
      </c>
      <c r="C120" s="148"/>
      <c r="D120" s="148">
        <v>1</v>
      </c>
      <c r="E120" s="148"/>
      <c r="F120" s="148"/>
      <c r="G120" s="148"/>
      <c r="H120" s="148">
        <v>1</v>
      </c>
      <c r="I120" s="148"/>
      <c r="J120" s="148">
        <v>1</v>
      </c>
      <c r="K120" s="148"/>
      <c r="L120" s="148"/>
      <c r="M120" s="141">
        <v>1</v>
      </c>
      <c r="Q120" s="141">
        <f t="shared" si="13"/>
        <v>234.25</v>
      </c>
      <c r="R120" s="141">
        <f t="shared" si="14"/>
        <v>13</v>
      </c>
      <c r="S120" s="141">
        <f t="shared" si="15"/>
        <v>22</v>
      </c>
      <c r="T120" s="141">
        <f t="shared" si="16"/>
        <v>31</v>
      </c>
      <c r="U120" s="141">
        <f t="shared" si="17"/>
        <v>31</v>
      </c>
      <c r="V120" s="141">
        <f t="shared" si="18"/>
        <v>18.01923076923077</v>
      </c>
      <c r="W120" s="141">
        <f t="shared" si="19"/>
        <v>10.647727272727273</v>
      </c>
      <c r="X120" s="141">
        <f t="shared" si="20"/>
        <v>7.556451612903226</v>
      </c>
      <c r="Y120" s="141">
        <f t="shared" si="21"/>
        <v>7.556451612903226</v>
      </c>
    </row>
    <row r="121" spans="1:25">
      <c r="A121" s="141" t="str">
        <f t="shared" si="11"/>
        <v>研发</v>
      </c>
      <c r="B121" s="146" t="str">
        <f t="shared" si="12"/>
        <v>13313</v>
      </c>
      <c r="C121" s="148">
        <v>1</v>
      </c>
      <c r="D121" s="148"/>
      <c r="E121" s="148"/>
      <c r="F121" s="148"/>
      <c r="G121" s="148"/>
      <c r="H121" s="148">
        <v>1</v>
      </c>
      <c r="I121" s="148"/>
      <c r="J121" s="148"/>
      <c r="K121" s="148">
        <v>1</v>
      </c>
      <c r="L121" s="148"/>
      <c r="M121" s="141">
        <v>1</v>
      </c>
      <c r="O121" s="141">
        <v>1</v>
      </c>
      <c r="Q121" s="141">
        <f t="shared" si="13"/>
        <v>311</v>
      </c>
      <c r="R121" s="141">
        <f t="shared" si="14"/>
        <v>32</v>
      </c>
      <c r="S121" s="141">
        <f t="shared" si="15"/>
        <v>41</v>
      </c>
      <c r="T121" s="141">
        <f t="shared" si="16"/>
        <v>32</v>
      </c>
      <c r="U121" s="141">
        <f t="shared" si="17"/>
        <v>41</v>
      </c>
      <c r="V121" s="141">
        <f t="shared" si="18"/>
        <v>9.71875</v>
      </c>
      <c r="W121" s="141">
        <f t="shared" si="19"/>
        <v>7.5853658536585362</v>
      </c>
      <c r="X121" s="141">
        <f t="shared" si="20"/>
        <v>9.71875</v>
      </c>
      <c r="Y121" s="141">
        <f t="shared" si="21"/>
        <v>7.5853658536585362</v>
      </c>
    </row>
    <row r="122" spans="1:25">
      <c r="A122" s="141" t="str">
        <f t="shared" si="11"/>
        <v>研发</v>
      </c>
      <c r="B122" s="146" t="str">
        <f t="shared" si="12"/>
        <v>22312</v>
      </c>
      <c r="C122" s="148"/>
      <c r="D122" s="148">
        <v>1</v>
      </c>
      <c r="E122" s="148"/>
      <c r="F122" s="148"/>
      <c r="G122" s="148">
        <v>1</v>
      </c>
      <c r="H122" s="148"/>
      <c r="I122" s="148"/>
      <c r="J122" s="148"/>
      <c r="K122" s="148">
        <v>1</v>
      </c>
      <c r="L122" s="148"/>
      <c r="M122" s="147">
        <v>1</v>
      </c>
      <c r="N122" s="147">
        <v>1</v>
      </c>
      <c r="O122" s="147"/>
      <c r="P122" s="147"/>
      <c r="Q122" s="141">
        <f t="shared" si="13"/>
        <v>311.5</v>
      </c>
      <c r="R122" s="141">
        <f t="shared" si="14"/>
        <v>18</v>
      </c>
      <c r="S122" s="141">
        <f t="shared" si="15"/>
        <v>23</v>
      </c>
      <c r="T122" s="141">
        <f t="shared" si="16"/>
        <v>32</v>
      </c>
      <c r="U122" s="141">
        <f t="shared" si="17"/>
        <v>41</v>
      </c>
      <c r="V122" s="141">
        <f t="shared" si="18"/>
        <v>17.305555555555557</v>
      </c>
      <c r="W122" s="141">
        <f t="shared" si="19"/>
        <v>13.543478260869565</v>
      </c>
      <c r="X122" s="141">
        <f t="shared" si="20"/>
        <v>9.734375</v>
      </c>
      <c r="Y122" s="141">
        <f t="shared" si="21"/>
        <v>7.5975609756097562</v>
      </c>
    </row>
    <row r="123" spans="1:25">
      <c r="A123" s="141" t="str">
        <f t="shared" si="11"/>
        <v>研发</v>
      </c>
      <c r="B123" s="146" t="str">
        <f t="shared" si="12"/>
        <v>124123</v>
      </c>
      <c r="C123" s="148">
        <v>1</v>
      </c>
      <c r="D123" s="148"/>
      <c r="E123" s="148"/>
      <c r="F123" s="148"/>
      <c r="G123" s="148">
        <v>1</v>
      </c>
      <c r="H123" s="148"/>
      <c r="I123" s="148"/>
      <c r="J123" s="148"/>
      <c r="K123" s="148"/>
      <c r="L123" s="148">
        <v>1</v>
      </c>
      <c r="M123" s="141">
        <v>1</v>
      </c>
      <c r="N123" s="141">
        <v>1</v>
      </c>
      <c r="O123" s="141">
        <v>1</v>
      </c>
      <c r="Q123" s="141">
        <f t="shared" si="13"/>
        <v>388</v>
      </c>
      <c r="R123" s="141">
        <f t="shared" si="14"/>
        <v>28</v>
      </c>
      <c r="S123" s="141">
        <f t="shared" si="15"/>
        <v>33</v>
      </c>
      <c r="T123" s="141">
        <f t="shared" si="16"/>
        <v>33</v>
      </c>
      <c r="U123" s="141">
        <f t="shared" si="17"/>
        <v>51</v>
      </c>
      <c r="V123" s="141">
        <f t="shared" si="18"/>
        <v>13.857142857142858</v>
      </c>
      <c r="W123" s="141">
        <f t="shared" si="19"/>
        <v>11.757575757575758</v>
      </c>
      <c r="X123" s="141">
        <f t="shared" si="20"/>
        <v>11.757575757575758</v>
      </c>
      <c r="Y123" s="141">
        <f t="shared" si="21"/>
        <v>7.6078431372549016</v>
      </c>
    </row>
    <row r="124" spans="1:25">
      <c r="A124" s="141" t="str">
        <f t="shared" si="11"/>
        <v>研发</v>
      </c>
      <c r="B124" s="146" t="str">
        <f t="shared" si="12"/>
        <v>2322</v>
      </c>
      <c r="C124" s="148"/>
      <c r="D124" s="148">
        <v>1</v>
      </c>
      <c r="E124" s="148"/>
      <c r="F124" s="148"/>
      <c r="G124" s="148"/>
      <c r="H124" s="148">
        <v>1</v>
      </c>
      <c r="I124" s="148"/>
      <c r="J124" s="148">
        <v>1</v>
      </c>
      <c r="K124" s="148"/>
      <c r="L124" s="148"/>
      <c r="N124" s="141">
        <v>1</v>
      </c>
      <c r="Q124" s="141">
        <f t="shared" si="13"/>
        <v>237.25</v>
      </c>
      <c r="R124" s="141">
        <f t="shared" si="14"/>
        <v>17</v>
      </c>
      <c r="S124" s="141">
        <f t="shared" si="15"/>
        <v>13</v>
      </c>
      <c r="T124" s="141">
        <f t="shared" si="16"/>
        <v>22</v>
      </c>
      <c r="U124" s="141">
        <f t="shared" si="17"/>
        <v>31</v>
      </c>
      <c r="V124" s="141">
        <f t="shared" si="18"/>
        <v>13.955882352941176</v>
      </c>
      <c r="W124" s="141">
        <f t="shared" si="19"/>
        <v>18.25</v>
      </c>
      <c r="X124" s="141">
        <f t="shared" si="20"/>
        <v>10.784090909090908</v>
      </c>
      <c r="Y124" s="141">
        <f t="shared" si="21"/>
        <v>7.653225806451613</v>
      </c>
    </row>
    <row r="125" spans="1:25">
      <c r="A125" s="141" t="str">
        <f t="shared" si="11"/>
        <v>研发</v>
      </c>
      <c r="B125" s="146" t="str">
        <f t="shared" si="12"/>
        <v>13323</v>
      </c>
      <c r="C125" s="148">
        <v>1</v>
      </c>
      <c r="D125" s="148"/>
      <c r="E125" s="148"/>
      <c r="F125" s="148"/>
      <c r="G125" s="148"/>
      <c r="H125" s="148">
        <v>1</v>
      </c>
      <c r="I125" s="148"/>
      <c r="J125" s="148"/>
      <c r="K125" s="148">
        <v>1</v>
      </c>
      <c r="L125" s="148"/>
      <c r="N125" s="141">
        <v>1</v>
      </c>
      <c r="O125" s="141">
        <v>1</v>
      </c>
      <c r="Q125" s="141">
        <f t="shared" si="13"/>
        <v>314</v>
      </c>
      <c r="R125" s="141">
        <f t="shared" si="14"/>
        <v>36</v>
      </c>
      <c r="S125" s="141">
        <f t="shared" si="15"/>
        <v>32</v>
      </c>
      <c r="T125" s="141">
        <f t="shared" si="16"/>
        <v>23</v>
      </c>
      <c r="U125" s="141">
        <f t="shared" si="17"/>
        <v>41</v>
      </c>
      <c r="V125" s="141">
        <f t="shared" si="18"/>
        <v>8.7222222222222214</v>
      </c>
      <c r="W125" s="141">
        <f t="shared" si="19"/>
        <v>9.8125</v>
      </c>
      <c r="X125" s="141">
        <f t="shared" si="20"/>
        <v>13.652173913043478</v>
      </c>
      <c r="Y125" s="141">
        <f t="shared" si="21"/>
        <v>7.6585365853658534</v>
      </c>
    </row>
    <row r="126" spans="1:25">
      <c r="A126" s="141" t="str">
        <f t="shared" si="11"/>
        <v>研发</v>
      </c>
      <c r="B126" s="146" t="str">
        <f t="shared" si="12"/>
        <v>33212</v>
      </c>
      <c r="C126" s="148"/>
      <c r="D126" s="148"/>
      <c r="E126" s="148">
        <v>1</v>
      </c>
      <c r="F126" s="148"/>
      <c r="G126" s="148"/>
      <c r="H126" s="148">
        <v>1</v>
      </c>
      <c r="I126" s="148"/>
      <c r="J126" s="148">
        <v>1</v>
      </c>
      <c r="K126" s="148"/>
      <c r="L126" s="148"/>
      <c r="M126" s="147">
        <v>1</v>
      </c>
      <c r="N126" s="147">
        <v>1</v>
      </c>
      <c r="O126" s="147"/>
      <c r="P126" s="147"/>
      <c r="Q126" s="141">
        <f t="shared" si="13"/>
        <v>314.5</v>
      </c>
      <c r="R126" s="141">
        <f t="shared" si="14"/>
        <v>27</v>
      </c>
      <c r="S126" s="141">
        <f t="shared" si="15"/>
        <v>32</v>
      </c>
      <c r="T126" s="141">
        <f t="shared" si="16"/>
        <v>23</v>
      </c>
      <c r="U126" s="141">
        <f t="shared" si="17"/>
        <v>41</v>
      </c>
      <c r="V126" s="141">
        <f t="shared" si="18"/>
        <v>11.648148148148149</v>
      </c>
      <c r="W126" s="141">
        <f t="shared" si="19"/>
        <v>9.828125</v>
      </c>
      <c r="X126" s="141">
        <f t="shared" si="20"/>
        <v>13.673913043478262</v>
      </c>
      <c r="Y126" s="141">
        <f t="shared" si="21"/>
        <v>7.6707317073170733</v>
      </c>
    </row>
    <row r="127" spans="1:25">
      <c r="A127" s="141" t="str">
        <f t="shared" si="11"/>
        <v>研发</v>
      </c>
      <c r="B127" s="146" t="str">
        <f t="shared" si="12"/>
        <v>121234</v>
      </c>
      <c r="C127" s="148">
        <v>1</v>
      </c>
      <c r="D127" s="148"/>
      <c r="E127" s="148"/>
      <c r="F127" s="148"/>
      <c r="G127" s="148">
        <v>1</v>
      </c>
      <c r="H127" s="148"/>
      <c r="I127" s="148">
        <v>1</v>
      </c>
      <c r="J127" s="148"/>
      <c r="K127" s="148"/>
      <c r="L127" s="148"/>
      <c r="M127" s="147"/>
      <c r="N127" s="147">
        <v>1</v>
      </c>
      <c r="O127" s="147">
        <v>1</v>
      </c>
      <c r="P127" s="147">
        <v>1</v>
      </c>
      <c r="Q127" s="141">
        <f t="shared" si="13"/>
        <v>323.25</v>
      </c>
      <c r="R127" s="141">
        <f t="shared" si="14"/>
        <v>28</v>
      </c>
      <c r="S127" s="141">
        <f t="shared" si="15"/>
        <v>15</v>
      </c>
      <c r="T127" s="141">
        <f t="shared" si="16"/>
        <v>15</v>
      </c>
      <c r="U127" s="141">
        <f t="shared" si="17"/>
        <v>42</v>
      </c>
      <c r="V127" s="141">
        <f t="shared" si="18"/>
        <v>11.544642857142858</v>
      </c>
      <c r="W127" s="141">
        <f t="shared" si="19"/>
        <v>21.55</v>
      </c>
      <c r="X127" s="141">
        <f t="shared" si="20"/>
        <v>21.55</v>
      </c>
      <c r="Y127" s="141">
        <f t="shared" si="21"/>
        <v>7.6964285714285712</v>
      </c>
    </row>
    <row r="128" spans="1:25">
      <c r="A128" s="141" t="str">
        <f t="shared" si="11"/>
        <v>研发</v>
      </c>
      <c r="B128" s="146" t="str">
        <f t="shared" si="12"/>
        <v>221123</v>
      </c>
      <c r="C128" s="148"/>
      <c r="D128" s="148">
        <v>1</v>
      </c>
      <c r="E128" s="148"/>
      <c r="F128" s="148"/>
      <c r="G128" s="148">
        <v>1</v>
      </c>
      <c r="H128" s="148"/>
      <c r="I128" s="148">
        <v>1</v>
      </c>
      <c r="J128" s="148"/>
      <c r="K128" s="148"/>
      <c r="L128" s="148"/>
      <c r="M128" s="141">
        <v>1</v>
      </c>
      <c r="N128" s="141">
        <v>1</v>
      </c>
      <c r="O128" s="141">
        <v>1</v>
      </c>
      <c r="Q128" s="141">
        <f t="shared" si="13"/>
        <v>325</v>
      </c>
      <c r="R128" s="141">
        <f t="shared" si="14"/>
        <v>19</v>
      </c>
      <c r="S128" s="141">
        <f t="shared" si="15"/>
        <v>24</v>
      </c>
      <c r="T128" s="141">
        <f t="shared" si="16"/>
        <v>33</v>
      </c>
      <c r="U128" s="141">
        <f t="shared" si="17"/>
        <v>42</v>
      </c>
      <c r="V128" s="141">
        <f t="shared" si="18"/>
        <v>17.105263157894736</v>
      </c>
      <c r="W128" s="141">
        <f t="shared" si="19"/>
        <v>13.541666666666666</v>
      </c>
      <c r="X128" s="141">
        <f t="shared" si="20"/>
        <v>9.8484848484848477</v>
      </c>
      <c r="Y128" s="141">
        <f t="shared" si="21"/>
        <v>7.7380952380952381</v>
      </c>
    </row>
    <row r="129" spans="1:25">
      <c r="A129" s="141" t="str">
        <f t="shared" si="11"/>
        <v>研发</v>
      </c>
      <c r="B129" s="146" t="str">
        <f t="shared" si="12"/>
        <v>3311</v>
      </c>
      <c r="C129" s="148"/>
      <c r="D129" s="148"/>
      <c r="E129" s="148">
        <v>1</v>
      </c>
      <c r="F129" s="148"/>
      <c r="G129" s="148"/>
      <c r="H129" s="148">
        <v>1</v>
      </c>
      <c r="I129" s="148">
        <v>1</v>
      </c>
      <c r="J129" s="148"/>
      <c r="K129" s="148"/>
      <c r="L129" s="148"/>
      <c r="M129" s="141">
        <v>1</v>
      </c>
      <c r="Q129" s="141">
        <f t="shared" si="13"/>
        <v>240.5</v>
      </c>
      <c r="R129" s="141">
        <f t="shared" si="14"/>
        <v>22</v>
      </c>
      <c r="S129" s="141">
        <f t="shared" si="15"/>
        <v>31</v>
      </c>
      <c r="T129" s="141">
        <f t="shared" si="16"/>
        <v>13</v>
      </c>
      <c r="U129" s="141">
        <f t="shared" si="17"/>
        <v>31</v>
      </c>
      <c r="V129" s="141">
        <f t="shared" si="18"/>
        <v>10.931818181818182</v>
      </c>
      <c r="W129" s="141">
        <f t="shared" si="19"/>
        <v>7.758064516129032</v>
      </c>
      <c r="X129" s="141">
        <f t="shared" si="20"/>
        <v>18.5</v>
      </c>
      <c r="Y129" s="141">
        <f t="shared" si="21"/>
        <v>7.758064516129032</v>
      </c>
    </row>
    <row r="130" spans="1:25">
      <c r="A130" s="141" t="str">
        <f t="shared" si="11"/>
        <v>研发</v>
      </c>
      <c r="B130" s="146" t="str">
        <f t="shared" si="12"/>
        <v>124124</v>
      </c>
      <c r="C130" s="148">
        <v>1</v>
      </c>
      <c r="D130" s="148"/>
      <c r="E130" s="148"/>
      <c r="F130" s="148"/>
      <c r="G130" s="148">
        <v>1</v>
      </c>
      <c r="H130" s="148"/>
      <c r="I130" s="148"/>
      <c r="J130" s="148"/>
      <c r="K130" s="148"/>
      <c r="L130" s="148">
        <v>1</v>
      </c>
      <c r="M130" s="147">
        <v>1</v>
      </c>
      <c r="N130" s="147">
        <v>1</v>
      </c>
      <c r="O130" s="147"/>
      <c r="P130" s="147">
        <v>1</v>
      </c>
      <c r="Q130" s="141">
        <f t="shared" si="13"/>
        <v>396</v>
      </c>
      <c r="R130" s="141">
        <f t="shared" si="14"/>
        <v>28</v>
      </c>
      <c r="S130" s="141">
        <f t="shared" si="15"/>
        <v>24</v>
      </c>
      <c r="T130" s="141">
        <f t="shared" si="16"/>
        <v>24</v>
      </c>
      <c r="U130" s="141">
        <f t="shared" si="17"/>
        <v>51</v>
      </c>
      <c r="V130" s="141">
        <f t="shared" si="18"/>
        <v>14.142857142857142</v>
      </c>
      <c r="W130" s="141">
        <f t="shared" si="19"/>
        <v>16.5</v>
      </c>
      <c r="X130" s="141">
        <f t="shared" si="20"/>
        <v>16.5</v>
      </c>
      <c r="Y130" s="141">
        <f t="shared" si="21"/>
        <v>7.7647058823529411</v>
      </c>
    </row>
    <row r="131" spans="1:25">
      <c r="A131" s="141" t="str">
        <f t="shared" si="11"/>
        <v>研发</v>
      </c>
      <c r="B131" s="146" t="str">
        <f t="shared" si="12"/>
        <v>231</v>
      </c>
      <c r="C131" s="148"/>
      <c r="D131" s="148">
        <v>1</v>
      </c>
      <c r="E131" s="148"/>
      <c r="F131" s="148"/>
      <c r="G131" s="148"/>
      <c r="H131" s="148">
        <v>1</v>
      </c>
      <c r="I131" s="148">
        <v>1</v>
      </c>
      <c r="J131" s="148"/>
      <c r="K131" s="148"/>
      <c r="L131" s="148"/>
      <c r="M131" s="148"/>
      <c r="N131" s="148"/>
      <c r="O131" s="148"/>
      <c r="P131" s="148"/>
      <c r="Q131" s="141">
        <f t="shared" si="13"/>
        <v>163.25</v>
      </c>
      <c r="R131" s="141">
        <f t="shared" si="14"/>
        <v>12</v>
      </c>
      <c r="S131" s="141">
        <f t="shared" si="15"/>
        <v>12</v>
      </c>
      <c r="T131" s="141">
        <f t="shared" si="16"/>
        <v>12</v>
      </c>
      <c r="U131" s="141">
        <f t="shared" si="17"/>
        <v>21</v>
      </c>
      <c r="V131" s="141">
        <f t="shared" si="18"/>
        <v>13.604166666666666</v>
      </c>
      <c r="W131" s="141">
        <f t="shared" si="19"/>
        <v>13.604166666666666</v>
      </c>
      <c r="X131" s="141">
        <f t="shared" si="20"/>
        <v>13.604166666666666</v>
      </c>
      <c r="Y131" s="141">
        <f t="shared" si="21"/>
        <v>7.7738095238095237</v>
      </c>
    </row>
    <row r="132" spans="1:25">
      <c r="A132" s="141" t="str">
        <f t="shared" si="11"/>
        <v>研发</v>
      </c>
      <c r="B132" s="146" t="str">
        <f t="shared" si="12"/>
        <v>13314</v>
      </c>
      <c r="C132" s="148">
        <v>1</v>
      </c>
      <c r="D132" s="148"/>
      <c r="E132" s="148"/>
      <c r="F132" s="148"/>
      <c r="G132" s="148"/>
      <c r="H132" s="148">
        <v>1</v>
      </c>
      <c r="I132" s="148"/>
      <c r="J132" s="148"/>
      <c r="K132" s="148">
        <v>1</v>
      </c>
      <c r="L132" s="148"/>
      <c r="M132" s="141">
        <v>1</v>
      </c>
      <c r="P132" s="141">
        <v>1</v>
      </c>
      <c r="Q132" s="141">
        <f t="shared" si="13"/>
        <v>319</v>
      </c>
      <c r="R132" s="141">
        <f t="shared" si="14"/>
        <v>32</v>
      </c>
      <c r="S132" s="141">
        <f t="shared" si="15"/>
        <v>32</v>
      </c>
      <c r="T132" s="141">
        <f t="shared" si="16"/>
        <v>23</v>
      </c>
      <c r="U132" s="141">
        <f t="shared" si="17"/>
        <v>41</v>
      </c>
      <c r="V132" s="141">
        <f t="shared" si="18"/>
        <v>9.96875</v>
      </c>
      <c r="W132" s="141">
        <f t="shared" si="19"/>
        <v>9.96875</v>
      </c>
      <c r="X132" s="141">
        <f t="shared" si="20"/>
        <v>13.869565217391305</v>
      </c>
      <c r="Y132" s="141">
        <f t="shared" si="21"/>
        <v>7.7804878048780486</v>
      </c>
    </row>
    <row r="133" spans="1:25">
      <c r="A133" s="141" t="str">
        <f t="shared" si="11"/>
        <v>研发</v>
      </c>
      <c r="B133" s="146" t="str">
        <f t="shared" si="12"/>
        <v>11213</v>
      </c>
      <c r="C133" s="148">
        <v>1</v>
      </c>
      <c r="D133" s="148"/>
      <c r="E133" s="148"/>
      <c r="F133" s="148">
        <v>1</v>
      </c>
      <c r="G133" s="148"/>
      <c r="H133" s="148"/>
      <c r="I133" s="148"/>
      <c r="J133" s="148">
        <v>1</v>
      </c>
      <c r="K133" s="148"/>
      <c r="L133" s="148"/>
      <c r="M133" s="141">
        <v>1</v>
      </c>
      <c r="O133" s="141">
        <v>1</v>
      </c>
      <c r="Q133" s="141">
        <f t="shared" si="13"/>
        <v>250.25</v>
      </c>
      <c r="R133" s="141">
        <f t="shared" si="14"/>
        <v>14</v>
      </c>
      <c r="S133" s="141">
        <f t="shared" si="15"/>
        <v>23</v>
      </c>
      <c r="T133" s="141">
        <f t="shared" si="16"/>
        <v>41</v>
      </c>
      <c r="U133" s="141">
        <f t="shared" si="17"/>
        <v>32</v>
      </c>
      <c r="V133" s="141">
        <f t="shared" si="18"/>
        <v>17.875</v>
      </c>
      <c r="W133" s="141">
        <f t="shared" si="19"/>
        <v>10.880434782608695</v>
      </c>
      <c r="X133" s="141">
        <f t="shared" si="20"/>
        <v>6.1036585365853657</v>
      </c>
      <c r="Y133" s="141">
        <f t="shared" si="21"/>
        <v>7.8203125</v>
      </c>
    </row>
    <row r="134" spans="1:25">
      <c r="A134" s="141" t="str">
        <f t="shared" si="11"/>
        <v>研发</v>
      </c>
      <c r="B134" s="146" t="str">
        <f t="shared" si="12"/>
        <v>134123</v>
      </c>
      <c r="C134" s="148">
        <v>1</v>
      </c>
      <c r="D134" s="148"/>
      <c r="E134" s="148"/>
      <c r="F134" s="148"/>
      <c r="G134" s="148"/>
      <c r="H134" s="148">
        <v>1</v>
      </c>
      <c r="I134" s="148"/>
      <c r="J134" s="148"/>
      <c r="K134" s="148"/>
      <c r="L134" s="148">
        <v>1</v>
      </c>
      <c r="M134" s="141">
        <v>1</v>
      </c>
      <c r="N134" s="141">
        <v>1</v>
      </c>
      <c r="O134" s="141">
        <v>1</v>
      </c>
      <c r="Q134" s="141">
        <f t="shared" si="13"/>
        <v>400.25</v>
      </c>
      <c r="R134" s="141">
        <f t="shared" si="14"/>
        <v>37</v>
      </c>
      <c r="S134" s="141">
        <f t="shared" si="15"/>
        <v>42</v>
      </c>
      <c r="T134" s="141">
        <f t="shared" si="16"/>
        <v>33</v>
      </c>
      <c r="U134" s="141">
        <f t="shared" si="17"/>
        <v>51</v>
      </c>
      <c r="V134" s="141">
        <f t="shared" si="18"/>
        <v>10.817567567567568</v>
      </c>
      <c r="W134" s="141">
        <f t="shared" si="19"/>
        <v>9.5297619047619051</v>
      </c>
      <c r="X134" s="141">
        <f t="shared" si="20"/>
        <v>12.128787878787879</v>
      </c>
      <c r="Y134" s="141">
        <f t="shared" si="21"/>
        <v>7.8480392156862742</v>
      </c>
    </row>
    <row r="135" spans="1:25">
      <c r="A135" s="141" t="str">
        <f t="shared" si="11"/>
        <v>研发</v>
      </c>
      <c r="B135" s="146" t="str">
        <f t="shared" si="12"/>
        <v>13324</v>
      </c>
      <c r="C135" s="148">
        <v>1</v>
      </c>
      <c r="D135" s="148"/>
      <c r="E135" s="148"/>
      <c r="F135" s="148"/>
      <c r="G135" s="148"/>
      <c r="H135" s="148">
        <v>1</v>
      </c>
      <c r="I135" s="148"/>
      <c r="J135" s="148"/>
      <c r="K135" s="148">
        <v>1</v>
      </c>
      <c r="L135" s="148"/>
      <c r="N135" s="141">
        <v>1</v>
      </c>
      <c r="P135" s="141">
        <v>1</v>
      </c>
      <c r="Q135" s="141">
        <f t="shared" si="13"/>
        <v>322</v>
      </c>
      <c r="R135" s="141">
        <f t="shared" si="14"/>
        <v>36</v>
      </c>
      <c r="S135" s="141">
        <f t="shared" si="15"/>
        <v>23</v>
      </c>
      <c r="T135" s="141">
        <f t="shared" si="16"/>
        <v>14</v>
      </c>
      <c r="U135" s="141">
        <f t="shared" si="17"/>
        <v>41</v>
      </c>
      <c r="V135" s="141">
        <f t="shared" si="18"/>
        <v>8.9444444444444446</v>
      </c>
      <c r="W135" s="141">
        <f t="shared" si="19"/>
        <v>14</v>
      </c>
      <c r="X135" s="141">
        <f t="shared" si="20"/>
        <v>23</v>
      </c>
      <c r="Y135" s="141">
        <f t="shared" si="21"/>
        <v>7.8536585365853657</v>
      </c>
    </row>
    <row r="136" spans="1:25">
      <c r="A136" s="141" t="str">
        <f t="shared" ref="A136:A199" si="22">IF(SUMPRODUCT(C136:P136,$C$6:$P$6)&gt;=0.5,"研发","不研发")</f>
        <v>研发</v>
      </c>
      <c r="B136" s="146" t="str">
        <f t="shared" ref="B136:B199" si="23">IF(C136=1,1,IF(D136=1,2,IF(E136=1,3,"")))&amp;IF(F136=1,1,IF(G136=1,2,IF(H136=1,3,"")))&amp;IF(I136=1,1,IF(J136=1,2,IF(K136=1,3,IF(L136=1,4,""))))&amp;IF(M136=1,1,"")&amp;IF(N136=1,2,"")&amp;IF(O136=1,3,"")&amp;IF(P136=1,4,"")</f>
        <v>3312</v>
      </c>
      <c r="C136" s="148"/>
      <c r="D136" s="148"/>
      <c r="E136" s="148">
        <v>1</v>
      </c>
      <c r="F136" s="148"/>
      <c r="G136" s="148"/>
      <c r="H136" s="148">
        <v>1</v>
      </c>
      <c r="I136" s="148">
        <v>1</v>
      </c>
      <c r="J136" s="148"/>
      <c r="K136" s="148"/>
      <c r="L136" s="148"/>
      <c r="M136" s="147"/>
      <c r="N136" s="147">
        <v>1</v>
      </c>
      <c r="O136" s="147"/>
      <c r="P136" s="147"/>
      <c r="Q136" s="141">
        <f t="shared" ref="Q136:Q199" si="24">SUMPRODUCT(C136:P136,$C$1:$P$1)</f>
        <v>243.5</v>
      </c>
      <c r="R136" s="141">
        <f t="shared" ref="R136:R199" si="25">SUMPRODUCT($C$5:$P$5,C136:P136)</f>
        <v>26</v>
      </c>
      <c r="S136" s="141">
        <f t="shared" ref="S136:S199" si="26">SUMPRODUCT(C136:P136,$C$4:$P$4)</f>
        <v>22</v>
      </c>
      <c r="T136" s="141">
        <f t="shared" ref="T136:T199" si="27">SUMPRODUCT(C136:P136,$C$3:$P$3)</f>
        <v>4</v>
      </c>
      <c r="U136" s="141">
        <f t="shared" ref="U136:U199" si="28">SUMPRODUCT($C$2:$P$2,C136:P136)</f>
        <v>31</v>
      </c>
      <c r="V136" s="141">
        <f t="shared" ref="V136:V199" si="29">Q136/R136</f>
        <v>9.365384615384615</v>
      </c>
      <c r="W136" s="141">
        <f t="shared" ref="W136:W199" si="30">Q136/S136</f>
        <v>11.068181818181818</v>
      </c>
      <c r="X136" s="141">
        <f t="shared" ref="X136:X199" si="31">Q136/T136</f>
        <v>60.875</v>
      </c>
      <c r="Y136" s="141">
        <f t="shared" ref="Y136:Y199" si="32">Q136/U136</f>
        <v>7.854838709677419</v>
      </c>
    </row>
    <row r="137" spans="1:25">
      <c r="A137" s="141" t="str">
        <f t="shared" si="22"/>
        <v>研发</v>
      </c>
      <c r="B137" s="146" t="str">
        <f t="shared" si="23"/>
        <v>23312</v>
      </c>
      <c r="C137" s="148"/>
      <c r="D137" s="148">
        <v>1</v>
      </c>
      <c r="E137" s="148"/>
      <c r="F137" s="148"/>
      <c r="G137" s="148"/>
      <c r="H137" s="148">
        <v>1</v>
      </c>
      <c r="I137" s="148"/>
      <c r="J137" s="148"/>
      <c r="K137" s="148">
        <v>1</v>
      </c>
      <c r="L137" s="148"/>
      <c r="M137" s="141">
        <v>1</v>
      </c>
      <c r="N137" s="141">
        <v>1</v>
      </c>
      <c r="Q137" s="141">
        <f t="shared" si="24"/>
        <v>323.75</v>
      </c>
      <c r="R137" s="141">
        <f t="shared" si="25"/>
        <v>27</v>
      </c>
      <c r="S137" s="141">
        <f t="shared" si="26"/>
        <v>32</v>
      </c>
      <c r="T137" s="141">
        <f t="shared" si="27"/>
        <v>32</v>
      </c>
      <c r="U137" s="141">
        <f t="shared" si="28"/>
        <v>41</v>
      </c>
      <c r="V137" s="141">
        <f t="shared" si="29"/>
        <v>11.99074074074074</v>
      </c>
      <c r="W137" s="141">
        <f t="shared" si="30"/>
        <v>10.1171875</v>
      </c>
      <c r="X137" s="141">
        <f t="shared" si="31"/>
        <v>10.1171875</v>
      </c>
      <c r="Y137" s="141">
        <f t="shared" si="32"/>
        <v>7.8963414634146343</v>
      </c>
    </row>
    <row r="138" spans="1:25">
      <c r="A138" s="141" t="str">
        <f t="shared" si="22"/>
        <v>研发</v>
      </c>
      <c r="B138" s="146" t="str">
        <f t="shared" si="23"/>
        <v>11223</v>
      </c>
      <c r="C138" s="148">
        <v>1</v>
      </c>
      <c r="D138" s="148"/>
      <c r="E138" s="148"/>
      <c r="F138" s="148">
        <v>1</v>
      </c>
      <c r="G138" s="148"/>
      <c r="H138" s="148"/>
      <c r="I138" s="148"/>
      <c r="J138" s="148">
        <v>1</v>
      </c>
      <c r="K138" s="148"/>
      <c r="L138" s="148"/>
      <c r="N138" s="141">
        <v>1</v>
      </c>
      <c r="O138" s="141">
        <v>1</v>
      </c>
      <c r="Q138" s="141">
        <f t="shared" si="24"/>
        <v>253.25</v>
      </c>
      <c r="R138" s="141">
        <f t="shared" si="25"/>
        <v>18</v>
      </c>
      <c r="S138" s="141">
        <f t="shared" si="26"/>
        <v>14</v>
      </c>
      <c r="T138" s="141">
        <f t="shared" si="27"/>
        <v>32</v>
      </c>
      <c r="U138" s="141">
        <f t="shared" si="28"/>
        <v>32</v>
      </c>
      <c r="V138" s="141">
        <f t="shared" si="29"/>
        <v>14.069444444444445</v>
      </c>
      <c r="W138" s="141">
        <f t="shared" si="30"/>
        <v>18.089285714285715</v>
      </c>
      <c r="X138" s="141">
        <f t="shared" si="31"/>
        <v>7.9140625</v>
      </c>
      <c r="Y138" s="141">
        <f t="shared" si="32"/>
        <v>7.9140625</v>
      </c>
    </row>
    <row r="139" spans="1:25">
      <c r="A139" s="141" t="str">
        <f t="shared" si="22"/>
        <v>研发</v>
      </c>
      <c r="B139" s="146" t="str">
        <f t="shared" si="23"/>
        <v>221124</v>
      </c>
      <c r="C139" s="148"/>
      <c r="D139" s="148">
        <v>1</v>
      </c>
      <c r="E139" s="148"/>
      <c r="F139" s="148"/>
      <c r="G139" s="148">
        <v>1</v>
      </c>
      <c r="H139" s="148"/>
      <c r="I139" s="148">
        <v>1</v>
      </c>
      <c r="J139" s="148"/>
      <c r="K139" s="148"/>
      <c r="L139" s="148"/>
      <c r="M139" s="147">
        <v>1</v>
      </c>
      <c r="N139" s="147">
        <v>1</v>
      </c>
      <c r="O139" s="147"/>
      <c r="P139" s="147">
        <v>1</v>
      </c>
      <c r="Q139" s="141">
        <f t="shared" si="24"/>
        <v>333</v>
      </c>
      <c r="R139" s="141">
        <f t="shared" si="25"/>
        <v>19</v>
      </c>
      <c r="S139" s="141">
        <f t="shared" si="26"/>
        <v>15</v>
      </c>
      <c r="T139" s="141">
        <f t="shared" si="27"/>
        <v>24</v>
      </c>
      <c r="U139" s="141">
        <f t="shared" si="28"/>
        <v>42</v>
      </c>
      <c r="V139" s="141">
        <f t="shared" si="29"/>
        <v>17.526315789473685</v>
      </c>
      <c r="W139" s="141">
        <f t="shared" si="30"/>
        <v>22.2</v>
      </c>
      <c r="X139" s="141">
        <f t="shared" si="31"/>
        <v>13.875</v>
      </c>
      <c r="Y139" s="141">
        <f t="shared" si="32"/>
        <v>7.9285714285714288</v>
      </c>
    </row>
    <row r="140" spans="1:25">
      <c r="A140" s="141" t="str">
        <f t="shared" si="22"/>
        <v>研发</v>
      </c>
      <c r="B140" s="146" t="str">
        <f t="shared" si="23"/>
        <v>131234</v>
      </c>
      <c r="C140" s="148">
        <v>1</v>
      </c>
      <c r="D140" s="148"/>
      <c r="E140" s="148"/>
      <c r="F140" s="148"/>
      <c r="G140" s="148"/>
      <c r="H140" s="148">
        <v>1</v>
      </c>
      <c r="I140" s="148">
        <v>1</v>
      </c>
      <c r="J140" s="148"/>
      <c r="K140" s="148"/>
      <c r="L140" s="148"/>
      <c r="N140" s="141">
        <v>1</v>
      </c>
      <c r="O140" s="141">
        <v>1</v>
      </c>
      <c r="P140" s="141">
        <v>1</v>
      </c>
      <c r="Q140" s="141">
        <f t="shared" si="24"/>
        <v>335.5</v>
      </c>
      <c r="R140" s="141">
        <f t="shared" si="25"/>
        <v>37</v>
      </c>
      <c r="S140" s="141">
        <f t="shared" si="26"/>
        <v>24</v>
      </c>
      <c r="T140" s="141">
        <f t="shared" si="27"/>
        <v>15</v>
      </c>
      <c r="U140" s="141">
        <f t="shared" si="28"/>
        <v>42</v>
      </c>
      <c r="V140" s="141">
        <f t="shared" si="29"/>
        <v>9.0675675675675684</v>
      </c>
      <c r="W140" s="141">
        <f t="shared" si="30"/>
        <v>13.979166666666666</v>
      </c>
      <c r="X140" s="141">
        <f t="shared" si="31"/>
        <v>22.366666666666667</v>
      </c>
      <c r="Y140" s="141">
        <f t="shared" si="32"/>
        <v>7.9880952380952381</v>
      </c>
    </row>
    <row r="141" spans="1:25">
      <c r="A141" s="141" t="str">
        <f t="shared" si="22"/>
        <v>研发</v>
      </c>
      <c r="B141" s="146" t="str">
        <f t="shared" si="23"/>
        <v>134124</v>
      </c>
      <c r="C141" s="148">
        <v>1</v>
      </c>
      <c r="D141" s="148"/>
      <c r="E141" s="148"/>
      <c r="F141" s="148"/>
      <c r="G141" s="148"/>
      <c r="H141" s="148">
        <v>1</v>
      </c>
      <c r="I141" s="148"/>
      <c r="J141" s="148"/>
      <c r="K141" s="148"/>
      <c r="L141" s="148">
        <v>1</v>
      </c>
      <c r="M141" s="141">
        <v>1</v>
      </c>
      <c r="N141" s="141">
        <v>1</v>
      </c>
      <c r="P141" s="141">
        <v>1</v>
      </c>
      <c r="Q141" s="141">
        <f t="shared" si="24"/>
        <v>408.25</v>
      </c>
      <c r="R141" s="141">
        <f t="shared" si="25"/>
        <v>37</v>
      </c>
      <c r="S141" s="141">
        <f t="shared" si="26"/>
        <v>33</v>
      </c>
      <c r="T141" s="141">
        <f t="shared" si="27"/>
        <v>24</v>
      </c>
      <c r="U141" s="141">
        <f t="shared" si="28"/>
        <v>51</v>
      </c>
      <c r="V141" s="141">
        <f t="shared" si="29"/>
        <v>11.033783783783784</v>
      </c>
      <c r="W141" s="141">
        <f t="shared" si="30"/>
        <v>12.371212121212121</v>
      </c>
      <c r="X141" s="141">
        <f t="shared" si="31"/>
        <v>17.010416666666668</v>
      </c>
      <c r="Y141" s="141">
        <f t="shared" si="32"/>
        <v>8.0049019607843146</v>
      </c>
    </row>
    <row r="142" spans="1:25">
      <c r="A142" s="141" t="str">
        <f t="shared" si="22"/>
        <v>研发</v>
      </c>
      <c r="B142" s="146" t="str">
        <f t="shared" si="23"/>
        <v>231123</v>
      </c>
      <c r="C142" s="148"/>
      <c r="D142" s="148">
        <v>1</v>
      </c>
      <c r="E142" s="148"/>
      <c r="F142" s="148"/>
      <c r="G142" s="148"/>
      <c r="H142" s="148">
        <v>1</v>
      </c>
      <c r="I142" s="148">
        <v>1</v>
      </c>
      <c r="J142" s="148"/>
      <c r="K142" s="148"/>
      <c r="L142" s="148"/>
      <c r="M142" s="141">
        <v>1</v>
      </c>
      <c r="N142" s="141">
        <v>1</v>
      </c>
      <c r="O142" s="141">
        <v>1</v>
      </c>
      <c r="Q142" s="141">
        <f t="shared" si="24"/>
        <v>337.25</v>
      </c>
      <c r="R142" s="141">
        <f t="shared" si="25"/>
        <v>28</v>
      </c>
      <c r="S142" s="141">
        <f t="shared" si="26"/>
        <v>33</v>
      </c>
      <c r="T142" s="141">
        <f t="shared" si="27"/>
        <v>33</v>
      </c>
      <c r="U142" s="141">
        <f t="shared" si="28"/>
        <v>42</v>
      </c>
      <c r="V142" s="141">
        <f t="shared" si="29"/>
        <v>12.044642857142858</v>
      </c>
      <c r="W142" s="141">
        <f t="shared" si="30"/>
        <v>10.219696969696969</v>
      </c>
      <c r="X142" s="141">
        <f t="shared" si="31"/>
        <v>10.219696969696969</v>
      </c>
      <c r="Y142" s="141">
        <f t="shared" si="32"/>
        <v>8.0297619047619051</v>
      </c>
    </row>
    <row r="143" spans="1:25">
      <c r="A143" s="141" t="str">
        <f t="shared" si="22"/>
        <v>研发</v>
      </c>
      <c r="B143" s="146" t="str">
        <f t="shared" si="23"/>
        <v>11214</v>
      </c>
      <c r="C143" s="148">
        <v>1</v>
      </c>
      <c r="D143" s="148"/>
      <c r="E143" s="148"/>
      <c r="F143" s="148">
        <v>1</v>
      </c>
      <c r="G143" s="148"/>
      <c r="H143" s="148"/>
      <c r="I143" s="148"/>
      <c r="J143" s="148">
        <v>1</v>
      </c>
      <c r="K143" s="148"/>
      <c r="L143" s="148"/>
      <c r="M143" s="147">
        <v>1</v>
      </c>
      <c r="N143" s="147"/>
      <c r="O143" s="147"/>
      <c r="P143" s="147">
        <v>1</v>
      </c>
      <c r="Q143" s="141">
        <f t="shared" si="24"/>
        <v>258.25</v>
      </c>
      <c r="R143" s="141">
        <f t="shared" si="25"/>
        <v>14</v>
      </c>
      <c r="S143" s="141">
        <f t="shared" si="26"/>
        <v>14</v>
      </c>
      <c r="T143" s="141">
        <f t="shared" si="27"/>
        <v>32</v>
      </c>
      <c r="U143" s="141">
        <f t="shared" si="28"/>
        <v>32</v>
      </c>
      <c r="V143" s="141">
        <f t="shared" si="29"/>
        <v>18.446428571428573</v>
      </c>
      <c r="W143" s="141">
        <f t="shared" si="30"/>
        <v>18.446428571428573</v>
      </c>
      <c r="X143" s="141">
        <f t="shared" si="31"/>
        <v>8.0703125</v>
      </c>
      <c r="Y143" s="141">
        <f t="shared" si="32"/>
        <v>8.0703125</v>
      </c>
    </row>
    <row r="144" spans="1:25">
      <c r="A144" s="141" t="str">
        <f t="shared" si="22"/>
        <v>研发</v>
      </c>
      <c r="B144" s="146" t="str">
        <f t="shared" si="23"/>
        <v>113123</v>
      </c>
      <c r="C144" s="148">
        <v>1</v>
      </c>
      <c r="D144" s="148"/>
      <c r="E144" s="148"/>
      <c r="F144" s="148">
        <v>1</v>
      </c>
      <c r="G144" s="148"/>
      <c r="H144" s="148"/>
      <c r="I144" s="148"/>
      <c r="J144" s="148"/>
      <c r="K144" s="148">
        <v>1</v>
      </c>
      <c r="L144" s="148"/>
      <c r="M144" s="141">
        <v>1</v>
      </c>
      <c r="N144" s="141">
        <v>1</v>
      </c>
      <c r="O144" s="141">
        <v>1</v>
      </c>
      <c r="Q144" s="141">
        <f t="shared" si="24"/>
        <v>339.75</v>
      </c>
      <c r="R144" s="141">
        <f t="shared" si="25"/>
        <v>28</v>
      </c>
      <c r="S144" s="141">
        <f t="shared" si="26"/>
        <v>33</v>
      </c>
      <c r="T144" s="141">
        <f t="shared" si="27"/>
        <v>42</v>
      </c>
      <c r="U144" s="141">
        <f t="shared" si="28"/>
        <v>42</v>
      </c>
      <c r="V144" s="141">
        <f t="shared" si="29"/>
        <v>12.133928571428571</v>
      </c>
      <c r="W144" s="141">
        <f t="shared" si="30"/>
        <v>10.295454545454545</v>
      </c>
      <c r="X144" s="141">
        <f t="shared" si="31"/>
        <v>8.0892857142857135</v>
      </c>
      <c r="Y144" s="141">
        <f t="shared" si="32"/>
        <v>8.0892857142857135</v>
      </c>
    </row>
    <row r="145" spans="1:25">
      <c r="A145" s="141" t="str">
        <f t="shared" si="22"/>
        <v>研发</v>
      </c>
      <c r="B145" s="146" t="str">
        <f t="shared" si="23"/>
        <v>1233</v>
      </c>
      <c r="C145" s="148">
        <v>1</v>
      </c>
      <c r="D145" s="148"/>
      <c r="E145" s="148"/>
      <c r="F145" s="148"/>
      <c r="G145" s="148">
        <v>1</v>
      </c>
      <c r="H145" s="148"/>
      <c r="I145" s="148"/>
      <c r="J145" s="148"/>
      <c r="K145" s="148">
        <v>1</v>
      </c>
      <c r="L145" s="148"/>
      <c r="O145" s="141">
        <v>1</v>
      </c>
      <c r="Q145" s="141">
        <f t="shared" si="24"/>
        <v>251.75</v>
      </c>
      <c r="R145" s="141">
        <f t="shared" si="25"/>
        <v>22</v>
      </c>
      <c r="S145" s="141">
        <f t="shared" si="26"/>
        <v>22</v>
      </c>
      <c r="T145" s="141">
        <f t="shared" si="27"/>
        <v>22</v>
      </c>
      <c r="U145" s="141">
        <f t="shared" si="28"/>
        <v>31</v>
      </c>
      <c r="V145" s="141">
        <f t="shared" si="29"/>
        <v>11.443181818181818</v>
      </c>
      <c r="W145" s="141">
        <f t="shared" si="30"/>
        <v>11.443181818181818</v>
      </c>
      <c r="X145" s="141">
        <f t="shared" si="31"/>
        <v>11.443181818181818</v>
      </c>
      <c r="Y145" s="141">
        <f t="shared" si="32"/>
        <v>8.120967741935484</v>
      </c>
    </row>
    <row r="146" spans="1:25">
      <c r="A146" s="141" t="str">
        <f t="shared" si="22"/>
        <v>研发</v>
      </c>
      <c r="B146" s="146" t="str">
        <f t="shared" si="23"/>
        <v>1141</v>
      </c>
      <c r="C146" s="148">
        <v>1</v>
      </c>
      <c r="D146" s="148"/>
      <c r="E146" s="148"/>
      <c r="F146" s="148">
        <v>1</v>
      </c>
      <c r="G146" s="148"/>
      <c r="H146" s="148"/>
      <c r="I146" s="148"/>
      <c r="J146" s="148"/>
      <c r="K146" s="148"/>
      <c r="L146" s="148">
        <v>1</v>
      </c>
      <c r="M146" s="147">
        <v>1</v>
      </c>
      <c r="N146" s="147"/>
      <c r="O146" s="147"/>
      <c r="P146" s="147"/>
      <c r="Q146" s="141">
        <f t="shared" si="24"/>
        <v>252</v>
      </c>
      <c r="R146" s="141">
        <f t="shared" si="25"/>
        <v>13</v>
      </c>
      <c r="S146" s="141">
        <f t="shared" si="26"/>
        <v>22</v>
      </c>
      <c r="T146" s="141">
        <f t="shared" si="27"/>
        <v>31</v>
      </c>
      <c r="U146" s="141">
        <f t="shared" si="28"/>
        <v>31</v>
      </c>
      <c r="V146" s="141">
        <f t="shared" si="29"/>
        <v>19.384615384615383</v>
      </c>
      <c r="W146" s="141">
        <f t="shared" si="30"/>
        <v>11.454545454545455</v>
      </c>
      <c r="X146" s="141">
        <f t="shared" si="31"/>
        <v>8.129032258064516</v>
      </c>
      <c r="Y146" s="141">
        <f t="shared" si="32"/>
        <v>8.129032258064516</v>
      </c>
    </row>
    <row r="147" spans="1:25">
      <c r="A147" s="141" t="str">
        <f t="shared" si="22"/>
        <v>研发</v>
      </c>
      <c r="B147" s="146" t="str">
        <f t="shared" si="23"/>
        <v>3221</v>
      </c>
      <c r="C147" s="148"/>
      <c r="D147" s="148"/>
      <c r="E147" s="148">
        <v>1</v>
      </c>
      <c r="F147" s="148"/>
      <c r="G147" s="148">
        <v>1</v>
      </c>
      <c r="H147" s="148"/>
      <c r="I147" s="148"/>
      <c r="J147" s="148">
        <v>1</v>
      </c>
      <c r="K147" s="148"/>
      <c r="L147" s="148"/>
      <c r="M147" s="147">
        <v>1</v>
      </c>
      <c r="N147" s="147"/>
      <c r="O147" s="147"/>
      <c r="P147" s="147"/>
      <c r="Q147" s="141">
        <f t="shared" si="24"/>
        <v>252.25</v>
      </c>
      <c r="R147" s="141">
        <f t="shared" si="25"/>
        <v>13</v>
      </c>
      <c r="S147" s="141">
        <f t="shared" si="26"/>
        <v>22</v>
      </c>
      <c r="T147" s="141">
        <f t="shared" si="27"/>
        <v>22</v>
      </c>
      <c r="U147" s="141">
        <f t="shared" si="28"/>
        <v>31</v>
      </c>
      <c r="V147" s="141">
        <f t="shared" si="29"/>
        <v>19.403846153846153</v>
      </c>
      <c r="W147" s="141">
        <f t="shared" si="30"/>
        <v>11.465909090909092</v>
      </c>
      <c r="X147" s="141">
        <f t="shared" si="31"/>
        <v>11.465909090909092</v>
      </c>
      <c r="Y147" s="141">
        <f t="shared" si="32"/>
        <v>8.137096774193548</v>
      </c>
    </row>
    <row r="148" spans="1:25">
      <c r="A148" s="141" t="str">
        <f t="shared" si="22"/>
        <v>研发</v>
      </c>
      <c r="B148" s="146" t="str">
        <f t="shared" si="23"/>
        <v>1113</v>
      </c>
      <c r="C148" s="148">
        <v>1</v>
      </c>
      <c r="D148" s="148"/>
      <c r="E148" s="148"/>
      <c r="F148" s="148">
        <v>1</v>
      </c>
      <c r="G148" s="148"/>
      <c r="H148" s="148"/>
      <c r="I148" s="148">
        <v>1</v>
      </c>
      <c r="J148" s="148"/>
      <c r="K148" s="148"/>
      <c r="L148" s="148"/>
      <c r="O148" s="141">
        <v>1</v>
      </c>
      <c r="Q148" s="141">
        <f t="shared" si="24"/>
        <v>179.25</v>
      </c>
      <c r="R148" s="141">
        <f t="shared" si="25"/>
        <v>13</v>
      </c>
      <c r="S148" s="141">
        <f t="shared" si="26"/>
        <v>13</v>
      </c>
      <c r="T148" s="141">
        <f t="shared" si="27"/>
        <v>22</v>
      </c>
      <c r="U148" s="141">
        <f t="shared" si="28"/>
        <v>22</v>
      </c>
      <c r="V148" s="141">
        <f t="shared" si="29"/>
        <v>13.788461538461538</v>
      </c>
      <c r="W148" s="141">
        <f t="shared" si="30"/>
        <v>13.788461538461538</v>
      </c>
      <c r="X148" s="141">
        <f t="shared" si="31"/>
        <v>8.1477272727272734</v>
      </c>
      <c r="Y148" s="141">
        <f t="shared" si="32"/>
        <v>8.1477272727272734</v>
      </c>
    </row>
    <row r="149" spans="1:25">
      <c r="A149" s="141" t="str">
        <f t="shared" si="22"/>
        <v>研发</v>
      </c>
      <c r="B149" s="146" t="str">
        <f t="shared" si="23"/>
        <v>11224</v>
      </c>
      <c r="C149" s="148">
        <v>1</v>
      </c>
      <c r="D149" s="148"/>
      <c r="E149" s="148"/>
      <c r="F149" s="148">
        <v>1</v>
      </c>
      <c r="G149" s="148"/>
      <c r="H149" s="148"/>
      <c r="I149" s="148"/>
      <c r="J149" s="148">
        <v>1</v>
      </c>
      <c r="K149" s="148"/>
      <c r="L149" s="148"/>
      <c r="M149" s="147"/>
      <c r="N149" s="147">
        <v>1</v>
      </c>
      <c r="O149" s="147"/>
      <c r="P149" s="147">
        <v>1</v>
      </c>
      <c r="Q149" s="141">
        <f t="shared" si="24"/>
        <v>261.25</v>
      </c>
      <c r="R149" s="141">
        <f t="shared" si="25"/>
        <v>18</v>
      </c>
      <c r="S149" s="141">
        <f t="shared" si="26"/>
        <v>5</v>
      </c>
      <c r="T149" s="141">
        <f t="shared" si="27"/>
        <v>23</v>
      </c>
      <c r="U149" s="141">
        <f t="shared" si="28"/>
        <v>32</v>
      </c>
      <c r="V149" s="141">
        <f t="shared" si="29"/>
        <v>14.513888888888889</v>
      </c>
      <c r="W149" s="141">
        <f t="shared" si="30"/>
        <v>52.25</v>
      </c>
      <c r="X149" s="141">
        <f t="shared" si="31"/>
        <v>11.358695652173912</v>
      </c>
      <c r="Y149" s="141">
        <f t="shared" si="32"/>
        <v>8.1640625</v>
      </c>
    </row>
    <row r="150" spans="1:25">
      <c r="A150" s="141" t="str">
        <f t="shared" si="22"/>
        <v>研发</v>
      </c>
      <c r="B150" s="146" t="str">
        <f t="shared" si="23"/>
        <v>21212</v>
      </c>
      <c r="C150" s="148"/>
      <c r="D150" s="148">
        <v>1</v>
      </c>
      <c r="E150" s="148"/>
      <c r="F150" s="148">
        <v>1</v>
      </c>
      <c r="G150" s="148"/>
      <c r="H150" s="148"/>
      <c r="I150" s="148"/>
      <c r="J150" s="148">
        <v>1</v>
      </c>
      <c r="K150" s="148"/>
      <c r="L150" s="148"/>
      <c r="M150" s="141">
        <v>1</v>
      </c>
      <c r="N150" s="141">
        <v>1</v>
      </c>
      <c r="Q150" s="141">
        <f t="shared" si="24"/>
        <v>263</v>
      </c>
      <c r="R150" s="141">
        <f t="shared" si="25"/>
        <v>9</v>
      </c>
      <c r="S150" s="141">
        <f t="shared" si="26"/>
        <v>14</v>
      </c>
      <c r="T150" s="141">
        <f t="shared" si="27"/>
        <v>41</v>
      </c>
      <c r="U150" s="141">
        <f t="shared" si="28"/>
        <v>32</v>
      </c>
      <c r="V150" s="141">
        <f t="shared" si="29"/>
        <v>29.222222222222221</v>
      </c>
      <c r="W150" s="141">
        <f t="shared" si="30"/>
        <v>18.785714285714285</v>
      </c>
      <c r="X150" s="141">
        <f t="shared" si="31"/>
        <v>6.4146341463414638</v>
      </c>
      <c r="Y150" s="141">
        <f t="shared" si="32"/>
        <v>8.21875</v>
      </c>
    </row>
    <row r="151" spans="1:25">
      <c r="A151" s="141" t="str">
        <f t="shared" si="22"/>
        <v>研发</v>
      </c>
      <c r="B151" s="146" t="str">
        <f t="shared" si="23"/>
        <v>231124</v>
      </c>
      <c r="C151" s="148"/>
      <c r="D151" s="148">
        <v>1</v>
      </c>
      <c r="E151" s="148"/>
      <c r="F151" s="148"/>
      <c r="G151" s="148"/>
      <c r="H151" s="148">
        <v>1</v>
      </c>
      <c r="I151" s="148">
        <v>1</v>
      </c>
      <c r="J151" s="148"/>
      <c r="K151" s="148"/>
      <c r="L151" s="148"/>
      <c r="M151" s="147">
        <v>1</v>
      </c>
      <c r="N151" s="147">
        <v>1</v>
      </c>
      <c r="O151" s="147"/>
      <c r="P151" s="147">
        <v>1</v>
      </c>
      <c r="Q151" s="141">
        <f t="shared" si="24"/>
        <v>345.25</v>
      </c>
      <c r="R151" s="141">
        <f t="shared" si="25"/>
        <v>28</v>
      </c>
      <c r="S151" s="141">
        <f t="shared" si="26"/>
        <v>24</v>
      </c>
      <c r="T151" s="141">
        <f t="shared" si="27"/>
        <v>24</v>
      </c>
      <c r="U151" s="141">
        <f t="shared" si="28"/>
        <v>42</v>
      </c>
      <c r="V151" s="141">
        <f t="shared" si="29"/>
        <v>12.330357142857142</v>
      </c>
      <c r="W151" s="141">
        <f t="shared" si="30"/>
        <v>14.385416666666666</v>
      </c>
      <c r="X151" s="141">
        <f t="shared" si="31"/>
        <v>14.385416666666666</v>
      </c>
      <c r="Y151" s="141">
        <f t="shared" si="32"/>
        <v>8.2202380952380949</v>
      </c>
    </row>
    <row r="152" spans="1:25">
      <c r="A152" s="141" t="str">
        <f t="shared" si="22"/>
        <v>研发</v>
      </c>
      <c r="B152" s="146" t="str">
        <f t="shared" si="23"/>
        <v>1142</v>
      </c>
      <c r="C152" s="148">
        <v>1</v>
      </c>
      <c r="D152" s="148"/>
      <c r="E152" s="148"/>
      <c r="F152" s="148">
        <v>1</v>
      </c>
      <c r="G152" s="148"/>
      <c r="H152" s="148"/>
      <c r="I152" s="148"/>
      <c r="J152" s="148"/>
      <c r="K152" s="148"/>
      <c r="L152" s="148">
        <v>1</v>
      </c>
      <c r="N152" s="141">
        <v>1</v>
      </c>
      <c r="Q152" s="141">
        <f t="shared" si="24"/>
        <v>255</v>
      </c>
      <c r="R152" s="141">
        <f t="shared" si="25"/>
        <v>17</v>
      </c>
      <c r="S152" s="141">
        <f t="shared" si="26"/>
        <v>13</v>
      </c>
      <c r="T152" s="141">
        <f t="shared" si="27"/>
        <v>22</v>
      </c>
      <c r="U152" s="141">
        <f t="shared" si="28"/>
        <v>31</v>
      </c>
      <c r="V152" s="141">
        <f t="shared" si="29"/>
        <v>15</v>
      </c>
      <c r="W152" s="141">
        <f t="shared" si="30"/>
        <v>19.615384615384617</v>
      </c>
      <c r="X152" s="141">
        <f t="shared" si="31"/>
        <v>11.590909090909092</v>
      </c>
      <c r="Y152" s="141">
        <f t="shared" si="32"/>
        <v>8.2258064516129039</v>
      </c>
    </row>
    <row r="153" spans="1:25">
      <c r="A153" s="141" t="str">
        <f t="shared" si="22"/>
        <v>研发</v>
      </c>
      <c r="B153" s="146" t="str">
        <f t="shared" si="23"/>
        <v>3222</v>
      </c>
      <c r="C153" s="148"/>
      <c r="D153" s="148"/>
      <c r="E153" s="148">
        <v>1</v>
      </c>
      <c r="F153" s="148"/>
      <c r="G153" s="148">
        <v>1</v>
      </c>
      <c r="H153" s="148"/>
      <c r="I153" s="148"/>
      <c r="J153" s="148">
        <v>1</v>
      </c>
      <c r="K153" s="148"/>
      <c r="L153" s="148"/>
      <c r="M153" s="147"/>
      <c r="N153" s="147">
        <v>1</v>
      </c>
      <c r="O153" s="147"/>
      <c r="P153" s="147"/>
      <c r="Q153" s="141">
        <f t="shared" si="24"/>
        <v>255.25</v>
      </c>
      <c r="R153" s="141">
        <f t="shared" si="25"/>
        <v>17</v>
      </c>
      <c r="S153" s="141">
        <f t="shared" si="26"/>
        <v>13</v>
      </c>
      <c r="T153" s="141">
        <f t="shared" si="27"/>
        <v>13</v>
      </c>
      <c r="U153" s="141">
        <f t="shared" si="28"/>
        <v>31</v>
      </c>
      <c r="V153" s="141">
        <f t="shared" si="29"/>
        <v>15.014705882352942</v>
      </c>
      <c r="W153" s="141">
        <f t="shared" si="30"/>
        <v>19.634615384615383</v>
      </c>
      <c r="X153" s="141">
        <f t="shared" si="31"/>
        <v>19.634615384615383</v>
      </c>
      <c r="Y153" s="141">
        <f t="shared" si="32"/>
        <v>8.2338709677419359</v>
      </c>
    </row>
    <row r="154" spans="1:25">
      <c r="A154" s="141" t="str">
        <f t="shared" si="22"/>
        <v>研发</v>
      </c>
      <c r="B154" s="146" t="str">
        <f t="shared" si="23"/>
        <v>12413</v>
      </c>
      <c r="C154" s="148">
        <v>1</v>
      </c>
      <c r="D154" s="148"/>
      <c r="E154" s="148"/>
      <c r="F154" s="148"/>
      <c r="G154" s="148">
        <v>1</v>
      </c>
      <c r="H154" s="148"/>
      <c r="I154" s="148"/>
      <c r="J154" s="148"/>
      <c r="K154" s="148"/>
      <c r="L154" s="148">
        <v>1</v>
      </c>
      <c r="M154" s="141">
        <v>1</v>
      </c>
      <c r="O154" s="141">
        <v>1</v>
      </c>
      <c r="Q154" s="141">
        <f t="shared" si="24"/>
        <v>338</v>
      </c>
      <c r="R154" s="141">
        <f t="shared" si="25"/>
        <v>23</v>
      </c>
      <c r="S154" s="141">
        <f t="shared" si="26"/>
        <v>32</v>
      </c>
      <c r="T154" s="141">
        <f t="shared" si="27"/>
        <v>32</v>
      </c>
      <c r="U154" s="141">
        <f t="shared" si="28"/>
        <v>41</v>
      </c>
      <c r="V154" s="141">
        <f t="shared" si="29"/>
        <v>14.695652173913043</v>
      </c>
      <c r="W154" s="141">
        <f t="shared" si="30"/>
        <v>10.5625</v>
      </c>
      <c r="X154" s="141">
        <f t="shared" si="31"/>
        <v>10.5625</v>
      </c>
      <c r="Y154" s="141">
        <f t="shared" si="32"/>
        <v>8.2439024390243905</v>
      </c>
    </row>
    <row r="155" spans="1:25">
      <c r="A155" s="141" t="str">
        <f t="shared" si="22"/>
        <v>研发</v>
      </c>
      <c r="B155" s="146" t="str">
        <f t="shared" si="23"/>
        <v>122234</v>
      </c>
      <c r="C155" s="148">
        <v>1</v>
      </c>
      <c r="D155" s="148"/>
      <c r="E155" s="148"/>
      <c r="F155" s="148"/>
      <c r="G155" s="148">
        <v>1</v>
      </c>
      <c r="H155" s="148"/>
      <c r="I155" s="148"/>
      <c r="J155" s="148">
        <v>1</v>
      </c>
      <c r="K155" s="148"/>
      <c r="L155" s="148"/>
      <c r="N155" s="141">
        <v>1</v>
      </c>
      <c r="O155" s="141">
        <v>1</v>
      </c>
      <c r="P155" s="141">
        <v>1</v>
      </c>
      <c r="Q155" s="141">
        <f t="shared" si="24"/>
        <v>347.25</v>
      </c>
      <c r="R155" s="141">
        <f t="shared" si="25"/>
        <v>28</v>
      </c>
      <c r="S155" s="141">
        <f t="shared" si="26"/>
        <v>15</v>
      </c>
      <c r="T155" s="141">
        <f t="shared" si="27"/>
        <v>24</v>
      </c>
      <c r="U155" s="141">
        <f t="shared" si="28"/>
        <v>42</v>
      </c>
      <c r="V155" s="141">
        <f t="shared" si="29"/>
        <v>12.401785714285714</v>
      </c>
      <c r="W155" s="141">
        <f t="shared" si="30"/>
        <v>23.15</v>
      </c>
      <c r="X155" s="141">
        <f t="shared" si="31"/>
        <v>14.46875</v>
      </c>
      <c r="Y155" s="141">
        <f t="shared" si="32"/>
        <v>8.2678571428571423</v>
      </c>
    </row>
    <row r="156" spans="1:25">
      <c r="A156" s="141" t="str">
        <f t="shared" si="22"/>
        <v>研发</v>
      </c>
      <c r="B156" s="146" t="str">
        <f t="shared" si="23"/>
        <v>113124</v>
      </c>
      <c r="C156" s="148">
        <v>1</v>
      </c>
      <c r="D156" s="148"/>
      <c r="E156" s="148"/>
      <c r="F156" s="148">
        <v>1</v>
      </c>
      <c r="G156" s="148"/>
      <c r="H156" s="148"/>
      <c r="I156" s="148"/>
      <c r="J156" s="148"/>
      <c r="K156" s="148">
        <v>1</v>
      </c>
      <c r="L156" s="148"/>
      <c r="M156" s="141">
        <v>1</v>
      </c>
      <c r="N156" s="141">
        <v>1</v>
      </c>
      <c r="P156" s="141">
        <v>1</v>
      </c>
      <c r="Q156" s="141">
        <f t="shared" si="24"/>
        <v>347.75</v>
      </c>
      <c r="R156" s="141">
        <f t="shared" si="25"/>
        <v>28</v>
      </c>
      <c r="S156" s="141">
        <f t="shared" si="26"/>
        <v>24</v>
      </c>
      <c r="T156" s="141">
        <f t="shared" si="27"/>
        <v>33</v>
      </c>
      <c r="U156" s="141">
        <f t="shared" si="28"/>
        <v>42</v>
      </c>
      <c r="V156" s="141">
        <f t="shared" si="29"/>
        <v>12.419642857142858</v>
      </c>
      <c r="W156" s="141">
        <f t="shared" si="30"/>
        <v>14.489583333333334</v>
      </c>
      <c r="X156" s="141">
        <f t="shared" si="31"/>
        <v>10.537878787878787</v>
      </c>
      <c r="Y156" s="141">
        <f t="shared" si="32"/>
        <v>8.2797619047619051</v>
      </c>
    </row>
    <row r="157" spans="1:25">
      <c r="A157" s="141" t="str">
        <f t="shared" si="22"/>
        <v>研发</v>
      </c>
      <c r="B157" s="146" t="str">
        <f t="shared" si="23"/>
        <v>222123</v>
      </c>
      <c r="C157" s="148"/>
      <c r="D157" s="148">
        <v>1</v>
      </c>
      <c r="E157" s="148"/>
      <c r="F157" s="148"/>
      <c r="G157" s="148">
        <v>1</v>
      </c>
      <c r="H157" s="148"/>
      <c r="I157" s="148"/>
      <c r="J157" s="148">
        <v>1</v>
      </c>
      <c r="K157" s="148"/>
      <c r="L157" s="148"/>
      <c r="M157" s="147">
        <v>1</v>
      </c>
      <c r="N157" s="147">
        <v>1</v>
      </c>
      <c r="O157" s="147">
        <v>1</v>
      </c>
      <c r="P157" s="147"/>
      <c r="Q157" s="141">
        <f t="shared" si="24"/>
        <v>349</v>
      </c>
      <c r="R157" s="141">
        <f t="shared" si="25"/>
        <v>19</v>
      </c>
      <c r="S157" s="141">
        <f t="shared" si="26"/>
        <v>24</v>
      </c>
      <c r="T157" s="141">
        <f t="shared" si="27"/>
        <v>42</v>
      </c>
      <c r="U157" s="141">
        <f t="shared" si="28"/>
        <v>42</v>
      </c>
      <c r="V157" s="141">
        <f t="shared" si="29"/>
        <v>18.368421052631579</v>
      </c>
      <c r="W157" s="141">
        <f t="shared" si="30"/>
        <v>14.541666666666666</v>
      </c>
      <c r="X157" s="141">
        <f t="shared" si="31"/>
        <v>8.3095238095238102</v>
      </c>
      <c r="Y157" s="141">
        <f t="shared" si="32"/>
        <v>8.3095238095238102</v>
      </c>
    </row>
    <row r="158" spans="1:25">
      <c r="A158" s="141" t="str">
        <f t="shared" si="22"/>
        <v>研发</v>
      </c>
      <c r="B158" s="146" t="str">
        <f t="shared" si="23"/>
        <v>12423</v>
      </c>
      <c r="C158" s="148">
        <v>1</v>
      </c>
      <c r="D158" s="148"/>
      <c r="E158" s="148"/>
      <c r="F158" s="148"/>
      <c r="G158" s="148">
        <v>1</v>
      </c>
      <c r="H158" s="148"/>
      <c r="I158" s="148"/>
      <c r="J158" s="148"/>
      <c r="K158" s="148"/>
      <c r="L158" s="148">
        <v>1</v>
      </c>
      <c r="N158" s="141">
        <v>1</v>
      </c>
      <c r="O158" s="141">
        <v>1</v>
      </c>
      <c r="Q158" s="141">
        <f t="shared" si="24"/>
        <v>341</v>
      </c>
      <c r="R158" s="141">
        <f t="shared" si="25"/>
        <v>27</v>
      </c>
      <c r="S158" s="141">
        <f t="shared" si="26"/>
        <v>23</v>
      </c>
      <c r="T158" s="141">
        <f t="shared" si="27"/>
        <v>23</v>
      </c>
      <c r="U158" s="141">
        <f t="shared" si="28"/>
        <v>41</v>
      </c>
      <c r="V158" s="141">
        <f t="shared" si="29"/>
        <v>12.62962962962963</v>
      </c>
      <c r="W158" s="141">
        <f t="shared" si="30"/>
        <v>14.826086956521738</v>
      </c>
      <c r="X158" s="141">
        <f t="shared" si="31"/>
        <v>14.826086956521738</v>
      </c>
      <c r="Y158" s="141">
        <f t="shared" si="32"/>
        <v>8.3170731707317067</v>
      </c>
    </row>
    <row r="159" spans="1:25">
      <c r="A159" s="141" t="str">
        <f t="shared" si="22"/>
        <v>研发</v>
      </c>
      <c r="B159" s="146" t="str">
        <f t="shared" si="23"/>
        <v>222</v>
      </c>
      <c r="C159" s="148"/>
      <c r="D159" s="148">
        <v>1</v>
      </c>
      <c r="E159" s="148"/>
      <c r="F159" s="148"/>
      <c r="G159" s="148">
        <v>1</v>
      </c>
      <c r="H159" s="148"/>
      <c r="I159" s="148"/>
      <c r="J159" s="148">
        <v>1</v>
      </c>
      <c r="K159" s="148"/>
      <c r="L159" s="148"/>
      <c r="M159" s="148"/>
      <c r="N159" s="148"/>
      <c r="O159" s="148"/>
      <c r="P159" s="148"/>
      <c r="Q159" s="141">
        <f t="shared" si="24"/>
        <v>175</v>
      </c>
      <c r="R159" s="141">
        <f t="shared" si="25"/>
        <v>3</v>
      </c>
      <c r="S159" s="141">
        <f t="shared" si="26"/>
        <v>3</v>
      </c>
      <c r="T159" s="141">
        <f t="shared" si="27"/>
        <v>21</v>
      </c>
      <c r="U159" s="141">
        <f t="shared" si="28"/>
        <v>21</v>
      </c>
      <c r="V159" s="141">
        <f t="shared" si="29"/>
        <v>58.333333333333336</v>
      </c>
      <c r="W159" s="141">
        <f t="shared" si="30"/>
        <v>58.333333333333336</v>
      </c>
      <c r="X159" s="141">
        <f t="shared" si="31"/>
        <v>8.3333333333333339</v>
      </c>
      <c r="Y159" s="141">
        <f t="shared" si="32"/>
        <v>8.3333333333333339</v>
      </c>
    </row>
    <row r="160" spans="1:25">
      <c r="A160" s="141" t="str">
        <f t="shared" si="22"/>
        <v>研发</v>
      </c>
      <c r="B160" s="146" t="str">
        <f t="shared" si="23"/>
        <v>32312</v>
      </c>
      <c r="C160" s="148"/>
      <c r="D160" s="148"/>
      <c r="E160" s="148">
        <v>1</v>
      </c>
      <c r="F160" s="148"/>
      <c r="G160" s="148">
        <v>1</v>
      </c>
      <c r="H160" s="148"/>
      <c r="I160" s="148"/>
      <c r="J160" s="148"/>
      <c r="K160" s="148">
        <v>1</v>
      </c>
      <c r="L160" s="148"/>
      <c r="M160" s="141">
        <v>1</v>
      </c>
      <c r="N160" s="141">
        <v>1</v>
      </c>
      <c r="Q160" s="141">
        <f t="shared" si="24"/>
        <v>341.75</v>
      </c>
      <c r="R160" s="141">
        <f t="shared" si="25"/>
        <v>27</v>
      </c>
      <c r="S160" s="141">
        <f t="shared" si="26"/>
        <v>32</v>
      </c>
      <c r="T160" s="141">
        <f t="shared" si="27"/>
        <v>23</v>
      </c>
      <c r="U160" s="141">
        <f t="shared" si="28"/>
        <v>41</v>
      </c>
      <c r="V160" s="141">
        <f t="shared" si="29"/>
        <v>12.657407407407407</v>
      </c>
      <c r="W160" s="141">
        <f t="shared" si="30"/>
        <v>10.6796875</v>
      </c>
      <c r="X160" s="141">
        <f t="shared" si="31"/>
        <v>14.858695652173912</v>
      </c>
      <c r="Y160" s="141">
        <f t="shared" si="32"/>
        <v>8.3353658536585371</v>
      </c>
    </row>
    <row r="161" spans="1:25">
      <c r="A161" s="141" t="str">
        <f t="shared" si="22"/>
        <v>研发</v>
      </c>
      <c r="B161" s="146" t="str">
        <f t="shared" si="23"/>
        <v>1234</v>
      </c>
      <c r="C161" s="148">
        <v>1</v>
      </c>
      <c r="D161" s="148"/>
      <c r="E161" s="148"/>
      <c r="F161" s="148"/>
      <c r="G161" s="148">
        <v>1</v>
      </c>
      <c r="H161" s="148"/>
      <c r="I161" s="148"/>
      <c r="J161" s="148"/>
      <c r="K161" s="148">
        <v>1</v>
      </c>
      <c r="L161" s="148"/>
      <c r="P161" s="141">
        <v>1</v>
      </c>
      <c r="Q161" s="141">
        <f t="shared" si="24"/>
        <v>259.75</v>
      </c>
      <c r="R161" s="141">
        <f t="shared" si="25"/>
        <v>22</v>
      </c>
      <c r="S161" s="141">
        <f t="shared" si="26"/>
        <v>13</v>
      </c>
      <c r="T161" s="141">
        <f t="shared" si="27"/>
        <v>13</v>
      </c>
      <c r="U161" s="141">
        <f t="shared" si="28"/>
        <v>31</v>
      </c>
      <c r="V161" s="141">
        <f t="shared" si="29"/>
        <v>11.806818181818182</v>
      </c>
      <c r="W161" s="141">
        <f t="shared" si="30"/>
        <v>19.98076923076923</v>
      </c>
      <c r="X161" s="141">
        <f t="shared" si="31"/>
        <v>19.98076923076923</v>
      </c>
      <c r="Y161" s="141">
        <f t="shared" si="32"/>
        <v>8.379032258064516</v>
      </c>
    </row>
    <row r="162" spans="1:25">
      <c r="A162" s="141" t="str">
        <f t="shared" si="22"/>
        <v>研发</v>
      </c>
      <c r="B162" s="146" t="str">
        <f t="shared" si="23"/>
        <v>31112</v>
      </c>
      <c r="C162" s="148"/>
      <c r="D162" s="148"/>
      <c r="E162" s="148">
        <v>1</v>
      </c>
      <c r="F162" s="148">
        <v>1</v>
      </c>
      <c r="G162" s="148"/>
      <c r="H162" s="148"/>
      <c r="I162" s="148">
        <v>1</v>
      </c>
      <c r="J162" s="148"/>
      <c r="K162" s="148"/>
      <c r="L162" s="148"/>
      <c r="M162" s="141">
        <v>1</v>
      </c>
      <c r="N162" s="141">
        <v>1</v>
      </c>
      <c r="Q162" s="141">
        <f t="shared" si="24"/>
        <v>269.25</v>
      </c>
      <c r="R162" s="141">
        <f t="shared" si="25"/>
        <v>18</v>
      </c>
      <c r="S162" s="141">
        <f t="shared" si="26"/>
        <v>23</v>
      </c>
      <c r="T162" s="141">
        <f t="shared" si="27"/>
        <v>23</v>
      </c>
      <c r="U162" s="141">
        <f t="shared" si="28"/>
        <v>32</v>
      </c>
      <c r="V162" s="141">
        <f t="shared" si="29"/>
        <v>14.958333333333334</v>
      </c>
      <c r="W162" s="141">
        <f t="shared" si="30"/>
        <v>11.706521739130435</v>
      </c>
      <c r="X162" s="141">
        <f t="shared" si="31"/>
        <v>11.706521739130435</v>
      </c>
      <c r="Y162" s="141">
        <f t="shared" si="32"/>
        <v>8.4140625</v>
      </c>
    </row>
    <row r="163" spans="1:25">
      <c r="A163" s="141" t="str">
        <f t="shared" si="22"/>
        <v>研发</v>
      </c>
      <c r="B163" s="146" t="str">
        <f t="shared" si="23"/>
        <v>2231</v>
      </c>
      <c r="C163" s="148"/>
      <c r="D163" s="148">
        <v>1</v>
      </c>
      <c r="E163" s="148"/>
      <c r="F163" s="148"/>
      <c r="G163" s="148">
        <v>1</v>
      </c>
      <c r="H163" s="148"/>
      <c r="I163" s="148"/>
      <c r="J163" s="148"/>
      <c r="K163" s="148">
        <v>1</v>
      </c>
      <c r="L163" s="148"/>
      <c r="M163" s="141">
        <v>1</v>
      </c>
      <c r="Q163" s="141">
        <f t="shared" si="24"/>
        <v>261.5</v>
      </c>
      <c r="R163" s="141">
        <f t="shared" si="25"/>
        <v>13</v>
      </c>
      <c r="S163" s="141">
        <f t="shared" si="26"/>
        <v>22</v>
      </c>
      <c r="T163" s="141">
        <f t="shared" si="27"/>
        <v>31</v>
      </c>
      <c r="U163" s="141">
        <f t="shared" si="28"/>
        <v>31</v>
      </c>
      <c r="V163" s="141">
        <f t="shared" si="29"/>
        <v>20.115384615384617</v>
      </c>
      <c r="W163" s="141">
        <f t="shared" si="30"/>
        <v>11.886363636363637</v>
      </c>
      <c r="X163" s="141">
        <f t="shared" si="31"/>
        <v>8.435483870967742</v>
      </c>
      <c r="Y163" s="141">
        <f t="shared" si="32"/>
        <v>8.435483870967742</v>
      </c>
    </row>
    <row r="164" spans="1:25">
      <c r="A164" s="141" t="str">
        <f t="shared" si="22"/>
        <v>研发</v>
      </c>
      <c r="B164" s="146" t="str">
        <f t="shared" si="23"/>
        <v>12414</v>
      </c>
      <c r="C164" s="148">
        <v>1</v>
      </c>
      <c r="D164" s="148"/>
      <c r="E164" s="148"/>
      <c r="F164" s="148"/>
      <c r="G164" s="148">
        <v>1</v>
      </c>
      <c r="H164" s="148"/>
      <c r="I164" s="148"/>
      <c r="J164" s="148"/>
      <c r="K164" s="148"/>
      <c r="L164" s="148">
        <v>1</v>
      </c>
      <c r="M164" s="141">
        <v>1</v>
      </c>
      <c r="P164" s="141">
        <v>1</v>
      </c>
      <c r="Q164" s="141">
        <f t="shared" si="24"/>
        <v>346</v>
      </c>
      <c r="R164" s="141">
        <f t="shared" si="25"/>
        <v>23</v>
      </c>
      <c r="S164" s="141">
        <f t="shared" si="26"/>
        <v>23</v>
      </c>
      <c r="T164" s="141">
        <f t="shared" si="27"/>
        <v>23</v>
      </c>
      <c r="U164" s="141">
        <f t="shared" si="28"/>
        <v>41</v>
      </c>
      <c r="V164" s="141">
        <f t="shared" si="29"/>
        <v>15.043478260869565</v>
      </c>
      <c r="W164" s="141">
        <f t="shared" si="30"/>
        <v>15.043478260869565</v>
      </c>
      <c r="X164" s="141">
        <f t="shared" si="31"/>
        <v>15.043478260869565</v>
      </c>
      <c r="Y164" s="141">
        <f t="shared" si="32"/>
        <v>8.4390243902439028</v>
      </c>
    </row>
    <row r="165" spans="1:25">
      <c r="A165" s="141" t="str">
        <f t="shared" si="22"/>
        <v>研发</v>
      </c>
      <c r="B165" s="146" t="str">
        <f t="shared" si="23"/>
        <v>321123</v>
      </c>
      <c r="C165" s="148"/>
      <c r="D165" s="148"/>
      <c r="E165" s="148">
        <v>1</v>
      </c>
      <c r="F165" s="148"/>
      <c r="G165" s="148">
        <v>1</v>
      </c>
      <c r="H165" s="148"/>
      <c r="I165" s="148">
        <v>1</v>
      </c>
      <c r="J165" s="148"/>
      <c r="K165" s="148"/>
      <c r="L165" s="148"/>
      <c r="M165" s="141">
        <v>1</v>
      </c>
      <c r="N165" s="141">
        <v>1</v>
      </c>
      <c r="O165" s="141">
        <v>1</v>
      </c>
      <c r="Q165" s="141">
        <f t="shared" si="24"/>
        <v>355.25</v>
      </c>
      <c r="R165" s="141">
        <f t="shared" si="25"/>
        <v>28</v>
      </c>
      <c r="S165" s="141">
        <f t="shared" si="26"/>
        <v>33</v>
      </c>
      <c r="T165" s="141">
        <f t="shared" si="27"/>
        <v>24</v>
      </c>
      <c r="U165" s="141">
        <f t="shared" si="28"/>
        <v>42</v>
      </c>
      <c r="V165" s="141">
        <f t="shared" si="29"/>
        <v>12.6875</v>
      </c>
      <c r="W165" s="141">
        <f t="shared" si="30"/>
        <v>10.765151515151516</v>
      </c>
      <c r="X165" s="141">
        <f t="shared" si="31"/>
        <v>14.802083333333334</v>
      </c>
      <c r="Y165" s="141">
        <f t="shared" si="32"/>
        <v>8.4583333333333339</v>
      </c>
    </row>
    <row r="166" spans="1:25">
      <c r="A166" s="141" t="str">
        <f t="shared" si="22"/>
        <v>研发</v>
      </c>
      <c r="B166" s="146" t="str">
        <f t="shared" si="23"/>
        <v>222124</v>
      </c>
      <c r="C166" s="148"/>
      <c r="D166" s="148">
        <v>1</v>
      </c>
      <c r="E166" s="148"/>
      <c r="F166" s="148"/>
      <c r="G166" s="148">
        <v>1</v>
      </c>
      <c r="H166" s="148"/>
      <c r="I166" s="148"/>
      <c r="J166" s="148">
        <v>1</v>
      </c>
      <c r="K166" s="148"/>
      <c r="L166" s="148"/>
      <c r="M166" s="141">
        <v>1</v>
      </c>
      <c r="N166" s="141">
        <v>1</v>
      </c>
      <c r="P166" s="141">
        <v>1</v>
      </c>
      <c r="Q166" s="141">
        <f t="shared" si="24"/>
        <v>357</v>
      </c>
      <c r="R166" s="141">
        <f t="shared" si="25"/>
        <v>19</v>
      </c>
      <c r="S166" s="141">
        <f t="shared" si="26"/>
        <v>15</v>
      </c>
      <c r="T166" s="141">
        <f t="shared" si="27"/>
        <v>33</v>
      </c>
      <c r="U166" s="141">
        <f t="shared" si="28"/>
        <v>42</v>
      </c>
      <c r="V166" s="141">
        <f t="shared" si="29"/>
        <v>18.789473684210527</v>
      </c>
      <c r="W166" s="141">
        <f t="shared" si="30"/>
        <v>23.8</v>
      </c>
      <c r="X166" s="141">
        <f t="shared" si="31"/>
        <v>10.818181818181818</v>
      </c>
      <c r="Y166" s="141">
        <f t="shared" si="32"/>
        <v>8.5</v>
      </c>
    </row>
    <row r="167" spans="1:25">
      <c r="A167" s="141" t="str">
        <f t="shared" si="22"/>
        <v>研发</v>
      </c>
      <c r="B167" s="146" t="str">
        <f t="shared" si="23"/>
        <v>1114</v>
      </c>
      <c r="C167" s="148">
        <v>1</v>
      </c>
      <c r="D167" s="148"/>
      <c r="E167" s="148"/>
      <c r="F167" s="148">
        <v>1</v>
      </c>
      <c r="G167" s="148"/>
      <c r="H167" s="148"/>
      <c r="I167" s="148">
        <v>1</v>
      </c>
      <c r="J167" s="148"/>
      <c r="K167" s="148"/>
      <c r="L167" s="148"/>
      <c r="P167" s="141">
        <v>1</v>
      </c>
      <c r="Q167" s="141">
        <f t="shared" si="24"/>
        <v>187.25</v>
      </c>
      <c r="R167" s="141">
        <f t="shared" si="25"/>
        <v>13</v>
      </c>
      <c r="S167" s="141">
        <f t="shared" si="26"/>
        <v>4</v>
      </c>
      <c r="T167" s="141">
        <f t="shared" si="27"/>
        <v>13</v>
      </c>
      <c r="U167" s="141">
        <f t="shared" si="28"/>
        <v>22</v>
      </c>
      <c r="V167" s="141">
        <f t="shared" si="29"/>
        <v>14.403846153846153</v>
      </c>
      <c r="W167" s="141">
        <f t="shared" si="30"/>
        <v>46.8125</v>
      </c>
      <c r="X167" s="141">
        <f t="shared" si="31"/>
        <v>14.403846153846153</v>
      </c>
      <c r="Y167" s="141">
        <f t="shared" si="32"/>
        <v>8.5113636363636367</v>
      </c>
    </row>
    <row r="168" spans="1:25">
      <c r="A168" s="141" t="str">
        <f t="shared" si="22"/>
        <v>研发</v>
      </c>
      <c r="B168" s="146" t="str">
        <f t="shared" si="23"/>
        <v>12424</v>
      </c>
      <c r="C168" s="148">
        <v>1</v>
      </c>
      <c r="D168" s="148"/>
      <c r="E168" s="148"/>
      <c r="F168" s="148"/>
      <c r="G168" s="148">
        <v>1</v>
      </c>
      <c r="H168" s="148"/>
      <c r="I168" s="148"/>
      <c r="J168" s="148"/>
      <c r="K168" s="148"/>
      <c r="L168" s="148">
        <v>1</v>
      </c>
      <c r="M168" s="147"/>
      <c r="N168" s="147">
        <v>1</v>
      </c>
      <c r="O168" s="147"/>
      <c r="P168" s="147">
        <v>1</v>
      </c>
      <c r="Q168" s="141">
        <f t="shared" si="24"/>
        <v>349</v>
      </c>
      <c r="R168" s="141">
        <f t="shared" si="25"/>
        <v>27</v>
      </c>
      <c r="S168" s="141">
        <f t="shared" si="26"/>
        <v>14</v>
      </c>
      <c r="T168" s="141">
        <f t="shared" si="27"/>
        <v>14</v>
      </c>
      <c r="U168" s="141">
        <f t="shared" si="28"/>
        <v>41</v>
      </c>
      <c r="V168" s="141">
        <f t="shared" si="29"/>
        <v>12.925925925925926</v>
      </c>
      <c r="W168" s="141">
        <f t="shared" si="30"/>
        <v>24.928571428571427</v>
      </c>
      <c r="X168" s="141">
        <f t="shared" si="31"/>
        <v>24.928571428571427</v>
      </c>
      <c r="Y168" s="141">
        <f t="shared" si="32"/>
        <v>8.5121951219512191</v>
      </c>
    </row>
    <row r="169" spans="1:25">
      <c r="A169" s="141" t="str">
        <f t="shared" si="22"/>
        <v>研发</v>
      </c>
      <c r="B169" s="146" t="str">
        <f t="shared" si="23"/>
        <v>1333</v>
      </c>
      <c r="C169" s="148">
        <v>1</v>
      </c>
      <c r="D169" s="148"/>
      <c r="E169" s="148"/>
      <c r="F169" s="148"/>
      <c r="G169" s="148"/>
      <c r="H169" s="148">
        <v>1</v>
      </c>
      <c r="I169" s="148"/>
      <c r="J169" s="148"/>
      <c r="K169" s="148">
        <v>1</v>
      </c>
      <c r="L169" s="148"/>
      <c r="O169" s="141">
        <v>1</v>
      </c>
      <c r="Q169" s="141">
        <f t="shared" si="24"/>
        <v>264</v>
      </c>
      <c r="R169" s="141">
        <f t="shared" si="25"/>
        <v>31</v>
      </c>
      <c r="S169" s="141">
        <f t="shared" si="26"/>
        <v>31</v>
      </c>
      <c r="T169" s="141">
        <f t="shared" si="27"/>
        <v>22</v>
      </c>
      <c r="U169" s="141">
        <f t="shared" si="28"/>
        <v>31</v>
      </c>
      <c r="V169" s="141">
        <f t="shared" si="29"/>
        <v>8.5161290322580641</v>
      </c>
      <c r="W169" s="141">
        <f t="shared" si="30"/>
        <v>8.5161290322580641</v>
      </c>
      <c r="X169" s="141">
        <f t="shared" si="31"/>
        <v>12</v>
      </c>
      <c r="Y169" s="141">
        <f t="shared" si="32"/>
        <v>8.5161290322580641</v>
      </c>
    </row>
    <row r="170" spans="1:25">
      <c r="A170" s="141" t="str">
        <f t="shared" si="22"/>
        <v>研发</v>
      </c>
      <c r="B170" s="146" t="str">
        <f t="shared" si="23"/>
        <v>3321</v>
      </c>
      <c r="C170" s="148"/>
      <c r="D170" s="148"/>
      <c r="E170" s="148">
        <v>1</v>
      </c>
      <c r="F170" s="148"/>
      <c r="G170" s="148"/>
      <c r="H170" s="148">
        <v>1</v>
      </c>
      <c r="I170" s="148"/>
      <c r="J170" s="148">
        <v>1</v>
      </c>
      <c r="K170" s="148"/>
      <c r="L170" s="148"/>
      <c r="M170" s="141">
        <v>1</v>
      </c>
      <c r="Q170" s="141">
        <f t="shared" si="24"/>
        <v>264.5</v>
      </c>
      <c r="R170" s="141">
        <f t="shared" si="25"/>
        <v>22</v>
      </c>
      <c r="S170" s="141">
        <f t="shared" si="26"/>
        <v>31</v>
      </c>
      <c r="T170" s="141">
        <f t="shared" si="27"/>
        <v>22</v>
      </c>
      <c r="U170" s="141">
        <f t="shared" si="28"/>
        <v>31</v>
      </c>
      <c r="V170" s="141">
        <f t="shared" si="29"/>
        <v>12.022727272727273</v>
      </c>
      <c r="W170" s="141">
        <f t="shared" si="30"/>
        <v>8.5322580645161299</v>
      </c>
      <c r="X170" s="141">
        <f t="shared" si="31"/>
        <v>12.022727272727273</v>
      </c>
      <c r="Y170" s="141">
        <f t="shared" si="32"/>
        <v>8.5322580645161299</v>
      </c>
    </row>
    <row r="171" spans="1:25">
      <c r="A171" s="141" t="str">
        <f t="shared" si="22"/>
        <v>研发</v>
      </c>
      <c r="B171" s="146" t="str">
        <f t="shared" si="23"/>
        <v>2232</v>
      </c>
      <c r="C171" s="148"/>
      <c r="D171" s="148">
        <v>1</v>
      </c>
      <c r="E171" s="148"/>
      <c r="F171" s="148"/>
      <c r="G171" s="148">
        <v>1</v>
      </c>
      <c r="H171" s="148"/>
      <c r="I171" s="148"/>
      <c r="J171" s="148"/>
      <c r="K171" s="148">
        <v>1</v>
      </c>
      <c r="L171" s="148"/>
      <c r="N171" s="141">
        <v>1</v>
      </c>
      <c r="Q171" s="141">
        <f t="shared" si="24"/>
        <v>264.5</v>
      </c>
      <c r="R171" s="141">
        <f t="shared" si="25"/>
        <v>17</v>
      </c>
      <c r="S171" s="141">
        <f t="shared" si="26"/>
        <v>13</v>
      </c>
      <c r="T171" s="141">
        <f t="shared" si="27"/>
        <v>22</v>
      </c>
      <c r="U171" s="141">
        <f t="shared" si="28"/>
        <v>31</v>
      </c>
      <c r="V171" s="141">
        <f t="shared" si="29"/>
        <v>15.558823529411764</v>
      </c>
      <c r="W171" s="141">
        <f t="shared" si="30"/>
        <v>20.346153846153847</v>
      </c>
      <c r="X171" s="141">
        <f t="shared" si="31"/>
        <v>12.022727272727273</v>
      </c>
      <c r="Y171" s="141">
        <f t="shared" si="32"/>
        <v>8.5322580645161299</v>
      </c>
    </row>
    <row r="172" spans="1:25">
      <c r="A172" s="141" t="str">
        <f t="shared" si="22"/>
        <v>研发</v>
      </c>
      <c r="B172" s="146" t="str">
        <f t="shared" si="23"/>
        <v>12134</v>
      </c>
      <c r="C172" s="148">
        <v>1</v>
      </c>
      <c r="D172" s="148"/>
      <c r="E172" s="148"/>
      <c r="F172" s="148"/>
      <c r="G172" s="148">
        <v>1</v>
      </c>
      <c r="H172" s="148"/>
      <c r="I172" s="148">
        <v>1</v>
      </c>
      <c r="J172" s="148"/>
      <c r="K172" s="148"/>
      <c r="L172" s="148"/>
      <c r="M172" s="147"/>
      <c r="N172" s="147"/>
      <c r="O172" s="147">
        <v>1</v>
      </c>
      <c r="P172" s="147">
        <v>1</v>
      </c>
      <c r="Q172" s="141">
        <f t="shared" si="24"/>
        <v>273.25</v>
      </c>
      <c r="R172" s="141">
        <f t="shared" si="25"/>
        <v>23</v>
      </c>
      <c r="S172" s="141">
        <f t="shared" si="26"/>
        <v>14</v>
      </c>
      <c r="T172" s="141">
        <f t="shared" si="27"/>
        <v>14</v>
      </c>
      <c r="U172" s="141">
        <f t="shared" si="28"/>
        <v>32</v>
      </c>
      <c r="V172" s="141">
        <f t="shared" si="29"/>
        <v>11.880434782608695</v>
      </c>
      <c r="W172" s="141">
        <f t="shared" si="30"/>
        <v>19.517857142857142</v>
      </c>
      <c r="X172" s="141">
        <f t="shared" si="31"/>
        <v>19.517857142857142</v>
      </c>
      <c r="Y172" s="141">
        <f t="shared" si="32"/>
        <v>8.5390625</v>
      </c>
    </row>
    <row r="173" spans="1:25">
      <c r="A173" s="141" t="str">
        <f t="shared" si="22"/>
        <v>研发</v>
      </c>
      <c r="B173" s="146" t="str">
        <f t="shared" si="23"/>
        <v>13413</v>
      </c>
      <c r="C173" s="148">
        <v>1</v>
      </c>
      <c r="D173" s="148"/>
      <c r="E173" s="148"/>
      <c r="F173" s="148"/>
      <c r="G173" s="148"/>
      <c r="H173" s="148">
        <v>1</v>
      </c>
      <c r="I173" s="148"/>
      <c r="J173" s="148"/>
      <c r="K173" s="148"/>
      <c r="L173" s="148">
        <v>1</v>
      </c>
      <c r="M173" s="141">
        <v>1</v>
      </c>
      <c r="O173" s="141">
        <v>1</v>
      </c>
      <c r="Q173" s="141">
        <f t="shared" si="24"/>
        <v>350.25</v>
      </c>
      <c r="R173" s="141">
        <f t="shared" si="25"/>
        <v>32</v>
      </c>
      <c r="S173" s="141">
        <f t="shared" si="26"/>
        <v>41</v>
      </c>
      <c r="T173" s="141">
        <f t="shared" si="27"/>
        <v>32</v>
      </c>
      <c r="U173" s="141">
        <f t="shared" si="28"/>
        <v>41</v>
      </c>
      <c r="V173" s="141">
        <f t="shared" si="29"/>
        <v>10.9453125</v>
      </c>
      <c r="W173" s="141">
        <f t="shared" si="30"/>
        <v>8.5426829268292686</v>
      </c>
      <c r="X173" s="141">
        <f t="shared" si="31"/>
        <v>10.9453125</v>
      </c>
      <c r="Y173" s="141">
        <f t="shared" si="32"/>
        <v>8.5426829268292686</v>
      </c>
    </row>
    <row r="174" spans="1:25">
      <c r="A174" s="141" t="str">
        <f t="shared" si="22"/>
        <v>研发</v>
      </c>
      <c r="B174" s="146" t="str">
        <f t="shared" si="23"/>
        <v>22412</v>
      </c>
      <c r="C174" s="148"/>
      <c r="D174" s="148">
        <v>1</v>
      </c>
      <c r="E174" s="148"/>
      <c r="F174" s="148"/>
      <c r="G174" s="148">
        <v>1</v>
      </c>
      <c r="H174" s="148"/>
      <c r="I174" s="148"/>
      <c r="J174" s="148"/>
      <c r="K174" s="148"/>
      <c r="L174" s="148">
        <v>1</v>
      </c>
      <c r="M174" s="141">
        <v>1</v>
      </c>
      <c r="N174" s="141">
        <v>1</v>
      </c>
      <c r="Q174" s="141">
        <f t="shared" si="24"/>
        <v>350.75</v>
      </c>
      <c r="R174" s="141">
        <f t="shared" si="25"/>
        <v>18</v>
      </c>
      <c r="S174" s="141">
        <f t="shared" si="26"/>
        <v>23</v>
      </c>
      <c r="T174" s="141">
        <f t="shared" si="27"/>
        <v>32</v>
      </c>
      <c r="U174" s="141">
        <f t="shared" si="28"/>
        <v>41</v>
      </c>
      <c r="V174" s="141">
        <f t="shared" si="29"/>
        <v>19.486111111111111</v>
      </c>
      <c r="W174" s="141">
        <f t="shared" si="30"/>
        <v>15.25</v>
      </c>
      <c r="X174" s="141">
        <f t="shared" si="31"/>
        <v>10.9609375</v>
      </c>
      <c r="Y174" s="141">
        <f t="shared" si="32"/>
        <v>8.5548780487804876</v>
      </c>
    </row>
    <row r="175" spans="1:25">
      <c r="A175" s="141" t="str">
        <f t="shared" si="22"/>
        <v>研发</v>
      </c>
      <c r="B175" s="146" t="str">
        <f t="shared" si="23"/>
        <v>132234</v>
      </c>
      <c r="C175" s="148">
        <v>1</v>
      </c>
      <c r="D175" s="148"/>
      <c r="E175" s="148"/>
      <c r="F175" s="148"/>
      <c r="G175" s="148"/>
      <c r="H175" s="148">
        <v>1</v>
      </c>
      <c r="I175" s="148"/>
      <c r="J175" s="148">
        <v>1</v>
      </c>
      <c r="K175" s="148"/>
      <c r="L175" s="148"/>
      <c r="M175" s="147"/>
      <c r="N175" s="147">
        <v>1</v>
      </c>
      <c r="O175" s="147">
        <v>1</v>
      </c>
      <c r="P175" s="147">
        <v>1</v>
      </c>
      <c r="Q175" s="141">
        <f t="shared" si="24"/>
        <v>359.5</v>
      </c>
      <c r="R175" s="141">
        <f t="shared" si="25"/>
        <v>37</v>
      </c>
      <c r="S175" s="141">
        <f t="shared" si="26"/>
        <v>24</v>
      </c>
      <c r="T175" s="141">
        <f t="shared" si="27"/>
        <v>24</v>
      </c>
      <c r="U175" s="141">
        <f t="shared" si="28"/>
        <v>42</v>
      </c>
      <c r="V175" s="141">
        <f t="shared" si="29"/>
        <v>9.7162162162162158</v>
      </c>
      <c r="W175" s="141">
        <f t="shared" si="30"/>
        <v>14.979166666666666</v>
      </c>
      <c r="X175" s="141">
        <f t="shared" si="31"/>
        <v>14.979166666666666</v>
      </c>
      <c r="Y175" s="141">
        <f t="shared" si="32"/>
        <v>8.5595238095238102</v>
      </c>
    </row>
    <row r="176" spans="1:25">
      <c r="A176" s="141" t="str">
        <f t="shared" si="22"/>
        <v>研发</v>
      </c>
      <c r="B176" s="146" t="str">
        <f t="shared" si="23"/>
        <v>2111</v>
      </c>
      <c r="C176" s="148"/>
      <c r="D176" s="148">
        <v>1</v>
      </c>
      <c r="E176" s="148"/>
      <c r="F176" s="148">
        <v>1</v>
      </c>
      <c r="G176" s="148"/>
      <c r="H176" s="148"/>
      <c r="I176" s="148">
        <v>1</v>
      </c>
      <c r="J176" s="148"/>
      <c r="K176" s="148"/>
      <c r="L176" s="148"/>
      <c r="M176" s="147">
        <v>1</v>
      </c>
      <c r="N176" s="147"/>
      <c r="O176" s="147"/>
      <c r="P176" s="147"/>
      <c r="Q176" s="141">
        <f t="shared" si="24"/>
        <v>189</v>
      </c>
      <c r="R176" s="141">
        <f t="shared" si="25"/>
        <v>4</v>
      </c>
      <c r="S176" s="141">
        <f t="shared" si="26"/>
        <v>13</v>
      </c>
      <c r="T176" s="141">
        <f t="shared" si="27"/>
        <v>31</v>
      </c>
      <c r="U176" s="141">
        <f t="shared" si="28"/>
        <v>22</v>
      </c>
      <c r="V176" s="141">
        <f t="shared" si="29"/>
        <v>47.25</v>
      </c>
      <c r="W176" s="141">
        <f t="shared" si="30"/>
        <v>14.538461538461538</v>
      </c>
      <c r="X176" s="141">
        <f t="shared" si="31"/>
        <v>6.096774193548387</v>
      </c>
      <c r="Y176" s="141">
        <f t="shared" si="32"/>
        <v>8.5909090909090917</v>
      </c>
    </row>
    <row r="177" spans="1:25">
      <c r="A177" s="141" t="str">
        <f t="shared" si="22"/>
        <v>研发</v>
      </c>
      <c r="B177" s="146" t="str">
        <f t="shared" si="23"/>
        <v>22113</v>
      </c>
      <c r="C177" s="148"/>
      <c r="D177" s="148">
        <v>1</v>
      </c>
      <c r="E177" s="148"/>
      <c r="F177" s="148"/>
      <c r="G177" s="148">
        <v>1</v>
      </c>
      <c r="H177" s="148"/>
      <c r="I177" s="148">
        <v>1</v>
      </c>
      <c r="J177" s="148"/>
      <c r="K177" s="148"/>
      <c r="L177" s="148"/>
      <c r="M177" s="141">
        <v>1</v>
      </c>
      <c r="O177" s="141">
        <v>1</v>
      </c>
      <c r="Q177" s="141">
        <f t="shared" si="24"/>
        <v>275</v>
      </c>
      <c r="R177" s="141">
        <f t="shared" si="25"/>
        <v>14</v>
      </c>
      <c r="S177" s="141">
        <f t="shared" si="26"/>
        <v>23</v>
      </c>
      <c r="T177" s="141">
        <f t="shared" si="27"/>
        <v>32</v>
      </c>
      <c r="U177" s="141">
        <f t="shared" si="28"/>
        <v>32</v>
      </c>
      <c r="V177" s="141">
        <f t="shared" si="29"/>
        <v>19.642857142857142</v>
      </c>
      <c r="W177" s="141">
        <f t="shared" si="30"/>
        <v>11.956521739130435</v>
      </c>
      <c r="X177" s="141">
        <f t="shared" si="31"/>
        <v>8.59375</v>
      </c>
      <c r="Y177" s="141">
        <f t="shared" si="32"/>
        <v>8.59375</v>
      </c>
    </row>
    <row r="178" spans="1:25">
      <c r="A178" s="141" t="str">
        <f t="shared" si="22"/>
        <v>研发</v>
      </c>
      <c r="B178" s="146" t="str">
        <f t="shared" si="23"/>
        <v>232123</v>
      </c>
      <c r="C178" s="148"/>
      <c r="D178" s="148">
        <v>1</v>
      </c>
      <c r="E178" s="148"/>
      <c r="F178" s="148"/>
      <c r="G178" s="148"/>
      <c r="H178" s="148">
        <v>1</v>
      </c>
      <c r="I178" s="148"/>
      <c r="J178" s="148">
        <v>1</v>
      </c>
      <c r="K178" s="148"/>
      <c r="L178" s="148"/>
      <c r="M178" s="141">
        <v>1</v>
      </c>
      <c r="N178" s="141">
        <v>1</v>
      </c>
      <c r="O178" s="141">
        <v>1</v>
      </c>
      <c r="Q178" s="141">
        <f t="shared" si="24"/>
        <v>361.25</v>
      </c>
      <c r="R178" s="141">
        <f t="shared" si="25"/>
        <v>28</v>
      </c>
      <c r="S178" s="141">
        <f t="shared" si="26"/>
        <v>33</v>
      </c>
      <c r="T178" s="141">
        <f t="shared" si="27"/>
        <v>42</v>
      </c>
      <c r="U178" s="141">
        <f t="shared" si="28"/>
        <v>42</v>
      </c>
      <c r="V178" s="141">
        <f t="shared" si="29"/>
        <v>12.901785714285714</v>
      </c>
      <c r="W178" s="141">
        <f t="shared" si="30"/>
        <v>10.946969696969697</v>
      </c>
      <c r="X178" s="141">
        <f t="shared" si="31"/>
        <v>8.6011904761904763</v>
      </c>
      <c r="Y178" s="141">
        <f t="shared" si="32"/>
        <v>8.6011904761904763</v>
      </c>
    </row>
    <row r="179" spans="1:25">
      <c r="A179" s="141" t="str">
        <f t="shared" si="22"/>
        <v>研发</v>
      </c>
      <c r="B179" s="146" t="str">
        <f t="shared" si="23"/>
        <v>13423</v>
      </c>
      <c r="C179" s="148">
        <v>1</v>
      </c>
      <c r="D179" s="148"/>
      <c r="E179" s="148"/>
      <c r="F179" s="148"/>
      <c r="G179" s="148"/>
      <c r="H179" s="148">
        <v>1</v>
      </c>
      <c r="I179" s="148"/>
      <c r="J179" s="148"/>
      <c r="K179" s="148"/>
      <c r="L179" s="148">
        <v>1</v>
      </c>
      <c r="N179" s="141">
        <v>1</v>
      </c>
      <c r="O179" s="141">
        <v>1</v>
      </c>
      <c r="Q179" s="141">
        <f t="shared" si="24"/>
        <v>353.25</v>
      </c>
      <c r="R179" s="141">
        <f t="shared" si="25"/>
        <v>36</v>
      </c>
      <c r="S179" s="141">
        <f t="shared" si="26"/>
        <v>32</v>
      </c>
      <c r="T179" s="141">
        <f t="shared" si="27"/>
        <v>23</v>
      </c>
      <c r="U179" s="141">
        <f t="shared" si="28"/>
        <v>41</v>
      </c>
      <c r="V179" s="141">
        <f t="shared" si="29"/>
        <v>9.8125</v>
      </c>
      <c r="W179" s="141">
        <f t="shared" si="30"/>
        <v>11.0390625</v>
      </c>
      <c r="X179" s="141">
        <f t="shared" si="31"/>
        <v>15.358695652173912</v>
      </c>
      <c r="Y179" s="141">
        <f t="shared" si="32"/>
        <v>8.6158536585365848</v>
      </c>
    </row>
    <row r="180" spans="1:25">
      <c r="A180" s="141" t="str">
        <f t="shared" si="22"/>
        <v>研发</v>
      </c>
      <c r="B180" s="146" t="str">
        <f t="shared" si="23"/>
        <v>3322</v>
      </c>
      <c r="C180" s="148"/>
      <c r="D180" s="148"/>
      <c r="E180" s="148">
        <v>1</v>
      </c>
      <c r="F180" s="148"/>
      <c r="G180" s="148"/>
      <c r="H180" s="148">
        <v>1</v>
      </c>
      <c r="I180" s="148"/>
      <c r="J180" s="148">
        <v>1</v>
      </c>
      <c r="K180" s="148"/>
      <c r="L180" s="148"/>
      <c r="N180" s="141">
        <v>1</v>
      </c>
      <c r="Q180" s="141">
        <f t="shared" si="24"/>
        <v>267.5</v>
      </c>
      <c r="R180" s="141">
        <f t="shared" si="25"/>
        <v>26</v>
      </c>
      <c r="S180" s="141">
        <f t="shared" si="26"/>
        <v>22</v>
      </c>
      <c r="T180" s="141">
        <f t="shared" si="27"/>
        <v>13</v>
      </c>
      <c r="U180" s="141">
        <f t="shared" si="28"/>
        <v>31</v>
      </c>
      <c r="V180" s="141">
        <f t="shared" si="29"/>
        <v>10.288461538461538</v>
      </c>
      <c r="W180" s="141">
        <f t="shared" si="30"/>
        <v>12.159090909090908</v>
      </c>
      <c r="X180" s="141">
        <f t="shared" si="31"/>
        <v>20.576923076923077</v>
      </c>
      <c r="Y180" s="141">
        <f t="shared" si="32"/>
        <v>8.629032258064516</v>
      </c>
    </row>
    <row r="181" spans="1:25">
      <c r="A181" s="141" t="str">
        <f t="shared" si="22"/>
        <v>研发</v>
      </c>
      <c r="B181" s="146" t="str">
        <f t="shared" si="23"/>
        <v>321</v>
      </c>
      <c r="C181" s="148"/>
      <c r="D181" s="148"/>
      <c r="E181" s="148">
        <v>1</v>
      </c>
      <c r="F181" s="148"/>
      <c r="G181" s="148">
        <v>1</v>
      </c>
      <c r="H181" s="148"/>
      <c r="I181" s="148">
        <v>1</v>
      </c>
      <c r="J181" s="148"/>
      <c r="K181" s="148"/>
      <c r="L181" s="148"/>
      <c r="M181" s="148"/>
      <c r="N181" s="148"/>
      <c r="O181" s="148"/>
      <c r="P181" s="148"/>
      <c r="Q181" s="141">
        <f t="shared" si="24"/>
        <v>181.25</v>
      </c>
      <c r="R181" s="141">
        <f t="shared" si="25"/>
        <v>12</v>
      </c>
      <c r="S181" s="141">
        <f t="shared" si="26"/>
        <v>12</v>
      </c>
      <c r="T181" s="141">
        <f t="shared" si="27"/>
        <v>3</v>
      </c>
      <c r="U181" s="141">
        <f t="shared" si="28"/>
        <v>21</v>
      </c>
      <c r="V181" s="141">
        <f t="shared" si="29"/>
        <v>15.104166666666666</v>
      </c>
      <c r="W181" s="141">
        <f t="shared" si="30"/>
        <v>15.104166666666666</v>
      </c>
      <c r="X181" s="141">
        <f t="shared" si="31"/>
        <v>60.416666666666664</v>
      </c>
      <c r="Y181" s="141">
        <f t="shared" si="32"/>
        <v>8.6309523809523814</v>
      </c>
    </row>
    <row r="182" spans="1:25">
      <c r="A182" s="141" t="str">
        <f t="shared" si="22"/>
        <v>研发</v>
      </c>
      <c r="B182" s="146" t="str">
        <f t="shared" si="23"/>
        <v>33312</v>
      </c>
      <c r="C182" s="148"/>
      <c r="D182" s="148"/>
      <c r="E182" s="148">
        <v>1</v>
      </c>
      <c r="F182" s="148"/>
      <c r="G182" s="148"/>
      <c r="H182" s="148">
        <v>1</v>
      </c>
      <c r="I182" s="148"/>
      <c r="J182" s="148"/>
      <c r="K182" s="148">
        <v>1</v>
      </c>
      <c r="L182" s="148"/>
      <c r="M182" s="141">
        <v>1</v>
      </c>
      <c r="N182" s="141">
        <v>1</v>
      </c>
      <c r="Q182" s="141">
        <f t="shared" si="24"/>
        <v>354</v>
      </c>
      <c r="R182" s="141">
        <f t="shared" si="25"/>
        <v>36</v>
      </c>
      <c r="S182" s="141">
        <f t="shared" si="26"/>
        <v>41</v>
      </c>
      <c r="T182" s="141">
        <f t="shared" si="27"/>
        <v>23</v>
      </c>
      <c r="U182" s="141">
        <f t="shared" si="28"/>
        <v>41</v>
      </c>
      <c r="V182" s="141">
        <f t="shared" si="29"/>
        <v>9.8333333333333339</v>
      </c>
      <c r="W182" s="141">
        <f t="shared" si="30"/>
        <v>8.6341463414634152</v>
      </c>
      <c r="X182" s="141">
        <f t="shared" si="31"/>
        <v>15.391304347826088</v>
      </c>
      <c r="Y182" s="141">
        <f t="shared" si="32"/>
        <v>8.6341463414634152</v>
      </c>
    </row>
    <row r="183" spans="1:25">
      <c r="A183" s="141" t="str">
        <f t="shared" si="22"/>
        <v>研发</v>
      </c>
      <c r="B183" s="146" t="str">
        <f t="shared" si="23"/>
        <v>321124</v>
      </c>
      <c r="C183" s="148"/>
      <c r="D183" s="148"/>
      <c r="E183" s="148">
        <v>1</v>
      </c>
      <c r="F183" s="148"/>
      <c r="G183" s="148">
        <v>1</v>
      </c>
      <c r="H183" s="148"/>
      <c r="I183" s="148">
        <v>1</v>
      </c>
      <c r="J183" s="148"/>
      <c r="K183" s="148"/>
      <c r="L183" s="148"/>
      <c r="M183" s="141">
        <v>1</v>
      </c>
      <c r="N183" s="141">
        <v>1</v>
      </c>
      <c r="P183" s="141">
        <v>1</v>
      </c>
      <c r="Q183" s="141">
        <f t="shared" si="24"/>
        <v>363.25</v>
      </c>
      <c r="R183" s="141">
        <f t="shared" si="25"/>
        <v>28</v>
      </c>
      <c r="S183" s="141">
        <f t="shared" si="26"/>
        <v>24</v>
      </c>
      <c r="T183" s="141">
        <f t="shared" si="27"/>
        <v>15</v>
      </c>
      <c r="U183" s="141">
        <f t="shared" si="28"/>
        <v>42</v>
      </c>
      <c r="V183" s="141">
        <f t="shared" si="29"/>
        <v>12.973214285714286</v>
      </c>
      <c r="W183" s="141">
        <f t="shared" si="30"/>
        <v>15.135416666666666</v>
      </c>
      <c r="X183" s="141">
        <f t="shared" si="31"/>
        <v>24.216666666666665</v>
      </c>
      <c r="Y183" s="141">
        <f t="shared" si="32"/>
        <v>8.6488095238095237</v>
      </c>
    </row>
    <row r="184" spans="1:25">
      <c r="A184" s="141" t="str">
        <f t="shared" si="22"/>
        <v>研发</v>
      </c>
      <c r="B184" s="146" t="str">
        <f t="shared" si="23"/>
        <v>22123</v>
      </c>
      <c r="C184" s="148"/>
      <c r="D184" s="148">
        <v>1</v>
      </c>
      <c r="E184" s="148"/>
      <c r="F184" s="148"/>
      <c r="G184" s="148">
        <v>1</v>
      </c>
      <c r="H184" s="148"/>
      <c r="I184" s="148">
        <v>1</v>
      </c>
      <c r="J184" s="148"/>
      <c r="K184" s="148"/>
      <c r="L184" s="148"/>
      <c r="N184" s="141">
        <v>1</v>
      </c>
      <c r="O184" s="141">
        <v>1</v>
      </c>
      <c r="Q184" s="141">
        <f t="shared" si="24"/>
        <v>278</v>
      </c>
      <c r="R184" s="141">
        <f t="shared" si="25"/>
        <v>18</v>
      </c>
      <c r="S184" s="141">
        <f t="shared" si="26"/>
        <v>14</v>
      </c>
      <c r="T184" s="141">
        <f t="shared" si="27"/>
        <v>23</v>
      </c>
      <c r="U184" s="141">
        <f t="shared" si="28"/>
        <v>32</v>
      </c>
      <c r="V184" s="141">
        <f t="shared" si="29"/>
        <v>15.444444444444445</v>
      </c>
      <c r="W184" s="141">
        <f t="shared" si="30"/>
        <v>19.857142857142858</v>
      </c>
      <c r="X184" s="141">
        <f t="shared" si="31"/>
        <v>12.086956521739131</v>
      </c>
      <c r="Y184" s="141">
        <f t="shared" si="32"/>
        <v>8.6875</v>
      </c>
    </row>
    <row r="185" spans="1:25">
      <c r="A185" s="141" t="str">
        <f t="shared" si="22"/>
        <v>研发</v>
      </c>
      <c r="B185" s="146" t="str">
        <f t="shared" si="23"/>
        <v>2112</v>
      </c>
      <c r="C185" s="148"/>
      <c r="D185" s="148">
        <v>1</v>
      </c>
      <c r="E185" s="148"/>
      <c r="F185" s="148">
        <v>1</v>
      </c>
      <c r="G185" s="148"/>
      <c r="H185" s="148"/>
      <c r="I185" s="148">
        <v>1</v>
      </c>
      <c r="J185" s="148"/>
      <c r="K185" s="148"/>
      <c r="L185" s="148"/>
      <c r="N185" s="141">
        <v>1</v>
      </c>
      <c r="Q185" s="141">
        <f t="shared" si="24"/>
        <v>192</v>
      </c>
      <c r="R185" s="141">
        <f t="shared" si="25"/>
        <v>8</v>
      </c>
      <c r="S185" s="141">
        <f t="shared" si="26"/>
        <v>4</v>
      </c>
      <c r="T185" s="141">
        <f t="shared" si="27"/>
        <v>22</v>
      </c>
      <c r="U185" s="141">
        <f t="shared" si="28"/>
        <v>22</v>
      </c>
      <c r="V185" s="141">
        <f t="shared" si="29"/>
        <v>24</v>
      </c>
      <c r="W185" s="141">
        <f t="shared" si="30"/>
        <v>48</v>
      </c>
      <c r="X185" s="141">
        <f t="shared" si="31"/>
        <v>8.7272727272727266</v>
      </c>
      <c r="Y185" s="141">
        <f t="shared" si="32"/>
        <v>8.7272727272727266</v>
      </c>
    </row>
    <row r="186" spans="1:25">
      <c r="A186" s="141" t="str">
        <f t="shared" si="22"/>
        <v>研发</v>
      </c>
      <c r="B186" s="146" t="str">
        <f t="shared" si="23"/>
        <v>13414</v>
      </c>
      <c r="C186" s="148">
        <v>1</v>
      </c>
      <c r="D186" s="148"/>
      <c r="E186" s="148"/>
      <c r="F186" s="148"/>
      <c r="G186" s="148"/>
      <c r="H186" s="148">
        <v>1</v>
      </c>
      <c r="I186" s="148"/>
      <c r="J186" s="148"/>
      <c r="K186" s="148"/>
      <c r="L186" s="148">
        <v>1</v>
      </c>
      <c r="M186" s="141">
        <v>1</v>
      </c>
      <c r="P186" s="141">
        <v>1</v>
      </c>
      <c r="Q186" s="141">
        <f t="shared" si="24"/>
        <v>358.25</v>
      </c>
      <c r="R186" s="141">
        <f t="shared" si="25"/>
        <v>32</v>
      </c>
      <c r="S186" s="141">
        <f t="shared" si="26"/>
        <v>32</v>
      </c>
      <c r="T186" s="141">
        <f t="shared" si="27"/>
        <v>23</v>
      </c>
      <c r="U186" s="141">
        <f t="shared" si="28"/>
        <v>41</v>
      </c>
      <c r="V186" s="141">
        <f t="shared" si="29"/>
        <v>11.1953125</v>
      </c>
      <c r="W186" s="141">
        <f t="shared" si="30"/>
        <v>11.1953125</v>
      </c>
      <c r="X186" s="141">
        <f t="shared" si="31"/>
        <v>15.576086956521738</v>
      </c>
      <c r="Y186" s="141">
        <f t="shared" si="32"/>
        <v>8.7378048780487809</v>
      </c>
    </row>
    <row r="187" spans="1:25">
      <c r="A187" s="141" t="str">
        <f t="shared" si="22"/>
        <v>研发</v>
      </c>
      <c r="B187" s="146" t="str">
        <f t="shared" si="23"/>
        <v>331123</v>
      </c>
      <c r="C187" s="148"/>
      <c r="D187" s="148"/>
      <c r="E187" s="148">
        <v>1</v>
      </c>
      <c r="F187" s="148"/>
      <c r="G187" s="148"/>
      <c r="H187" s="148">
        <v>1</v>
      </c>
      <c r="I187" s="148">
        <v>1</v>
      </c>
      <c r="J187" s="148"/>
      <c r="K187" s="148"/>
      <c r="L187" s="148"/>
      <c r="M187" s="141">
        <v>1</v>
      </c>
      <c r="N187" s="141">
        <v>1</v>
      </c>
      <c r="O187" s="141">
        <v>1</v>
      </c>
      <c r="Q187" s="141">
        <f t="shared" si="24"/>
        <v>367.5</v>
      </c>
      <c r="R187" s="141">
        <f t="shared" si="25"/>
        <v>37</v>
      </c>
      <c r="S187" s="141">
        <f t="shared" si="26"/>
        <v>42</v>
      </c>
      <c r="T187" s="141">
        <f t="shared" si="27"/>
        <v>24</v>
      </c>
      <c r="U187" s="141">
        <f t="shared" si="28"/>
        <v>42</v>
      </c>
      <c r="V187" s="141">
        <f t="shared" si="29"/>
        <v>9.9324324324324316</v>
      </c>
      <c r="W187" s="141">
        <f t="shared" si="30"/>
        <v>8.75</v>
      </c>
      <c r="X187" s="141">
        <f t="shared" si="31"/>
        <v>15.3125</v>
      </c>
      <c r="Y187" s="141">
        <f t="shared" si="32"/>
        <v>8.75</v>
      </c>
    </row>
    <row r="188" spans="1:25">
      <c r="A188" s="141" t="str">
        <f t="shared" si="22"/>
        <v>研发</v>
      </c>
      <c r="B188" s="146" t="str">
        <f t="shared" si="23"/>
        <v>1334</v>
      </c>
      <c r="C188" s="148">
        <v>1</v>
      </c>
      <c r="D188" s="148"/>
      <c r="E188" s="148"/>
      <c r="F188" s="148"/>
      <c r="G188" s="148"/>
      <c r="H188" s="148">
        <v>1</v>
      </c>
      <c r="I188" s="148"/>
      <c r="J188" s="148"/>
      <c r="K188" s="148">
        <v>1</v>
      </c>
      <c r="L188" s="148"/>
      <c r="P188" s="141">
        <v>1</v>
      </c>
      <c r="Q188" s="141">
        <f t="shared" si="24"/>
        <v>272</v>
      </c>
      <c r="R188" s="141">
        <f t="shared" si="25"/>
        <v>31</v>
      </c>
      <c r="S188" s="141">
        <f t="shared" si="26"/>
        <v>22</v>
      </c>
      <c r="T188" s="141">
        <f t="shared" si="27"/>
        <v>13</v>
      </c>
      <c r="U188" s="141">
        <f t="shared" si="28"/>
        <v>31</v>
      </c>
      <c r="V188" s="141">
        <f t="shared" si="29"/>
        <v>8.7741935483870961</v>
      </c>
      <c r="W188" s="141">
        <f t="shared" si="30"/>
        <v>12.363636363636363</v>
      </c>
      <c r="X188" s="141">
        <f t="shared" si="31"/>
        <v>20.923076923076923</v>
      </c>
      <c r="Y188" s="141">
        <f t="shared" si="32"/>
        <v>8.7741935483870961</v>
      </c>
    </row>
    <row r="189" spans="1:25">
      <c r="A189" s="141" t="str">
        <f t="shared" si="22"/>
        <v>研发</v>
      </c>
      <c r="B189" s="146" t="str">
        <f t="shared" si="23"/>
        <v>232124</v>
      </c>
      <c r="C189" s="148"/>
      <c r="D189" s="148">
        <v>1</v>
      </c>
      <c r="E189" s="148"/>
      <c r="F189" s="148"/>
      <c r="G189" s="148"/>
      <c r="H189" s="148">
        <v>1</v>
      </c>
      <c r="I189" s="148"/>
      <c r="J189" s="148">
        <v>1</v>
      </c>
      <c r="K189" s="148"/>
      <c r="L189" s="148"/>
      <c r="M189" s="147">
        <v>1</v>
      </c>
      <c r="N189" s="147">
        <v>1</v>
      </c>
      <c r="O189" s="147"/>
      <c r="P189" s="147">
        <v>1</v>
      </c>
      <c r="Q189" s="141">
        <f t="shared" si="24"/>
        <v>369.25</v>
      </c>
      <c r="R189" s="141">
        <f t="shared" si="25"/>
        <v>28</v>
      </c>
      <c r="S189" s="141">
        <f t="shared" si="26"/>
        <v>24</v>
      </c>
      <c r="T189" s="141">
        <f t="shared" si="27"/>
        <v>33</v>
      </c>
      <c r="U189" s="141">
        <f t="shared" si="28"/>
        <v>42</v>
      </c>
      <c r="V189" s="141">
        <f t="shared" si="29"/>
        <v>13.1875</v>
      </c>
      <c r="W189" s="141">
        <f t="shared" si="30"/>
        <v>15.385416666666666</v>
      </c>
      <c r="X189" s="141">
        <f t="shared" si="31"/>
        <v>11.189393939393939</v>
      </c>
      <c r="Y189" s="141">
        <f t="shared" si="32"/>
        <v>8.7916666666666661</v>
      </c>
    </row>
    <row r="190" spans="1:25">
      <c r="A190" s="141" t="str">
        <f t="shared" si="22"/>
        <v>研发</v>
      </c>
      <c r="B190" s="146" t="str">
        <f t="shared" si="23"/>
        <v>13424</v>
      </c>
      <c r="C190" s="148">
        <v>1</v>
      </c>
      <c r="D190" s="148"/>
      <c r="E190" s="148"/>
      <c r="F190" s="148"/>
      <c r="G190" s="148"/>
      <c r="H190" s="148">
        <v>1</v>
      </c>
      <c r="I190" s="148"/>
      <c r="J190" s="148"/>
      <c r="K190" s="148"/>
      <c r="L190" s="148">
        <v>1</v>
      </c>
      <c r="N190" s="141">
        <v>1</v>
      </c>
      <c r="P190" s="141">
        <v>1</v>
      </c>
      <c r="Q190" s="141">
        <f t="shared" si="24"/>
        <v>361.25</v>
      </c>
      <c r="R190" s="141">
        <f t="shared" si="25"/>
        <v>36</v>
      </c>
      <c r="S190" s="141">
        <f t="shared" si="26"/>
        <v>23</v>
      </c>
      <c r="T190" s="141">
        <f t="shared" si="27"/>
        <v>14</v>
      </c>
      <c r="U190" s="141">
        <f t="shared" si="28"/>
        <v>41</v>
      </c>
      <c r="V190" s="141">
        <f t="shared" si="29"/>
        <v>10.034722222222221</v>
      </c>
      <c r="W190" s="141">
        <f t="shared" si="30"/>
        <v>15.706521739130435</v>
      </c>
      <c r="X190" s="141">
        <f t="shared" si="31"/>
        <v>25.803571428571427</v>
      </c>
      <c r="Y190" s="141">
        <f t="shared" si="32"/>
        <v>8.8109756097560972</v>
      </c>
    </row>
    <row r="191" spans="1:25">
      <c r="A191" s="141" t="str">
        <f t="shared" si="22"/>
        <v>研发</v>
      </c>
      <c r="B191" s="146" t="str">
        <f t="shared" si="23"/>
        <v>2331</v>
      </c>
      <c r="C191" s="148"/>
      <c r="D191" s="148">
        <v>1</v>
      </c>
      <c r="E191" s="148"/>
      <c r="F191" s="148"/>
      <c r="G191" s="148"/>
      <c r="H191" s="148">
        <v>1</v>
      </c>
      <c r="I191" s="148"/>
      <c r="J191" s="148"/>
      <c r="K191" s="148">
        <v>1</v>
      </c>
      <c r="L191" s="148"/>
      <c r="M191" s="141">
        <v>1</v>
      </c>
      <c r="Q191" s="141">
        <f t="shared" si="24"/>
        <v>273.75</v>
      </c>
      <c r="R191" s="141">
        <f t="shared" si="25"/>
        <v>22</v>
      </c>
      <c r="S191" s="141">
        <f t="shared" si="26"/>
        <v>31</v>
      </c>
      <c r="T191" s="141">
        <f t="shared" si="27"/>
        <v>31</v>
      </c>
      <c r="U191" s="141">
        <f t="shared" si="28"/>
        <v>31</v>
      </c>
      <c r="V191" s="141">
        <f t="shared" si="29"/>
        <v>12.443181818181818</v>
      </c>
      <c r="W191" s="141">
        <f t="shared" si="30"/>
        <v>8.8306451612903221</v>
      </c>
      <c r="X191" s="141">
        <f t="shared" si="31"/>
        <v>8.8306451612903221</v>
      </c>
      <c r="Y191" s="141">
        <f t="shared" si="32"/>
        <v>8.8306451612903221</v>
      </c>
    </row>
    <row r="192" spans="1:25">
      <c r="A192" s="141" t="str">
        <f t="shared" si="22"/>
        <v>研发</v>
      </c>
      <c r="B192" s="146" t="str">
        <f t="shared" si="23"/>
        <v>22114</v>
      </c>
      <c r="C192" s="148"/>
      <c r="D192" s="148">
        <v>1</v>
      </c>
      <c r="E192" s="148"/>
      <c r="F192" s="148"/>
      <c r="G192" s="148">
        <v>1</v>
      </c>
      <c r="H192" s="148"/>
      <c r="I192" s="148">
        <v>1</v>
      </c>
      <c r="J192" s="148"/>
      <c r="K192" s="148"/>
      <c r="L192" s="148"/>
      <c r="M192" s="141">
        <v>1</v>
      </c>
      <c r="P192" s="141">
        <v>1</v>
      </c>
      <c r="Q192" s="141">
        <f t="shared" si="24"/>
        <v>283</v>
      </c>
      <c r="R192" s="141">
        <f t="shared" si="25"/>
        <v>14</v>
      </c>
      <c r="S192" s="141">
        <f t="shared" si="26"/>
        <v>14</v>
      </c>
      <c r="T192" s="141">
        <f t="shared" si="27"/>
        <v>23</v>
      </c>
      <c r="U192" s="141">
        <f t="shared" si="28"/>
        <v>32</v>
      </c>
      <c r="V192" s="141">
        <f t="shared" si="29"/>
        <v>20.214285714285715</v>
      </c>
      <c r="W192" s="141">
        <f t="shared" si="30"/>
        <v>20.214285714285715</v>
      </c>
      <c r="X192" s="141">
        <f t="shared" si="31"/>
        <v>12.304347826086957</v>
      </c>
      <c r="Y192" s="141">
        <f t="shared" si="32"/>
        <v>8.84375</v>
      </c>
    </row>
    <row r="193" spans="1:25">
      <c r="A193" s="141" t="str">
        <f t="shared" si="22"/>
        <v>研发</v>
      </c>
      <c r="B193" s="146" t="str">
        <f t="shared" si="23"/>
        <v>23412</v>
      </c>
      <c r="C193" s="148"/>
      <c r="D193" s="148">
        <v>1</v>
      </c>
      <c r="E193" s="148"/>
      <c r="F193" s="148"/>
      <c r="G193" s="148"/>
      <c r="H193" s="148">
        <v>1</v>
      </c>
      <c r="I193" s="148"/>
      <c r="J193" s="148"/>
      <c r="K193" s="148"/>
      <c r="L193" s="148">
        <v>1</v>
      </c>
      <c r="M193" s="147">
        <v>1</v>
      </c>
      <c r="N193" s="147">
        <v>1</v>
      </c>
      <c r="O193" s="147"/>
      <c r="P193" s="147"/>
      <c r="Q193" s="141">
        <f t="shared" si="24"/>
        <v>363</v>
      </c>
      <c r="R193" s="141">
        <f t="shared" si="25"/>
        <v>27</v>
      </c>
      <c r="S193" s="141">
        <f t="shared" si="26"/>
        <v>32</v>
      </c>
      <c r="T193" s="141">
        <f t="shared" si="27"/>
        <v>32</v>
      </c>
      <c r="U193" s="141">
        <f t="shared" si="28"/>
        <v>41</v>
      </c>
      <c r="V193" s="141">
        <f t="shared" si="29"/>
        <v>13.444444444444445</v>
      </c>
      <c r="W193" s="141">
        <f t="shared" si="30"/>
        <v>11.34375</v>
      </c>
      <c r="X193" s="141">
        <f t="shared" si="31"/>
        <v>11.34375</v>
      </c>
      <c r="Y193" s="141">
        <f t="shared" si="32"/>
        <v>8.8536585365853657</v>
      </c>
    </row>
    <row r="194" spans="1:25">
      <c r="A194" s="141" t="str">
        <f t="shared" si="22"/>
        <v>研发</v>
      </c>
      <c r="B194" s="146" t="str">
        <f t="shared" si="23"/>
        <v>232</v>
      </c>
      <c r="C194" s="148"/>
      <c r="D194" s="148">
        <v>1</v>
      </c>
      <c r="E194" s="148"/>
      <c r="F194" s="148"/>
      <c r="G194" s="148"/>
      <c r="H194" s="148">
        <v>1</v>
      </c>
      <c r="I194" s="148"/>
      <c r="J194" s="148">
        <v>1</v>
      </c>
      <c r="K194" s="148"/>
      <c r="L194" s="148"/>
      <c r="M194" s="148"/>
      <c r="N194" s="148"/>
      <c r="O194" s="148"/>
      <c r="P194" s="148"/>
      <c r="Q194" s="141">
        <f t="shared" si="24"/>
        <v>187.25</v>
      </c>
      <c r="R194" s="141">
        <f t="shared" si="25"/>
        <v>12</v>
      </c>
      <c r="S194" s="141">
        <f t="shared" si="26"/>
        <v>12</v>
      </c>
      <c r="T194" s="141">
        <f t="shared" si="27"/>
        <v>21</v>
      </c>
      <c r="U194" s="141">
        <f t="shared" si="28"/>
        <v>21</v>
      </c>
      <c r="V194" s="141">
        <f t="shared" si="29"/>
        <v>15.604166666666666</v>
      </c>
      <c r="W194" s="141">
        <f t="shared" si="30"/>
        <v>15.604166666666666</v>
      </c>
      <c r="X194" s="141">
        <f t="shared" si="31"/>
        <v>8.9166666666666661</v>
      </c>
      <c r="Y194" s="141">
        <f t="shared" si="32"/>
        <v>8.9166666666666661</v>
      </c>
    </row>
    <row r="195" spans="1:25">
      <c r="A195" s="141" t="str">
        <f t="shared" si="22"/>
        <v>研发</v>
      </c>
      <c r="B195" s="146" t="str">
        <f t="shared" si="23"/>
        <v>13134</v>
      </c>
      <c r="C195" s="148">
        <v>1</v>
      </c>
      <c r="D195" s="148"/>
      <c r="E195" s="148"/>
      <c r="F195" s="148"/>
      <c r="G195" s="148"/>
      <c r="H195" s="148">
        <v>1</v>
      </c>
      <c r="I195" s="148">
        <v>1</v>
      </c>
      <c r="J195" s="148"/>
      <c r="K195" s="148"/>
      <c r="L195" s="148"/>
      <c r="O195" s="141">
        <v>1</v>
      </c>
      <c r="P195" s="141">
        <v>1</v>
      </c>
      <c r="Q195" s="141">
        <f t="shared" si="24"/>
        <v>285.5</v>
      </c>
      <c r="R195" s="141">
        <f t="shared" si="25"/>
        <v>32</v>
      </c>
      <c r="S195" s="141">
        <f t="shared" si="26"/>
        <v>23</v>
      </c>
      <c r="T195" s="141">
        <f t="shared" si="27"/>
        <v>14</v>
      </c>
      <c r="U195" s="141">
        <f t="shared" si="28"/>
        <v>32</v>
      </c>
      <c r="V195" s="141">
        <f t="shared" si="29"/>
        <v>8.921875</v>
      </c>
      <c r="W195" s="141">
        <f t="shared" si="30"/>
        <v>12.413043478260869</v>
      </c>
      <c r="X195" s="141">
        <f t="shared" si="31"/>
        <v>20.392857142857142</v>
      </c>
      <c r="Y195" s="141">
        <f t="shared" si="32"/>
        <v>8.921875</v>
      </c>
    </row>
    <row r="196" spans="1:25">
      <c r="A196" s="141" t="str">
        <f t="shared" si="22"/>
        <v>研发</v>
      </c>
      <c r="B196" s="146" t="str">
        <f t="shared" si="23"/>
        <v>2332</v>
      </c>
      <c r="C196" s="148"/>
      <c r="D196" s="148">
        <v>1</v>
      </c>
      <c r="E196" s="148"/>
      <c r="F196" s="148"/>
      <c r="G196" s="148"/>
      <c r="H196" s="148">
        <v>1</v>
      </c>
      <c r="I196" s="148"/>
      <c r="J196" s="148"/>
      <c r="K196" s="148">
        <v>1</v>
      </c>
      <c r="L196" s="148"/>
      <c r="N196" s="141">
        <v>1</v>
      </c>
      <c r="Q196" s="141">
        <f t="shared" si="24"/>
        <v>276.75</v>
      </c>
      <c r="R196" s="141">
        <f t="shared" si="25"/>
        <v>26</v>
      </c>
      <c r="S196" s="141">
        <f t="shared" si="26"/>
        <v>22</v>
      </c>
      <c r="T196" s="141">
        <f t="shared" si="27"/>
        <v>22</v>
      </c>
      <c r="U196" s="141">
        <f t="shared" si="28"/>
        <v>31</v>
      </c>
      <c r="V196" s="141">
        <f t="shared" si="29"/>
        <v>10.64423076923077</v>
      </c>
      <c r="W196" s="141">
        <f t="shared" si="30"/>
        <v>12.579545454545455</v>
      </c>
      <c r="X196" s="141">
        <f t="shared" si="31"/>
        <v>12.579545454545455</v>
      </c>
      <c r="Y196" s="141">
        <f t="shared" si="32"/>
        <v>8.92741935483871</v>
      </c>
    </row>
    <row r="197" spans="1:25">
      <c r="A197" s="141" t="str">
        <f t="shared" si="22"/>
        <v>研发</v>
      </c>
      <c r="B197" s="146" t="str">
        <f t="shared" si="23"/>
        <v>22124</v>
      </c>
      <c r="C197" s="148"/>
      <c r="D197" s="148">
        <v>1</v>
      </c>
      <c r="E197" s="148"/>
      <c r="F197" s="148"/>
      <c r="G197" s="148">
        <v>1</v>
      </c>
      <c r="H197" s="148"/>
      <c r="I197" s="148">
        <v>1</v>
      </c>
      <c r="J197" s="148"/>
      <c r="K197" s="148"/>
      <c r="L197" s="148"/>
      <c r="N197" s="141">
        <v>1</v>
      </c>
      <c r="P197" s="141">
        <v>1</v>
      </c>
      <c r="Q197" s="141">
        <f t="shared" si="24"/>
        <v>286</v>
      </c>
      <c r="R197" s="141">
        <f t="shared" si="25"/>
        <v>18</v>
      </c>
      <c r="S197" s="141">
        <f t="shared" si="26"/>
        <v>5</v>
      </c>
      <c r="T197" s="141">
        <f t="shared" si="27"/>
        <v>14</v>
      </c>
      <c r="U197" s="141">
        <f t="shared" si="28"/>
        <v>32</v>
      </c>
      <c r="V197" s="141">
        <f t="shared" si="29"/>
        <v>15.888888888888889</v>
      </c>
      <c r="W197" s="141">
        <f t="shared" si="30"/>
        <v>57.2</v>
      </c>
      <c r="X197" s="141">
        <f t="shared" si="31"/>
        <v>20.428571428571427</v>
      </c>
      <c r="Y197" s="141">
        <f t="shared" si="32"/>
        <v>8.9375</v>
      </c>
    </row>
    <row r="198" spans="1:25">
      <c r="A198" s="141" t="str">
        <f t="shared" si="22"/>
        <v>研发</v>
      </c>
      <c r="B198" s="146" t="str">
        <f t="shared" si="23"/>
        <v>331124</v>
      </c>
      <c r="C198" s="148"/>
      <c r="D198" s="148"/>
      <c r="E198" s="148">
        <v>1</v>
      </c>
      <c r="F198" s="148"/>
      <c r="G198" s="148"/>
      <c r="H198" s="148">
        <v>1</v>
      </c>
      <c r="I198" s="148">
        <v>1</v>
      </c>
      <c r="J198" s="148"/>
      <c r="K198" s="148"/>
      <c r="L198" s="148"/>
      <c r="M198" s="141">
        <v>1</v>
      </c>
      <c r="N198" s="141">
        <v>1</v>
      </c>
      <c r="P198" s="141">
        <v>1</v>
      </c>
      <c r="Q198" s="141">
        <f t="shared" si="24"/>
        <v>375.5</v>
      </c>
      <c r="R198" s="141">
        <f t="shared" si="25"/>
        <v>37</v>
      </c>
      <c r="S198" s="141">
        <f t="shared" si="26"/>
        <v>33</v>
      </c>
      <c r="T198" s="141">
        <f t="shared" si="27"/>
        <v>15</v>
      </c>
      <c r="U198" s="141">
        <f t="shared" si="28"/>
        <v>42</v>
      </c>
      <c r="V198" s="141">
        <f t="shared" si="29"/>
        <v>10.148648648648649</v>
      </c>
      <c r="W198" s="141">
        <f t="shared" si="30"/>
        <v>11.378787878787879</v>
      </c>
      <c r="X198" s="141">
        <f t="shared" si="31"/>
        <v>25.033333333333335</v>
      </c>
      <c r="Y198" s="141">
        <f t="shared" si="32"/>
        <v>8.9404761904761898</v>
      </c>
    </row>
    <row r="199" spans="1:25">
      <c r="A199" s="141" t="str">
        <f t="shared" si="22"/>
        <v>研发</v>
      </c>
      <c r="B199" s="146" t="str">
        <f t="shared" si="23"/>
        <v>23113</v>
      </c>
      <c r="C199" s="148"/>
      <c r="D199" s="148">
        <v>1</v>
      </c>
      <c r="E199" s="148"/>
      <c r="F199" s="148"/>
      <c r="G199" s="148"/>
      <c r="H199" s="148">
        <v>1</v>
      </c>
      <c r="I199" s="148">
        <v>1</v>
      </c>
      <c r="J199" s="148"/>
      <c r="K199" s="148"/>
      <c r="L199" s="148"/>
      <c r="M199" s="141">
        <v>1</v>
      </c>
      <c r="O199" s="141">
        <v>1</v>
      </c>
      <c r="Q199" s="141">
        <f t="shared" si="24"/>
        <v>287.25</v>
      </c>
      <c r="R199" s="141">
        <f t="shared" si="25"/>
        <v>23</v>
      </c>
      <c r="S199" s="141">
        <f t="shared" si="26"/>
        <v>32</v>
      </c>
      <c r="T199" s="141">
        <f t="shared" si="27"/>
        <v>32</v>
      </c>
      <c r="U199" s="141">
        <f t="shared" si="28"/>
        <v>32</v>
      </c>
      <c r="V199" s="141">
        <f t="shared" si="29"/>
        <v>12.489130434782609</v>
      </c>
      <c r="W199" s="141">
        <f t="shared" si="30"/>
        <v>8.9765625</v>
      </c>
      <c r="X199" s="141">
        <f t="shared" si="31"/>
        <v>8.9765625</v>
      </c>
      <c r="Y199" s="141">
        <f t="shared" si="32"/>
        <v>8.9765625</v>
      </c>
    </row>
    <row r="200" spans="1:25">
      <c r="A200" s="141" t="str">
        <f t="shared" ref="A200:A263" si="33">IF(SUMPRODUCT(C200:P200,$C$6:$P$6)&gt;=0.5,"研发","不研发")</f>
        <v>研发</v>
      </c>
      <c r="B200" s="146" t="str">
        <f t="shared" ref="B200:B263" si="34">IF(C200=1,1,IF(D200=1,2,IF(E200=1,3,"")))&amp;IF(F200=1,1,IF(G200=1,2,IF(H200=1,3,"")))&amp;IF(I200=1,1,IF(J200=1,2,IF(K200=1,3,IF(L200=1,4,""))))&amp;IF(M200=1,1,"")&amp;IF(N200=1,2,"")&amp;IF(O200=1,3,"")&amp;IF(P200=1,4,"")</f>
        <v>114123</v>
      </c>
      <c r="C200" s="148">
        <v>1</v>
      </c>
      <c r="D200" s="148"/>
      <c r="E200" s="148"/>
      <c r="F200" s="148">
        <v>1</v>
      </c>
      <c r="G200" s="148"/>
      <c r="H200" s="148"/>
      <c r="I200" s="148"/>
      <c r="J200" s="148"/>
      <c r="K200" s="148"/>
      <c r="L200" s="148">
        <v>1</v>
      </c>
      <c r="M200" s="141">
        <v>1</v>
      </c>
      <c r="N200" s="141">
        <v>1</v>
      </c>
      <c r="O200" s="141">
        <v>1</v>
      </c>
      <c r="Q200" s="141">
        <f t="shared" ref="Q200:Q263" si="35">SUMPRODUCT(C200:P200,$C$1:$P$1)</f>
        <v>379</v>
      </c>
      <c r="R200" s="141">
        <f t="shared" ref="R200:R263" si="36">SUMPRODUCT($C$5:$P$5,C200:P200)</f>
        <v>28</v>
      </c>
      <c r="S200" s="141">
        <f t="shared" ref="S200:S263" si="37">SUMPRODUCT(C200:P200,$C$4:$P$4)</f>
        <v>33</v>
      </c>
      <c r="T200" s="141">
        <f t="shared" ref="T200:T263" si="38">SUMPRODUCT(C200:P200,$C$3:$P$3)</f>
        <v>42</v>
      </c>
      <c r="U200" s="141">
        <f t="shared" ref="U200:U263" si="39">SUMPRODUCT($C$2:$P$2,C200:P200)</f>
        <v>42</v>
      </c>
      <c r="V200" s="141">
        <f t="shared" ref="V200:V263" si="40">Q200/R200</f>
        <v>13.535714285714286</v>
      </c>
      <c r="W200" s="141">
        <f t="shared" ref="W200:W263" si="41">Q200/S200</f>
        <v>11.484848484848484</v>
      </c>
      <c r="X200" s="141">
        <f t="shared" ref="X200:X263" si="42">Q200/T200</f>
        <v>9.0238095238095237</v>
      </c>
      <c r="Y200" s="141">
        <f t="shared" ref="Y200:Y263" si="43">Q200/U200</f>
        <v>9.0238095238095237</v>
      </c>
    </row>
    <row r="201" spans="1:25">
      <c r="A201" s="141" t="str">
        <f t="shared" si="33"/>
        <v>研发</v>
      </c>
      <c r="B201" s="146" t="str">
        <f t="shared" si="34"/>
        <v>322123</v>
      </c>
      <c r="C201" s="148"/>
      <c r="D201" s="148"/>
      <c r="E201" s="148">
        <v>1</v>
      </c>
      <c r="F201" s="148"/>
      <c r="G201" s="148">
        <v>1</v>
      </c>
      <c r="H201" s="148"/>
      <c r="I201" s="148"/>
      <c r="J201" s="148">
        <v>1</v>
      </c>
      <c r="K201" s="148"/>
      <c r="L201" s="148"/>
      <c r="M201" s="141">
        <v>1</v>
      </c>
      <c r="N201" s="141">
        <v>1</v>
      </c>
      <c r="O201" s="141">
        <v>1</v>
      </c>
      <c r="Q201" s="141">
        <f t="shared" si="35"/>
        <v>379.25</v>
      </c>
      <c r="R201" s="141">
        <f t="shared" si="36"/>
        <v>28</v>
      </c>
      <c r="S201" s="141">
        <f t="shared" si="37"/>
        <v>33</v>
      </c>
      <c r="T201" s="141">
        <f t="shared" si="38"/>
        <v>33</v>
      </c>
      <c r="U201" s="141">
        <f t="shared" si="39"/>
        <v>42</v>
      </c>
      <c r="V201" s="141">
        <f t="shared" si="40"/>
        <v>13.544642857142858</v>
      </c>
      <c r="W201" s="141">
        <f t="shared" si="41"/>
        <v>11.492424242424242</v>
      </c>
      <c r="X201" s="141">
        <f t="shared" si="42"/>
        <v>11.492424242424242</v>
      </c>
      <c r="Y201" s="141">
        <f t="shared" si="43"/>
        <v>9.0297619047619051</v>
      </c>
    </row>
    <row r="202" spans="1:25">
      <c r="A202" s="141" t="str">
        <f t="shared" si="33"/>
        <v>研发</v>
      </c>
      <c r="B202" s="146" t="str">
        <f t="shared" si="34"/>
        <v>11313</v>
      </c>
      <c r="C202" s="148">
        <v>1</v>
      </c>
      <c r="D202" s="148"/>
      <c r="E202" s="148"/>
      <c r="F202" s="148">
        <v>1</v>
      </c>
      <c r="G202" s="148"/>
      <c r="H202" s="148"/>
      <c r="I202" s="148"/>
      <c r="J202" s="148"/>
      <c r="K202" s="148">
        <v>1</v>
      </c>
      <c r="L202" s="148"/>
      <c r="M202" s="141">
        <v>1</v>
      </c>
      <c r="O202" s="141">
        <v>1</v>
      </c>
      <c r="Q202" s="141">
        <f t="shared" si="35"/>
        <v>289.75</v>
      </c>
      <c r="R202" s="141">
        <f t="shared" si="36"/>
        <v>23</v>
      </c>
      <c r="S202" s="141">
        <f t="shared" si="37"/>
        <v>32</v>
      </c>
      <c r="T202" s="141">
        <f t="shared" si="38"/>
        <v>41</v>
      </c>
      <c r="U202" s="141">
        <f t="shared" si="39"/>
        <v>32</v>
      </c>
      <c r="V202" s="141">
        <f t="shared" si="40"/>
        <v>12.597826086956522</v>
      </c>
      <c r="W202" s="141">
        <f t="shared" si="41"/>
        <v>9.0546875</v>
      </c>
      <c r="X202" s="141">
        <f t="shared" si="42"/>
        <v>7.0670731707317076</v>
      </c>
      <c r="Y202" s="141">
        <f t="shared" si="43"/>
        <v>9.0546875</v>
      </c>
    </row>
    <row r="203" spans="1:25">
      <c r="A203" s="141" t="str">
        <f t="shared" si="33"/>
        <v>研发</v>
      </c>
      <c r="B203" s="146" t="str">
        <f t="shared" si="34"/>
        <v>23123</v>
      </c>
      <c r="C203" s="148"/>
      <c r="D203" s="148">
        <v>1</v>
      </c>
      <c r="E203" s="148"/>
      <c r="F203" s="148"/>
      <c r="G203" s="148"/>
      <c r="H203" s="148">
        <v>1</v>
      </c>
      <c r="I203" s="148">
        <v>1</v>
      </c>
      <c r="J203" s="148"/>
      <c r="K203" s="148"/>
      <c r="L203" s="148"/>
      <c r="M203" s="147"/>
      <c r="N203" s="147">
        <v>1</v>
      </c>
      <c r="O203" s="147">
        <v>1</v>
      </c>
      <c r="P203" s="147"/>
      <c r="Q203" s="141">
        <f t="shared" si="35"/>
        <v>290.25</v>
      </c>
      <c r="R203" s="141">
        <f t="shared" si="36"/>
        <v>27</v>
      </c>
      <c r="S203" s="141">
        <f t="shared" si="37"/>
        <v>23</v>
      </c>
      <c r="T203" s="141">
        <f t="shared" si="38"/>
        <v>23</v>
      </c>
      <c r="U203" s="141">
        <f t="shared" si="39"/>
        <v>32</v>
      </c>
      <c r="V203" s="141">
        <f t="shared" si="40"/>
        <v>10.75</v>
      </c>
      <c r="W203" s="141">
        <f t="shared" si="41"/>
        <v>12.619565217391305</v>
      </c>
      <c r="X203" s="141">
        <f t="shared" si="42"/>
        <v>12.619565217391305</v>
      </c>
      <c r="Y203" s="141">
        <f t="shared" si="43"/>
        <v>9.0703125</v>
      </c>
    </row>
    <row r="204" spans="1:25">
      <c r="A204" s="141" t="str">
        <f t="shared" si="33"/>
        <v>研发</v>
      </c>
      <c r="B204" s="146" t="str">
        <f t="shared" si="34"/>
        <v>11323</v>
      </c>
      <c r="C204" s="148">
        <v>1</v>
      </c>
      <c r="D204" s="148"/>
      <c r="E204" s="148"/>
      <c r="F204" s="148">
        <v>1</v>
      </c>
      <c r="G204" s="148"/>
      <c r="H204" s="148"/>
      <c r="I204" s="148"/>
      <c r="J204" s="148"/>
      <c r="K204" s="148">
        <v>1</v>
      </c>
      <c r="L204" s="148"/>
      <c r="M204" s="147"/>
      <c r="N204" s="147">
        <v>1</v>
      </c>
      <c r="O204" s="147">
        <v>1</v>
      </c>
      <c r="P204" s="147"/>
      <c r="Q204" s="141">
        <f t="shared" si="35"/>
        <v>292.75</v>
      </c>
      <c r="R204" s="141">
        <f t="shared" si="36"/>
        <v>27</v>
      </c>
      <c r="S204" s="141">
        <f t="shared" si="37"/>
        <v>23</v>
      </c>
      <c r="T204" s="141">
        <f t="shared" si="38"/>
        <v>32</v>
      </c>
      <c r="U204" s="141">
        <f t="shared" si="39"/>
        <v>32</v>
      </c>
      <c r="V204" s="141">
        <f t="shared" si="40"/>
        <v>10.842592592592593</v>
      </c>
      <c r="W204" s="141">
        <f t="shared" si="41"/>
        <v>12.728260869565217</v>
      </c>
      <c r="X204" s="141">
        <f t="shared" si="42"/>
        <v>9.1484375</v>
      </c>
      <c r="Y204" s="141">
        <f t="shared" si="43"/>
        <v>9.1484375</v>
      </c>
    </row>
    <row r="205" spans="1:25">
      <c r="A205" s="141" t="str">
        <f t="shared" si="33"/>
        <v>研发</v>
      </c>
      <c r="B205" s="146" t="str">
        <f t="shared" si="34"/>
        <v>31212</v>
      </c>
      <c r="C205" s="148"/>
      <c r="D205" s="148"/>
      <c r="E205" s="148">
        <v>1</v>
      </c>
      <c r="F205" s="148">
        <v>1</v>
      </c>
      <c r="G205" s="148"/>
      <c r="H205" s="148"/>
      <c r="I205" s="148"/>
      <c r="J205" s="148">
        <v>1</v>
      </c>
      <c r="K205" s="148"/>
      <c r="L205" s="148"/>
      <c r="M205" s="141">
        <v>1</v>
      </c>
      <c r="N205" s="141">
        <v>1</v>
      </c>
      <c r="Q205" s="141">
        <f t="shared" si="35"/>
        <v>293.25</v>
      </c>
      <c r="R205" s="141">
        <f t="shared" si="36"/>
        <v>18</v>
      </c>
      <c r="S205" s="141">
        <f t="shared" si="37"/>
        <v>23</v>
      </c>
      <c r="T205" s="141">
        <f t="shared" si="38"/>
        <v>32</v>
      </c>
      <c r="U205" s="141">
        <f t="shared" si="39"/>
        <v>32</v>
      </c>
      <c r="V205" s="141">
        <f t="shared" si="40"/>
        <v>16.291666666666668</v>
      </c>
      <c r="W205" s="141">
        <f t="shared" si="41"/>
        <v>12.75</v>
      </c>
      <c r="X205" s="141">
        <f t="shared" si="42"/>
        <v>9.1640625</v>
      </c>
      <c r="Y205" s="141">
        <f t="shared" si="43"/>
        <v>9.1640625</v>
      </c>
    </row>
    <row r="206" spans="1:25">
      <c r="A206" s="141" t="str">
        <f t="shared" si="33"/>
        <v>研发</v>
      </c>
      <c r="B206" s="146" t="str">
        <f t="shared" si="34"/>
        <v>123234</v>
      </c>
      <c r="C206" s="148">
        <v>1</v>
      </c>
      <c r="D206" s="148"/>
      <c r="E206" s="148"/>
      <c r="F206" s="148"/>
      <c r="G206" s="148">
        <v>1</v>
      </c>
      <c r="H206" s="148"/>
      <c r="I206" s="148"/>
      <c r="J206" s="148"/>
      <c r="K206" s="148">
        <v>1</v>
      </c>
      <c r="L206" s="148"/>
      <c r="N206" s="141">
        <v>1</v>
      </c>
      <c r="O206" s="141">
        <v>1</v>
      </c>
      <c r="P206" s="141">
        <v>1</v>
      </c>
      <c r="Q206" s="141">
        <f t="shared" si="35"/>
        <v>386.75</v>
      </c>
      <c r="R206" s="141">
        <f t="shared" si="36"/>
        <v>37</v>
      </c>
      <c r="S206" s="141">
        <f t="shared" si="37"/>
        <v>24</v>
      </c>
      <c r="T206" s="141">
        <f t="shared" si="38"/>
        <v>24</v>
      </c>
      <c r="U206" s="141">
        <f t="shared" si="39"/>
        <v>42</v>
      </c>
      <c r="V206" s="141">
        <f t="shared" si="40"/>
        <v>10.452702702702704</v>
      </c>
      <c r="W206" s="141">
        <f t="shared" si="41"/>
        <v>16.114583333333332</v>
      </c>
      <c r="X206" s="141">
        <f t="shared" si="42"/>
        <v>16.114583333333332</v>
      </c>
      <c r="Y206" s="141">
        <f t="shared" si="43"/>
        <v>9.2083333333333339</v>
      </c>
    </row>
    <row r="207" spans="1:25">
      <c r="A207" s="141" t="str">
        <f t="shared" si="33"/>
        <v>研发</v>
      </c>
      <c r="B207" s="146" t="str">
        <f t="shared" si="34"/>
        <v>114124</v>
      </c>
      <c r="C207" s="148">
        <v>1</v>
      </c>
      <c r="D207" s="148"/>
      <c r="E207" s="148"/>
      <c r="F207" s="148">
        <v>1</v>
      </c>
      <c r="G207" s="148"/>
      <c r="H207" s="148"/>
      <c r="I207" s="148"/>
      <c r="J207" s="148"/>
      <c r="K207" s="148"/>
      <c r="L207" s="148">
        <v>1</v>
      </c>
      <c r="M207" s="141">
        <v>1</v>
      </c>
      <c r="N207" s="141">
        <v>1</v>
      </c>
      <c r="P207" s="141">
        <v>1</v>
      </c>
      <c r="Q207" s="141">
        <f t="shared" si="35"/>
        <v>387</v>
      </c>
      <c r="R207" s="141">
        <f t="shared" si="36"/>
        <v>28</v>
      </c>
      <c r="S207" s="141">
        <f t="shared" si="37"/>
        <v>24</v>
      </c>
      <c r="T207" s="141">
        <f t="shared" si="38"/>
        <v>33</v>
      </c>
      <c r="U207" s="141">
        <f t="shared" si="39"/>
        <v>42</v>
      </c>
      <c r="V207" s="141">
        <f t="shared" si="40"/>
        <v>13.821428571428571</v>
      </c>
      <c r="W207" s="141">
        <f t="shared" si="41"/>
        <v>16.125</v>
      </c>
      <c r="X207" s="141">
        <f t="shared" si="42"/>
        <v>11.727272727272727</v>
      </c>
      <c r="Y207" s="141">
        <f t="shared" si="43"/>
        <v>9.2142857142857135</v>
      </c>
    </row>
    <row r="208" spans="1:25">
      <c r="A208" s="141" t="str">
        <f t="shared" si="33"/>
        <v>研发</v>
      </c>
      <c r="B208" s="146" t="str">
        <f t="shared" si="34"/>
        <v>331</v>
      </c>
      <c r="C208" s="148"/>
      <c r="D208" s="148"/>
      <c r="E208" s="148">
        <v>1</v>
      </c>
      <c r="F208" s="148"/>
      <c r="G208" s="148"/>
      <c r="H208" s="148">
        <v>1</v>
      </c>
      <c r="I208" s="148">
        <v>1</v>
      </c>
      <c r="J208" s="148"/>
      <c r="K208" s="148"/>
      <c r="L208" s="148"/>
      <c r="M208" s="148"/>
      <c r="N208" s="148"/>
      <c r="O208" s="148"/>
      <c r="P208" s="148"/>
      <c r="Q208" s="141">
        <f t="shared" si="35"/>
        <v>193.5</v>
      </c>
      <c r="R208" s="141">
        <f t="shared" si="36"/>
        <v>21</v>
      </c>
      <c r="S208" s="141">
        <f t="shared" si="37"/>
        <v>21</v>
      </c>
      <c r="T208" s="141">
        <f t="shared" si="38"/>
        <v>3</v>
      </c>
      <c r="U208" s="141">
        <f t="shared" si="39"/>
        <v>21</v>
      </c>
      <c r="V208" s="141">
        <f t="shared" si="40"/>
        <v>9.2142857142857135</v>
      </c>
      <c r="W208" s="141">
        <f t="shared" si="41"/>
        <v>9.2142857142857135</v>
      </c>
      <c r="X208" s="141">
        <f t="shared" si="42"/>
        <v>64.5</v>
      </c>
      <c r="Y208" s="141">
        <f t="shared" si="43"/>
        <v>9.2142857142857135</v>
      </c>
    </row>
    <row r="209" spans="1:25">
      <c r="A209" s="141" t="str">
        <f t="shared" si="33"/>
        <v>研发</v>
      </c>
      <c r="B209" s="146" t="str">
        <f t="shared" si="34"/>
        <v>322124</v>
      </c>
      <c r="C209" s="148"/>
      <c r="D209" s="148"/>
      <c r="E209" s="148">
        <v>1</v>
      </c>
      <c r="F209" s="148"/>
      <c r="G209" s="148">
        <v>1</v>
      </c>
      <c r="H209" s="148"/>
      <c r="I209" s="148"/>
      <c r="J209" s="148">
        <v>1</v>
      </c>
      <c r="K209" s="148"/>
      <c r="L209" s="148"/>
      <c r="M209" s="141">
        <v>1</v>
      </c>
      <c r="N209" s="141">
        <v>1</v>
      </c>
      <c r="P209" s="141">
        <v>1</v>
      </c>
      <c r="Q209" s="141">
        <f t="shared" si="35"/>
        <v>387.25</v>
      </c>
      <c r="R209" s="141">
        <f t="shared" si="36"/>
        <v>28</v>
      </c>
      <c r="S209" s="141">
        <f t="shared" si="37"/>
        <v>24</v>
      </c>
      <c r="T209" s="141">
        <f t="shared" si="38"/>
        <v>24</v>
      </c>
      <c r="U209" s="141">
        <f t="shared" si="39"/>
        <v>42</v>
      </c>
      <c r="V209" s="141">
        <f t="shared" si="40"/>
        <v>13.830357142857142</v>
      </c>
      <c r="W209" s="141">
        <f t="shared" si="41"/>
        <v>16.135416666666668</v>
      </c>
      <c r="X209" s="141">
        <f t="shared" si="42"/>
        <v>16.135416666666668</v>
      </c>
      <c r="Y209" s="141">
        <f t="shared" si="43"/>
        <v>9.2202380952380949</v>
      </c>
    </row>
    <row r="210" spans="1:25">
      <c r="A210" s="141" t="str">
        <f t="shared" si="33"/>
        <v>研发</v>
      </c>
      <c r="B210" s="146" t="str">
        <f t="shared" si="34"/>
        <v>23114</v>
      </c>
      <c r="C210" s="148"/>
      <c r="D210" s="148">
        <v>1</v>
      </c>
      <c r="E210" s="148"/>
      <c r="F210" s="148"/>
      <c r="G210" s="148"/>
      <c r="H210" s="148">
        <v>1</v>
      </c>
      <c r="I210" s="148">
        <v>1</v>
      </c>
      <c r="J210" s="148"/>
      <c r="K210" s="148"/>
      <c r="L210" s="148"/>
      <c r="M210" s="141">
        <v>1</v>
      </c>
      <c r="P210" s="141">
        <v>1</v>
      </c>
      <c r="Q210" s="141">
        <f t="shared" si="35"/>
        <v>295.25</v>
      </c>
      <c r="R210" s="141">
        <f t="shared" si="36"/>
        <v>23</v>
      </c>
      <c r="S210" s="141">
        <f t="shared" si="37"/>
        <v>23</v>
      </c>
      <c r="T210" s="141">
        <f t="shared" si="38"/>
        <v>23</v>
      </c>
      <c r="U210" s="141">
        <f t="shared" si="39"/>
        <v>32</v>
      </c>
      <c r="V210" s="141">
        <f t="shared" si="40"/>
        <v>12.836956521739131</v>
      </c>
      <c r="W210" s="141">
        <f t="shared" si="41"/>
        <v>12.836956521739131</v>
      </c>
      <c r="X210" s="141">
        <f t="shared" si="42"/>
        <v>12.836956521739131</v>
      </c>
      <c r="Y210" s="141">
        <f t="shared" si="43"/>
        <v>9.2265625</v>
      </c>
    </row>
    <row r="211" spans="1:25">
      <c r="A211" s="141" t="str">
        <f t="shared" si="33"/>
        <v>研发</v>
      </c>
      <c r="B211" s="146" t="str">
        <f t="shared" si="34"/>
        <v>1123</v>
      </c>
      <c r="C211" s="148">
        <v>1</v>
      </c>
      <c r="D211" s="148"/>
      <c r="E211" s="148"/>
      <c r="F211" s="148">
        <v>1</v>
      </c>
      <c r="G211" s="148"/>
      <c r="H211" s="148"/>
      <c r="I211" s="148"/>
      <c r="J211" s="148">
        <v>1</v>
      </c>
      <c r="K211" s="148"/>
      <c r="L211" s="148"/>
      <c r="O211" s="141">
        <v>1</v>
      </c>
      <c r="Q211" s="141">
        <f t="shared" si="35"/>
        <v>203.25</v>
      </c>
      <c r="R211" s="141">
        <f t="shared" si="36"/>
        <v>13</v>
      </c>
      <c r="S211" s="141">
        <f t="shared" si="37"/>
        <v>13</v>
      </c>
      <c r="T211" s="141">
        <f t="shared" si="38"/>
        <v>31</v>
      </c>
      <c r="U211" s="141">
        <f t="shared" si="39"/>
        <v>22</v>
      </c>
      <c r="V211" s="141">
        <f t="shared" si="40"/>
        <v>15.634615384615385</v>
      </c>
      <c r="W211" s="141">
        <f t="shared" si="41"/>
        <v>15.634615384615385</v>
      </c>
      <c r="X211" s="141">
        <f t="shared" si="42"/>
        <v>6.556451612903226</v>
      </c>
      <c r="Y211" s="141">
        <f t="shared" si="43"/>
        <v>9.2386363636363633</v>
      </c>
    </row>
    <row r="212" spans="1:25">
      <c r="A212" s="141" t="str">
        <f t="shared" si="33"/>
        <v>研发</v>
      </c>
      <c r="B212" s="146" t="str">
        <f t="shared" si="34"/>
        <v>223123</v>
      </c>
      <c r="C212" s="148"/>
      <c r="D212" s="148">
        <v>1</v>
      </c>
      <c r="E212" s="148"/>
      <c r="F212" s="148"/>
      <c r="G212" s="148">
        <v>1</v>
      </c>
      <c r="H212" s="148"/>
      <c r="I212" s="148"/>
      <c r="J212" s="148"/>
      <c r="K212" s="148">
        <v>1</v>
      </c>
      <c r="L212" s="148"/>
      <c r="M212" s="147">
        <v>1</v>
      </c>
      <c r="N212" s="147">
        <v>1</v>
      </c>
      <c r="O212" s="147">
        <v>1</v>
      </c>
      <c r="P212" s="147"/>
      <c r="Q212" s="141">
        <f t="shared" si="35"/>
        <v>388.5</v>
      </c>
      <c r="R212" s="141">
        <f t="shared" si="36"/>
        <v>28</v>
      </c>
      <c r="S212" s="141">
        <f t="shared" si="37"/>
        <v>33</v>
      </c>
      <c r="T212" s="141">
        <f t="shared" si="38"/>
        <v>42</v>
      </c>
      <c r="U212" s="141">
        <f t="shared" si="39"/>
        <v>42</v>
      </c>
      <c r="V212" s="141">
        <f t="shared" si="40"/>
        <v>13.875</v>
      </c>
      <c r="W212" s="141">
        <f t="shared" si="41"/>
        <v>11.772727272727273</v>
      </c>
      <c r="X212" s="141">
        <f t="shared" si="42"/>
        <v>9.25</v>
      </c>
      <c r="Y212" s="141">
        <f t="shared" si="43"/>
        <v>9.25</v>
      </c>
    </row>
    <row r="213" spans="1:25">
      <c r="A213" s="141" t="str">
        <f t="shared" si="33"/>
        <v>研发</v>
      </c>
      <c r="B213" s="146" t="str">
        <f t="shared" si="34"/>
        <v>12234</v>
      </c>
      <c r="C213" s="148">
        <v>1</v>
      </c>
      <c r="D213" s="148"/>
      <c r="E213" s="148"/>
      <c r="F213" s="148"/>
      <c r="G213" s="148">
        <v>1</v>
      </c>
      <c r="H213" s="148"/>
      <c r="I213" s="148"/>
      <c r="J213" s="148">
        <v>1</v>
      </c>
      <c r="K213" s="148"/>
      <c r="L213" s="148"/>
      <c r="O213" s="141">
        <v>1</v>
      </c>
      <c r="P213" s="141">
        <v>1</v>
      </c>
      <c r="Q213" s="141">
        <f t="shared" si="35"/>
        <v>297.25</v>
      </c>
      <c r="R213" s="141">
        <f t="shared" si="36"/>
        <v>23</v>
      </c>
      <c r="S213" s="141">
        <f t="shared" si="37"/>
        <v>14</v>
      </c>
      <c r="T213" s="141">
        <f t="shared" si="38"/>
        <v>23</v>
      </c>
      <c r="U213" s="141">
        <f t="shared" si="39"/>
        <v>32</v>
      </c>
      <c r="V213" s="141">
        <f t="shared" si="40"/>
        <v>12.923913043478262</v>
      </c>
      <c r="W213" s="141">
        <f t="shared" si="41"/>
        <v>21.232142857142858</v>
      </c>
      <c r="X213" s="141">
        <f t="shared" si="42"/>
        <v>12.923913043478262</v>
      </c>
      <c r="Y213" s="141">
        <f t="shared" si="43"/>
        <v>9.2890625</v>
      </c>
    </row>
    <row r="214" spans="1:25">
      <c r="A214" s="141" t="str">
        <f t="shared" si="33"/>
        <v>研发</v>
      </c>
      <c r="B214" s="146" t="str">
        <f t="shared" si="34"/>
        <v>32412</v>
      </c>
      <c r="C214" s="148"/>
      <c r="D214" s="148"/>
      <c r="E214" s="148">
        <v>1</v>
      </c>
      <c r="F214" s="148"/>
      <c r="G214" s="148">
        <v>1</v>
      </c>
      <c r="H214" s="148"/>
      <c r="I214" s="148"/>
      <c r="J214" s="148"/>
      <c r="K214" s="148"/>
      <c r="L214" s="148">
        <v>1</v>
      </c>
      <c r="M214" s="141">
        <v>1</v>
      </c>
      <c r="N214" s="141">
        <v>1</v>
      </c>
      <c r="Q214" s="141">
        <f t="shared" si="35"/>
        <v>381</v>
      </c>
      <c r="R214" s="141">
        <f t="shared" si="36"/>
        <v>27</v>
      </c>
      <c r="S214" s="141">
        <f t="shared" si="37"/>
        <v>32</v>
      </c>
      <c r="T214" s="141">
        <f t="shared" si="38"/>
        <v>23</v>
      </c>
      <c r="U214" s="141">
        <f t="shared" si="39"/>
        <v>41</v>
      </c>
      <c r="V214" s="141">
        <f t="shared" si="40"/>
        <v>14.111111111111111</v>
      </c>
      <c r="W214" s="141">
        <f t="shared" si="41"/>
        <v>11.90625</v>
      </c>
      <c r="X214" s="141">
        <f t="shared" si="42"/>
        <v>16.565217391304348</v>
      </c>
      <c r="Y214" s="141">
        <f t="shared" si="43"/>
        <v>9.2926829268292686</v>
      </c>
    </row>
    <row r="215" spans="1:25">
      <c r="A215" s="141" t="str">
        <f t="shared" si="33"/>
        <v>研发</v>
      </c>
      <c r="B215" s="146" t="str">
        <f t="shared" si="34"/>
        <v>11314</v>
      </c>
      <c r="C215" s="148">
        <v>1</v>
      </c>
      <c r="D215" s="148"/>
      <c r="E215" s="148"/>
      <c r="F215" s="148">
        <v>1</v>
      </c>
      <c r="G215" s="148"/>
      <c r="H215" s="148"/>
      <c r="I215" s="148"/>
      <c r="J215" s="148"/>
      <c r="K215" s="148">
        <v>1</v>
      </c>
      <c r="L215" s="148"/>
      <c r="M215" s="141">
        <v>1</v>
      </c>
      <c r="P215" s="141">
        <v>1</v>
      </c>
      <c r="Q215" s="141">
        <f t="shared" si="35"/>
        <v>297.75</v>
      </c>
      <c r="R215" s="141">
        <f t="shared" si="36"/>
        <v>23</v>
      </c>
      <c r="S215" s="141">
        <f t="shared" si="37"/>
        <v>23</v>
      </c>
      <c r="T215" s="141">
        <f t="shared" si="38"/>
        <v>32</v>
      </c>
      <c r="U215" s="141">
        <f t="shared" si="39"/>
        <v>32</v>
      </c>
      <c r="V215" s="141">
        <f t="shared" si="40"/>
        <v>12.945652173913043</v>
      </c>
      <c r="W215" s="141">
        <f t="shared" si="41"/>
        <v>12.945652173913043</v>
      </c>
      <c r="X215" s="141">
        <f t="shared" si="42"/>
        <v>9.3046875</v>
      </c>
      <c r="Y215" s="141">
        <f t="shared" si="43"/>
        <v>9.3046875</v>
      </c>
    </row>
    <row r="216" spans="1:25">
      <c r="A216" s="141" t="str">
        <f t="shared" si="33"/>
        <v>研发</v>
      </c>
      <c r="B216" s="146" t="str">
        <f t="shared" si="34"/>
        <v>23124</v>
      </c>
      <c r="C216" s="148"/>
      <c r="D216" s="148">
        <v>1</v>
      </c>
      <c r="E216" s="148"/>
      <c r="F216" s="148"/>
      <c r="G216" s="148"/>
      <c r="H216" s="148">
        <v>1</v>
      </c>
      <c r="I216" s="148">
        <v>1</v>
      </c>
      <c r="J216" s="148"/>
      <c r="K216" s="148"/>
      <c r="L216" s="148"/>
      <c r="N216" s="141">
        <v>1</v>
      </c>
      <c r="P216" s="141">
        <v>1</v>
      </c>
      <c r="Q216" s="141">
        <f t="shared" si="35"/>
        <v>298.25</v>
      </c>
      <c r="R216" s="141">
        <f t="shared" si="36"/>
        <v>27</v>
      </c>
      <c r="S216" s="141">
        <f t="shared" si="37"/>
        <v>14</v>
      </c>
      <c r="T216" s="141">
        <f t="shared" si="38"/>
        <v>14</v>
      </c>
      <c r="U216" s="141">
        <f t="shared" si="39"/>
        <v>32</v>
      </c>
      <c r="V216" s="141">
        <f t="shared" si="40"/>
        <v>11.046296296296296</v>
      </c>
      <c r="W216" s="141">
        <f t="shared" si="41"/>
        <v>21.303571428571427</v>
      </c>
      <c r="X216" s="141">
        <f t="shared" si="42"/>
        <v>21.303571428571427</v>
      </c>
      <c r="Y216" s="141">
        <f t="shared" si="43"/>
        <v>9.3203125</v>
      </c>
    </row>
    <row r="217" spans="1:25">
      <c r="A217" s="141" t="str">
        <f t="shared" si="33"/>
        <v>研发</v>
      </c>
      <c r="B217" s="146" t="str">
        <f t="shared" si="34"/>
        <v>332123</v>
      </c>
      <c r="C217" s="148"/>
      <c r="D217" s="148"/>
      <c r="E217" s="148">
        <v>1</v>
      </c>
      <c r="F217" s="148"/>
      <c r="G217" s="148"/>
      <c r="H217" s="148">
        <v>1</v>
      </c>
      <c r="I217" s="148"/>
      <c r="J217" s="148">
        <v>1</v>
      </c>
      <c r="K217" s="148"/>
      <c r="L217" s="148"/>
      <c r="M217" s="141">
        <v>1</v>
      </c>
      <c r="N217" s="141">
        <v>1</v>
      </c>
      <c r="O217" s="141">
        <v>1</v>
      </c>
      <c r="Q217" s="141">
        <f t="shared" si="35"/>
        <v>391.5</v>
      </c>
      <c r="R217" s="141">
        <f t="shared" si="36"/>
        <v>37</v>
      </c>
      <c r="S217" s="141">
        <f t="shared" si="37"/>
        <v>42</v>
      </c>
      <c r="T217" s="141">
        <f t="shared" si="38"/>
        <v>33</v>
      </c>
      <c r="U217" s="141">
        <f t="shared" si="39"/>
        <v>42</v>
      </c>
      <c r="V217" s="141">
        <f t="shared" si="40"/>
        <v>10.581081081081081</v>
      </c>
      <c r="W217" s="141">
        <f t="shared" si="41"/>
        <v>9.3214285714285712</v>
      </c>
      <c r="X217" s="141">
        <f t="shared" si="42"/>
        <v>11.863636363636363</v>
      </c>
      <c r="Y217" s="141">
        <f t="shared" si="43"/>
        <v>9.3214285714285712</v>
      </c>
    </row>
    <row r="218" spans="1:25">
      <c r="A218" s="141" t="str">
        <f t="shared" si="33"/>
        <v>研发</v>
      </c>
      <c r="B218" s="146" t="str">
        <f t="shared" si="34"/>
        <v>22213</v>
      </c>
      <c r="C218" s="148"/>
      <c r="D218" s="148">
        <v>1</v>
      </c>
      <c r="E218" s="148"/>
      <c r="F218" s="148"/>
      <c r="G218" s="148">
        <v>1</v>
      </c>
      <c r="H218" s="148"/>
      <c r="I218" s="148"/>
      <c r="J218" s="148">
        <v>1</v>
      </c>
      <c r="K218" s="148"/>
      <c r="L218" s="148"/>
      <c r="M218" s="141">
        <v>1</v>
      </c>
      <c r="O218" s="141">
        <v>1</v>
      </c>
      <c r="Q218" s="141">
        <f t="shared" si="35"/>
        <v>299</v>
      </c>
      <c r="R218" s="141">
        <f t="shared" si="36"/>
        <v>14</v>
      </c>
      <c r="S218" s="141">
        <f t="shared" si="37"/>
        <v>23</v>
      </c>
      <c r="T218" s="141">
        <f t="shared" si="38"/>
        <v>41</v>
      </c>
      <c r="U218" s="141">
        <f t="shared" si="39"/>
        <v>32</v>
      </c>
      <c r="V218" s="141">
        <f t="shared" si="40"/>
        <v>21.357142857142858</v>
      </c>
      <c r="W218" s="141">
        <f t="shared" si="41"/>
        <v>13</v>
      </c>
      <c r="X218" s="141">
        <f t="shared" si="42"/>
        <v>7.2926829268292686</v>
      </c>
      <c r="Y218" s="141">
        <f t="shared" si="43"/>
        <v>9.34375</v>
      </c>
    </row>
    <row r="219" spans="1:25">
      <c r="A219" s="141" t="str">
        <f t="shared" si="33"/>
        <v>研发</v>
      </c>
      <c r="B219" s="146" t="str">
        <f t="shared" si="34"/>
        <v>1243</v>
      </c>
      <c r="C219" s="148">
        <v>1</v>
      </c>
      <c r="D219" s="148"/>
      <c r="E219" s="148"/>
      <c r="F219" s="148"/>
      <c r="G219" s="148">
        <v>1</v>
      </c>
      <c r="H219" s="148"/>
      <c r="I219" s="148"/>
      <c r="J219" s="148"/>
      <c r="K219" s="148"/>
      <c r="L219" s="148">
        <v>1</v>
      </c>
      <c r="O219" s="141">
        <v>1</v>
      </c>
      <c r="Q219" s="141">
        <f t="shared" si="35"/>
        <v>291</v>
      </c>
      <c r="R219" s="141">
        <f t="shared" si="36"/>
        <v>22</v>
      </c>
      <c r="S219" s="141">
        <f t="shared" si="37"/>
        <v>22</v>
      </c>
      <c r="T219" s="141">
        <f t="shared" si="38"/>
        <v>22</v>
      </c>
      <c r="U219" s="141">
        <f t="shared" si="39"/>
        <v>31</v>
      </c>
      <c r="V219" s="141">
        <f t="shared" si="40"/>
        <v>13.227272727272727</v>
      </c>
      <c r="W219" s="141">
        <f t="shared" si="41"/>
        <v>13.227272727272727</v>
      </c>
      <c r="X219" s="141">
        <f t="shared" si="42"/>
        <v>13.227272727272727</v>
      </c>
      <c r="Y219" s="141">
        <f t="shared" si="43"/>
        <v>9.387096774193548</v>
      </c>
    </row>
    <row r="220" spans="1:25">
      <c r="A220" s="141" t="str">
        <f t="shared" si="33"/>
        <v>研发</v>
      </c>
      <c r="B220" s="146" t="str">
        <f t="shared" si="34"/>
        <v>11324</v>
      </c>
      <c r="C220" s="148">
        <v>1</v>
      </c>
      <c r="D220" s="148"/>
      <c r="E220" s="148"/>
      <c r="F220" s="148">
        <v>1</v>
      </c>
      <c r="G220" s="148"/>
      <c r="H220" s="148"/>
      <c r="I220" s="148"/>
      <c r="J220" s="148"/>
      <c r="K220" s="148">
        <v>1</v>
      </c>
      <c r="L220" s="148"/>
      <c r="N220" s="141">
        <v>1</v>
      </c>
      <c r="P220" s="141">
        <v>1</v>
      </c>
      <c r="Q220" s="141">
        <f t="shared" si="35"/>
        <v>300.75</v>
      </c>
      <c r="R220" s="141">
        <f t="shared" si="36"/>
        <v>27</v>
      </c>
      <c r="S220" s="141">
        <f t="shared" si="37"/>
        <v>14</v>
      </c>
      <c r="T220" s="141">
        <f t="shared" si="38"/>
        <v>23</v>
      </c>
      <c r="U220" s="141">
        <f t="shared" si="39"/>
        <v>32</v>
      </c>
      <c r="V220" s="141">
        <f t="shared" si="40"/>
        <v>11.138888888888889</v>
      </c>
      <c r="W220" s="141">
        <f t="shared" si="41"/>
        <v>21.482142857142858</v>
      </c>
      <c r="X220" s="141">
        <f t="shared" si="42"/>
        <v>13.076086956521738</v>
      </c>
      <c r="Y220" s="141">
        <f t="shared" si="43"/>
        <v>9.3984375</v>
      </c>
    </row>
    <row r="221" spans="1:25">
      <c r="A221" s="141" t="str">
        <f t="shared" si="33"/>
        <v>研发</v>
      </c>
      <c r="B221" s="146" t="str">
        <f t="shared" si="34"/>
        <v>3231</v>
      </c>
      <c r="C221" s="148"/>
      <c r="D221" s="148"/>
      <c r="E221" s="148">
        <v>1</v>
      </c>
      <c r="F221" s="148"/>
      <c r="G221" s="148">
        <v>1</v>
      </c>
      <c r="H221" s="148"/>
      <c r="I221" s="148"/>
      <c r="J221" s="148"/>
      <c r="K221" s="148">
        <v>1</v>
      </c>
      <c r="L221" s="148"/>
      <c r="M221" s="147">
        <v>1</v>
      </c>
      <c r="N221" s="147"/>
      <c r="O221" s="147"/>
      <c r="P221" s="147"/>
      <c r="Q221" s="141">
        <f t="shared" si="35"/>
        <v>291.75</v>
      </c>
      <c r="R221" s="141">
        <f t="shared" si="36"/>
        <v>22</v>
      </c>
      <c r="S221" s="141">
        <f t="shared" si="37"/>
        <v>31</v>
      </c>
      <c r="T221" s="141">
        <f t="shared" si="38"/>
        <v>22</v>
      </c>
      <c r="U221" s="141">
        <f t="shared" si="39"/>
        <v>31</v>
      </c>
      <c r="V221" s="141">
        <f t="shared" si="40"/>
        <v>13.261363636363637</v>
      </c>
      <c r="W221" s="141">
        <f t="shared" si="41"/>
        <v>9.4112903225806459</v>
      </c>
      <c r="X221" s="141">
        <f t="shared" si="42"/>
        <v>13.261363636363637</v>
      </c>
      <c r="Y221" s="141">
        <f t="shared" si="43"/>
        <v>9.4112903225806459</v>
      </c>
    </row>
    <row r="222" spans="1:25">
      <c r="A222" s="141" t="str">
        <f t="shared" si="33"/>
        <v>研发</v>
      </c>
      <c r="B222" s="146" t="str">
        <f t="shared" si="34"/>
        <v>22223</v>
      </c>
      <c r="C222" s="148"/>
      <c r="D222" s="148">
        <v>1</v>
      </c>
      <c r="E222" s="148"/>
      <c r="F222" s="148"/>
      <c r="G222" s="148">
        <v>1</v>
      </c>
      <c r="H222" s="148"/>
      <c r="I222" s="148"/>
      <c r="J222" s="148">
        <v>1</v>
      </c>
      <c r="K222" s="148"/>
      <c r="L222" s="148"/>
      <c r="N222" s="141">
        <v>1</v>
      </c>
      <c r="O222" s="141">
        <v>1</v>
      </c>
      <c r="Q222" s="141">
        <f t="shared" si="35"/>
        <v>302</v>
      </c>
      <c r="R222" s="141">
        <f t="shared" si="36"/>
        <v>18</v>
      </c>
      <c r="S222" s="141">
        <f t="shared" si="37"/>
        <v>14</v>
      </c>
      <c r="T222" s="141">
        <f t="shared" si="38"/>
        <v>32</v>
      </c>
      <c r="U222" s="141">
        <f t="shared" si="39"/>
        <v>32</v>
      </c>
      <c r="V222" s="141">
        <f t="shared" si="40"/>
        <v>16.777777777777779</v>
      </c>
      <c r="W222" s="141">
        <f t="shared" si="41"/>
        <v>21.571428571428573</v>
      </c>
      <c r="X222" s="141">
        <f t="shared" si="42"/>
        <v>9.4375</v>
      </c>
      <c r="Y222" s="141">
        <f t="shared" si="43"/>
        <v>9.4375</v>
      </c>
    </row>
    <row r="223" spans="1:25">
      <c r="A223" s="141" t="str">
        <f t="shared" si="33"/>
        <v>研发</v>
      </c>
      <c r="B223" s="146" t="str">
        <f t="shared" si="34"/>
        <v>223124</v>
      </c>
      <c r="C223" s="148"/>
      <c r="D223" s="148">
        <v>1</v>
      </c>
      <c r="E223" s="148"/>
      <c r="F223" s="148"/>
      <c r="G223" s="148">
        <v>1</v>
      </c>
      <c r="H223" s="148"/>
      <c r="I223" s="148"/>
      <c r="J223" s="148"/>
      <c r="K223" s="148">
        <v>1</v>
      </c>
      <c r="L223" s="148"/>
      <c r="M223" s="141">
        <v>1</v>
      </c>
      <c r="N223" s="141">
        <v>1</v>
      </c>
      <c r="P223" s="141">
        <v>1</v>
      </c>
      <c r="Q223" s="141">
        <f t="shared" si="35"/>
        <v>396.5</v>
      </c>
      <c r="R223" s="141">
        <f t="shared" si="36"/>
        <v>28</v>
      </c>
      <c r="S223" s="141">
        <f t="shared" si="37"/>
        <v>24</v>
      </c>
      <c r="T223" s="141">
        <f t="shared" si="38"/>
        <v>33</v>
      </c>
      <c r="U223" s="141">
        <f t="shared" si="39"/>
        <v>42</v>
      </c>
      <c r="V223" s="141">
        <f t="shared" si="40"/>
        <v>14.160714285714286</v>
      </c>
      <c r="W223" s="141">
        <f t="shared" si="41"/>
        <v>16.520833333333332</v>
      </c>
      <c r="X223" s="141">
        <f t="shared" si="42"/>
        <v>12.015151515151516</v>
      </c>
      <c r="Y223" s="141">
        <f t="shared" si="43"/>
        <v>9.4404761904761898</v>
      </c>
    </row>
    <row r="224" spans="1:25">
      <c r="A224" s="141" t="str">
        <f t="shared" si="33"/>
        <v>研发</v>
      </c>
      <c r="B224" s="146" t="str">
        <f t="shared" si="34"/>
        <v>21312</v>
      </c>
      <c r="C224" s="148"/>
      <c r="D224" s="148">
        <v>1</v>
      </c>
      <c r="E224" s="148"/>
      <c r="F224" s="148">
        <v>1</v>
      </c>
      <c r="G224" s="148"/>
      <c r="H224" s="148"/>
      <c r="I224" s="148"/>
      <c r="J224" s="148"/>
      <c r="K224" s="148">
        <v>1</v>
      </c>
      <c r="L224" s="148"/>
      <c r="M224" s="141">
        <v>1</v>
      </c>
      <c r="N224" s="141">
        <v>1</v>
      </c>
      <c r="Q224" s="141">
        <f t="shared" si="35"/>
        <v>302.5</v>
      </c>
      <c r="R224" s="141">
        <f t="shared" si="36"/>
        <v>18</v>
      </c>
      <c r="S224" s="141">
        <f t="shared" si="37"/>
        <v>23</v>
      </c>
      <c r="T224" s="141">
        <f t="shared" si="38"/>
        <v>41</v>
      </c>
      <c r="U224" s="141">
        <f t="shared" si="39"/>
        <v>32</v>
      </c>
      <c r="V224" s="141">
        <f t="shared" si="40"/>
        <v>16.805555555555557</v>
      </c>
      <c r="W224" s="141">
        <f t="shared" si="41"/>
        <v>13.152173913043478</v>
      </c>
      <c r="X224" s="141">
        <f t="shared" si="42"/>
        <v>7.3780487804878048</v>
      </c>
      <c r="Y224" s="141">
        <f t="shared" si="43"/>
        <v>9.453125</v>
      </c>
    </row>
    <row r="225" spans="1:25">
      <c r="A225" s="141" t="str">
        <f t="shared" si="33"/>
        <v>研发</v>
      </c>
      <c r="B225" s="146" t="str">
        <f t="shared" si="34"/>
        <v>133234</v>
      </c>
      <c r="C225" s="148">
        <v>1</v>
      </c>
      <c r="D225" s="148"/>
      <c r="E225" s="148"/>
      <c r="F225" s="148"/>
      <c r="G225" s="148"/>
      <c r="H225" s="148">
        <v>1</v>
      </c>
      <c r="I225" s="148"/>
      <c r="J225" s="148"/>
      <c r="K225" s="148">
        <v>1</v>
      </c>
      <c r="L225" s="148"/>
      <c r="N225" s="141">
        <v>1</v>
      </c>
      <c r="O225" s="141">
        <v>1</v>
      </c>
      <c r="P225" s="141">
        <v>1</v>
      </c>
      <c r="Q225" s="141">
        <f t="shared" si="35"/>
        <v>399</v>
      </c>
      <c r="R225" s="141">
        <f t="shared" si="36"/>
        <v>46</v>
      </c>
      <c r="S225" s="141">
        <f t="shared" si="37"/>
        <v>33</v>
      </c>
      <c r="T225" s="141">
        <f t="shared" si="38"/>
        <v>24</v>
      </c>
      <c r="U225" s="141">
        <f t="shared" si="39"/>
        <v>42</v>
      </c>
      <c r="V225" s="141">
        <f t="shared" si="40"/>
        <v>8.6739130434782616</v>
      </c>
      <c r="W225" s="141">
        <f t="shared" si="41"/>
        <v>12.090909090909092</v>
      </c>
      <c r="X225" s="141">
        <f t="shared" si="42"/>
        <v>16.625</v>
      </c>
      <c r="Y225" s="141">
        <f t="shared" si="43"/>
        <v>9.5</v>
      </c>
    </row>
    <row r="226" spans="1:25">
      <c r="A226" s="141" t="str">
        <f t="shared" si="33"/>
        <v>研发</v>
      </c>
      <c r="B226" s="146" t="str">
        <f t="shared" si="34"/>
        <v>3232</v>
      </c>
      <c r="C226" s="148"/>
      <c r="D226" s="148"/>
      <c r="E226" s="148">
        <v>1</v>
      </c>
      <c r="F226" s="148"/>
      <c r="G226" s="148">
        <v>1</v>
      </c>
      <c r="H226" s="148"/>
      <c r="I226" s="148"/>
      <c r="J226" s="148"/>
      <c r="K226" s="148">
        <v>1</v>
      </c>
      <c r="L226" s="148"/>
      <c r="M226" s="147"/>
      <c r="N226" s="147">
        <v>1</v>
      </c>
      <c r="O226" s="147"/>
      <c r="P226" s="147"/>
      <c r="Q226" s="141">
        <f t="shared" si="35"/>
        <v>294.75</v>
      </c>
      <c r="R226" s="141">
        <f t="shared" si="36"/>
        <v>26</v>
      </c>
      <c r="S226" s="141">
        <f t="shared" si="37"/>
        <v>22</v>
      </c>
      <c r="T226" s="141">
        <f t="shared" si="38"/>
        <v>13</v>
      </c>
      <c r="U226" s="141">
        <f t="shared" si="39"/>
        <v>31</v>
      </c>
      <c r="V226" s="141">
        <f t="shared" si="40"/>
        <v>11.336538461538462</v>
      </c>
      <c r="W226" s="141">
        <f t="shared" si="41"/>
        <v>13.397727272727273</v>
      </c>
      <c r="X226" s="141">
        <f t="shared" si="42"/>
        <v>22.673076923076923</v>
      </c>
      <c r="Y226" s="141">
        <f t="shared" si="43"/>
        <v>9.508064516129032</v>
      </c>
    </row>
    <row r="227" spans="1:25">
      <c r="A227" s="141" t="str">
        <f t="shared" si="33"/>
        <v>研发</v>
      </c>
      <c r="B227" s="146" t="str">
        <f t="shared" si="34"/>
        <v>332124</v>
      </c>
      <c r="C227" s="148"/>
      <c r="D227" s="148"/>
      <c r="E227" s="148">
        <v>1</v>
      </c>
      <c r="F227" s="148"/>
      <c r="G227" s="148"/>
      <c r="H227" s="148">
        <v>1</v>
      </c>
      <c r="I227" s="148"/>
      <c r="J227" s="148">
        <v>1</v>
      </c>
      <c r="K227" s="148"/>
      <c r="L227" s="148"/>
      <c r="M227" s="141">
        <v>1</v>
      </c>
      <c r="N227" s="141">
        <v>1</v>
      </c>
      <c r="P227" s="141">
        <v>1</v>
      </c>
      <c r="Q227" s="141">
        <f t="shared" si="35"/>
        <v>399.5</v>
      </c>
      <c r="R227" s="141">
        <f t="shared" si="36"/>
        <v>37</v>
      </c>
      <c r="S227" s="141">
        <f t="shared" si="37"/>
        <v>33</v>
      </c>
      <c r="T227" s="141">
        <f t="shared" si="38"/>
        <v>24</v>
      </c>
      <c r="U227" s="141">
        <f t="shared" si="39"/>
        <v>42</v>
      </c>
      <c r="V227" s="141">
        <f t="shared" si="40"/>
        <v>10.797297297297296</v>
      </c>
      <c r="W227" s="141">
        <f t="shared" si="41"/>
        <v>12.106060606060606</v>
      </c>
      <c r="X227" s="141">
        <f t="shared" si="42"/>
        <v>16.645833333333332</v>
      </c>
      <c r="Y227" s="141">
        <f t="shared" si="43"/>
        <v>9.5119047619047628</v>
      </c>
    </row>
    <row r="228" spans="1:25">
      <c r="A228" s="141" t="str">
        <f t="shared" si="33"/>
        <v>研发</v>
      </c>
      <c r="B228" s="146" t="str">
        <f t="shared" si="34"/>
        <v>111234</v>
      </c>
      <c r="C228" s="148">
        <v>1</v>
      </c>
      <c r="D228" s="148"/>
      <c r="E228" s="148"/>
      <c r="F228" s="148">
        <v>1</v>
      </c>
      <c r="G228" s="148"/>
      <c r="H228" s="148"/>
      <c r="I228" s="148">
        <v>1</v>
      </c>
      <c r="J228" s="148"/>
      <c r="K228" s="148"/>
      <c r="L228" s="148"/>
      <c r="N228" s="141">
        <v>1</v>
      </c>
      <c r="O228" s="141">
        <v>1</v>
      </c>
      <c r="P228" s="141">
        <v>1</v>
      </c>
      <c r="Q228" s="141">
        <f t="shared" si="35"/>
        <v>314.25</v>
      </c>
      <c r="R228" s="141">
        <f t="shared" si="36"/>
        <v>28</v>
      </c>
      <c r="S228" s="141">
        <f t="shared" si="37"/>
        <v>15</v>
      </c>
      <c r="T228" s="141">
        <f t="shared" si="38"/>
        <v>24</v>
      </c>
      <c r="U228" s="141">
        <f t="shared" si="39"/>
        <v>33</v>
      </c>
      <c r="V228" s="141">
        <f t="shared" si="40"/>
        <v>11.223214285714286</v>
      </c>
      <c r="W228" s="141">
        <f t="shared" si="41"/>
        <v>20.95</v>
      </c>
      <c r="X228" s="141">
        <f t="shared" si="42"/>
        <v>13.09375</v>
      </c>
      <c r="Y228" s="141">
        <f t="shared" si="43"/>
        <v>9.5227272727272734</v>
      </c>
    </row>
    <row r="229" spans="1:25">
      <c r="A229" s="141" t="str">
        <f t="shared" si="33"/>
        <v>研发</v>
      </c>
      <c r="B229" s="146" t="str">
        <f t="shared" si="34"/>
        <v>32113</v>
      </c>
      <c r="C229" s="148"/>
      <c r="D229" s="148"/>
      <c r="E229" s="148">
        <v>1</v>
      </c>
      <c r="F229" s="148"/>
      <c r="G229" s="148">
        <v>1</v>
      </c>
      <c r="H229" s="148"/>
      <c r="I229" s="148">
        <v>1</v>
      </c>
      <c r="J229" s="148"/>
      <c r="K229" s="148"/>
      <c r="L229" s="148"/>
      <c r="M229" s="147">
        <v>1</v>
      </c>
      <c r="N229" s="147"/>
      <c r="O229" s="147">
        <v>1</v>
      </c>
      <c r="P229" s="147"/>
      <c r="Q229" s="141">
        <f t="shared" si="35"/>
        <v>305.25</v>
      </c>
      <c r="R229" s="141">
        <f t="shared" si="36"/>
        <v>23</v>
      </c>
      <c r="S229" s="141">
        <f t="shared" si="37"/>
        <v>32</v>
      </c>
      <c r="T229" s="141">
        <f t="shared" si="38"/>
        <v>23</v>
      </c>
      <c r="U229" s="141">
        <f t="shared" si="39"/>
        <v>32</v>
      </c>
      <c r="V229" s="141">
        <f t="shared" si="40"/>
        <v>13.271739130434783</v>
      </c>
      <c r="W229" s="141">
        <f t="shared" si="41"/>
        <v>9.5390625</v>
      </c>
      <c r="X229" s="141">
        <f t="shared" si="42"/>
        <v>13.271739130434783</v>
      </c>
      <c r="Y229" s="141">
        <f t="shared" si="43"/>
        <v>9.5390625</v>
      </c>
    </row>
    <row r="230" spans="1:25">
      <c r="A230" s="141" t="str">
        <f t="shared" si="33"/>
        <v>研发</v>
      </c>
      <c r="B230" s="146" t="str">
        <f t="shared" si="34"/>
        <v>233123</v>
      </c>
      <c r="C230" s="148"/>
      <c r="D230" s="148">
        <v>1</v>
      </c>
      <c r="E230" s="148"/>
      <c r="F230" s="148"/>
      <c r="G230" s="148"/>
      <c r="H230" s="148">
        <v>1</v>
      </c>
      <c r="I230" s="148"/>
      <c r="J230" s="148"/>
      <c r="K230" s="148">
        <v>1</v>
      </c>
      <c r="L230" s="148"/>
      <c r="M230" s="141">
        <v>1</v>
      </c>
      <c r="N230" s="141">
        <v>1</v>
      </c>
      <c r="O230" s="141">
        <v>1</v>
      </c>
      <c r="Q230" s="141">
        <f t="shared" si="35"/>
        <v>400.75</v>
      </c>
      <c r="R230" s="141">
        <f t="shared" si="36"/>
        <v>37</v>
      </c>
      <c r="S230" s="141">
        <f t="shared" si="37"/>
        <v>42</v>
      </c>
      <c r="T230" s="141">
        <f t="shared" si="38"/>
        <v>42</v>
      </c>
      <c r="U230" s="141">
        <f t="shared" si="39"/>
        <v>42</v>
      </c>
      <c r="V230" s="141">
        <f t="shared" si="40"/>
        <v>10.831081081081081</v>
      </c>
      <c r="W230" s="141">
        <f t="shared" si="41"/>
        <v>9.5416666666666661</v>
      </c>
      <c r="X230" s="141">
        <f t="shared" si="42"/>
        <v>9.5416666666666661</v>
      </c>
      <c r="Y230" s="141">
        <f t="shared" si="43"/>
        <v>9.5416666666666661</v>
      </c>
    </row>
    <row r="231" spans="1:25">
      <c r="A231" s="141" t="str">
        <f t="shared" si="33"/>
        <v>研发</v>
      </c>
      <c r="B231" s="146" t="str">
        <f t="shared" si="34"/>
        <v>211123</v>
      </c>
      <c r="C231" s="148"/>
      <c r="D231" s="148">
        <v>1</v>
      </c>
      <c r="E231" s="148"/>
      <c r="F231" s="148">
        <v>1</v>
      </c>
      <c r="G231" s="148"/>
      <c r="H231" s="148"/>
      <c r="I231" s="148">
        <v>1</v>
      </c>
      <c r="J231" s="148"/>
      <c r="K231" s="148"/>
      <c r="L231" s="148"/>
      <c r="M231" s="141">
        <v>1</v>
      </c>
      <c r="N231" s="141">
        <v>1</v>
      </c>
      <c r="O231" s="141">
        <v>1</v>
      </c>
      <c r="Q231" s="141">
        <f t="shared" si="35"/>
        <v>316</v>
      </c>
      <c r="R231" s="141">
        <f t="shared" si="36"/>
        <v>19</v>
      </c>
      <c r="S231" s="141">
        <f t="shared" si="37"/>
        <v>24</v>
      </c>
      <c r="T231" s="141">
        <f t="shared" si="38"/>
        <v>42</v>
      </c>
      <c r="U231" s="141">
        <f t="shared" si="39"/>
        <v>33</v>
      </c>
      <c r="V231" s="141">
        <f t="shared" si="40"/>
        <v>16.631578947368421</v>
      </c>
      <c r="W231" s="141">
        <f t="shared" si="41"/>
        <v>13.166666666666666</v>
      </c>
      <c r="X231" s="141">
        <f t="shared" si="42"/>
        <v>7.5238095238095237</v>
      </c>
      <c r="Y231" s="141">
        <f t="shared" si="43"/>
        <v>9.5757575757575761</v>
      </c>
    </row>
    <row r="232" spans="1:25">
      <c r="A232" s="141" t="str">
        <f t="shared" si="33"/>
        <v>研发</v>
      </c>
      <c r="B232" s="146" t="str">
        <f t="shared" si="34"/>
        <v>33412</v>
      </c>
      <c r="C232" s="148"/>
      <c r="D232" s="148"/>
      <c r="E232" s="148">
        <v>1</v>
      </c>
      <c r="F232" s="148"/>
      <c r="G232" s="148"/>
      <c r="H232" s="148">
        <v>1</v>
      </c>
      <c r="I232" s="148"/>
      <c r="J232" s="148"/>
      <c r="K232" s="148"/>
      <c r="L232" s="148">
        <v>1</v>
      </c>
      <c r="M232" s="141">
        <v>1</v>
      </c>
      <c r="N232" s="141">
        <v>1</v>
      </c>
      <c r="Q232" s="141">
        <f t="shared" si="35"/>
        <v>393.25</v>
      </c>
      <c r="R232" s="141">
        <f t="shared" si="36"/>
        <v>36</v>
      </c>
      <c r="S232" s="141">
        <f t="shared" si="37"/>
        <v>41</v>
      </c>
      <c r="T232" s="141">
        <f t="shared" si="38"/>
        <v>23</v>
      </c>
      <c r="U232" s="141">
        <f t="shared" si="39"/>
        <v>41</v>
      </c>
      <c r="V232" s="141">
        <f t="shared" si="40"/>
        <v>10.923611111111111</v>
      </c>
      <c r="W232" s="141">
        <f t="shared" si="41"/>
        <v>9.5914634146341466</v>
      </c>
      <c r="X232" s="141">
        <f t="shared" si="42"/>
        <v>17.097826086956523</v>
      </c>
      <c r="Y232" s="141">
        <f t="shared" si="43"/>
        <v>9.5914634146341466</v>
      </c>
    </row>
    <row r="233" spans="1:25">
      <c r="A233" s="141" t="str">
        <f t="shared" si="33"/>
        <v>研发</v>
      </c>
      <c r="B233" s="146" t="str">
        <f t="shared" si="34"/>
        <v>22214</v>
      </c>
      <c r="C233" s="148"/>
      <c r="D233" s="148">
        <v>1</v>
      </c>
      <c r="E233" s="148"/>
      <c r="F233" s="148"/>
      <c r="G233" s="148">
        <v>1</v>
      </c>
      <c r="H233" s="148"/>
      <c r="I233" s="148"/>
      <c r="J233" s="148">
        <v>1</v>
      </c>
      <c r="K233" s="148"/>
      <c r="L233" s="148"/>
      <c r="M233" s="141">
        <v>1</v>
      </c>
      <c r="P233" s="141">
        <v>1</v>
      </c>
      <c r="Q233" s="141">
        <f t="shared" si="35"/>
        <v>307</v>
      </c>
      <c r="R233" s="141">
        <f t="shared" si="36"/>
        <v>14</v>
      </c>
      <c r="S233" s="141">
        <f t="shared" si="37"/>
        <v>14</v>
      </c>
      <c r="T233" s="141">
        <f t="shared" si="38"/>
        <v>32</v>
      </c>
      <c r="U233" s="141">
        <f t="shared" si="39"/>
        <v>32</v>
      </c>
      <c r="V233" s="141">
        <f t="shared" si="40"/>
        <v>21.928571428571427</v>
      </c>
      <c r="W233" s="141">
        <f t="shared" si="41"/>
        <v>21.928571428571427</v>
      </c>
      <c r="X233" s="141">
        <f t="shared" si="42"/>
        <v>9.59375</v>
      </c>
      <c r="Y233" s="141">
        <f t="shared" si="43"/>
        <v>9.59375</v>
      </c>
    </row>
    <row r="234" spans="1:25">
      <c r="A234" s="141" t="str">
        <f t="shared" si="33"/>
        <v>研发</v>
      </c>
      <c r="B234" s="146" t="str">
        <f t="shared" si="34"/>
        <v>1124</v>
      </c>
      <c r="C234" s="148">
        <v>1</v>
      </c>
      <c r="D234" s="148"/>
      <c r="E234" s="148"/>
      <c r="F234" s="148">
        <v>1</v>
      </c>
      <c r="G234" s="148"/>
      <c r="H234" s="148"/>
      <c r="I234" s="148"/>
      <c r="J234" s="148">
        <v>1</v>
      </c>
      <c r="K234" s="148"/>
      <c r="L234" s="148"/>
      <c r="P234" s="141">
        <v>1</v>
      </c>
      <c r="Q234" s="141">
        <f t="shared" si="35"/>
        <v>211.25</v>
      </c>
      <c r="R234" s="141">
        <f t="shared" si="36"/>
        <v>13</v>
      </c>
      <c r="S234" s="141">
        <f t="shared" si="37"/>
        <v>4</v>
      </c>
      <c r="T234" s="141">
        <f t="shared" si="38"/>
        <v>22</v>
      </c>
      <c r="U234" s="141">
        <f t="shared" si="39"/>
        <v>22</v>
      </c>
      <c r="V234" s="141">
        <f t="shared" si="40"/>
        <v>16.25</v>
      </c>
      <c r="W234" s="141">
        <f t="shared" si="41"/>
        <v>52.8125</v>
      </c>
      <c r="X234" s="141">
        <f t="shared" si="42"/>
        <v>9.6022727272727266</v>
      </c>
      <c r="Y234" s="141">
        <f t="shared" si="43"/>
        <v>9.6022727272727266</v>
      </c>
    </row>
    <row r="235" spans="1:25">
      <c r="A235" s="141" t="str">
        <f t="shared" si="33"/>
        <v>研发</v>
      </c>
      <c r="B235" s="146" t="str">
        <f t="shared" si="34"/>
        <v>32123</v>
      </c>
      <c r="C235" s="148"/>
      <c r="D235" s="148"/>
      <c r="E235" s="148">
        <v>1</v>
      </c>
      <c r="F235" s="148"/>
      <c r="G235" s="148">
        <v>1</v>
      </c>
      <c r="H235" s="148"/>
      <c r="I235" s="148">
        <v>1</v>
      </c>
      <c r="J235" s="148"/>
      <c r="K235" s="148"/>
      <c r="L235" s="148"/>
      <c r="N235" s="141">
        <v>1</v>
      </c>
      <c r="O235" s="141">
        <v>1</v>
      </c>
      <c r="Q235" s="141">
        <f t="shared" si="35"/>
        <v>308.25</v>
      </c>
      <c r="R235" s="141">
        <f t="shared" si="36"/>
        <v>27</v>
      </c>
      <c r="S235" s="141">
        <f t="shared" si="37"/>
        <v>23</v>
      </c>
      <c r="T235" s="141">
        <f t="shared" si="38"/>
        <v>14</v>
      </c>
      <c r="U235" s="141">
        <f t="shared" si="39"/>
        <v>32</v>
      </c>
      <c r="V235" s="141">
        <f t="shared" si="40"/>
        <v>11.416666666666666</v>
      </c>
      <c r="W235" s="141">
        <f t="shared" si="41"/>
        <v>13.402173913043478</v>
      </c>
      <c r="X235" s="141">
        <f t="shared" si="42"/>
        <v>22.017857142857142</v>
      </c>
      <c r="Y235" s="141">
        <f t="shared" si="43"/>
        <v>9.6328125</v>
      </c>
    </row>
    <row r="236" spans="1:25">
      <c r="A236" s="141" t="str">
        <f t="shared" si="33"/>
        <v>研发</v>
      </c>
      <c r="B236" s="146" t="str">
        <f t="shared" si="34"/>
        <v>1244</v>
      </c>
      <c r="C236" s="148">
        <v>1</v>
      </c>
      <c r="D236" s="148"/>
      <c r="E236" s="148"/>
      <c r="F236" s="148"/>
      <c r="G236" s="148">
        <v>1</v>
      </c>
      <c r="H236" s="148"/>
      <c r="I236" s="148"/>
      <c r="J236" s="148"/>
      <c r="K236" s="148"/>
      <c r="L236" s="148">
        <v>1</v>
      </c>
      <c r="P236" s="141">
        <v>1</v>
      </c>
      <c r="Q236" s="141">
        <f t="shared" si="35"/>
        <v>299</v>
      </c>
      <c r="R236" s="141">
        <f t="shared" si="36"/>
        <v>22</v>
      </c>
      <c r="S236" s="141">
        <f t="shared" si="37"/>
        <v>13</v>
      </c>
      <c r="T236" s="141">
        <f t="shared" si="38"/>
        <v>13</v>
      </c>
      <c r="U236" s="141">
        <f t="shared" si="39"/>
        <v>31</v>
      </c>
      <c r="V236" s="141">
        <f t="shared" si="40"/>
        <v>13.590909090909092</v>
      </c>
      <c r="W236" s="141">
        <f t="shared" si="41"/>
        <v>23</v>
      </c>
      <c r="X236" s="141">
        <f t="shared" si="42"/>
        <v>23</v>
      </c>
      <c r="Y236" s="141">
        <f t="shared" si="43"/>
        <v>9.6451612903225801</v>
      </c>
    </row>
    <row r="237" spans="1:25">
      <c r="A237" s="141" t="str">
        <f t="shared" si="33"/>
        <v>研发</v>
      </c>
      <c r="B237" s="146" t="str">
        <f t="shared" si="34"/>
        <v>13234</v>
      </c>
      <c r="C237" s="148">
        <v>1</v>
      </c>
      <c r="D237" s="148"/>
      <c r="E237" s="148"/>
      <c r="F237" s="148"/>
      <c r="G237" s="148"/>
      <c r="H237" s="148">
        <v>1</v>
      </c>
      <c r="I237" s="148"/>
      <c r="J237" s="148">
        <v>1</v>
      </c>
      <c r="K237" s="148"/>
      <c r="L237" s="148"/>
      <c r="O237" s="141">
        <v>1</v>
      </c>
      <c r="P237" s="141">
        <v>1</v>
      </c>
      <c r="Q237" s="141">
        <f t="shared" si="35"/>
        <v>309.5</v>
      </c>
      <c r="R237" s="141">
        <f t="shared" si="36"/>
        <v>32</v>
      </c>
      <c r="S237" s="141">
        <f t="shared" si="37"/>
        <v>23</v>
      </c>
      <c r="T237" s="141">
        <f t="shared" si="38"/>
        <v>23</v>
      </c>
      <c r="U237" s="141">
        <f t="shared" si="39"/>
        <v>32</v>
      </c>
      <c r="V237" s="141">
        <f t="shared" si="40"/>
        <v>9.671875</v>
      </c>
      <c r="W237" s="141">
        <f t="shared" si="41"/>
        <v>13.456521739130435</v>
      </c>
      <c r="X237" s="141">
        <f t="shared" si="42"/>
        <v>13.456521739130435</v>
      </c>
      <c r="Y237" s="141">
        <f t="shared" si="43"/>
        <v>9.671875</v>
      </c>
    </row>
    <row r="238" spans="1:25">
      <c r="A238" s="141" t="str">
        <f t="shared" si="33"/>
        <v>研发</v>
      </c>
      <c r="B238" s="146" t="str">
        <f t="shared" si="34"/>
        <v>2121</v>
      </c>
      <c r="C238" s="148"/>
      <c r="D238" s="148">
        <v>1</v>
      </c>
      <c r="E238" s="148"/>
      <c r="F238" s="148">
        <v>1</v>
      </c>
      <c r="G238" s="148"/>
      <c r="H238" s="148"/>
      <c r="I238" s="148"/>
      <c r="J238" s="148">
        <v>1</v>
      </c>
      <c r="K238" s="148"/>
      <c r="L238" s="148"/>
      <c r="M238" s="147">
        <v>1</v>
      </c>
      <c r="N238" s="147"/>
      <c r="O238" s="147"/>
      <c r="P238" s="147"/>
      <c r="Q238" s="141">
        <f t="shared" si="35"/>
        <v>213</v>
      </c>
      <c r="R238" s="141">
        <f t="shared" si="36"/>
        <v>4</v>
      </c>
      <c r="S238" s="141">
        <f t="shared" si="37"/>
        <v>13</v>
      </c>
      <c r="T238" s="141">
        <f t="shared" si="38"/>
        <v>40</v>
      </c>
      <c r="U238" s="141">
        <f t="shared" si="39"/>
        <v>22</v>
      </c>
      <c r="V238" s="141">
        <f t="shared" si="40"/>
        <v>53.25</v>
      </c>
      <c r="W238" s="141">
        <f t="shared" si="41"/>
        <v>16.384615384615383</v>
      </c>
      <c r="X238" s="141">
        <f t="shared" si="42"/>
        <v>5.3250000000000002</v>
      </c>
      <c r="Y238" s="141">
        <f t="shared" si="43"/>
        <v>9.6818181818181817</v>
      </c>
    </row>
    <row r="239" spans="1:25">
      <c r="A239" s="141" t="str">
        <f t="shared" si="33"/>
        <v>研发</v>
      </c>
      <c r="B239" s="146" t="str">
        <f t="shared" si="34"/>
        <v>22224</v>
      </c>
      <c r="C239" s="148"/>
      <c r="D239" s="148">
        <v>1</v>
      </c>
      <c r="E239" s="148"/>
      <c r="F239" s="148"/>
      <c r="G239" s="148">
        <v>1</v>
      </c>
      <c r="H239" s="148"/>
      <c r="I239" s="148"/>
      <c r="J239" s="148">
        <v>1</v>
      </c>
      <c r="K239" s="148"/>
      <c r="L239" s="148"/>
      <c r="N239" s="141">
        <v>1</v>
      </c>
      <c r="P239" s="141">
        <v>1</v>
      </c>
      <c r="Q239" s="141">
        <f t="shared" si="35"/>
        <v>310</v>
      </c>
      <c r="R239" s="141">
        <f t="shared" si="36"/>
        <v>18</v>
      </c>
      <c r="S239" s="141">
        <f t="shared" si="37"/>
        <v>5</v>
      </c>
      <c r="T239" s="141">
        <f t="shared" si="38"/>
        <v>23</v>
      </c>
      <c r="U239" s="141">
        <f t="shared" si="39"/>
        <v>32</v>
      </c>
      <c r="V239" s="141">
        <f t="shared" si="40"/>
        <v>17.222222222222221</v>
      </c>
      <c r="W239" s="141">
        <f t="shared" si="41"/>
        <v>62</v>
      </c>
      <c r="X239" s="141">
        <f t="shared" si="42"/>
        <v>13.478260869565217</v>
      </c>
      <c r="Y239" s="141">
        <f t="shared" si="43"/>
        <v>9.6875</v>
      </c>
    </row>
    <row r="240" spans="1:25">
      <c r="A240" s="141" t="str">
        <f t="shared" si="33"/>
        <v>研发</v>
      </c>
      <c r="B240" s="146" t="str">
        <f t="shared" si="34"/>
        <v>2241</v>
      </c>
      <c r="C240" s="148"/>
      <c r="D240" s="148">
        <v>1</v>
      </c>
      <c r="E240" s="148"/>
      <c r="F240" s="148"/>
      <c r="G240" s="148">
        <v>1</v>
      </c>
      <c r="H240" s="148"/>
      <c r="I240" s="148"/>
      <c r="J240" s="148"/>
      <c r="K240" s="148"/>
      <c r="L240" s="148">
        <v>1</v>
      </c>
      <c r="M240" s="141">
        <v>1</v>
      </c>
      <c r="Q240" s="141">
        <f t="shared" si="35"/>
        <v>300.75</v>
      </c>
      <c r="R240" s="141">
        <f t="shared" si="36"/>
        <v>13</v>
      </c>
      <c r="S240" s="141">
        <f t="shared" si="37"/>
        <v>22</v>
      </c>
      <c r="T240" s="141">
        <f t="shared" si="38"/>
        <v>31</v>
      </c>
      <c r="U240" s="141">
        <f t="shared" si="39"/>
        <v>31</v>
      </c>
      <c r="V240" s="141">
        <f t="shared" si="40"/>
        <v>23.134615384615383</v>
      </c>
      <c r="W240" s="141">
        <f t="shared" si="41"/>
        <v>13.670454545454545</v>
      </c>
      <c r="X240" s="141">
        <f t="shared" si="42"/>
        <v>9.7016129032258061</v>
      </c>
      <c r="Y240" s="141">
        <f t="shared" si="43"/>
        <v>9.7016129032258061</v>
      </c>
    </row>
    <row r="241" spans="1:25">
      <c r="A241" s="141" t="str">
        <f t="shared" si="33"/>
        <v>研发</v>
      </c>
      <c r="B241" s="146" t="str">
        <f t="shared" si="34"/>
        <v>23213</v>
      </c>
      <c r="C241" s="148"/>
      <c r="D241" s="148">
        <v>1</v>
      </c>
      <c r="E241" s="148"/>
      <c r="F241" s="148"/>
      <c r="G241" s="148"/>
      <c r="H241" s="148">
        <v>1</v>
      </c>
      <c r="I241" s="148"/>
      <c r="J241" s="148">
        <v>1</v>
      </c>
      <c r="K241" s="148"/>
      <c r="L241" s="148"/>
      <c r="M241" s="141">
        <v>1</v>
      </c>
      <c r="O241" s="141">
        <v>1</v>
      </c>
      <c r="Q241" s="141">
        <f t="shared" si="35"/>
        <v>311.25</v>
      </c>
      <c r="R241" s="141">
        <f t="shared" si="36"/>
        <v>23</v>
      </c>
      <c r="S241" s="141">
        <f t="shared" si="37"/>
        <v>32</v>
      </c>
      <c r="T241" s="141">
        <f t="shared" si="38"/>
        <v>41</v>
      </c>
      <c r="U241" s="141">
        <f t="shared" si="39"/>
        <v>32</v>
      </c>
      <c r="V241" s="141">
        <f t="shared" si="40"/>
        <v>13.532608695652174</v>
      </c>
      <c r="W241" s="141">
        <f t="shared" si="41"/>
        <v>9.7265625</v>
      </c>
      <c r="X241" s="141">
        <f t="shared" si="42"/>
        <v>7.5914634146341466</v>
      </c>
      <c r="Y241" s="141">
        <f t="shared" si="43"/>
        <v>9.7265625</v>
      </c>
    </row>
    <row r="242" spans="1:25">
      <c r="A242" s="141" t="str">
        <f t="shared" si="33"/>
        <v>研发</v>
      </c>
      <c r="B242" s="146" t="str">
        <f t="shared" si="34"/>
        <v>233124</v>
      </c>
      <c r="C242" s="148"/>
      <c r="D242" s="148">
        <v>1</v>
      </c>
      <c r="E242" s="148"/>
      <c r="F242" s="148"/>
      <c r="G242" s="148"/>
      <c r="H242" s="148">
        <v>1</v>
      </c>
      <c r="I242" s="148"/>
      <c r="J242" s="148"/>
      <c r="K242" s="148">
        <v>1</v>
      </c>
      <c r="L242" s="148"/>
      <c r="M242" s="147">
        <v>1</v>
      </c>
      <c r="N242" s="147">
        <v>1</v>
      </c>
      <c r="O242" s="147"/>
      <c r="P242" s="147">
        <v>1</v>
      </c>
      <c r="Q242" s="141">
        <f t="shared" si="35"/>
        <v>408.75</v>
      </c>
      <c r="R242" s="141">
        <f t="shared" si="36"/>
        <v>37</v>
      </c>
      <c r="S242" s="141">
        <f t="shared" si="37"/>
        <v>33</v>
      </c>
      <c r="T242" s="141">
        <f t="shared" si="38"/>
        <v>33</v>
      </c>
      <c r="U242" s="141">
        <f t="shared" si="39"/>
        <v>42</v>
      </c>
      <c r="V242" s="141">
        <f t="shared" si="40"/>
        <v>11.047297297297296</v>
      </c>
      <c r="W242" s="141">
        <f t="shared" si="41"/>
        <v>12.386363636363637</v>
      </c>
      <c r="X242" s="141">
        <f t="shared" si="42"/>
        <v>12.386363636363637</v>
      </c>
      <c r="Y242" s="141">
        <f t="shared" si="43"/>
        <v>9.7321428571428577</v>
      </c>
    </row>
    <row r="243" spans="1:25">
      <c r="A243" s="141" t="str">
        <f t="shared" si="33"/>
        <v>研发</v>
      </c>
      <c r="B243" s="146" t="str">
        <f t="shared" si="34"/>
        <v>114</v>
      </c>
      <c r="C243" s="148">
        <v>1</v>
      </c>
      <c r="D243" s="148"/>
      <c r="E243" s="148"/>
      <c r="F243" s="148">
        <v>1</v>
      </c>
      <c r="G243" s="148"/>
      <c r="H243" s="148"/>
      <c r="I243" s="148"/>
      <c r="J243" s="148"/>
      <c r="K243" s="148"/>
      <c r="L243" s="148">
        <v>1</v>
      </c>
      <c r="M243" s="148"/>
      <c r="N243" s="148"/>
      <c r="O243" s="148"/>
      <c r="P243" s="148"/>
      <c r="Q243" s="141">
        <f t="shared" si="35"/>
        <v>205</v>
      </c>
      <c r="R243" s="141">
        <f t="shared" si="36"/>
        <v>12</v>
      </c>
      <c r="S243" s="141">
        <f t="shared" si="37"/>
        <v>12</v>
      </c>
      <c r="T243" s="141">
        <f t="shared" si="38"/>
        <v>21</v>
      </c>
      <c r="U243" s="141">
        <f t="shared" si="39"/>
        <v>21</v>
      </c>
      <c r="V243" s="141">
        <f t="shared" si="40"/>
        <v>17.083333333333332</v>
      </c>
      <c r="W243" s="141">
        <f t="shared" si="41"/>
        <v>17.083333333333332</v>
      </c>
      <c r="X243" s="141">
        <f t="shared" si="42"/>
        <v>9.7619047619047628</v>
      </c>
      <c r="Y243" s="141">
        <f t="shared" si="43"/>
        <v>9.7619047619047628</v>
      </c>
    </row>
    <row r="244" spans="1:25">
      <c r="A244" s="141" t="str">
        <f t="shared" si="33"/>
        <v>研发</v>
      </c>
      <c r="B244" s="146" t="str">
        <f t="shared" si="34"/>
        <v>322</v>
      </c>
      <c r="C244" s="148"/>
      <c r="D244" s="148"/>
      <c r="E244" s="148">
        <v>1</v>
      </c>
      <c r="F244" s="148"/>
      <c r="G244" s="148">
        <v>1</v>
      </c>
      <c r="H244" s="148"/>
      <c r="I244" s="148"/>
      <c r="J244" s="148">
        <v>1</v>
      </c>
      <c r="K244" s="148"/>
      <c r="L244" s="148"/>
      <c r="M244" s="148"/>
      <c r="N244" s="148"/>
      <c r="O244" s="148"/>
      <c r="P244" s="148"/>
      <c r="Q244" s="141">
        <f t="shared" si="35"/>
        <v>205.25</v>
      </c>
      <c r="R244" s="141">
        <f t="shared" si="36"/>
        <v>12</v>
      </c>
      <c r="S244" s="141">
        <f t="shared" si="37"/>
        <v>12</v>
      </c>
      <c r="T244" s="141">
        <f t="shared" si="38"/>
        <v>12</v>
      </c>
      <c r="U244" s="141">
        <f t="shared" si="39"/>
        <v>21</v>
      </c>
      <c r="V244" s="141">
        <f t="shared" si="40"/>
        <v>17.104166666666668</v>
      </c>
      <c r="W244" s="141">
        <f t="shared" si="41"/>
        <v>17.104166666666668</v>
      </c>
      <c r="X244" s="141">
        <f t="shared" si="42"/>
        <v>17.104166666666668</v>
      </c>
      <c r="Y244" s="141">
        <f t="shared" si="43"/>
        <v>9.7738095238095237</v>
      </c>
    </row>
    <row r="245" spans="1:25">
      <c r="A245" s="141" t="str">
        <f t="shared" si="33"/>
        <v>研发</v>
      </c>
      <c r="B245" s="146" t="str">
        <f t="shared" si="34"/>
        <v>1343</v>
      </c>
      <c r="C245" s="148">
        <v>1</v>
      </c>
      <c r="D245" s="148"/>
      <c r="E245" s="148"/>
      <c r="F245" s="148"/>
      <c r="G245" s="148"/>
      <c r="H245" s="148">
        <v>1</v>
      </c>
      <c r="I245" s="148"/>
      <c r="J245" s="148"/>
      <c r="K245" s="148"/>
      <c r="L245" s="148">
        <v>1</v>
      </c>
      <c r="O245" s="141">
        <v>1</v>
      </c>
      <c r="Q245" s="141">
        <f t="shared" si="35"/>
        <v>303.25</v>
      </c>
      <c r="R245" s="141">
        <f t="shared" si="36"/>
        <v>31</v>
      </c>
      <c r="S245" s="141">
        <f t="shared" si="37"/>
        <v>31</v>
      </c>
      <c r="T245" s="141">
        <f t="shared" si="38"/>
        <v>22</v>
      </c>
      <c r="U245" s="141">
        <f t="shared" si="39"/>
        <v>31</v>
      </c>
      <c r="V245" s="141">
        <f t="shared" si="40"/>
        <v>9.7822580645161299</v>
      </c>
      <c r="W245" s="141">
        <f t="shared" si="41"/>
        <v>9.7822580645161299</v>
      </c>
      <c r="X245" s="141">
        <f t="shared" si="42"/>
        <v>13.784090909090908</v>
      </c>
      <c r="Y245" s="141">
        <f t="shared" si="43"/>
        <v>9.7822580645161299</v>
      </c>
    </row>
    <row r="246" spans="1:25">
      <c r="A246" s="141" t="str">
        <f t="shared" si="33"/>
        <v>研发</v>
      </c>
      <c r="B246" s="146" t="str">
        <f t="shared" si="34"/>
        <v>32114</v>
      </c>
      <c r="C246" s="148"/>
      <c r="D246" s="148"/>
      <c r="E246" s="148">
        <v>1</v>
      </c>
      <c r="F246" s="148"/>
      <c r="G246" s="148">
        <v>1</v>
      </c>
      <c r="H246" s="148"/>
      <c r="I246" s="148">
        <v>1</v>
      </c>
      <c r="J246" s="148"/>
      <c r="K246" s="148"/>
      <c r="L246" s="148"/>
      <c r="M246" s="147">
        <v>1</v>
      </c>
      <c r="N246" s="147"/>
      <c r="O246" s="147"/>
      <c r="P246" s="147">
        <v>1</v>
      </c>
      <c r="Q246" s="141">
        <f t="shared" si="35"/>
        <v>313.25</v>
      </c>
      <c r="R246" s="141">
        <f t="shared" si="36"/>
        <v>23</v>
      </c>
      <c r="S246" s="141">
        <f t="shared" si="37"/>
        <v>23</v>
      </c>
      <c r="T246" s="141">
        <f t="shared" si="38"/>
        <v>14</v>
      </c>
      <c r="U246" s="141">
        <f t="shared" si="39"/>
        <v>32</v>
      </c>
      <c r="V246" s="141">
        <f t="shared" si="40"/>
        <v>13.619565217391305</v>
      </c>
      <c r="W246" s="141">
        <f t="shared" si="41"/>
        <v>13.619565217391305</v>
      </c>
      <c r="X246" s="141">
        <f t="shared" si="42"/>
        <v>22.375</v>
      </c>
      <c r="Y246" s="141">
        <f t="shared" si="43"/>
        <v>9.7890625</v>
      </c>
    </row>
    <row r="247" spans="1:25">
      <c r="A247" s="141" t="str">
        <f t="shared" si="33"/>
        <v>研发</v>
      </c>
      <c r="B247" s="146" t="str">
        <f t="shared" si="34"/>
        <v>2242</v>
      </c>
      <c r="C247" s="148"/>
      <c r="D247" s="148">
        <v>1</v>
      </c>
      <c r="E247" s="148"/>
      <c r="F247" s="148"/>
      <c r="G247" s="148">
        <v>1</v>
      </c>
      <c r="H247" s="148"/>
      <c r="I247" s="148"/>
      <c r="J247" s="148"/>
      <c r="K247" s="148"/>
      <c r="L247" s="148">
        <v>1</v>
      </c>
      <c r="N247" s="141">
        <v>1</v>
      </c>
      <c r="Q247" s="141">
        <f t="shared" si="35"/>
        <v>303.75</v>
      </c>
      <c r="R247" s="141">
        <f t="shared" si="36"/>
        <v>17</v>
      </c>
      <c r="S247" s="141">
        <f t="shared" si="37"/>
        <v>13</v>
      </c>
      <c r="T247" s="141">
        <f t="shared" si="38"/>
        <v>22</v>
      </c>
      <c r="U247" s="141">
        <f t="shared" si="39"/>
        <v>31</v>
      </c>
      <c r="V247" s="141">
        <f t="shared" si="40"/>
        <v>17.867647058823529</v>
      </c>
      <c r="W247" s="141">
        <f t="shared" si="41"/>
        <v>23.365384615384617</v>
      </c>
      <c r="X247" s="141">
        <f t="shared" si="42"/>
        <v>13.806818181818182</v>
      </c>
      <c r="Y247" s="141">
        <f t="shared" si="43"/>
        <v>9.7983870967741939</v>
      </c>
    </row>
    <row r="248" spans="1:25">
      <c r="A248" s="141" t="str">
        <f t="shared" si="33"/>
        <v>研发</v>
      </c>
      <c r="B248" s="146" t="str">
        <f t="shared" si="34"/>
        <v>3331</v>
      </c>
      <c r="C248" s="148"/>
      <c r="D248" s="148"/>
      <c r="E248" s="148">
        <v>1</v>
      </c>
      <c r="F248" s="148"/>
      <c r="G248" s="148"/>
      <c r="H248" s="148">
        <v>1</v>
      </c>
      <c r="I248" s="148"/>
      <c r="J248" s="148"/>
      <c r="K248" s="148">
        <v>1</v>
      </c>
      <c r="L248" s="148"/>
      <c r="M248" s="141">
        <v>1</v>
      </c>
      <c r="Q248" s="141">
        <f t="shared" si="35"/>
        <v>304</v>
      </c>
      <c r="R248" s="141">
        <f t="shared" si="36"/>
        <v>31</v>
      </c>
      <c r="S248" s="141">
        <f t="shared" si="37"/>
        <v>40</v>
      </c>
      <c r="T248" s="141">
        <f t="shared" si="38"/>
        <v>22</v>
      </c>
      <c r="U248" s="141">
        <f t="shared" si="39"/>
        <v>31</v>
      </c>
      <c r="V248" s="141">
        <f t="shared" si="40"/>
        <v>9.806451612903226</v>
      </c>
      <c r="W248" s="141">
        <f t="shared" si="41"/>
        <v>7.6</v>
      </c>
      <c r="X248" s="141">
        <f t="shared" si="42"/>
        <v>13.818181818181818</v>
      </c>
      <c r="Y248" s="141">
        <f t="shared" si="43"/>
        <v>9.806451612903226</v>
      </c>
    </row>
    <row r="249" spans="1:25">
      <c r="A249" s="141" t="str">
        <f t="shared" si="33"/>
        <v>研发</v>
      </c>
      <c r="B249" s="146" t="str">
        <f t="shared" si="34"/>
        <v>2122</v>
      </c>
      <c r="C249" s="148"/>
      <c r="D249" s="148">
        <v>1</v>
      </c>
      <c r="E249" s="148"/>
      <c r="F249" s="148">
        <v>1</v>
      </c>
      <c r="G249" s="148"/>
      <c r="H249" s="148"/>
      <c r="I249" s="148"/>
      <c r="J249" s="148">
        <v>1</v>
      </c>
      <c r="K249" s="148"/>
      <c r="L249" s="148"/>
      <c r="N249" s="141">
        <v>1</v>
      </c>
      <c r="Q249" s="141">
        <f t="shared" si="35"/>
        <v>216</v>
      </c>
      <c r="R249" s="141">
        <f t="shared" si="36"/>
        <v>8</v>
      </c>
      <c r="S249" s="141">
        <f t="shared" si="37"/>
        <v>4</v>
      </c>
      <c r="T249" s="141">
        <f t="shared" si="38"/>
        <v>31</v>
      </c>
      <c r="U249" s="141">
        <f t="shared" si="39"/>
        <v>22</v>
      </c>
      <c r="V249" s="141">
        <f t="shared" si="40"/>
        <v>27</v>
      </c>
      <c r="W249" s="141">
        <f t="shared" si="41"/>
        <v>54</v>
      </c>
      <c r="X249" s="141">
        <f t="shared" si="42"/>
        <v>6.967741935483871</v>
      </c>
      <c r="Y249" s="141">
        <f t="shared" si="43"/>
        <v>9.8181818181818183</v>
      </c>
    </row>
    <row r="250" spans="1:25">
      <c r="A250" s="141" t="str">
        <f t="shared" si="33"/>
        <v>研发</v>
      </c>
      <c r="B250" s="146" t="str">
        <f t="shared" si="34"/>
        <v>211124</v>
      </c>
      <c r="C250" s="148"/>
      <c r="D250" s="148">
        <v>1</v>
      </c>
      <c r="E250" s="148"/>
      <c r="F250" s="148">
        <v>1</v>
      </c>
      <c r="G250" s="148"/>
      <c r="H250" s="148"/>
      <c r="I250" s="148">
        <v>1</v>
      </c>
      <c r="J250" s="148"/>
      <c r="K250" s="148"/>
      <c r="L250" s="148"/>
      <c r="M250" s="141">
        <v>1</v>
      </c>
      <c r="N250" s="141">
        <v>1</v>
      </c>
      <c r="P250" s="141">
        <v>1</v>
      </c>
      <c r="Q250" s="141">
        <f t="shared" si="35"/>
        <v>324</v>
      </c>
      <c r="R250" s="141">
        <f t="shared" si="36"/>
        <v>19</v>
      </c>
      <c r="S250" s="141">
        <f t="shared" si="37"/>
        <v>15</v>
      </c>
      <c r="T250" s="141">
        <f t="shared" si="38"/>
        <v>33</v>
      </c>
      <c r="U250" s="141">
        <f t="shared" si="39"/>
        <v>33</v>
      </c>
      <c r="V250" s="141">
        <f t="shared" si="40"/>
        <v>17.05263157894737</v>
      </c>
      <c r="W250" s="141">
        <f t="shared" si="41"/>
        <v>21.6</v>
      </c>
      <c r="X250" s="141">
        <f t="shared" si="42"/>
        <v>9.8181818181818183</v>
      </c>
      <c r="Y250" s="141">
        <f t="shared" si="43"/>
        <v>9.8181818181818183</v>
      </c>
    </row>
    <row r="251" spans="1:25">
      <c r="A251" s="141" t="str">
        <f t="shared" si="33"/>
        <v>研发</v>
      </c>
      <c r="B251" s="146" t="str">
        <f t="shared" si="34"/>
        <v>23223</v>
      </c>
      <c r="C251" s="148"/>
      <c r="D251" s="148">
        <v>1</v>
      </c>
      <c r="E251" s="148"/>
      <c r="F251" s="148"/>
      <c r="G251" s="148"/>
      <c r="H251" s="148">
        <v>1</v>
      </c>
      <c r="I251" s="148"/>
      <c r="J251" s="148">
        <v>1</v>
      </c>
      <c r="K251" s="148"/>
      <c r="L251" s="148"/>
      <c r="N251" s="141">
        <v>1</v>
      </c>
      <c r="O251" s="141">
        <v>1</v>
      </c>
      <c r="Q251" s="141">
        <f t="shared" si="35"/>
        <v>314.25</v>
      </c>
      <c r="R251" s="141">
        <f t="shared" si="36"/>
        <v>27</v>
      </c>
      <c r="S251" s="141">
        <f t="shared" si="37"/>
        <v>23</v>
      </c>
      <c r="T251" s="141">
        <f t="shared" si="38"/>
        <v>32</v>
      </c>
      <c r="U251" s="141">
        <f t="shared" si="39"/>
        <v>32</v>
      </c>
      <c r="V251" s="141">
        <f t="shared" si="40"/>
        <v>11.638888888888889</v>
      </c>
      <c r="W251" s="141">
        <f t="shared" si="41"/>
        <v>13.663043478260869</v>
      </c>
      <c r="X251" s="141">
        <f t="shared" si="42"/>
        <v>9.8203125</v>
      </c>
      <c r="Y251" s="141">
        <f t="shared" si="43"/>
        <v>9.8203125</v>
      </c>
    </row>
    <row r="252" spans="1:25">
      <c r="A252" s="141" t="str">
        <f t="shared" si="33"/>
        <v>研发</v>
      </c>
      <c r="B252" s="146" t="str">
        <f t="shared" si="34"/>
        <v>32124</v>
      </c>
      <c r="C252" s="148"/>
      <c r="D252" s="148"/>
      <c r="E252" s="148">
        <v>1</v>
      </c>
      <c r="F252" s="148"/>
      <c r="G252" s="148">
        <v>1</v>
      </c>
      <c r="H252" s="148"/>
      <c r="I252" s="148">
        <v>1</v>
      </c>
      <c r="J252" s="148"/>
      <c r="K252" s="148"/>
      <c r="L252" s="148"/>
      <c r="N252" s="141">
        <v>1</v>
      </c>
      <c r="P252" s="141">
        <v>1</v>
      </c>
      <c r="Q252" s="141">
        <f t="shared" si="35"/>
        <v>316.25</v>
      </c>
      <c r="R252" s="141">
        <f t="shared" si="36"/>
        <v>27</v>
      </c>
      <c r="S252" s="141">
        <f t="shared" si="37"/>
        <v>14</v>
      </c>
      <c r="T252" s="141">
        <f t="shared" si="38"/>
        <v>5</v>
      </c>
      <c r="U252" s="141">
        <f t="shared" si="39"/>
        <v>32</v>
      </c>
      <c r="V252" s="141">
        <f t="shared" si="40"/>
        <v>11.712962962962964</v>
      </c>
      <c r="W252" s="141">
        <f t="shared" si="41"/>
        <v>22.589285714285715</v>
      </c>
      <c r="X252" s="141">
        <f t="shared" si="42"/>
        <v>63.25</v>
      </c>
      <c r="Y252" s="141">
        <f t="shared" si="43"/>
        <v>9.8828125</v>
      </c>
    </row>
    <row r="253" spans="1:25">
      <c r="A253" s="141" t="str">
        <f t="shared" si="33"/>
        <v>研发</v>
      </c>
      <c r="B253" s="146" t="str">
        <f t="shared" si="34"/>
        <v>3332</v>
      </c>
      <c r="C253" s="148"/>
      <c r="D253" s="148"/>
      <c r="E253" s="148">
        <v>1</v>
      </c>
      <c r="F253" s="148"/>
      <c r="G253" s="148"/>
      <c r="H253" s="148">
        <v>1</v>
      </c>
      <c r="I253" s="148"/>
      <c r="J253" s="148"/>
      <c r="K253" s="148">
        <v>1</v>
      </c>
      <c r="L253" s="148"/>
      <c r="N253" s="141">
        <v>1</v>
      </c>
      <c r="Q253" s="141">
        <f t="shared" si="35"/>
        <v>307</v>
      </c>
      <c r="R253" s="141">
        <f t="shared" si="36"/>
        <v>35</v>
      </c>
      <c r="S253" s="141">
        <f t="shared" si="37"/>
        <v>31</v>
      </c>
      <c r="T253" s="141">
        <f t="shared" si="38"/>
        <v>13</v>
      </c>
      <c r="U253" s="141">
        <f t="shared" si="39"/>
        <v>31</v>
      </c>
      <c r="V253" s="141">
        <f t="shared" si="40"/>
        <v>8.7714285714285722</v>
      </c>
      <c r="W253" s="141">
        <f t="shared" si="41"/>
        <v>9.9032258064516121</v>
      </c>
      <c r="X253" s="141">
        <f t="shared" si="42"/>
        <v>23.615384615384617</v>
      </c>
      <c r="Y253" s="141">
        <f t="shared" si="43"/>
        <v>9.9032258064516121</v>
      </c>
    </row>
    <row r="254" spans="1:25">
      <c r="A254" s="141" t="str">
        <f t="shared" si="33"/>
        <v>研发</v>
      </c>
      <c r="B254" s="146" t="str">
        <f t="shared" si="34"/>
        <v>33113</v>
      </c>
      <c r="C254" s="148"/>
      <c r="D254" s="148"/>
      <c r="E254" s="148">
        <v>1</v>
      </c>
      <c r="F254" s="148"/>
      <c r="G254" s="148"/>
      <c r="H254" s="148">
        <v>1</v>
      </c>
      <c r="I254" s="148">
        <v>1</v>
      </c>
      <c r="J254" s="148"/>
      <c r="K254" s="148"/>
      <c r="L254" s="148"/>
      <c r="M254" s="147">
        <v>1</v>
      </c>
      <c r="N254" s="147"/>
      <c r="O254" s="147">
        <v>1</v>
      </c>
      <c r="P254" s="147"/>
      <c r="Q254" s="141">
        <f t="shared" si="35"/>
        <v>317.5</v>
      </c>
      <c r="R254" s="141">
        <f t="shared" si="36"/>
        <v>32</v>
      </c>
      <c r="S254" s="141">
        <f t="shared" si="37"/>
        <v>41</v>
      </c>
      <c r="T254" s="141">
        <f t="shared" si="38"/>
        <v>23</v>
      </c>
      <c r="U254" s="141">
        <f t="shared" si="39"/>
        <v>32</v>
      </c>
      <c r="V254" s="141">
        <f t="shared" si="40"/>
        <v>9.921875</v>
      </c>
      <c r="W254" s="141">
        <f t="shared" si="41"/>
        <v>7.7439024390243905</v>
      </c>
      <c r="X254" s="141">
        <f t="shared" si="42"/>
        <v>13.804347826086957</v>
      </c>
      <c r="Y254" s="141">
        <f t="shared" si="43"/>
        <v>9.921875</v>
      </c>
    </row>
    <row r="255" spans="1:25">
      <c r="A255" s="141" t="str">
        <f t="shared" si="33"/>
        <v>研发</v>
      </c>
      <c r="B255" s="146" t="str">
        <f t="shared" si="34"/>
        <v>3111</v>
      </c>
      <c r="C255" s="148"/>
      <c r="D255" s="148"/>
      <c r="E255" s="148">
        <v>1</v>
      </c>
      <c r="F255" s="148">
        <v>1</v>
      </c>
      <c r="G255" s="148"/>
      <c r="H255" s="148"/>
      <c r="I255" s="148">
        <v>1</v>
      </c>
      <c r="J255" s="148"/>
      <c r="K255" s="148"/>
      <c r="L255" s="148"/>
      <c r="M255" s="147">
        <v>1</v>
      </c>
      <c r="N255" s="147"/>
      <c r="O255" s="147"/>
      <c r="P255" s="147"/>
      <c r="Q255" s="141">
        <f t="shared" si="35"/>
        <v>219.25</v>
      </c>
      <c r="R255" s="141">
        <f t="shared" si="36"/>
        <v>13</v>
      </c>
      <c r="S255" s="141">
        <f t="shared" si="37"/>
        <v>22</v>
      </c>
      <c r="T255" s="141">
        <f t="shared" si="38"/>
        <v>22</v>
      </c>
      <c r="U255" s="141">
        <f t="shared" si="39"/>
        <v>22</v>
      </c>
      <c r="V255" s="141">
        <f t="shared" si="40"/>
        <v>16.865384615384617</v>
      </c>
      <c r="W255" s="141">
        <f t="shared" si="41"/>
        <v>9.9659090909090917</v>
      </c>
      <c r="X255" s="141">
        <f t="shared" si="42"/>
        <v>9.9659090909090917</v>
      </c>
      <c r="Y255" s="141">
        <f t="shared" si="43"/>
        <v>9.9659090909090917</v>
      </c>
    </row>
    <row r="256" spans="1:25">
      <c r="A256" s="141" t="str">
        <f t="shared" si="33"/>
        <v>研发</v>
      </c>
      <c r="B256" s="146" t="str">
        <f t="shared" si="34"/>
        <v>323123</v>
      </c>
      <c r="C256" s="148"/>
      <c r="D256" s="148"/>
      <c r="E256" s="148">
        <v>1</v>
      </c>
      <c r="F256" s="148"/>
      <c r="G256" s="148">
        <v>1</v>
      </c>
      <c r="H256" s="148"/>
      <c r="I256" s="148"/>
      <c r="J256" s="148"/>
      <c r="K256" s="148">
        <v>1</v>
      </c>
      <c r="L256" s="148"/>
      <c r="M256" s="141">
        <v>1</v>
      </c>
      <c r="N256" s="141">
        <v>1</v>
      </c>
      <c r="O256" s="141">
        <v>1</v>
      </c>
      <c r="Q256" s="141">
        <f t="shared" si="35"/>
        <v>418.75</v>
      </c>
      <c r="R256" s="141">
        <f t="shared" si="36"/>
        <v>37</v>
      </c>
      <c r="S256" s="141">
        <f t="shared" si="37"/>
        <v>42</v>
      </c>
      <c r="T256" s="141">
        <f t="shared" si="38"/>
        <v>33</v>
      </c>
      <c r="U256" s="141">
        <f t="shared" si="39"/>
        <v>42</v>
      </c>
      <c r="V256" s="141">
        <f t="shared" si="40"/>
        <v>11.317567567567568</v>
      </c>
      <c r="W256" s="141">
        <f t="shared" si="41"/>
        <v>9.9702380952380949</v>
      </c>
      <c r="X256" s="141">
        <f t="shared" si="42"/>
        <v>12.689393939393939</v>
      </c>
      <c r="Y256" s="141">
        <f t="shared" si="43"/>
        <v>9.9702380952380949</v>
      </c>
    </row>
    <row r="257" spans="1:25">
      <c r="A257" s="141" t="str">
        <f t="shared" si="33"/>
        <v>研发</v>
      </c>
      <c r="B257" s="146" t="str">
        <f t="shared" si="34"/>
        <v>23214</v>
      </c>
      <c r="C257" s="148"/>
      <c r="D257" s="148">
        <v>1</v>
      </c>
      <c r="E257" s="148"/>
      <c r="F257" s="148"/>
      <c r="G257" s="148"/>
      <c r="H257" s="148">
        <v>1</v>
      </c>
      <c r="I257" s="148"/>
      <c r="J257" s="148">
        <v>1</v>
      </c>
      <c r="K257" s="148"/>
      <c r="L257" s="148"/>
      <c r="M257" s="141">
        <v>1</v>
      </c>
      <c r="P257" s="141">
        <v>1</v>
      </c>
      <c r="Q257" s="141">
        <f t="shared" si="35"/>
        <v>319.25</v>
      </c>
      <c r="R257" s="141">
        <f t="shared" si="36"/>
        <v>23</v>
      </c>
      <c r="S257" s="141">
        <f t="shared" si="37"/>
        <v>23</v>
      </c>
      <c r="T257" s="141">
        <f t="shared" si="38"/>
        <v>32</v>
      </c>
      <c r="U257" s="141">
        <f t="shared" si="39"/>
        <v>32</v>
      </c>
      <c r="V257" s="141">
        <f t="shared" si="40"/>
        <v>13.880434782608695</v>
      </c>
      <c r="W257" s="141">
        <f t="shared" si="41"/>
        <v>13.880434782608695</v>
      </c>
      <c r="X257" s="141">
        <f t="shared" si="42"/>
        <v>9.9765625</v>
      </c>
      <c r="Y257" s="141">
        <f t="shared" si="43"/>
        <v>9.9765625</v>
      </c>
    </row>
    <row r="258" spans="1:25">
      <c r="A258" s="141" t="str">
        <f t="shared" si="33"/>
        <v>研发</v>
      </c>
      <c r="B258" s="146" t="str">
        <f t="shared" si="34"/>
        <v>33123</v>
      </c>
      <c r="C258" s="148"/>
      <c r="D258" s="148"/>
      <c r="E258" s="148">
        <v>1</v>
      </c>
      <c r="F258" s="148"/>
      <c r="G258" s="148"/>
      <c r="H258" s="148">
        <v>1</v>
      </c>
      <c r="I258" s="148">
        <v>1</v>
      </c>
      <c r="J258" s="148"/>
      <c r="K258" s="148"/>
      <c r="L258" s="148"/>
      <c r="N258" s="141">
        <v>1</v>
      </c>
      <c r="O258" s="141">
        <v>1</v>
      </c>
      <c r="Q258" s="141">
        <f t="shared" si="35"/>
        <v>320.5</v>
      </c>
      <c r="R258" s="141">
        <f t="shared" si="36"/>
        <v>36</v>
      </c>
      <c r="S258" s="141">
        <f t="shared" si="37"/>
        <v>32</v>
      </c>
      <c r="T258" s="141">
        <f t="shared" si="38"/>
        <v>14</v>
      </c>
      <c r="U258" s="141">
        <f t="shared" si="39"/>
        <v>32</v>
      </c>
      <c r="V258" s="141">
        <f t="shared" si="40"/>
        <v>8.9027777777777786</v>
      </c>
      <c r="W258" s="141">
        <f t="shared" si="41"/>
        <v>10.015625</v>
      </c>
      <c r="X258" s="141">
        <f t="shared" si="42"/>
        <v>22.892857142857142</v>
      </c>
      <c r="Y258" s="141">
        <f t="shared" si="43"/>
        <v>10.015625</v>
      </c>
    </row>
    <row r="259" spans="1:25">
      <c r="A259" s="141" t="str">
        <f t="shared" si="33"/>
        <v>研发</v>
      </c>
      <c r="B259" s="146" t="str">
        <f t="shared" si="34"/>
        <v>1344</v>
      </c>
      <c r="C259" s="148">
        <v>1</v>
      </c>
      <c r="D259" s="148"/>
      <c r="E259" s="148"/>
      <c r="F259" s="148"/>
      <c r="G259" s="148"/>
      <c r="H259" s="148">
        <v>1</v>
      </c>
      <c r="I259" s="148"/>
      <c r="J259" s="148"/>
      <c r="K259" s="148"/>
      <c r="L259" s="148">
        <v>1</v>
      </c>
      <c r="P259" s="141">
        <v>1</v>
      </c>
      <c r="Q259" s="141">
        <f t="shared" si="35"/>
        <v>311.25</v>
      </c>
      <c r="R259" s="141">
        <f t="shared" si="36"/>
        <v>31</v>
      </c>
      <c r="S259" s="141">
        <f t="shared" si="37"/>
        <v>22</v>
      </c>
      <c r="T259" s="141">
        <f t="shared" si="38"/>
        <v>13</v>
      </c>
      <c r="U259" s="141">
        <f t="shared" si="39"/>
        <v>31</v>
      </c>
      <c r="V259" s="141">
        <f t="shared" si="40"/>
        <v>10.040322580645162</v>
      </c>
      <c r="W259" s="141">
        <f t="shared" si="41"/>
        <v>14.147727272727273</v>
      </c>
      <c r="X259" s="141">
        <f t="shared" si="42"/>
        <v>23.942307692307693</v>
      </c>
      <c r="Y259" s="141">
        <f t="shared" si="43"/>
        <v>10.040322580645162</v>
      </c>
    </row>
    <row r="260" spans="1:25">
      <c r="A260" s="141" t="str">
        <f t="shared" si="33"/>
        <v>研发</v>
      </c>
      <c r="B260" s="146" t="str">
        <f t="shared" si="34"/>
        <v>23224</v>
      </c>
      <c r="C260" s="148"/>
      <c r="D260" s="148">
        <v>1</v>
      </c>
      <c r="E260" s="148"/>
      <c r="F260" s="148"/>
      <c r="G260" s="148"/>
      <c r="H260" s="148">
        <v>1</v>
      </c>
      <c r="I260" s="148"/>
      <c r="J260" s="148">
        <v>1</v>
      </c>
      <c r="K260" s="148"/>
      <c r="L260" s="148"/>
      <c r="N260" s="141">
        <v>1</v>
      </c>
      <c r="P260" s="141">
        <v>1</v>
      </c>
      <c r="Q260" s="141">
        <f t="shared" si="35"/>
        <v>322.25</v>
      </c>
      <c r="R260" s="141">
        <f t="shared" si="36"/>
        <v>27</v>
      </c>
      <c r="S260" s="141">
        <f t="shared" si="37"/>
        <v>14</v>
      </c>
      <c r="T260" s="141">
        <f t="shared" si="38"/>
        <v>23</v>
      </c>
      <c r="U260" s="141">
        <f t="shared" si="39"/>
        <v>32</v>
      </c>
      <c r="V260" s="141">
        <f t="shared" si="40"/>
        <v>11.935185185185185</v>
      </c>
      <c r="W260" s="141">
        <f t="shared" si="41"/>
        <v>23.017857142857142</v>
      </c>
      <c r="X260" s="141">
        <f t="shared" si="42"/>
        <v>14.010869565217391</v>
      </c>
      <c r="Y260" s="141">
        <f t="shared" si="43"/>
        <v>10.0703125</v>
      </c>
    </row>
    <row r="261" spans="1:25">
      <c r="A261" s="141" t="str">
        <f t="shared" si="33"/>
        <v>研发</v>
      </c>
      <c r="B261" s="146" t="str">
        <f t="shared" si="34"/>
        <v>2341</v>
      </c>
      <c r="C261" s="148"/>
      <c r="D261" s="148">
        <v>1</v>
      </c>
      <c r="E261" s="148"/>
      <c r="F261" s="148"/>
      <c r="G261" s="148"/>
      <c r="H261" s="148">
        <v>1</v>
      </c>
      <c r="I261" s="148"/>
      <c r="J261" s="148"/>
      <c r="K261" s="148"/>
      <c r="L261" s="148">
        <v>1</v>
      </c>
      <c r="M261" s="141">
        <v>1</v>
      </c>
      <c r="Q261" s="141">
        <f t="shared" si="35"/>
        <v>313</v>
      </c>
      <c r="R261" s="141">
        <f t="shared" si="36"/>
        <v>22</v>
      </c>
      <c r="S261" s="141">
        <f t="shared" si="37"/>
        <v>31</v>
      </c>
      <c r="T261" s="141">
        <f t="shared" si="38"/>
        <v>31</v>
      </c>
      <c r="U261" s="141">
        <f t="shared" si="39"/>
        <v>31</v>
      </c>
      <c r="V261" s="141">
        <f t="shared" si="40"/>
        <v>14.227272727272727</v>
      </c>
      <c r="W261" s="141">
        <f t="shared" si="41"/>
        <v>10.096774193548388</v>
      </c>
      <c r="X261" s="141">
        <f t="shared" si="42"/>
        <v>10.096774193548388</v>
      </c>
      <c r="Y261" s="141">
        <f t="shared" si="43"/>
        <v>10.096774193548388</v>
      </c>
    </row>
    <row r="262" spans="1:25">
      <c r="A262" s="141" t="str">
        <f t="shared" si="33"/>
        <v>研发</v>
      </c>
      <c r="B262" s="146" t="str">
        <f t="shared" si="34"/>
        <v>3112</v>
      </c>
      <c r="C262" s="148"/>
      <c r="D262" s="148"/>
      <c r="E262" s="148">
        <v>1</v>
      </c>
      <c r="F262" s="148">
        <v>1</v>
      </c>
      <c r="G262" s="148"/>
      <c r="H262" s="148"/>
      <c r="I262" s="148">
        <v>1</v>
      </c>
      <c r="J262" s="148"/>
      <c r="K262" s="148"/>
      <c r="L262" s="148"/>
      <c r="M262" s="147"/>
      <c r="N262" s="147">
        <v>1</v>
      </c>
      <c r="O262" s="147"/>
      <c r="P262" s="147"/>
      <c r="Q262" s="141">
        <f t="shared" si="35"/>
        <v>222.25</v>
      </c>
      <c r="R262" s="141">
        <f t="shared" si="36"/>
        <v>17</v>
      </c>
      <c r="S262" s="141">
        <f t="shared" si="37"/>
        <v>13</v>
      </c>
      <c r="T262" s="141">
        <f t="shared" si="38"/>
        <v>13</v>
      </c>
      <c r="U262" s="141">
        <f t="shared" si="39"/>
        <v>22</v>
      </c>
      <c r="V262" s="141">
        <f t="shared" si="40"/>
        <v>13.073529411764707</v>
      </c>
      <c r="W262" s="141">
        <f t="shared" si="41"/>
        <v>17.096153846153847</v>
      </c>
      <c r="X262" s="141">
        <f t="shared" si="42"/>
        <v>17.096153846153847</v>
      </c>
      <c r="Y262" s="141">
        <f t="shared" si="43"/>
        <v>10.102272727272727</v>
      </c>
    </row>
    <row r="263" spans="1:25">
      <c r="A263" s="141" t="str">
        <f t="shared" si="33"/>
        <v>研发</v>
      </c>
      <c r="B263" s="146" t="str">
        <f t="shared" si="34"/>
        <v>124234</v>
      </c>
      <c r="C263" s="148">
        <v>1</v>
      </c>
      <c r="D263" s="148"/>
      <c r="E263" s="148"/>
      <c r="F263" s="148"/>
      <c r="G263" s="148">
        <v>1</v>
      </c>
      <c r="H263" s="148"/>
      <c r="I263" s="148"/>
      <c r="J263" s="148"/>
      <c r="K263" s="148"/>
      <c r="L263" s="148">
        <v>1</v>
      </c>
      <c r="M263" s="147"/>
      <c r="N263" s="147">
        <v>1</v>
      </c>
      <c r="O263" s="147">
        <v>1</v>
      </c>
      <c r="P263" s="147">
        <v>1</v>
      </c>
      <c r="Q263" s="141">
        <f t="shared" si="35"/>
        <v>426</v>
      </c>
      <c r="R263" s="141">
        <f t="shared" si="36"/>
        <v>37</v>
      </c>
      <c r="S263" s="141">
        <f t="shared" si="37"/>
        <v>24</v>
      </c>
      <c r="T263" s="141">
        <f t="shared" si="38"/>
        <v>24</v>
      </c>
      <c r="U263" s="141">
        <f t="shared" si="39"/>
        <v>42</v>
      </c>
      <c r="V263" s="141">
        <f t="shared" si="40"/>
        <v>11.513513513513514</v>
      </c>
      <c r="W263" s="141">
        <f t="shared" si="41"/>
        <v>17.75</v>
      </c>
      <c r="X263" s="141">
        <f t="shared" si="42"/>
        <v>17.75</v>
      </c>
      <c r="Y263" s="141">
        <f t="shared" si="43"/>
        <v>10.142857142857142</v>
      </c>
    </row>
    <row r="264" spans="1:25">
      <c r="A264" s="141" t="str">
        <f t="shared" ref="A264:A327" si="44">IF(SUMPRODUCT(C264:P264,$C$6:$P$6)&gt;=0.5,"研发","不研发")</f>
        <v>研发</v>
      </c>
      <c r="B264" s="146" t="str">
        <f t="shared" ref="B264:B327" si="45">IF(C264=1,1,IF(D264=1,2,IF(E264=1,3,"")))&amp;IF(F264=1,1,IF(G264=1,2,IF(H264=1,3,"")))&amp;IF(I264=1,1,IF(J264=1,2,IF(K264=1,3,IF(L264=1,4,""))))&amp;IF(M264=1,1,"")&amp;IF(N264=1,2,"")&amp;IF(O264=1,3,"")&amp;IF(P264=1,4,"")</f>
        <v>323124</v>
      </c>
      <c r="C264" s="148"/>
      <c r="D264" s="148"/>
      <c r="E264" s="148">
        <v>1</v>
      </c>
      <c r="F264" s="148"/>
      <c r="G264" s="148">
        <v>1</v>
      </c>
      <c r="H264" s="148"/>
      <c r="I264" s="148"/>
      <c r="J264" s="148"/>
      <c r="K264" s="148">
        <v>1</v>
      </c>
      <c r="L264" s="148"/>
      <c r="M264" s="141">
        <v>1</v>
      </c>
      <c r="N264" s="141">
        <v>1</v>
      </c>
      <c r="P264" s="141">
        <v>1</v>
      </c>
      <c r="Q264" s="141">
        <f t="shared" ref="Q264:Q327" si="46">SUMPRODUCT(C264:P264,$C$1:$P$1)</f>
        <v>426.75</v>
      </c>
      <c r="R264" s="141">
        <f t="shared" ref="R264:R327" si="47">SUMPRODUCT($C$5:$P$5,C264:P264)</f>
        <v>37</v>
      </c>
      <c r="S264" s="141">
        <f t="shared" ref="S264:S327" si="48">SUMPRODUCT(C264:P264,$C$4:$P$4)</f>
        <v>33</v>
      </c>
      <c r="T264" s="141">
        <f t="shared" ref="T264:T327" si="49">SUMPRODUCT(C264:P264,$C$3:$P$3)</f>
        <v>24</v>
      </c>
      <c r="U264" s="141">
        <f t="shared" ref="U264:U327" si="50">SUMPRODUCT($C$2:$P$2,C264:P264)</f>
        <v>42</v>
      </c>
      <c r="V264" s="141">
        <f t="shared" ref="V264:V327" si="51">Q264/R264</f>
        <v>11.533783783783784</v>
      </c>
      <c r="W264" s="141">
        <f t="shared" ref="W264:W327" si="52">Q264/S264</f>
        <v>12.931818181818182</v>
      </c>
      <c r="X264" s="141">
        <f t="shared" ref="X264:X327" si="53">Q264/T264</f>
        <v>17.78125</v>
      </c>
      <c r="Y264" s="141">
        <f t="shared" ref="Y264:Y327" si="54">Q264/U264</f>
        <v>10.160714285714286</v>
      </c>
    </row>
    <row r="265" spans="1:25">
      <c r="A265" s="141" t="str">
        <f t="shared" si="44"/>
        <v>研发</v>
      </c>
      <c r="B265" s="146" t="str">
        <f t="shared" si="45"/>
        <v>33114</v>
      </c>
      <c r="C265" s="148"/>
      <c r="D265" s="148"/>
      <c r="E265" s="148">
        <v>1</v>
      </c>
      <c r="F265" s="148"/>
      <c r="G265" s="148"/>
      <c r="H265" s="148">
        <v>1</v>
      </c>
      <c r="I265" s="148">
        <v>1</v>
      </c>
      <c r="J265" s="148"/>
      <c r="K265" s="148"/>
      <c r="L265" s="148"/>
      <c r="M265" s="141">
        <v>1</v>
      </c>
      <c r="P265" s="141">
        <v>1</v>
      </c>
      <c r="Q265" s="141">
        <f t="shared" si="46"/>
        <v>325.5</v>
      </c>
      <c r="R265" s="141">
        <f t="shared" si="47"/>
        <v>32</v>
      </c>
      <c r="S265" s="141">
        <f t="shared" si="48"/>
        <v>32</v>
      </c>
      <c r="T265" s="141">
        <f t="shared" si="49"/>
        <v>14</v>
      </c>
      <c r="U265" s="141">
        <f t="shared" si="50"/>
        <v>32</v>
      </c>
      <c r="V265" s="141">
        <f t="shared" si="51"/>
        <v>10.171875</v>
      </c>
      <c r="W265" s="141">
        <f t="shared" si="52"/>
        <v>10.171875</v>
      </c>
      <c r="X265" s="141">
        <f t="shared" si="53"/>
        <v>23.25</v>
      </c>
      <c r="Y265" s="141">
        <f t="shared" si="54"/>
        <v>10.171875</v>
      </c>
    </row>
    <row r="266" spans="1:25">
      <c r="A266" s="141" t="str">
        <f t="shared" si="44"/>
        <v>研发</v>
      </c>
      <c r="B266" s="146" t="str">
        <f t="shared" si="45"/>
        <v>224123</v>
      </c>
      <c r="C266" s="148"/>
      <c r="D266" s="148">
        <v>1</v>
      </c>
      <c r="E266" s="148"/>
      <c r="F266" s="148"/>
      <c r="G266" s="148">
        <v>1</v>
      </c>
      <c r="H266" s="148"/>
      <c r="I266" s="148"/>
      <c r="J266" s="148"/>
      <c r="K266" s="148"/>
      <c r="L266" s="148">
        <v>1</v>
      </c>
      <c r="M266" s="147">
        <v>1</v>
      </c>
      <c r="N266" s="147">
        <v>1</v>
      </c>
      <c r="O266" s="147">
        <v>1</v>
      </c>
      <c r="P266" s="147"/>
      <c r="Q266" s="141">
        <f t="shared" si="46"/>
        <v>427.75</v>
      </c>
      <c r="R266" s="141">
        <f t="shared" si="47"/>
        <v>28</v>
      </c>
      <c r="S266" s="141">
        <f t="shared" si="48"/>
        <v>33</v>
      </c>
      <c r="T266" s="141">
        <f t="shared" si="49"/>
        <v>42</v>
      </c>
      <c r="U266" s="141">
        <f t="shared" si="50"/>
        <v>42</v>
      </c>
      <c r="V266" s="141">
        <f t="shared" si="51"/>
        <v>15.276785714285714</v>
      </c>
      <c r="W266" s="141">
        <f t="shared" si="52"/>
        <v>12.962121212121213</v>
      </c>
      <c r="X266" s="141">
        <f t="shared" si="53"/>
        <v>10.18452380952381</v>
      </c>
      <c r="Y266" s="141">
        <f t="shared" si="54"/>
        <v>10.18452380952381</v>
      </c>
    </row>
    <row r="267" spans="1:25">
      <c r="A267" s="141" t="str">
        <f t="shared" si="44"/>
        <v>研发</v>
      </c>
      <c r="B267" s="146" t="str">
        <f t="shared" si="45"/>
        <v>2342</v>
      </c>
      <c r="C267" s="148"/>
      <c r="D267" s="148">
        <v>1</v>
      </c>
      <c r="E267" s="148"/>
      <c r="F267" s="148"/>
      <c r="G267" s="148"/>
      <c r="H267" s="148">
        <v>1</v>
      </c>
      <c r="I267" s="148"/>
      <c r="J267" s="148"/>
      <c r="K267" s="148"/>
      <c r="L267" s="148">
        <v>1</v>
      </c>
      <c r="M267" s="147"/>
      <c r="N267" s="147">
        <v>1</v>
      </c>
      <c r="O267" s="147"/>
      <c r="P267" s="147"/>
      <c r="Q267" s="141">
        <f t="shared" si="46"/>
        <v>316</v>
      </c>
      <c r="R267" s="141">
        <f t="shared" si="47"/>
        <v>26</v>
      </c>
      <c r="S267" s="141">
        <f t="shared" si="48"/>
        <v>22</v>
      </c>
      <c r="T267" s="141">
        <f t="shared" si="49"/>
        <v>22</v>
      </c>
      <c r="U267" s="141">
        <f t="shared" si="50"/>
        <v>31</v>
      </c>
      <c r="V267" s="141">
        <f t="shared" si="51"/>
        <v>12.153846153846153</v>
      </c>
      <c r="W267" s="141">
        <f t="shared" si="52"/>
        <v>14.363636363636363</v>
      </c>
      <c r="X267" s="141">
        <f t="shared" si="53"/>
        <v>14.363636363636363</v>
      </c>
      <c r="Y267" s="141">
        <f t="shared" si="54"/>
        <v>10.193548387096774</v>
      </c>
    </row>
    <row r="268" spans="1:25">
      <c r="A268" s="141" t="str">
        <f t="shared" si="44"/>
        <v>研发</v>
      </c>
      <c r="B268" s="146" t="str">
        <f t="shared" si="45"/>
        <v>223</v>
      </c>
      <c r="C268" s="148"/>
      <c r="D268" s="148">
        <v>1</v>
      </c>
      <c r="E268" s="148"/>
      <c r="F268" s="148"/>
      <c r="G268" s="148">
        <v>1</v>
      </c>
      <c r="H268" s="148"/>
      <c r="I268" s="148"/>
      <c r="J268" s="148"/>
      <c r="K268" s="148">
        <v>1</v>
      </c>
      <c r="L268" s="148"/>
      <c r="M268" s="148"/>
      <c r="N268" s="148"/>
      <c r="O268" s="148"/>
      <c r="P268" s="148"/>
      <c r="Q268" s="141">
        <f t="shared" si="46"/>
        <v>214.5</v>
      </c>
      <c r="R268" s="141">
        <f t="shared" si="47"/>
        <v>12</v>
      </c>
      <c r="S268" s="141">
        <f t="shared" si="48"/>
        <v>12</v>
      </c>
      <c r="T268" s="141">
        <f t="shared" si="49"/>
        <v>21</v>
      </c>
      <c r="U268" s="141">
        <f t="shared" si="50"/>
        <v>21</v>
      </c>
      <c r="V268" s="141">
        <f t="shared" si="51"/>
        <v>17.875</v>
      </c>
      <c r="W268" s="141">
        <f t="shared" si="52"/>
        <v>17.875</v>
      </c>
      <c r="X268" s="141">
        <f t="shared" si="53"/>
        <v>10.214285714285714</v>
      </c>
      <c r="Y268" s="141">
        <f t="shared" si="54"/>
        <v>10.214285714285714</v>
      </c>
    </row>
    <row r="269" spans="1:25">
      <c r="A269" s="141" t="str">
        <f t="shared" si="44"/>
        <v>研发</v>
      </c>
      <c r="B269" s="146" t="str">
        <f t="shared" si="45"/>
        <v>112234</v>
      </c>
      <c r="C269" s="148">
        <v>1</v>
      </c>
      <c r="D269" s="148"/>
      <c r="E269" s="148"/>
      <c r="F269" s="148">
        <v>1</v>
      </c>
      <c r="G269" s="148"/>
      <c r="H269" s="148"/>
      <c r="I269" s="148"/>
      <c r="J269" s="148">
        <v>1</v>
      </c>
      <c r="K269" s="148"/>
      <c r="L269" s="148"/>
      <c r="N269" s="141">
        <v>1</v>
      </c>
      <c r="O269" s="141">
        <v>1</v>
      </c>
      <c r="P269" s="141">
        <v>1</v>
      </c>
      <c r="Q269" s="141">
        <f t="shared" si="46"/>
        <v>338.25</v>
      </c>
      <c r="R269" s="141">
        <f t="shared" si="47"/>
        <v>28</v>
      </c>
      <c r="S269" s="141">
        <f t="shared" si="48"/>
        <v>15</v>
      </c>
      <c r="T269" s="141">
        <f t="shared" si="49"/>
        <v>33</v>
      </c>
      <c r="U269" s="141">
        <f t="shared" si="50"/>
        <v>33</v>
      </c>
      <c r="V269" s="141">
        <f t="shared" si="51"/>
        <v>12.080357142857142</v>
      </c>
      <c r="W269" s="141">
        <f t="shared" si="52"/>
        <v>22.55</v>
      </c>
      <c r="X269" s="141">
        <f t="shared" si="53"/>
        <v>10.25</v>
      </c>
      <c r="Y269" s="141">
        <f t="shared" si="54"/>
        <v>10.25</v>
      </c>
    </row>
    <row r="270" spans="1:25">
      <c r="A270" s="141" t="str">
        <f t="shared" si="44"/>
        <v>研发</v>
      </c>
      <c r="B270" s="146" t="str">
        <f t="shared" si="45"/>
        <v>333123</v>
      </c>
      <c r="C270" s="148"/>
      <c r="D270" s="148"/>
      <c r="E270" s="148">
        <v>1</v>
      </c>
      <c r="F270" s="148"/>
      <c r="G270" s="148"/>
      <c r="H270" s="148">
        <v>1</v>
      </c>
      <c r="I270" s="148"/>
      <c r="J270" s="148"/>
      <c r="K270" s="148">
        <v>1</v>
      </c>
      <c r="L270" s="148"/>
      <c r="M270" s="147">
        <v>1</v>
      </c>
      <c r="N270" s="147">
        <v>1</v>
      </c>
      <c r="O270" s="147">
        <v>1</v>
      </c>
      <c r="P270" s="147"/>
      <c r="Q270" s="141">
        <f t="shared" si="46"/>
        <v>431</v>
      </c>
      <c r="R270" s="141">
        <f t="shared" si="47"/>
        <v>46</v>
      </c>
      <c r="S270" s="141">
        <f t="shared" si="48"/>
        <v>51</v>
      </c>
      <c r="T270" s="141">
        <f t="shared" si="49"/>
        <v>33</v>
      </c>
      <c r="U270" s="141">
        <f t="shared" si="50"/>
        <v>42</v>
      </c>
      <c r="V270" s="141">
        <f t="shared" si="51"/>
        <v>9.3695652173913047</v>
      </c>
      <c r="W270" s="141">
        <f t="shared" si="52"/>
        <v>8.4509803921568629</v>
      </c>
      <c r="X270" s="141">
        <f t="shared" si="53"/>
        <v>13.060606060606061</v>
      </c>
      <c r="Y270" s="141">
        <f t="shared" si="54"/>
        <v>10.261904761904763</v>
      </c>
    </row>
    <row r="271" spans="1:25">
      <c r="A271" s="141" t="str">
        <f t="shared" si="44"/>
        <v>研发</v>
      </c>
      <c r="B271" s="146" t="str">
        <f t="shared" si="45"/>
        <v>33124</v>
      </c>
      <c r="C271" s="148"/>
      <c r="D271" s="148"/>
      <c r="E271" s="148">
        <v>1</v>
      </c>
      <c r="F271" s="148"/>
      <c r="G271" s="148"/>
      <c r="H271" s="148">
        <v>1</v>
      </c>
      <c r="I271" s="148">
        <v>1</v>
      </c>
      <c r="J271" s="148"/>
      <c r="K271" s="148"/>
      <c r="L271" s="148"/>
      <c r="N271" s="141">
        <v>1</v>
      </c>
      <c r="P271" s="141">
        <v>1</v>
      </c>
      <c r="Q271" s="141">
        <f t="shared" si="46"/>
        <v>328.5</v>
      </c>
      <c r="R271" s="141">
        <f t="shared" si="47"/>
        <v>36</v>
      </c>
      <c r="S271" s="141">
        <f t="shared" si="48"/>
        <v>23</v>
      </c>
      <c r="T271" s="141">
        <f t="shared" si="49"/>
        <v>5</v>
      </c>
      <c r="U271" s="141">
        <f t="shared" si="50"/>
        <v>32</v>
      </c>
      <c r="V271" s="141">
        <f t="shared" si="51"/>
        <v>9.125</v>
      </c>
      <c r="W271" s="141">
        <f t="shared" si="52"/>
        <v>14.282608695652174</v>
      </c>
      <c r="X271" s="141">
        <f t="shared" si="53"/>
        <v>65.7</v>
      </c>
      <c r="Y271" s="141">
        <f t="shared" si="54"/>
        <v>10.265625</v>
      </c>
    </row>
    <row r="272" spans="1:25">
      <c r="A272" s="141" t="str">
        <f t="shared" si="44"/>
        <v>研发</v>
      </c>
      <c r="B272" s="146" t="str">
        <f t="shared" si="45"/>
        <v>11413</v>
      </c>
      <c r="C272" s="148">
        <v>1</v>
      </c>
      <c r="D272" s="148"/>
      <c r="E272" s="148"/>
      <c r="F272" s="148">
        <v>1</v>
      </c>
      <c r="G272" s="148"/>
      <c r="H272" s="148"/>
      <c r="I272" s="148"/>
      <c r="J272" s="148"/>
      <c r="K272" s="148"/>
      <c r="L272" s="148">
        <v>1</v>
      </c>
      <c r="M272" s="141">
        <v>1</v>
      </c>
      <c r="O272" s="141">
        <v>1</v>
      </c>
      <c r="Q272" s="141">
        <f t="shared" si="46"/>
        <v>329</v>
      </c>
      <c r="R272" s="141">
        <f t="shared" si="47"/>
        <v>23</v>
      </c>
      <c r="S272" s="141">
        <f t="shared" si="48"/>
        <v>32</v>
      </c>
      <c r="T272" s="141">
        <f t="shared" si="49"/>
        <v>41</v>
      </c>
      <c r="U272" s="141">
        <f t="shared" si="50"/>
        <v>32</v>
      </c>
      <c r="V272" s="141">
        <f t="shared" si="51"/>
        <v>14.304347826086957</v>
      </c>
      <c r="W272" s="141">
        <f t="shared" si="52"/>
        <v>10.28125</v>
      </c>
      <c r="X272" s="141">
        <f t="shared" si="53"/>
        <v>8.0243902439024382</v>
      </c>
      <c r="Y272" s="141">
        <f t="shared" si="54"/>
        <v>10.28125</v>
      </c>
    </row>
    <row r="273" spans="1:25">
      <c r="A273" s="141" t="str">
        <f t="shared" si="44"/>
        <v>研发</v>
      </c>
      <c r="B273" s="146" t="str">
        <f t="shared" si="45"/>
        <v>32213</v>
      </c>
      <c r="C273" s="148"/>
      <c r="D273" s="148"/>
      <c r="E273" s="148">
        <v>1</v>
      </c>
      <c r="F273" s="148"/>
      <c r="G273" s="148">
        <v>1</v>
      </c>
      <c r="H273" s="148"/>
      <c r="I273" s="148"/>
      <c r="J273" s="148">
        <v>1</v>
      </c>
      <c r="K273" s="148"/>
      <c r="L273" s="148"/>
      <c r="M273" s="141">
        <v>1</v>
      </c>
      <c r="O273" s="141">
        <v>1</v>
      </c>
      <c r="Q273" s="141">
        <f t="shared" si="46"/>
        <v>329.25</v>
      </c>
      <c r="R273" s="141">
        <f t="shared" si="47"/>
        <v>23</v>
      </c>
      <c r="S273" s="141">
        <f t="shared" si="48"/>
        <v>32</v>
      </c>
      <c r="T273" s="141">
        <f t="shared" si="49"/>
        <v>32</v>
      </c>
      <c r="U273" s="141">
        <f t="shared" si="50"/>
        <v>32</v>
      </c>
      <c r="V273" s="141">
        <f t="shared" si="51"/>
        <v>14.315217391304348</v>
      </c>
      <c r="W273" s="141">
        <f t="shared" si="52"/>
        <v>10.2890625</v>
      </c>
      <c r="X273" s="141">
        <f t="shared" si="53"/>
        <v>10.2890625</v>
      </c>
      <c r="Y273" s="141">
        <f t="shared" si="54"/>
        <v>10.2890625</v>
      </c>
    </row>
    <row r="274" spans="1:25">
      <c r="A274" s="141" t="str">
        <f t="shared" si="44"/>
        <v>研发</v>
      </c>
      <c r="B274" s="146" t="str">
        <f t="shared" si="45"/>
        <v>212123</v>
      </c>
      <c r="C274" s="148"/>
      <c r="D274" s="148">
        <v>1</v>
      </c>
      <c r="E274" s="148"/>
      <c r="F274" s="148">
        <v>1</v>
      </c>
      <c r="G274" s="148"/>
      <c r="H274" s="148"/>
      <c r="I274" s="148"/>
      <c r="J274" s="148">
        <v>1</v>
      </c>
      <c r="K274" s="148"/>
      <c r="L274" s="148"/>
      <c r="M274" s="141">
        <v>1</v>
      </c>
      <c r="N274" s="141">
        <v>1</v>
      </c>
      <c r="O274" s="141">
        <v>1</v>
      </c>
      <c r="Q274" s="141">
        <f t="shared" si="46"/>
        <v>340</v>
      </c>
      <c r="R274" s="141">
        <f t="shared" si="47"/>
        <v>19</v>
      </c>
      <c r="S274" s="141">
        <f t="shared" si="48"/>
        <v>24</v>
      </c>
      <c r="T274" s="141">
        <f t="shared" si="49"/>
        <v>51</v>
      </c>
      <c r="U274" s="141">
        <f t="shared" si="50"/>
        <v>33</v>
      </c>
      <c r="V274" s="141">
        <f t="shared" si="51"/>
        <v>17.894736842105264</v>
      </c>
      <c r="W274" s="141">
        <f t="shared" si="52"/>
        <v>14.166666666666666</v>
      </c>
      <c r="X274" s="141">
        <f t="shared" si="53"/>
        <v>6.666666666666667</v>
      </c>
      <c r="Y274" s="141">
        <f t="shared" si="54"/>
        <v>10.303030303030303</v>
      </c>
    </row>
    <row r="275" spans="1:25">
      <c r="A275" s="141" t="str">
        <f t="shared" si="44"/>
        <v>研发</v>
      </c>
      <c r="B275" s="146" t="str">
        <f t="shared" si="45"/>
        <v>332</v>
      </c>
      <c r="C275" s="148"/>
      <c r="D275" s="148"/>
      <c r="E275" s="148">
        <v>1</v>
      </c>
      <c r="F275" s="148"/>
      <c r="G275" s="148"/>
      <c r="H275" s="148">
        <v>1</v>
      </c>
      <c r="I275" s="148"/>
      <c r="J275" s="148">
        <v>1</v>
      </c>
      <c r="K275" s="148"/>
      <c r="L275" s="148"/>
      <c r="M275" s="148"/>
      <c r="N275" s="148"/>
      <c r="O275" s="148"/>
      <c r="P275" s="148"/>
      <c r="Q275" s="141">
        <f t="shared" si="46"/>
        <v>217.5</v>
      </c>
      <c r="R275" s="141">
        <f t="shared" si="47"/>
        <v>21</v>
      </c>
      <c r="S275" s="141">
        <f t="shared" si="48"/>
        <v>21</v>
      </c>
      <c r="T275" s="141">
        <f t="shared" si="49"/>
        <v>12</v>
      </c>
      <c r="U275" s="141">
        <f t="shared" si="50"/>
        <v>21</v>
      </c>
      <c r="V275" s="141">
        <f t="shared" si="51"/>
        <v>10.357142857142858</v>
      </c>
      <c r="W275" s="141">
        <f t="shared" si="52"/>
        <v>10.357142857142858</v>
      </c>
      <c r="X275" s="141">
        <f t="shared" si="53"/>
        <v>18.125</v>
      </c>
      <c r="Y275" s="141">
        <f t="shared" si="54"/>
        <v>10.357142857142858</v>
      </c>
    </row>
    <row r="276" spans="1:25">
      <c r="A276" s="141" t="str">
        <f t="shared" si="44"/>
        <v>研发</v>
      </c>
      <c r="B276" s="146" t="str">
        <f t="shared" si="45"/>
        <v>2213</v>
      </c>
      <c r="C276" s="148"/>
      <c r="D276" s="148">
        <v>1</v>
      </c>
      <c r="E276" s="148"/>
      <c r="F276" s="148"/>
      <c r="G276" s="148">
        <v>1</v>
      </c>
      <c r="H276" s="148"/>
      <c r="I276" s="148">
        <v>1</v>
      </c>
      <c r="J276" s="148"/>
      <c r="K276" s="148"/>
      <c r="L276" s="148"/>
      <c r="M276" s="147"/>
      <c r="N276" s="147"/>
      <c r="O276" s="147">
        <v>1</v>
      </c>
      <c r="P276" s="147"/>
      <c r="Q276" s="141">
        <f t="shared" si="46"/>
        <v>228</v>
      </c>
      <c r="R276" s="141">
        <f t="shared" si="47"/>
        <v>13</v>
      </c>
      <c r="S276" s="141">
        <f t="shared" si="48"/>
        <v>13</v>
      </c>
      <c r="T276" s="141">
        <f t="shared" si="49"/>
        <v>22</v>
      </c>
      <c r="U276" s="141">
        <f t="shared" si="50"/>
        <v>22</v>
      </c>
      <c r="V276" s="141">
        <f t="shared" si="51"/>
        <v>17.53846153846154</v>
      </c>
      <c r="W276" s="141">
        <f t="shared" si="52"/>
        <v>17.53846153846154</v>
      </c>
      <c r="X276" s="141">
        <f t="shared" si="53"/>
        <v>10.363636363636363</v>
      </c>
      <c r="Y276" s="141">
        <f t="shared" si="54"/>
        <v>10.363636363636363</v>
      </c>
    </row>
    <row r="277" spans="1:25">
      <c r="A277" s="141" t="str">
        <f t="shared" si="44"/>
        <v>研发</v>
      </c>
      <c r="B277" s="146" t="str">
        <f t="shared" si="45"/>
        <v>11423</v>
      </c>
      <c r="C277" s="148">
        <v>1</v>
      </c>
      <c r="D277" s="148"/>
      <c r="E277" s="148"/>
      <c r="F277" s="148">
        <v>1</v>
      </c>
      <c r="G277" s="148"/>
      <c r="H277" s="148"/>
      <c r="I277" s="148"/>
      <c r="J277" s="148"/>
      <c r="K277" s="148"/>
      <c r="L277" s="148">
        <v>1</v>
      </c>
      <c r="N277" s="141">
        <v>1</v>
      </c>
      <c r="O277" s="141">
        <v>1</v>
      </c>
      <c r="Q277" s="141">
        <f t="shared" si="46"/>
        <v>332</v>
      </c>
      <c r="R277" s="141">
        <f t="shared" si="47"/>
        <v>27</v>
      </c>
      <c r="S277" s="141">
        <f t="shared" si="48"/>
        <v>23</v>
      </c>
      <c r="T277" s="141">
        <f t="shared" si="49"/>
        <v>32</v>
      </c>
      <c r="U277" s="141">
        <f t="shared" si="50"/>
        <v>32</v>
      </c>
      <c r="V277" s="141">
        <f t="shared" si="51"/>
        <v>12.296296296296296</v>
      </c>
      <c r="W277" s="141">
        <f t="shared" si="52"/>
        <v>14.434782608695652</v>
      </c>
      <c r="X277" s="141">
        <f t="shared" si="53"/>
        <v>10.375</v>
      </c>
      <c r="Y277" s="141">
        <f t="shared" si="54"/>
        <v>10.375</v>
      </c>
    </row>
    <row r="278" spans="1:25">
      <c r="A278" s="141" t="str">
        <f t="shared" si="44"/>
        <v>研发</v>
      </c>
      <c r="B278" s="146" t="str">
        <f t="shared" si="45"/>
        <v>224124</v>
      </c>
      <c r="C278" s="148"/>
      <c r="D278" s="148">
        <v>1</v>
      </c>
      <c r="E278" s="148"/>
      <c r="F278" s="148"/>
      <c r="G278" s="148">
        <v>1</v>
      </c>
      <c r="H278" s="148"/>
      <c r="I278" s="148"/>
      <c r="J278" s="148"/>
      <c r="K278" s="148"/>
      <c r="L278" s="148">
        <v>1</v>
      </c>
      <c r="M278" s="141">
        <v>1</v>
      </c>
      <c r="N278" s="141">
        <v>1</v>
      </c>
      <c r="P278" s="141">
        <v>1</v>
      </c>
      <c r="Q278" s="141">
        <f t="shared" si="46"/>
        <v>435.75</v>
      </c>
      <c r="R278" s="141">
        <f t="shared" si="47"/>
        <v>28</v>
      </c>
      <c r="S278" s="141">
        <f t="shared" si="48"/>
        <v>24</v>
      </c>
      <c r="T278" s="141">
        <f t="shared" si="49"/>
        <v>33</v>
      </c>
      <c r="U278" s="141">
        <f t="shared" si="50"/>
        <v>42</v>
      </c>
      <c r="V278" s="141">
        <f t="shared" si="51"/>
        <v>15.5625</v>
      </c>
      <c r="W278" s="141">
        <f t="shared" si="52"/>
        <v>18.15625</v>
      </c>
      <c r="X278" s="141">
        <f t="shared" si="53"/>
        <v>13.204545454545455</v>
      </c>
      <c r="Y278" s="141">
        <f t="shared" si="54"/>
        <v>10.375</v>
      </c>
    </row>
    <row r="279" spans="1:25">
      <c r="A279" s="141" t="str">
        <f t="shared" si="44"/>
        <v>研发</v>
      </c>
      <c r="B279" s="146" t="str">
        <f t="shared" si="45"/>
        <v>32223</v>
      </c>
      <c r="C279" s="148"/>
      <c r="D279" s="148"/>
      <c r="E279" s="148">
        <v>1</v>
      </c>
      <c r="F279" s="148"/>
      <c r="G279" s="148">
        <v>1</v>
      </c>
      <c r="H279" s="148"/>
      <c r="I279" s="148"/>
      <c r="J279" s="148">
        <v>1</v>
      </c>
      <c r="K279" s="148"/>
      <c r="L279" s="148"/>
      <c r="N279" s="141">
        <v>1</v>
      </c>
      <c r="O279" s="141">
        <v>1</v>
      </c>
      <c r="Q279" s="141">
        <f t="shared" si="46"/>
        <v>332.25</v>
      </c>
      <c r="R279" s="141">
        <f t="shared" si="47"/>
        <v>27</v>
      </c>
      <c r="S279" s="141">
        <f t="shared" si="48"/>
        <v>23</v>
      </c>
      <c r="T279" s="141">
        <f t="shared" si="49"/>
        <v>23</v>
      </c>
      <c r="U279" s="141">
        <f t="shared" si="50"/>
        <v>32</v>
      </c>
      <c r="V279" s="141">
        <f t="shared" si="51"/>
        <v>12.305555555555555</v>
      </c>
      <c r="W279" s="141">
        <f t="shared" si="52"/>
        <v>14.445652173913043</v>
      </c>
      <c r="X279" s="141">
        <f t="shared" si="53"/>
        <v>14.445652173913043</v>
      </c>
      <c r="Y279" s="141">
        <f t="shared" si="54"/>
        <v>10.3828125</v>
      </c>
    </row>
    <row r="280" spans="1:25">
      <c r="A280" s="141" t="str">
        <f t="shared" si="44"/>
        <v>研发</v>
      </c>
      <c r="B280" s="146" t="str">
        <f t="shared" si="45"/>
        <v>31312</v>
      </c>
      <c r="C280" s="148"/>
      <c r="D280" s="148"/>
      <c r="E280" s="148">
        <v>1</v>
      </c>
      <c r="F280" s="148">
        <v>1</v>
      </c>
      <c r="G280" s="148"/>
      <c r="H280" s="148"/>
      <c r="I280" s="148"/>
      <c r="J280" s="148"/>
      <c r="K280" s="148">
        <v>1</v>
      </c>
      <c r="L280" s="148"/>
      <c r="M280" s="141">
        <v>1</v>
      </c>
      <c r="N280" s="141">
        <v>1</v>
      </c>
      <c r="Q280" s="141">
        <f t="shared" si="46"/>
        <v>332.75</v>
      </c>
      <c r="R280" s="141">
        <f t="shared" si="47"/>
        <v>27</v>
      </c>
      <c r="S280" s="141">
        <f t="shared" si="48"/>
        <v>32</v>
      </c>
      <c r="T280" s="141">
        <f t="shared" si="49"/>
        <v>32</v>
      </c>
      <c r="U280" s="141">
        <f t="shared" si="50"/>
        <v>32</v>
      </c>
      <c r="V280" s="141">
        <f t="shared" si="51"/>
        <v>12.324074074074074</v>
      </c>
      <c r="W280" s="141">
        <f t="shared" si="52"/>
        <v>10.3984375</v>
      </c>
      <c r="X280" s="141">
        <f t="shared" si="53"/>
        <v>10.3984375</v>
      </c>
      <c r="Y280" s="141">
        <f t="shared" si="54"/>
        <v>10.3984375</v>
      </c>
    </row>
    <row r="281" spans="1:25">
      <c r="A281" s="141" t="str">
        <f t="shared" si="44"/>
        <v>研发</v>
      </c>
      <c r="B281" s="146" t="str">
        <f t="shared" si="45"/>
        <v>134234</v>
      </c>
      <c r="C281" s="148">
        <v>1</v>
      </c>
      <c r="D281" s="148"/>
      <c r="E281" s="148"/>
      <c r="F281" s="148"/>
      <c r="G281" s="148"/>
      <c r="H281" s="148">
        <v>1</v>
      </c>
      <c r="I281" s="148"/>
      <c r="J281" s="148"/>
      <c r="K281" s="148"/>
      <c r="L281" s="148">
        <v>1</v>
      </c>
      <c r="N281" s="141">
        <v>1</v>
      </c>
      <c r="O281" s="141">
        <v>1</v>
      </c>
      <c r="P281" s="141">
        <v>1</v>
      </c>
      <c r="Q281" s="141">
        <f t="shared" si="46"/>
        <v>438.25</v>
      </c>
      <c r="R281" s="141">
        <f t="shared" si="47"/>
        <v>46</v>
      </c>
      <c r="S281" s="141">
        <f t="shared" si="48"/>
        <v>33</v>
      </c>
      <c r="T281" s="141">
        <f t="shared" si="49"/>
        <v>24</v>
      </c>
      <c r="U281" s="141">
        <f t="shared" si="50"/>
        <v>42</v>
      </c>
      <c r="V281" s="141">
        <f t="shared" si="51"/>
        <v>9.5271739130434785</v>
      </c>
      <c r="W281" s="141">
        <f t="shared" si="52"/>
        <v>13.280303030303031</v>
      </c>
      <c r="X281" s="141">
        <f t="shared" si="53"/>
        <v>18.260416666666668</v>
      </c>
      <c r="Y281" s="141">
        <f t="shared" si="54"/>
        <v>10.43452380952381</v>
      </c>
    </row>
    <row r="282" spans="1:25">
      <c r="A282" s="141" t="str">
        <f t="shared" si="44"/>
        <v>研发</v>
      </c>
      <c r="B282" s="146" t="str">
        <f t="shared" si="45"/>
        <v>333124</v>
      </c>
      <c r="C282" s="148"/>
      <c r="D282" s="148"/>
      <c r="E282" s="148">
        <v>1</v>
      </c>
      <c r="F282" s="148"/>
      <c r="G282" s="148"/>
      <c r="H282" s="148">
        <v>1</v>
      </c>
      <c r="I282" s="148"/>
      <c r="J282" s="148"/>
      <c r="K282" s="148">
        <v>1</v>
      </c>
      <c r="L282" s="148"/>
      <c r="M282" s="141">
        <v>1</v>
      </c>
      <c r="N282" s="141">
        <v>1</v>
      </c>
      <c r="P282" s="141">
        <v>1</v>
      </c>
      <c r="Q282" s="141">
        <f t="shared" si="46"/>
        <v>439</v>
      </c>
      <c r="R282" s="141">
        <f t="shared" si="47"/>
        <v>46</v>
      </c>
      <c r="S282" s="141">
        <f t="shared" si="48"/>
        <v>42</v>
      </c>
      <c r="T282" s="141">
        <f t="shared" si="49"/>
        <v>24</v>
      </c>
      <c r="U282" s="141">
        <f t="shared" si="50"/>
        <v>42</v>
      </c>
      <c r="V282" s="141">
        <f t="shared" si="51"/>
        <v>9.5434782608695645</v>
      </c>
      <c r="W282" s="141">
        <f t="shared" si="52"/>
        <v>10.452380952380953</v>
      </c>
      <c r="X282" s="141">
        <f t="shared" si="53"/>
        <v>18.291666666666668</v>
      </c>
      <c r="Y282" s="141">
        <f t="shared" si="54"/>
        <v>10.452380952380953</v>
      </c>
    </row>
    <row r="283" spans="1:25">
      <c r="A283" s="141" t="str">
        <f t="shared" si="44"/>
        <v>研发</v>
      </c>
      <c r="B283" s="146" t="str">
        <f t="shared" si="45"/>
        <v>234123</v>
      </c>
      <c r="C283" s="148"/>
      <c r="D283" s="148">
        <v>1</v>
      </c>
      <c r="E283" s="148"/>
      <c r="F283" s="148"/>
      <c r="G283" s="148"/>
      <c r="H283" s="148">
        <v>1</v>
      </c>
      <c r="I283" s="148"/>
      <c r="J283" s="148"/>
      <c r="K283" s="148"/>
      <c r="L283" s="148">
        <v>1</v>
      </c>
      <c r="M283" s="141">
        <v>1</v>
      </c>
      <c r="N283" s="141">
        <v>1</v>
      </c>
      <c r="O283" s="141">
        <v>1</v>
      </c>
      <c r="Q283" s="141">
        <f t="shared" si="46"/>
        <v>440</v>
      </c>
      <c r="R283" s="141">
        <f t="shared" si="47"/>
        <v>37</v>
      </c>
      <c r="S283" s="141">
        <f t="shared" si="48"/>
        <v>42</v>
      </c>
      <c r="T283" s="141">
        <f t="shared" si="49"/>
        <v>42</v>
      </c>
      <c r="U283" s="141">
        <f t="shared" si="50"/>
        <v>42</v>
      </c>
      <c r="V283" s="141">
        <f t="shared" si="51"/>
        <v>11.891891891891891</v>
      </c>
      <c r="W283" s="141">
        <f t="shared" si="52"/>
        <v>10.476190476190476</v>
      </c>
      <c r="X283" s="141">
        <f t="shared" si="53"/>
        <v>10.476190476190476</v>
      </c>
      <c r="Y283" s="141">
        <f t="shared" si="54"/>
        <v>10.476190476190476</v>
      </c>
    </row>
    <row r="284" spans="1:25">
      <c r="A284" s="141" t="str">
        <f t="shared" si="44"/>
        <v>研发</v>
      </c>
      <c r="B284" s="146" t="str">
        <f t="shared" si="45"/>
        <v>311123</v>
      </c>
      <c r="C284" s="148"/>
      <c r="D284" s="148"/>
      <c r="E284" s="148">
        <v>1</v>
      </c>
      <c r="F284" s="148">
        <v>1</v>
      </c>
      <c r="G284" s="148"/>
      <c r="H284" s="148"/>
      <c r="I284" s="148">
        <v>1</v>
      </c>
      <c r="J284" s="148"/>
      <c r="K284" s="148"/>
      <c r="L284" s="148"/>
      <c r="M284" s="141">
        <v>1</v>
      </c>
      <c r="N284" s="141">
        <v>1</v>
      </c>
      <c r="O284" s="141">
        <v>1</v>
      </c>
      <c r="Q284" s="141">
        <f t="shared" si="46"/>
        <v>346.25</v>
      </c>
      <c r="R284" s="141">
        <f t="shared" si="47"/>
        <v>28</v>
      </c>
      <c r="S284" s="141">
        <f t="shared" si="48"/>
        <v>33</v>
      </c>
      <c r="T284" s="141">
        <f t="shared" si="49"/>
        <v>33</v>
      </c>
      <c r="U284" s="141">
        <f t="shared" si="50"/>
        <v>33</v>
      </c>
      <c r="V284" s="141">
        <f t="shared" si="51"/>
        <v>12.366071428571429</v>
      </c>
      <c r="W284" s="141">
        <f t="shared" si="52"/>
        <v>10.492424242424242</v>
      </c>
      <c r="X284" s="141">
        <f t="shared" si="53"/>
        <v>10.492424242424242</v>
      </c>
      <c r="Y284" s="141">
        <f t="shared" si="54"/>
        <v>10.492424242424242</v>
      </c>
    </row>
    <row r="285" spans="1:25">
      <c r="A285" s="141" t="str">
        <f t="shared" si="44"/>
        <v>研发</v>
      </c>
      <c r="B285" s="146" t="str">
        <f t="shared" si="45"/>
        <v>12334</v>
      </c>
      <c r="C285" s="148">
        <v>1</v>
      </c>
      <c r="D285" s="148"/>
      <c r="E285" s="148"/>
      <c r="F285" s="148"/>
      <c r="G285" s="148">
        <v>1</v>
      </c>
      <c r="H285" s="148"/>
      <c r="I285" s="148"/>
      <c r="J285" s="148"/>
      <c r="K285" s="148">
        <v>1</v>
      </c>
      <c r="L285" s="148"/>
      <c r="M285" s="147"/>
      <c r="N285" s="147"/>
      <c r="O285" s="147">
        <v>1</v>
      </c>
      <c r="P285" s="147">
        <v>1</v>
      </c>
      <c r="Q285" s="141">
        <f t="shared" si="46"/>
        <v>336.75</v>
      </c>
      <c r="R285" s="141">
        <f t="shared" si="47"/>
        <v>32</v>
      </c>
      <c r="S285" s="141">
        <f t="shared" si="48"/>
        <v>23</v>
      </c>
      <c r="T285" s="141">
        <f t="shared" si="49"/>
        <v>23</v>
      </c>
      <c r="U285" s="141">
        <f t="shared" si="50"/>
        <v>32</v>
      </c>
      <c r="V285" s="141">
        <f t="shared" si="51"/>
        <v>10.5234375</v>
      </c>
      <c r="W285" s="141">
        <f t="shared" si="52"/>
        <v>14.641304347826088</v>
      </c>
      <c r="X285" s="141">
        <f t="shared" si="53"/>
        <v>14.641304347826088</v>
      </c>
      <c r="Y285" s="141">
        <f t="shared" si="54"/>
        <v>10.5234375</v>
      </c>
    </row>
    <row r="286" spans="1:25">
      <c r="A286" s="141" t="str">
        <f t="shared" si="44"/>
        <v>研发</v>
      </c>
      <c r="B286" s="146" t="str">
        <f t="shared" si="45"/>
        <v>11414</v>
      </c>
      <c r="C286" s="148">
        <v>1</v>
      </c>
      <c r="D286" s="148"/>
      <c r="E286" s="148"/>
      <c r="F286" s="148">
        <v>1</v>
      </c>
      <c r="G286" s="148"/>
      <c r="H286" s="148"/>
      <c r="I286" s="148"/>
      <c r="J286" s="148"/>
      <c r="K286" s="148"/>
      <c r="L286" s="148">
        <v>1</v>
      </c>
      <c r="M286" s="147">
        <v>1</v>
      </c>
      <c r="N286" s="147"/>
      <c r="O286" s="147"/>
      <c r="P286" s="147">
        <v>1</v>
      </c>
      <c r="Q286" s="141">
        <f t="shared" si="46"/>
        <v>337</v>
      </c>
      <c r="R286" s="141">
        <f t="shared" si="47"/>
        <v>23</v>
      </c>
      <c r="S286" s="141">
        <f t="shared" si="48"/>
        <v>23</v>
      </c>
      <c r="T286" s="141">
        <f t="shared" si="49"/>
        <v>32</v>
      </c>
      <c r="U286" s="141">
        <f t="shared" si="50"/>
        <v>32</v>
      </c>
      <c r="V286" s="141">
        <f t="shared" si="51"/>
        <v>14.652173913043478</v>
      </c>
      <c r="W286" s="141">
        <f t="shared" si="52"/>
        <v>14.652173913043478</v>
      </c>
      <c r="X286" s="141">
        <f t="shared" si="53"/>
        <v>10.53125</v>
      </c>
      <c r="Y286" s="141">
        <f t="shared" si="54"/>
        <v>10.53125</v>
      </c>
    </row>
    <row r="287" spans="1:25">
      <c r="A287" s="141" t="str">
        <f t="shared" si="44"/>
        <v>研发</v>
      </c>
      <c r="B287" s="146" t="str">
        <f t="shared" si="45"/>
        <v>32214</v>
      </c>
      <c r="C287" s="148"/>
      <c r="D287" s="148"/>
      <c r="E287" s="148">
        <v>1</v>
      </c>
      <c r="F287" s="148"/>
      <c r="G287" s="148">
        <v>1</v>
      </c>
      <c r="H287" s="148"/>
      <c r="I287" s="148"/>
      <c r="J287" s="148">
        <v>1</v>
      </c>
      <c r="K287" s="148"/>
      <c r="L287" s="148"/>
      <c r="M287" s="147">
        <v>1</v>
      </c>
      <c r="N287" s="147"/>
      <c r="O287" s="147"/>
      <c r="P287" s="147">
        <v>1</v>
      </c>
      <c r="Q287" s="141">
        <f t="shared" si="46"/>
        <v>337.25</v>
      </c>
      <c r="R287" s="141">
        <f t="shared" si="47"/>
        <v>23</v>
      </c>
      <c r="S287" s="141">
        <f t="shared" si="48"/>
        <v>23</v>
      </c>
      <c r="T287" s="141">
        <f t="shared" si="49"/>
        <v>23</v>
      </c>
      <c r="U287" s="141">
        <f t="shared" si="50"/>
        <v>32</v>
      </c>
      <c r="V287" s="141">
        <f t="shared" si="51"/>
        <v>14.663043478260869</v>
      </c>
      <c r="W287" s="141">
        <f t="shared" si="52"/>
        <v>14.663043478260869</v>
      </c>
      <c r="X287" s="141">
        <f t="shared" si="53"/>
        <v>14.663043478260869</v>
      </c>
      <c r="Y287" s="141">
        <f t="shared" si="54"/>
        <v>10.5390625</v>
      </c>
    </row>
    <row r="288" spans="1:25">
      <c r="A288" s="141" t="str">
        <f t="shared" si="44"/>
        <v>研发</v>
      </c>
      <c r="B288" s="146" t="str">
        <f t="shared" si="45"/>
        <v>212124</v>
      </c>
      <c r="C288" s="148"/>
      <c r="D288" s="148">
        <v>1</v>
      </c>
      <c r="E288" s="148"/>
      <c r="F288" s="148">
        <v>1</v>
      </c>
      <c r="G288" s="148"/>
      <c r="H288" s="148"/>
      <c r="I288" s="148"/>
      <c r="J288" s="148">
        <v>1</v>
      </c>
      <c r="K288" s="148"/>
      <c r="L288" s="148"/>
      <c r="M288" s="147">
        <v>1</v>
      </c>
      <c r="N288" s="147">
        <v>1</v>
      </c>
      <c r="O288" s="147"/>
      <c r="P288" s="147">
        <v>1</v>
      </c>
      <c r="Q288" s="141">
        <f t="shared" si="46"/>
        <v>348</v>
      </c>
      <c r="R288" s="141">
        <f t="shared" si="47"/>
        <v>19</v>
      </c>
      <c r="S288" s="141">
        <f t="shared" si="48"/>
        <v>15</v>
      </c>
      <c r="T288" s="141">
        <f t="shared" si="49"/>
        <v>42</v>
      </c>
      <c r="U288" s="141">
        <f t="shared" si="50"/>
        <v>33</v>
      </c>
      <c r="V288" s="141">
        <f t="shared" si="51"/>
        <v>18.315789473684209</v>
      </c>
      <c r="W288" s="141">
        <f t="shared" si="52"/>
        <v>23.2</v>
      </c>
      <c r="X288" s="141">
        <f t="shared" si="53"/>
        <v>8.2857142857142865</v>
      </c>
      <c r="Y288" s="141">
        <f t="shared" si="54"/>
        <v>10.545454545454545</v>
      </c>
    </row>
    <row r="289" spans="1:25">
      <c r="A289" s="141" t="str">
        <f t="shared" si="44"/>
        <v>研发</v>
      </c>
      <c r="B289" s="146" t="str">
        <f t="shared" si="45"/>
        <v>22313</v>
      </c>
      <c r="C289" s="148"/>
      <c r="D289" s="148">
        <v>1</v>
      </c>
      <c r="E289" s="148"/>
      <c r="F289" s="148"/>
      <c r="G289" s="148">
        <v>1</v>
      </c>
      <c r="H289" s="148"/>
      <c r="I289" s="148"/>
      <c r="J289" s="148"/>
      <c r="K289" s="148">
        <v>1</v>
      </c>
      <c r="L289" s="148"/>
      <c r="M289" s="141">
        <v>1</v>
      </c>
      <c r="O289" s="141">
        <v>1</v>
      </c>
      <c r="Q289" s="141">
        <f t="shared" si="46"/>
        <v>338.5</v>
      </c>
      <c r="R289" s="141">
        <f t="shared" si="47"/>
        <v>23</v>
      </c>
      <c r="S289" s="141">
        <f t="shared" si="48"/>
        <v>32</v>
      </c>
      <c r="T289" s="141">
        <f t="shared" si="49"/>
        <v>41</v>
      </c>
      <c r="U289" s="141">
        <f t="shared" si="50"/>
        <v>32</v>
      </c>
      <c r="V289" s="141">
        <f t="shared" si="51"/>
        <v>14.717391304347826</v>
      </c>
      <c r="W289" s="141">
        <f t="shared" si="52"/>
        <v>10.578125</v>
      </c>
      <c r="X289" s="141">
        <f t="shared" si="53"/>
        <v>8.2560975609756095</v>
      </c>
      <c r="Y289" s="141">
        <f t="shared" si="54"/>
        <v>10.578125</v>
      </c>
    </row>
    <row r="290" spans="1:25">
      <c r="A290" s="141" t="str">
        <f t="shared" si="44"/>
        <v>研发</v>
      </c>
      <c r="B290" s="146" t="str">
        <f t="shared" si="45"/>
        <v>11424</v>
      </c>
      <c r="C290" s="148">
        <v>1</v>
      </c>
      <c r="D290" s="148"/>
      <c r="E290" s="148"/>
      <c r="F290" s="148">
        <v>1</v>
      </c>
      <c r="G290" s="148"/>
      <c r="H290" s="148"/>
      <c r="I290" s="148"/>
      <c r="J290" s="148"/>
      <c r="K290" s="148"/>
      <c r="L290" s="148">
        <v>1</v>
      </c>
      <c r="N290" s="141">
        <v>1</v>
      </c>
      <c r="P290" s="141">
        <v>1</v>
      </c>
      <c r="Q290" s="141">
        <f t="shared" si="46"/>
        <v>340</v>
      </c>
      <c r="R290" s="141">
        <f t="shared" si="47"/>
        <v>27</v>
      </c>
      <c r="S290" s="141">
        <f t="shared" si="48"/>
        <v>14</v>
      </c>
      <c r="T290" s="141">
        <f t="shared" si="49"/>
        <v>23</v>
      </c>
      <c r="U290" s="141">
        <f t="shared" si="50"/>
        <v>32</v>
      </c>
      <c r="V290" s="141">
        <f t="shared" si="51"/>
        <v>12.592592592592593</v>
      </c>
      <c r="W290" s="141">
        <f t="shared" si="52"/>
        <v>24.285714285714285</v>
      </c>
      <c r="X290" s="141">
        <f t="shared" si="53"/>
        <v>14.782608695652174</v>
      </c>
      <c r="Y290" s="141">
        <f t="shared" si="54"/>
        <v>10.625</v>
      </c>
    </row>
    <row r="291" spans="1:25">
      <c r="A291" s="141" t="str">
        <f t="shared" si="44"/>
        <v>研发</v>
      </c>
      <c r="B291" s="146" t="str">
        <f t="shared" si="45"/>
        <v>32224</v>
      </c>
      <c r="C291" s="148"/>
      <c r="D291" s="148"/>
      <c r="E291" s="148">
        <v>1</v>
      </c>
      <c r="F291" s="148"/>
      <c r="G291" s="148">
        <v>1</v>
      </c>
      <c r="H291" s="148"/>
      <c r="I291" s="148"/>
      <c r="J291" s="148">
        <v>1</v>
      </c>
      <c r="K291" s="148"/>
      <c r="L291" s="148"/>
      <c r="N291" s="141">
        <v>1</v>
      </c>
      <c r="P291" s="141">
        <v>1</v>
      </c>
      <c r="Q291" s="141">
        <f t="shared" si="46"/>
        <v>340.25</v>
      </c>
      <c r="R291" s="141">
        <f t="shared" si="47"/>
        <v>27</v>
      </c>
      <c r="S291" s="141">
        <f t="shared" si="48"/>
        <v>14</v>
      </c>
      <c r="T291" s="141">
        <f t="shared" si="49"/>
        <v>14</v>
      </c>
      <c r="U291" s="141">
        <f t="shared" si="50"/>
        <v>32</v>
      </c>
      <c r="V291" s="141">
        <f t="shared" si="51"/>
        <v>12.601851851851851</v>
      </c>
      <c r="W291" s="141">
        <f t="shared" si="52"/>
        <v>24.303571428571427</v>
      </c>
      <c r="X291" s="141">
        <f t="shared" si="53"/>
        <v>24.303571428571427</v>
      </c>
      <c r="Y291" s="141">
        <f t="shared" si="54"/>
        <v>10.6328125</v>
      </c>
    </row>
    <row r="292" spans="1:25">
      <c r="A292" s="141" t="str">
        <f t="shared" si="44"/>
        <v>研发</v>
      </c>
      <c r="B292" s="146" t="str">
        <f t="shared" si="45"/>
        <v>234124</v>
      </c>
      <c r="C292" s="148"/>
      <c r="D292" s="148">
        <v>1</v>
      </c>
      <c r="E292" s="148"/>
      <c r="F292" s="148"/>
      <c r="G292" s="148"/>
      <c r="H292" s="148">
        <v>1</v>
      </c>
      <c r="I292" s="148"/>
      <c r="J292" s="148"/>
      <c r="K292" s="148"/>
      <c r="L292" s="148">
        <v>1</v>
      </c>
      <c r="M292" s="147">
        <v>1</v>
      </c>
      <c r="N292" s="147">
        <v>1</v>
      </c>
      <c r="O292" s="147"/>
      <c r="P292" s="147">
        <v>1</v>
      </c>
      <c r="Q292" s="141">
        <f t="shared" si="46"/>
        <v>448</v>
      </c>
      <c r="R292" s="141">
        <f t="shared" si="47"/>
        <v>37</v>
      </c>
      <c r="S292" s="141">
        <f t="shared" si="48"/>
        <v>33</v>
      </c>
      <c r="T292" s="141">
        <f t="shared" si="49"/>
        <v>33</v>
      </c>
      <c r="U292" s="141">
        <f t="shared" si="50"/>
        <v>42</v>
      </c>
      <c r="V292" s="141">
        <f t="shared" si="51"/>
        <v>12.108108108108109</v>
      </c>
      <c r="W292" s="141">
        <f t="shared" si="52"/>
        <v>13.575757575757576</v>
      </c>
      <c r="X292" s="141">
        <f t="shared" si="53"/>
        <v>13.575757575757576</v>
      </c>
      <c r="Y292" s="141">
        <f t="shared" si="54"/>
        <v>10.666666666666666</v>
      </c>
    </row>
    <row r="293" spans="1:25">
      <c r="A293" s="141" t="str">
        <f t="shared" si="44"/>
        <v>研发</v>
      </c>
      <c r="B293" s="146" t="str">
        <f t="shared" si="45"/>
        <v>33213</v>
      </c>
      <c r="C293" s="148"/>
      <c r="D293" s="148"/>
      <c r="E293" s="148">
        <v>1</v>
      </c>
      <c r="F293" s="148"/>
      <c r="G293" s="148"/>
      <c r="H293" s="148">
        <v>1</v>
      </c>
      <c r="I293" s="148"/>
      <c r="J293" s="148">
        <v>1</v>
      </c>
      <c r="K293" s="148"/>
      <c r="L293" s="148"/>
      <c r="M293" s="141">
        <v>1</v>
      </c>
      <c r="O293" s="141">
        <v>1</v>
      </c>
      <c r="Q293" s="141">
        <f t="shared" si="46"/>
        <v>341.5</v>
      </c>
      <c r="R293" s="141">
        <f t="shared" si="47"/>
        <v>32</v>
      </c>
      <c r="S293" s="141">
        <f t="shared" si="48"/>
        <v>41</v>
      </c>
      <c r="T293" s="141">
        <f t="shared" si="49"/>
        <v>32</v>
      </c>
      <c r="U293" s="141">
        <f t="shared" si="50"/>
        <v>32</v>
      </c>
      <c r="V293" s="141">
        <f t="shared" si="51"/>
        <v>10.671875</v>
      </c>
      <c r="W293" s="141">
        <f t="shared" si="52"/>
        <v>8.3292682926829276</v>
      </c>
      <c r="X293" s="141">
        <f t="shared" si="53"/>
        <v>10.671875</v>
      </c>
      <c r="Y293" s="141">
        <f t="shared" si="54"/>
        <v>10.671875</v>
      </c>
    </row>
    <row r="294" spans="1:25">
      <c r="A294" s="141" t="str">
        <f t="shared" si="44"/>
        <v>研发</v>
      </c>
      <c r="B294" s="146" t="str">
        <f t="shared" si="45"/>
        <v>22323</v>
      </c>
      <c r="C294" s="148"/>
      <c r="D294" s="148">
        <v>1</v>
      </c>
      <c r="E294" s="148"/>
      <c r="F294" s="148"/>
      <c r="G294" s="148">
        <v>1</v>
      </c>
      <c r="H294" s="148"/>
      <c r="I294" s="148"/>
      <c r="J294" s="148"/>
      <c r="K294" s="148">
        <v>1</v>
      </c>
      <c r="L294" s="148"/>
      <c r="N294" s="141">
        <v>1</v>
      </c>
      <c r="O294" s="141">
        <v>1</v>
      </c>
      <c r="Q294" s="141">
        <f t="shared" si="46"/>
        <v>341.5</v>
      </c>
      <c r="R294" s="141">
        <f t="shared" si="47"/>
        <v>27</v>
      </c>
      <c r="S294" s="141">
        <f t="shared" si="48"/>
        <v>23</v>
      </c>
      <c r="T294" s="141">
        <f t="shared" si="49"/>
        <v>32</v>
      </c>
      <c r="U294" s="141">
        <f t="shared" si="50"/>
        <v>32</v>
      </c>
      <c r="V294" s="141">
        <f t="shared" si="51"/>
        <v>12.648148148148149</v>
      </c>
      <c r="W294" s="141">
        <f t="shared" si="52"/>
        <v>14.847826086956522</v>
      </c>
      <c r="X294" s="141">
        <f t="shared" si="53"/>
        <v>10.671875</v>
      </c>
      <c r="Y294" s="141">
        <f t="shared" si="54"/>
        <v>10.671875</v>
      </c>
    </row>
    <row r="295" spans="1:25">
      <c r="A295" s="141" t="str">
        <f t="shared" si="44"/>
        <v>研发</v>
      </c>
      <c r="B295" s="146" t="str">
        <f t="shared" si="45"/>
        <v>3241</v>
      </c>
      <c r="C295" s="148"/>
      <c r="D295" s="148"/>
      <c r="E295" s="148">
        <v>1</v>
      </c>
      <c r="F295" s="148"/>
      <c r="G295" s="148">
        <v>1</v>
      </c>
      <c r="H295" s="148"/>
      <c r="I295" s="148"/>
      <c r="J295" s="148"/>
      <c r="K295" s="148"/>
      <c r="L295" s="148">
        <v>1</v>
      </c>
      <c r="M295" s="141">
        <v>1</v>
      </c>
      <c r="Q295" s="141">
        <f t="shared" si="46"/>
        <v>331</v>
      </c>
      <c r="R295" s="141">
        <f t="shared" si="47"/>
        <v>22</v>
      </c>
      <c r="S295" s="141">
        <f t="shared" si="48"/>
        <v>31</v>
      </c>
      <c r="T295" s="141">
        <f t="shared" si="49"/>
        <v>22</v>
      </c>
      <c r="U295" s="141">
        <f t="shared" si="50"/>
        <v>31</v>
      </c>
      <c r="V295" s="141">
        <f t="shared" si="51"/>
        <v>15.045454545454545</v>
      </c>
      <c r="W295" s="141">
        <f t="shared" si="52"/>
        <v>10.67741935483871</v>
      </c>
      <c r="X295" s="141">
        <f t="shared" si="53"/>
        <v>15.045454545454545</v>
      </c>
      <c r="Y295" s="141">
        <f t="shared" si="54"/>
        <v>10.67741935483871</v>
      </c>
    </row>
    <row r="296" spans="1:25">
      <c r="A296" s="141" t="str">
        <f t="shared" si="44"/>
        <v>研发</v>
      </c>
      <c r="B296" s="146" t="str">
        <f t="shared" si="45"/>
        <v>21412</v>
      </c>
      <c r="C296" s="148"/>
      <c r="D296" s="148">
        <v>1</v>
      </c>
      <c r="E296" s="148"/>
      <c r="F296" s="148">
        <v>1</v>
      </c>
      <c r="G296" s="148"/>
      <c r="H296" s="148"/>
      <c r="I296" s="148"/>
      <c r="J296" s="148"/>
      <c r="K296" s="148"/>
      <c r="L296" s="148">
        <v>1</v>
      </c>
      <c r="M296" s="141">
        <v>1</v>
      </c>
      <c r="N296" s="141">
        <v>1</v>
      </c>
      <c r="Q296" s="141">
        <f t="shared" si="46"/>
        <v>341.75</v>
      </c>
      <c r="R296" s="141">
        <f t="shared" si="47"/>
        <v>18</v>
      </c>
      <c r="S296" s="141">
        <f t="shared" si="48"/>
        <v>23</v>
      </c>
      <c r="T296" s="141">
        <f t="shared" si="49"/>
        <v>41</v>
      </c>
      <c r="U296" s="141">
        <f t="shared" si="50"/>
        <v>32</v>
      </c>
      <c r="V296" s="141">
        <f t="shared" si="51"/>
        <v>18.986111111111111</v>
      </c>
      <c r="W296" s="141">
        <f t="shared" si="52"/>
        <v>14.858695652173912</v>
      </c>
      <c r="X296" s="141">
        <f t="shared" si="53"/>
        <v>8.3353658536585371</v>
      </c>
      <c r="Y296" s="141">
        <f t="shared" si="54"/>
        <v>10.6796875</v>
      </c>
    </row>
    <row r="297" spans="1:25">
      <c r="A297" s="141" t="str">
        <f t="shared" si="44"/>
        <v>研发</v>
      </c>
      <c r="B297" s="146" t="str">
        <f t="shared" si="45"/>
        <v>2214</v>
      </c>
      <c r="C297" s="148"/>
      <c r="D297" s="148">
        <v>1</v>
      </c>
      <c r="E297" s="148"/>
      <c r="F297" s="148"/>
      <c r="G297" s="148">
        <v>1</v>
      </c>
      <c r="H297" s="148"/>
      <c r="I297" s="148">
        <v>1</v>
      </c>
      <c r="J297" s="148"/>
      <c r="K297" s="148"/>
      <c r="L297" s="148"/>
      <c r="P297" s="141">
        <v>1</v>
      </c>
      <c r="Q297" s="141">
        <f t="shared" si="46"/>
        <v>236</v>
      </c>
      <c r="R297" s="141">
        <f t="shared" si="47"/>
        <v>13</v>
      </c>
      <c r="S297" s="141">
        <f t="shared" si="48"/>
        <v>4</v>
      </c>
      <c r="T297" s="141">
        <f t="shared" si="49"/>
        <v>13</v>
      </c>
      <c r="U297" s="141">
        <f t="shared" si="50"/>
        <v>22</v>
      </c>
      <c r="V297" s="141">
        <f t="shared" si="51"/>
        <v>18.153846153846153</v>
      </c>
      <c r="W297" s="141">
        <f t="shared" si="52"/>
        <v>59</v>
      </c>
      <c r="X297" s="141">
        <f t="shared" si="53"/>
        <v>18.153846153846153</v>
      </c>
      <c r="Y297" s="141">
        <f t="shared" si="54"/>
        <v>10.727272727272727</v>
      </c>
    </row>
    <row r="298" spans="1:25">
      <c r="A298" s="141" t="str">
        <f t="shared" si="44"/>
        <v>研发</v>
      </c>
      <c r="B298" s="146" t="str">
        <f t="shared" si="45"/>
        <v>311124</v>
      </c>
      <c r="C298" s="148"/>
      <c r="D298" s="148"/>
      <c r="E298" s="148">
        <v>1</v>
      </c>
      <c r="F298" s="148">
        <v>1</v>
      </c>
      <c r="G298" s="148"/>
      <c r="H298" s="148"/>
      <c r="I298" s="148">
        <v>1</v>
      </c>
      <c r="J298" s="148"/>
      <c r="K298" s="148"/>
      <c r="L298" s="148"/>
      <c r="M298" s="141">
        <v>1</v>
      </c>
      <c r="N298" s="141">
        <v>1</v>
      </c>
      <c r="P298" s="141">
        <v>1</v>
      </c>
      <c r="Q298" s="141">
        <f t="shared" si="46"/>
        <v>354.25</v>
      </c>
      <c r="R298" s="141">
        <f t="shared" si="47"/>
        <v>28</v>
      </c>
      <c r="S298" s="141">
        <f t="shared" si="48"/>
        <v>24</v>
      </c>
      <c r="T298" s="141">
        <f t="shared" si="49"/>
        <v>24</v>
      </c>
      <c r="U298" s="141">
        <f t="shared" si="50"/>
        <v>33</v>
      </c>
      <c r="V298" s="141">
        <f t="shared" si="51"/>
        <v>12.651785714285714</v>
      </c>
      <c r="W298" s="141">
        <f t="shared" si="52"/>
        <v>14.760416666666666</v>
      </c>
      <c r="X298" s="141">
        <f t="shared" si="53"/>
        <v>14.760416666666666</v>
      </c>
      <c r="Y298" s="141">
        <f t="shared" si="54"/>
        <v>10.734848484848484</v>
      </c>
    </row>
    <row r="299" spans="1:25">
      <c r="A299" s="141" t="str">
        <f t="shared" si="44"/>
        <v>研发</v>
      </c>
      <c r="B299" s="146" t="str">
        <f t="shared" si="45"/>
        <v>33223</v>
      </c>
      <c r="C299" s="148"/>
      <c r="D299" s="148"/>
      <c r="E299" s="148">
        <v>1</v>
      </c>
      <c r="F299" s="148"/>
      <c r="G299" s="148"/>
      <c r="H299" s="148">
        <v>1</v>
      </c>
      <c r="I299" s="148"/>
      <c r="J299" s="148">
        <v>1</v>
      </c>
      <c r="K299" s="148"/>
      <c r="L299" s="148"/>
      <c r="N299" s="141">
        <v>1</v>
      </c>
      <c r="O299" s="141">
        <v>1</v>
      </c>
      <c r="Q299" s="141">
        <f t="shared" si="46"/>
        <v>344.5</v>
      </c>
      <c r="R299" s="141">
        <f t="shared" si="47"/>
        <v>36</v>
      </c>
      <c r="S299" s="141">
        <f t="shared" si="48"/>
        <v>32</v>
      </c>
      <c r="T299" s="141">
        <f t="shared" si="49"/>
        <v>23</v>
      </c>
      <c r="U299" s="141">
        <f t="shared" si="50"/>
        <v>32</v>
      </c>
      <c r="V299" s="141">
        <f t="shared" si="51"/>
        <v>9.5694444444444446</v>
      </c>
      <c r="W299" s="141">
        <f t="shared" si="52"/>
        <v>10.765625</v>
      </c>
      <c r="X299" s="141">
        <f t="shared" si="53"/>
        <v>14.978260869565217</v>
      </c>
      <c r="Y299" s="141">
        <f t="shared" si="54"/>
        <v>10.765625</v>
      </c>
    </row>
    <row r="300" spans="1:25">
      <c r="A300" s="141" t="str">
        <f t="shared" si="44"/>
        <v>研发</v>
      </c>
      <c r="B300" s="146" t="str">
        <f t="shared" si="45"/>
        <v>3242</v>
      </c>
      <c r="C300" s="148"/>
      <c r="D300" s="148"/>
      <c r="E300" s="148">
        <v>1</v>
      </c>
      <c r="F300" s="148"/>
      <c r="G300" s="148">
        <v>1</v>
      </c>
      <c r="H300" s="148"/>
      <c r="I300" s="148"/>
      <c r="J300" s="148"/>
      <c r="K300" s="148"/>
      <c r="L300" s="148">
        <v>1</v>
      </c>
      <c r="N300" s="141">
        <v>1</v>
      </c>
      <c r="Q300" s="141">
        <f t="shared" si="46"/>
        <v>334</v>
      </c>
      <c r="R300" s="141">
        <f t="shared" si="47"/>
        <v>26</v>
      </c>
      <c r="S300" s="141">
        <f t="shared" si="48"/>
        <v>22</v>
      </c>
      <c r="T300" s="141">
        <f t="shared" si="49"/>
        <v>13</v>
      </c>
      <c r="U300" s="141">
        <f t="shared" si="50"/>
        <v>31</v>
      </c>
      <c r="V300" s="141">
        <f t="shared" si="51"/>
        <v>12.846153846153847</v>
      </c>
      <c r="W300" s="141">
        <f t="shared" si="52"/>
        <v>15.181818181818182</v>
      </c>
      <c r="X300" s="141">
        <f t="shared" si="53"/>
        <v>25.692307692307693</v>
      </c>
      <c r="Y300" s="141">
        <f t="shared" si="54"/>
        <v>10.774193548387096</v>
      </c>
    </row>
    <row r="301" spans="1:25">
      <c r="A301" s="141" t="str">
        <f t="shared" si="44"/>
        <v>研发</v>
      </c>
      <c r="B301" s="146" t="str">
        <f t="shared" si="45"/>
        <v>233</v>
      </c>
      <c r="C301" s="148"/>
      <c r="D301" s="148">
        <v>1</v>
      </c>
      <c r="E301" s="148"/>
      <c r="F301" s="148"/>
      <c r="G301" s="148"/>
      <c r="H301" s="148">
        <v>1</v>
      </c>
      <c r="I301" s="148"/>
      <c r="J301" s="148"/>
      <c r="K301" s="148">
        <v>1</v>
      </c>
      <c r="L301" s="148"/>
      <c r="M301" s="148"/>
      <c r="N301" s="148"/>
      <c r="O301" s="148"/>
      <c r="P301" s="148"/>
      <c r="Q301" s="141">
        <f t="shared" si="46"/>
        <v>226.75</v>
      </c>
      <c r="R301" s="141">
        <f t="shared" si="47"/>
        <v>21</v>
      </c>
      <c r="S301" s="141">
        <f t="shared" si="48"/>
        <v>21</v>
      </c>
      <c r="T301" s="141">
        <f t="shared" si="49"/>
        <v>21</v>
      </c>
      <c r="U301" s="141">
        <f t="shared" si="50"/>
        <v>21</v>
      </c>
      <c r="V301" s="141">
        <f t="shared" si="51"/>
        <v>10.797619047619047</v>
      </c>
      <c r="W301" s="141">
        <f t="shared" si="52"/>
        <v>10.797619047619047</v>
      </c>
      <c r="X301" s="141">
        <f t="shared" si="53"/>
        <v>10.797619047619047</v>
      </c>
      <c r="Y301" s="141">
        <f t="shared" si="54"/>
        <v>10.797619047619047</v>
      </c>
    </row>
    <row r="302" spans="1:25">
      <c r="A302" s="141" t="str">
        <f t="shared" si="44"/>
        <v>研发</v>
      </c>
      <c r="B302" s="146" t="str">
        <f t="shared" si="45"/>
        <v>22314</v>
      </c>
      <c r="C302" s="148"/>
      <c r="D302" s="148">
        <v>1</v>
      </c>
      <c r="E302" s="148"/>
      <c r="F302" s="148"/>
      <c r="G302" s="148">
        <v>1</v>
      </c>
      <c r="H302" s="148"/>
      <c r="I302" s="148"/>
      <c r="J302" s="148"/>
      <c r="K302" s="148">
        <v>1</v>
      </c>
      <c r="L302" s="148"/>
      <c r="M302" s="141">
        <v>1</v>
      </c>
      <c r="P302" s="141">
        <v>1</v>
      </c>
      <c r="Q302" s="141">
        <f t="shared" si="46"/>
        <v>346.5</v>
      </c>
      <c r="R302" s="141">
        <f t="shared" si="47"/>
        <v>23</v>
      </c>
      <c r="S302" s="141">
        <f t="shared" si="48"/>
        <v>23</v>
      </c>
      <c r="T302" s="141">
        <f t="shared" si="49"/>
        <v>32</v>
      </c>
      <c r="U302" s="141">
        <f t="shared" si="50"/>
        <v>32</v>
      </c>
      <c r="V302" s="141">
        <f t="shared" si="51"/>
        <v>15.065217391304348</v>
      </c>
      <c r="W302" s="141">
        <f t="shared" si="52"/>
        <v>15.065217391304348</v>
      </c>
      <c r="X302" s="141">
        <f t="shared" si="53"/>
        <v>10.828125</v>
      </c>
      <c r="Y302" s="141">
        <f t="shared" si="54"/>
        <v>10.828125</v>
      </c>
    </row>
    <row r="303" spans="1:25">
      <c r="A303" s="141" t="str">
        <f t="shared" si="44"/>
        <v>研发</v>
      </c>
      <c r="B303" s="146" t="str">
        <f t="shared" si="45"/>
        <v>324123</v>
      </c>
      <c r="C303" s="148"/>
      <c r="D303" s="148"/>
      <c r="E303" s="148">
        <v>1</v>
      </c>
      <c r="F303" s="148"/>
      <c r="G303" s="148">
        <v>1</v>
      </c>
      <c r="H303" s="148"/>
      <c r="I303" s="148"/>
      <c r="J303" s="148"/>
      <c r="K303" s="148"/>
      <c r="L303" s="148">
        <v>1</v>
      </c>
      <c r="M303" s="147">
        <v>1</v>
      </c>
      <c r="N303" s="147">
        <v>1</v>
      </c>
      <c r="O303" s="147">
        <v>1</v>
      </c>
      <c r="P303" s="147"/>
      <c r="Q303" s="141">
        <f t="shared" si="46"/>
        <v>458</v>
      </c>
      <c r="R303" s="141">
        <f t="shared" si="47"/>
        <v>37</v>
      </c>
      <c r="S303" s="141">
        <f t="shared" si="48"/>
        <v>42</v>
      </c>
      <c r="T303" s="141">
        <f t="shared" si="49"/>
        <v>33</v>
      </c>
      <c r="U303" s="141">
        <f t="shared" si="50"/>
        <v>42</v>
      </c>
      <c r="V303" s="141">
        <f t="shared" si="51"/>
        <v>12.378378378378379</v>
      </c>
      <c r="W303" s="141">
        <f t="shared" si="52"/>
        <v>10.904761904761905</v>
      </c>
      <c r="X303" s="141">
        <f t="shared" si="53"/>
        <v>13.878787878787879</v>
      </c>
      <c r="Y303" s="141">
        <f t="shared" si="54"/>
        <v>10.904761904761905</v>
      </c>
    </row>
    <row r="304" spans="1:25">
      <c r="A304" s="141" t="str">
        <f t="shared" si="44"/>
        <v>研发</v>
      </c>
      <c r="B304" s="146" t="str">
        <f t="shared" si="45"/>
        <v>13334</v>
      </c>
      <c r="C304" s="148">
        <v>1</v>
      </c>
      <c r="D304" s="148"/>
      <c r="E304" s="148"/>
      <c r="F304" s="148"/>
      <c r="G304" s="148"/>
      <c r="H304" s="148">
        <v>1</v>
      </c>
      <c r="I304" s="148"/>
      <c r="J304" s="148"/>
      <c r="K304" s="148">
        <v>1</v>
      </c>
      <c r="L304" s="148"/>
      <c r="M304" s="147"/>
      <c r="N304" s="147"/>
      <c r="O304" s="147">
        <v>1</v>
      </c>
      <c r="P304" s="147">
        <v>1</v>
      </c>
      <c r="Q304" s="141">
        <f t="shared" si="46"/>
        <v>349</v>
      </c>
      <c r="R304" s="141">
        <f t="shared" si="47"/>
        <v>41</v>
      </c>
      <c r="S304" s="141">
        <f t="shared" si="48"/>
        <v>32</v>
      </c>
      <c r="T304" s="141">
        <f t="shared" si="49"/>
        <v>23</v>
      </c>
      <c r="U304" s="141">
        <f t="shared" si="50"/>
        <v>32</v>
      </c>
      <c r="V304" s="141">
        <f t="shared" si="51"/>
        <v>8.5121951219512191</v>
      </c>
      <c r="W304" s="141">
        <f t="shared" si="52"/>
        <v>10.90625</v>
      </c>
      <c r="X304" s="141">
        <f t="shared" si="53"/>
        <v>15.173913043478262</v>
      </c>
      <c r="Y304" s="141">
        <f t="shared" si="54"/>
        <v>10.90625</v>
      </c>
    </row>
    <row r="305" spans="1:25">
      <c r="A305" s="141" t="str">
        <f t="shared" si="44"/>
        <v>研发</v>
      </c>
      <c r="B305" s="146" t="str">
        <f t="shared" si="45"/>
        <v>2313</v>
      </c>
      <c r="C305" s="148"/>
      <c r="D305" s="148">
        <v>1</v>
      </c>
      <c r="E305" s="148"/>
      <c r="F305" s="148"/>
      <c r="G305" s="148"/>
      <c r="H305" s="148">
        <v>1</v>
      </c>
      <c r="I305" s="148">
        <v>1</v>
      </c>
      <c r="J305" s="148"/>
      <c r="K305" s="148"/>
      <c r="L305" s="148"/>
      <c r="O305" s="141">
        <v>1</v>
      </c>
      <c r="Q305" s="141">
        <f t="shared" si="46"/>
        <v>240.25</v>
      </c>
      <c r="R305" s="141">
        <f t="shared" si="47"/>
        <v>22</v>
      </c>
      <c r="S305" s="141">
        <f t="shared" si="48"/>
        <v>22</v>
      </c>
      <c r="T305" s="141">
        <f t="shared" si="49"/>
        <v>22</v>
      </c>
      <c r="U305" s="141">
        <f t="shared" si="50"/>
        <v>22</v>
      </c>
      <c r="V305" s="141">
        <f t="shared" si="51"/>
        <v>10.920454545454545</v>
      </c>
      <c r="W305" s="141">
        <f t="shared" si="52"/>
        <v>10.920454545454545</v>
      </c>
      <c r="X305" s="141">
        <f t="shared" si="53"/>
        <v>10.920454545454545</v>
      </c>
      <c r="Y305" s="141">
        <f t="shared" si="54"/>
        <v>10.920454545454545</v>
      </c>
    </row>
    <row r="306" spans="1:25">
      <c r="A306" s="141" t="str">
        <f t="shared" si="44"/>
        <v>研发</v>
      </c>
      <c r="B306" s="146" t="str">
        <f t="shared" si="45"/>
        <v>33214</v>
      </c>
      <c r="C306" s="148"/>
      <c r="D306" s="148"/>
      <c r="E306" s="148">
        <v>1</v>
      </c>
      <c r="F306" s="148"/>
      <c r="G306" s="148"/>
      <c r="H306" s="148">
        <v>1</v>
      </c>
      <c r="I306" s="148"/>
      <c r="J306" s="148">
        <v>1</v>
      </c>
      <c r="K306" s="148"/>
      <c r="L306" s="148"/>
      <c r="M306" s="147">
        <v>1</v>
      </c>
      <c r="N306" s="147"/>
      <c r="O306" s="147"/>
      <c r="P306" s="147">
        <v>1</v>
      </c>
      <c r="Q306" s="141">
        <f t="shared" si="46"/>
        <v>349.5</v>
      </c>
      <c r="R306" s="141">
        <f t="shared" si="47"/>
        <v>32</v>
      </c>
      <c r="S306" s="141">
        <f t="shared" si="48"/>
        <v>32</v>
      </c>
      <c r="T306" s="141">
        <f t="shared" si="49"/>
        <v>23</v>
      </c>
      <c r="U306" s="141">
        <f t="shared" si="50"/>
        <v>32</v>
      </c>
      <c r="V306" s="141">
        <f t="shared" si="51"/>
        <v>10.921875</v>
      </c>
      <c r="W306" s="141">
        <f t="shared" si="52"/>
        <v>10.921875</v>
      </c>
      <c r="X306" s="141">
        <f t="shared" si="53"/>
        <v>15.195652173913043</v>
      </c>
      <c r="Y306" s="141">
        <f t="shared" si="54"/>
        <v>10.921875</v>
      </c>
    </row>
    <row r="307" spans="1:25">
      <c r="A307" s="141" t="str">
        <f t="shared" si="44"/>
        <v>研发</v>
      </c>
      <c r="B307" s="146" t="str">
        <f t="shared" si="45"/>
        <v>22324</v>
      </c>
      <c r="C307" s="148"/>
      <c r="D307" s="148">
        <v>1</v>
      </c>
      <c r="E307" s="148"/>
      <c r="F307" s="148"/>
      <c r="G307" s="148">
        <v>1</v>
      </c>
      <c r="H307" s="148"/>
      <c r="I307" s="148"/>
      <c r="J307" s="148"/>
      <c r="K307" s="148">
        <v>1</v>
      </c>
      <c r="L307" s="148"/>
      <c r="N307" s="141">
        <v>1</v>
      </c>
      <c r="P307" s="141">
        <v>1</v>
      </c>
      <c r="Q307" s="141">
        <f t="shared" si="46"/>
        <v>349.5</v>
      </c>
      <c r="R307" s="141">
        <f t="shared" si="47"/>
        <v>27</v>
      </c>
      <c r="S307" s="141">
        <f t="shared" si="48"/>
        <v>14</v>
      </c>
      <c r="T307" s="141">
        <f t="shared" si="49"/>
        <v>23</v>
      </c>
      <c r="U307" s="141">
        <f t="shared" si="50"/>
        <v>32</v>
      </c>
      <c r="V307" s="141">
        <f t="shared" si="51"/>
        <v>12.944444444444445</v>
      </c>
      <c r="W307" s="141">
        <f t="shared" si="52"/>
        <v>24.964285714285715</v>
      </c>
      <c r="X307" s="141">
        <f t="shared" si="53"/>
        <v>15.195652173913043</v>
      </c>
      <c r="Y307" s="141">
        <f t="shared" si="54"/>
        <v>10.921875</v>
      </c>
    </row>
    <row r="308" spans="1:25">
      <c r="A308" s="141" t="str">
        <f t="shared" si="44"/>
        <v>研发</v>
      </c>
      <c r="B308" s="146" t="str">
        <f t="shared" si="45"/>
        <v>23313</v>
      </c>
      <c r="C308" s="148"/>
      <c r="D308" s="148">
        <v>1</v>
      </c>
      <c r="E308" s="148"/>
      <c r="F308" s="148"/>
      <c r="G308" s="148"/>
      <c r="H308" s="148">
        <v>1</v>
      </c>
      <c r="I308" s="148"/>
      <c r="J308" s="148"/>
      <c r="K308" s="148">
        <v>1</v>
      </c>
      <c r="L308" s="148"/>
      <c r="M308" s="141">
        <v>1</v>
      </c>
      <c r="O308" s="141">
        <v>1</v>
      </c>
      <c r="Q308" s="141">
        <f t="shared" si="46"/>
        <v>350.75</v>
      </c>
      <c r="R308" s="141">
        <f t="shared" si="47"/>
        <v>32</v>
      </c>
      <c r="S308" s="141">
        <f t="shared" si="48"/>
        <v>41</v>
      </c>
      <c r="T308" s="141">
        <f t="shared" si="49"/>
        <v>41</v>
      </c>
      <c r="U308" s="141">
        <f t="shared" si="50"/>
        <v>32</v>
      </c>
      <c r="V308" s="141">
        <f t="shared" si="51"/>
        <v>10.9609375</v>
      </c>
      <c r="W308" s="141">
        <f t="shared" si="52"/>
        <v>8.5548780487804876</v>
      </c>
      <c r="X308" s="141">
        <f t="shared" si="53"/>
        <v>8.5548780487804876</v>
      </c>
      <c r="Y308" s="141">
        <f t="shared" si="54"/>
        <v>10.9609375</v>
      </c>
    </row>
    <row r="309" spans="1:25">
      <c r="A309" s="141" t="str">
        <f t="shared" si="44"/>
        <v>研发</v>
      </c>
      <c r="B309" s="146" t="str">
        <f t="shared" si="45"/>
        <v>221234</v>
      </c>
      <c r="C309" s="148"/>
      <c r="D309" s="148">
        <v>1</v>
      </c>
      <c r="E309" s="148"/>
      <c r="F309" s="148"/>
      <c r="G309" s="148">
        <v>1</v>
      </c>
      <c r="H309" s="148"/>
      <c r="I309" s="148">
        <v>1</v>
      </c>
      <c r="J309" s="148"/>
      <c r="K309" s="148"/>
      <c r="L309" s="148"/>
      <c r="M309" s="147"/>
      <c r="N309" s="147">
        <v>1</v>
      </c>
      <c r="O309" s="147">
        <v>1</v>
      </c>
      <c r="P309" s="147">
        <v>1</v>
      </c>
      <c r="Q309" s="141">
        <f t="shared" si="46"/>
        <v>363</v>
      </c>
      <c r="R309" s="141">
        <f t="shared" si="47"/>
        <v>28</v>
      </c>
      <c r="S309" s="141">
        <f t="shared" si="48"/>
        <v>15</v>
      </c>
      <c r="T309" s="141">
        <f t="shared" si="49"/>
        <v>24</v>
      </c>
      <c r="U309" s="141">
        <f t="shared" si="50"/>
        <v>33</v>
      </c>
      <c r="V309" s="141">
        <f t="shared" si="51"/>
        <v>12.964285714285714</v>
      </c>
      <c r="W309" s="141">
        <f t="shared" si="52"/>
        <v>24.2</v>
      </c>
      <c r="X309" s="141">
        <f t="shared" si="53"/>
        <v>15.125</v>
      </c>
      <c r="Y309" s="141">
        <f t="shared" si="54"/>
        <v>11</v>
      </c>
    </row>
    <row r="310" spans="1:25">
      <c r="A310" s="141" t="str">
        <f t="shared" si="44"/>
        <v>研发</v>
      </c>
      <c r="B310" s="146" t="str">
        <f t="shared" si="45"/>
        <v>33224</v>
      </c>
      <c r="C310" s="148"/>
      <c r="D310" s="148"/>
      <c r="E310" s="148">
        <v>1</v>
      </c>
      <c r="F310" s="148"/>
      <c r="G310" s="148"/>
      <c r="H310" s="148">
        <v>1</v>
      </c>
      <c r="I310" s="148"/>
      <c r="J310" s="148">
        <v>1</v>
      </c>
      <c r="K310" s="148"/>
      <c r="L310" s="148"/>
      <c r="N310" s="141">
        <v>1</v>
      </c>
      <c r="P310" s="141">
        <v>1</v>
      </c>
      <c r="Q310" s="141">
        <f t="shared" si="46"/>
        <v>352.5</v>
      </c>
      <c r="R310" s="141">
        <f t="shared" si="47"/>
        <v>36</v>
      </c>
      <c r="S310" s="141">
        <f t="shared" si="48"/>
        <v>23</v>
      </c>
      <c r="T310" s="141">
        <f t="shared" si="49"/>
        <v>14</v>
      </c>
      <c r="U310" s="141">
        <f t="shared" si="50"/>
        <v>32</v>
      </c>
      <c r="V310" s="141">
        <f t="shared" si="51"/>
        <v>9.7916666666666661</v>
      </c>
      <c r="W310" s="141">
        <f t="shared" si="52"/>
        <v>15.326086956521738</v>
      </c>
      <c r="X310" s="141">
        <f t="shared" si="53"/>
        <v>25.178571428571427</v>
      </c>
      <c r="Y310" s="141">
        <f t="shared" si="54"/>
        <v>11.015625</v>
      </c>
    </row>
    <row r="311" spans="1:25">
      <c r="A311" s="141" t="str">
        <f t="shared" si="44"/>
        <v>研发</v>
      </c>
      <c r="B311" s="146" t="str">
        <f t="shared" si="45"/>
        <v>1133</v>
      </c>
      <c r="C311" s="148">
        <v>1</v>
      </c>
      <c r="D311" s="148"/>
      <c r="E311" s="148"/>
      <c r="F311" s="148">
        <v>1</v>
      </c>
      <c r="G311" s="148"/>
      <c r="H311" s="148"/>
      <c r="I311" s="148"/>
      <c r="J311" s="148"/>
      <c r="K311" s="148">
        <v>1</v>
      </c>
      <c r="L311" s="148"/>
      <c r="O311" s="141">
        <v>1</v>
      </c>
      <c r="Q311" s="141">
        <f t="shared" si="46"/>
        <v>242.75</v>
      </c>
      <c r="R311" s="141">
        <f t="shared" si="47"/>
        <v>22</v>
      </c>
      <c r="S311" s="141">
        <f t="shared" si="48"/>
        <v>22</v>
      </c>
      <c r="T311" s="141">
        <f t="shared" si="49"/>
        <v>31</v>
      </c>
      <c r="U311" s="141">
        <f t="shared" si="50"/>
        <v>22</v>
      </c>
      <c r="V311" s="141">
        <f t="shared" si="51"/>
        <v>11.034090909090908</v>
      </c>
      <c r="W311" s="141">
        <f t="shared" si="52"/>
        <v>11.034090909090908</v>
      </c>
      <c r="X311" s="141">
        <f t="shared" si="53"/>
        <v>7.830645161290323</v>
      </c>
      <c r="Y311" s="141">
        <f t="shared" si="54"/>
        <v>11.034090909090908</v>
      </c>
    </row>
    <row r="312" spans="1:25">
      <c r="A312" s="141" t="str">
        <f t="shared" si="44"/>
        <v>研发</v>
      </c>
      <c r="B312" s="146" t="str">
        <f t="shared" si="45"/>
        <v>23323</v>
      </c>
      <c r="C312" s="148"/>
      <c r="D312" s="148">
        <v>1</v>
      </c>
      <c r="E312" s="148"/>
      <c r="F312" s="148"/>
      <c r="G312" s="148"/>
      <c r="H312" s="148">
        <v>1</v>
      </c>
      <c r="I312" s="148"/>
      <c r="J312" s="148"/>
      <c r="K312" s="148">
        <v>1</v>
      </c>
      <c r="L312" s="148"/>
      <c r="N312" s="141">
        <v>1</v>
      </c>
      <c r="O312" s="141">
        <v>1</v>
      </c>
      <c r="Q312" s="141">
        <f t="shared" si="46"/>
        <v>353.75</v>
      </c>
      <c r="R312" s="141">
        <f t="shared" si="47"/>
        <v>36</v>
      </c>
      <c r="S312" s="141">
        <f t="shared" si="48"/>
        <v>32</v>
      </c>
      <c r="T312" s="141">
        <f t="shared" si="49"/>
        <v>32</v>
      </c>
      <c r="U312" s="141">
        <f t="shared" si="50"/>
        <v>32</v>
      </c>
      <c r="V312" s="141">
        <f t="shared" si="51"/>
        <v>9.8263888888888893</v>
      </c>
      <c r="W312" s="141">
        <f t="shared" si="52"/>
        <v>11.0546875</v>
      </c>
      <c r="X312" s="141">
        <f t="shared" si="53"/>
        <v>11.0546875</v>
      </c>
      <c r="Y312" s="141">
        <f t="shared" si="54"/>
        <v>11.0546875</v>
      </c>
    </row>
    <row r="313" spans="1:25">
      <c r="A313" s="141" t="str">
        <f t="shared" si="44"/>
        <v>研发</v>
      </c>
      <c r="B313" s="146" t="str">
        <f t="shared" si="45"/>
        <v>3121</v>
      </c>
      <c r="C313" s="148"/>
      <c r="D313" s="148"/>
      <c r="E313" s="148">
        <v>1</v>
      </c>
      <c r="F313" s="148">
        <v>1</v>
      </c>
      <c r="G313" s="148"/>
      <c r="H313" s="148"/>
      <c r="I313" s="148"/>
      <c r="J313" s="148">
        <v>1</v>
      </c>
      <c r="K313" s="148"/>
      <c r="L313" s="148"/>
      <c r="M313" s="141">
        <v>1</v>
      </c>
      <c r="Q313" s="141">
        <f t="shared" si="46"/>
        <v>243.25</v>
      </c>
      <c r="R313" s="141">
        <f t="shared" si="47"/>
        <v>13</v>
      </c>
      <c r="S313" s="141">
        <f t="shared" si="48"/>
        <v>22</v>
      </c>
      <c r="T313" s="141">
        <f t="shared" si="49"/>
        <v>31</v>
      </c>
      <c r="U313" s="141">
        <f t="shared" si="50"/>
        <v>22</v>
      </c>
      <c r="V313" s="141">
        <f t="shared" si="51"/>
        <v>18.71153846153846</v>
      </c>
      <c r="W313" s="141">
        <f t="shared" si="52"/>
        <v>11.056818181818182</v>
      </c>
      <c r="X313" s="141">
        <f t="shared" si="53"/>
        <v>7.846774193548387</v>
      </c>
      <c r="Y313" s="141">
        <f t="shared" si="54"/>
        <v>11.056818181818182</v>
      </c>
    </row>
    <row r="314" spans="1:25">
      <c r="A314" s="141" t="str">
        <f t="shared" si="44"/>
        <v>研发</v>
      </c>
      <c r="B314" s="146" t="str">
        <f t="shared" si="45"/>
        <v>3341</v>
      </c>
      <c r="C314" s="148"/>
      <c r="D314" s="148"/>
      <c r="E314" s="148">
        <v>1</v>
      </c>
      <c r="F314" s="148"/>
      <c r="G314" s="148"/>
      <c r="H314" s="148">
        <v>1</v>
      </c>
      <c r="I314" s="148"/>
      <c r="J314" s="148"/>
      <c r="K314" s="148"/>
      <c r="L314" s="148">
        <v>1</v>
      </c>
      <c r="M314" s="141">
        <v>1</v>
      </c>
      <c r="Q314" s="141">
        <f t="shared" si="46"/>
        <v>343.25</v>
      </c>
      <c r="R314" s="141">
        <f t="shared" si="47"/>
        <v>31</v>
      </c>
      <c r="S314" s="141">
        <f t="shared" si="48"/>
        <v>40</v>
      </c>
      <c r="T314" s="141">
        <f t="shared" si="49"/>
        <v>22</v>
      </c>
      <c r="U314" s="141">
        <f t="shared" si="50"/>
        <v>31</v>
      </c>
      <c r="V314" s="141">
        <f t="shared" si="51"/>
        <v>11.07258064516129</v>
      </c>
      <c r="W314" s="141">
        <f t="shared" si="52"/>
        <v>8.5812500000000007</v>
      </c>
      <c r="X314" s="141">
        <f t="shared" si="53"/>
        <v>15.602272727272727</v>
      </c>
      <c r="Y314" s="141">
        <f t="shared" si="54"/>
        <v>11.07258064516129</v>
      </c>
    </row>
    <row r="315" spans="1:25">
      <c r="A315" s="141" t="str">
        <f t="shared" si="44"/>
        <v>研发</v>
      </c>
      <c r="B315" s="146" t="str">
        <f t="shared" si="45"/>
        <v>324124</v>
      </c>
      <c r="C315" s="148"/>
      <c r="D315" s="148"/>
      <c r="E315" s="148">
        <v>1</v>
      </c>
      <c r="F315" s="148"/>
      <c r="G315" s="148">
        <v>1</v>
      </c>
      <c r="H315" s="148"/>
      <c r="I315" s="148"/>
      <c r="J315" s="148"/>
      <c r="K315" s="148"/>
      <c r="L315" s="148">
        <v>1</v>
      </c>
      <c r="M315" s="141">
        <v>1</v>
      </c>
      <c r="N315" s="141">
        <v>1</v>
      </c>
      <c r="P315" s="141">
        <v>1</v>
      </c>
      <c r="Q315" s="141">
        <f t="shared" si="46"/>
        <v>466</v>
      </c>
      <c r="R315" s="141">
        <f t="shared" si="47"/>
        <v>37</v>
      </c>
      <c r="S315" s="141">
        <f t="shared" si="48"/>
        <v>33</v>
      </c>
      <c r="T315" s="141">
        <f t="shared" si="49"/>
        <v>24</v>
      </c>
      <c r="U315" s="141">
        <f t="shared" si="50"/>
        <v>42</v>
      </c>
      <c r="V315" s="141">
        <f t="shared" si="51"/>
        <v>12.594594594594595</v>
      </c>
      <c r="W315" s="141">
        <f t="shared" si="52"/>
        <v>14.121212121212121</v>
      </c>
      <c r="X315" s="141">
        <f t="shared" si="53"/>
        <v>19.416666666666668</v>
      </c>
      <c r="Y315" s="141">
        <f t="shared" si="54"/>
        <v>11.095238095238095</v>
      </c>
    </row>
    <row r="316" spans="1:25">
      <c r="A316" s="141" t="str">
        <f t="shared" si="44"/>
        <v>研发</v>
      </c>
      <c r="B316" s="146" t="str">
        <f t="shared" si="45"/>
        <v>3342</v>
      </c>
      <c r="C316" s="148"/>
      <c r="D316" s="148"/>
      <c r="E316" s="148">
        <v>1</v>
      </c>
      <c r="F316" s="148"/>
      <c r="G316" s="148"/>
      <c r="H316" s="148">
        <v>1</v>
      </c>
      <c r="I316" s="148"/>
      <c r="J316" s="148"/>
      <c r="K316" s="148"/>
      <c r="L316" s="148">
        <v>1</v>
      </c>
      <c r="N316" s="141">
        <v>1</v>
      </c>
      <c r="Q316" s="141">
        <f t="shared" si="46"/>
        <v>346.25</v>
      </c>
      <c r="R316" s="141">
        <f t="shared" si="47"/>
        <v>35</v>
      </c>
      <c r="S316" s="141">
        <f t="shared" si="48"/>
        <v>31</v>
      </c>
      <c r="T316" s="141">
        <f t="shared" si="49"/>
        <v>13</v>
      </c>
      <c r="U316" s="141">
        <f t="shared" si="50"/>
        <v>31</v>
      </c>
      <c r="V316" s="141">
        <f t="shared" si="51"/>
        <v>9.8928571428571423</v>
      </c>
      <c r="W316" s="141">
        <f t="shared" si="52"/>
        <v>11.169354838709678</v>
      </c>
      <c r="X316" s="141">
        <f t="shared" si="53"/>
        <v>26.634615384615383</v>
      </c>
      <c r="Y316" s="141">
        <f t="shared" si="54"/>
        <v>11.169354838709678</v>
      </c>
    </row>
    <row r="317" spans="1:25">
      <c r="A317" s="141" t="str">
        <f t="shared" si="44"/>
        <v>研发</v>
      </c>
      <c r="B317" s="146" t="str">
        <f t="shared" si="45"/>
        <v>3122</v>
      </c>
      <c r="C317" s="148"/>
      <c r="D317" s="148"/>
      <c r="E317" s="148">
        <v>1</v>
      </c>
      <c r="F317" s="148">
        <v>1</v>
      </c>
      <c r="G317" s="148"/>
      <c r="H317" s="148"/>
      <c r="I317" s="148"/>
      <c r="J317" s="148">
        <v>1</v>
      </c>
      <c r="K317" s="148"/>
      <c r="L317" s="148"/>
      <c r="N317" s="141">
        <v>1</v>
      </c>
      <c r="Q317" s="141">
        <f t="shared" si="46"/>
        <v>246.25</v>
      </c>
      <c r="R317" s="141">
        <f t="shared" si="47"/>
        <v>17</v>
      </c>
      <c r="S317" s="141">
        <f t="shared" si="48"/>
        <v>13</v>
      </c>
      <c r="T317" s="141">
        <f t="shared" si="49"/>
        <v>22</v>
      </c>
      <c r="U317" s="141">
        <f t="shared" si="50"/>
        <v>22</v>
      </c>
      <c r="V317" s="141">
        <f t="shared" si="51"/>
        <v>14.485294117647058</v>
      </c>
      <c r="W317" s="141">
        <f t="shared" si="52"/>
        <v>18.942307692307693</v>
      </c>
      <c r="X317" s="141">
        <f t="shared" si="53"/>
        <v>11.193181818181818</v>
      </c>
      <c r="Y317" s="141">
        <f t="shared" si="54"/>
        <v>11.193181818181818</v>
      </c>
    </row>
    <row r="318" spans="1:25">
      <c r="A318" s="141" t="str">
        <f t="shared" si="44"/>
        <v>研发</v>
      </c>
      <c r="B318" s="146" t="str">
        <f t="shared" si="45"/>
        <v>334123</v>
      </c>
      <c r="C318" s="148"/>
      <c r="D318" s="148"/>
      <c r="E318" s="148">
        <v>1</v>
      </c>
      <c r="F318" s="148"/>
      <c r="G318" s="148"/>
      <c r="H318" s="148">
        <v>1</v>
      </c>
      <c r="I318" s="148"/>
      <c r="J318" s="148"/>
      <c r="K318" s="148"/>
      <c r="L318" s="148">
        <v>1</v>
      </c>
      <c r="M318" s="141">
        <v>1</v>
      </c>
      <c r="N318" s="141">
        <v>1</v>
      </c>
      <c r="O318" s="141">
        <v>1</v>
      </c>
      <c r="Q318" s="141">
        <f t="shared" si="46"/>
        <v>470.25</v>
      </c>
      <c r="R318" s="141">
        <f t="shared" si="47"/>
        <v>46</v>
      </c>
      <c r="S318" s="141">
        <f t="shared" si="48"/>
        <v>51</v>
      </c>
      <c r="T318" s="141">
        <f t="shared" si="49"/>
        <v>33</v>
      </c>
      <c r="U318" s="141">
        <f t="shared" si="50"/>
        <v>42</v>
      </c>
      <c r="V318" s="141">
        <f t="shared" si="51"/>
        <v>10.222826086956522</v>
      </c>
      <c r="W318" s="141">
        <f t="shared" si="52"/>
        <v>9.2205882352941178</v>
      </c>
      <c r="X318" s="141">
        <f t="shared" si="53"/>
        <v>14.25</v>
      </c>
      <c r="Y318" s="141">
        <f t="shared" si="54"/>
        <v>11.196428571428571</v>
      </c>
    </row>
    <row r="319" spans="1:25">
      <c r="A319" s="141" t="str">
        <f t="shared" si="44"/>
        <v>研发</v>
      </c>
      <c r="B319" s="146" t="str">
        <f t="shared" si="45"/>
        <v>23314</v>
      </c>
      <c r="C319" s="148"/>
      <c r="D319" s="148">
        <v>1</v>
      </c>
      <c r="E319" s="148"/>
      <c r="F319" s="148"/>
      <c r="G319" s="148"/>
      <c r="H319" s="148">
        <v>1</v>
      </c>
      <c r="I319" s="148"/>
      <c r="J319" s="148"/>
      <c r="K319" s="148">
        <v>1</v>
      </c>
      <c r="L319" s="148"/>
      <c r="M319" s="141">
        <v>1</v>
      </c>
      <c r="P319" s="141">
        <v>1</v>
      </c>
      <c r="Q319" s="141">
        <f t="shared" si="46"/>
        <v>358.75</v>
      </c>
      <c r="R319" s="141">
        <f t="shared" si="47"/>
        <v>32</v>
      </c>
      <c r="S319" s="141">
        <f t="shared" si="48"/>
        <v>32</v>
      </c>
      <c r="T319" s="141">
        <f t="shared" si="49"/>
        <v>32</v>
      </c>
      <c r="U319" s="141">
        <f t="shared" si="50"/>
        <v>32</v>
      </c>
      <c r="V319" s="141">
        <f t="shared" si="51"/>
        <v>11.2109375</v>
      </c>
      <c r="W319" s="141">
        <f t="shared" si="52"/>
        <v>11.2109375</v>
      </c>
      <c r="X319" s="141">
        <f t="shared" si="53"/>
        <v>11.2109375</v>
      </c>
      <c r="Y319" s="141">
        <f t="shared" si="54"/>
        <v>11.2109375</v>
      </c>
    </row>
    <row r="320" spans="1:25">
      <c r="A320" s="141" t="str">
        <f t="shared" si="44"/>
        <v>研发</v>
      </c>
      <c r="B320" s="146" t="str">
        <f t="shared" si="45"/>
        <v>312123</v>
      </c>
      <c r="C320" s="148"/>
      <c r="D320" s="148"/>
      <c r="E320" s="148">
        <v>1</v>
      </c>
      <c r="F320" s="148">
        <v>1</v>
      </c>
      <c r="G320" s="148"/>
      <c r="H320" s="148"/>
      <c r="I320" s="148"/>
      <c r="J320" s="148">
        <v>1</v>
      </c>
      <c r="K320" s="148"/>
      <c r="L320" s="148"/>
      <c r="M320" s="141">
        <v>1</v>
      </c>
      <c r="N320" s="141">
        <v>1</v>
      </c>
      <c r="O320" s="141">
        <v>1</v>
      </c>
      <c r="Q320" s="141">
        <f t="shared" si="46"/>
        <v>370.25</v>
      </c>
      <c r="R320" s="141">
        <f t="shared" si="47"/>
        <v>28</v>
      </c>
      <c r="S320" s="141">
        <f t="shared" si="48"/>
        <v>33</v>
      </c>
      <c r="T320" s="141">
        <f t="shared" si="49"/>
        <v>42</v>
      </c>
      <c r="U320" s="141">
        <f t="shared" si="50"/>
        <v>33</v>
      </c>
      <c r="V320" s="141">
        <f t="shared" si="51"/>
        <v>13.223214285714286</v>
      </c>
      <c r="W320" s="141">
        <f t="shared" si="52"/>
        <v>11.219696969696969</v>
      </c>
      <c r="X320" s="141">
        <f t="shared" si="53"/>
        <v>8.8154761904761898</v>
      </c>
      <c r="Y320" s="141">
        <f t="shared" si="54"/>
        <v>11.219696969696969</v>
      </c>
    </row>
    <row r="321" spans="1:25">
      <c r="A321" s="141" t="str">
        <f t="shared" si="44"/>
        <v>研发</v>
      </c>
      <c r="B321" s="146" t="str">
        <f t="shared" si="45"/>
        <v>2314</v>
      </c>
      <c r="C321" s="148"/>
      <c r="D321" s="148">
        <v>1</v>
      </c>
      <c r="E321" s="148"/>
      <c r="F321" s="148"/>
      <c r="G321" s="148"/>
      <c r="H321" s="148">
        <v>1</v>
      </c>
      <c r="I321" s="148">
        <v>1</v>
      </c>
      <c r="J321" s="148"/>
      <c r="K321" s="148"/>
      <c r="L321" s="148"/>
      <c r="P321" s="141">
        <v>1</v>
      </c>
      <c r="Q321" s="141">
        <f t="shared" si="46"/>
        <v>248.25</v>
      </c>
      <c r="R321" s="141">
        <f t="shared" si="47"/>
        <v>22</v>
      </c>
      <c r="S321" s="141">
        <f t="shared" si="48"/>
        <v>13</v>
      </c>
      <c r="T321" s="141">
        <f t="shared" si="49"/>
        <v>13</v>
      </c>
      <c r="U321" s="141">
        <f t="shared" si="50"/>
        <v>22</v>
      </c>
      <c r="V321" s="141">
        <f t="shared" si="51"/>
        <v>11.284090909090908</v>
      </c>
      <c r="W321" s="141">
        <f t="shared" si="52"/>
        <v>19.096153846153847</v>
      </c>
      <c r="X321" s="141">
        <f t="shared" si="53"/>
        <v>19.096153846153847</v>
      </c>
      <c r="Y321" s="141">
        <f t="shared" si="54"/>
        <v>11.284090909090908</v>
      </c>
    </row>
    <row r="322" spans="1:25">
      <c r="A322" s="141" t="str">
        <f t="shared" si="44"/>
        <v>研发</v>
      </c>
      <c r="B322" s="146" t="str">
        <f t="shared" si="45"/>
        <v>23324</v>
      </c>
      <c r="C322" s="148"/>
      <c r="D322" s="148">
        <v>1</v>
      </c>
      <c r="E322" s="148"/>
      <c r="F322" s="148"/>
      <c r="G322" s="148"/>
      <c r="H322" s="148">
        <v>1</v>
      </c>
      <c r="I322" s="148"/>
      <c r="J322" s="148"/>
      <c r="K322" s="148">
        <v>1</v>
      </c>
      <c r="L322" s="148"/>
      <c r="N322" s="141">
        <v>1</v>
      </c>
      <c r="P322" s="141">
        <v>1</v>
      </c>
      <c r="Q322" s="141">
        <f t="shared" si="46"/>
        <v>361.75</v>
      </c>
      <c r="R322" s="141">
        <f t="shared" si="47"/>
        <v>36</v>
      </c>
      <c r="S322" s="141">
        <f t="shared" si="48"/>
        <v>23</v>
      </c>
      <c r="T322" s="141">
        <f t="shared" si="49"/>
        <v>23</v>
      </c>
      <c r="U322" s="141">
        <f t="shared" si="50"/>
        <v>32</v>
      </c>
      <c r="V322" s="141">
        <f t="shared" si="51"/>
        <v>10.048611111111111</v>
      </c>
      <c r="W322" s="141">
        <f t="shared" si="52"/>
        <v>15.728260869565217</v>
      </c>
      <c r="X322" s="141">
        <f t="shared" si="53"/>
        <v>15.728260869565217</v>
      </c>
      <c r="Y322" s="141">
        <f t="shared" si="54"/>
        <v>11.3046875</v>
      </c>
    </row>
    <row r="323" spans="1:25">
      <c r="A323" s="141" t="str">
        <f t="shared" si="44"/>
        <v>研发</v>
      </c>
      <c r="B323" s="146" t="str">
        <f t="shared" si="45"/>
        <v>231234</v>
      </c>
      <c r="C323" s="148"/>
      <c r="D323" s="148">
        <v>1</v>
      </c>
      <c r="E323" s="148"/>
      <c r="F323" s="148"/>
      <c r="G323" s="148"/>
      <c r="H323" s="148">
        <v>1</v>
      </c>
      <c r="I323" s="148">
        <v>1</v>
      </c>
      <c r="J323" s="148"/>
      <c r="K323" s="148"/>
      <c r="L323" s="148"/>
      <c r="M323" s="147"/>
      <c r="N323" s="147">
        <v>1</v>
      </c>
      <c r="O323" s="147">
        <v>1</v>
      </c>
      <c r="P323" s="147">
        <v>1</v>
      </c>
      <c r="Q323" s="141">
        <f t="shared" si="46"/>
        <v>375.25</v>
      </c>
      <c r="R323" s="141">
        <f t="shared" si="47"/>
        <v>37</v>
      </c>
      <c r="S323" s="141">
        <f t="shared" si="48"/>
        <v>24</v>
      </c>
      <c r="T323" s="141">
        <f t="shared" si="49"/>
        <v>24</v>
      </c>
      <c r="U323" s="141">
        <f t="shared" si="50"/>
        <v>33</v>
      </c>
      <c r="V323" s="141">
        <f t="shared" si="51"/>
        <v>10.141891891891891</v>
      </c>
      <c r="W323" s="141">
        <f t="shared" si="52"/>
        <v>15.635416666666666</v>
      </c>
      <c r="X323" s="141">
        <f t="shared" si="53"/>
        <v>15.635416666666666</v>
      </c>
      <c r="Y323" s="141">
        <f t="shared" si="54"/>
        <v>11.371212121212121</v>
      </c>
    </row>
    <row r="324" spans="1:25">
      <c r="A324" s="141" t="str">
        <f t="shared" si="44"/>
        <v>研发</v>
      </c>
      <c r="B324" s="146" t="str">
        <f t="shared" si="45"/>
        <v>334124</v>
      </c>
      <c r="C324" s="148"/>
      <c r="D324" s="148"/>
      <c r="E324" s="148">
        <v>1</v>
      </c>
      <c r="F324" s="148"/>
      <c r="G324" s="148"/>
      <c r="H324" s="148">
        <v>1</v>
      </c>
      <c r="I324" s="148"/>
      <c r="J324" s="148"/>
      <c r="K324" s="148"/>
      <c r="L324" s="148">
        <v>1</v>
      </c>
      <c r="M324" s="141">
        <v>1</v>
      </c>
      <c r="N324" s="141">
        <v>1</v>
      </c>
      <c r="P324" s="141">
        <v>1</v>
      </c>
      <c r="Q324" s="141">
        <f t="shared" si="46"/>
        <v>478.25</v>
      </c>
      <c r="R324" s="141">
        <f t="shared" si="47"/>
        <v>46</v>
      </c>
      <c r="S324" s="141">
        <f t="shared" si="48"/>
        <v>42</v>
      </c>
      <c r="T324" s="141">
        <f t="shared" si="49"/>
        <v>24</v>
      </c>
      <c r="U324" s="141">
        <f t="shared" si="50"/>
        <v>42</v>
      </c>
      <c r="V324" s="141">
        <f t="shared" si="51"/>
        <v>10.396739130434783</v>
      </c>
      <c r="W324" s="141">
        <f t="shared" si="52"/>
        <v>11.386904761904763</v>
      </c>
      <c r="X324" s="141">
        <f t="shared" si="53"/>
        <v>19.927083333333332</v>
      </c>
      <c r="Y324" s="141">
        <f t="shared" si="54"/>
        <v>11.386904761904763</v>
      </c>
    </row>
    <row r="325" spans="1:25">
      <c r="A325" s="141" t="str">
        <f t="shared" si="44"/>
        <v>研发</v>
      </c>
      <c r="B325" s="146" t="str">
        <f t="shared" si="45"/>
        <v>1134</v>
      </c>
      <c r="C325" s="148">
        <v>1</v>
      </c>
      <c r="D325" s="148"/>
      <c r="E325" s="148"/>
      <c r="F325" s="148">
        <v>1</v>
      </c>
      <c r="G325" s="148"/>
      <c r="H325" s="148"/>
      <c r="I325" s="148"/>
      <c r="J325" s="148"/>
      <c r="K325" s="148">
        <v>1</v>
      </c>
      <c r="L325" s="148"/>
      <c r="P325" s="141">
        <v>1</v>
      </c>
      <c r="Q325" s="141">
        <f t="shared" si="46"/>
        <v>250.75</v>
      </c>
      <c r="R325" s="141">
        <f t="shared" si="47"/>
        <v>22</v>
      </c>
      <c r="S325" s="141">
        <f t="shared" si="48"/>
        <v>13</v>
      </c>
      <c r="T325" s="141">
        <f t="shared" si="49"/>
        <v>22</v>
      </c>
      <c r="U325" s="141">
        <f t="shared" si="50"/>
        <v>22</v>
      </c>
      <c r="V325" s="141">
        <f t="shared" si="51"/>
        <v>11.397727272727273</v>
      </c>
      <c r="W325" s="141">
        <f t="shared" si="52"/>
        <v>19.28846153846154</v>
      </c>
      <c r="X325" s="141">
        <f t="shared" si="53"/>
        <v>11.397727272727273</v>
      </c>
      <c r="Y325" s="141">
        <f t="shared" si="54"/>
        <v>11.397727272727273</v>
      </c>
    </row>
    <row r="326" spans="1:25">
      <c r="A326" s="141" t="str">
        <f t="shared" si="44"/>
        <v>研发</v>
      </c>
      <c r="B326" s="146" t="str">
        <f t="shared" si="45"/>
        <v>113234</v>
      </c>
      <c r="C326" s="148">
        <v>1</v>
      </c>
      <c r="D326" s="148"/>
      <c r="E326" s="148"/>
      <c r="F326" s="148">
        <v>1</v>
      </c>
      <c r="G326" s="148"/>
      <c r="H326" s="148"/>
      <c r="I326" s="148"/>
      <c r="J326" s="148"/>
      <c r="K326" s="148">
        <v>1</v>
      </c>
      <c r="L326" s="148"/>
      <c r="M326" s="147"/>
      <c r="N326" s="147">
        <v>1</v>
      </c>
      <c r="O326" s="147">
        <v>1</v>
      </c>
      <c r="P326" s="147">
        <v>1</v>
      </c>
      <c r="Q326" s="141">
        <f t="shared" si="46"/>
        <v>377.75</v>
      </c>
      <c r="R326" s="141">
        <f t="shared" si="47"/>
        <v>37</v>
      </c>
      <c r="S326" s="141">
        <f t="shared" si="48"/>
        <v>24</v>
      </c>
      <c r="T326" s="141">
        <f t="shared" si="49"/>
        <v>33</v>
      </c>
      <c r="U326" s="141">
        <f t="shared" si="50"/>
        <v>33</v>
      </c>
      <c r="V326" s="141">
        <f t="shared" si="51"/>
        <v>10.20945945945946</v>
      </c>
      <c r="W326" s="141">
        <f t="shared" si="52"/>
        <v>15.739583333333334</v>
      </c>
      <c r="X326" s="141">
        <f t="shared" si="53"/>
        <v>11.446969696969697</v>
      </c>
      <c r="Y326" s="141">
        <f t="shared" si="54"/>
        <v>11.446969696969697</v>
      </c>
    </row>
    <row r="327" spans="1:25">
      <c r="A327" s="141" t="str">
        <f t="shared" si="44"/>
        <v>研发</v>
      </c>
      <c r="B327" s="146" t="str">
        <f t="shared" si="45"/>
        <v>2223</v>
      </c>
      <c r="C327" s="148"/>
      <c r="D327" s="148">
        <v>1</v>
      </c>
      <c r="E327" s="148"/>
      <c r="F327" s="148"/>
      <c r="G327" s="148">
        <v>1</v>
      </c>
      <c r="H327" s="148"/>
      <c r="I327" s="148"/>
      <c r="J327" s="148">
        <v>1</v>
      </c>
      <c r="K327" s="148"/>
      <c r="L327" s="148"/>
      <c r="M327" s="147"/>
      <c r="N327" s="147"/>
      <c r="O327" s="147">
        <v>1</v>
      </c>
      <c r="P327" s="147"/>
      <c r="Q327" s="141">
        <f t="shared" si="46"/>
        <v>252</v>
      </c>
      <c r="R327" s="141">
        <f t="shared" si="47"/>
        <v>13</v>
      </c>
      <c r="S327" s="141">
        <f t="shared" si="48"/>
        <v>13</v>
      </c>
      <c r="T327" s="141">
        <f t="shared" si="49"/>
        <v>31</v>
      </c>
      <c r="U327" s="141">
        <f t="shared" si="50"/>
        <v>22</v>
      </c>
      <c r="V327" s="141">
        <f t="shared" si="51"/>
        <v>19.384615384615383</v>
      </c>
      <c r="W327" s="141">
        <f t="shared" si="52"/>
        <v>19.384615384615383</v>
      </c>
      <c r="X327" s="141">
        <f t="shared" si="53"/>
        <v>8.129032258064516</v>
      </c>
      <c r="Y327" s="141">
        <f t="shared" si="54"/>
        <v>11.454545454545455</v>
      </c>
    </row>
    <row r="328" spans="1:25">
      <c r="A328" s="141" t="str">
        <f t="shared" ref="A328:A391" si="55">IF(SUMPRODUCT(C328:P328,$C$6:$P$6)&gt;=0.5,"研发","不研发")</f>
        <v>研发</v>
      </c>
      <c r="B328" s="146" t="str">
        <f t="shared" ref="B328:B391" si="56">IF(C328=1,1,IF(D328=1,2,IF(E328=1,3,"")))&amp;IF(F328=1,1,IF(G328=1,2,IF(H328=1,3,"")))&amp;IF(I328=1,1,IF(J328=1,2,IF(K328=1,3,IF(L328=1,4,""))))&amp;IF(M328=1,1,"")&amp;IF(N328=1,2,"")&amp;IF(O328=1,3,"")&amp;IF(P328=1,4,"")</f>
        <v>312124</v>
      </c>
      <c r="C328" s="148"/>
      <c r="D328" s="148"/>
      <c r="E328" s="148">
        <v>1</v>
      </c>
      <c r="F328" s="148">
        <v>1</v>
      </c>
      <c r="G328" s="148"/>
      <c r="H328" s="148"/>
      <c r="I328" s="148"/>
      <c r="J328" s="148">
        <v>1</v>
      </c>
      <c r="K328" s="148"/>
      <c r="L328" s="148"/>
      <c r="M328" s="147">
        <v>1</v>
      </c>
      <c r="N328" s="147">
        <v>1</v>
      </c>
      <c r="O328" s="147"/>
      <c r="P328" s="147">
        <v>1</v>
      </c>
      <c r="Q328" s="141">
        <f t="shared" ref="Q328:Q391" si="57">SUMPRODUCT(C328:P328,$C$1:$P$1)</f>
        <v>378.25</v>
      </c>
      <c r="R328" s="141">
        <f t="shared" ref="R328:R391" si="58">SUMPRODUCT($C$5:$P$5,C328:P328)</f>
        <v>28</v>
      </c>
      <c r="S328" s="141">
        <f t="shared" ref="S328:S391" si="59">SUMPRODUCT(C328:P328,$C$4:$P$4)</f>
        <v>24</v>
      </c>
      <c r="T328" s="141">
        <f t="shared" ref="T328:T391" si="60">SUMPRODUCT(C328:P328,$C$3:$P$3)</f>
        <v>33</v>
      </c>
      <c r="U328" s="141">
        <f t="shared" ref="U328:U391" si="61">SUMPRODUCT($C$2:$P$2,C328:P328)</f>
        <v>33</v>
      </c>
      <c r="V328" s="141">
        <f t="shared" ref="V328:V391" si="62">Q328/R328</f>
        <v>13.508928571428571</v>
      </c>
      <c r="W328" s="141">
        <f t="shared" ref="W328:W391" si="63">Q328/S328</f>
        <v>15.760416666666666</v>
      </c>
      <c r="X328" s="141">
        <f t="shared" ref="X328:X391" si="64">Q328/T328</f>
        <v>11.462121212121213</v>
      </c>
      <c r="Y328" s="141">
        <f t="shared" ref="Y328:Y391" si="65">Q328/U328</f>
        <v>11.462121212121213</v>
      </c>
    </row>
    <row r="329" spans="1:25">
      <c r="A329" s="141" t="str">
        <f t="shared" si="55"/>
        <v>研发</v>
      </c>
      <c r="B329" s="146" t="str">
        <f t="shared" si="56"/>
        <v>2131</v>
      </c>
      <c r="C329" s="148"/>
      <c r="D329" s="148">
        <v>1</v>
      </c>
      <c r="E329" s="148"/>
      <c r="F329" s="148">
        <v>1</v>
      </c>
      <c r="G329" s="148"/>
      <c r="H329" s="148"/>
      <c r="I329" s="148"/>
      <c r="J329" s="148"/>
      <c r="K329" s="148">
        <v>1</v>
      </c>
      <c r="L329" s="148"/>
      <c r="M329" s="141">
        <v>1</v>
      </c>
      <c r="Q329" s="141">
        <f t="shared" si="57"/>
        <v>252.5</v>
      </c>
      <c r="R329" s="141">
        <f t="shared" si="58"/>
        <v>13</v>
      </c>
      <c r="S329" s="141">
        <f t="shared" si="59"/>
        <v>22</v>
      </c>
      <c r="T329" s="141">
        <f t="shared" si="60"/>
        <v>40</v>
      </c>
      <c r="U329" s="141">
        <f t="shared" si="61"/>
        <v>22</v>
      </c>
      <c r="V329" s="141">
        <f t="shared" si="62"/>
        <v>19.423076923076923</v>
      </c>
      <c r="W329" s="141">
        <f t="shared" si="63"/>
        <v>11.477272727272727</v>
      </c>
      <c r="X329" s="141">
        <f t="shared" si="64"/>
        <v>6.3125</v>
      </c>
      <c r="Y329" s="141">
        <f t="shared" si="65"/>
        <v>11.477272727272727</v>
      </c>
    </row>
    <row r="330" spans="1:25">
      <c r="A330" s="141" t="str">
        <f t="shared" si="55"/>
        <v>研发</v>
      </c>
      <c r="B330" s="146" t="str">
        <f t="shared" si="56"/>
        <v>11134</v>
      </c>
      <c r="C330" s="148">
        <v>1</v>
      </c>
      <c r="D330" s="148"/>
      <c r="E330" s="148"/>
      <c r="F330" s="148">
        <v>1</v>
      </c>
      <c r="G330" s="148"/>
      <c r="H330" s="148"/>
      <c r="I330" s="148">
        <v>1</v>
      </c>
      <c r="J330" s="148"/>
      <c r="K330" s="148"/>
      <c r="L330" s="148"/>
      <c r="O330" s="141">
        <v>1</v>
      </c>
      <c r="P330" s="141">
        <v>1</v>
      </c>
      <c r="Q330" s="141">
        <f t="shared" si="57"/>
        <v>264.25</v>
      </c>
      <c r="R330" s="141">
        <f t="shared" si="58"/>
        <v>23</v>
      </c>
      <c r="S330" s="141">
        <f t="shared" si="59"/>
        <v>14</v>
      </c>
      <c r="T330" s="141">
        <f t="shared" si="60"/>
        <v>23</v>
      </c>
      <c r="U330" s="141">
        <f t="shared" si="61"/>
        <v>23</v>
      </c>
      <c r="V330" s="141">
        <f t="shared" si="62"/>
        <v>11.489130434782609</v>
      </c>
      <c r="W330" s="141">
        <f t="shared" si="63"/>
        <v>18.875</v>
      </c>
      <c r="X330" s="141">
        <f t="shared" si="64"/>
        <v>11.489130434782609</v>
      </c>
      <c r="Y330" s="141">
        <f t="shared" si="65"/>
        <v>11.489130434782609</v>
      </c>
    </row>
    <row r="331" spans="1:25">
      <c r="A331" s="141" t="str">
        <f t="shared" si="55"/>
        <v>研发</v>
      </c>
      <c r="B331" s="146" t="str">
        <f t="shared" si="56"/>
        <v>213123</v>
      </c>
      <c r="C331" s="148"/>
      <c r="D331" s="148">
        <v>1</v>
      </c>
      <c r="E331" s="148"/>
      <c r="F331" s="148">
        <v>1</v>
      </c>
      <c r="G331" s="148"/>
      <c r="H331" s="148"/>
      <c r="I331" s="148"/>
      <c r="J331" s="148"/>
      <c r="K331" s="148">
        <v>1</v>
      </c>
      <c r="L331" s="148"/>
      <c r="M331" s="147">
        <v>1</v>
      </c>
      <c r="N331" s="147">
        <v>1</v>
      </c>
      <c r="O331" s="147">
        <v>1</v>
      </c>
      <c r="P331" s="147"/>
      <c r="Q331" s="141">
        <f t="shared" si="57"/>
        <v>379.5</v>
      </c>
      <c r="R331" s="141">
        <f t="shared" si="58"/>
        <v>28</v>
      </c>
      <c r="S331" s="141">
        <f t="shared" si="59"/>
        <v>33</v>
      </c>
      <c r="T331" s="141">
        <f t="shared" si="60"/>
        <v>51</v>
      </c>
      <c r="U331" s="141">
        <f t="shared" si="61"/>
        <v>33</v>
      </c>
      <c r="V331" s="141">
        <f t="shared" si="62"/>
        <v>13.553571428571429</v>
      </c>
      <c r="W331" s="141">
        <f t="shared" si="63"/>
        <v>11.5</v>
      </c>
      <c r="X331" s="141">
        <f t="shared" si="64"/>
        <v>7.4411764705882355</v>
      </c>
      <c r="Y331" s="141">
        <f t="shared" si="65"/>
        <v>11.5</v>
      </c>
    </row>
    <row r="332" spans="1:25">
      <c r="A332" s="141" t="str">
        <f t="shared" si="55"/>
        <v>研发</v>
      </c>
      <c r="B332" s="146" t="str">
        <f t="shared" si="56"/>
        <v>32313</v>
      </c>
      <c r="C332" s="148"/>
      <c r="D332" s="148"/>
      <c r="E332" s="148">
        <v>1</v>
      </c>
      <c r="F332" s="148"/>
      <c r="G332" s="148">
        <v>1</v>
      </c>
      <c r="H332" s="148"/>
      <c r="I332" s="148"/>
      <c r="J332" s="148"/>
      <c r="K332" s="148">
        <v>1</v>
      </c>
      <c r="L332" s="148"/>
      <c r="M332" s="141">
        <v>1</v>
      </c>
      <c r="O332" s="141">
        <v>1</v>
      </c>
      <c r="Q332" s="141">
        <f t="shared" si="57"/>
        <v>368.75</v>
      </c>
      <c r="R332" s="141">
        <f t="shared" si="58"/>
        <v>32</v>
      </c>
      <c r="S332" s="141">
        <f t="shared" si="59"/>
        <v>41</v>
      </c>
      <c r="T332" s="141">
        <f t="shared" si="60"/>
        <v>32</v>
      </c>
      <c r="U332" s="141">
        <f t="shared" si="61"/>
        <v>32</v>
      </c>
      <c r="V332" s="141">
        <f t="shared" si="62"/>
        <v>11.5234375</v>
      </c>
      <c r="W332" s="141">
        <f t="shared" si="63"/>
        <v>8.9939024390243905</v>
      </c>
      <c r="X332" s="141">
        <f t="shared" si="64"/>
        <v>11.5234375</v>
      </c>
      <c r="Y332" s="141">
        <f t="shared" si="65"/>
        <v>11.5234375</v>
      </c>
    </row>
    <row r="333" spans="1:25">
      <c r="A333" s="141" t="str">
        <f t="shared" si="55"/>
        <v>研发</v>
      </c>
      <c r="B333" s="146" t="str">
        <f t="shared" si="56"/>
        <v>21113</v>
      </c>
      <c r="C333" s="148"/>
      <c r="D333" s="148">
        <v>1</v>
      </c>
      <c r="E333" s="148"/>
      <c r="F333" s="148">
        <v>1</v>
      </c>
      <c r="G333" s="148"/>
      <c r="H333" s="148"/>
      <c r="I333" s="148">
        <v>1</v>
      </c>
      <c r="J333" s="148"/>
      <c r="K333" s="148"/>
      <c r="L333" s="148"/>
      <c r="M333" s="141">
        <v>1</v>
      </c>
      <c r="O333" s="141">
        <v>1</v>
      </c>
      <c r="Q333" s="141">
        <f t="shared" si="57"/>
        <v>266</v>
      </c>
      <c r="R333" s="141">
        <f t="shared" si="58"/>
        <v>14</v>
      </c>
      <c r="S333" s="141">
        <f t="shared" si="59"/>
        <v>23</v>
      </c>
      <c r="T333" s="141">
        <f t="shared" si="60"/>
        <v>41</v>
      </c>
      <c r="U333" s="141">
        <f t="shared" si="61"/>
        <v>23</v>
      </c>
      <c r="V333" s="141">
        <f t="shared" si="62"/>
        <v>19</v>
      </c>
      <c r="W333" s="141">
        <f t="shared" si="63"/>
        <v>11.565217391304348</v>
      </c>
      <c r="X333" s="141">
        <f t="shared" si="64"/>
        <v>6.4878048780487809</v>
      </c>
      <c r="Y333" s="141">
        <f t="shared" si="65"/>
        <v>11.565217391304348</v>
      </c>
    </row>
    <row r="334" spans="1:25">
      <c r="A334" s="141" t="str">
        <f t="shared" si="55"/>
        <v>研发</v>
      </c>
      <c r="B334" s="146" t="str">
        <f t="shared" si="56"/>
        <v>2132</v>
      </c>
      <c r="C334" s="148"/>
      <c r="D334" s="148">
        <v>1</v>
      </c>
      <c r="E334" s="148"/>
      <c r="F334" s="148">
        <v>1</v>
      </c>
      <c r="G334" s="148"/>
      <c r="H334" s="148"/>
      <c r="I334" s="148"/>
      <c r="J334" s="148"/>
      <c r="K334" s="148">
        <v>1</v>
      </c>
      <c r="L334" s="148"/>
      <c r="N334" s="141">
        <v>1</v>
      </c>
      <c r="Q334" s="141">
        <f t="shared" si="57"/>
        <v>255.5</v>
      </c>
      <c r="R334" s="141">
        <f t="shared" si="58"/>
        <v>17</v>
      </c>
      <c r="S334" s="141">
        <f t="shared" si="59"/>
        <v>13</v>
      </c>
      <c r="T334" s="141">
        <f t="shared" si="60"/>
        <v>31</v>
      </c>
      <c r="U334" s="141">
        <f t="shared" si="61"/>
        <v>22</v>
      </c>
      <c r="V334" s="141">
        <f t="shared" si="62"/>
        <v>15.029411764705882</v>
      </c>
      <c r="W334" s="141">
        <f t="shared" si="63"/>
        <v>19.653846153846153</v>
      </c>
      <c r="X334" s="141">
        <f t="shared" si="64"/>
        <v>8.241935483870968</v>
      </c>
      <c r="Y334" s="141">
        <f t="shared" si="65"/>
        <v>11.613636363636363</v>
      </c>
    </row>
    <row r="335" spans="1:25">
      <c r="A335" s="141" t="str">
        <f t="shared" si="55"/>
        <v>研发</v>
      </c>
      <c r="B335" s="146" t="str">
        <f t="shared" si="56"/>
        <v>32323</v>
      </c>
      <c r="C335" s="148"/>
      <c r="D335" s="148"/>
      <c r="E335" s="148">
        <v>1</v>
      </c>
      <c r="F335" s="148"/>
      <c r="G335" s="148">
        <v>1</v>
      </c>
      <c r="H335" s="148"/>
      <c r="I335" s="148"/>
      <c r="J335" s="148"/>
      <c r="K335" s="148">
        <v>1</v>
      </c>
      <c r="L335" s="148"/>
      <c r="N335" s="141">
        <v>1</v>
      </c>
      <c r="O335" s="141">
        <v>1</v>
      </c>
      <c r="Q335" s="141">
        <f t="shared" si="57"/>
        <v>371.75</v>
      </c>
      <c r="R335" s="141">
        <f t="shared" si="58"/>
        <v>36</v>
      </c>
      <c r="S335" s="141">
        <f t="shared" si="59"/>
        <v>32</v>
      </c>
      <c r="T335" s="141">
        <f t="shared" si="60"/>
        <v>23</v>
      </c>
      <c r="U335" s="141">
        <f t="shared" si="61"/>
        <v>32</v>
      </c>
      <c r="V335" s="141">
        <f t="shared" si="62"/>
        <v>10.326388888888889</v>
      </c>
      <c r="W335" s="141">
        <f t="shared" si="63"/>
        <v>11.6171875</v>
      </c>
      <c r="X335" s="141">
        <f t="shared" si="64"/>
        <v>16.163043478260871</v>
      </c>
      <c r="Y335" s="141">
        <f t="shared" si="65"/>
        <v>11.6171875</v>
      </c>
    </row>
    <row r="336" spans="1:25">
      <c r="A336" s="141" t="str">
        <f t="shared" si="55"/>
        <v>研发</v>
      </c>
      <c r="B336" s="146" t="str">
        <f t="shared" si="56"/>
        <v>31412</v>
      </c>
      <c r="C336" s="148"/>
      <c r="D336" s="148"/>
      <c r="E336" s="148">
        <v>1</v>
      </c>
      <c r="F336" s="148">
        <v>1</v>
      </c>
      <c r="G336" s="148"/>
      <c r="H336" s="148"/>
      <c r="I336" s="148"/>
      <c r="J336" s="148"/>
      <c r="K336" s="148"/>
      <c r="L336" s="148">
        <v>1</v>
      </c>
      <c r="M336" s="147">
        <v>1</v>
      </c>
      <c r="N336" s="147">
        <v>1</v>
      </c>
      <c r="O336" s="147"/>
      <c r="P336" s="147"/>
      <c r="Q336" s="141">
        <f t="shared" si="57"/>
        <v>372</v>
      </c>
      <c r="R336" s="141">
        <f t="shared" si="58"/>
        <v>27</v>
      </c>
      <c r="S336" s="141">
        <f t="shared" si="59"/>
        <v>32</v>
      </c>
      <c r="T336" s="141">
        <f t="shared" si="60"/>
        <v>32</v>
      </c>
      <c r="U336" s="141">
        <f t="shared" si="61"/>
        <v>32</v>
      </c>
      <c r="V336" s="141">
        <f t="shared" si="62"/>
        <v>13.777777777777779</v>
      </c>
      <c r="W336" s="141">
        <f t="shared" si="63"/>
        <v>11.625</v>
      </c>
      <c r="X336" s="141">
        <f t="shared" si="64"/>
        <v>11.625</v>
      </c>
      <c r="Y336" s="141">
        <f t="shared" si="65"/>
        <v>11.625</v>
      </c>
    </row>
    <row r="337" spans="1:25">
      <c r="A337" s="141" t="str">
        <f t="shared" si="55"/>
        <v>研发</v>
      </c>
      <c r="B337" s="146" t="str">
        <f t="shared" si="56"/>
        <v>323</v>
      </c>
      <c r="C337" s="148"/>
      <c r="D337" s="148"/>
      <c r="E337" s="148">
        <v>1</v>
      </c>
      <c r="F337" s="148"/>
      <c r="G337" s="148">
        <v>1</v>
      </c>
      <c r="H337" s="148"/>
      <c r="I337" s="148"/>
      <c r="J337" s="148"/>
      <c r="K337" s="148">
        <v>1</v>
      </c>
      <c r="L337" s="148"/>
      <c r="M337" s="148"/>
      <c r="N337" s="148"/>
      <c r="O337" s="148"/>
      <c r="P337" s="148"/>
      <c r="Q337" s="141">
        <f t="shared" si="57"/>
        <v>244.75</v>
      </c>
      <c r="R337" s="141">
        <f t="shared" si="58"/>
        <v>21</v>
      </c>
      <c r="S337" s="141">
        <f t="shared" si="59"/>
        <v>21</v>
      </c>
      <c r="T337" s="141">
        <f t="shared" si="60"/>
        <v>12</v>
      </c>
      <c r="U337" s="141">
        <f t="shared" si="61"/>
        <v>21</v>
      </c>
      <c r="V337" s="141">
        <f t="shared" si="62"/>
        <v>11.654761904761905</v>
      </c>
      <c r="W337" s="141">
        <f t="shared" si="63"/>
        <v>11.654761904761905</v>
      </c>
      <c r="X337" s="141">
        <f t="shared" si="64"/>
        <v>20.395833333333332</v>
      </c>
      <c r="Y337" s="141">
        <f t="shared" si="65"/>
        <v>11.654761904761905</v>
      </c>
    </row>
    <row r="338" spans="1:25">
      <c r="A338" s="141" t="str">
        <f t="shared" si="55"/>
        <v>研发</v>
      </c>
      <c r="B338" s="146" t="str">
        <f t="shared" si="56"/>
        <v>21123</v>
      </c>
      <c r="C338" s="148"/>
      <c r="D338" s="148">
        <v>1</v>
      </c>
      <c r="E338" s="148"/>
      <c r="F338" s="148">
        <v>1</v>
      </c>
      <c r="G338" s="148"/>
      <c r="H338" s="148"/>
      <c r="I338" s="148">
        <v>1</v>
      </c>
      <c r="J338" s="148"/>
      <c r="K338" s="148"/>
      <c r="L338" s="148"/>
      <c r="M338" s="147"/>
      <c r="N338" s="147">
        <v>1</v>
      </c>
      <c r="O338" s="147">
        <v>1</v>
      </c>
      <c r="P338" s="147"/>
      <c r="Q338" s="141">
        <f t="shared" si="57"/>
        <v>269</v>
      </c>
      <c r="R338" s="141">
        <f t="shared" si="58"/>
        <v>18</v>
      </c>
      <c r="S338" s="141">
        <f t="shared" si="59"/>
        <v>14</v>
      </c>
      <c r="T338" s="141">
        <f t="shared" si="60"/>
        <v>32</v>
      </c>
      <c r="U338" s="141">
        <f t="shared" si="61"/>
        <v>23</v>
      </c>
      <c r="V338" s="141">
        <f t="shared" si="62"/>
        <v>14.944444444444445</v>
      </c>
      <c r="W338" s="141">
        <f t="shared" si="63"/>
        <v>19.214285714285715</v>
      </c>
      <c r="X338" s="141">
        <f t="shared" si="64"/>
        <v>8.40625</v>
      </c>
      <c r="Y338" s="141">
        <f t="shared" si="65"/>
        <v>11.695652173913043</v>
      </c>
    </row>
    <row r="339" spans="1:25">
      <c r="A339" s="141" t="str">
        <f t="shared" si="55"/>
        <v>研发</v>
      </c>
      <c r="B339" s="146" t="str">
        <f t="shared" si="56"/>
        <v>222234</v>
      </c>
      <c r="C339" s="148"/>
      <c r="D339" s="148">
        <v>1</v>
      </c>
      <c r="E339" s="148"/>
      <c r="F339" s="148"/>
      <c r="G339" s="148">
        <v>1</v>
      </c>
      <c r="H339" s="148"/>
      <c r="I339" s="148"/>
      <c r="J339" s="148">
        <v>1</v>
      </c>
      <c r="K339" s="148"/>
      <c r="L339" s="148"/>
      <c r="N339" s="141">
        <v>1</v>
      </c>
      <c r="O339" s="141">
        <v>1</v>
      </c>
      <c r="P339" s="141">
        <v>1</v>
      </c>
      <c r="Q339" s="141">
        <f t="shared" si="57"/>
        <v>387</v>
      </c>
      <c r="R339" s="141">
        <f t="shared" si="58"/>
        <v>28</v>
      </c>
      <c r="S339" s="141">
        <f t="shared" si="59"/>
        <v>15</v>
      </c>
      <c r="T339" s="141">
        <f t="shared" si="60"/>
        <v>33</v>
      </c>
      <c r="U339" s="141">
        <f t="shared" si="61"/>
        <v>33</v>
      </c>
      <c r="V339" s="141">
        <f t="shared" si="62"/>
        <v>13.821428571428571</v>
      </c>
      <c r="W339" s="141">
        <f t="shared" si="63"/>
        <v>25.8</v>
      </c>
      <c r="X339" s="141">
        <f t="shared" si="64"/>
        <v>11.727272727272727</v>
      </c>
      <c r="Y339" s="141">
        <f t="shared" si="65"/>
        <v>11.727272727272727</v>
      </c>
    </row>
    <row r="340" spans="1:25">
      <c r="A340" s="141" t="str">
        <f t="shared" si="55"/>
        <v>研发</v>
      </c>
      <c r="B340" s="146" t="str">
        <f t="shared" si="56"/>
        <v>3213</v>
      </c>
      <c r="C340" s="148"/>
      <c r="D340" s="148"/>
      <c r="E340" s="148">
        <v>1</v>
      </c>
      <c r="F340" s="148"/>
      <c r="G340" s="148">
        <v>1</v>
      </c>
      <c r="H340" s="148"/>
      <c r="I340" s="148">
        <v>1</v>
      </c>
      <c r="J340" s="148"/>
      <c r="K340" s="148"/>
      <c r="L340" s="148"/>
      <c r="O340" s="141">
        <v>1</v>
      </c>
      <c r="Q340" s="141">
        <f t="shared" si="57"/>
        <v>258.25</v>
      </c>
      <c r="R340" s="141">
        <f t="shared" si="58"/>
        <v>22</v>
      </c>
      <c r="S340" s="141">
        <f t="shared" si="59"/>
        <v>22</v>
      </c>
      <c r="T340" s="141">
        <f t="shared" si="60"/>
        <v>13</v>
      </c>
      <c r="U340" s="141">
        <f t="shared" si="61"/>
        <v>22</v>
      </c>
      <c r="V340" s="141">
        <f t="shared" si="62"/>
        <v>11.738636363636363</v>
      </c>
      <c r="W340" s="141">
        <f t="shared" si="63"/>
        <v>11.738636363636363</v>
      </c>
      <c r="X340" s="141">
        <f t="shared" si="64"/>
        <v>19.865384615384617</v>
      </c>
      <c r="Y340" s="141">
        <f t="shared" si="65"/>
        <v>11.738636363636363</v>
      </c>
    </row>
    <row r="341" spans="1:25">
      <c r="A341" s="141" t="str">
        <f t="shared" si="55"/>
        <v>研发</v>
      </c>
      <c r="B341" s="146" t="str">
        <f t="shared" si="56"/>
        <v>213124</v>
      </c>
      <c r="C341" s="148"/>
      <c r="D341" s="148">
        <v>1</v>
      </c>
      <c r="E341" s="148"/>
      <c r="F341" s="148">
        <v>1</v>
      </c>
      <c r="G341" s="148"/>
      <c r="H341" s="148"/>
      <c r="I341" s="148"/>
      <c r="J341" s="148"/>
      <c r="K341" s="148">
        <v>1</v>
      </c>
      <c r="L341" s="148"/>
      <c r="M341" s="141">
        <v>1</v>
      </c>
      <c r="N341" s="141">
        <v>1</v>
      </c>
      <c r="P341" s="141">
        <v>1</v>
      </c>
      <c r="Q341" s="141">
        <f t="shared" si="57"/>
        <v>387.5</v>
      </c>
      <c r="R341" s="141">
        <f t="shared" si="58"/>
        <v>28</v>
      </c>
      <c r="S341" s="141">
        <f t="shared" si="59"/>
        <v>24</v>
      </c>
      <c r="T341" s="141">
        <f t="shared" si="60"/>
        <v>42</v>
      </c>
      <c r="U341" s="141">
        <f t="shared" si="61"/>
        <v>33</v>
      </c>
      <c r="V341" s="141">
        <f t="shared" si="62"/>
        <v>13.839285714285714</v>
      </c>
      <c r="W341" s="141">
        <f t="shared" si="63"/>
        <v>16.145833333333332</v>
      </c>
      <c r="X341" s="141">
        <f t="shared" si="64"/>
        <v>9.2261904761904763</v>
      </c>
      <c r="Y341" s="141">
        <f t="shared" si="65"/>
        <v>11.742424242424242</v>
      </c>
    </row>
    <row r="342" spans="1:25">
      <c r="A342" s="141" t="str">
        <f t="shared" si="55"/>
        <v>研发</v>
      </c>
      <c r="B342" s="146" t="str">
        <f t="shared" si="56"/>
        <v>12434</v>
      </c>
      <c r="C342" s="148">
        <v>1</v>
      </c>
      <c r="D342" s="148"/>
      <c r="E342" s="148"/>
      <c r="F342" s="148"/>
      <c r="G342" s="148">
        <v>1</v>
      </c>
      <c r="H342" s="148"/>
      <c r="I342" s="148"/>
      <c r="J342" s="148"/>
      <c r="K342" s="148"/>
      <c r="L342" s="148">
        <v>1</v>
      </c>
      <c r="O342" s="141">
        <v>1</v>
      </c>
      <c r="P342" s="141">
        <v>1</v>
      </c>
      <c r="Q342" s="141">
        <f t="shared" si="57"/>
        <v>376</v>
      </c>
      <c r="R342" s="141">
        <f t="shared" si="58"/>
        <v>32</v>
      </c>
      <c r="S342" s="141">
        <f t="shared" si="59"/>
        <v>23</v>
      </c>
      <c r="T342" s="141">
        <f t="shared" si="60"/>
        <v>23</v>
      </c>
      <c r="U342" s="141">
        <f t="shared" si="61"/>
        <v>32</v>
      </c>
      <c r="V342" s="141">
        <f t="shared" si="62"/>
        <v>11.75</v>
      </c>
      <c r="W342" s="141">
        <f t="shared" si="63"/>
        <v>16.347826086956523</v>
      </c>
      <c r="X342" s="141">
        <f t="shared" si="64"/>
        <v>16.347826086956523</v>
      </c>
      <c r="Y342" s="141">
        <f t="shared" si="65"/>
        <v>11.75</v>
      </c>
    </row>
    <row r="343" spans="1:25">
      <c r="A343" s="141" t="str">
        <f t="shared" si="55"/>
        <v>研发</v>
      </c>
      <c r="B343" s="146" t="str">
        <f t="shared" si="56"/>
        <v>32314</v>
      </c>
      <c r="C343" s="148"/>
      <c r="D343" s="148"/>
      <c r="E343" s="148">
        <v>1</v>
      </c>
      <c r="F343" s="148"/>
      <c r="G343" s="148">
        <v>1</v>
      </c>
      <c r="H343" s="148"/>
      <c r="I343" s="148"/>
      <c r="J343" s="148"/>
      <c r="K343" s="148">
        <v>1</v>
      </c>
      <c r="L343" s="148"/>
      <c r="M343" s="141">
        <v>1</v>
      </c>
      <c r="P343" s="141">
        <v>1</v>
      </c>
      <c r="Q343" s="141">
        <f t="shared" si="57"/>
        <v>376.75</v>
      </c>
      <c r="R343" s="141">
        <f t="shared" si="58"/>
        <v>32</v>
      </c>
      <c r="S343" s="141">
        <f t="shared" si="59"/>
        <v>32</v>
      </c>
      <c r="T343" s="141">
        <f t="shared" si="60"/>
        <v>23</v>
      </c>
      <c r="U343" s="141">
        <f t="shared" si="61"/>
        <v>32</v>
      </c>
      <c r="V343" s="141">
        <f t="shared" si="62"/>
        <v>11.7734375</v>
      </c>
      <c r="W343" s="141">
        <f t="shared" si="63"/>
        <v>11.7734375</v>
      </c>
      <c r="X343" s="141">
        <f t="shared" si="64"/>
        <v>16.380434782608695</v>
      </c>
      <c r="Y343" s="141">
        <f t="shared" si="65"/>
        <v>11.7734375</v>
      </c>
    </row>
    <row r="344" spans="1:25">
      <c r="A344" s="141" t="str">
        <f t="shared" si="55"/>
        <v>研发</v>
      </c>
      <c r="B344" s="146" t="str">
        <f t="shared" si="56"/>
        <v>22413</v>
      </c>
      <c r="C344" s="148"/>
      <c r="D344" s="148">
        <v>1</v>
      </c>
      <c r="E344" s="148"/>
      <c r="F344" s="148"/>
      <c r="G344" s="148">
        <v>1</v>
      </c>
      <c r="H344" s="148"/>
      <c r="I344" s="148"/>
      <c r="J344" s="148"/>
      <c r="K344" s="148"/>
      <c r="L344" s="148">
        <v>1</v>
      </c>
      <c r="M344" s="141">
        <v>1</v>
      </c>
      <c r="O344" s="141">
        <v>1</v>
      </c>
      <c r="Q344" s="141">
        <f t="shared" si="57"/>
        <v>377.75</v>
      </c>
      <c r="R344" s="141">
        <f t="shared" si="58"/>
        <v>23</v>
      </c>
      <c r="S344" s="141">
        <f t="shared" si="59"/>
        <v>32</v>
      </c>
      <c r="T344" s="141">
        <f t="shared" si="60"/>
        <v>41</v>
      </c>
      <c r="U344" s="141">
        <f t="shared" si="61"/>
        <v>32</v>
      </c>
      <c r="V344" s="141">
        <f t="shared" si="62"/>
        <v>16.423913043478262</v>
      </c>
      <c r="W344" s="141">
        <f t="shared" si="63"/>
        <v>11.8046875</v>
      </c>
      <c r="X344" s="141">
        <f t="shared" si="64"/>
        <v>9.213414634146341</v>
      </c>
      <c r="Y344" s="141">
        <f t="shared" si="65"/>
        <v>11.8046875</v>
      </c>
    </row>
    <row r="345" spans="1:25">
      <c r="A345" s="141" t="str">
        <f t="shared" si="55"/>
        <v>研发</v>
      </c>
      <c r="B345" s="146" t="str">
        <f t="shared" si="56"/>
        <v>2224</v>
      </c>
      <c r="C345" s="148"/>
      <c r="D345" s="148">
        <v>1</v>
      </c>
      <c r="E345" s="148"/>
      <c r="F345" s="148"/>
      <c r="G345" s="148">
        <v>1</v>
      </c>
      <c r="H345" s="148"/>
      <c r="I345" s="148"/>
      <c r="J345" s="148">
        <v>1</v>
      </c>
      <c r="K345" s="148"/>
      <c r="L345" s="148"/>
      <c r="P345" s="141">
        <v>1</v>
      </c>
      <c r="Q345" s="141">
        <f t="shared" si="57"/>
        <v>260</v>
      </c>
      <c r="R345" s="141">
        <f t="shared" si="58"/>
        <v>13</v>
      </c>
      <c r="S345" s="141">
        <f t="shared" si="59"/>
        <v>4</v>
      </c>
      <c r="T345" s="141">
        <f t="shared" si="60"/>
        <v>22</v>
      </c>
      <c r="U345" s="141">
        <f t="shared" si="61"/>
        <v>22</v>
      </c>
      <c r="V345" s="141">
        <f t="shared" si="62"/>
        <v>20</v>
      </c>
      <c r="W345" s="141">
        <f t="shared" si="63"/>
        <v>65</v>
      </c>
      <c r="X345" s="141">
        <f t="shared" si="64"/>
        <v>11.818181818181818</v>
      </c>
      <c r="Y345" s="141">
        <f t="shared" si="65"/>
        <v>11.818181818181818</v>
      </c>
    </row>
    <row r="346" spans="1:25">
      <c r="A346" s="141" t="str">
        <f t="shared" si="55"/>
        <v>研发</v>
      </c>
      <c r="B346" s="146" t="str">
        <f t="shared" si="56"/>
        <v>32324</v>
      </c>
      <c r="C346" s="148"/>
      <c r="D346" s="148"/>
      <c r="E346" s="148">
        <v>1</v>
      </c>
      <c r="F346" s="148"/>
      <c r="G346" s="148">
        <v>1</v>
      </c>
      <c r="H346" s="148"/>
      <c r="I346" s="148"/>
      <c r="J346" s="148"/>
      <c r="K346" s="148">
        <v>1</v>
      </c>
      <c r="L346" s="148"/>
      <c r="N346" s="141">
        <v>1</v>
      </c>
      <c r="P346" s="141">
        <v>1</v>
      </c>
      <c r="Q346" s="141">
        <f t="shared" si="57"/>
        <v>379.75</v>
      </c>
      <c r="R346" s="141">
        <f t="shared" si="58"/>
        <v>36</v>
      </c>
      <c r="S346" s="141">
        <f t="shared" si="59"/>
        <v>23</v>
      </c>
      <c r="T346" s="141">
        <f t="shared" si="60"/>
        <v>14</v>
      </c>
      <c r="U346" s="141">
        <f t="shared" si="61"/>
        <v>32</v>
      </c>
      <c r="V346" s="141">
        <f t="shared" si="62"/>
        <v>10.548611111111111</v>
      </c>
      <c r="W346" s="141">
        <f t="shared" si="63"/>
        <v>16.510869565217391</v>
      </c>
      <c r="X346" s="141">
        <f t="shared" si="64"/>
        <v>27.125</v>
      </c>
      <c r="Y346" s="141">
        <f t="shared" si="65"/>
        <v>11.8671875</v>
      </c>
    </row>
    <row r="347" spans="1:25">
      <c r="A347" s="141" t="str">
        <f t="shared" si="55"/>
        <v>研发</v>
      </c>
      <c r="B347" s="146" t="str">
        <f t="shared" si="56"/>
        <v>22423</v>
      </c>
      <c r="C347" s="148"/>
      <c r="D347" s="148">
        <v>1</v>
      </c>
      <c r="E347" s="148"/>
      <c r="F347" s="148"/>
      <c r="G347" s="148">
        <v>1</v>
      </c>
      <c r="H347" s="148"/>
      <c r="I347" s="148"/>
      <c r="J347" s="148"/>
      <c r="K347" s="148"/>
      <c r="L347" s="148">
        <v>1</v>
      </c>
      <c r="N347" s="141">
        <v>1</v>
      </c>
      <c r="O347" s="141">
        <v>1</v>
      </c>
      <c r="Q347" s="141">
        <f t="shared" si="57"/>
        <v>380.75</v>
      </c>
      <c r="R347" s="141">
        <f t="shared" si="58"/>
        <v>27</v>
      </c>
      <c r="S347" s="141">
        <f t="shared" si="59"/>
        <v>23</v>
      </c>
      <c r="T347" s="141">
        <f t="shared" si="60"/>
        <v>32</v>
      </c>
      <c r="U347" s="141">
        <f t="shared" si="61"/>
        <v>32</v>
      </c>
      <c r="V347" s="141">
        <f t="shared" si="62"/>
        <v>14.101851851851851</v>
      </c>
      <c r="W347" s="141">
        <f t="shared" si="63"/>
        <v>16.554347826086957</v>
      </c>
      <c r="X347" s="141">
        <f t="shared" si="64"/>
        <v>11.8984375</v>
      </c>
      <c r="Y347" s="141">
        <f t="shared" si="65"/>
        <v>11.8984375</v>
      </c>
    </row>
    <row r="348" spans="1:25">
      <c r="A348" s="141" t="str">
        <f t="shared" si="55"/>
        <v>研发</v>
      </c>
      <c r="B348" s="146" t="str">
        <f t="shared" si="56"/>
        <v>33313</v>
      </c>
      <c r="C348" s="148"/>
      <c r="D348" s="148"/>
      <c r="E348" s="148">
        <v>1</v>
      </c>
      <c r="F348" s="148"/>
      <c r="G348" s="148"/>
      <c r="H348" s="148">
        <v>1</v>
      </c>
      <c r="I348" s="148"/>
      <c r="J348" s="148"/>
      <c r="K348" s="148">
        <v>1</v>
      </c>
      <c r="L348" s="148"/>
      <c r="M348" s="141">
        <v>1</v>
      </c>
      <c r="O348" s="141">
        <v>1</v>
      </c>
      <c r="Q348" s="141">
        <f t="shared" si="57"/>
        <v>381</v>
      </c>
      <c r="R348" s="141">
        <f t="shared" si="58"/>
        <v>41</v>
      </c>
      <c r="S348" s="141">
        <f t="shared" si="59"/>
        <v>50</v>
      </c>
      <c r="T348" s="141">
        <f t="shared" si="60"/>
        <v>32</v>
      </c>
      <c r="U348" s="141">
        <f t="shared" si="61"/>
        <v>32</v>
      </c>
      <c r="V348" s="141">
        <f t="shared" si="62"/>
        <v>9.2926829268292686</v>
      </c>
      <c r="W348" s="141">
        <f t="shared" si="63"/>
        <v>7.62</v>
      </c>
      <c r="X348" s="141">
        <f t="shared" si="64"/>
        <v>11.90625</v>
      </c>
      <c r="Y348" s="141">
        <f t="shared" si="65"/>
        <v>11.90625</v>
      </c>
    </row>
    <row r="349" spans="1:25">
      <c r="A349" s="141" t="str">
        <f t="shared" si="55"/>
        <v>研发</v>
      </c>
      <c r="B349" s="146" t="str">
        <f t="shared" si="56"/>
        <v>21114</v>
      </c>
      <c r="C349" s="148"/>
      <c r="D349" s="148">
        <v>1</v>
      </c>
      <c r="E349" s="148"/>
      <c r="F349" s="148">
        <v>1</v>
      </c>
      <c r="G349" s="148"/>
      <c r="H349" s="148"/>
      <c r="I349" s="148">
        <v>1</v>
      </c>
      <c r="J349" s="148"/>
      <c r="K349" s="148"/>
      <c r="L349" s="148"/>
      <c r="M349" s="147">
        <v>1</v>
      </c>
      <c r="N349" s="147"/>
      <c r="O349" s="147"/>
      <c r="P349" s="147">
        <v>1</v>
      </c>
      <c r="Q349" s="141">
        <f t="shared" si="57"/>
        <v>274</v>
      </c>
      <c r="R349" s="141">
        <f t="shared" si="58"/>
        <v>14</v>
      </c>
      <c r="S349" s="141">
        <f t="shared" si="59"/>
        <v>14</v>
      </c>
      <c r="T349" s="141">
        <f t="shared" si="60"/>
        <v>32</v>
      </c>
      <c r="U349" s="141">
        <f t="shared" si="61"/>
        <v>23</v>
      </c>
      <c r="V349" s="141">
        <f t="shared" si="62"/>
        <v>19.571428571428573</v>
      </c>
      <c r="W349" s="141">
        <f t="shared" si="63"/>
        <v>19.571428571428573</v>
      </c>
      <c r="X349" s="141">
        <f t="shared" si="64"/>
        <v>8.5625</v>
      </c>
      <c r="Y349" s="141">
        <f t="shared" si="65"/>
        <v>11.913043478260869</v>
      </c>
    </row>
    <row r="350" spans="1:25">
      <c r="A350" s="141" t="str">
        <f t="shared" si="55"/>
        <v>研发</v>
      </c>
      <c r="B350" s="146" t="str">
        <f t="shared" si="56"/>
        <v>321234</v>
      </c>
      <c r="C350" s="148"/>
      <c r="D350" s="148"/>
      <c r="E350" s="148">
        <v>1</v>
      </c>
      <c r="F350" s="148"/>
      <c r="G350" s="148">
        <v>1</v>
      </c>
      <c r="H350" s="148"/>
      <c r="I350" s="148">
        <v>1</v>
      </c>
      <c r="J350" s="148"/>
      <c r="K350" s="148"/>
      <c r="L350" s="148"/>
      <c r="N350" s="141">
        <v>1</v>
      </c>
      <c r="O350" s="141">
        <v>1</v>
      </c>
      <c r="P350" s="141">
        <v>1</v>
      </c>
      <c r="Q350" s="141">
        <f t="shared" si="57"/>
        <v>393.25</v>
      </c>
      <c r="R350" s="141">
        <f t="shared" si="58"/>
        <v>37</v>
      </c>
      <c r="S350" s="141">
        <f t="shared" si="59"/>
        <v>24</v>
      </c>
      <c r="T350" s="141">
        <f t="shared" si="60"/>
        <v>15</v>
      </c>
      <c r="U350" s="141">
        <f t="shared" si="61"/>
        <v>33</v>
      </c>
      <c r="V350" s="141">
        <f t="shared" si="62"/>
        <v>10.628378378378379</v>
      </c>
      <c r="W350" s="141">
        <f t="shared" si="63"/>
        <v>16.385416666666668</v>
      </c>
      <c r="X350" s="141">
        <f t="shared" si="64"/>
        <v>26.216666666666665</v>
      </c>
      <c r="Y350" s="141">
        <f t="shared" si="65"/>
        <v>11.916666666666666</v>
      </c>
    </row>
    <row r="351" spans="1:25">
      <c r="A351" s="141" t="str">
        <f t="shared" si="55"/>
        <v>研发</v>
      </c>
      <c r="B351" s="146" t="str">
        <f t="shared" si="56"/>
        <v>33323</v>
      </c>
      <c r="C351" s="148"/>
      <c r="D351" s="148"/>
      <c r="E351" s="148">
        <v>1</v>
      </c>
      <c r="F351" s="148"/>
      <c r="G351" s="148"/>
      <c r="H351" s="148">
        <v>1</v>
      </c>
      <c r="I351" s="148"/>
      <c r="J351" s="148"/>
      <c r="K351" s="148">
        <v>1</v>
      </c>
      <c r="L351" s="148"/>
      <c r="N351" s="141">
        <v>1</v>
      </c>
      <c r="O351" s="141">
        <v>1</v>
      </c>
      <c r="Q351" s="141">
        <f t="shared" si="57"/>
        <v>384</v>
      </c>
      <c r="R351" s="141">
        <f t="shared" si="58"/>
        <v>45</v>
      </c>
      <c r="S351" s="141">
        <f t="shared" si="59"/>
        <v>41</v>
      </c>
      <c r="T351" s="141">
        <f t="shared" si="60"/>
        <v>23</v>
      </c>
      <c r="U351" s="141">
        <f t="shared" si="61"/>
        <v>32</v>
      </c>
      <c r="V351" s="141">
        <f t="shared" si="62"/>
        <v>8.5333333333333332</v>
      </c>
      <c r="W351" s="141">
        <f t="shared" si="63"/>
        <v>9.3658536585365848</v>
      </c>
      <c r="X351" s="141">
        <f t="shared" si="64"/>
        <v>16.695652173913043</v>
      </c>
      <c r="Y351" s="141">
        <f t="shared" si="65"/>
        <v>12</v>
      </c>
    </row>
    <row r="352" spans="1:25">
      <c r="A352" s="141" t="str">
        <f t="shared" si="55"/>
        <v>研发</v>
      </c>
      <c r="B352" s="146" t="str">
        <f t="shared" si="56"/>
        <v>2323</v>
      </c>
      <c r="C352" s="148"/>
      <c r="D352" s="148">
        <v>1</v>
      </c>
      <c r="E352" s="148"/>
      <c r="F352" s="148"/>
      <c r="G352" s="148"/>
      <c r="H352" s="148">
        <v>1</v>
      </c>
      <c r="I352" s="148"/>
      <c r="J352" s="148">
        <v>1</v>
      </c>
      <c r="K352" s="148"/>
      <c r="L352" s="148"/>
      <c r="O352" s="141">
        <v>1</v>
      </c>
      <c r="Q352" s="141">
        <f t="shared" si="57"/>
        <v>264.25</v>
      </c>
      <c r="R352" s="141">
        <f t="shared" si="58"/>
        <v>22</v>
      </c>
      <c r="S352" s="141">
        <f t="shared" si="59"/>
        <v>22</v>
      </c>
      <c r="T352" s="141">
        <f t="shared" si="60"/>
        <v>31</v>
      </c>
      <c r="U352" s="141">
        <f t="shared" si="61"/>
        <v>22</v>
      </c>
      <c r="V352" s="141">
        <f t="shared" si="62"/>
        <v>12.011363636363637</v>
      </c>
      <c r="W352" s="141">
        <f t="shared" si="63"/>
        <v>12.011363636363637</v>
      </c>
      <c r="X352" s="141">
        <f t="shared" si="64"/>
        <v>8.5241935483870961</v>
      </c>
      <c r="Y352" s="141">
        <f t="shared" si="65"/>
        <v>12.011363636363637</v>
      </c>
    </row>
    <row r="353" spans="1:25">
      <c r="A353" s="141" t="str">
        <f t="shared" si="55"/>
        <v>研发</v>
      </c>
      <c r="B353" s="146" t="str">
        <f t="shared" si="56"/>
        <v>21124</v>
      </c>
      <c r="C353" s="148"/>
      <c r="D353" s="148">
        <v>1</v>
      </c>
      <c r="E353" s="148"/>
      <c r="F353" s="148">
        <v>1</v>
      </c>
      <c r="G353" s="148"/>
      <c r="H353" s="148"/>
      <c r="I353" s="148">
        <v>1</v>
      </c>
      <c r="J353" s="148"/>
      <c r="K353" s="148"/>
      <c r="L353" s="148"/>
      <c r="N353" s="141">
        <v>1</v>
      </c>
      <c r="P353" s="141">
        <v>1</v>
      </c>
      <c r="Q353" s="141">
        <f t="shared" si="57"/>
        <v>277</v>
      </c>
      <c r="R353" s="141">
        <f t="shared" si="58"/>
        <v>18</v>
      </c>
      <c r="S353" s="141">
        <f t="shared" si="59"/>
        <v>5</v>
      </c>
      <c r="T353" s="141">
        <f t="shared" si="60"/>
        <v>23</v>
      </c>
      <c r="U353" s="141">
        <f t="shared" si="61"/>
        <v>23</v>
      </c>
      <c r="V353" s="141">
        <f t="shared" si="62"/>
        <v>15.388888888888889</v>
      </c>
      <c r="W353" s="141">
        <f t="shared" si="63"/>
        <v>55.4</v>
      </c>
      <c r="X353" s="141">
        <f t="shared" si="64"/>
        <v>12.043478260869565</v>
      </c>
      <c r="Y353" s="141">
        <f t="shared" si="65"/>
        <v>12.043478260869565</v>
      </c>
    </row>
    <row r="354" spans="1:25">
      <c r="A354" s="141" t="str">
        <f t="shared" si="55"/>
        <v>研发</v>
      </c>
      <c r="B354" s="146" t="str">
        <f t="shared" si="56"/>
        <v>22414</v>
      </c>
      <c r="C354" s="148"/>
      <c r="D354" s="148">
        <v>1</v>
      </c>
      <c r="E354" s="148"/>
      <c r="F354" s="148"/>
      <c r="G354" s="148">
        <v>1</v>
      </c>
      <c r="H354" s="148"/>
      <c r="I354" s="148"/>
      <c r="J354" s="148"/>
      <c r="K354" s="148"/>
      <c r="L354" s="148">
        <v>1</v>
      </c>
      <c r="M354" s="141">
        <v>1</v>
      </c>
      <c r="P354" s="141">
        <v>1</v>
      </c>
      <c r="Q354" s="141">
        <f t="shared" si="57"/>
        <v>385.75</v>
      </c>
      <c r="R354" s="141">
        <f t="shared" si="58"/>
        <v>23</v>
      </c>
      <c r="S354" s="141">
        <f t="shared" si="59"/>
        <v>23</v>
      </c>
      <c r="T354" s="141">
        <f t="shared" si="60"/>
        <v>32</v>
      </c>
      <c r="U354" s="141">
        <f t="shared" si="61"/>
        <v>32</v>
      </c>
      <c r="V354" s="141">
        <f t="shared" si="62"/>
        <v>16.771739130434781</v>
      </c>
      <c r="W354" s="141">
        <f t="shared" si="63"/>
        <v>16.771739130434781</v>
      </c>
      <c r="X354" s="141">
        <f t="shared" si="64"/>
        <v>12.0546875</v>
      </c>
      <c r="Y354" s="141">
        <f t="shared" si="65"/>
        <v>12.0546875</v>
      </c>
    </row>
    <row r="355" spans="1:25">
      <c r="A355" s="141" t="str">
        <f t="shared" si="55"/>
        <v>研发</v>
      </c>
      <c r="B355" s="146" t="str">
        <f t="shared" si="56"/>
        <v>224</v>
      </c>
      <c r="C355" s="148"/>
      <c r="D355" s="148">
        <v>1</v>
      </c>
      <c r="E355" s="148"/>
      <c r="F355" s="148"/>
      <c r="G355" s="148">
        <v>1</v>
      </c>
      <c r="H355" s="148"/>
      <c r="I355" s="148"/>
      <c r="J355" s="148"/>
      <c r="K355" s="148"/>
      <c r="L355" s="148">
        <v>1</v>
      </c>
      <c r="M355" s="148"/>
      <c r="N355" s="148"/>
      <c r="O355" s="148"/>
      <c r="P355" s="148"/>
      <c r="Q355" s="141">
        <f t="shared" si="57"/>
        <v>253.75</v>
      </c>
      <c r="R355" s="141">
        <f t="shared" si="58"/>
        <v>12</v>
      </c>
      <c r="S355" s="141">
        <f t="shared" si="59"/>
        <v>12</v>
      </c>
      <c r="T355" s="141">
        <f t="shared" si="60"/>
        <v>21</v>
      </c>
      <c r="U355" s="141">
        <f t="shared" si="61"/>
        <v>21</v>
      </c>
      <c r="V355" s="141">
        <f t="shared" si="62"/>
        <v>21.145833333333332</v>
      </c>
      <c r="W355" s="141">
        <f t="shared" si="63"/>
        <v>21.145833333333332</v>
      </c>
      <c r="X355" s="141">
        <f t="shared" si="64"/>
        <v>12.083333333333334</v>
      </c>
      <c r="Y355" s="141">
        <f t="shared" si="65"/>
        <v>12.083333333333334</v>
      </c>
    </row>
    <row r="356" spans="1:25">
      <c r="A356" s="141" t="str">
        <f t="shared" si="55"/>
        <v>研发</v>
      </c>
      <c r="B356" s="146" t="str">
        <f t="shared" si="56"/>
        <v>232234</v>
      </c>
      <c r="C356" s="148"/>
      <c r="D356" s="148">
        <v>1</v>
      </c>
      <c r="E356" s="148"/>
      <c r="F356" s="148"/>
      <c r="G356" s="148"/>
      <c r="H356" s="148">
        <v>1</v>
      </c>
      <c r="I356" s="148"/>
      <c r="J356" s="148">
        <v>1</v>
      </c>
      <c r="K356" s="148"/>
      <c r="L356" s="148"/>
      <c r="N356" s="141">
        <v>1</v>
      </c>
      <c r="O356" s="141">
        <v>1</v>
      </c>
      <c r="P356" s="141">
        <v>1</v>
      </c>
      <c r="Q356" s="141">
        <f t="shared" si="57"/>
        <v>399.25</v>
      </c>
      <c r="R356" s="141">
        <f t="shared" si="58"/>
        <v>37</v>
      </c>
      <c r="S356" s="141">
        <f t="shared" si="59"/>
        <v>24</v>
      </c>
      <c r="T356" s="141">
        <f t="shared" si="60"/>
        <v>33</v>
      </c>
      <c r="U356" s="141">
        <f t="shared" si="61"/>
        <v>33</v>
      </c>
      <c r="V356" s="141">
        <f t="shared" si="62"/>
        <v>10.79054054054054</v>
      </c>
      <c r="W356" s="141">
        <f t="shared" si="63"/>
        <v>16.635416666666668</v>
      </c>
      <c r="X356" s="141">
        <f t="shared" si="64"/>
        <v>12.098484848484848</v>
      </c>
      <c r="Y356" s="141">
        <f t="shared" si="65"/>
        <v>12.098484848484848</v>
      </c>
    </row>
    <row r="357" spans="1:25">
      <c r="A357" s="141" t="str">
        <f t="shared" si="55"/>
        <v>研发</v>
      </c>
      <c r="B357" s="146" t="str">
        <f t="shared" si="56"/>
        <v>3214</v>
      </c>
      <c r="C357" s="148"/>
      <c r="D357" s="148"/>
      <c r="E357" s="148">
        <v>1</v>
      </c>
      <c r="F357" s="148"/>
      <c r="G357" s="148">
        <v>1</v>
      </c>
      <c r="H357" s="148"/>
      <c r="I357" s="148">
        <v>1</v>
      </c>
      <c r="J357" s="148"/>
      <c r="K357" s="148"/>
      <c r="L357" s="148"/>
      <c r="P357" s="141">
        <v>1</v>
      </c>
      <c r="Q357" s="141">
        <f t="shared" si="57"/>
        <v>266.25</v>
      </c>
      <c r="R357" s="141">
        <f t="shared" si="58"/>
        <v>22</v>
      </c>
      <c r="S357" s="141">
        <f t="shared" si="59"/>
        <v>13</v>
      </c>
      <c r="T357" s="141">
        <f t="shared" si="60"/>
        <v>4</v>
      </c>
      <c r="U357" s="141">
        <f t="shared" si="61"/>
        <v>22</v>
      </c>
      <c r="V357" s="141">
        <f t="shared" si="62"/>
        <v>12.102272727272727</v>
      </c>
      <c r="W357" s="141">
        <f t="shared" si="63"/>
        <v>20.48076923076923</v>
      </c>
      <c r="X357" s="141">
        <f t="shared" si="64"/>
        <v>66.5625</v>
      </c>
      <c r="Y357" s="141">
        <f t="shared" si="65"/>
        <v>12.102272727272727</v>
      </c>
    </row>
    <row r="358" spans="1:25">
      <c r="A358" s="141" t="str">
        <f t="shared" si="55"/>
        <v>研发</v>
      </c>
      <c r="B358" s="146" t="str">
        <f t="shared" si="56"/>
        <v>13434</v>
      </c>
      <c r="C358" s="148">
        <v>1</v>
      </c>
      <c r="D358" s="148"/>
      <c r="E358" s="148"/>
      <c r="F358" s="148"/>
      <c r="G358" s="148"/>
      <c r="H358" s="148">
        <v>1</v>
      </c>
      <c r="I358" s="148"/>
      <c r="J358" s="148"/>
      <c r="K358" s="148"/>
      <c r="L358" s="148">
        <v>1</v>
      </c>
      <c r="M358" s="147"/>
      <c r="N358" s="147"/>
      <c r="O358" s="147">
        <v>1</v>
      </c>
      <c r="P358" s="147">
        <v>1</v>
      </c>
      <c r="Q358" s="141">
        <f t="shared" si="57"/>
        <v>388.25</v>
      </c>
      <c r="R358" s="141">
        <f t="shared" si="58"/>
        <v>41</v>
      </c>
      <c r="S358" s="141">
        <f t="shared" si="59"/>
        <v>32</v>
      </c>
      <c r="T358" s="141">
        <f t="shared" si="60"/>
        <v>23</v>
      </c>
      <c r="U358" s="141">
        <f t="shared" si="61"/>
        <v>32</v>
      </c>
      <c r="V358" s="141">
        <f t="shared" si="62"/>
        <v>9.4695121951219505</v>
      </c>
      <c r="W358" s="141">
        <f t="shared" si="63"/>
        <v>12.1328125</v>
      </c>
      <c r="X358" s="141">
        <f t="shared" si="64"/>
        <v>16.880434782608695</v>
      </c>
      <c r="Y358" s="141">
        <f t="shared" si="65"/>
        <v>12.1328125</v>
      </c>
    </row>
    <row r="359" spans="1:25">
      <c r="A359" s="141" t="str">
        <f t="shared" si="55"/>
        <v>研发</v>
      </c>
      <c r="B359" s="146" t="str">
        <f t="shared" si="56"/>
        <v>22424</v>
      </c>
      <c r="C359" s="148"/>
      <c r="D359" s="148">
        <v>1</v>
      </c>
      <c r="E359" s="148"/>
      <c r="F359" s="148"/>
      <c r="G359" s="148">
        <v>1</v>
      </c>
      <c r="H359" s="148"/>
      <c r="I359" s="148"/>
      <c r="J359" s="148"/>
      <c r="K359" s="148"/>
      <c r="L359" s="148">
        <v>1</v>
      </c>
      <c r="N359" s="141">
        <v>1</v>
      </c>
      <c r="P359" s="141">
        <v>1</v>
      </c>
      <c r="Q359" s="141">
        <f t="shared" si="57"/>
        <v>388.75</v>
      </c>
      <c r="R359" s="141">
        <f t="shared" si="58"/>
        <v>27</v>
      </c>
      <c r="S359" s="141">
        <f t="shared" si="59"/>
        <v>14</v>
      </c>
      <c r="T359" s="141">
        <f t="shared" si="60"/>
        <v>23</v>
      </c>
      <c r="U359" s="141">
        <f t="shared" si="61"/>
        <v>32</v>
      </c>
      <c r="V359" s="141">
        <f t="shared" si="62"/>
        <v>14.398148148148149</v>
      </c>
      <c r="W359" s="141">
        <f t="shared" si="63"/>
        <v>27.767857142857142</v>
      </c>
      <c r="X359" s="141">
        <f t="shared" si="64"/>
        <v>16.902173913043477</v>
      </c>
      <c r="Y359" s="141">
        <f t="shared" si="65"/>
        <v>12.1484375</v>
      </c>
    </row>
    <row r="360" spans="1:25">
      <c r="A360" s="141" t="str">
        <f t="shared" si="55"/>
        <v>研发</v>
      </c>
      <c r="B360" s="146" t="str">
        <f t="shared" si="56"/>
        <v>33314</v>
      </c>
      <c r="C360" s="148"/>
      <c r="D360" s="148"/>
      <c r="E360" s="148">
        <v>1</v>
      </c>
      <c r="F360" s="148"/>
      <c r="G360" s="148"/>
      <c r="H360" s="148">
        <v>1</v>
      </c>
      <c r="I360" s="148"/>
      <c r="J360" s="148"/>
      <c r="K360" s="148">
        <v>1</v>
      </c>
      <c r="L360" s="148"/>
      <c r="M360" s="147">
        <v>1</v>
      </c>
      <c r="N360" s="147"/>
      <c r="O360" s="147"/>
      <c r="P360" s="147">
        <v>1</v>
      </c>
      <c r="Q360" s="141">
        <f t="shared" si="57"/>
        <v>389</v>
      </c>
      <c r="R360" s="141">
        <f t="shared" si="58"/>
        <v>41</v>
      </c>
      <c r="S360" s="141">
        <f t="shared" si="59"/>
        <v>41</v>
      </c>
      <c r="T360" s="141">
        <f t="shared" si="60"/>
        <v>23</v>
      </c>
      <c r="U360" s="141">
        <f t="shared" si="61"/>
        <v>32</v>
      </c>
      <c r="V360" s="141">
        <f t="shared" si="62"/>
        <v>9.4878048780487809</v>
      </c>
      <c r="W360" s="141">
        <f t="shared" si="63"/>
        <v>9.4878048780487809</v>
      </c>
      <c r="X360" s="141">
        <f t="shared" si="64"/>
        <v>16.913043478260871</v>
      </c>
      <c r="Y360" s="141">
        <f t="shared" si="65"/>
        <v>12.15625</v>
      </c>
    </row>
    <row r="361" spans="1:25">
      <c r="A361" s="141" t="str">
        <f t="shared" si="55"/>
        <v>研发</v>
      </c>
      <c r="B361" s="146" t="str">
        <f t="shared" si="56"/>
        <v>23413</v>
      </c>
      <c r="C361" s="148"/>
      <c r="D361" s="148">
        <v>1</v>
      </c>
      <c r="E361" s="148"/>
      <c r="F361" s="148"/>
      <c r="G361" s="148"/>
      <c r="H361" s="148">
        <v>1</v>
      </c>
      <c r="I361" s="148"/>
      <c r="J361" s="148"/>
      <c r="K361" s="148"/>
      <c r="L361" s="148">
        <v>1</v>
      </c>
      <c r="M361" s="141">
        <v>1</v>
      </c>
      <c r="O361" s="141">
        <v>1</v>
      </c>
      <c r="Q361" s="141">
        <f t="shared" si="57"/>
        <v>390</v>
      </c>
      <c r="R361" s="141">
        <f t="shared" si="58"/>
        <v>32</v>
      </c>
      <c r="S361" s="141">
        <f t="shared" si="59"/>
        <v>41</v>
      </c>
      <c r="T361" s="141">
        <f t="shared" si="60"/>
        <v>41</v>
      </c>
      <c r="U361" s="141">
        <f t="shared" si="61"/>
        <v>32</v>
      </c>
      <c r="V361" s="141">
        <f t="shared" si="62"/>
        <v>12.1875</v>
      </c>
      <c r="W361" s="141">
        <f t="shared" si="63"/>
        <v>9.5121951219512191</v>
      </c>
      <c r="X361" s="141">
        <f t="shared" si="64"/>
        <v>9.5121951219512191</v>
      </c>
      <c r="Y361" s="141">
        <f t="shared" si="65"/>
        <v>12.1875</v>
      </c>
    </row>
    <row r="362" spans="1:25">
      <c r="A362" s="141" t="str">
        <f t="shared" si="55"/>
        <v>研发</v>
      </c>
      <c r="B362" s="146" t="str">
        <f t="shared" si="56"/>
        <v>333</v>
      </c>
      <c r="C362" s="148"/>
      <c r="D362" s="148"/>
      <c r="E362" s="148">
        <v>1</v>
      </c>
      <c r="F362" s="148"/>
      <c r="G362" s="148"/>
      <c r="H362" s="148">
        <v>1</v>
      </c>
      <c r="I362" s="148"/>
      <c r="J362" s="148"/>
      <c r="K362" s="148">
        <v>1</v>
      </c>
      <c r="L362" s="148"/>
      <c r="M362" s="148"/>
      <c r="N362" s="148"/>
      <c r="O362" s="148"/>
      <c r="P362" s="148"/>
      <c r="Q362" s="141">
        <f t="shared" si="57"/>
        <v>257</v>
      </c>
      <c r="R362" s="141">
        <f t="shared" si="58"/>
        <v>30</v>
      </c>
      <c r="S362" s="141">
        <f t="shared" si="59"/>
        <v>30</v>
      </c>
      <c r="T362" s="141">
        <f t="shared" si="60"/>
        <v>12</v>
      </c>
      <c r="U362" s="141">
        <f t="shared" si="61"/>
        <v>21</v>
      </c>
      <c r="V362" s="141">
        <f t="shared" si="62"/>
        <v>8.5666666666666664</v>
      </c>
      <c r="W362" s="141">
        <f t="shared" si="63"/>
        <v>8.5666666666666664</v>
      </c>
      <c r="X362" s="141">
        <f t="shared" si="64"/>
        <v>21.416666666666668</v>
      </c>
      <c r="Y362" s="141">
        <f t="shared" si="65"/>
        <v>12.238095238095237</v>
      </c>
    </row>
    <row r="363" spans="1:25">
      <c r="A363" s="141" t="str">
        <f t="shared" si="55"/>
        <v>研发</v>
      </c>
      <c r="B363" s="146" t="str">
        <f t="shared" si="56"/>
        <v>33324</v>
      </c>
      <c r="C363" s="148"/>
      <c r="D363" s="148"/>
      <c r="E363" s="148">
        <v>1</v>
      </c>
      <c r="F363" s="148"/>
      <c r="G363" s="148"/>
      <c r="H363" s="148">
        <v>1</v>
      </c>
      <c r="I363" s="148"/>
      <c r="J363" s="148"/>
      <c r="K363" s="148">
        <v>1</v>
      </c>
      <c r="L363" s="148"/>
      <c r="N363" s="141">
        <v>1</v>
      </c>
      <c r="P363" s="141">
        <v>1</v>
      </c>
      <c r="Q363" s="141">
        <f t="shared" si="57"/>
        <v>392</v>
      </c>
      <c r="R363" s="141">
        <f t="shared" si="58"/>
        <v>45</v>
      </c>
      <c r="S363" s="141">
        <f t="shared" si="59"/>
        <v>32</v>
      </c>
      <c r="T363" s="141">
        <f t="shared" si="60"/>
        <v>14</v>
      </c>
      <c r="U363" s="141">
        <f t="shared" si="61"/>
        <v>32</v>
      </c>
      <c r="V363" s="141">
        <f t="shared" si="62"/>
        <v>8.7111111111111104</v>
      </c>
      <c r="W363" s="141">
        <f t="shared" si="63"/>
        <v>12.25</v>
      </c>
      <c r="X363" s="141">
        <f t="shared" si="64"/>
        <v>28</v>
      </c>
      <c r="Y363" s="141">
        <f t="shared" si="65"/>
        <v>12.25</v>
      </c>
    </row>
    <row r="364" spans="1:25">
      <c r="A364" s="141" t="str">
        <f t="shared" si="55"/>
        <v>研发</v>
      </c>
      <c r="B364" s="146" t="str">
        <f t="shared" si="56"/>
        <v>23423</v>
      </c>
      <c r="C364" s="148"/>
      <c r="D364" s="148">
        <v>1</v>
      </c>
      <c r="E364" s="148"/>
      <c r="F364" s="148"/>
      <c r="G364" s="148"/>
      <c r="H364" s="148">
        <v>1</v>
      </c>
      <c r="I364" s="148"/>
      <c r="J364" s="148"/>
      <c r="K364" s="148"/>
      <c r="L364" s="148">
        <v>1</v>
      </c>
      <c r="N364" s="141">
        <v>1</v>
      </c>
      <c r="O364" s="141">
        <v>1</v>
      </c>
      <c r="Q364" s="141">
        <f t="shared" si="57"/>
        <v>393</v>
      </c>
      <c r="R364" s="141">
        <f t="shared" si="58"/>
        <v>36</v>
      </c>
      <c r="S364" s="141">
        <f t="shared" si="59"/>
        <v>32</v>
      </c>
      <c r="T364" s="141">
        <f t="shared" si="60"/>
        <v>32</v>
      </c>
      <c r="U364" s="141">
        <f t="shared" si="61"/>
        <v>32</v>
      </c>
      <c r="V364" s="141">
        <f t="shared" si="62"/>
        <v>10.916666666666666</v>
      </c>
      <c r="W364" s="141">
        <f t="shared" si="63"/>
        <v>12.28125</v>
      </c>
      <c r="X364" s="141">
        <f t="shared" si="64"/>
        <v>12.28125</v>
      </c>
      <c r="Y364" s="141">
        <f t="shared" si="65"/>
        <v>12.28125</v>
      </c>
    </row>
    <row r="365" spans="1:25">
      <c r="A365" s="141" t="str">
        <f t="shared" si="55"/>
        <v>研发</v>
      </c>
      <c r="B365" s="146" t="str">
        <f t="shared" si="56"/>
        <v>331234</v>
      </c>
      <c r="C365" s="148"/>
      <c r="D365" s="148"/>
      <c r="E365" s="148">
        <v>1</v>
      </c>
      <c r="F365" s="148"/>
      <c r="G365" s="148"/>
      <c r="H365" s="148">
        <v>1</v>
      </c>
      <c r="I365" s="148">
        <v>1</v>
      </c>
      <c r="J365" s="148"/>
      <c r="K365" s="148"/>
      <c r="L365" s="148"/>
      <c r="N365" s="141">
        <v>1</v>
      </c>
      <c r="O365" s="141">
        <v>1</v>
      </c>
      <c r="P365" s="141">
        <v>1</v>
      </c>
      <c r="Q365" s="141">
        <f t="shared" si="57"/>
        <v>405.5</v>
      </c>
      <c r="R365" s="141">
        <f t="shared" si="58"/>
        <v>46</v>
      </c>
      <c r="S365" s="141">
        <f t="shared" si="59"/>
        <v>33</v>
      </c>
      <c r="T365" s="141">
        <f t="shared" si="60"/>
        <v>15</v>
      </c>
      <c r="U365" s="141">
        <f t="shared" si="61"/>
        <v>33</v>
      </c>
      <c r="V365" s="141">
        <f t="shared" si="62"/>
        <v>8.8152173913043477</v>
      </c>
      <c r="W365" s="141">
        <f t="shared" si="63"/>
        <v>12.287878787878787</v>
      </c>
      <c r="X365" s="141">
        <f t="shared" si="64"/>
        <v>27.033333333333335</v>
      </c>
      <c r="Y365" s="141">
        <f t="shared" si="65"/>
        <v>12.287878787878787</v>
      </c>
    </row>
    <row r="366" spans="1:25">
      <c r="A366" s="141" t="str">
        <f t="shared" si="55"/>
        <v>研发</v>
      </c>
      <c r="B366" s="146" t="str">
        <f t="shared" si="56"/>
        <v>3313</v>
      </c>
      <c r="C366" s="148"/>
      <c r="D366" s="148"/>
      <c r="E366" s="148">
        <v>1</v>
      </c>
      <c r="F366" s="148"/>
      <c r="G366" s="148"/>
      <c r="H366" s="148">
        <v>1</v>
      </c>
      <c r="I366" s="148">
        <v>1</v>
      </c>
      <c r="J366" s="148"/>
      <c r="K366" s="148"/>
      <c r="L366" s="148"/>
      <c r="O366" s="141">
        <v>1</v>
      </c>
      <c r="Q366" s="141">
        <f t="shared" si="57"/>
        <v>270.5</v>
      </c>
      <c r="R366" s="141">
        <f t="shared" si="58"/>
        <v>31</v>
      </c>
      <c r="S366" s="141">
        <f t="shared" si="59"/>
        <v>31</v>
      </c>
      <c r="T366" s="141">
        <f t="shared" si="60"/>
        <v>13</v>
      </c>
      <c r="U366" s="141">
        <f t="shared" si="61"/>
        <v>22</v>
      </c>
      <c r="V366" s="141">
        <f t="shared" si="62"/>
        <v>8.7258064516129039</v>
      </c>
      <c r="W366" s="141">
        <f t="shared" si="63"/>
        <v>8.7258064516129039</v>
      </c>
      <c r="X366" s="141">
        <f t="shared" si="64"/>
        <v>20.807692307692307</v>
      </c>
      <c r="Y366" s="141">
        <f t="shared" si="65"/>
        <v>12.295454545454545</v>
      </c>
    </row>
    <row r="367" spans="1:25">
      <c r="A367" s="141" t="str">
        <f t="shared" si="55"/>
        <v>研发</v>
      </c>
      <c r="B367" s="146" t="str">
        <f t="shared" si="56"/>
        <v>2324</v>
      </c>
      <c r="C367" s="148"/>
      <c r="D367" s="148">
        <v>1</v>
      </c>
      <c r="E367" s="148"/>
      <c r="F367" s="148"/>
      <c r="G367" s="148"/>
      <c r="H367" s="148">
        <v>1</v>
      </c>
      <c r="I367" s="148"/>
      <c r="J367" s="148">
        <v>1</v>
      </c>
      <c r="K367" s="148"/>
      <c r="L367" s="148"/>
      <c r="P367" s="141">
        <v>1</v>
      </c>
      <c r="Q367" s="141">
        <f t="shared" si="57"/>
        <v>272.25</v>
      </c>
      <c r="R367" s="141">
        <f t="shared" si="58"/>
        <v>22</v>
      </c>
      <c r="S367" s="141">
        <f t="shared" si="59"/>
        <v>13</v>
      </c>
      <c r="T367" s="141">
        <f t="shared" si="60"/>
        <v>22</v>
      </c>
      <c r="U367" s="141">
        <f t="shared" si="61"/>
        <v>22</v>
      </c>
      <c r="V367" s="141">
        <f t="shared" si="62"/>
        <v>12.375</v>
      </c>
      <c r="W367" s="141">
        <f t="shared" si="63"/>
        <v>20.942307692307693</v>
      </c>
      <c r="X367" s="141">
        <f t="shared" si="64"/>
        <v>12.375</v>
      </c>
      <c r="Y367" s="141">
        <f t="shared" si="65"/>
        <v>12.375</v>
      </c>
    </row>
    <row r="368" spans="1:25">
      <c r="A368" s="141" t="str">
        <f t="shared" si="55"/>
        <v>研发</v>
      </c>
      <c r="B368" s="146" t="str">
        <f t="shared" si="56"/>
        <v>313123</v>
      </c>
      <c r="C368" s="148"/>
      <c r="D368" s="148"/>
      <c r="E368" s="148">
        <v>1</v>
      </c>
      <c r="F368" s="148">
        <v>1</v>
      </c>
      <c r="G368" s="148"/>
      <c r="H368" s="148"/>
      <c r="I368" s="148"/>
      <c r="J368" s="148"/>
      <c r="K368" s="148">
        <v>1</v>
      </c>
      <c r="L368" s="148"/>
      <c r="M368" s="147">
        <v>1</v>
      </c>
      <c r="N368" s="147">
        <v>1</v>
      </c>
      <c r="O368" s="147">
        <v>1</v>
      </c>
      <c r="P368" s="147"/>
      <c r="Q368" s="141">
        <f t="shared" si="57"/>
        <v>409.75</v>
      </c>
      <c r="R368" s="141">
        <f t="shared" si="58"/>
        <v>37</v>
      </c>
      <c r="S368" s="141">
        <f t="shared" si="59"/>
        <v>42</v>
      </c>
      <c r="T368" s="141">
        <f t="shared" si="60"/>
        <v>42</v>
      </c>
      <c r="U368" s="141">
        <f t="shared" si="61"/>
        <v>33</v>
      </c>
      <c r="V368" s="141">
        <f t="shared" si="62"/>
        <v>11.074324324324325</v>
      </c>
      <c r="W368" s="141">
        <f t="shared" si="63"/>
        <v>9.7559523809523814</v>
      </c>
      <c r="X368" s="141">
        <f t="shared" si="64"/>
        <v>9.7559523809523814</v>
      </c>
      <c r="Y368" s="141">
        <f t="shared" si="65"/>
        <v>12.416666666666666</v>
      </c>
    </row>
    <row r="369" spans="1:25">
      <c r="A369" s="141" t="str">
        <f t="shared" si="55"/>
        <v>研发</v>
      </c>
      <c r="B369" s="146" t="str">
        <f t="shared" si="56"/>
        <v>23414</v>
      </c>
      <c r="C369" s="148"/>
      <c r="D369" s="148">
        <v>1</v>
      </c>
      <c r="E369" s="148"/>
      <c r="F369" s="148"/>
      <c r="G369" s="148"/>
      <c r="H369" s="148">
        <v>1</v>
      </c>
      <c r="I369" s="148"/>
      <c r="J369" s="148"/>
      <c r="K369" s="148"/>
      <c r="L369" s="148">
        <v>1</v>
      </c>
      <c r="M369" s="141">
        <v>1</v>
      </c>
      <c r="P369" s="141">
        <v>1</v>
      </c>
      <c r="Q369" s="141">
        <f t="shared" si="57"/>
        <v>398</v>
      </c>
      <c r="R369" s="141">
        <f t="shared" si="58"/>
        <v>32</v>
      </c>
      <c r="S369" s="141">
        <f t="shared" si="59"/>
        <v>32</v>
      </c>
      <c r="T369" s="141">
        <f t="shared" si="60"/>
        <v>32</v>
      </c>
      <c r="U369" s="141">
        <f t="shared" si="61"/>
        <v>32</v>
      </c>
      <c r="V369" s="141">
        <f t="shared" si="62"/>
        <v>12.4375</v>
      </c>
      <c r="W369" s="141">
        <f t="shared" si="63"/>
        <v>12.4375</v>
      </c>
      <c r="X369" s="141">
        <f t="shared" si="64"/>
        <v>12.4375</v>
      </c>
      <c r="Y369" s="141">
        <f t="shared" si="65"/>
        <v>12.4375</v>
      </c>
    </row>
    <row r="370" spans="1:25">
      <c r="A370" s="141" t="str">
        <f t="shared" si="55"/>
        <v>研发</v>
      </c>
      <c r="B370" s="146" t="str">
        <f t="shared" si="56"/>
        <v>23424</v>
      </c>
      <c r="C370" s="148"/>
      <c r="D370" s="148">
        <v>1</v>
      </c>
      <c r="E370" s="148"/>
      <c r="F370" s="148"/>
      <c r="G370" s="148"/>
      <c r="H370" s="148">
        <v>1</v>
      </c>
      <c r="I370" s="148"/>
      <c r="J370" s="148"/>
      <c r="K370" s="148"/>
      <c r="L370" s="148">
        <v>1</v>
      </c>
      <c r="M370" s="147"/>
      <c r="N370" s="147">
        <v>1</v>
      </c>
      <c r="O370" s="147"/>
      <c r="P370" s="147">
        <v>1</v>
      </c>
      <c r="Q370" s="141">
        <f t="shared" si="57"/>
        <v>401</v>
      </c>
      <c r="R370" s="141">
        <f t="shared" si="58"/>
        <v>36</v>
      </c>
      <c r="S370" s="141">
        <f t="shared" si="59"/>
        <v>23</v>
      </c>
      <c r="T370" s="141">
        <f t="shared" si="60"/>
        <v>23</v>
      </c>
      <c r="U370" s="141">
        <f t="shared" si="61"/>
        <v>32</v>
      </c>
      <c r="V370" s="141">
        <f t="shared" si="62"/>
        <v>11.138888888888889</v>
      </c>
      <c r="W370" s="141">
        <f t="shared" si="63"/>
        <v>17.434782608695652</v>
      </c>
      <c r="X370" s="141">
        <f t="shared" si="64"/>
        <v>17.434782608695652</v>
      </c>
      <c r="Y370" s="141">
        <f t="shared" si="65"/>
        <v>12.53125</v>
      </c>
    </row>
    <row r="371" spans="1:25">
      <c r="A371" s="141" t="str">
        <f t="shared" si="55"/>
        <v>研发</v>
      </c>
      <c r="B371" s="146" t="str">
        <f t="shared" si="56"/>
        <v>11234</v>
      </c>
      <c r="C371" s="148">
        <v>1</v>
      </c>
      <c r="D371" s="148"/>
      <c r="E371" s="148"/>
      <c r="F371" s="148">
        <v>1</v>
      </c>
      <c r="G371" s="148"/>
      <c r="H371" s="148"/>
      <c r="I371" s="148"/>
      <c r="J371" s="148">
        <v>1</v>
      </c>
      <c r="K371" s="148"/>
      <c r="L371" s="148"/>
      <c r="M371" s="147"/>
      <c r="N371" s="147"/>
      <c r="O371" s="147">
        <v>1</v>
      </c>
      <c r="P371" s="147">
        <v>1</v>
      </c>
      <c r="Q371" s="141">
        <f t="shared" si="57"/>
        <v>288.25</v>
      </c>
      <c r="R371" s="141">
        <f t="shared" si="58"/>
        <v>23</v>
      </c>
      <c r="S371" s="141">
        <f t="shared" si="59"/>
        <v>14</v>
      </c>
      <c r="T371" s="141">
        <f t="shared" si="60"/>
        <v>32</v>
      </c>
      <c r="U371" s="141">
        <f t="shared" si="61"/>
        <v>23</v>
      </c>
      <c r="V371" s="141">
        <f t="shared" si="62"/>
        <v>12.532608695652174</v>
      </c>
      <c r="W371" s="141">
        <f t="shared" si="63"/>
        <v>20.589285714285715</v>
      </c>
      <c r="X371" s="141">
        <f t="shared" si="64"/>
        <v>9.0078125</v>
      </c>
      <c r="Y371" s="141">
        <f t="shared" si="65"/>
        <v>12.532608695652174</v>
      </c>
    </row>
    <row r="372" spans="1:25">
      <c r="A372" s="141" t="str">
        <f t="shared" si="55"/>
        <v>研发</v>
      </c>
      <c r="B372" s="146" t="str">
        <f t="shared" si="56"/>
        <v>21213</v>
      </c>
      <c r="C372" s="148"/>
      <c r="D372" s="148">
        <v>1</v>
      </c>
      <c r="E372" s="148"/>
      <c r="F372" s="148">
        <v>1</v>
      </c>
      <c r="G372" s="148"/>
      <c r="H372" s="148"/>
      <c r="I372" s="148"/>
      <c r="J372" s="148">
        <v>1</v>
      </c>
      <c r="K372" s="148"/>
      <c r="L372" s="148"/>
      <c r="M372" s="141">
        <v>1</v>
      </c>
      <c r="O372" s="141">
        <v>1</v>
      </c>
      <c r="Q372" s="141">
        <f t="shared" si="57"/>
        <v>290</v>
      </c>
      <c r="R372" s="141">
        <f t="shared" si="58"/>
        <v>14</v>
      </c>
      <c r="S372" s="141">
        <f t="shared" si="59"/>
        <v>23</v>
      </c>
      <c r="T372" s="141">
        <f t="shared" si="60"/>
        <v>50</v>
      </c>
      <c r="U372" s="141">
        <f t="shared" si="61"/>
        <v>23</v>
      </c>
      <c r="V372" s="141">
        <f t="shared" si="62"/>
        <v>20.714285714285715</v>
      </c>
      <c r="W372" s="141">
        <f t="shared" si="63"/>
        <v>12.608695652173912</v>
      </c>
      <c r="X372" s="141">
        <f t="shared" si="64"/>
        <v>5.8</v>
      </c>
      <c r="Y372" s="141">
        <f t="shared" si="65"/>
        <v>12.608695652173912</v>
      </c>
    </row>
    <row r="373" spans="1:25">
      <c r="A373" s="141" t="str">
        <f t="shared" si="55"/>
        <v>研发</v>
      </c>
      <c r="B373" s="146" t="str">
        <f t="shared" si="56"/>
        <v>114234</v>
      </c>
      <c r="C373" s="148">
        <v>1</v>
      </c>
      <c r="D373" s="148"/>
      <c r="E373" s="148"/>
      <c r="F373" s="148">
        <v>1</v>
      </c>
      <c r="G373" s="148"/>
      <c r="H373" s="148"/>
      <c r="I373" s="148"/>
      <c r="J373" s="148"/>
      <c r="K373" s="148"/>
      <c r="L373" s="148">
        <v>1</v>
      </c>
      <c r="N373" s="141">
        <v>1</v>
      </c>
      <c r="O373" s="141">
        <v>1</v>
      </c>
      <c r="P373" s="141">
        <v>1</v>
      </c>
      <c r="Q373" s="141">
        <f t="shared" si="57"/>
        <v>417</v>
      </c>
      <c r="R373" s="141">
        <f t="shared" si="58"/>
        <v>37</v>
      </c>
      <c r="S373" s="141">
        <f t="shared" si="59"/>
        <v>24</v>
      </c>
      <c r="T373" s="141">
        <f t="shared" si="60"/>
        <v>33</v>
      </c>
      <c r="U373" s="141">
        <f t="shared" si="61"/>
        <v>33</v>
      </c>
      <c r="V373" s="141">
        <f t="shared" si="62"/>
        <v>11.27027027027027</v>
      </c>
      <c r="W373" s="141">
        <f t="shared" si="63"/>
        <v>17.375</v>
      </c>
      <c r="X373" s="141">
        <f t="shared" si="64"/>
        <v>12.636363636363637</v>
      </c>
      <c r="Y373" s="141">
        <f t="shared" si="65"/>
        <v>12.636363636363637</v>
      </c>
    </row>
    <row r="374" spans="1:25">
      <c r="A374" s="141" t="str">
        <f t="shared" si="55"/>
        <v>研发</v>
      </c>
      <c r="B374" s="146" t="str">
        <f t="shared" si="56"/>
        <v>322234</v>
      </c>
      <c r="C374" s="148"/>
      <c r="D374" s="148"/>
      <c r="E374" s="148">
        <v>1</v>
      </c>
      <c r="F374" s="148"/>
      <c r="G374" s="148">
        <v>1</v>
      </c>
      <c r="H374" s="148"/>
      <c r="I374" s="148"/>
      <c r="J374" s="148">
        <v>1</v>
      </c>
      <c r="K374" s="148"/>
      <c r="L374" s="148"/>
      <c r="N374" s="141">
        <v>1</v>
      </c>
      <c r="O374" s="141">
        <v>1</v>
      </c>
      <c r="P374" s="141">
        <v>1</v>
      </c>
      <c r="Q374" s="141">
        <f t="shared" si="57"/>
        <v>417.25</v>
      </c>
      <c r="R374" s="141">
        <f t="shared" si="58"/>
        <v>37</v>
      </c>
      <c r="S374" s="141">
        <f t="shared" si="59"/>
        <v>24</v>
      </c>
      <c r="T374" s="141">
        <f t="shared" si="60"/>
        <v>24</v>
      </c>
      <c r="U374" s="141">
        <f t="shared" si="61"/>
        <v>33</v>
      </c>
      <c r="V374" s="141">
        <f t="shared" si="62"/>
        <v>11.277027027027026</v>
      </c>
      <c r="W374" s="141">
        <f t="shared" si="63"/>
        <v>17.385416666666668</v>
      </c>
      <c r="X374" s="141">
        <f t="shared" si="64"/>
        <v>17.385416666666668</v>
      </c>
      <c r="Y374" s="141">
        <f t="shared" si="65"/>
        <v>12.643939393939394</v>
      </c>
    </row>
    <row r="375" spans="1:25">
      <c r="A375" s="141" t="str">
        <f t="shared" si="55"/>
        <v>研发</v>
      </c>
      <c r="B375" s="146" t="str">
        <f t="shared" si="56"/>
        <v>313124</v>
      </c>
      <c r="C375" s="148"/>
      <c r="D375" s="148"/>
      <c r="E375" s="148">
        <v>1</v>
      </c>
      <c r="F375" s="148">
        <v>1</v>
      </c>
      <c r="G375" s="148"/>
      <c r="H375" s="148"/>
      <c r="I375" s="148"/>
      <c r="J375" s="148"/>
      <c r="K375" s="148">
        <v>1</v>
      </c>
      <c r="L375" s="148"/>
      <c r="M375" s="141">
        <v>1</v>
      </c>
      <c r="N375" s="141">
        <v>1</v>
      </c>
      <c r="P375" s="141">
        <v>1</v>
      </c>
      <c r="Q375" s="141">
        <f t="shared" si="57"/>
        <v>417.75</v>
      </c>
      <c r="R375" s="141">
        <f t="shared" si="58"/>
        <v>37</v>
      </c>
      <c r="S375" s="141">
        <f t="shared" si="59"/>
        <v>33</v>
      </c>
      <c r="T375" s="141">
        <f t="shared" si="60"/>
        <v>33</v>
      </c>
      <c r="U375" s="141">
        <f t="shared" si="61"/>
        <v>33</v>
      </c>
      <c r="V375" s="141">
        <f t="shared" si="62"/>
        <v>11.29054054054054</v>
      </c>
      <c r="W375" s="141">
        <f t="shared" si="63"/>
        <v>12.659090909090908</v>
      </c>
      <c r="X375" s="141">
        <f t="shared" si="64"/>
        <v>12.659090909090908</v>
      </c>
      <c r="Y375" s="141">
        <f t="shared" si="65"/>
        <v>12.659090909090908</v>
      </c>
    </row>
    <row r="376" spans="1:25">
      <c r="A376" s="141" t="str">
        <f t="shared" si="55"/>
        <v>研发</v>
      </c>
      <c r="B376" s="146" t="str">
        <f t="shared" si="56"/>
        <v>3314</v>
      </c>
      <c r="C376" s="148"/>
      <c r="D376" s="148"/>
      <c r="E376" s="148">
        <v>1</v>
      </c>
      <c r="F376" s="148"/>
      <c r="G376" s="148"/>
      <c r="H376" s="148">
        <v>1</v>
      </c>
      <c r="I376" s="148">
        <v>1</v>
      </c>
      <c r="J376" s="148"/>
      <c r="K376" s="148"/>
      <c r="L376" s="148"/>
      <c r="P376" s="141">
        <v>1</v>
      </c>
      <c r="Q376" s="141">
        <f t="shared" si="57"/>
        <v>278.5</v>
      </c>
      <c r="R376" s="141">
        <f t="shared" si="58"/>
        <v>31</v>
      </c>
      <c r="S376" s="141">
        <f t="shared" si="59"/>
        <v>22</v>
      </c>
      <c r="T376" s="141">
        <f t="shared" si="60"/>
        <v>4</v>
      </c>
      <c r="U376" s="141">
        <f t="shared" si="61"/>
        <v>22</v>
      </c>
      <c r="V376" s="141">
        <f t="shared" si="62"/>
        <v>8.9838709677419359</v>
      </c>
      <c r="W376" s="141">
        <f t="shared" si="63"/>
        <v>12.659090909090908</v>
      </c>
      <c r="X376" s="141">
        <f t="shared" si="64"/>
        <v>69.625</v>
      </c>
      <c r="Y376" s="141">
        <f t="shared" si="65"/>
        <v>12.659090909090908</v>
      </c>
    </row>
    <row r="377" spans="1:25">
      <c r="A377" s="141" t="str">
        <f t="shared" si="55"/>
        <v>研发</v>
      </c>
      <c r="B377" s="146" t="str">
        <f t="shared" si="56"/>
        <v>234</v>
      </c>
      <c r="C377" s="148"/>
      <c r="D377" s="148">
        <v>1</v>
      </c>
      <c r="E377" s="148"/>
      <c r="F377" s="148"/>
      <c r="G377" s="148"/>
      <c r="H377" s="148">
        <v>1</v>
      </c>
      <c r="I377" s="148"/>
      <c r="J377" s="148"/>
      <c r="K377" s="148"/>
      <c r="L377" s="148">
        <v>1</v>
      </c>
      <c r="M377" s="148"/>
      <c r="N377" s="148"/>
      <c r="O377" s="148"/>
      <c r="P377" s="148"/>
      <c r="Q377" s="141">
        <f t="shared" si="57"/>
        <v>266</v>
      </c>
      <c r="R377" s="141">
        <f t="shared" si="58"/>
        <v>21</v>
      </c>
      <c r="S377" s="141">
        <f t="shared" si="59"/>
        <v>21</v>
      </c>
      <c r="T377" s="141">
        <f t="shared" si="60"/>
        <v>21</v>
      </c>
      <c r="U377" s="141">
        <f t="shared" si="61"/>
        <v>21</v>
      </c>
      <c r="V377" s="141">
        <f t="shared" si="62"/>
        <v>12.666666666666666</v>
      </c>
      <c r="W377" s="141">
        <f t="shared" si="63"/>
        <v>12.666666666666666</v>
      </c>
      <c r="X377" s="141">
        <f t="shared" si="64"/>
        <v>12.666666666666666</v>
      </c>
      <c r="Y377" s="141">
        <f t="shared" si="65"/>
        <v>12.666666666666666</v>
      </c>
    </row>
    <row r="378" spans="1:25">
      <c r="A378" s="141" t="str">
        <f t="shared" si="55"/>
        <v>研发</v>
      </c>
      <c r="B378" s="146" t="str">
        <f t="shared" si="56"/>
        <v>214123</v>
      </c>
      <c r="C378" s="148"/>
      <c r="D378" s="148">
        <v>1</v>
      </c>
      <c r="E378" s="148"/>
      <c r="F378" s="148">
        <v>1</v>
      </c>
      <c r="G378" s="148"/>
      <c r="H378" s="148"/>
      <c r="I378" s="148"/>
      <c r="J378" s="148"/>
      <c r="K378" s="148"/>
      <c r="L378" s="148">
        <v>1</v>
      </c>
      <c r="M378" s="141">
        <v>1</v>
      </c>
      <c r="N378" s="141">
        <v>1</v>
      </c>
      <c r="O378" s="141">
        <v>1</v>
      </c>
      <c r="Q378" s="141">
        <f t="shared" si="57"/>
        <v>418.75</v>
      </c>
      <c r="R378" s="141">
        <f t="shared" si="58"/>
        <v>28</v>
      </c>
      <c r="S378" s="141">
        <f t="shared" si="59"/>
        <v>33</v>
      </c>
      <c r="T378" s="141">
        <f t="shared" si="60"/>
        <v>51</v>
      </c>
      <c r="U378" s="141">
        <f t="shared" si="61"/>
        <v>33</v>
      </c>
      <c r="V378" s="141">
        <f t="shared" si="62"/>
        <v>14.955357142857142</v>
      </c>
      <c r="W378" s="141">
        <f t="shared" si="63"/>
        <v>12.689393939393939</v>
      </c>
      <c r="X378" s="141">
        <f t="shared" si="64"/>
        <v>8.2107843137254903</v>
      </c>
      <c r="Y378" s="141">
        <f t="shared" si="65"/>
        <v>12.689393939393939</v>
      </c>
    </row>
    <row r="379" spans="1:25">
      <c r="A379" s="141" t="str">
        <f t="shared" si="55"/>
        <v>研发</v>
      </c>
      <c r="B379" s="146" t="str">
        <f t="shared" si="56"/>
        <v>21223</v>
      </c>
      <c r="C379" s="148"/>
      <c r="D379" s="148">
        <v>1</v>
      </c>
      <c r="E379" s="148"/>
      <c r="F379" s="148">
        <v>1</v>
      </c>
      <c r="G379" s="148"/>
      <c r="H379" s="148"/>
      <c r="I379" s="148"/>
      <c r="J379" s="148">
        <v>1</v>
      </c>
      <c r="K379" s="148"/>
      <c r="L379" s="148"/>
      <c r="M379" s="147"/>
      <c r="N379" s="147">
        <v>1</v>
      </c>
      <c r="O379" s="147">
        <v>1</v>
      </c>
      <c r="P379" s="147"/>
      <c r="Q379" s="141">
        <f t="shared" si="57"/>
        <v>293</v>
      </c>
      <c r="R379" s="141">
        <f t="shared" si="58"/>
        <v>18</v>
      </c>
      <c r="S379" s="141">
        <f t="shared" si="59"/>
        <v>14</v>
      </c>
      <c r="T379" s="141">
        <f t="shared" si="60"/>
        <v>41</v>
      </c>
      <c r="U379" s="141">
        <f t="shared" si="61"/>
        <v>23</v>
      </c>
      <c r="V379" s="141">
        <f t="shared" si="62"/>
        <v>16.277777777777779</v>
      </c>
      <c r="W379" s="141">
        <f t="shared" si="63"/>
        <v>20.928571428571427</v>
      </c>
      <c r="X379" s="141">
        <f t="shared" si="64"/>
        <v>7.1463414634146343</v>
      </c>
      <c r="Y379" s="141">
        <f t="shared" si="65"/>
        <v>12.739130434782609</v>
      </c>
    </row>
    <row r="380" spans="1:25">
      <c r="A380" s="141" t="str">
        <f t="shared" si="55"/>
        <v>研发</v>
      </c>
      <c r="B380" s="146" t="str">
        <f t="shared" si="56"/>
        <v>32413</v>
      </c>
      <c r="C380" s="148"/>
      <c r="D380" s="148"/>
      <c r="E380" s="148">
        <v>1</v>
      </c>
      <c r="F380" s="148"/>
      <c r="G380" s="148">
        <v>1</v>
      </c>
      <c r="H380" s="148"/>
      <c r="I380" s="148"/>
      <c r="J380" s="148"/>
      <c r="K380" s="148"/>
      <c r="L380" s="148">
        <v>1</v>
      </c>
      <c r="M380" s="141">
        <v>1</v>
      </c>
      <c r="O380" s="141">
        <v>1</v>
      </c>
      <c r="Q380" s="141">
        <f t="shared" si="57"/>
        <v>408</v>
      </c>
      <c r="R380" s="141">
        <f t="shared" si="58"/>
        <v>32</v>
      </c>
      <c r="S380" s="141">
        <f t="shared" si="59"/>
        <v>41</v>
      </c>
      <c r="T380" s="141">
        <f t="shared" si="60"/>
        <v>32</v>
      </c>
      <c r="U380" s="141">
        <f t="shared" si="61"/>
        <v>32</v>
      </c>
      <c r="V380" s="141">
        <f t="shared" si="62"/>
        <v>12.75</v>
      </c>
      <c r="W380" s="141">
        <f t="shared" si="63"/>
        <v>9.9512195121951219</v>
      </c>
      <c r="X380" s="141">
        <f t="shared" si="64"/>
        <v>12.75</v>
      </c>
      <c r="Y380" s="141">
        <f t="shared" si="65"/>
        <v>12.75</v>
      </c>
    </row>
    <row r="381" spans="1:25">
      <c r="A381" s="141" t="str">
        <f t="shared" si="55"/>
        <v>研发</v>
      </c>
      <c r="B381" s="146" t="str">
        <f t="shared" si="56"/>
        <v>1143</v>
      </c>
      <c r="C381" s="148">
        <v>1</v>
      </c>
      <c r="D381" s="148"/>
      <c r="E381" s="148"/>
      <c r="F381" s="148">
        <v>1</v>
      </c>
      <c r="G381" s="148"/>
      <c r="H381" s="148"/>
      <c r="I381" s="148"/>
      <c r="J381" s="148"/>
      <c r="K381" s="148"/>
      <c r="L381" s="148">
        <v>1</v>
      </c>
      <c r="M381" s="147"/>
      <c r="N381" s="147"/>
      <c r="O381" s="147">
        <v>1</v>
      </c>
      <c r="P381" s="147"/>
      <c r="Q381" s="141">
        <f t="shared" si="57"/>
        <v>282</v>
      </c>
      <c r="R381" s="141">
        <f t="shared" si="58"/>
        <v>22</v>
      </c>
      <c r="S381" s="141">
        <f t="shared" si="59"/>
        <v>22</v>
      </c>
      <c r="T381" s="141">
        <f t="shared" si="60"/>
        <v>31</v>
      </c>
      <c r="U381" s="141">
        <f t="shared" si="61"/>
        <v>22</v>
      </c>
      <c r="V381" s="141">
        <f t="shared" si="62"/>
        <v>12.818181818181818</v>
      </c>
      <c r="W381" s="141">
        <f t="shared" si="63"/>
        <v>12.818181818181818</v>
      </c>
      <c r="X381" s="141">
        <f t="shared" si="64"/>
        <v>9.0967741935483879</v>
      </c>
      <c r="Y381" s="141">
        <f t="shared" si="65"/>
        <v>12.818181818181818</v>
      </c>
    </row>
    <row r="382" spans="1:25">
      <c r="A382" s="141" t="str">
        <f t="shared" si="55"/>
        <v>研发</v>
      </c>
      <c r="B382" s="146" t="str">
        <f t="shared" si="56"/>
        <v>3223</v>
      </c>
      <c r="C382" s="148"/>
      <c r="D382" s="148"/>
      <c r="E382" s="148">
        <v>1</v>
      </c>
      <c r="F382" s="148"/>
      <c r="G382" s="148">
        <v>1</v>
      </c>
      <c r="H382" s="148"/>
      <c r="I382" s="148"/>
      <c r="J382" s="148">
        <v>1</v>
      </c>
      <c r="K382" s="148"/>
      <c r="L382" s="148"/>
      <c r="O382" s="141">
        <v>1</v>
      </c>
      <c r="Q382" s="141">
        <f t="shared" si="57"/>
        <v>282.25</v>
      </c>
      <c r="R382" s="141">
        <f t="shared" si="58"/>
        <v>22</v>
      </c>
      <c r="S382" s="141">
        <f t="shared" si="59"/>
        <v>22</v>
      </c>
      <c r="T382" s="141">
        <f t="shared" si="60"/>
        <v>22</v>
      </c>
      <c r="U382" s="141">
        <f t="shared" si="61"/>
        <v>22</v>
      </c>
      <c r="V382" s="141">
        <f t="shared" si="62"/>
        <v>12.829545454545455</v>
      </c>
      <c r="W382" s="141">
        <f t="shared" si="63"/>
        <v>12.829545454545455</v>
      </c>
      <c r="X382" s="141">
        <f t="shared" si="64"/>
        <v>12.829545454545455</v>
      </c>
      <c r="Y382" s="141">
        <f t="shared" si="65"/>
        <v>12.829545454545455</v>
      </c>
    </row>
    <row r="383" spans="1:25">
      <c r="A383" s="141" t="str">
        <f t="shared" si="55"/>
        <v>研发</v>
      </c>
      <c r="B383" s="146" t="str">
        <f t="shared" si="56"/>
        <v>32423</v>
      </c>
      <c r="C383" s="148"/>
      <c r="D383" s="148"/>
      <c r="E383" s="148">
        <v>1</v>
      </c>
      <c r="F383" s="148"/>
      <c r="G383" s="148">
        <v>1</v>
      </c>
      <c r="H383" s="148"/>
      <c r="I383" s="148"/>
      <c r="J383" s="148"/>
      <c r="K383" s="148"/>
      <c r="L383" s="148">
        <v>1</v>
      </c>
      <c r="M383" s="147"/>
      <c r="N383" s="147">
        <v>1</v>
      </c>
      <c r="O383" s="147">
        <v>1</v>
      </c>
      <c r="P383" s="147"/>
      <c r="Q383" s="141">
        <f t="shared" si="57"/>
        <v>411</v>
      </c>
      <c r="R383" s="141">
        <f t="shared" si="58"/>
        <v>36</v>
      </c>
      <c r="S383" s="141">
        <f t="shared" si="59"/>
        <v>32</v>
      </c>
      <c r="T383" s="141">
        <f t="shared" si="60"/>
        <v>23</v>
      </c>
      <c r="U383" s="141">
        <f t="shared" si="61"/>
        <v>32</v>
      </c>
      <c r="V383" s="141">
        <f t="shared" si="62"/>
        <v>11.416666666666666</v>
      </c>
      <c r="W383" s="141">
        <f t="shared" si="63"/>
        <v>12.84375</v>
      </c>
      <c r="X383" s="141">
        <f t="shared" si="64"/>
        <v>17.869565217391305</v>
      </c>
      <c r="Y383" s="141">
        <f t="shared" si="65"/>
        <v>12.84375</v>
      </c>
    </row>
    <row r="384" spans="1:25">
      <c r="A384" s="141" t="str">
        <f t="shared" si="55"/>
        <v>研发</v>
      </c>
      <c r="B384" s="146" t="str">
        <f t="shared" si="56"/>
        <v>3131</v>
      </c>
      <c r="C384" s="148"/>
      <c r="D384" s="148"/>
      <c r="E384" s="148">
        <v>1</v>
      </c>
      <c r="F384" s="148">
        <v>1</v>
      </c>
      <c r="G384" s="148"/>
      <c r="H384" s="148"/>
      <c r="I384" s="148"/>
      <c r="J384" s="148"/>
      <c r="K384" s="148">
        <v>1</v>
      </c>
      <c r="L384" s="148"/>
      <c r="M384" s="147">
        <v>1</v>
      </c>
      <c r="N384" s="147"/>
      <c r="O384" s="147"/>
      <c r="P384" s="147"/>
      <c r="Q384" s="141">
        <f t="shared" si="57"/>
        <v>282.75</v>
      </c>
      <c r="R384" s="141">
        <f t="shared" si="58"/>
        <v>22</v>
      </c>
      <c r="S384" s="141">
        <f t="shared" si="59"/>
        <v>31</v>
      </c>
      <c r="T384" s="141">
        <f t="shared" si="60"/>
        <v>31</v>
      </c>
      <c r="U384" s="141">
        <f t="shared" si="61"/>
        <v>22</v>
      </c>
      <c r="V384" s="141">
        <f t="shared" si="62"/>
        <v>12.852272727272727</v>
      </c>
      <c r="W384" s="141">
        <f t="shared" si="63"/>
        <v>9.120967741935484</v>
      </c>
      <c r="X384" s="141">
        <f t="shared" si="64"/>
        <v>9.120967741935484</v>
      </c>
      <c r="Y384" s="141">
        <f t="shared" si="65"/>
        <v>12.852272727272727</v>
      </c>
    </row>
    <row r="385" spans="1:25">
      <c r="A385" s="141" t="str">
        <f t="shared" si="55"/>
        <v>研发</v>
      </c>
      <c r="B385" s="146" t="str">
        <f t="shared" si="56"/>
        <v>31113</v>
      </c>
      <c r="C385" s="148"/>
      <c r="D385" s="148"/>
      <c r="E385" s="148">
        <v>1</v>
      </c>
      <c r="F385" s="148">
        <v>1</v>
      </c>
      <c r="G385" s="148"/>
      <c r="H385" s="148"/>
      <c r="I385" s="148">
        <v>1</v>
      </c>
      <c r="J385" s="148"/>
      <c r="K385" s="148"/>
      <c r="L385" s="148"/>
      <c r="M385" s="141">
        <v>1</v>
      </c>
      <c r="O385" s="141">
        <v>1</v>
      </c>
      <c r="Q385" s="141">
        <f t="shared" si="57"/>
        <v>296.25</v>
      </c>
      <c r="R385" s="141">
        <f t="shared" si="58"/>
        <v>23</v>
      </c>
      <c r="S385" s="141">
        <f t="shared" si="59"/>
        <v>32</v>
      </c>
      <c r="T385" s="141">
        <f t="shared" si="60"/>
        <v>32</v>
      </c>
      <c r="U385" s="141">
        <f t="shared" si="61"/>
        <v>23</v>
      </c>
      <c r="V385" s="141">
        <f t="shared" si="62"/>
        <v>12.880434782608695</v>
      </c>
      <c r="W385" s="141">
        <f t="shared" si="63"/>
        <v>9.2578125</v>
      </c>
      <c r="X385" s="141">
        <f t="shared" si="64"/>
        <v>9.2578125</v>
      </c>
      <c r="Y385" s="141">
        <f t="shared" si="65"/>
        <v>12.880434782608695</v>
      </c>
    </row>
    <row r="386" spans="1:25">
      <c r="A386" s="141" t="str">
        <f t="shared" si="55"/>
        <v>研发</v>
      </c>
      <c r="B386" s="146" t="str">
        <f t="shared" si="56"/>
        <v>223234</v>
      </c>
      <c r="C386" s="148"/>
      <c r="D386" s="148">
        <v>1</v>
      </c>
      <c r="E386" s="148"/>
      <c r="F386" s="148"/>
      <c r="G386" s="148">
        <v>1</v>
      </c>
      <c r="H386" s="148"/>
      <c r="I386" s="148"/>
      <c r="J386" s="148"/>
      <c r="K386" s="148">
        <v>1</v>
      </c>
      <c r="L386" s="148"/>
      <c r="N386" s="141">
        <v>1</v>
      </c>
      <c r="O386" s="141">
        <v>1</v>
      </c>
      <c r="P386" s="141">
        <v>1</v>
      </c>
      <c r="Q386" s="141">
        <f t="shared" si="57"/>
        <v>426.5</v>
      </c>
      <c r="R386" s="141">
        <f t="shared" si="58"/>
        <v>37</v>
      </c>
      <c r="S386" s="141">
        <f t="shared" si="59"/>
        <v>24</v>
      </c>
      <c r="T386" s="141">
        <f t="shared" si="60"/>
        <v>33</v>
      </c>
      <c r="U386" s="141">
        <f t="shared" si="61"/>
        <v>33</v>
      </c>
      <c r="V386" s="141">
        <f t="shared" si="62"/>
        <v>11.527027027027026</v>
      </c>
      <c r="W386" s="141">
        <f t="shared" si="63"/>
        <v>17.770833333333332</v>
      </c>
      <c r="X386" s="141">
        <f t="shared" si="64"/>
        <v>12.924242424242424</v>
      </c>
      <c r="Y386" s="141">
        <f t="shared" si="65"/>
        <v>12.924242424242424</v>
      </c>
    </row>
    <row r="387" spans="1:25">
      <c r="A387" s="141" t="str">
        <f t="shared" si="55"/>
        <v>研发</v>
      </c>
      <c r="B387" s="146" t="str">
        <f t="shared" si="56"/>
        <v>214124</v>
      </c>
      <c r="C387" s="148"/>
      <c r="D387" s="148">
        <v>1</v>
      </c>
      <c r="E387" s="148"/>
      <c r="F387" s="148">
        <v>1</v>
      </c>
      <c r="G387" s="148"/>
      <c r="H387" s="148"/>
      <c r="I387" s="148"/>
      <c r="J387" s="148"/>
      <c r="K387" s="148"/>
      <c r="L387" s="148">
        <v>1</v>
      </c>
      <c r="M387" s="141">
        <v>1</v>
      </c>
      <c r="N387" s="141">
        <v>1</v>
      </c>
      <c r="P387" s="141">
        <v>1</v>
      </c>
      <c r="Q387" s="141">
        <f t="shared" si="57"/>
        <v>426.75</v>
      </c>
      <c r="R387" s="141">
        <f t="shared" si="58"/>
        <v>28</v>
      </c>
      <c r="S387" s="141">
        <f t="shared" si="59"/>
        <v>24</v>
      </c>
      <c r="T387" s="141">
        <f t="shared" si="60"/>
        <v>42</v>
      </c>
      <c r="U387" s="141">
        <f t="shared" si="61"/>
        <v>33</v>
      </c>
      <c r="V387" s="141">
        <f t="shared" si="62"/>
        <v>15.241071428571429</v>
      </c>
      <c r="W387" s="141">
        <f t="shared" si="63"/>
        <v>17.78125</v>
      </c>
      <c r="X387" s="141">
        <f t="shared" si="64"/>
        <v>10.160714285714286</v>
      </c>
      <c r="Y387" s="141">
        <f t="shared" si="65"/>
        <v>12.931818181818182</v>
      </c>
    </row>
    <row r="388" spans="1:25">
      <c r="A388" s="141" t="str">
        <f t="shared" si="55"/>
        <v>研发</v>
      </c>
      <c r="B388" s="146" t="str">
        <f t="shared" si="56"/>
        <v>21214</v>
      </c>
      <c r="C388" s="148"/>
      <c r="D388" s="148">
        <v>1</v>
      </c>
      <c r="E388" s="148"/>
      <c r="F388" s="148">
        <v>1</v>
      </c>
      <c r="G388" s="148"/>
      <c r="H388" s="148"/>
      <c r="I388" s="148"/>
      <c r="J388" s="148">
        <v>1</v>
      </c>
      <c r="K388" s="148"/>
      <c r="L388" s="148"/>
      <c r="M388" s="141">
        <v>1</v>
      </c>
      <c r="P388" s="141">
        <v>1</v>
      </c>
      <c r="Q388" s="141">
        <f t="shared" si="57"/>
        <v>298</v>
      </c>
      <c r="R388" s="141">
        <f t="shared" si="58"/>
        <v>14</v>
      </c>
      <c r="S388" s="141">
        <f t="shared" si="59"/>
        <v>14</v>
      </c>
      <c r="T388" s="141">
        <f t="shared" si="60"/>
        <v>41</v>
      </c>
      <c r="U388" s="141">
        <f t="shared" si="61"/>
        <v>23</v>
      </c>
      <c r="V388" s="141">
        <f t="shared" si="62"/>
        <v>21.285714285714285</v>
      </c>
      <c r="W388" s="141">
        <f t="shared" si="63"/>
        <v>21.285714285714285</v>
      </c>
      <c r="X388" s="141">
        <f t="shared" si="64"/>
        <v>7.2682926829268295</v>
      </c>
      <c r="Y388" s="141">
        <f t="shared" si="65"/>
        <v>12.956521739130435</v>
      </c>
    </row>
    <row r="389" spans="1:25">
      <c r="A389" s="141" t="str">
        <f t="shared" si="55"/>
        <v>研发</v>
      </c>
      <c r="B389" s="146" t="str">
        <f t="shared" si="56"/>
        <v>3132</v>
      </c>
      <c r="C389" s="148"/>
      <c r="D389" s="148"/>
      <c r="E389" s="148">
        <v>1</v>
      </c>
      <c r="F389" s="148">
        <v>1</v>
      </c>
      <c r="G389" s="148"/>
      <c r="H389" s="148"/>
      <c r="I389" s="148"/>
      <c r="J389" s="148"/>
      <c r="K389" s="148">
        <v>1</v>
      </c>
      <c r="L389" s="148"/>
      <c r="N389" s="141">
        <v>1</v>
      </c>
      <c r="Q389" s="141">
        <f t="shared" si="57"/>
        <v>285.75</v>
      </c>
      <c r="R389" s="141">
        <f t="shared" si="58"/>
        <v>26</v>
      </c>
      <c r="S389" s="141">
        <f t="shared" si="59"/>
        <v>22</v>
      </c>
      <c r="T389" s="141">
        <f t="shared" si="60"/>
        <v>22</v>
      </c>
      <c r="U389" s="141">
        <f t="shared" si="61"/>
        <v>22</v>
      </c>
      <c r="V389" s="141">
        <f t="shared" si="62"/>
        <v>10.990384615384615</v>
      </c>
      <c r="W389" s="141">
        <f t="shared" si="63"/>
        <v>12.988636363636363</v>
      </c>
      <c r="X389" s="141">
        <f t="shared" si="64"/>
        <v>12.988636363636363</v>
      </c>
      <c r="Y389" s="141">
        <f t="shared" si="65"/>
        <v>12.988636363636363</v>
      </c>
    </row>
    <row r="390" spans="1:25">
      <c r="A390" s="141" t="str">
        <f t="shared" si="55"/>
        <v>研发</v>
      </c>
      <c r="B390" s="146" t="str">
        <f t="shared" si="56"/>
        <v>32414</v>
      </c>
      <c r="C390" s="148"/>
      <c r="D390" s="148"/>
      <c r="E390" s="148">
        <v>1</v>
      </c>
      <c r="F390" s="148"/>
      <c r="G390" s="148">
        <v>1</v>
      </c>
      <c r="H390" s="148"/>
      <c r="I390" s="148"/>
      <c r="J390" s="148"/>
      <c r="K390" s="148"/>
      <c r="L390" s="148">
        <v>1</v>
      </c>
      <c r="M390" s="141">
        <v>1</v>
      </c>
      <c r="P390" s="141">
        <v>1</v>
      </c>
      <c r="Q390" s="141">
        <f t="shared" si="57"/>
        <v>416</v>
      </c>
      <c r="R390" s="141">
        <f t="shared" si="58"/>
        <v>32</v>
      </c>
      <c r="S390" s="141">
        <f t="shared" si="59"/>
        <v>32</v>
      </c>
      <c r="T390" s="141">
        <f t="shared" si="60"/>
        <v>23</v>
      </c>
      <c r="U390" s="141">
        <f t="shared" si="61"/>
        <v>32</v>
      </c>
      <c r="V390" s="141">
        <f t="shared" si="62"/>
        <v>13</v>
      </c>
      <c r="W390" s="141">
        <f t="shared" si="63"/>
        <v>13</v>
      </c>
      <c r="X390" s="141">
        <f t="shared" si="64"/>
        <v>18.086956521739129</v>
      </c>
      <c r="Y390" s="141">
        <f t="shared" si="65"/>
        <v>13</v>
      </c>
    </row>
    <row r="391" spans="1:25">
      <c r="A391" s="141" t="str">
        <f t="shared" si="55"/>
        <v>研发</v>
      </c>
      <c r="B391" s="146" t="str">
        <f t="shared" si="56"/>
        <v>31123</v>
      </c>
      <c r="C391" s="148"/>
      <c r="D391" s="148"/>
      <c r="E391" s="148">
        <v>1</v>
      </c>
      <c r="F391" s="148">
        <v>1</v>
      </c>
      <c r="G391" s="148"/>
      <c r="H391" s="148"/>
      <c r="I391" s="148">
        <v>1</v>
      </c>
      <c r="J391" s="148"/>
      <c r="K391" s="148"/>
      <c r="L391" s="148"/>
      <c r="N391" s="141">
        <v>1</v>
      </c>
      <c r="O391" s="141">
        <v>1</v>
      </c>
      <c r="Q391" s="141">
        <f t="shared" si="57"/>
        <v>299.25</v>
      </c>
      <c r="R391" s="141">
        <f t="shared" si="58"/>
        <v>27</v>
      </c>
      <c r="S391" s="141">
        <f t="shared" si="59"/>
        <v>23</v>
      </c>
      <c r="T391" s="141">
        <f t="shared" si="60"/>
        <v>23</v>
      </c>
      <c r="U391" s="141">
        <f t="shared" si="61"/>
        <v>23</v>
      </c>
      <c r="V391" s="141">
        <f t="shared" si="62"/>
        <v>11.083333333333334</v>
      </c>
      <c r="W391" s="141">
        <f t="shared" si="63"/>
        <v>13.010869565217391</v>
      </c>
      <c r="X391" s="141">
        <f t="shared" si="64"/>
        <v>13.010869565217391</v>
      </c>
      <c r="Y391" s="141">
        <f t="shared" si="65"/>
        <v>13.010869565217391</v>
      </c>
    </row>
    <row r="392" spans="1:25">
      <c r="A392" s="141" t="str">
        <f t="shared" ref="A392:A455" si="66">IF(SUMPRODUCT(C392:P392,$C$6:$P$6)&gt;=0.5,"研发","不研发")</f>
        <v>研发</v>
      </c>
      <c r="B392" s="146" t="str">
        <f t="shared" ref="B392:B455" si="67">IF(C392=1,1,IF(D392=1,2,IF(E392=1,3,"")))&amp;IF(F392=1,1,IF(G392=1,2,IF(H392=1,3,"")))&amp;IF(I392=1,1,IF(J392=1,2,IF(K392=1,3,IF(L392=1,4,""))))&amp;IF(M392=1,1,"")&amp;IF(N392=1,2,"")&amp;IF(O392=1,3,"")&amp;IF(P392=1,4,"")</f>
        <v>332234</v>
      </c>
      <c r="C392" s="148"/>
      <c r="D392" s="148"/>
      <c r="E392" s="148">
        <v>1</v>
      </c>
      <c r="F392" s="148"/>
      <c r="G392" s="148"/>
      <c r="H392" s="148">
        <v>1</v>
      </c>
      <c r="I392" s="148"/>
      <c r="J392" s="148">
        <v>1</v>
      </c>
      <c r="K392" s="148"/>
      <c r="L392" s="148"/>
      <c r="N392" s="141">
        <v>1</v>
      </c>
      <c r="O392" s="141">
        <v>1</v>
      </c>
      <c r="P392" s="141">
        <v>1</v>
      </c>
      <c r="Q392" s="141">
        <f t="shared" ref="Q392:Q455" si="68">SUMPRODUCT(C392:P392,$C$1:$P$1)</f>
        <v>429.5</v>
      </c>
      <c r="R392" s="141">
        <f t="shared" ref="R392:R455" si="69">SUMPRODUCT($C$5:$P$5,C392:P392)</f>
        <v>46</v>
      </c>
      <c r="S392" s="141">
        <f t="shared" ref="S392:S455" si="70">SUMPRODUCT(C392:P392,$C$4:$P$4)</f>
        <v>33</v>
      </c>
      <c r="T392" s="141">
        <f t="shared" ref="T392:T455" si="71">SUMPRODUCT(C392:P392,$C$3:$P$3)</f>
        <v>24</v>
      </c>
      <c r="U392" s="141">
        <f t="shared" ref="U392:U455" si="72">SUMPRODUCT($C$2:$P$2,C392:P392)</f>
        <v>33</v>
      </c>
      <c r="V392" s="141">
        <f t="shared" ref="V392:V455" si="73">Q392/R392</f>
        <v>9.3369565217391308</v>
      </c>
      <c r="W392" s="141">
        <f t="shared" ref="W392:W455" si="74">Q392/S392</f>
        <v>13.015151515151516</v>
      </c>
      <c r="X392" s="141">
        <f t="shared" ref="X392:X455" si="75">Q392/T392</f>
        <v>17.895833333333332</v>
      </c>
      <c r="Y392" s="141">
        <f t="shared" ref="Y392:Y455" si="76">Q392/U392</f>
        <v>13.015151515151516</v>
      </c>
    </row>
    <row r="393" spans="1:25">
      <c r="A393" s="141" t="str">
        <f t="shared" si="66"/>
        <v>研发</v>
      </c>
      <c r="B393" s="146" t="str">
        <f t="shared" si="67"/>
        <v>21224</v>
      </c>
      <c r="C393" s="148"/>
      <c r="D393" s="148">
        <v>1</v>
      </c>
      <c r="E393" s="148"/>
      <c r="F393" s="148">
        <v>1</v>
      </c>
      <c r="G393" s="148"/>
      <c r="H393" s="148"/>
      <c r="I393" s="148"/>
      <c r="J393" s="148">
        <v>1</v>
      </c>
      <c r="K393" s="148"/>
      <c r="L393" s="148"/>
      <c r="N393" s="141">
        <v>1</v>
      </c>
      <c r="P393" s="141">
        <v>1</v>
      </c>
      <c r="Q393" s="141">
        <f t="shared" si="68"/>
        <v>301</v>
      </c>
      <c r="R393" s="141">
        <f t="shared" si="69"/>
        <v>18</v>
      </c>
      <c r="S393" s="141">
        <f t="shared" si="70"/>
        <v>5</v>
      </c>
      <c r="T393" s="141">
        <f t="shared" si="71"/>
        <v>32</v>
      </c>
      <c r="U393" s="141">
        <f t="shared" si="72"/>
        <v>23</v>
      </c>
      <c r="V393" s="141">
        <f t="shared" si="73"/>
        <v>16.722222222222221</v>
      </c>
      <c r="W393" s="141">
        <f t="shared" si="74"/>
        <v>60.2</v>
      </c>
      <c r="X393" s="141">
        <f t="shared" si="75"/>
        <v>9.40625</v>
      </c>
      <c r="Y393" s="141">
        <f t="shared" si="76"/>
        <v>13.086956521739131</v>
      </c>
    </row>
    <row r="394" spans="1:25">
      <c r="A394" s="141" t="str">
        <f t="shared" si="66"/>
        <v>研发</v>
      </c>
      <c r="B394" s="146" t="str">
        <f t="shared" si="67"/>
        <v>32424</v>
      </c>
      <c r="C394" s="148"/>
      <c r="D394" s="148"/>
      <c r="E394" s="148">
        <v>1</v>
      </c>
      <c r="F394" s="148"/>
      <c r="G394" s="148">
        <v>1</v>
      </c>
      <c r="H394" s="148"/>
      <c r="I394" s="148"/>
      <c r="J394" s="148"/>
      <c r="K394" s="148"/>
      <c r="L394" s="148">
        <v>1</v>
      </c>
      <c r="N394" s="141">
        <v>1</v>
      </c>
      <c r="P394" s="141">
        <v>1</v>
      </c>
      <c r="Q394" s="141">
        <f t="shared" si="68"/>
        <v>419</v>
      </c>
      <c r="R394" s="141">
        <f t="shared" si="69"/>
        <v>36</v>
      </c>
      <c r="S394" s="141">
        <f t="shared" si="70"/>
        <v>23</v>
      </c>
      <c r="T394" s="141">
        <f t="shared" si="71"/>
        <v>14</v>
      </c>
      <c r="U394" s="141">
        <f t="shared" si="72"/>
        <v>32</v>
      </c>
      <c r="V394" s="141">
        <f t="shared" si="73"/>
        <v>11.638888888888889</v>
      </c>
      <c r="W394" s="141">
        <f t="shared" si="74"/>
        <v>18.217391304347824</v>
      </c>
      <c r="X394" s="141">
        <f t="shared" si="75"/>
        <v>29.928571428571427</v>
      </c>
      <c r="Y394" s="141">
        <f t="shared" si="76"/>
        <v>13.09375</v>
      </c>
    </row>
    <row r="395" spans="1:25">
      <c r="A395" s="141" t="str">
        <f t="shared" si="66"/>
        <v>研发</v>
      </c>
      <c r="B395" s="146" t="str">
        <f t="shared" si="67"/>
        <v>33413</v>
      </c>
      <c r="C395" s="148"/>
      <c r="D395" s="148"/>
      <c r="E395" s="148">
        <v>1</v>
      </c>
      <c r="F395" s="148"/>
      <c r="G395" s="148"/>
      <c r="H395" s="148">
        <v>1</v>
      </c>
      <c r="I395" s="148"/>
      <c r="J395" s="148"/>
      <c r="K395" s="148"/>
      <c r="L395" s="148">
        <v>1</v>
      </c>
      <c r="M395" s="141">
        <v>1</v>
      </c>
      <c r="O395" s="141">
        <v>1</v>
      </c>
      <c r="Q395" s="141">
        <f t="shared" si="68"/>
        <v>420.25</v>
      </c>
      <c r="R395" s="141">
        <f t="shared" si="69"/>
        <v>41</v>
      </c>
      <c r="S395" s="141">
        <f t="shared" si="70"/>
        <v>50</v>
      </c>
      <c r="T395" s="141">
        <f t="shared" si="71"/>
        <v>32</v>
      </c>
      <c r="U395" s="141">
        <f t="shared" si="72"/>
        <v>32</v>
      </c>
      <c r="V395" s="141">
        <f t="shared" si="73"/>
        <v>10.25</v>
      </c>
      <c r="W395" s="141">
        <f t="shared" si="74"/>
        <v>8.4049999999999994</v>
      </c>
      <c r="X395" s="141">
        <f t="shared" si="75"/>
        <v>13.1328125</v>
      </c>
      <c r="Y395" s="141">
        <f t="shared" si="76"/>
        <v>13.1328125</v>
      </c>
    </row>
    <row r="396" spans="1:25">
      <c r="A396" s="141" t="str">
        <f t="shared" si="66"/>
        <v>研发</v>
      </c>
      <c r="B396" s="146" t="str">
        <f t="shared" si="67"/>
        <v>1144</v>
      </c>
      <c r="C396" s="148">
        <v>1</v>
      </c>
      <c r="D396" s="148"/>
      <c r="E396" s="148"/>
      <c r="F396" s="148">
        <v>1</v>
      </c>
      <c r="G396" s="148"/>
      <c r="H396" s="148"/>
      <c r="I396" s="148"/>
      <c r="J396" s="148"/>
      <c r="K396" s="148"/>
      <c r="L396" s="148">
        <v>1</v>
      </c>
      <c r="M396" s="147"/>
      <c r="N396" s="147"/>
      <c r="O396" s="147"/>
      <c r="P396" s="147">
        <v>1</v>
      </c>
      <c r="Q396" s="141">
        <f t="shared" si="68"/>
        <v>290</v>
      </c>
      <c r="R396" s="141">
        <f t="shared" si="69"/>
        <v>22</v>
      </c>
      <c r="S396" s="141">
        <f t="shared" si="70"/>
        <v>13</v>
      </c>
      <c r="T396" s="141">
        <f t="shared" si="71"/>
        <v>22</v>
      </c>
      <c r="U396" s="141">
        <f t="shared" si="72"/>
        <v>22</v>
      </c>
      <c r="V396" s="141">
        <f t="shared" si="73"/>
        <v>13.181818181818182</v>
      </c>
      <c r="W396" s="141">
        <f t="shared" si="74"/>
        <v>22.307692307692307</v>
      </c>
      <c r="X396" s="141">
        <f t="shared" si="75"/>
        <v>13.181818181818182</v>
      </c>
      <c r="Y396" s="141">
        <f t="shared" si="76"/>
        <v>13.181818181818182</v>
      </c>
    </row>
    <row r="397" spans="1:25">
      <c r="A397" s="141" t="str">
        <f t="shared" si="66"/>
        <v>研发</v>
      </c>
      <c r="B397" s="146" t="str">
        <f t="shared" si="67"/>
        <v>3224</v>
      </c>
      <c r="C397" s="148"/>
      <c r="D397" s="148"/>
      <c r="E397" s="148">
        <v>1</v>
      </c>
      <c r="F397" s="148"/>
      <c r="G397" s="148">
        <v>1</v>
      </c>
      <c r="H397" s="148"/>
      <c r="I397" s="148"/>
      <c r="J397" s="148">
        <v>1</v>
      </c>
      <c r="K397" s="148"/>
      <c r="L397" s="148"/>
      <c r="P397" s="141">
        <v>1</v>
      </c>
      <c r="Q397" s="141">
        <f t="shared" si="68"/>
        <v>290.25</v>
      </c>
      <c r="R397" s="141">
        <f t="shared" si="69"/>
        <v>22</v>
      </c>
      <c r="S397" s="141">
        <f t="shared" si="70"/>
        <v>13</v>
      </c>
      <c r="T397" s="141">
        <f t="shared" si="71"/>
        <v>13</v>
      </c>
      <c r="U397" s="141">
        <f t="shared" si="72"/>
        <v>22</v>
      </c>
      <c r="V397" s="141">
        <f t="shared" si="73"/>
        <v>13.193181818181818</v>
      </c>
      <c r="W397" s="141">
        <f t="shared" si="74"/>
        <v>22.326923076923077</v>
      </c>
      <c r="X397" s="141">
        <f t="shared" si="75"/>
        <v>22.326923076923077</v>
      </c>
      <c r="Y397" s="141">
        <f t="shared" si="76"/>
        <v>13.193181818181818</v>
      </c>
    </row>
    <row r="398" spans="1:25">
      <c r="A398" s="141" t="str">
        <f t="shared" si="66"/>
        <v>研发</v>
      </c>
      <c r="B398" s="146" t="str">
        <f t="shared" si="67"/>
        <v>33423</v>
      </c>
      <c r="C398" s="148"/>
      <c r="D398" s="148"/>
      <c r="E398" s="148">
        <v>1</v>
      </c>
      <c r="F398" s="148"/>
      <c r="G398" s="148"/>
      <c r="H398" s="148">
        <v>1</v>
      </c>
      <c r="I398" s="148"/>
      <c r="J398" s="148"/>
      <c r="K398" s="148"/>
      <c r="L398" s="148">
        <v>1</v>
      </c>
      <c r="N398" s="141">
        <v>1</v>
      </c>
      <c r="O398" s="141">
        <v>1</v>
      </c>
      <c r="Q398" s="141">
        <f t="shared" si="68"/>
        <v>423.25</v>
      </c>
      <c r="R398" s="141">
        <f t="shared" si="69"/>
        <v>45</v>
      </c>
      <c r="S398" s="141">
        <f t="shared" si="70"/>
        <v>41</v>
      </c>
      <c r="T398" s="141">
        <f t="shared" si="71"/>
        <v>23</v>
      </c>
      <c r="U398" s="141">
        <f t="shared" si="72"/>
        <v>32</v>
      </c>
      <c r="V398" s="141">
        <f t="shared" si="73"/>
        <v>9.405555555555555</v>
      </c>
      <c r="W398" s="141">
        <f t="shared" si="74"/>
        <v>10.323170731707316</v>
      </c>
      <c r="X398" s="141">
        <f t="shared" si="75"/>
        <v>18.402173913043477</v>
      </c>
      <c r="Y398" s="141">
        <f t="shared" si="76"/>
        <v>13.2265625</v>
      </c>
    </row>
    <row r="399" spans="1:25">
      <c r="A399" s="141" t="str">
        <f t="shared" si="66"/>
        <v>研发</v>
      </c>
      <c r="B399" s="146" t="str">
        <f t="shared" si="67"/>
        <v>31114</v>
      </c>
      <c r="C399" s="148"/>
      <c r="D399" s="148"/>
      <c r="E399" s="148">
        <v>1</v>
      </c>
      <c r="F399" s="148">
        <v>1</v>
      </c>
      <c r="G399" s="148"/>
      <c r="H399" s="148"/>
      <c r="I399" s="148">
        <v>1</v>
      </c>
      <c r="J399" s="148"/>
      <c r="K399" s="148"/>
      <c r="L399" s="148"/>
      <c r="M399" s="147">
        <v>1</v>
      </c>
      <c r="N399" s="147"/>
      <c r="O399" s="147"/>
      <c r="P399" s="147">
        <v>1</v>
      </c>
      <c r="Q399" s="141">
        <f t="shared" si="68"/>
        <v>304.25</v>
      </c>
      <c r="R399" s="141">
        <f t="shared" si="69"/>
        <v>23</v>
      </c>
      <c r="S399" s="141">
        <f t="shared" si="70"/>
        <v>23</v>
      </c>
      <c r="T399" s="141">
        <f t="shared" si="71"/>
        <v>23</v>
      </c>
      <c r="U399" s="141">
        <f t="shared" si="72"/>
        <v>23</v>
      </c>
      <c r="V399" s="141">
        <f t="shared" si="73"/>
        <v>13.228260869565217</v>
      </c>
      <c r="W399" s="141">
        <f t="shared" si="74"/>
        <v>13.228260869565217</v>
      </c>
      <c r="X399" s="141">
        <f t="shared" si="75"/>
        <v>13.228260869565217</v>
      </c>
      <c r="Y399" s="141">
        <f t="shared" si="76"/>
        <v>13.228260869565217</v>
      </c>
    </row>
    <row r="400" spans="1:25">
      <c r="A400" s="141" t="str">
        <f t="shared" si="66"/>
        <v>研发</v>
      </c>
      <c r="B400" s="146" t="str">
        <f t="shared" si="67"/>
        <v>2233</v>
      </c>
      <c r="C400" s="148"/>
      <c r="D400" s="148">
        <v>1</v>
      </c>
      <c r="E400" s="148"/>
      <c r="F400" s="148"/>
      <c r="G400" s="148">
        <v>1</v>
      </c>
      <c r="H400" s="148"/>
      <c r="I400" s="148"/>
      <c r="J400" s="148"/>
      <c r="K400" s="148">
        <v>1</v>
      </c>
      <c r="L400" s="148"/>
      <c r="M400" s="147"/>
      <c r="N400" s="147"/>
      <c r="O400" s="147">
        <v>1</v>
      </c>
      <c r="P400" s="147"/>
      <c r="Q400" s="141">
        <f t="shared" si="68"/>
        <v>291.5</v>
      </c>
      <c r="R400" s="141">
        <f t="shared" si="69"/>
        <v>22</v>
      </c>
      <c r="S400" s="141">
        <f t="shared" si="70"/>
        <v>22</v>
      </c>
      <c r="T400" s="141">
        <f t="shared" si="71"/>
        <v>31</v>
      </c>
      <c r="U400" s="141">
        <f t="shared" si="72"/>
        <v>22</v>
      </c>
      <c r="V400" s="141">
        <f t="shared" si="73"/>
        <v>13.25</v>
      </c>
      <c r="W400" s="141">
        <f t="shared" si="74"/>
        <v>13.25</v>
      </c>
      <c r="X400" s="141">
        <f t="shared" si="75"/>
        <v>9.4032258064516121</v>
      </c>
      <c r="Y400" s="141">
        <f t="shared" si="76"/>
        <v>13.25</v>
      </c>
    </row>
    <row r="401" spans="1:25">
      <c r="A401" s="141" t="str">
        <f t="shared" si="66"/>
        <v>研发</v>
      </c>
      <c r="B401" s="146" t="str">
        <f t="shared" si="67"/>
        <v>2141</v>
      </c>
      <c r="C401" s="148"/>
      <c r="D401" s="148">
        <v>1</v>
      </c>
      <c r="E401" s="148"/>
      <c r="F401" s="148">
        <v>1</v>
      </c>
      <c r="G401" s="148"/>
      <c r="H401" s="148"/>
      <c r="I401" s="148"/>
      <c r="J401" s="148"/>
      <c r="K401" s="148"/>
      <c r="L401" s="148">
        <v>1</v>
      </c>
      <c r="M401" s="141">
        <v>1</v>
      </c>
      <c r="Q401" s="141">
        <f t="shared" si="68"/>
        <v>291.75</v>
      </c>
      <c r="R401" s="141">
        <f t="shared" si="69"/>
        <v>13</v>
      </c>
      <c r="S401" s="141">
        <f t="shared" si="70"/>
        <v>22</v>
      </c>
      <c r="T401" s="141">
        <f t="shared" si="71"/>
        <v>40</v>
      </c>
      <c r="U401" s="141">
        <f t="shared" si="72"/>
        <v>22</v>
      </c>
      <c r="V401" s="141">
        <f t="shared" si="73"/>
        <v>22.442307692307693</v>
      </c>
      <c r="W401" s="141">
        <f t="shared" si="74"/>
        <v>13.261363636363637</v>
      </c>
      <c r="X401" s="141">
        <f t="shared" si="75"/>
        <v>7.2937500000000002</v>
      </c>
      <c r="Y401" s="141">
        <f t="shared" si="76"/>
        <v>13.261363636363637</v>
      </c>
    </row>
    <row r="402" spans="1:25">
      <c r="A402" s="141" t="str">
        <f t="shared" si="66"/>
        <v>研发</v>
      </c>
      <c r="B402" s="146" t="str">
        <f t="shared" si="67"/>
        <v>233234</v>
      </c>
      <c r="C402" s="148"/>
      <c r="D402" s="148">
        <v>1</v>
      </c>
      <c r="E402" s="148"/>
      <c r="F402" s="148"/>
      <c r="G402" s="148"/>
      <c r="H402" s="148">
        <v>1</v>
      </c>
      <c r="I402" s="148"/>
      <c r="J402" s="148"/>
      <c r="K402" s="148">
        <v>1</v>
      </c>
      <c r="L402" s="148"/>
      <c r="N402" s="141">
        <v>1</v>
      </c>
      <c r="O402" s="141">
        <v>1</v>
      </c>
      <c r="P402" s="141">
        <v>1</v>
      </c>
      <c r="Q402" s="141">
        <f t="shared" si="68"/>
        <v>438.75</v>
      </c>
      <c r="R402" s="141">
        <f t="shared" si="69"/>
        <v>46</v>
      </c>
      <c r="S402" s="141">
        <f t="shared" si="70"/>
        <v>33</v>
      </c>
      <c r="T402" s="141">
        <f t="shared" si="71"/>
        <v>33</v>
      </c>
      <c r="U402" s="141">
        <f t="shared" si="72"/>
        <v>33</v>
      </c>
      <c r="V402" s="141">
        <f t="shared" si="73"/>
        <v>9.5380434782608692</v>
      </c>
      <c r="W402" s="141">
        <f t="shared" si="74"/>
        <v>13.295454545454545</v>
      </c>
      <c r="X402" s="141">
        <f t="shared" si="75"/>
        <v>13.295454545454545</v>
      </c>
      <c r="Y402" s="141">
        <f t="shared" si="76"/>
        <v>13.295454545454545</v>
      </c>
    </row>
    <row r="403" spans="1:25">
      <c r="A403" s="141" t="str">
        <f t="shared" si="66"/>
        <v>研发</v>
      </c>
      <c r="B403" s="146" t="str">
        <f t="shared" si="67"/>
        <v>31124</v>
      </c>
      <c r="C403" s="148"/>
      <c r="D403" s="148"/>
      <c r="E403" s="148">
        <v>1</v>
      </c>
      <c r="F403" s="148">
        <v>1</v>
      </c>
      <c r="G403" s="148"/>
      <c r="H403" s="148"/>
      <c r="I403" s="148">
        <v>1</v>
      </c>
      <c r="J403" s="148"/>
      <c r="K403" s="148"/>
      <c r="L403" s="148"/>
      <c r="M403" s="147"/>
      <c r="N403" s="147">
        <v>1</v>
      </c>
      <c r="O403" s="147"/>
      <c r="P403" s="147">
        <v>1</v>
      </c>
      <c r="Q403" s="141">
        <f t="shared" si="68"/>
        <v>307.25</v>
      </c>
      <c r="R403" s="141">
        <f t="shared" si="69"/>
        <v>27</v>
      </c>
      <c r="S403" s="141">
        <f t="shared" si="70"/>
        <v>14</v>
      </c>
      <c r="T403" s="141">
        <f t="shared" si="71"/>
        <v>14</v>
      </c>
      <c r="U403" s="141">
        <f t="shared" si="72"/>
        <v>23</v>
      </c>
      <c r="V403" s="141">
        <f t="shared" si="73"/>
        <v>11.37962962962963</v>
      </c>
      <c r="W403" s="141">
        <f t="shared" si="74"/>
        <v>21.946428571428573</v>
      </c>
      <c r="X403" s="141">
        <f t="shared" si="75"/>
        <v>21.946428571428573</v>
      </c>
      <c r="Y403" s="141">
        <f t="shared" si="76"/>
        <v>13.358695652173912</v>
      </c>
    </row>
    <row r="404" spans="1:25">
      <c r="A404" s="141" t="str">
        <f t="shared" si="66"/>
        <v>研发</v>
      </c>
      <c r="B404" s="146" t="str">
        <f t="shared" si="67"/>
        <v>33414</v>
      </c>
      <c r="C404" s="148"/>
      <c r="D404" s="148"/>
      <c r="E404" s="148">
        <v>1</v>
      </c>
      <c r="F404" s="148"/>
      <c r="G404" s="148"/>
      <c r="H404" s="148">
        <v>1</v>
      </c>
      <c r="I404" s="148"/>
      <c r="J404" s="148"/>
      <c r="K404" s="148"/>
      <c r="L404" s="148">
        <v>1</v>
      </c>
      <c r="M404" s="147">
        <v>1</v>
      </c>
      <c r="N404" s="147"/>
      <c r="O404" s="147"/>
      <c r="P404" s="147">
        <v>1</v>
      </c>
      <c r="Q404" s="141">
        <f t="shared" si="68"/>
        <v>428.25</v>
      </c>
      <c r="R404" s="141">
        <f t="shared" si="69"/>
        <v>41</v>
      </c>
      <c r="S404" s="141">
        <f t="shared" si="70"/>
        <v>41</v>
      </c>
      <c r="T404" s="141">
        <f t="shared" si="71"/>
        <v>23</v>
      </c>
      <c r="U404" s="141">
        <f t="shared" si="72"/>
        <v>32</v>
      </c>
      <c r="V404" s="141">
        <f t="shared" si="73"/>
        <v>10.445121951219512</v>
      </c>
      <c r="W404" s="141">
        <f t="shared" si="74"/>
        <v>10.445121951219512</v>
      </c>
      <c r="X404" s="141">
        <f t="shared" si="75"/>
        <v>18.619565217391305</v>
      </c>
      <c r="Y404" s="141">
        <f t="shared" si="76"/>
        <v>13.3828125</v>
      </c>
    </row>
    <row r="405" spans="1:25">
      <c r="A405" s="141" t="str">
        <f t="shared" si="66"/>
        <v>研发</v>
      </c>
      <c r="B405" s="146" t="str">
        <f t="shared" si="67"/>
        <v>3323</v>
      </c>
      <c r="C405" s="148"/>
      <c r="D405" s="148"/>
      <c r="E405" s="148">
        <v>1</v>
      </c>
      <c r="F405" s="148"/>
      <c r="G405" s="148"/>
      <c r="H405" s="148">
        <v>1</v>
      </c>
      <c r="I405" s="148"/>
      <c r="J405" s="148">
        <v>1</v>
      </c>
      <c r="K405" s="148"/>
      <c r="L405" s="148"/>
      <c r="O405" s="141">
        <v>1</v>
      </c>
      <c r="Q405" s="141">
        <f t="shared" si="68"/>
        <v>294.5</v>
      </c>
      <c r="R405" s="141">
        <f t="shared" si="69"/>
        <v>31</v>
      </c>
      <c r="S405" s="141">
        <f t="shared" si="70"/>
        <v>31</v>
      </c>
      <c r="T405" s="141">
        <f t="shared" si="71"/>
        <v>22</v>
      </c>
      <c r="U405" s="141">
        <f t="shared" si="72"/>
        <v>22</v>
      </c>
      <c r="V405" s="141">
        <f t="shared" si="73"/>
        <v>9.5</v>
      </c>
      <c r="W405" s="141">
        <f t="shared" si="74"/>
        <v>9.5</v>
      </c>
      <c r="X405" s="141">
        <f t="shared" si="75"/>
        <v>13.386363636363637</v>
      </c>
      <c r="Y405" s="141">
        <f t="shared" si="76"/>
        <v>13.386363636363637</v>
      </c>
    </row>
    <row r="406" spans="1:25">
      <c r="A406" s="141" t="str">
        <f t="shared" si="66"/>
        <v>研发</v>
      </c>
      <c r="B406" s="146" t="str">
        <f t="shared" si="67"/>
        <v>2142</v>
      </c>
      <c r="C406" s="148"/>
      <c r="D406" s="148">
        <v>1</v>
      </c>
      <c r="E406" s="148"/>
      <c r="F406" s="148">
        <v>1</v>
      </c>
      <c r="G406" s="148"/>
      <c r="H406" s="148"/>
      <c r="I406" s="148"/>
      <c r="J406" s="148"/>
      <c r="K406" s="148"/>
      <c r="L406" s="148">
        <v>1</v>
      </c>
      <c r="N406" s="141">
        <v>1</v>
      </c>
      <c r="Q406" s="141">
        <f t="shared" si="68"/>
        <v>294.75</v>
      </c>
      <c r="R406" s="141">
        <f t="shared" si="69"/>
        <v>17</v>
      </c>
      <c r="S406" s="141">
        <f t="shared" si="70"/>
        <v>13</v>
      </c>
      <c r="T406" s="141">
        <f t="shared" si="71"/>
        <v>31</v>
      </c>
      <c r="U406" s="141">
        <f t="shared" si="72"/>
        <v>22</v>
      </c>
      <c r="V406" s="141">
        <f t="shared" si="73"/>
        <v>17.338235294117649</v>
      </c>
      <c r="W406" s="141">
        <f t="shared" si="74"/>
        <v>22.673076923076923</v>
      </c>
      <c r="X406" s="141">
        <f t="shared" si="75"/>
        <v>9.508064516129032</v>
      </c>
      <c r="Y406" s="141">
        <f t="shared" si="76"/>
        <v>13.397727272727273</v>
      </c>
    </row>
    <row r="407" spans="1:25">
      <c r="A407" s="141" t="str">
        <f t="shared" si="66"/>
        <v>研发</v>
      </c>
      <c r="B407" s="146" t="str">
        <f t="shared" si="67"/>
        <v>33424</v>
      </c>
      <c r="C407" s="148"/>
      <c r="D407" s="148"/>
      <c r="E407" s="148">
        <v>1</v>
      </c>
      <c r="F407" s="148"/>
      <c r="G407" s="148"/>
      <c r="H407" s="148">
        <v>1</v>
      </c>
      <c r="I407" s="148"/>
      <c r="J407" s="148"/>
      <c r="K407" s="148"/>
      <c r="L407" s="148">
        <v>1</v>
      </c>
      <c r="M407" s="147"/>
      <c r="N407" s="147">
        <v>1</v>
      </c>
      <c r="O407" s="147"/>
      <c r="P407" s="147">
        <v>1</v>
      </c>
      <c r="Q407" s="141">
        <f t="shared" si="68"/>
        <v>431.25</v>
      </c>
      <c r="R407" s="141">
        <f t="shared" si="69"/>
        <v>45</v>
      </c>
      <c r="S407" s="141">
        <f t="shared" si="70"/>
        <v>32</v>
      </c>
      <c r="T407" s="141">
        <f t="shared" si="71"/>
        <v>14</v>
      </c>
      <c r="U407" s="141">
        <f t="shared" si="72"/>
        <v>32</v>
      </c>
      <c r="V407" s="141">
        <f t="shared" si="73"/>
        <v>9.5833333333333339</v>
      </c>
      <c r="W407" s="141">
        <f t="shared" si="74"/>
        <v>13.4765625</v>
      </c>
      <c r="X407" s="141">
        <f t="shared" si="75"/>
        <v>30.803571428571427</v>
      </c>
      <c r="Y407" s="141">
        <f t="shared" si="76"/>
        <v>13.4765625</v>
      </c>
    </row>
    <row r="408" spans="1:25">
      <c r="A408" s="141" t="str">
        <f t="shared" si="66"/>
        <v>研发</v>
      </c>
      <c r="B408" s="146" t="str">
        <f t="shared" si="67"/>
        <v>324</v>
      </c>
      <c r="C408" s="148"/>
      <c r="D408" s="148"/>
      <c r="E408" s="148">
        <v>1</v>
      </c>
      <c r="F408" s="148"/>
      <c r="G408" s="148">
        <v>1</v>
      </c>
      <c r="H408" s="148"/>
      <c r="I408" s="148"/>
      <c r="J408" s="148"/>
      <c r="K408" s="148"/>
      <c r="L408" s="148">
        <v>1</v>
      </c>
      <c r="M408" s="148"/>
      <c r="N408" s="148"/>
      <c r="O408" s="148"/>
      <c r="P408" s="148"/>
      <c r="Q408" s="141">
        <f t="shared" si="68"/>
        <v>284</v>
      </c>
      <c r="R408" s="141">
        <f t="shared" si="69"/>
        <v>21</v>
      </c>
      <c r="S408" s="141">
        <f t="shared" si="70"/>
        <v>21</v>
      </c>
      <c r="T408" s="141">
        <f t="shared" si="71"/>
        <v>12</v>
      </c>
      <c r="U408" s="141">
        <f t="shared" si="72"/>
        <v>21</v>
      </c>
      <c r="V408" s="141">
        <f t="shared" si="73"/>
        <v>13.523809523809524</v>
      </c>
      <c r="W408" s="141">
        <f t="shared" si="74"/>
        <v>13.523809523809524</v>
      </c>
      <c r="X408" s="141">
        <f t="shared" si="75"/>
        <v>23.666666666666668</v>
      </c>
      <c r="Y408" s="141">
        <f t="shared" si="76"/>
        <v>13.523809523809524</v>
      </c>
    </row>
    <row r="409" spans="1:25">
      <c r="A409" s="141" t="str">
        <f t="shared" si="66"/>
        <v>研发</v>
      </c>
      <c r="B409" s="146" t="str">
        <f t="shared" si="67"/>
        <v>314123</v>
      </c>
      <c r="C409" s="148"/>
      <c r="D409" s="148"/>
      <c r="E409" s="148">
        <v>1</v>
      </c>
      <c r="F409" s="148">
        <v>1</v>
      </c>
      <c r="G409" s="148"/>
      <c r="H409" s="148"/>
      <c r="I409" s="148"/>
      <c r="J409" s="148"/>
      <c r="K409" s="148"/>
      <c r="L409" s="148">
        <v>1</v>
      </c>
      <c r="M409" s="141">
        <v>1</v>
      </c>
      <c r="N409" s="141">
        <v>1</v>
      </c>
      <c r="O409" s="141">
        <v>1</v>
      </c>
      <c r="Q409" s="141">
        <f t="shared" si="68"/>
        <v>449</v>
      </c>
      <c r="R409" s="141">
        <f t="shared" si="69"/>
        <v>37</v>
      </c>
      <c r="S409" s="141">
        <f t="shared" si="70"/>
        <v>42</v>
      </c>
      <c r="T409" s="141">
        <f t="shared" si="71"/>
        <v>42</v>
      </c>
      <c r="U409" s="141">
        <f t="shared" si="72"/>
        <v>33</v>
      </c>
      <c r="V409" s="141">
        <f t="shared" si="73"/>
        <v>12.135135135135135</v>
      </c>
      <c r="W409" s="141">
        <f t="shared" si="74"/>
        <v>10.69047619047619</v>
      </c>
      <c r="X409" s="141">
        <f t="shared" si="75"/>
        <v>10.69047619047619</v>
      </c>
      <c r="Y409" s="141">
        <f t="shared" si="76"/>
        <v>13.606060606060606</v>
      </c>
    </row>
    <row r="410" spans="1:25">
      <c r="A410" s="141" t="str">
        <f t="shared" si="66"/>
        <v>研发</v>
      </c>
      <c r="B410" s="146" t="str">
        <f t="shared" si="67"/>
        <v>22134</v>
      </c>
      <c r="C410" s="148"/>
      <c r="D410" s="148">
        <v>1</v>
      </c>
      <c r="E410" s="148"/>
      <c r="F410" s="148"/>
      <c r="G410" s="148">
        <v>1</v>
      </c>
      <c r="H410" s="148"/>
      <c r="I410" s="148">
        <v>1</v>
      </c>
      <c r="J410" s="148"/>
      <c r="K410" s="148"/>
      <c r="L410" s="148"/>
      <c r="O410" s="141">
        <v>1</v>
      </c>
      <c r="P410" s="141">
        <v>1</v>
      </c>
      <c r="Q410" s="141">
        <f t="shared" si="68"/>
        <v>313</v>
      </c>
      <c r="R410" s="141">
        <f t="shared" si="69"/>
        <v>23</v>
      </c>
      <c r="S410" s="141">
        <f t="shared" si="70"/>
        <v>14</v>
      </c>
      <c r="T410" s="141">
        <f t="shared" si="71"/>
        <v>23</v>
      </c>
      <c r="U410" s="141">
        <f t="shared" si="72"/>
        <v>23</v>
      </c>
      <c r="V410" s="141">
        <f t="shared" si="73"/>
        <v>13.608695652173912</v>
      </c>
      <c r="W410" s="141">
        <f t="shared" si="74"/>
        <v>22.357142857142858</v>
      </c>
      <c r="X410" s="141">
        <f t="shared" si="75"/>
        <v>13.608695652173912</v>
      </c>
      <c r="Y410" s="141">
        <f t="shared" si="76"/>
        <v>13.608695652173912</v>
      </c>
    </row>
    <row r="411" spans="1:25">
      <c r="A411" s="141" t="str">
        <f t="shared" si="66"/>
        <v>研发</v>
      </c>
      <c r="B411" s="146" t="str">
        <f t="shared" si="67"/>
        <v>2234</v>
      </c>
      <c r="C411" s="148"/>
      <c r="D411" s="148">
        <v>1</v>
      </c>
      <c r="E411" s="148"/>
      <c r="F411" s="148"/>
      <c r="G411" s="148">
        <v>1</v>
      </c>
      <c r="H411" s="148"/>
      <c r="I411" s="148"/>
      <c r="J411" s="148"/>
      <c r="K411" s="148">
        <v>1</v>
      </c>
      <c r="L411" s="148"/>
      <c r="P411" s="141">
        <v>1</v>
      </c>
      <c r="Q411" s="141">
        <f t="shared" si="68"/>
        <v>299.5</v>
      </c>
      <c r="R411" s="141">
        <f t="shared" si="69"/>
        <v>22</v>
      </c>
      <c r="S411" s="141">
        <f t="shared" si="70"/>
        <v>13</v>
      </c>
      <c r="T411" s="141">
        <f t="shared" si="71"/>
        <v>22</v>
      </c>
      <c r="U411" s="141">
        <f t="shared" si="72"/>
        <v>22</v>
      </c>
      <c r="V411" s="141">
        <f t="shared" si="73"/>
        <v>13.613636363636363</v>
      </c>
      <c r="W411" s="141">
        <f t="shared" si="74"/>
        <v>23.03846153846154</v>
      </c>
      <c r="X411" s="141">
        <f t="shared" si="75"/>
        <v>13.613636363636363</v>
      </c>
      <c r="Y411" s="141">
        <f t="shared" si="76"/>
        <v>13.613636363636363</v>
      </c>
    </row>
    <row r="412" spans="1:25">
      <c r="A412" s="141" t="str">
        <f t="shared" si="66"/>
        <v>研发</v>
      </c>
      <c r="B412" s="146" t="str">
        <f t="shared" si="67"/>
        <v>3324</v>
      </c>
      <c r="C412" s="148"/>
      <c r="D412" s="148"/>
      <c r="E412" s="148">
        <v>1</v>
      </c>
      <c r="F412" s="148"/>
      <c r="G412" s="148"/>
      <c r="H412" s="148">
        <v>1</v>
      </c>
      <c r="I412" s="148"/>
      <c r="J412" s="148">
        <v>1</v>
      </c>
      <c r="K412" s="148"/>
      <c r="L412" s="148"/>
      <c r="M412" s="147"/>
      <c r="N412" s="147"/>
      <c r="O412" s="147"/>
      <c r="P412" s="147">
        <v>1</v>
      </c>
      <c r="Q412" s="141">
        <f t="shared" si="68"/>
        <v>302.5</v>
      </c>
      <c r="R412" s="141">
        <f t="shared" si="69"/>
        <v>31</v>
      </c>
      <c r="S412" s="141">
        <f t="shared" si="70"/>
        <v>22</v>
      </c>
      <c r="T412" s="141">
        <f t="shared" si="71"/>
        <v>13</v>
      </c>
      <c r="U412" s="141">
        <f t="shared" si="72"/>
        <v>22</v>
      </c>
      <c r="V412" s="141">
        <f t="shared" si="73"/>
        <v>9.758064516129032</v>
      </c>
      <c r="W412" s="141">
        <f t="shared" si="74"/>
        <v>13.75</v>
      </c>
      <c r="X412" s="141">
        <f t="shared" si="75"/>
        <v>23.26923076923077</v>
      </c>
      <c r="Y412" s="141">
        <f t="shared" si="76"/>
        <v>13.75</v>
      </c>
    </row>
    <row r="413" spans="1:25">
      <c r="A413" s="141" t="str">
        <f t="shared" si="66"/>
        <v>研发</v>
      </c>
      <c r="B413" s="146" t="str">
        <f t="shared" si="67"/>
        <v>2333</v>
      </c>
      <c r="C413" s="148"/>
      <c r="D413" s="148">
        <v>1</v>
      </c>
      <c r="E413" s="148"/>
      <c r="F413" s="148"/>
      <c r="G413" s="148"/>
      <c r="H413" s="148">
        <v>1</v>
      </c>
      <c r="I413" s="148"/>
      <c r="J413" s="148"/>
      <c r="K413" s="148">
        <v>1</v>
      </c>
      <c r="L413" s="148"/>
      <c r="M413" s="147"/>
      <c r="N413" s="147"/>
      <c r="O413" s="147">
        <v>1</v>
      </c>
      <c r="P413" s="147"/>
      <c r="Q413" s="141">
        <f t="shared" si="68"/>
        <v>303.75</v>
      </c>
      <c r="R413" s="141">
        <f t="shared" si="69"/>
        <v>31</v>
      </c>
      <c r="S413" s="141">
        <f t="shared" si="70"/>
        <v>31</v>
      </c>
      <c r="T413" s="141">
        <f t="shared" si="71"/>
        <v>31</v>
      </c>
      <c r="U413" s="141">
        <f t="shared" si="72"/>
        <v>22</v>
      </c>
      <c r="V413" s="141">
        <f t="shared" si="73"/>
        <v>9.7983870967741939</v>
      </c>
      <c r="W413" s="141">
        <f t="shared" si="74"/>
        <v>9.7983870967741939</v>
      </c>
      <c r="X413" s="141">
        <f t="shared" si="75"/>
        <v>9.7983870967741939</v>
      </c>
      <c r="Y413" s="141">
        <f t="shared" si="76"/>
        <v>13.806818181818182</v>
      </c>
    </row>
    <row r="414" spans="1:25">
      <c r="A414" s="141" t="str">
        <f t="shared" si="66"/>
        <v>研发</v>
      </c>
      <c r="B414" s="146" t="str">
        <f t="shared" si="67"/>
        <v>323234</v>
      </c>
      <c r="C414" s="148"/>
      <c r="D414" s="148"/>
      <c r="E414" s="148">
        <v>1</v>
      </c>
      <c r="F414" s="148"/>
      <c r="G414" s="148">
        <v>1</v>
      </c>
      <c r="H414" s="148"/>
      <c r="I414" s="148"/>
      <c r="J414" s="148"/>
      <c r="K414" s="148">
        <v>1</v>
      </c>
      <c r="L414" s="148"/>
      <c r="N414" s="141">
        <v>1</v>
      </c>
      <c r="O414" s="141">
        <v>1</v>
      </c>
      <c r="P414" s="141">
        <v>1</v>
      </c>
      <c r="Q414" s="141">
        <f t="shared" si="68"/>
        <v>456.75</v>
      </c>
      <c r="R414" s="141">
        <f t="shared" si="69"/>
        <v>46</v>
      </c>
      <c r="S414" s="141">
        <f t="shared" si="70"/>
        <v>33</v>
      </c>
      <c r="T414" s="141">
        <f t="shared" si="71"/>
        <v>24</v>
      </c>
      <c r="U414" s="141">
        <f t="shared" si="72"/>
        <v>33</v>
      </c>
      <c r="V414" s="141">
        <f t="shared" si="73"/>
        <v>9.929347826086957</v>
      </c>
      <c r="W414" s="141">
        <f t="shared" si="74"/>
        <v>13.840909090909092</v>
      </c>
      <c r="X414" s="141">
        <f t="shared" si="75"/>
        <v>19.03125</v>
      </c>
      <c r="Y414" s="141">
        <f t="shared" si="76"/>
        <v>13.840909090909092</v>
      </c>
    </row>
    <row r="415" spans="1:25">
      <c r="A415" s="141" t="str">
        <f t="shared" si="66"/>
        <v>研发</v>
      </c>
      <c r="B415" s="146" t="str">
        <f t="shared" si="67"/>
        <v>314124</v>
      </c>
      <c r="C415" s="148"/>
      <c r="D415" s="148"/>
      <c r="E415" s="148">
        <v>1</v>
      </c>
      <c r="F415" s="148">
        <v>1</v>
      </c>
      <c r="G415" s="148"/>
      <c r="H415" s="148"/>
      <c r="I415" s="148"/>
      <c r="J415" s="148"/>
      <c r="K415" s="148"/>
      <c r="L415" s="148">
        <v>1</v>
      </c>
      <c r="M415" s="141">
        <v>1</v>
      </c>
      <c r="N415" s="141">
        <v>1</v>
      </c>
      <c r="P415" s="141">
        <v>1</v>
      </c>
      <c r="Q415" s="141">
        <f t="shared" si="68"/>
        <v>457</v>
      </c>
      <c r="R415" s="141">
        <f t="shared" si="69"/>
        <v>37</v>
      </c>
      <c r="S415" s="141">
        <f t="shared" si="70"/>
        <v>33</v>
      </c>
      <c r="T415" s="141">
        <f t="shared" si="71"/>
        <v>33</v>
      </c>
      <c r="U415" s="141">
        <f t="shared" si="72"/>
        <v>33</v>
      </c>
      <c r="V415" s="141">
        <f t="shared" si="73"/>
        <v>12.351351351351351</v>
      </c>
      <c r="W415" s="141">
        <f t="shared" si="74"/>
        <v>13.848484848484848</v>
      </c>
      <c r="X415" s="141">
        <f t="shared" si="75"/>
        <v>13.848484848484848</v>
      </c>
      <c r="Y415" s="141">
        <f t="shared" si="76"/>
        <v>13.848484848484848</v>
      </c>
    </row>
    <row r="416" spans="1:25">
      <c r="A416" s="141" t="str">
        <f t="shared" si="66"/>
        <v>研发</v>
      </c>
      <c r="B416" s="146" t="str">
        <f t="shared" si="67"/>
        <v>31213</v>
      </c>
      <c r="C416" s="148"/>
      <c r="D416" s="148"/>
      <c r="E416" s="148">
        <v>1</v>
      </c>
      <c r="F416" s="148">
        <v>1</v>
      </c>
      <c r="G416" s="148"/>
      <c r="H416" s="148"/>
      <c r="I416" s="148"/>
      <c r="J416" s="148">
        <v>1</v>
      </c>
      <c r="K416" s="148"/>
      <c r="L416" s="148"/>
      <c r="M416" s="141">
        <v>1</v>
      </c>
      <c r="O416" s="141">
        <v>1</v>
      </c>
      <c r="Q416" s="141">
        <f t="shared" si="68"/>
        <v>320.25</v>
      </c>
      <c r="R416" s="141">
        <f t="shared" si="69"/>
        <v>23</v>
      </c>
      <c r="S416" s="141">
        <f t="shared" si="70"/>
        <v>32</v>
      </c>
      <c r="T416" s="141">
        <f t="shared" si="71"/>
        <v>41</v>
      </c>
      <c r="U416" s="141">
        <f t="shared" si="72"/>
        <v>23</v>
      </c>
      <c r="V416" s="141">
        <f t="shared" si="73"/>
        <v>13.923913043478262</v>
      </c>
      <c r="W416" s="141">
        <f t="shared" si="74"/>
        <v>10.0078125</v>
      </c>
      <c r="X416" s="141">
        <f t="shared" si="75"/>
        <v>7.8109756097560972</v>
      </c>
      <c r="Y416" s="141">
        <f t="shared" si="76"/>
        <v>13.923913043478262</v>
      </c>
    </row>
    <row r="417" spans="1:25">
      <c r="A417" s="141" t="str">
        <f t="shared" si="66"/>
        <v>研发</v>
      </c>
      <c r="B417" s="146" t="str">
        <f t="shared" si="67"/>
        <v>31223</v>
      </c>
      <c r="C417" s="148"/>
      <c r="D417" s="148"/>
      <c r="E417" s="148">
        <v>1</v>
      </c>
      <c r="F417" s="148">
        <v>1</v>
      </c>
      <c r="G417" s="148"/>
      <c r="H417" s="148"/>
      <c r="I417" s="148"/>
      <c r="J417" s="148">
        <v>1</v>
      </c>
      <c r="K417" s="148"/>
      <c r="L417" s="148"/>
      <c r="N417" s="141">
        <v>1</v>
      </c>
      <c r="O417" s="141">
        <v>1</v>
      </c>
      <c r="Q417" s="141">
        <f t="shared" si="68"/>
        <v>323.25</v>
      </c>
      <c r="R417" s="141">
        <f t="shared" si="69"/>
        <v>27</v>
      </c>
      <c r="S417" s="141">
        <f t="shared" si="70"/>
        <v>23</v>
      </c>
      <c r="T417" s="141">
        <f t="shared" si="71"/>
        <v>32</v>
      </c>
      <c r="U417" s="141">
        <f t="shared" si="72"/>
        <v>23</v>
      </c>
      <c r="V417" s="141">
        <f t="shared" si="73"/>
        <v>11.972222222222221</v>
      </c>
      <c r="W417" s="141">
        <f t="shared" si="74"/>
        <v>14.054347826086957</v>
      </c>
      <c r="X417" s="141">
        <f t="shared" si="75"/>
        <v>10.1015625</v>
      </c>
      <c r="Y417" s="141">
        <f t="shared" si="76"/>
        <v>14.054347826086957</v>
      </c>
    </row>
    <row r="418" spans="1:25">
      <c r="A418" s="141" t="str">
        <f t="shared" si="66"/>
        <v>研发</v>
      </c>
      <c r="B418" s="146" t="str">
        <f t="shared" si="67"/>
        <v>334</v>
      </c>
      <c r="C418" s="148"/>
      <c r="D418" s="148"/>
      <c r="E418" s="148">
        <v>1</v>
      </c>
      <c r="F418" s="148"/>
      <c r="G418" s="148"/>
      <c r="H418" s="148">
        <v>1</v>
      </c>
      <c r="I418" s="148"/>
      <c r="J418" s="148"/>
      <c r="K418" s="148"/>
      <c r="L418" s="148">
        <v>1</v>
      </c>
      <c r="M418" s="148"/>
      <c r="N418" s="148"/>
      <c r="O418" s="148"/>
      <c r="P418" s="148"/>
      <c r="Q418" s="141">
        <f t="shared" si="68"/>
        <v>296.25</v>
      </c>
      <c r="R418" s="141">
        <f t="shared" si="69"/>
        <v>30</v>
      </c>
      <c r="S418" s="141">
        <f t="shared" si="70"/>
        <v>30</v>
      </c>
      <c r="T418" s="141">
        <f t="shared" si="71"/>
        <v>12</v>
      </c>
      <c r="U418" s="141">
        <f t="shared" si="72"/>
        <v>21</v>
      </c>
      <c r="V418" s="141">
        <f t="shared" si="73"/>
        <v>9.875</v>
      </c>
      <c r="W418" s="141">
        <f t="shared" si="74"/>
        <v>9.875</v>
      </c>
      <c r="X418" s="141">
        <f t="shared" si="75"/>
        <v>24.6875</v>
      </c>
      <c r="Y418" s="141">
        <f t="shared" si="76"/>
        <v>14.107142857142858</v>
      </c>
    </row>
    <row r="419" spans="1:25">
      <c r="A419" s="141" t="str">
        <f t="shared" si="66"/>
        <v>研发</v>
      </c>
      <c r="B419" s="146" t="str">
        <f t="shared" si="67"/>
        <v>224234</v>
      </c>
      <c r="C419" s="148"/>
      <c r="D419" s="148">
        <v>1</v>
      </c>
      <c r="E419" s="148"/>
      <c r="F419" s="148"/>
      <c r="G419" s="148">
        <v>1</v>
      </c>
      <c r="H419" s="148"/>
      <c r="I419" s="148"/>
      <c r="J419" s="148"/>
      <c r="K419" s="148"/>
      <c r="L419" s="148">
        <v>1</v>
      </c>
      <c r="M419" s="147"/>
      <c r="N419" s="147">
        <v>1</v>
      </c>
      <c r="O419" s="147">
        <v>1</v>
      </c>
      <c r="P419" s="147">
        <v>1</v>
      </c>
      <c r="Q419" s="141">
        <f t="shared" si="68"/>
        <v>465.75</v>
      </c>
      <c r="R419" s="141">
        <f t="shared" si="69"/>
        <v>37</v>
      </c>
      <c r="S419" s="141">
        <f t="shared" si="70"/>
        <v>24</v>
      </c>
      <c r="T419" s="141">
        <f t="shared" si="71"/>
        <v>33</v>
      </c>
      <c r="U419" s="141">
        <f t="shared" si="72"/>
        <v>33</v>
      </c>
      <c r="V419" s="141">
        <f t="shared" si="73"/>
        <v>12.587837837837839</v>
      </c>
      <c r="W419" s="141">
        <f t="shared" si="74"/>
        <v>19.40625</v>
      </c>
      <c r="X419" s="141">
        <f t="shared" si="75"/>
        <v>14.113636363636363</v>
      </c>
      <c r="Y419" s="141">
        <f t="shared" si="76"/>
        <v>14.113636363636363</v>
      </c>
    </row>
    <row r="420" spans="1:25">
      <c r="A420" s="141" t="str">
        <f t="shared" si="66"/>
        <v>研发</v>
      </c>
      <c r="B420" s="146" t="str">
        <f t="shared" si="67"/>
        <v>23134</v>
      </c>
      <c r="C420" s="148"/>
      <c r="D420" s="148">
        <v>1</v>
      </c>
      <c r="E420" s="148"/>
      <c r="F420" s="148"/>
      <c r="G420" s="148"/>
      <c r="H420" s="148">
        <v>1</v>
      </c>
      <c r="I420" s="148">
        <v>1</v>
      </c>
      <c r="J420" s="148"/>
      <c r="K420" s="148"/>
      <c r="L420" s="148"/>
      <c r="O420" s="141">
        <v>1</v>
      </c>
      <c r="P420" s="141">
        <v>1</v>
      </c>
      <c r="Q420" s="141">
        <f t="shared" si="68"/>
        <v>325.25</v>
      </c>
      <c r="R420" s="141">
        <f t="shared" si="69"/>
        <v>32</v>
      </c>
      <c r="S420" s="141">
        <f t="shared" si="70"/>
        <v>23</v>
      </c>
      <c r="T420" s="141">
        <f t="shared" si="71"/>
        <v>23</v>
      </c>
      <c r="U420" s="141">
        <f t="shared" si="72"/>
        <v>23</v>
      </c>
      <c r="V420" s="141">
        <f t="shared" si="73"/>
        <v>10.1640625</v>
      </c>
      <c r="W420" s="141">
        <f t="shared" si="74"/>
        <v>14.141304347826088</v>
      </c>
      <c r="X420" s="141">
        <f t="shared" si="75"/>
        <v>14.141304347826088</v>
      </c>
      <c r="Y420" s="141">
        <f t="shared" si="76"/>
        <v>14.141304347826088</v>
      </c>
    </row>
    <row r="421" spans="1:25">
      <c r="A421" s="141" t="str">
        <f t="shared" si="66"/>
        <v>研发</v>
      </c>
      <c r="B421" s="146" t="str">
        <f t="shared" si="67"/>
        <v>2334</v>
      </c>
      <c r="C421" s="148"/>
      <c r="D421" s="148">
        <v>1</v>
      </c>
      <c r="E421" s="148"/>
      <c r="F421" s="148"/>
      <c r="G421" s="148"/>
      <c r="H421" s="148">
        <v>1</v>
      </c>
      <c r="I421" s="148"/>
      <c r="J421" s="148"/>
      <c r="K421" s="148">
        <v>1</v>
      </c>
      <c r="L421" s="148"/>
      <c r="M421" s="147"/>
      <c r="N421" s="147"/>
      <c r="O421" s="147"/>
      <c r="P421" s="147">
        <v>1</v>
      </c>
      <c r="Q421" s="141">
        <f t="shared" si="68"/>
        <v>311.75</v>
      </c>
      <c r="R421" s="141">
        <f t="shared" si="69"/>
        <v>31</v>
      </c>
      <c r="S421" s="141">
        <f t="shared" si="70"/>
        <v>22</v>
      </c>
      <c r="T421" s="141">
        <f t="shared" si="71"/>
        <v>22</v>
      </c>
      <c r="U421" s="141">
        <f t="shared" si="72"/>
        <v>22</v>
      </c>
      <c r="V421" s="141">
        <f t="shared" si="73"/>
        <v>10.056451612903226</v>
      </c>
      <c r="W421" s="141">
        <f t="shared" si="74"/>
        <v>14.170454545454545</v>
      </c>
      <c r="X421" s="141">
        <f t="shared" si="75"/>
        <v>14.170454545454545</v>
      </c>
      <c r="Y421" s="141">
        <f t="shared" si="76"/>
        <v>14.170454545454545</v>
      </c>
    </row>
    <row r="422" spans="1:25">
      <c r="A422" s="141" t="str">
        <f t="shared" si="66"/>
        <v>研发</v>
      </c>
      <c r="B422" s="146" t="str">
        <f t="shared" si="67"/>
        <v>333234</v>
      </c>
      <c r="C422" s="148"/>
      <c r="D422" s="148"/>
      <c r="E422" s="148">
        <v>1</v>
      </c>
      <c r="F422" s="148"/>
      <c r="G422" s="148"/>
      <c r="H422" s="148">
        <v>1</v>
      </c>
      <c r="I422" s="148"/>
      <c r="J422" s="148"/>
      <c r="K422" s="148">
        <v>1</v>
      </c>
      <c r="L422" s="148"/>
      <c r="N422" s="141">
        <v>1</v>
      </c>
      <c r="O422" s="141">
        <v>1</v>
      </c>
      <c r="P422" s="141">
        <v>1</v>
      </c>
      <c r="Q422" s="141">
        <f t="shared" si="68"/>
        <v>469</v>
      </c>
      <c r="R422" s="141">
        <f t="shared" si="69"/>
        <v>55</v>
      </c>
      <c r="S422" s="141">
        <f t="shared" si="70"/>
        <v>42</v>
      </c>
      <c r="T422" s="141">
        <f t="shared" si="71"/>
        <v>24</v>
      </c>
      <c r="U422" s="141">
        <f t="shared" si="72"/>
        <v>33</v>
      </c>
      <c r="V422" s="141">
        <f t="shared" si="73"/>
        <v>8.5272727272727273</v>
      </c>
      <c r="W422" s="141">
        <f t="shared" si="74"/>
        <v>11.166666666666666</v>
      </c>
      <c r="X422" s="141">
        <f t="shared" si="75"/>
        <v>19.541666666666668</v>
      </c>
      <c r="Y422" s="141">
        <f t="shared" si="76"/>
        <v>14.212121212121213</v>
      </c>
    </row>
    <row r="423" spans="1:25">
      <c r="A423" s="141" t="str">
        <f t="shared" si="66"/>
        <v>研发</v>
      </c>
      <c r="B423" s="146" t="str">
        <f t="shared" si="67"/>
        <v>11334</v>
      </c>
      <c r="C423" s="148">
        <v>1</v>
      </c>
      <c r="D423" s="148"/>
      <c r="E423" s="148"/>
      <c r="F423" s="148">
        <v>1</v>
      </c>
      <c r="G423" s="148"/>
      <c r="H423" s="148"/>
      <c r="I423" s="148"/>
      <c r="J423" s="148"/>
      <c r="K423" s="148">
        <v>1</v>
      </c>
      <c r="L423" s="148"/>
      <c r="O423" s="141">
        <v>1</v>
      </c>
      <c r="P423" s="141">
        <v>1</v>
      </c>
      <c r="Q423" s="141">
        <f t="shared" si="68"/>
        <v>327.75</v>
      </c>
      <c r="R423" s="141">
        <f t="shared" si="69"/>
        <v>32</v>
      </c>
      <c r="S423" s="141">
        <f t="shared" si="70"/>
        <v>23</v>
      </c>
      <c r="T423" s="141">
        <f t="shared" si="71"/>
        <v>32</v>
      </c>
      <c r="U423" s="141">
        <f t="shared" si="72"/>
        <v>23</v>
      </c>
      <c r="V423" s="141">
        <f t="shared" si="73"/>
        <v>10.2421875</v>
      </c>
      <c r="W423" s="141">
        <f t="shared" si="74"/>
        <v>14.25</v>
      </c>
      <c r="X423" s="141">
        <f t="shared" si="75"/>
        <v>10.2421875</v>
      </c>
      <c r="Y423" s="141">
        <f t="shared" si="76"/>
        <v>14.25</v>
      </c>
    </row>
    <row r="424" spans="1:25">
      <c r="A424" s="141" t="str">
        <f t="shared" si="66"/>
        <v>研发</v>
      </c>
      <c r="B424" s="146" t="str">
        <f t="shared" si="67"/>
        <v>31214</v>
      </c>
      <c r="C424" s="148"/>
      <c r="D424" s="148"/>
      <c r="E424" s="148">
        <v>1</v>
      </c>
      <c r="F424" s="148">
        <v>1</v>
      </c>
      <c r="G424" s="148"/>
      <c r="H424" s="148"/>
      <c r="I424" s="148"/>
      <c r="J424" s="148">
        <v>1</v>
      </c>
      <c r="K424" s="148"/>
      <c r="L424" s="148"/>
      <c r="M424" s="147">
        <v>1</v>
      </c>
      <c r="N424" s="147"/>
      <c r="O424" s="147"/>
      <c r="P424" s="147">
        <v>1</v>
      </c>
      <c r="Q424" s="141">
        <f t="shared" si="68"/>
        <v>328.25</v>
      </c>
      <c r="R424" s="141">
        <f t="shared" si="69"/>
        <v>23</v>
      </c>
      <c r="S424" s="141">
        <f t="shared" si="70"/>
        <v>23</v>
      </c>
      <c r="T424" s="141">
        <f t="shared" si="71"/>
        <v>32</v>
      </c>
      <c r="U424" s="141">
        <f t="shared" si="72"/>
        <v>23</v>
      </c>
      <c r="V424" s="141">
        <f t="shared" si="73"/>
        <v>14.271739130434783</v>
      </c>
      <c r="W424" s="141">
        <f t="shared" si="74"/>
        <v>14.271739130434783</v>
      </c>
      <c r="X424" s="141">
        <f t="shared" si="75"/>
        <v>10.2578125</v>
      </c>
      <c r="Y424" s="141">
        <f t="shared" si="76"/>
        <v>14.271739130434783</v>
      </c>
    </row>
    <row r="425" spans="1:25">
      <c r="A425" s="141" t="str">
        <f t="shared" si="66"/>
        <v>研发</v>
      </c>
      <c r="B425" s="146" t="str">
        <f t="shared" si="67"/>
        <v>21313</v>
      </c>
      <c r="C425" s="148"/>
      <c r="D425" s="148">
        <v>1</v>
      </c>
      <c r="E425" s="148"/>
      <c r="F425" s="148">
        <v>1</v>
      </c>
      <c r="G425" s="148"/>
      <c r="H425" s="148"/>
      <c r="I425" s="148"/>
      <c r="J425" s="148"/>
      <c r="K425" s="148">
        <v>1</v>
      </c>
      <c r="L425" s="148"/>
      <c r="M425" s="141">
        <v>1</v>
      </c>
      <c r="O425" s="141">
        <v>1</v>
      </c>
      <c r="Q425" s="141">
        <f t="shared" si="68"/>
        <v>329.5</v>
      </c>
      <c r="R425" s="141">
        <f t="shared" si="69"/>
        <v>23</v>
      </c>
      <c r="S425" s="141">
        <f t="shared" si="70"/>
        <v>32</v>
      </c>
      <c r="T425" s="141">
        <f t="shared" si="71"/>
        <v>50</v>
      </c>
      <c r="U425" s="141">
        <f t="shared" si="72"/>
        <v>23</v>
      </c>
      <c r="V425" s="141">
        <f t="shared" si="73"/>
        <v>14.326086956521738</v>
      </c>
      <c r="W425" s="141">
        <f t="shared" si="74"/>
        <v>10.296875</v>
      </c>
      <c r="X425" s="141">
        <f t="shared" si="75"/>
        <v>6.59</v>
      </c>
      <c r="Y425" s="141">
        <f t="shared" si="76"/>
        <v>14.326086956521738</v>
      </c>
    </row>
    <row r="426" spans="1:25">
      <c r="A426" s="141" t="str">
        <f t="shared" si="66"/>
        <v>研发</v>
      </c>
      <c r="B426" s="146" t="str">
        <f t="shared" si="67"/>
        <v>311</v>
      </c>
      <c r="C426" s="148"/>
      <c r="D426" s="148"/>
      <c r="E426" s="148">
        <v>1</v>
      </c>
      <c r="F426" s="148">
        <v>1</v>
      </c>
      <c r="G426" s="148"/>
      <c r="H426" s="148"/>
      <c r="I426" s="148">
        <v>1</v>
      </c>
      <c r="J426" s="148"/>
      <c r="K426" s="148"/>
      <c r="L426" s="148"/>
      <c r="M426" s="148"/>
      <c r="N426" s="148"/>
      <c r="O426" s="148"/>
      <c r="P426" s="148"/>
      <c r="Q426" s="141">
        <f t="shared" si="68"/>
        <v>172.25</v>
      </c>
      <c r="R426" s="141">
        <f t="shared" si="69"/>
        <v>12</v>
      </c>
      <c r="S426" s="141">
        <f t="shared" si="70"/>
        <v>12</v>
      </c>
      <c r="T426" s="141">
        <f t="shared" si="71"/>
        <v>12</v>
      </c>
      <c r="U426" s="141">
        <f t="shared" si="72"/>
        <v>12</v>
      </c>
      <c r="V426" s="141">
        <f t="shared" si="73"/>
        <v>14.354166666666666</v>
      </c>
      <c r="W426" s="141">
        <f t="shared" si="74"/>
        <v>14.354166666666666</v>
      </c>
      <c r="X426" s="141">
        <f t="shared" si="75"/>
        <v>14.354166666666666</v>
      </c>
      <c r="Y426" s="141">
        <f t="shared" si="76"/>
        <v>14.354166666666666</v>
      </c>
    </row>
    <row r="427" spans="1:25">
      <c r="A427" s="141" t="str">
        <f t="shared" si="66"/>
        <v>研发</v>
      </c>
      <c r="B427" s="146" t="str">
        <f t="shared" si="67"/>
        <v>31224</v>
      </c>
      <c r="C427" s="148"/>
      <c r="D427" s="148"/>
      <c r="E427" s="148">
        <v>1</v>
      </c>
      <c r="F427" s="148">
        <v>1</v>
      </c>
      <c r="G427" s="148"/>
      <c r="H427" s="148"/>
      <c r="I427" s="148"/>
      <c r="J427" s="148">
        <v>1</v>
      </c>
      <c r="K427" s="148"/>
      <c r="L427" s="148"/>
      <c r="N427" s="141">
        <v>1</v>
      </c>
      <c r="P427" s="141">
        <v>1</v>
      </c>
      <c r="Q427" s="141">
        <f t="shared" si="68"/>
        <v>331.25</v>
      </c>
      <c r="R427" s="141">
        <f t="shared" si="69"/>
        <v>27</v>
      </c>
      <c r="S427" s="141">
        <f t="shared" si="70"/>
        <v>14</v>
      </c>
      <c r="T427" s="141">
        <f t="shared" si="71"/>
        <v>23</v>
      </c>
      <c r="U427" s="141">
        <f t="shared" si="72"/>
        <v>23</v>
      </c>
      <c r="V427" s="141">
        <f t="shared" si="73"/>
        <v>12.268518518518519</v>
      </c>
      <c r="W427" s="141">
        <f t="shared" si="74"/>
        <v>23.660714285714285</v>
      </c>
      <c r="X427" s="141">
        <f t="shared" si="75"/>
        <v>14.402173913043478</v>
      </c>
      <c r="Y427" s="141">
        <f t="shared" si="76"/>
        <v>14.402173913043478</v>
      </c>
    </row>
    <row r="428" spans="1:25">
      <c r="A428" s="141" t="str">
        <f t="shared" si="66"/>
        <v>研发</v>
      </c>
      <c r="B428" s="146" t="str">
        <f t="shared" si="67"/>
        <v>21323</v>
      </c>
      <c r="C428" s="148"/>
      <c r="D428" s="148">
        <v>1</v>
      </c>
      <c r="E428" s="148"/>
      <c r="F428" s="148">
        <v>1</v>
      </c>
      <c r="G428" s="148"/>
      <c r="H428" s="148"/>
      <c r="I428" s="148"/>
      <c r="J428" s="148"/>
      <c r="K428" s="148">
        <v>1</v>
      </c>
      <c r="L428" s="148"/>
      <c r="M428" s="147"/>
      <c r="N428" s="147">
        <v>1</v>
      </c>
      <c r="O428" s="147">
        <v>1</v>
      </c>
      <c r="P428" s="147"/>
      <c r="Q428" s="141">
        <f t="shared" si="68"/>
        <v>332.5</v>
      </c>
      <c r="R428" s="141">
        <f t="shared" si="69"/>
        <v>27</v>
      </c>
      <c r="S428" s="141">
        <f t="shared" si="70"/>
        <v>23</v>
      </c>
      <c r="T428" s="141">
        <f t="shared" si="71"/>
        <v>41</v>
      </c>
      <c r="U428" s="141">
        <f t="shared" si="72"/>
        <v>23</v>
      </c>
      <c r="V428" s="141">
        <f t="shared" si="73"/>
        <v>12.314814814814815</v>
      </c>
      <c r="W428" s="141">
        <f t="shared" si="74"/>
        <v>14.456521739130435</v>
      </c>
      <c r="X428" s="141">
        <f t="shared" si="75"/>
        <v>8.1097560975609753</v>
      </c>
      <c r="Y428" s="141">
        <f t="shared" si="76"/>
        <v>14.456521739130435</v>
      </c>
    </row>
    <row r="429" spans="1:25">
      <c r="A429" s="141" t="str">
        <f t="shared" si="66"/>
        <v>研发</v>
      </c>
      <c r="B429" s="146" t="str">
        <f t="shared" si="67"/>
        <v>234234</v>
      </c>
      <c r="C429" s="148"/>
      <c r="D429" s="148">
        <v>1</v>
      </c>
      <c r="E429" s="148"/>
      <c r="F429" s="148"/>
      <c r="G429" s="148"/>
      <c r="H429" s="148">
        <v>1</v>
      </c>
      <c r="I429" s="148"/>
      <c r="J429" s="148"/>
      <c r="K429" s="148"/>
      <c r="L429" s="148">
        <v>1</v>
      </c>
      <c r="M429" s="147"/>
      <c r="N429" s="147">
        <v>1</v>
      </c>
      <c r="O429" s="147">
        <v>1</v>
      </c>
      <c r="P429" s="147">
        <v>1</v>
      </c>
      <c r="Q429" s="141">
        <f t="shared" si="68"/>
        <v>478</v>
      </c>
      <c r="R429" s="141">
        <f t="shared" si="69"/>
        <v>46</v>
      </c>
      <c r="S429" s="141">
        <f t="shared" si="70"/>
        <v>33</v>
      </c>
      <c r="T429" s="141">
        <f t="shared" si="71"/>
        <v>33</v>
      </c>
      <c r="U429" s="141">
        <f t="shared" si="72"/>
        <v>33</v>
      </c>
      <c r="V429" s="141">
        <f t="shared" si="73"/>
        <v>10.391304347826088</v>
      </c>
      <c r="W429" s="141">
        <f t="shared" si="74"/>
        <v>14.484848484848484</v>
      </c>
      <c r="X429" s="141">
        <f t="shared" si="75"/>
        <v>14.484848484848484</v>
      </c>
      <c r="Y429" s="141">
        <f t="shared" si="76"/>
        <v>14.484848484848484</v>
      </c>
    </row>
    <row r="430" spans="1:25">
      <c r="A430" s="141" t="str">
        <f t="shared" si="66"/>
        <v>研发</v>
      </c>
      <c r="B430" s="146" t="str">
        <f t="shared" si="67"/>
        <v>3233</v>
      </c>
      <c r="C430" s="148"/>
      <c r="D430" s="148"/>
      <c r="E430" s="148">
        <v>1</v>
      </c>
      <c r="F430" s="148"/>
      <c r="G430" s="148">
        <v>1</v>
      </c>
      <c r="H430" s="148"/>
      <c r="I430" s="148"/>
      <c r="J430" s="148"/>
      <c r="K430" s="148">
        <v>1</v>
      </c>
      <c r="L430" s="148"/>
      <c r="O430" s="141">
        <v>1</v>
      </c>
      <c r="Q430" s="141">
        <f t="shared" si="68"/>
        <v>321.75</v>
      </c>
      <c r="R430" s="141">
        <f t="shared" si="69"/>
        <v>31</v>
      </c>
      <c r="S430" s="141">
        <f t="shared" si="70"/>
        <v>31</v>
      </c>
      <c r="T430" s="141">
        <f t="shared" si="71"/>
        <v>22</v>
      </c>
      <c r="U430" s="141">
        <f t="shared" si="72"/>
        <v>22</v>
      </c>
      <c r="V430" s="141">
        <f t="shared" si="73"/>
        <v>10.379032258064516</v>
      </c>
      <c r="W430" s="141">
        <f t="shared" si="74"/>
        <v>10.379032258064516</v>
      </c>
      <c r="X430" s="141">
        <f t="shared" si="75"/>
        <v>14.625</v>
      </c>
      <c r="Y430" s="141">
        <f t="shared" si="76"/>
        <v>14.625</v>
      </c>
    </row>
    <row r="431" spans="1:25">
      <c r="A431" s="141" t="str">
        <f t="shared" si="66"/>
        <v>研发</v>
      </c>
      <c r="B431" s="146" t="str">
        <f t="shared" si="67"/>
        <v>3141</v>
      </c>
      <c r="C431" s="148"/>
      <c r="D431" s="148"/>
      <c r="E431" s="148">
        <v>1</v>
      </c>
      <c r="F431" s="148">
        <v>1</v>
      </c>
      <c r="G431" s="148"/>
      <c r="H431" s="148"/>
      <c r="I431" s="148"/>
      <c r="J431" s="148"/>
      <c r="K431" s="148"/>
      <c r="L431" s="148">
        <v>1</v>
      </c>
      <c r="M431" s="141">
        <v>1</v>
      </c>
      <c r="Q431" s="141">
        <f t="shared" si="68"/>
        <v>322</v>
      </c>
      <c r="R431" s="141">
        <f t="shared" si="69"/>
        <v>22</v>
      </c>
      <c r="S431" s="141">
        <f t="shared" si="70"/>
        <v>31</v>
      </c>
      <c r="T431" s="141">
        <f t="shared" si="71"/>
        <v>31</v>
      </c>
      <c r="U431" s="141">
        <f t="shared" si="72"/>
        <v>22</v>
      </c>
      <c r="V431" s="141">
        <f t="shared" si="73"/>
        <v>14.636363636363637</v>
      </c>
      <c r="W431" s="141">
        <f t="shared" si="74"/>
        <v>10.387096774193548</v>
      </c>
      <c r="X431" s="141">
        <f t="shared" si="75"/>
        <v>10.387096774193548</v>
      </c>
      <c r="Y431" s="141">
        <f t="shared" si="76"/>
        <v>14.636363636363637</v>
      </c>
    </row>
    <row r="432" spans="1:25">
      <c r="A432" s="141" t="str">
        <f t="shared" si="66"/>
        <v>研发</v>
      </c>
      <c r="B432" s="146" t="str">
        <f t="shared" si="67"/>
        <v>22234</v>
      </c>
      <c r="C432" s="148"/>
      <c r="D432" s="148">
        <v>1</v>
      </c>
      <c r="E432" s="148"/>
      <c r="F432" s="148"/>
      <c r="G432" s="148">
        <v>1</v>
      </c>
      <c r="H432" s="148"/>
      <c r="I432" s="148"/>
      <c r="J432" s="148">
        <v>1</v>
      </c>
      <c r="K432" s="148"/>
      <c r="L432" s="148"/>
      <c r="M432" s="147"/>
      <c r="N432" s="147"/>
      <c r="O432" s="147">
        <v>1</v>
      </c>
      <c r="P432" s="147">
        <v>1</v>
      </c>
      <c r="Q432" s="141">
        <f t="shared" si="68"/>
        <v>337</v>
      </c>
      <c r="R432" s="141">
        <f t="shared" si="69"/>
        <v>23</v>
      </c>
      <c r="S432" s="141">
        <f t="shared" si="70"/>
        <v>14</v>
      </c>
      <c r="T432" s="141">
        <f t="shared" si="71"/>
        <v>32</v>
      </c>
      <c r="U432" s="141">
        <f t="shared" si="72"/>
        <v>23</v>
      </c>
      <c r="V432" s="141">
        <f t="shared" si="73"/>
        <v>14.652173913043478</v>
      </c>
      <c r="W432" s="141">
        <f t="shared" si="74"/>
        <v>24.071428571428573</v>
      </c>
      <c r="X432" s="141">
        <f t="shared" si="75"/>
        <v>10.53125</v>
      </c>
      <c r="Y432" s="141">
        <f t="shared" si="76"/>
        <v>14.652173913043478</v>
      </c>
    </row>
    <row r="433" spans="1:25">
      <c r="A433" s="141" t="str">
        <f t="shared" si="66"/>
        <v>研发</v>
      </c>
      <c r="B433" s="146" t="str">
        <f t="shared" si="67"/>
        <v>21314</v>
      </c>
      <c r="C433" s="148"/>
      <c r="D433" s="148">
        <v>1</v>
      </c>
      <c r="E433" s="148"/>
      <c r="F433" s="148">
        <v>1</v>
      </c>
      <c r="G433" s="148"/>
      <c r="H433" s="148"/>
      <c r="I433" s="148"/>
      <c r="J433" s="148"/>
      <c r="K433" s="148">
        <v>1</v>
      </c>
      <c r="L433" s="148"/>
      <c r="M433" s="141">
        <v>1</v>
      </c>
      <c r="P433" s="141">
        <v>1</v>
      </c>
      <c r="Q433" s="141">
        <f t="shared" si="68"/>
        <v>337.5</v>
      </c>
      <c r="R433" s="141">
        <f t="shared" si="69"/>
        <v>23</v>
      </c>
      <c r="S433" s="141">
        <f t="shared" si="70"/>
        <v>23</v>
      </c>
      <c r="T433" s="141">
        <f t="shared" si="71"/>
        <v>41</v>
      </c>
      <c r="U433" s="141">
        <f t="shared" si="72"/>
        <v>23</v>
      </c>
      <c r="V433" s="141">
        <f t="shared" si="73"/>
        <v>14.673913043478262</v>
      </c>
      <c r="W433" s="141">
        <f t="shared" si="74"/>
        <v>14.673913043478262</v>
      </c>
      <c r="X433" s="141">
        <f t="shared" si="75"/>
        <v>8.2317073170731714</v>
      </c>
      <c r="Y433" s="141">
        <f t="shared" si="76"/>
        <v>14.673913043478262</v>
      </c>
    </row>
    <row r="434" spans="1:25">
      <c r="A434" s="141" t="str">
        <f t="shared" si="66"/>
        <v>研发</v>
      </c>
      <c r="B434" s="146" t="str">
        <f t="shared" si="67"/>
        <v>211234</v>
      </c>
      <c r="C434" s="148"/>
      <c r="D434" s="148">
        <v>1</v>
      </c>
      <c r="E434" s="148"/>
      <c r="F434" s="148">
        <v>1</v>
      </c>
      <c r="G434" s="148"/>
      <c r="H434" s="148"/>
      <c r="I434" s="148">
        <v>1</v>
      </c>
      <c r="J434" s="148"/>
      <c r="K434" s="148"/>
      <c r="L434" s="148"/>
      <c r="N434" s="141">
        <v>1</v>
      </c>
      <c r="O434" s="141">
        <v>1</v>
      </c>
      <c r="P434" s="141">
        <v>1</v>
      </c>
      <c r="Q434" s="141">
        <f t="shared" si="68"/>
        <v>354</v>
      </c>
      <c r="R434" s="141">
        <f t="shared" si="69"/>
        <v>28</v>
      </c>
      <c r="S434" s="141">
        <f t="shared" si="70"/>
        <v>15</v>
      </c>
      <c r="T434" s="141">
        <f t="shared" si="71"/>
        <v>33</v>
      </c>
      <c r="U434" s="141">
        <f t="shared" si="72"/>
        <v>24</v>
      </c>
      <c r="V434" s="141">
        <f t="shared" si="73"/>
        <v>12.642857142857142</v>
      </c>
      <c r="W434" s="141">
        <f t="shared" si="74"/>
        <v>23.6</v>
      </c>
      <c r="X434" s="141">
        <f t="shared" si="75"/>
        <v>10.727272727272727</v>
      </c>
      <c r="Y434" s="141">
        <f t="shared" si="76"/>
        <v>14.75</v>
      </c>
    </row>
    <row r="435" spans="1:25">
      <c r="A435" s="141" t="str">
        <f t="shared" si="66"/>
        <v>研发</v>
      </c>
      <c r="B435" s="146" t="str">
        <f t="shared" si="67"/>
        <v>3142</v>
      </c>
      <c r="C435" s="148"/>
      <c r="D435" s="148"/>
      <c r="E435" s="148">
        <v>1</v>
      </c>
      <c r="F435" s="148">
        <v>1</v>
      </c>
      <c r="G435" s="148"/>
      <c r="H435" s="148"/>
      <c r="I435" s="148"/>
      <c r="J435" s="148"/>
      <c r="K435" s="148"/>
      <c r="L435" s="148">
        <v>1</v>
      </c>
      <c r="N435" s="141">
        <v>1</v>
      </c>
      <c r="Q435" s="141">
        <f t="shared" si="68"/>
        <v>325</v>
      </c>
      <c r="R435" s="141">
        <f t="shared" si="69"/>
        <v>26</v>
      </c>
      <c r="S435" s="141">
        <f t="shared" si="70"/>
        <v>22</v>
      </c>
      <c r="T435" s="141">
        <f t="shared" si="71"/>
        <v>22</v>
      </c>
      <c r="U435" s="141">
        <f t="shared" si="72"/>
        <v>22</v>
      </c>
      <c r="V435" s="141">
        <f t="shared" si="73"/>
        <v>12.5</v>
      </c>
      <c r="W435" s="141">
        <f t="shared" si="74"/>
        <v>14.772727272727273</v>
      </c>
      <c r="X435" s="141">
        <f t="shared" si="75"/>
        <v>14.772727272727273</v>
      </c>
      <c r="Y435" s="141">
        <f t="shared" si="76"/>
        <v>14.772727272727273</v>
      </c>
    </row>
    <row r="436" spans="1:25">
      <c r="A436" s="141" t="str">
        <f t="shared" si="66"/>
        <v>研发</v>
      </c>
      <c r="B436" s="146" t="str">
        <f t="shared" si="67"/>
        <v>21324</v>
      </c>
      <c r="C436" s="148"/>
      <c r="D436" s="148">
        <v>1</v>
      </c>
      <c r="E436" s="148"/>
      <c r="F436" s="148">
        <v>1</v>
      </c>
      <c r="G436" s="148"/>
      <c r="H436" s="148"/>
      <c r="I436" s="148"/>
      <c r="J436" s="148"/>
      <c r="K436" s="148">
        <v>1</v>
      </c>
      <c r="L436" s="148"/>
      <c r="M436" s="147"/>
      <c r="N436" s="147">
        <v>1</v>
      </c>
      <c r="O436" s="147"/>
      <c r="P436" s="147">
        <v>1</v>
      </c>
      <c r="Q436" s="141">
        <f t="shared" si="68"/>
        <v>340.5</v>
      </c>
      <c r="R436" s="141">
        <f t="shared" si="69"/>
        <v>27</v>
      </c>
      <c r="S436" s="141">
        <f t="shared" si="70"/>
        <v>14</v>
      </c>
      <c r="T436" s="141">
        <f t="shared" si="71"/>
        <v>32</v>
      </c>
      <c r="U436" s="141">
        <f t="shared" si="72"/>
        <v>23</v>
      </c>
      <c r="V436" s="141">
        <f t="shared" si="73"/>
        <v>12.611111111111111</v>
      </c>
      <c r="W436" s="141">
        <f t="shared" si="74"/>
        <v>24.321428571428573</v>
      </c>
      <c r="X436" s="141">
        <f t="shared" si="75"/>
        <v>10.640625</v>
      </c>
      <c r="Y436" s="141">
        <f t="shared" si="76"/>
        <v>14.804347826086957</v>
      </c>
    </row>
    <row r="437" spans="1:25">
      <c r="A437" s="141" t="str">
        <f t="shared" si="66"/>
        <v>研发</v>
      </c>
      <c r="B437" s="146" t="str">
        <f t="shared" si="67"/>
        <v>32134</v>
      </c>
      <c r="C437" s="148"/>
      <c r="D437" s="148"/>
      <c r="E437" s="148">
        <v>1</v>
      </c>
      <c r="F437" s="148"/>
      <c r="G437" s="148">
        <v>1</v>
      </c>
      <c r="H437" s="148"/>
      <c r="I437" s="148">
        <v>1</v>
      </c>
      <c r="J437" s="148"/>
      <c r="K437" s="148"/>
      <c r="L437" s="148"/>
      <c r="O437" s="141">
        <v>1</v>
      </c>
      <c r="P437" s="141">
        <v>1</v>
      </c>
      <c r="Q437" s="141">
        <f t="shared" si="68"/>
        <v>343.25</v>
      </c>
      <c r="R437" s="141">
        <f t="shared" si="69"/>
        <v>32</v>
      </c>
      <c r="S437" s="141">
        <f t="shared" si="70"/>
        <v>23</v>
      </c>
      <c r="T437" s="141">
        <f t="shared" si="71"/>
        <v>14</v>
      </c>
      <c r="U437" s="141">
        <f t="shared" si="72"/>
        <v>23</v>
      </c>
      <c r="V437" s="141">
        <f t="shared" si="73"/>
        <v>10.7265625</v>
      </c>
      <c r="W437" s="141">
        <f t="shared" si="74"/>
        <v>14.923913043478262</v>
      </c>
      <c r="X437" s="141">
        <f t="shared" si="75"/>
        <v>24.517857142857142</v>
      </c>
      <c r="Y437" s="141">
        <f t="shared" si="76"/>
        <v>14.923913043478262</v>
      </c>
    </row>
    <row r="438" spans="1:25">
      <c r="A438" s="141" t="str">
        <f t="shared" si="66"/>
        <v>研发</v>
      </c>
      <c r="B438" s="146" t="str">
        <f t="shared" si="67"/>
        <v>3234</v>
      </c>
      <c r="C438" s="148"/>
      <c r="D438" s="148"/>
      <c r="E438" s="148">
        <v>1</v>
      </c>
      <c r="F438" s="148"/>
      <c r="G438" s="148">
        <v>1</v>
      </c>
      <c r="H438" s="148"/>
      <c r="I438" s="148"/>
      <c r="J438" s="148"/>
      <c r="K438" s="148">
        <v>1</v>
      </c>
      <c r="L438" s="148"/>
      <c r="P438" s="141">
        <v>1</v>
      </c>
      <c r="Q438" s="141">
        <f t="shared" si="68"/>
        <v>329.75</v>
      </c>
      <c r="R438" s="141">
        <f t="shared" si="69"/>
        <v>31</v>
      </c>
      <c r="S438" s="141">
        <f t="shared" si="70"/>
        <v>22</v>
      </c>
      <c r="T438" s="141">
        <f t="shared" si="71"/>
        <v>13</v>
      </c>
      <c r="U438" s="141">
        <f t="shared" si="72"/>
        <v>22</v>
      </c>
      <c r="V438" s="141">
        <f t="shared" si="73"/>
        <v>10.637096774193548</v>
      </c>
      <c r="W438" s="141">
        <f t="shared" si="74"/>
        <v>14.988636363636363</v>
      </c>
      <c r="X438" s="141">
        <f t="shared" si="75"/>
        <v>25.365384615384617</v>
      </c>
      <c r="Y438" s="141">
        <f t="shared" si="76"/>
        <v>14.988636363636363</v>
      </c>
    </row>
    <row r="439" spans="1:25">
      <c r="A439" s="141" t="str">
        <f t="shared" si="66"/>
        <v>研发</v>
      </c>
      <c r="B439" s="146" t="str">
        <f t="shared" si="67"/>
        <v>324234</v>
      </c>
      <c r="C439" s="148"/>
      <c r="D439" s="148"/>
      <c r="E439" s="148">
        <v>1</v>
      </c>
      <c r="F439" s="148"/>
      <c r="G439" s="148">
        <v>1</v>
      </c>
      <c r="H439" s="148"/>
      <c r="I439" s="148"/>
      <c r="J439" s="148"/>
      <c r="K439" s="148"/>
      <c r="L439" s="148">
        <v>1</v>
      </c>
      <c r="N439" s="141">
        <v>1</v>
      </c>
      <c r="O439" s="141">
        <v>1</v>
      </c>
      <c r="P439" s="141">
        <v>1</v>
      </c>
      <c r="Q439" s="141">
        <f t="shared" si="68"/>
        <v>496</v>
      </c>
      <c r="R439" s="141">
        <f t="shared" si="69"/>
        <v>46</v>
      </c>
      <c r="S439" s="141">
        <f t="shared" si="70"/>
        <v>33</v>
      </c>
      <c r="T439" s="141">
        <f t="shared" si="71"/>
        <v>24</v>
      </c>
      <c r="U439" s="141">
        <f t="shared" si="72"/>
        <v>33</v>
      </c>
      <c r="V439" s="141">
        <f t="shared" si="73"/>
        <v>10.782608695652174</v>
      </c>
      <c r="W439" s="141">
        <f t="shared" si="74"/>
        <v>15.030303030303031</v>
      </c>
      <c r="X439" s="141">
        <f t="shared" si="75"/>
        <v>20.666666666666668</v>
      </c>
      <c r="Y439" s="141">
        <f t="shared" si="76"/>
        <v>15.030303030303031</v>
      </c>
    </row>
    <row r="440" spans="1:25">
      <c r="A440" s="141" t="str">
        <f t="shared" si="66"/>
        <v>研发</v>
      </c>
      <c r="B440" s="146" t="str">
        <f t="shared" si="67"/>
        <v>2243</v>
      </c>
      <c r="C440" s="148"/>
      <c r="D440" s="148">
        <v>1</v>
      </c>
      <c r="E440" s="148"/>
      <c r="F440" s="148"/>
      <c r="G440" s="148">
        <v>1</v>
      </c>
      <c r="H440" s="148"/>
      <c r="I440" s="148"/>
      <c r="J440" s="148"/>
      <c r="K440" s="148"/>
      <c r="L440" s="148">
        <v>1</v>
      </c>
      <c r="M440" s="147"/>
      <c r="N440" s="147"/>
      <c r="O440" s="147">
        <v>1</v>
      </c>
      <c r="P440" s="147"/>
      <c r="Q440" s="141">
        <f t="shared" si="68"/>
        <v>330.75</v>
      </c>
      <c r="R440" s="141">
        <f t="shared" si="69"/>
        <v>22</v>
      </c>
      <c r="S440" s="141">
        <f t="shared" si="70"/>
        <v>22</v>
      </c>
      <c r="T440" s="141">
        <f t="shared" si="71"/>
        <v>31</v>
      </c>
      <c r="U440" s="141">
        <f t="shared" si="72"/>
        <v>22</v>
      </c>
      <c r="V440" s="141">
        <f t="shared" si="73"/>
        <v>15.034090909090908</v>
      </c>
      <c r="W440" s="141">
        <f t="shared" si="74"/>
        <v>15.034090909090908</v>
      </c>
      <c r="X440" s="141">
        <f t="shared" si="75"/>
        <v>10.669354838709678</v>
      </c>
      <c r="Y440" s="141">
        <f t="shared" si="76"/>
        <v>15.034090909090908</v>
      </c>
    </row>
    <row r="441" spans="1:25">
      <c r="A441" s="141" t="str">
        <f t="shared" si="66"/>
        <v>研发</v>
      </c>
      <c r="B441" s="146" t="str">
        <f t="shared" si="67"/>
        <v>3333</v>
      </c>
      <c r="C441" s="148"/>
      <c r="D441" s="148"/>
      <c r="E441" s="148">
        <v>1</v>
      </c>
      <c r="F441" s="148"/>
      <c r="G441" s="148"/>
      <c r="H441" s="148">
        <v>1</v>
      </c>
      <c r="I441" s="148"/>
      <c r="J441" s="148"/>
      <c r="K441" s="148">
        <v>1</v>
      </c>
      <c r="L441" s="148"/>
      <c r="M441" s="147"/>
      <c r="N441" s="147"/>
      <c r="O441" s="147">
        <v>1</v>
      </c>
      <c r="P441" s="147"/>
      <c r="Q441" s="141">
        <f t="shared" si="68"/>
        <v>334</v>
      </c>
      <c r="R441" s="141">
        <f t="shared" si="69"/>
        <v>40</v>
      </c>
      <c r="S441" s="141">
        <f t="shared" si="70"/>
        <v>40</v>
      </c>
      <c r="T441" s="141">
        <f t="shared" si="71"/>
        <v>22</v>
      </c>
      <c r="U441" s="141">
        <f t="shared" si="72"/>
        <v>22</v>
      </c>
      <c r="V441" s="141">
        <f t="shared" si="73"/>
        <v>8.35</v>
      </c>
      <c r="W441" s="141">
        <f t="shared" si="74"/>
        <v>8.35</v>
      </c>
      <c r="X441" s="141">
        <f t="shared" si="75"/>
        <v>15.181818181818182</v>
      </c>
      <c r="Y441" s="141">
        <f t="shared" si="76"/>
        <v>15.181818181818182</v>
      </c>
    </row>
    <row r="442" spans="1:25">
      <c r="A442" s="141" t="str">
        <f t="shared" si="66"/>
        <v>研发</v>
      </c>
      <c r="B442" s="146" t="str">
        <f t="shared" si="67"/>
        <v>23234</v>
      </c>
      <c r="C442" s="148"/>
      <c r="D442" s="148">
        <v>1</v>
      </c>
      <c r="E442" s="148"/>
      <c r="F442" s="148"/>
      <c r="G442" s="148"/>
      <c r="H442" s="148">
        <v>1</v>
      </c>
      <c r="I442" s="148"/>
      <c r="J442" s="148">
        <v>1</v>
      </c>
      <c r="K442" s="148"/>
      <c r="L442" s="148"/>
      <c r="O442" s="141">
        <v>1</v>
      </c>
      <c r="P442" s="141">
        <v>1</v>
      </c>
      <c r="Q442" s="141">
        <f t="shared" si="68"/>
        <v>349.25</v>
      </c>
      <c r="R442" s="141">
        <f t="shared" si="69"/>
        <v>32</v>
      </c>
      <c r="S442" s="141">
        <f t="shared" si="70"/>
        <v>23</v>
      </c>
      <c r="T442" s="141">
        <f t="shared" si="71"/>
        <v>32</v>
      </c>
      <c r="U442" s="141">
        <f t="shared" si="72"/>
        <v>23</v>
      </c>
      <c r="V442" s="141">
        <f t="shared" si="73"/>
        <v>10.9140625</v>
      </c>
      <c r="W442" s="141">
        <f t="shared" si="74"/>
        <v>15.184782608695652</v>
      </c>
      <c r="X442" s="141">
        <f t="shared" si="75"/>
        <v>10.9140625</v>
      </c>
      <c r="Y442" s="141">
        <f t="shared" si="76"/>
        <v>15.184782608695652</v>
      </c>
    </row>
    <row r="443" spans="1:25">
      <c r="A443" s="141" t="str">
        <f t="shared" si="66"/>
        <v>研发</v>
      </c>
      <c r="B443" s="146" t="str">
        <f t="shared" si="67"/>
        <v>2244</v>
      </c>
      <c r="C443" s="148"/>
      <c r="D443" s="148">
        <v>1</v>
      </c>
      <c r="E443" s="148"/>
      <c r="F443" s="148"/>
      <c r="G443" s="148">
        <v>1</v>
      </c>
      <c r="H443" s="148"/>
      <c r="I443" s="148"/>
      <c r="J443" s="148"/>
      <c r="K443" s="148"/>
      <c r="L443" s="148">
        <v>1</v>
      </c>
      <c r="M443" s="147"/>
      <c r="N443" s="147"/>
      <c r="O443" s="147"/>
      <c r="P443" s="147">
        <v>1</v>
      </c>
      <c r="Q443" s="141">
        <f t="shared" si="68"/>
        <v>338.75</v>
      </c>
      <c r="R443" s="141">
        <f t="shared" si="69"/>
        <v>22</v>
      </c>
      <c r="S443" s="141">
        <f t="shared" si="70"/>
        <v>13</v>
      </c>
      <c r="T443" s="141">
        <f t="shared" si="71"/>
        <v>22</v>
      </c>
      <c r="U443" s="141">
        <f t="shared" si="72"/>
        <v>22</v>
      </c>
      <c r="V443" s="141">
        <f t="shared" si="73"/>
        <v>15.397727272727273</v>
      </c>
      <c r="W443" s="141">
        <f t="shared" si="74"/>
        <v>26.057692307692307</v>
      </c>
      <c r="X443" s="141">
        <f t="shared" si="75"/>
        <v>15.397727272727273</v>
      </c>
      <c r="Y443" s="141">
        <f t="shared" si="76"/>
        <v>15.397727272727273</v>
      </c>
    </row>
    <row r="444" spans="1:25">
      <c r="A444" s="141" t="str">
        <f t="shared" si="66"/>
        <v>研发</v>
      </c>
      <c r="B444" s="146" t="str">
        <f t="shared" si="67"/>
        <v>334234</v>
      </c>
      <c r="C444" s="148"/>
      <c r="D444" s="148"/>
      <c r="E444" s="148">
        <v>1</v>
      </c>
      <c r="F444" s="148"/>
      <c r="G444" s="148"/>
      <c r="H444" s="148">
        <v>1</v>
      </c>
      <c r="I444" s="148"/>
      <c r="J444" s="148"/>
      <c r="K444" s="148"/>
      <c r="L444" s="148">
        <v>1</v>
      </c>
      <c r="N444" s="141">
        <v>1</v>
      </c>
      <c r="O444" s="141">
        <v>1</v>
      </c>
      <c r="P444" s="141">
        <v>1</v>
      </c>
      <c r="Q444" s="141">
        <f t="shared" si="68"/>
        <v>508.25</v>
      </c>
      <c r="R444" s="141">
        <f t="shared" si="69"/>
        <v>55</v>
      </c>
      <c r="S444" s="141">
        <f t="shared" si="70"/>
        <v>42</v>
      </c>
      <c r="T444" s="141">
        <f t="shared" si="71"/>
        <v>24</v>
      </c>
      <c r="U444" s="141">
        <f t="shared" si="72"/>
        <v>33</v>
      </c>
      <c r="V444" s="141">
        <f t="shared" si="73"/>
        <v>9.2409090909090903</v>
      </c>
      <c r="W444" s="141">
        <f t="shared" si="74"/>
        <v>12.101190476190476</v>
      </c>
      <c r="X444" s="141">
        <f t="shared" si="75"/>
        <v>21.177083333333332</v>
      </c>
      <c r="Y444" s="141">
        <f t="shared" si="76"/>
        <v>15.401515151515152</v>
      </c>
    </row>
    <row r="445" spans="1:25">
      <c r="A445" s="141" t="str">
        <f t="shared" si="66"/>
        <v>研发</v>
      </c>
      <c r="B445" s="146" t="str">
        <f t="shared" si="67"/>
        <v>33134</v>
      </c>
      <c r="C445" s="148"/>
      <c r="D445" s="148"/>
      <c r="E445" s="148">
        <v>1</v>
      </c>
      <c r="F445" s="148"/>
      <c r="G445" s="148"/>
      <c r="H445" s="148">
        <v>1</v>
      </c>
      <c r="I445" s="148">
        <v>1</v>
      </c>
      <c r="J445" s="148"/>
      <c r="K445" s="148"/>
      <c r="L445" s="148"/>
      <c r="O445" s="141">
        <v>1</v>
      </c>
      <c r="P445" s="141">
        <v>1</v>
      </c>
      <c r="Q445" s="141">
        <f t="shared" si="68"/>
        <v>355.5</v>
      </c>
      <c r="R445" s="141">
        <f t="shared" si="69"/>
        <v>41</v>
      </c>
      <c r="S445" s="141">
        <f t="shared" si="70"/>
        <v>32</v>
      </c>
      <c r="T445" s="141">
        <f t="shared" si="71"/>
        <v>14</v>
      </c>
      <c r="U445" s="141">
        <f t="shared" si="72"/>
        <v>23</v>
      </c>
      <c r="V445" s="141">
        <f t="shared" si="73"/>
        <v>8.6707317073170724</v>
      </c>
      <c r="W445" s="141">
        <f t="shared" si="74"/>
        <v>11.109375</v>
      </c>
      <c r="X445" s="141">
        <f t="shared" si="75"/>
        <v>25.392857142857142</v>
      </c>
      <c r="Y445" s="141">
        <f t="shared" si="76"/>
        <v>15.456521739130435</v>
      </c>
    </row>
    <row r="446" spans="1:25">
      <c r="A446" s="141" t="str">
        <f t="shared" si="66"/>
        <v>研发</v>
      </c>
      <c r="B446" s="146" t="str">
        <f t="shared" si="67"/>
        <v>3334</v>
      </c>
      <c r="C446" s="148"/>
      <c r="D446" s="148"/>
      <c r="E446" s="148">
        <v>1</v>
      </c>
      <c r="F446" s="148"/>
      <c r="G446" s="148"/>
      <c r="H446" s="148">
        <v>1</v>
      </c>
      <c r="I446" s="148"/>
      <c r="J446" s="148"/>
      <c r="K446" s="148">
        <v>1</v>
      </c>
      <c r="L446" s="148"/>
      <c r="P446" s="141">
        <v>1</v>
      </c>
      <c r="Q446" s="141">
        <f t="shared" si="68"/>
        <v>342</v>
      </c>
      <c r="R446" s="141">
        <f t="shared" si="69"/>
        <v>40</v>
      </c>
      <c r="S446" s="141">
        <f t="shared" si="70"/>
        <v>31</v>
      </c>
      <c r="T446" s="141">
        <f t="shared" si="71"/>
        <v>13</v>
      </c>
      <c r="U446" s="141">
        <f t="shared" si="72"/>
        <v>22</v>
      </c>
      <c r="V446" s="141">
        <f t="shared" si="73"/>
        <v>8.5500000000000007</v>
      </c>
      <c r="W446" s="141">
        <f t="shared" si="74"/>
        <v>11.03225806451613</v>
      </c>
      <c r="X446" s="141">
        <f t="shared" si="75"/>
        <v>26.307692307692307</v>
      </c>
      <c r="Y446" s="141">
        <f t="shared" si="76"/>
        <v>15.545454545454545</v>
      </c>
    </row>
    <row r="447" spans="1:25">
      <c r="A447" s="141" t="str">
        <f t="shared" si="66"/>
        <v>研发</v>
      </c>
      <c r="B447" s="146" t="str">
        <f t="shared" si="67"/>
        <v>2343</v>
      </c>
      <c r="C447" s="148"/>
      <c r="D447" s="148">
        <v>1</v>
      </c>
      <c r="E447" s="148"/>
      <c r="F447" s="148"/>
      <c r="G447" s="148"/>
      <c r="H447" s="148">
        <v>1</v>
      </c>
      <c r="I447" s="148"/>
      <c r="J447" s="148"/>
      <c r="K447" s="148"/>
      <c r="L447" s="148">
        <v>1</v>
      </c>
      <c r="O447" s="141">
        <v>1</v>
      </c>
      <c r="Q447" s="141">
        <f t="shared" si="68"/>
        <v>343</v>
      </c>
      <c r="R447" s="141">
        <f t="shared" si="69"/>
        <v>31</v>
      </c>
      <c r="S447" s="141">
        <f t="shared" si="70"/>
        <v>31</v>
      </c>
      <c r="T447" s="141">
        <f t="shared" si="71"/>
        <v>31</v>
      </c>
      <c r="U447" s="141">
        <f t="shared" si="72"/>
        <v>22</v>
      </c>
      <c r="V447" s="141">
        <f t="shared" si="73"/>
        <v>11.064516129032258</v>
      </c>
      <c r="W447" s="141">
        <f t="shared" si="74"/>
        <v>11.064516129032258</v>
      </c>
      <c r="X447" s="141">
        <f t="shared" si="75"/>
        <v>11.064516129032258</v>
      </c>
      <c r="Y447" s="141">
        <f t="shared" si="76"/>
        <v>15.590909090909092</v>
      </c>
    </row>
    <row r="448" spans="1:25">
      <c r="A448" s="141" t="str">
        <f t="shared" si="66"/>
        <v>研发</v>
      </c>
      <c r="B448" s="146" t="str">
        <f t="shared" si="67"/>
        <v>31313</v>
      </c>
      <c r="C448" s="148"/>
      <c r="D448" s="148"/>
      <c r="E448" s="148">
        <v>1</v>
      </c>
      <c r="F448" s="148">
        <v>1</v>
      </c>
      <c r="G448" s="148"/>
      <c r="H448" s="148"/>
      <c r="I448" s="148"/>
      <c r="J448" s="148"/>
      <c r="K448" s="148">
        <v>1</v>
      </c>
      <c r="L448" s="148"/>
      <c r="M448" s="147">
        <v>1</v>
      </c>
      <c r="N448" s="147"/>
      <c r="O448" s="147">
        <v>1</v>
      </c>
      <c r="P448" s="147"/>
      <c r="Q448" s="141">
        <f t="shared" si="68"/>
        <v>359.75</v>
      </c>
      <c r="R448" s="141">
        <f t="shared" si="69"/>
        <v>32</v>
      </c>
      <c r="S448" s="141">
        <f t="shared" si="70"/>
        <v>41</v>
      </c>
      <c r="T448" s="141">
        <f t="shared" si="71"/>
        <v>41</v>
      </c>
      <c r="U448" s="141">
        <f t="shared" si="72"/>
        <v>23</v>
      </c>
      <c r="V448" s="141">
        <f t="shared" si="73"/>
        <v>11.2421875</v>
      </c>
      <c r="W448" s="141">
        <f t="shared" si="74"/>
        <v>8.7743902439024382</v>
      </c>
      <c r="X448" s="141">
        <f t="shared" si="75"/>
        <v>8.7743902439024382</v>
      </c>
      <c r="Y448" s="141">
        <f t="shared" si="76"/>
        <v>15.641304347826088</v>
      </c>
    </row>
    <row r="449" spans="1:25">
      <c r="A449" s="141" t="str">
        <f t="shared" si="66"/>
        <v>研发</v>
      </c>
      <c r="B449" s="146" t="str">
        <f t="shared" si="67"/>
        <v>212234</v>
      </c>
      <c r="C449" s="148"/>
      <c r="D449" s="148">
        <v>1</v>
      </c>
      <c r="E449" s="148"/>
      <c r="F449" s="148">
        <v>1</v>
      </c>
      <c r="G449" s="148"/>
      <c r="H449" s="148"/>
      <c r="I449" s="148"/>
      <c r="J449" s="148">
        <v>1</v>
      </c>
      <c r="K449" s="148"/>
      <c r="L449" s="148"/>
      <c r="M449" s="147"/>
      <c r="N449" s="147">
        <v>1</v>
      </c>
      <c r="O449" s="147">
        <v>1</v>
      </c>
      <c r="P449" s="147">
        <v>1</v>
      </c>
      <c r="Q449" s="141">
        <f t="shared" si="68"/>
        <v>378</v>
      </c>
      <c r="R449" s="141">
        <f t="shared" si="69"/>
        <v>28</v>
      </c>
      <c r="S449" s="141">
        <f t="shared" si="70"/>
        <v>15</v>
      </c>
      <c r="T449" s="141">
        <f t="shared" si="71"/>
        <v>42</v>
      </c>
      <c r="U449" s="141">
        <f t="shared" si="72"/>
        <v>24</v>
      </c>
      <c r="V449" s="141">
        <f t="shared" si="73"/>
        <v>13.5</v>
      </c>
      <c r="W449" s="141">
        <f t="shared" si="74"/>
        <v>25.2</v>
      </c>
      <c r="X449" s="141">
        <f t="shared" si="75"/>
        <v>9</v>
      </c>
      <c r="Y449" s="141">
        <f t="shared" si="76"/>
        <v>15.75</v>
      </c>
    </row>
    <row r="450" spans="1:25">
      <c r="A450" s="141" t="str">
        <f t="shared" si="66"/>
        <v>研发</v>
      </c>
      <c r="B450" s="146" t="str">
        <f t="shared" si="67"/>
        <v>31323</v>
      </c>
      <c r="C450" s="148"/>
      <c r="D450" s="148"/>
      <c r="E450" s="148">
        <v>1</v>
      </c>
      <c r="F450" s="148">
        <v>1</v>
      </c>
      <c r="G450" s="148"/>
      <c r="H450" s="148"/>
      <c r="I450" s="148"/>
      <c r="J450" s="148"/>
      <c r="K450" s="148">
        <v>1</v>
      </c>
      <c r="L450" s="148"/>
      <c r="N450" s="141">
        <v>1</v>
      </c>
      <c r="O450" s="141">
        <v>1</v>
      </c>
      <c r="Q450" s="141">
        <f t="shared" si="68"/>
        <v>362.75</v>
      </c>
      <c r="R450" s="141">
        <f t="shared" si="69"/>
        <v>36</v>
      </c>
      <c r="S450" s="141">
        <f t="shared" si="70"/>
        <v>32</v>
      </c>
      <c r="T450" s="141">
        <f t="shared" si="71"/>
        <v>32</v>
      </c>
      <c r="U450" s="141">
        <f t="shared" si="72"/>
        <v>23</v>
      </c>
      <c r="V450" s="141">
        <f t="shared" si="73"/>
        <v>10.076388888888889</v>
      </c>
      <c r="W450" s="141">
        <f t="shared" si="74"/>
        <v>11.3359375</v>
      </c>
      <c r="X450" s="141">
        <f t="shared" si="75"/>
        <v>11.3359375</v>
      </c>
      <c r="Y450" s="141">
        <f t="shared" si="76"/>
        <v>15.771739130434783</v>
      </c>
    </row>
    <row r="451" spans="1:25">
      <c r="A451" s="141" t="str">
        <f t="shared" si="66"/>
        <v>研发</v>
      </c>
      <c r="B451" s="146" t="str">
        <f t="shared" si="67"/>
        <v>2344</v>
      </c>
      <c r="C451" s="148"/>
      <c r="D451" s="148">
        <v>1</v>
      </c>
      <c r="E451" s="148"/>
      <c r="F451" s="148"/>
      <c r="G451" s="148"/>
      <c r="H451" s="148">
        <v>1</v>
      </c>
      <c r="I451" s="148"/>
      <c r="J451" s="148"/>
      <c r="K451" s="148"/>
      <c r="L451" s="148">
        <v>1</v>
      </c>
      <c r="P451" s="141">
        <v>1</v>
      </c>
      <c r="Q451" s="141">
        <f t="shared" si="68"/>
        <v>351</v>
      </c>
      <c r="R451" s="141">
        <f t="shared" si="69"/>
        <v>31</v>
      </c>
      <c r="S451" s="141">
        <f t="shared" si="70"/>
        <v>22</v>
      </c>
      <c r="T451" s="141">
        <f t="shared" si="71"/>
        <v>22</v>
      </c>
      <c r="U451" s="141">
        <f t="shared" si="72"/>
        <v>22</v>
      </c>
      <c r="V451" s="141">
        <f t="shared" si="73"/>
        <v>11.32258064516129</v>
      </c>
      <c r="W451" s="141">
        <f t="shared" si="74"/>
        <v>15.954545454545455</v>
      </c>
      <c r="X451" s="141">
        <f t="shared" si="75"/>
        <v>15.954545454545455</v>
      </c>
      <c r="Y451" s="141">
        <f t="shared" si="76"/>
        <v>15.954545454545455</v>
      </c>
    </row>
    <row r="452" spans="1:25">
      <c r="A452" s="141" t="str">
        <f t="shared" si="66"/>
        <v>研发</v>
      </c>
      <c r="B452" s="146" t="str">
        <f t="shared" si="67"/>
        <v>11434</v>
      </c>
      <c r="C452" s="148">
        <v>1</v>
      </c>
      <c r="D452" s="148"/>
      <c r="E452" s="148"/>
      <c r="F452" s="148">
        <v>1</v>
      </c>
      <c r="G452" s="148"/>
      <c r="H452" s="148"/>
      <c r="I452" s="148"/>
      <c r="J452" s="148"/>
      <c r="K452" s="148"/>
      <c r="L452" s="148">
        <v>1</v>
      </c>
      <c r="O452" s="141">
        <v>1</v>
      </c>
      <c r="P452" s="141">
        <v>1</v>
      </c>
      <c r="Q452" s="141">
        <f t="shared" si="68"/>
        <v>367</v>
      </c>
      <c r="R452" s="141">
        <f t="shared" si="69"/>
        <v>32</v>
      </c>
      <c r="S452" s="141">
        <f t="shared" si="70"/>
        <v>23</v>
      </c>
      <c r="T452" s="141">
        <f t="shared" si="71"/>
        <v>32</v>
      </c>
      <c r="U452" s="141">
        <f t="shared" si="72"/>
        <v>23</v>
      </c>
      <c r="V452" s="141">
        <f t="shared" si="73"/>
        <v>11.46875</v>
      </c>
      <c r="W452" s="141">
        <f t="shared" si="74"/>
        <v>15.956521739130435</v>
      </c>
      <c r="X452" s="141">
        <f t="shared" si="75"/>
        <v>11.46875</v>
      </c>
      <c r="Y452" s="141">
        <f t="shared" si="76"/>
        <v>15.956521739130435</v>
      </c>
    </row>
    <row r="453" spans="1:25">
      <c r="A453" s="141" t="str">
        <f t="shared" si="66"/>
        <v>研发</v>
      </c>
      <c r="B453" s="146" t="str">
        <f t="shared" si="67"/>
        <v>32234</v>
      </c>
      <c r="C453" s="148"/>
      <c r="D453" s="148"/>
      <c r="E453" s="148">
        <v>1</v>
      </c>
      <c r="F453" s="148"/>
      <c r="G453" s="148">
        <v>1</v>
      </c>
      <c r="H453" s="148"/>
      <c r="I453" s="148"/>
      <c r="J453" s="148">
        <v>1</v>
      </c>
      <c r="K453" s="148"/>
      <c r="L453" s="148"/>
      <c r="M453" s="147"/>
      <c r="N453" s="147"/>
      <c r="O453" s="147">
        <v>1</v>
      </c>
      <c r="P453" s="147">
        <v>1</v>
      </c>
      <c r="Q453" s="141">
        <f t="shared" si="68"/>
        <v>367.25</v>
      </c>
      <c r="R453" s="141">
        <f t="shared" si="69"/>
        <v>32</v>
      </c>
      <c r="S453" s="141">
        <f t="shared" si="70"/>
        <v>23</v>
      </c>
      <c r="T453" s="141">
        <f t="shared" si="71"/>
        <v>23</v>
      </c>
      <c r="U453" s="141">
        <f t="shared" si="72"/>
        <v>23</v>
      </c>
      <c r="V453" s="141">
        <f t="shared" si="73"/>
        <v>11.4765625</v>
      </c>
      <c r="W453" s="141">
        <f t="shared" si="74"/>
        <v>15.967391304347826</v>
      </c>
      <c r="X453" s="141">
        <f t="shared" si="75"/>
        <v>15.967391304347826</v>
      </c>
      <c r="Y453" s="141">
        <f t="shared" si="76"/>
        <v>15.967391304347826</v>
      </c>
    </row>
    <row r="454" spans="1:25">
      <c r="A454" s="141" t="str">
        <f t="shared" si="66"/>
        <v>研发</v>
      </c>
      <c r="B454" s="146" t="str">
        <f t="shared" si="67"/>
        <v>31314</v>
      </c>
      <c r="C454" s="148"/>
      <c r="D454" s="148"/>
      <c r="E454" s="148">
        <v>1</v>
      </c>
      <c r="F454" s="148">
        <v>1</v>
      </c>
      <c r="G454" s="148"/>
      <c r="H454" s="148"/>
      <c r="I454" s="148"/>
      <c r="J454" s="148"/>
      <c r="K454" s="148">
        <v>1</v>
      </c>
      <c r="L454" s="148"/>
      <c r="M454" s="141">
        <v>1</v>
      </c>
      <c r="P454" s="141">
        <v>1</v>
      </c>
      <c r="Q454" s="141">
        <f t="shared" si="68"/>
        <v>367.75</v>
      </c>
      <c r="R454" s="141">
        <f t="shared" si="69"/>
        <v>32</v>
      </c>
      <c r="S454" s="141">
        <f t="shared" si="70"/>
        <v>32</v>
      </c>
      <c r="T454" s="141">
        <f t="shared" si="71"/>
        <v>32</v>
      </c>
      <c r="U454" s="141">
        <f t="shared" si="72"/>
        <v>23</v>
      </c>
      <c r="V454" s="141">
        <f t="shared" si="73"/>
        <v>11.4921875</v>
      </c>
      <c r="W454" s="141">
        <f t="shared" si="74"/>
        <v>11.4921875</v>
      </c>
      <c r="X454" s="141">
        <f t="shared" si="75"/>
        <v>11.4921875</v>
      </c>
      <c r="Y454" s="141">
        <f t="shared" si="76"/>
        <v>15.989130434782609</v>
      </c>
    </row>
    <row r="455" spans="1:25">
      <c r="A455" s="141" t="str">
        <f t="shared" si="66"/>
        <v>研发</v>
      </c>
      <c r="B455" s="146" t="str">
        <f t="shared" si="67"/>
        <v>311234</v>
      </c>
      <c r="C455" s="148"/>
      <c r="D455" s="148"/>
      <c r="E455" s="148">
        <v>1</v>
      </c>
      <c r="F455" s="148">
        <v>1</v>
      </c>
      <c r="G455" s="148"/>
      <c r="H455" s="148"/>
      <c r="I455" s="148">
        <v>1</v>
      </c>
      <c r="J455" s="148"/>
      <c r="K455" s="148"/>
      <c r="L455" s="148"/>
      <c r="M455" s="147"/>
      <c r="N455" s="147">
        <v>1</v>
      </c>
      <c r="O455" s="147">
        <v>1</v>
      </c>
      <c r="P455" s="147">
        <v>1</v>
      </c>
      <c r="Q455" s="141">
        <f t="shared" si="68"/>
        <v>384.25</v>
      </c>
      <c r="R455" s="141">
        <f t="shared" si="69"/>
        <v>37</v>
      </c>
      <c r="S455" s="141">
        <f t="shared" si="70"/>
        <v>24</v>
      </c>
      <c r="T455" s="141">
        <f t="shared" si="71"/>
        <v>24</v>
      </c>
      <c r="U455" s="141">
        <f t="shared" si="72"/>
        <v>24</v>
      </c>
      <c r="V455" s="141">
        <f t="shared" si="73"/>
        <v>10.385135135135135</v>
      </c>
      <c r="W455" s="141">
        <f t="shared" si="74"/>
        <v>16.010416666666668</v>
      </c>
      <c r="X455" s="141">
        <f t="shared" si="75"/>
        <v>16.010416666666668</v>
      </c>
      <c r="Y455" s="141">
        <f t="shared" si="76"/>
        <v>16.010416666666668</v>
      </c>
    </row>
    <row r="456" spans="1:25">
      <c r="A456" s="141" t="str">
        <f t="shared" ref="A456:A511" si="77">IF(SUMPRODUCT(C456:P456,$C$6:$P$6)&gt;=0.5,"研发","不研发")</f>
        <v>研发</v>
      </c>
      <c r="B456" s="146" t="str">
        <f t="shared" ref="B456:B519" si="78">IF(C456=1,1,IF(D456=1,2,IF(E456=1,3,"")))&amp;IF(F456=1,1,IF(G456=1,2,IF(H456=1,3,"")))&amp;IF(I456=1,1,IF(J456=1,2,IF(K456=1,3,IF(L456=1,4,""))))&amp;IF(M456=1,1,"")&amp;IF(N456=1,2,"")&amp;IF(O456=1,3,"")&amp;IF(P456=1,4,"")</f>
        <v>21413</v>
      </c>
      <c r="C456" s="148"/>
      <c r="D456" s="148">
        <v>1</v>
      </c>
      <c r="E456" s="148"/>
      <c r="F456" s="148">
        <v>1</v>
      </c>
      <c r="G456" s="148"/>
      <c r="H456" s="148"/>
      <c r="I456" s="148"/>
      <c r="J456" s="148"/>
      <c r="K456" s="148"/>
      <c r="L456" s="148">
        <v>1</v>
      </c>
      <c r="M456" s="141">
        <v>1</v>
      </c>
      <c r="O456" s="141">
        <v>1</v>
      </c>
      <c r="Q456" s="141">
        <f t="shared" ref="Q456:Q519" si="79">SUMPRODUCT(C456:P456,$C$1:$P$1)</f>
        <v>368.75</v>
      </c>
      <c r="R456" s="141">
        <f t="shared" ref="R456:R511" si="80">SUMPRODUCT($C$5:$P$5,C456:P456)</f>
        <v>23</v>
      </c>
      <c r="S456" s="141">
        <f t="shared" ref="S456:S511" si="81">SUMPRODUCT(C456:P456,$C$4:$P$4)</f>
        <v>32</v>
      </c>
      <c r="T456" s="141">
        <f t="shared" ref="T456:T511" si="82">SUMPRODUCT(C456:P456,$C$3:$P$3)</f>
        <v>50</v>
      </c>
      <c r="U456" s="141">
        <f t="shared" ref="U456:U511" si="83">SUMPRODUCT($C$2:$P$2,C456:P456)</f>
        <v>23</v>
      </c>
      <c r="V456" s="141">
        <f t="shared" ref="V456:V511" si="84">Q456/R456</f>
        <v>16.032608695652176</v>
      </c>
      <c r="W456" s="141">
        <f t="shared" ref="W456:W511" si="85">Q456/S456</f>
        <v>11.5234375</v>
      </c>
      <c r="X456" s="141">
        <f t="shared" ref="X456:X511" si="86">Q456/T456</f>
        <v>7.375</v>
      </c>
      <c r="Y456" s="141">
        <f t="shared" ref="Y456:Y511" si="87">Q456/U456</f>
        <v>16.032608695652176</v>
      </c>
    </row>
    <row r="457" spans="1:25">
      <c r="A457" s="141" t="str">
        <f t="shared" si="77"/>
        <v>研发</v>
      </c>
      <c r="B457" s="146" t="str">
        <f t="shared" si="78"/>
        <v>31324</v>
      </c>
      <c r="C457" s="148"/>
      <c r="D457" s="148"/>
      <c r="E457" s="148">
        <v>1</v>
      </c>
      <c r="F457" s="148">
        <v>1</v>
      </c>
      <c r="G457" s="148"/>
      <c r="H457" s="148"/>
      <c r="I457" s="148"/>
      <c r="J457" s="148"/>
      <c r="K457" s="148">
        <v>1</v>
      </c>
      <c r="L457" s="148"/>
      <c r="N457" s="141">
        <v>1</v>
      </c>
      <c r="P457" s="141">
        <v>1</v>
      </c>
      <c r="Q457" s="141">
        <f t="shared" si="79"/>
        <v>370.75</v>
      </c>
      <c r="R457" s="141">
        <f t="shared" si="80"/>
        <v>36</v>
      </c>
      <c r="S457" s="141">
        <f t="shared" si="81"/>
        <v>23</v>
      </c>
      <c r="T457" s="141">
        <f t="shared" si="82"/>
        <v>23</v>
      </c>
      <c r="U457" s="141">
        <f t="shared" si="83"/>
        <v>23</v>
      </c>
      <c r="V457" s="141">
        <f t="shared" si="84"/>
        <v>10.298611111111111</v>
      </c>
      <c r="W457" s="141">
        <f t="shared" si="85"/>
        <v>16.119565217391305</v>
      </c>
      <c r="X457" s="141">
        <f t="shared" si="86"/>
        <v>16.119565217391305</v>
      </c>
      <c r="Y457" s="141">
        <f t="shared" si="87"/>
        <v>16.119565217391305</v>
      </c>
    </row>
    <row r="458" spans="1:25">
      <c r="A458" s="141" t="str">
        <f t="shared" si="77"/>
        <v>研发</v>
      </c>
      <c r="B458" s="146" t="str">
        <f t="shared" si="78"/>
        <v>21423</v>
      </c>
      <c r="C458" s="148"/>
      <c r="D458" s="148">
        <v>1</v>
      </c>
      <c r="E458" s="148"/>
      <c r="F458" s="148">
        <v>1</v>
      </c>
      <c r="G458" s="148"/>
      <c r="H458" s="148"/>
      <c r="I458" s="148"/>
      <c r="J458" s="148"/>
      <c r="K458" s="148"/>
      <c r="L458" s="148">
        <v>1</v>
      </c>
      <c r="N458" s="141">
        <v>1</v>
      </c>
      <c r="O458" s="141">
        <v>1</v>
      </c>
      <c r="Q458" s="141">
        <f t="shared" si="79"/>
        <v>371.75</v>
      </c>
      <c r="R458" s="141">
        <f t="shared" si="80"/>
        <v>27</v>
      </c>
      <c r="S458" s="141">
        <f t="shared" si="81"/>
        <v>23</v>
      </c>
      <c r="T458" s="141">
        <f t="shared" si="82"/>
        <v>41</v>
      </c>
      <c r="U458" s="141">
        <f t="shared" si="83"/>
        <v>23</v>
      </c>
      <c r="V458" s="141">
        <f t="shared" si="84"/>
        <v>13.768518518518519</v>
      </c>
      <c r="W458" s="141">
        <f t="shared" si="85"/>
        <v>16.163043478260871</v>
      </c>
      <c r="X458" s="141">
        <f t="shared" si="86"/>
        <v>9.0670731707317067</v>
      </c>
      <c r="Y458" s="141">
        <f t="shared" si="87"/>
        <v>16.163043478260871</v>
      </c>
    </row>
    <row r="459" spans="1:25">
      <c r="A459" s="141" t="str">
        <f t="shared" si="77"/>
        <v>研发</v>
      </c>
      <c r="B459" s="146" t="str">
        <f t="shared" si="78"/>
        <v>312</v>
      </c>
      <c r="C459" s="148"/>
      <c r="D459" s="148"/>
      <c r="E459" s="148">
        <v>1</v>
      </c>
      <c r="F459" s="148">
        <v>1</v>
      </c>
      <c r="G459" s="148"/>
      <c r="H459" s="148"/>
      <c r="I459" s="148"/>
      <c r="J459" s="148">
        <v>1</v>
      </c>
      <c r="K459" s="148"/>
      <c r="L459" s="148"/>
      <c r="M459" s="148"/>
      <c r="N459" s="148"/>
      <c r="O459" s="148"/>
      <c r="P459" s="148"/>
      <c r="Q459" s="141">
        <f t="shared" si="79"/>
        <v>196.25</v>
      </c>
      <c r="R459" s="141">
        <f t="shared" si="80"/>
        <v>12</v>
      </c>
      <c r="S459" s="141">
        <f t="shared" si="81"/>
        <v>12</v>
      </c>
      <c r="T459" s="141">
        <f t="shared" si="82"/>
        <v>21</v>
      </c>
      <c r="U459" s="141">
        <f t="shared" si="83"/>
        <v>12</v>
      </c>
      <c r="V459" s="141">
        <f t="shared" si="84"/>
        <v>16.354166666666668</v>
      </c>
      <c r="W459" s="141">
        <f t="shared" si="85"/>
        <v>16.354166666666668</v>
      </c>
      <c r="X459" s="141">
        <f t="shared" si="86"/>
        <v>9.3452380952380949</v>
      </c>
      <c r="Y459" s="141">
        <f t="shared" si="87"/>
        <v>16.354166666666668</v>
      </c>
    </row>
    <row r="460" spans="1:25">
      <c r="A460" s="141" t="str">
        <f t="shared" si="77"/>
        <v>研发</v>
      </c>
      <c r="B460" s="146" t="str">
        <f t="shared" si="78"/>
        <v>22334</v>
      </c>
      <c r="C460" s="148"/>
      <c r="D460" s="148">
        <v>1</v>
      </c>
      <c r="E460" s="148"/>
      <c r="F460" s="148"/>
      <c r="G460" s="148">
        <v>1</v>
      </c>
      <c r="H460" s="148"/>
      <c r="I460" s="148"/>
      <c r="J460" s="148"/>
      <c r="K460" s="148">
        <v>1</v>
      </c>
      <c r="L460" s="148"/>
      <c r="O460" s="141">
        <v>1</v>
      </c>
      <c r="P460" s="141">
        <v>1</v>
      </c>
      <c r="Q460" s="141">
        <f t="shared" si="79"/>
        <v>376.5</v>
      </c>
      <c r="R460" s="141">
        <f t="shared" si="80"/>
        <v>32</v>
      </c>
      <c r="S460" s="141">
        <f t="shared" si="81"/>
        <v>23</v>
      </c>
      <c r="T460" s="141">
        <f t="shared" si="82"/>
        <v>32</v>
      </c>
      <c r="U460" s="141">
        <f t="shared" si="83"/>
        <v>23</v>
      </c>
      <c r="V460" s="141">
        <f t="shared" si="84"/>
        <v>11.765625</v>
      </c>
      <c r="W460" s="141">
        <f t="shared" si="85"/>
        <v>16.369565217391305</v>
      </c>
      <c r="X460" s="141">
        <f t="shared" si="86"/>
        <v>11.765625</v>
      </c>
      <c r="Y460" s="141">
        <f t="shared" si="87"/>
        <v>16.369565217391305</v>
      </c>
    </row>
    <row r="461" spans="1:25">
      <c r="A461" s="141" t="str">
        <f t="shared" si="77"/>
        <v>研发</v>
      </c>
      <c r="B461" s="146" t="str">
        <f t="shared" si="78"/>
        <v>21414</v>
      </c>
      <c r="C461" s="148"/>
      <c r="D461" s="148">
        <v>1</v>
      </c>
      <c r="E461" s="148"/>
      <c r="F461" s="148">
        <v>1</v>
      </c>
      <c r="G461" s="148"/>
      <c r="H461" s="148"/>
      <c r="I461" s="148"/>
      <c r="J461" s="148"/>
      <c r="K461" s="148"/>
      <c r="L461" s="148">
        <v>1</v>
      </c>
      <c r="M461" s="141">
        <v>1</v>
      </c>
      <c r="P461" s="141">
        <v>1</v>
      </c>
      <c r="Q461" s="141">
        <f t="shared" si="79"/>
        <v>376.75</v>
      </c>
      <c r="R461" s="141">
        <f t="shared" si="80"/>
        <v>23</v>
      </c>
      <c r="S461" s="141">
        <f t="shared" si="81"/>
        <v>23</v>
      </c>
      <c r="T461" s="141">
        <f t="shared" si="82"/>
        <v>41</v>
      </c>
      <c r="U461" s="141">
        <f t="shared" si="83"/>
        <v>23</v>
      </c>
      <c r="V461" s="141">
        <f t="shared" si="84"/>
        <v>16.380434782608695</v>
      </c>
      <c r="W461" s="141">
        <f t="shared" si="85"/>
        <v>16.380434782608695</v>
      </c>
      <c r="X461" s="141">
        <f t="shared" si="86"/>
        <v>9.1890243902439028</v>
      </c>
      <c r="Y461" s="141">
        <f t="shared" si="87"/>
        <v>16.380434782608695</v>
      </c>
    </row>
    <row r="462" spans="1:25">
      <c r="A462" s="141" t="str">
        <f t="shared" si="77"/>
        <v>研发</v>
      </c>
      <c r="B462" s="146" t="str">
        <f t="shared" si="78"/>
        <v>3243</v>
      </c>
      <c r="C462" s="148"/>
      <c r="D462" s="148"/>
      <c r="E462" s="148">
        <v>1</v>
      </c>
      <c r="F462" s="148"/>
      <c r="G462" s="148">
        <v>1</v>
      </c>
      <c r="H462" s="148"/>
      <c r="I462" s="148"/>
      <c r="J462" s="148"/>
      <c r="K462" s="148"/>
      <c r="L462" s="148">
        <v>1</v>
      </c>
      <c r="O462" s="141">
        <v>1</v>
      </c>
      <c r="Q462" s="141">
        <f t="shared" si="79"/>
        <v>361</v>
      </c>
      <c r="R462" s="141">
        <f t="shared" si="80"/>
        <v>31</v>
      </c>
      <c r="S462" s="141">
        <f t="shared" si="81"/>
        <v>31</v>
      </c>
      <c r="T462" s="141">
        <f t="shared" si="82"/>
        <v>22</v>
      </c>
      <c r="U462" s="141">
        <f t="shared" si="83"/>
        <v>22</v>
      </c>
      <c r="V462" s="141">
        <f t="shared" si="84"/>
        <v>11.64516129032258</v>
      </c>
      <c r="W462" s="141">
        <f t="shared" si="85"/>
        <v>11.64516129032258</v>
      </c>
      <c r="X462" s="141">
        <f t="shared" si="86"/>
        <v>16.40909090909091</v>
      </c>
      <c r="Y462" s="141">
        <f t="shared" si="87"/>
        <v>16.40909090909091</v>
      </c>
    </row>
    <row r="463" spans="1:25">
      <c r="A463" s="141" t="str">
        <f t="shared" si="77"/>
        <v>研发</v>
      </c>
      <c r="B463" s="146" t="str">
        <f t="shared" si="78"/>
        <v>33234</v>
      </c>
      <c r="C463" s="148"/>
      <c r="D463" s="148"/>
      <c r="E463" s="148">
        <v>1</v>
      </c>
      <c r="F463" s="148"/>
      <c r="G463" s="148"/>
      <c r="H463" s="148">
        <v>1</v>
      </c>
      <c r="I463" s="148"/>
      <c r="J463" s="148">
        <v>1</v>
      </c>
      <c r="K463" s="148"/>
      <c r="L463" s="148"/>
      <c r="O463" s="141">
        <v>1</v>
      </c>
      <c r="P463" s="141">
        <v>1</v>
      </c>
      <c r="Q463" s="141">
        <f t="shared" si="79"/>
        <v>379.5</v>
      </c>
      <c r="R463" s="141">
        <f t="shared" si="80"/>
        <v>41</v>
      </c>
      <c r="S463" s="141">
        <f t="shared" si="81"/>
        <v>32</v>
      </c>
      <c r="T463" s="141">
        <f t="shared" si="82"/>
        <v>23</v>
      </c>
      <c r="U463" s="141">
        <f t="shared" si="83"/>
        <v>23</v>
      </c>
      <c r="V463" s="141">
        <f t="shared" si="84"/>
        <v>9.2560975609756095</v>
      </c>
      <c r="W463" s="141">
        <f t="shared" si="85"/>
        <v>11.859375</v>
      </c>
      <c r="X463" s="141">
        <f t="shared" si="86"/>
        <v>16.5</v>
      </c>
      <c r="Y463" s="141">
        <f t="shared" si="87"/>
        <v>16.5</v>
      </c>
    </row>
    <row r="464" spans="1:25">
      <c r="A464" s="141" t="str">
        <f t="shared" si="77"/>
        <v>研发</v>
      </c>
      <c r="B464" s="146" t="str">
        <f t="shared" si="78"/>
        <v>21424</v>
      </c>
      <c r="C464" s="148"/>
      <c r="D464" s="148">
        <v>1</v>
      </c>
      <c r="E464" s="148"/>
      <c r="F464" s="148">
        <v>1</v>
      </c>
      <c r="G464" s="148"/>
      <c r="H464" s="148"/>
      <c r="I464" s="148"/>
      <c r="J464" s="148"/>
      <c r="K464" s="148"/>
      <c r="L464" s="148">
        <v>1</v>
      </c>
      <c r="N464" s="141">
        <v>1</v>
      </c>
      <c r="P464" s="141">
        <v>1</v>
      </c>
      <c r="Q464" s="141">
        <f t="shared" si="79"/>
        <v>379.75</v>
      </c>
      <c r="R464" s="141">
        <f t="shared" si="80"/>
        <v>27</v>
      </c>
      <c r="S464" s="141">
        <f t="shared" si="81"/>
        <v>14</v>
      </c>
      <c r="T464" s="141">
        <f t="shared" si="82"/>
        <v>32</v>
      </c>
      <c r="U464" s="141">
        <f t="shared" si="83"/>
        <v>23</v>
      </c>
      <c r="V464" s="141">
        <f t="shared" si="84"/>
        <v>14.064814814814815</v>
      </c>
      <c r="W464" s="141">
        <f t="shared" si="85"/>
        <v>27.125</v>
      </c>
      <c r="X464" s="141">
        <f t="shared" si="86"/>
        <v>11.8671875</v>
      </c>
      <c r="Y464" s="141">
        <f t="shared" si="87"/>
        <v>16.510869565217391</v>
      </c>
    </row>
    <row r="465" spans="1:25">
      <c r="A465" s="141" t="str">
        <f t="shared" si="77"/>
        <v>研发</v>
      </c>
      <c r="B465" s="146" t="str">
        <f t="shared" si="78"/>
        <v>3244</v>
      </c>
      <c r="C465" s="148"/>
      <c r="D465" s="148"/>
      <c r="E465" s="148">
        <v>1</v>
      </c>
      <c r="F465" s="148"/>
      <c r="G465" s="148">
        <v>1</v>
      </c>
      <c r="H465" s="148"/>
      <c r="I465" s="148"/>
      <c r="J465" s="148"/>
      <c r="K465" s="148"/>
      <c r="L465" s="148">
        <v>1</v>
      </c>
      <c r="P465" s="141">
        <v>1</v>
      </c>
      <c r="Q465" s="141">
        <f t="shared" si="79"/>
        <v>369</v>
      </c>
      <c r="R465" s="141">
        <f t="shared" si="80"/>
        <v>31</v>
      </c>
      <c r="S465" s="141">
        <f t="shared" si="81"/>
        <v>22</v>
      </c>
      <c r="T465" s="141">
        <f t="shared" si="82"/>
        <v>13</v>
      </c>
      <c r="U465" s="141">
        <f t="shared" si="83"/>
        <v>22</v>
      </c>
      <c r="V465" s="141">
        <f t="shared" si="84"/>
        <v>11.903225806451612</v>
      </c>
      <c r="W465" s="141">
        <f t="shared" si="85"/>
        <v>16.772727272727273</v>
      </c>
      <c r="X465" s="141">
        <f t="shared" si="86"/>
        <v>28.384615384615383</v>
      </c>
      <c r="Y465" s="141">
        <f t="shared" si="87"/>
        <v>16.772727272727273</v>
      </c>
    </row>
    <row r="466" spans="1:25">
      <c r="A466" s="141" t="str">
        <f t="shared" si="77"/>
        <v>研发</v>
      </c>
      <c r="B466" s="146" t="str">
        <f t="shared" si="78"/>
        <v>2113</v>
      </c>
      <c r="C466" s="148"/>
      <c r="D466" s="148">
        <v>1</v>
      </c>
      <c r="E466" s="148"/>
      <c r="F466" s="148">
        <v>1</v>
      </c>
      <c r="G466" s="148"/>
      <c r="H466" s="148"/>
      <c r="I466" s="148">
        <v>1</v>
      </c>
      <c r="J466" s="148"/>
      <c r="K466" s="148"/>
      <c r="L466" s="148"/>
      <c r="O466" s="141">
        <v>1</v>
      </c>
      <c r="Q466" s="141">
        <f t="shared" si="79"/>
        <v>219</v>
      </c>
      <c r="R466" s="141">
        <f t="shared" si="80"/>
        <v>13</v>
      </c>
      <c r="S466" s="141">
        <f t="shared" si="81"/>
        <v>13</v>
      </c>
      <c r="T466" s="141">
        <f t="shared" si="82"/>
        <v>31</v>
      </c>
      <c r="U466" s="141">
        <f t="shared" si="83"/>
        <v>13</v>
      </c>
      <c r="V466" s="141">
        <f t="shared" si="84"/>
        <v>16.846153846153847</v>
      </c>
      <c r="W466" s="141">
        <f t="shared" si="85"/>
        <v>16.846153846153847</v>
      </c>
      <c r="X466" s="141">
        <f t="shared" si="86"/>
        <v>7.064516129032258</v>
      </c>
      <c r="Y466" s="141">
        <f t="shared" si="87"/>
        <v>16.846153846153847</v>
      </c>
    </row>
    <row r="467" spans="1:25">
      <c r="A467" s="141" t="str">
        <f t="shared" si="77"/>
        <v>研发</v>
      </c>
      <c r="B467" s="146" t="str">
        <f t="shared" si="78"/>
        <v>23334</v>
      </c>
      <c r="C467" s="148"/>
      <c r="D467" s="148">
        <v>1</v>
      </c>
      <c r="E467" s="148"/>
      <c r="F467" s="148"/>
      <c r="G467" s="148"/>
      <c r="H467" s="148">
        <v>1</v>
      </c>
      <c r="I467" s="148"/>
      <c r="J467" s="148"/>
      <c r="K467" s="148">
        <v>1</v>
      </c>
      <c r="L467" s="148"/>
      <c r="O467" s="141">
        <v>1</v>
      </c>
      <c r="P467" s="141">
        <v>1</v>
      </c>
      <c r="Q467" s="141">
        <f t="shared" si="79"/>
        <v>388.75</v>
      </c>
      <c r="R467" s="141">
        <f t="shared" si="80"/>
        <v>41</v>
      </c>
      <c r="S467" s="141">
        <f t="shared" si="81"/>
        <v>32</v>
      </c>
      <c r="T467" s="141">
        <f t="shared" si="82"/>
        <v>32</v>
      </c>
      <c r="U467" s="141">
        <f t="shared" si="83"/>
        <v>23</v>
      </c>
      <c r="V467" s="141">
        <f t="shared" si="84"/>
        <v>9.4817073170731714</v>
      </c>
      <c r="W467" s="141">
        <f t="shared" si="85"/>
        <v>12.1484375</v>
      </c>
      <c r="X467" s="141">
        <f t="shared" si="86"/>
        <v>12.1484375</v>
      </c>
      <c r="Y467" s="141">
        <f t="shared" si="87"/>
        <v>16.902173913043477</v>
      </c>
    </row>
    <row r="468" spans="1:25">
      <c r="A468" s="141" t="str">
        <f t="shared" si="77"/>
        <v>研发</v>
      </c>
      <c r="B468" s="146" t="str">
        <f t="shared" si="78"/>
        <v>3343</v>
      </c>
      <c r="C468" s="148"/>
      <c r="D468" s="148"/>
      <c r="E468" s="148">
        <v>1</v>
      </c>
      <c r="F468" s="148"/>
      <c r="G468" s="148"/>
      <c r="H468" s="148">
        <v>1</v>
      </c>
      <c r="I468" s="148"/>
      <c r="J468" s="148"/>
      <c r="K468" s="148"/>
      <c r="L468" s="148">
        <v>1</v>
      </c>
      <c r="O468" s="141">
        <v>1</v>
      </c>
      <c r="Q468" s="141">
        <f t="shared" si="79"/>
        <v>373.25</v>
      </c>
      <c r="R468" s="141">
        <f t="shared" si="80"/>
        <v>40</v>
      </c>
      <c r="S468" s="141">
        <f t="shared" si="81"/>
        <v>40</v>
      </c>
      <c r="T468" s="141">
        <f t="shared" si="82"/>
        <v>22</v>
      </c>
      <c r="U468" s="141">
        <f t="shared" si="83"/>
        <v>22</v>
      </c>
      <c r="V468" s="141">
        <f t="shared" si="84"/>
        <v>9.3312500000000007</v>
      </c>
      <c r="W468" s="141">
        <f t="shared" si="85"/>
        <v>9.3312500000000007</v>
      </c>
      <c r="X468" s="141">
        <f t="shared" si="86"/>
        <v>16.96590909090909</v>
      </c>
      <c r="Y468" s="141">
        <f t="shared" si="87"/>
        <v>16.96590909090909</v>
      </c>
    </row>
    <row r="469" spans="1:25">
      <c r="A469" s="141" t="str">
        <f t="shared" si="77"/>
        <v>研发</v>
      </c>
      <c r="B469" s="146" t="str">
        <f t="shared" si="78"/>
        <v>312234</v>
      </c>
      <c r="C469" s="148"/>
      <c r="D469" s="148"/>
      <c r="E469" s="148">
        <v>1</v>
      </c>
      <c r="F469" s="148">
        <v>1</v>
      </c>
      <c r="G469" s="148"/>
      <c r="H469" s="148"/>
      <c r="I469" s="148"/>
      <c r="J469" s="148">
        <v>1</v>
      </c>
      <c r="K469" s="148"/>
      <c r="L469" s="148"/>
      <c r="N469" s="141">
        <v>1</v>
      </c>
      <c r="O469" s="141">
        <v>1</v>
      </c>
      <c r="P469" s="141">
        <v>1</v>
      </c>
      <c r="Q469" s="141">
        <f t="shared" si="79"/>
        <v>408.25</v>
      </c>
      <c r="R469" s="141">
        <f t="shared" si="80"/>
        <v>37</v>
      </c>
      <c r="S469" s="141">
        <f t="shared" si="81"/>
        <v>24</v>
      </c>
      <c r="T469" s="141">
        <f t="shared" si="82"/>
        <v>33</v>
      </c>
      <c r="U469" s="141">
        <f t="shared" si="83"/>
        <v>24</v>
      </c>
      <c r="V469" s="141">
        <f t="shared" si="84"/>
        <v>11.033783783783784</v>
      </c>
      <c r="W469" s="141">
        <f t="shared" si="85"/>
        <v>17.010416666666668</v>
      </c>
      <c r="X469" s="141">
        <f t="shared" si="86"/>
        <v>12.371212121212121</v>
      </c>
      <c r="Y469" s="141">
        <f t="shared" si="87"/>
        <v>17.010416666666668</v>
      </c>
    </row>
    <row r="470" spans="1:25">
      <c r="A470" s="141" t="str">
        <f t="shared" si="77"/>
        <v>研发</v>
      </c>
      <c r="B470" s="146" t="str">
        <f t="shared" si="78"/>
        <v>213</v>
      </c>
      <c r="C470" s="148"/>
      <c r="D470" s="148">
        <v>1</v>
      </c>
      <c r="E470" s="148"/>
      <c r="F470" s="148">
        <v>1</v>
      </c>
      <c r="G470" s="148"/>
      <c r="H470" s="148"/>
      <c r="I470" s="148"/>
      <c r="J470" s="148"/>
      <c r="K470" s="148">
        <v>1</v>
      </c>
      <c r="L470" s="148"/>
      <c r="M470" s="148"/>
      <c r="N470" s="148"/>
      <c r="O470" s="148"/>
      <c r="P470" s="148"/>
      <c r="Q470" s="141">
        <f t="shared" si="79"/>
        <v>205.5</v>
      </c>
      <c r="R470" s="141">
        <f t="shared" si="80"/>
        <v>12</v>
      </c>
      <c r="S470" s="141">
        <f t="shared" si="81"/>
        <v>12</v>
      </c>
      <c r="T470" s="141">
        <f t="shared" si="82"/>
        <v>30</v>
      </c>
      <c r="U470" s="141">
        <f t="shared" si="83"/>
        <v>12</v>
      </c>
      <c r="V470" s="141">
        <f t="shared" si="84"/>
        <v>17.125</v>
      </c>
      <c r="W470" s="141">
        <f t="shared" si="85"/>
        <v>17.125</v>
      </c>
      <c r="X470" s="141">
        <f t="shared" si="86"/>
        <v>6.85</v>
      </c>
      <c r="Y470" s="141">
        <f t="shared" si="87"/>
        <v>17.125</v>
      </c>
    </row>
    <row r="471" spans="1:25">
      <c r="A471" s="141" t="str">
        <f t="shared" si="77"/>
        <v>研发</v>
      </c>
      <c r="B471" s="146" t="str">
        <f t="shared" si="78"/>
        <v>3344</v>
      </c>
      <c r="C471" s="148"/>
      <c r="D471" s="148"/>
      <c r="E471" s="148">
        <v>1</v>
      </c>
      <c r="F471" s="148"/>
      <c r="G471" s="148"/>
      <c r="H471" s="148">
        <v>1</v>
      </c>
      <c r="I471" s="148"/>
      <c r="J471" s="148"/>
      <c r="K471" s="148"/>
      <c r="L471" s="148">
        <v>1</v>
      </c>
      <c r="P471" s="141">
        <v>1</v>
      </c>
      <c r="Q471" s="141">
        <f t="shared" si="79"/>
        <v>381.25</v>
      </c>
      <c r="R471" s="141">
        <f t="shared" si="80"/>
        <v>40</v>
      </c>
      <c r="S471" s="141">
        <f t="shared" si="81"/>
        <v>31</v>
      </c>
      <c r="T471" s="141">
        <f t="shared" si="82"/>
        <v>13</v>
      </c>
      <c r="U471" s="141">
        <f t="shared" si="83"/>
        <v>22</v>
      </c>
      <c r="V471" s="141">
        <f t="shared" si="84"/>
        <v>9.53125</v>
      </c>
      <c r="W471" s="141">
        <f t="shared" si="85"/>
        <v>12.298387096774194</v>
      </c>
      <c r="X471" s="141">
        <f t="shared" si="86"/>
        <v>29.326923076923077</v>
      </c>
      <c r="Y471" s="141">
        <f t="shared" si="87"/>
        <v>17.329545454545453</v>
      </c>
    </row>
    <row r="472" spans="1:25">
      <c r="A472" s="141" t="str">
        <f t="shared" si="77"/>
        <v>研发</v>
      </c>
      <c r="B472" s="146" t="str">
        <f t="shared" si="78"/>
        <v>31413</v>
      </c>
      <c r="C472" s="148"/>
      <c r="D472" s="148"/>
      <c r="E472" s="148">
        <v>1</v>
      </c>
      <c r="F472" s="148">
        <v>1</v>
      </c>
      <c r="G472" s="148"/>
      <c r="H472" s="148"/>
      <c r="I472" s="148"/>
      <c r="J472" s="148"/>
      <c r="K472" s="148"/>
      <c r="L472" s="148">
        <v>1</v>
      </c>
      <c r="M472" s="147">
        <v>1</v>
      </c>
      <c r="N472" s="147"/>
      <c r="O472" s="147">
        <v>1</v>
      </c>
      <c r="P472" s="147"/>
      <c r="Q472" s="141">
        <f t="shared" si="79"/>
        <v>399</v>
      </c>
      <c r="R472" s="141">
        <f t="shared" si="80"/>
        <v>32</v>
      </c>
      <c r="S472" s="141">
        <f t="shared" si="81"/>
        <v>41</v>
      </c>
      <c r="T472" s="141">
        <f t="shared" si="82"/>
        <v>41</v>
      </c>
      <c r="U472" s="141">
        <f t="shared" si="83"/>
        <v>23</v>
      </c>
      <c r="V472" s="141">
        <f t="shared" si="84"/>
        <v>12.46875</v>
      </c>
      <c r="W472" s="141">
        <f t="shared" si="85"/>
        <v>9.7317073170731714</v>
      </c>
      <c r="X472" s="141">
        <f t="shared" si="86"/>
        <v>9.7317073170731714</v>
      </c>
      <c r="Y472" s="141">
        <f t="shared" si="87"/>
        <v>17.347826086956523</v>
      </c>
    </row>
    <row r="473" spans="1:25">
      <c r="A473" s="141" t="str">
        <f t="shared" si="77"/>
        <v>研发</v>
      </c>
      <c r="B473" s="146" t="str">
        <f t="shared" si="78"/>
        <v>213234</v>
      </c>
      <c r="C473" s="148"/>
      <c r="D473" s="148">
        <v>1</v>
      </c>
      <c r="E473" s="148"/>
      <c r="F473" s="148">
        <v>1</v>
      </c>
      <c r="G473" s="148"/>
      <c r="H473" s="148"/>
      <c r="I473" s="148"/>
      <c r="J473" s="148"/>
      <c r="K473" s="148">
        <v>1</v>
      </c>
      <c r="L473" s="148"/>
      <c r="N473" s="141">
        <v>1</v>
      </c>
      <c r="O473" s="141">
        <v>1</v>
      </c>
      <c r="P473" s="141">
        <v>1</v>
      </c>
      <c r="Q473" s="141">
        <f t="shared" si="79"/>
        <v>417.5</v>
      </c>
      <c r="R473" s="141">
        <f t="shared" si="80"/>
        <v>37</v>
      </c>
      <c r="S473" s="141">
        <f t="shared" si="81"/>
        <v>24</v>
      </c>
      <c r="T473" s="141">
        <f t="shared" si="82"/>
        <v>42</v>
      </c>
      <c r="U473" s="141">
        <f t="shared" si="83"/>
        <v>24</v>
      </c>
      <c r="V473" s="141">
        <f t="shared" si="84"/>
        <v>11.283783783783784</v>
      </c>
      <c r="W473" s="141">
        <f t="shared" si="85"/>
        <v>17.395833333333332</v>
      </c>
      <c r="X473" s="141">
        <f t="shared" si="86"/>
        <v>9.9404761904761898</v>
      </c>
      <c r="Y473" s="141">
        <f t="shared" si="87"/>
        <v>17.395833333333332</v>
      </c>
    </row>
    <row r="474" spans="1:25">
      <c r="A474" s="141" t="str">
        <f t="shared" si="77"/>
        <v>研发</v>
      </c>
      <c r="B474" s="146" t="str">
        <f t="shared" si="78"/>
        <v>2114</v>
      </c>
      <c r="C474" s="148"/>
      <c r="D474" s="148">
        <v>1</v>
      </c>
      <c r="E474" s="148"/>
      <c r="F474" s="148">
        <v>1</v>
      </c>
      <c r="G474" s="148"/>
      <c r="H474" s="148"/>
      <c r="I474" s="148">
        <v>1</v>
      </c>
      <c r="J474" s="148"/>
      <c r="K474" s="148"/>
      <c r="L474" s="148"/>
      <c r="M474" s="147"/>
      <c r="N474" s="147"/>
      <c r="O474" s="147"/>
      <c r="P474" s="147">
        <v>1</v>
      </c>
      <c r="Q474" s="141">
        <f t="shared" si="79"/>
        <v>227</v>
      </c>
      <c r="R474" s="141">
        <f t="shared" si="80"/>
        <v>13</v>
      </c>
      <c r="S474" s="141">
        <f t="shared" si="81"/>
        <v>4</v>
      </c>
      <c r="T474" s="141">
        <f t="shared" si="82"/>
        <v>22</v>
      </c>
      <c r="U474" s="141">
        <f t="shared" si="83"/>
        <v>13</v>
      </c>
      <c r="V474" s="141">
        <f t="shared" si="84"/>
        <v>17.46153846153846</v>
      </c>
      <c r="W474" s="141">
        <f t="shared" si="85"/>
        <v>56.75</v>
      </c>
      <c r="X474" s="141">
        <f t="shared" si="86"/>
        <v>10.318181818181818</v>
      </c>
      <c r="Y474" s="141">
        <f t="shared" si="87"/>
        <v>17.46153846153846</v>
      </c>
    </row>
    <row r="475" spans="1:25">
      <c r="A475" s="141" t="str">
        <f t="shared" si="77"/>
        <v>研发</v>
      </c>
      <c r="B475" s="146" t="str">
        <f t="shared" si="78"/>
        <v>31423</v>
      </c>
      <c r="C475" s="148"/>
      <c r="D475" s="148"/>
      <c r="E475" s="148">
        <v>1</v>
      </c>
      <c r="F475" s="148">
        <v>1</v>
      </c>
      <c r="G475" s="148"/>
      <c r="H475" s="148"/>
      <c r="I475" s="148"/>
      <c r="J475" s="148"/>
      <c r="K475" s="148"/>
      <c r="L475" s="148">
        <v>1</v>
      </c>
      <c r="M475" s="147"/>
      <c r="N475" s="147">
        <v>1</v>
      </c>
      <c r="O475" s="147">
        <v>1</v>
      </c>
      <c r="P475" s="147"/>
      <c r="Q475" s="141">
        <f t="shared" si="79"/>
        <v>402</v>
      </c>
      <c r="R475" s="141">
        <f t="shared" si="80"/>
        <v>36</v>
      </c>
      <c r="S475" s="141">
        <f t="shared" si="81"/>
        <v>32</v>
      </c>
      <c r="T475" s="141">
        <f t="shared" si="82"/>
        <v>32</v>
      </c>
      <c r="U475" s="141">
        <f t="shared" si="83"/>
        <v>23</v>
      </c>
      <c r="V475" s="141">
        <f t="shared" si="84"/>
        <v>11.166666666666666</v>
      </c>
      <c r="W475" s="141">
        <f t="shared" si="85"/>
        <v>12.5625</v>
      </c>
      <c r="X475" s="141">
        <f t="shared" si="86"/>
        <v>12.5625</v>
      </c>
      <c r="Y475" s="141">
        <f t="shared" si="87"/>
        <v>17.478260869565219</v>
      </c>
    </row>
    <row r="476" spans="1:25">
      <c r="A476" s="141" t="str">
        <f t="shared" si="77"/>
        <v>研发</v>
      </c>
      <c r="B476" s="146" t="str">
        <f t="shared" si="78"/>
        <v>32334</v>
      </c>
      <c r="C476" s="148"/>
      <c r="D476" s="148"/>
      <c r="E476" s="148">
        <v>1</v>
      </c>
      <c r="F476" s="148"/>
      <c r="G476" s="148">
        <v>1</v>
      </c>
      <c r="H476" s="148"/>
      <c r="I476" s="148"/>
      <c r="J476" s="148"/>
      <c r="K476" s="148">
        <v>1</v>
      </c>
      <c r="L476" s="148"/>
      <c r="O476" s="141">
        <v>1</v>
      </c>
      <c r="P476" s="141">
        <v>1</v>
      </c>
      <c r="Q476" s="141">
        <f t="shared" si="79"/>
        <v>406.75</v>
      </c>
      <c r="R476" s="141">
        <f t="shared" si="80"/>
        <v>41</v>
      </c>
      <c r="S476" s="141">
        <f t="shared" si="81"/>
        <v>32</v>
      </c>
      <c r="T476" s="141">
        <f t="shared" si="82"/>
        <v>23</v>
      </c>
      <c r="U476" s="141">
        <f t="shared" si="83"/>
        <v>23</v>
      </c>
      <c r="V476" s="141">
        <f t="shared" si="84"/>
        <v>9.9207317073170724</v>
      </c>
      <c r="W476" s="141">
        <f t="shared" si="85"/>
        <v>12.7109375</v>
      </c>
      <c r="X476" s="141">
        <f t="shared" si="86"/>
        <v>17.684782608695652</v>
      </c>
      <c r="Y476" s="141">
        <f t="shared" si="87"/>
        <v>17.684782608695652</v>
      </c>
    </row>
    <row r="477" spans="1:25">
      <c r="A477" s="141" t="str">
        <f t="shared" si="77"/>
        <v>研发</v>
      </c>
      <c r="B477" s="146" t="str">
        <f t="shared" si="78"/>
        <v>31414</v>
      </c>
      <c r="C477" s="148"/>
      <c r="D477" s="148"/>
      <c r="E477" s="148">
        <v>1</v>
      </c>
      <c r="F477" s="148">
        <v>1</v>
      </c>
      <c r="G477" s="148"/>
      <c r="H477" s="148"/>
      <c r="I477" s="148"/>
      <c r="J477" s="148"/>
      <c r="K477" s="148"/>
      <c r="L477" s="148">
        <v>1</v>
      </c>
      <c r="M477" s="141">
        <v>1</v>
      </c>
      <c r="P477" s="141">
        <v>1</v>
      </c>
      <c r="Q477" s="141">
        <f t="shared" si="79"/>
        <v>407</v>
      </c>
      <c r="R477" s="141">
        <f t="shared" si="80"/>
        <v>32</v>
      </c>
      <c r="S477" s="141">
        <f t="shared" si="81"/>
        <v>32</v>
      </c>
      <c r="T477" s="141">
        <f t="shared" si="82"/>
        <v>32</v>
      </c>
      <c r="U477" s="141">
        <f t="shared" si="83"/>
        <v>23</v>
      </c>
      <c r="V477" s="141">
        <f t="shared" si="84"/>
        <v>12.71875</v>
      </c>
      <c r="W477" s="141">
        <f t="shared" si="85"/>
        <v>12.71875</v>
      </c>
      <c r="X477" s="141">
        <f t="shared" si="86"/>
        <v>12.71875</v>
      </c>
      <c r="Y477" s="141">
        <f t="shared" si="87"/>
        <v>17.695652173913043</v>
      </c>
    </row>
    <row r="478" spans="1:25">
      <c r="A478" s="141" t="str">
        <f t="shared" si="77"/>
        <v>研发</v>
      </c>
      <c r="B478" s="146" t="str">
        <f t="shared" si="78"/>
        <v>31424</v>
      </c>
      <c r="C478" s="148"/>
      <c r="D478" s="148"/>
      <c r="E478" s="148">
        <v>1</v>
      </c>
      <c r="F478" s="148">
        <v>1</v>
      </c>
      <c r="G478" s="148"/>
      <c r="H478" s="148"/>
      <c r="I478" s="148"/>
      <c r="J478" s="148"/>
      <c r="K478" s="148"/>
      <c r="L478" s="148">
        <v>1</v>
      </c>
      <c r="N478" s="141">
        <v>1</v>
      </c>
      <c r="P478" s="141">
        <v>1</v>
      </c>
      <c r="Q478" s="141">
        <f t="shared" si="79"/>
        <v>410</v>
      </c>
      <c r="R478" s="141">
        <f t="shared" si="80"/>
        <v>36</v>
      </c>
      <c r="S478" s="141">
        <f t="shared" si="81"/>
        <v>23</v>
      </c>
      <c r="T478" s="141">
        <f t="shared" si="82"/>
        <v>23</v>
      </c>
      <c r="U478" s="141">
        <f t="shared" si="83"/>
        <v>23</v>
      </c>
      <c r="V478" s="141">
        <f t="shared" si="84"/>
        <v>11.388888888888889</v>
      </c>
      <c r="W478" s="141">
        <f t="shared" si="85"/>
        <v>17.826086956521738</v>
      </c>
      <c r="X478" s="141">
        <f t="shared" si="86"/>
        <v>17.826086956521738</v>
      </c>
      <c r="Y478" s="141">
        <f t="shared" si="87"/>
        <v>17.826086956521738</v>
      </c>
    </row>
    <row r="479" spans="1:25">
      <c r="A479" s="141" t="str">
        <f t="shared" si="77"/>
        <v>研发</v>
      </c>
      <c r="B479" s="146" t="str">
        <f t="shared" si="78"/>
        <v>22434</v>
      </c>
      <c r="C479" s="148"/>
      <c r="D479" s="148">
        <v>1</v>
      </c>
      <c r="E479" s="148"/>
      <c r="F479" s="148"/>
      <c r="G479" s="148">
        <v>1</v>
      </c>
      <c r="H479" s="148"/>
      <c r="I479" s="148"/>
      <c r="J479" s="148"/>
      <c r="K479" s="148"/>
      <c r="L479" s="148">
        <v>1</v>
      </c>
      <c r="M479" s="147"/>
      <c r="N479" s="147"/>
      <c r="O479" s="147">
        <v>1</v>
      </c>
      <c r="P479" s="147">
        <v>1</v>
      </c>
      <c r="Q479" s="141">
        <f t="shared" si="79"/>
        <v>415.75</v>
      </c>
      <c r="R479" s="141">
        <f t="shared" si="80"/>
        <v>32</v>
      </c>
      <c r="S479" s="141">
        <f t="shared" si="81"/>
        <v>23</v>
      </c>
      <c r="T479" s="141">
        <f t="shared" si="82"/>
        <v>32</v>
      </c>
      <c r="U479" s="141">
        <f t="shared" si="83"/>
        <v>23</v>
      </c>
      <c r="V479" s="141">
        <f t="shared" si="84"/>
        <v>12.9921875</v>
      </c>
      <c r="W479" s="141">
        <f t="shared" si="85"/>
        <v>18.076086956521738</v>
      </c>
      <c r="X479" s="141">
        <f t="shared" si="86"/>
        <v>12.9921875</v>
      </c>
      <c r="Y479" s="141">
        <f t="shared" si="87"/>
        <v>18.076086956521738</v>
      </c>
    </row>
    <row r="480" spans="1:25">
      <c r="A480" s="141" t="str">
        <f t="shared" si="77"/>
        <v>研发</v>
      </c>
      <c r="B480" s="146" t="str">
        <f t="shared" si="78"/>
        <v>33334</v>
      </c>
      <c r="C480" s="148"/>
      <c r="D480" s="148"/>
      <c r="E480" s="148">
        <v>1</v>
      </c>
      <c r="F480" s="148"/>
      <c r="G480" s="148"/>
      <c r="H480" s="148">
        <v>1</v>
      </c>
      <c r="I480" s="148"/>
      <c r="J480" s="148"/>
      <c r="K480" s="148">
        <v>1</v>
      </c>
      <c r="L480" s="148"/>
      <c r="O480" s="141">
        <v>1</v>
      </c>
      <c r="P480" s="141">
        <v>1</v>
      </c>
      <c r="Q480" s="141">
        <f t="shared" si="79"/>
        <v>419</v>
      </c>
      <c r="R480" s="141">
        <f t="shared" si="80"/>
        <v>50</v>
      </c>
      <c r="S480" s="141">
        <f t="shared" si="81"/>
        <v>41</v>
      </c>
      <c r="T480" s="141">
        <f t="shared" si="82"/>
        <v>23</v>
      </c>
      <c r="U480" s="141">
        <f t="shared" si="83"/>
        <v>23</v>
      </c>
      <c r="V480" s="141">
        <f t="shared" si="84"/>
        <v>8.3800000000000008</v>
      </c>
      <c r="W480" s="141">
        <f t="shared" si="85"/>
        <v>10.219512195121951</v>
      </c>
      <c r="X480" s="141">
        <f t="shared" si="86"/>
        <v>18.217391304347824</v>
      </c>
      <c r="Y480" s="141">
        <f t="shared" si="87"/>
        <v>18.217391304347824</v>
      </c>
    </row>
    <row r="481" spans="1:25">
      <c r="A481" s="141" t="str">
        <f t="shared" si="77"/>
        <v>研发</v>
      </c>
      <c r="B481" s="146" t="str">
        <f t="shared" si="78"/>
        <v>23434</v>
      </c>
      <c r="C481" s="148"/>
      <c r="D481" s="148">
        <v>1</v>
      </c>
      <c r="E481" s="148"/>
      <c r="F481" s="148"/>
      <c r="G481" s="148"/>
      <c r="H481" s="148">
        <v>1</v>
      </c>
      <c r="I481" s="148"/>
      <c r="J481" s="148"/>
      <c r="K481" s="148"/>
      <c r="L481" s="148">
        <v>1</v>
      </c>
      <c r="O481" s="141">
        <v>1</v>
      </c>
      <c r="P481" s="141">
        <v>1</v>
      </c>
      <c r="Q481" s="141">
        <f t="shared" si="79"/>
        <v>428</v>
      </c>
      <c r="R481" s="141">
        <f t="shared" si="80"/>
        <v>41</v>
      </c>
      <c r="S481" s="141">
        <f t="shared" si="81"/>
        <v>32</v>
      </c>
      <c r="T481" s="141">
        <f t="shared" si="82"/>
        <v>32</v>
      </c>
      <c r="U481" s="141">
        <f t="shared" si="83"/>
        <v>23</v>
      </c>
      <c r="V481" s="141">
        <f t="shared" si="84"/>
        <v>10.439024390243903</v>
      </c>
      <c r="W481" s="141">
        <f t="shared" si="85"/>
        <v>13.375</v>
      </c>
      <c r="X481" s="141">
        <f t="shared" si="86"/>
        <v>13.375</v>
      </c>
      <c r="Y481" s="141">
        <f t="shared" si="87"/>
        <v>18.608695652173914</v>
      </c>
    </row>
    <row r="482" spans="1:25">
      <c r="A482" s="141" t="str">
        <f t="shared" si="77"/>
        <v>研发</v>
      </c>
      <c r="B482" s="146" t="str">
        <f t="shared" si="78"/>
        <v>313234</v>
      </c>
      <c r="C482" s="148"/>
      <c r="D482" s="148"/>
      <c r="E482" s="148">
        <v>1</v>
      </c>
      <c r="F482" s="148">
        <v>1</v>
      </c>
      <c r="G482" s="148"/>
      <c r="H482" s="148"/>
      <c r="I482" s="148"/>
      <c r="J482" s="148"/>
      <c r="K482" s="148">
        <v>1</v>
      </c>
      <c r="L482" s="148"/>
      <c r="N482" s="141">
        <v>1</v>
      </c>
      <c r="O482" s="141">
        <v>1</v>
      </c>
      <c r="P482" s="141">
        <v>1</v>
      </c>
      <c r="Q482" s="141">
        <f t="shared" si="79"/>
        <v>447.75</v>
      </c>
      <c r="R482" s="141">
        <f t="shared" si="80"/>
        <v>46</v>
      </c>
      <c r="S482" s="141">
        <f t="shared" si="81"/>
        <v>33</v>
      </c>
      <c r="T482" s="141">
        <f t="shared" si="82"/>
        <v>33</v>
      </c>
      <c r="U482" s="141">
        <f t="shared" si="83"/>
        <v>24</v>
      </c>
      <c r="V482" s="141">
        <f t="shared" si="84"/>
        <v>9.7336956521739122</v>
      </c>
      <c r="W482" s="141">
        <f t="shared" si="85"/>
        <v>13.568181818181818</v>
      </c>
      <c r="X482" s="141">
        <f t="shared" si="86"/>
        <v>13.568181818181818</v>
      </c>
      <c r="Y482" s="141">
        <f t="shared" si="87"/>
        <v>18.65625</v>
      </c>
    </row>
    <row r="483" spans="1:25">
      <c r="A483" s="141" t="str">
        <f t="shared" si="77"/>
        <v>研发</v>
      </c>
      <c r="B483" s="146" t="str">
        <f t="shared" si="78"/>
        <v>2123</v>
      </c>
      <c r="C483" s="148"/>
      <c r="D483" s="148">
        <v>1</v>
      </c>
      <c r="E483" s="148"/>
      <c r="F483" s="148">
        <v>1</v>
      </c>
      <c r="G483" s="148"/>
      <c r="H483" s="148"/>
      <c r="I483" s="148"/>
      <c r="J483" s="148">
        <v>1</v>
      </c>
      <c r="K483" s="148"/>
      <c r="L483" s="148"/>
      <c r="M483" s="147"/>
      <c r="N483" s="147"/>
      <c r="O483" s="147">
        <v>1</v>
      </c>
      <c r="P483" s="147"/>
      <c r="Q483" s="141">
        <f t="shared" si="79"/>
        <v>243</v>
      </c>
      <c r="R483" s="141">
        <f t="shared" si="80"/>
        <v>13</v>
      </c>
      <c r="S483" s="141">
        <f t="shared" si="81"/>
        <v>13</v>
      </c>
      <c r="T483" s="141">
        <f t="shared" si="82"/>
        <v>40</v>
      </c>
      <c r="U483" s="141">
        <f t="shared" si="83"/>
        <v>13</v>
      </c>
      <c r="V483" s="141">
        <f t="shared" si="84"/>
        <v>18.692307692307693</v>
      </c>
      <c r="W483" s="141">
        <f t="shared" si="85"/>
        <v>18.692307692307693</v>
      </c>
      <c r="X483" s="141">
        <f t="shared" si="86"/>
        <v>6.0750000000000002</v>
      </c>
      <c r="Y483" s="141">
        <f t="shared" si="87"/>
        <v>18.692307692307693</v>
      </c>
    </row>
    <row r="484" spans="1:25">
      <c r="A484" s="141" t="str">
        <f t="shared" si="77"/>
        <v>研发</v>
      </c>
      <c r="B484" s="146" t="str">
        <f t="shared" si="78"/>
        <v>214234</v>
      </c>
      <c r="C484" s="148"/>
      <c r="D484" s="148">
        <v>1</v>
      </c>
      <c r="E484" s="148"/>
      <c r="F484" s="148">
        <v>1</v>
      </c>
      <c r="G484" s="148"/>
      <c r="H484" s="148"/>
      <c r="I484" s="148"/>
      <c r="J484" s="148"/>
      <c r="K484" s="148"/>
      <c r="L484" s="148">
        <v>1</v>
      </c>
      <c r="N484" s="141">
        <v>1</v>
      </c>
      <c r="O484" s="141">
        <v>1</v>
      </c>
      <c r="P484" s="141">
        <v>1</v>
      </c>
      <c r="Q484" s="141">
        <f t="shared" si="79"/>
        <v>456.75</v>
      </c>
      <c r="R484" s="141">
        <f t="shared" si="80"/>
        <v>37</v>
      </c>
      <c r="S484" s="141">
        <f t="shared" si="81"/>
        <v>24</v>
      </c>
      <c r="T484" s="141">
        <f t="shared" si="82"/>
        <v>42</v>
      </c>
      <c r="U484" s="141">
        <f t="shared" si="83"/>
        <v>24</v>
      </c>
      <c r="V484" s="141">
        <f t="shared" si="84"/>
        <v>12.344594594594595</v>
      </c>
      <c r="W484" s="141">
        <f t="shared" si="85"/>
        <v>19.03125</v>
      </c>
      <c r="X484" s="141">
        <f t="shared" si="86"/>
        <v>10.875</v>
      </c>
      <c r="Y484" s="141">
        <f t="shared" si="87"/>
        <v>19.03125</v>
      </c>
    </row>
    <row r="485" spans="1:25">
      <c r="A485" s="141" t="str">
        <f t="shared" si="77"/>
        <v>研发</v>
      </c>
      <c r="B485" s="146" t="str">
        <f t="shared" si="78"/>
        <v>3113</v>
      </c>
      <c r="C485" s="148"/>
      <c r="D485" s="148"/>
      <c r="E485" s="148">
        <v>1</v>
      </c>
      <c r="F485" s="148">
        <v>1</v>
      </c>
      <c r="G485" s="148"/>
      <c r="H485" s="148"/>
      <c r="I485" s="148">
        <v>1</v>
      </c>
      <c r="J485" s="148"/>
      <c r="K485" s="148"/>
      <c r="L485" s="148"/>
      <c r="M485" s="147"/>
      <c r="N485" s="147"/>
      <c r="O485" s="147">
        <v>1</v>
      </c>
      <c r="P485" s="147"/>
      <c r="Q485" s="141">
        <f t="shared" si="79"/>
        <v>249.25</v>
      </c>
      <c r="R485" s="141">
        <f t="shared" si="80"/>
        <v>22</v>
      </c>
      <c r="S485" s="141">
        <f t="shared" si="81"/>
        <v>22</v>
      </c>
      <c r="T485" s="141">
        <f t="shared" si="82"/>
        <v>22</v>
      </c>
      <c r="U485" s="141">
        <f t="shared" si="83"/>
        <v>13</v>
      </c>
      <c r="V485" s="141">
        <f t="shared" si="84"/>
        <v>11.329545454545455</v>
      </c>
      <c r="W485" s="141">
        <f t="shared" si="85"/>
        <v>11.329545454545455</v>
      </c>
      <c r="X485" s="141">
        <f t="shared" si="86"/>
        <v>11.329545454545455</v>
      </c>
      <c r="Y485" s="141">
        <f t="shared" si="87"/>
        <v>19.173076923076923</v>
      </c>
    </row>
    <row r="486" spans="1:25">
      <c r="A486" s="141" t="str">
        <f t="shared" si="77"/>
        <v>研发</v>
      </c>
      <c r="B486" s="146" t="str">
        <f t="shared" si="78"/>
        <v>2124</v>
      </c>
      <c r="C486" s="148"/>
      <c r="D486" s="148">
        <v>1</v>
      </c>
      <c r="E486" s="148"/>
      <c r="F486" s="148">
        <v>1</v>
      </c>
      <c r="G486" s="148"/>
      <c r="H486" s="148"/>
      <c r="I486" s="148"/>
      <c r="J486" s="148">
        <v>1</v>
      </c>
      <c r="K486" s="148"/>
      <c r="L486" s="148"/>
      <c r="P486" s="141">
        <v>1</v>
      </c>
      <c r="Q486" s="141">
        <f t="shared" si="79"/>
        <v>251</v>
      </c>
      <c r="R486" s="141">
        <f t="shared" si="80"/>
        <v>13</v>
      </c>
      <c r="S486" s="141">
        <f t="shared" si="81"/>
        <v>4</v>
      </c>
      <c r="T486" s="141">
        <f t="shared" si="82"/>
        <v>31</v>
      </c>
      <c r="U486" s="141">
        <f t="shared" si="83"/>
        <v>13</v>
      </c>
      <c r="V486" s="141">
        <f t="shared" si="84"/>
        <v>19.307692307692307</v>
      </c>
      <c r="W486" s="141">
        <f t="shared" si="85"/>
        <v>62.75</v>
      </c>
      <c r="X486" s="141">
        <f t="shared" si="86"/>
        <v>8.0967741935483879</v>
      </c>
      <c r="Y486" s="141">
        <f t="shared" si="87"/>
        <v>19.307692307692307</v>
      </c>
    </row>
    <row r="487" spans="1:25">
      <c r="A487" s="141" t="str">
        <f t="shared" si="77"/>
        <v>研发</v>
      </c>
      <c r="B487" s="146" t="str">
        <f t="shared" si="78"/>
        <v>32434</v>
      </c>
      <c r="C487" s="148"/>
      <c r="D487" s="148"/>
      <c r="E487" s="148">
        <v>1</v>
      </c>
      <c r="F487" s="148"/>
      <c r="G487" s="148">
        <v>1</v>
      </c>
      <c r="H487" s="148"/>
      <c r="I487" s="148"/>
      <c r="J487" s="148"/>
      <c r="K487" s="148"/>
      <c r="L487" s="148">
        <v>1</v>
      </c>
      <c r="M487" s="147"/>
      <c r="N487" s="147"/>
      <c r="O487" s="147">
        <v>1</v>
      </c>
      <c r="P487" s="147">
        <v>1</v>
      </c>
      <c r="Q487" s="141">
        <f t="shared" si="79"/>
        <v>446</v>
      </c>
      <c r="R487" s="141">
        <f t="shared" si="80"/>
        <v>41</v>
      </c>
      <c r="S487" s="141">
        <f t="shared" si="81"/>
        <v>32</v>
      </c>
      <c r="T487" s="141">
        <f t="shared" si="82"/>
        <v>23</v>
      </c>
      <c r="U487" s="141">
        <f t="shared" si="83"/>
        <v>23</v>
      </c>
      <c r="V487" s="141">
        <f t="shared" si="84"/>
        <v>10.878048780487806</v>
      </c>
      <c r="W487" s="141">
        <f t="shared" si="85"/>
        <v>13.9375</v>
      </c>
      <c r="X487" s="141">
        <f t="shared" si="86"/>
        <v>19.391304347826086</v>
      </c>
      <c r="Y487" s="141">
        <f t="shared" si="87"/>
        <v>19.391304347826086</v>
      </c>
    </row>
    <row r="488" spans="1:25">
      <c r="A488" s="141" t="str">
        <f t="shared" si="77"/>
        <v>研发</v>
      </c>
      <c r="B488" s="146" t="str">
        <f t="shared" si="78"/>
        <v>313</v>
      </c>
      <c r="C488" s="148"/>
      <c r="D488" s="148"/>
      <c r="E488" s="148">
        <v>1</v>
      </c>
      <c r="F488" s="148">
        <v>1</v>
      </c>
      <c r="G488" s="148"/>
      <c r="H488" s="148"/>
      <c r="I488" s="148"/>
      <c r="J488" s="148"/>
      <c r="K488" s="148">
        <v>1</v>
      </c>
      <c r="L488" s="148"/>
      <c r="M488" s="148"/>
      <c r="N488" s="148"/>
      <c r="O488" s="148"/>
      <c r="P488" s="148"/>
      <c r="Q488" s="141">
        <f t="shared" si="79"/>
        <v>235.75</v>
      </c>
      <c r="R488" s="141">
        <f t="shared" si="80"/>
        <v>21</v>
      </c>
      <c r="S488" s="141">
        <f t="shared" si="81"/>
        <v>21</v>
      </c>
      <c r="T488" s="141">
        <f t="shared" si="82"/>
        <v>21</v>
      </c>
      <c r="U488" s="141">
        <f t="shared" si="83"/>
        <v>12</v>
      </c>
      <c r="V488" s="141">
        <f t="shared" si="84"/>
        <v>11.226190476190476</v>
      </c>
      <c r="W488" s="141">
        <f t="shared" si="85"/>
        <v>11.226190476190476</v>
      </c>
      <c r="X488" s="141">
        <f t="shared" si="86"/>
        <v>11.226190476190476</v>
      </c>
      <c r="Y488" s="141">
        <f t="shared" si="87"/>
        <v>19.645833333333332</v>
      </c>
    </row>
    <row r="489" spans="1:25">
      <c r="A489" s="141" t="str">
        <f t="shared" si="77"/>
        <v>研发</v>
      </c>
      <c r="B489" s="146" t="str">
        <f t="shared" si="78"/>
        <v>3114</v>
      </c>
      <c r="C489" s="148"/>
      <c r="D489" s="148"/>
      <c r="E489" s="148">
        <v>1</v>
      </c>
      <c r="F489" s="148">
        <v>1</v>
      </c>
      <c r="G489" s="148"/>
      <c r="H489" s="148"/>
      <c r="I489" s="148">
        <v>1</v>
      </c>
      <c r="J489" s="148"/>
      <c r="K489" s="148"/>
      <c r="L489" s="148"/>
      <c r="P489" s="141">
        <v>1</v>
      </c>
      <c r="Q489" s="141">
        <f t="shared" si="79"/>
        <v>257.25</v>
      </c>
      <c r="R489" s="141">
        <f t="shared" si="80"/>
        <v>22</v>
      </c>
      <c r="S489" s="141">
        <f t="shared" si="81"/>
        <v>13</v>
      </c>
      <c r="T489" s="141">
        <f t="shared" si="82"/>
        <v>13</v>
      </c>
      <c r="U489" s="141">
        <f t="shared" si="83"/>
        <v>13</v>
      </c>
      <c r="V489" s="141">
        <f t="shared" si="84"/>
        <v>11.693181818181818</v>
      </c>
      <c r="W489" s="141">
        <f t="shared" si="85"/>
        <v>19.78846153846154</v>
      </c>
      <c r="X489" s="141">
        <f t="shared" si="86"/>
        <v>19.78846153846154</v>
      </c>
      <c r="Y489" s="141">
        <f t="shared" si="87"/>
        <v>19.78846153846154</v>
      </c>
    </row>
    <row r="490" spans="1:25">
      <c r="A490" s="141" t="str">
        <f t="shared" si="77"/>
        <v>研发</v>
      </c>
      <c r="B490" s="146" t="str">
        <f t="shared" si="78"/>
        <v>33434</v>
      </c>
      <c r="C490" s="148"/>
      <c r="D490" s="148"/>
      <c r="E490" s="148">
        <v>1</v>
      </c>
      <c r="F490" s="148"/>
      <c r="G490" s="148"/>
      <c r="H490" s="148">
        <v>1</v>
      </c>
      <c r="I490" s="148"/>
      <c r="J490" s="148"/>
      <c r="K490" s="148"/>
      <c r="L490" s="148">
        <v>1</v>
      </c>
      <c r="O490" s="141">
        <v>1</v>
      </c>
      <c r="P490" s="141">
        <v>1</v>
      </c>
      <c r="Q490" s="141">
        <f t="shared" si="79"/>
        <v>458.25</v>
      </c>
      <c r="R490" s="141">
        <f t="shared" si="80"/>
        <v>50</v>
      </c>
      <c r="S490" s="141">
        <f t="shared" si="81"/>
        <v>41</v>
      </c>
      <c r="T490" s="141">
        <f t="shared" si="82"/>
        <v>23</v>
      </c>
      <c r="U490" s="141">
        <f t="shared" si="83"/>
        <v>23</v>
      </c>
      <c r="V490" s="141">
        <f t="shared" si="84"/>
        <v>9.1649999999999991</v>
      </c>
      <c r="W490" s="141">
        <f t="shared" si="85"/>
        <v>11.176829268292684</v>
      </c>
      <c r="X490" s="141">
        <f t="shared" si="86"/>
        <v>19.923913043478262</v>
      </c>
      <c r="Y490" s="141">
        <f t="shared" si="87"/>
        <v>19.923913043478262</v>
      </c>
    </row>
    <row r="491" spans="1:25">
      <c r="A491" s="141" t="str">
        <f t="shared" si="77"/>
        <v>研发</v>
      </c>
      <c r="B491" s="146" t="str">
        <f t="shared" si="78"/>
        <v>314234</v>
      </c>
      <c r="C491" s="148"/>
      <c r="D491" s="148"/>
      <c r="E491" s="148">
        <v>1</v>
      </c>
      <c r="F491" s="148">
        <v>1</v>
      </c>
      <c r="G491" s="148"/>
      <c r="H491" s="148"/>
      <c r="I491" s="148"/>
      <c r="J491" s="148"/>
      <c r="K491" s="148"/>
      <c r="L491" s="148">
        <v>1</v>
      </c>
      <c r="N491" s="141">
        <v>1</v>
      </c>
      <c r="O491" s="141">
        <v>1</v>
      </c>
      <c r="P491" s="141">
        <v>1</v>
      </c>
      <c r="Q491" s="141">
        <f t="shared" si="79"/>
        <v>487</v>
      </c>
      <c r="R491" s="141">
        <f t="shared" si="80"/>
        <v>46</v>
      </c>
      <c r="S491" s="141">
        <f t="shared" si="81"/>
        <v>33</v>
      </c>
      <c r="T491" s="141">
        <f t="shared" si="82"/>
        <v>33</v>
      </c>
      <c r="U491" s="141">
        <f t="shared" si="83"/>
        <v>24</v>
      </c>
      <c r="V491" s="141">
        <f t="shared" si="84"/>
        <v>10.586956521739131</v>
      </c>
      <c r="W491" s="141">
        <f t="shared" si="85"/>
        <v>14.757575757575758</v>
      </c>
      <c r="X491" s="141">
        <f t="shared" si="86"/>
        <v>14.757575757575758</v>
      </c>
      <c r="Y491" s="141">
        <f t="shared" si="87"/>
        <v>20.291666666666668</v>
      </c>
    </row>
    <row r="492" spans="1:25">
      <c r="A492" s="141" t="str">
        <f t="shared" si="77"/>
        <v>研发</v>
      </c>
      <c r="B492" s="146" t="str">
        <f t="shared" si="78"/>
        <v>214</v>
      </c>
      <c r="C492" s="148"/>
      <c r="D492" s="148">
        <v>1</v>
      </c>
      <c r="E492" s="148"/>
      <c r="F492" s="148">
        <v>1</v>
      </c>
      <c r="G492" s="148"/>
      <c r="H492" s="148"/>
      <c r="I492" s="148"/>
      <c r="J492" s="148"/>
      <c r="K492" s="148"/>
      <c r="L492" s="148">
        <v>1</v>
      </c>
      <c r="M492" s="148"/>
      <c r="N492" s="148"/>
      <c r="O492" s="148"/>
      <c r="P492" s="148"/>
      <c r="Q492" s="141">
        <f t="shared" si="79"/>
        <v>244.75</v>
      </c>
      <c r="R492" s="141">
        <f t="shared" si="80"/>
        <v>12</v>
      </c>
      <c r="S492" s="141">
        <f t="shared" si="81"/>
        <v>12</v>
      </c>
      <c r="T492" s="141">
        <f t="shared" si="82"/>
        <v>30</v>
      </c>
      <c r="U492" s="141">
        <f t="shared" si="83"/>
        <v>12</v>
      </c>
      <c r="V492" s="141">
        <f t="shared" si="84"/>
        <v>20.395833333333332</v>
      </c>
      <c r="W492" s="141">
        <f t="shared" si="85"/>
        <v>20.395833333333332</v>
      </c>
      <c r="X492" s="141">
        <f t="shared" si="86"/>
        <v>8.1583333333333332</v>
      </c>
      <c r="Y492" s="141">
        <f t="shared" si="87"/>
        <v>20.395833333333332</v>
      </c>
    </row>
    <row r="493" spans="1:25">
      <c r="A493" s="141" t="str">
        <f t="shared" si="77"/>
        <v>研发</v>
      </c>
      <c r="B493" s="146" t="str">
        <f t="shared" si="78"/>
        <v>3123</v>
      </c>
      <c r="C493" s="148"/>
      <c r="D493" s="148"/>
      <c r="E493" s="148">
        <v>1</v>
      </c>
      <c r="F493" s="148">
        <v>1</v>
      </c>
      <c r="G493" s="148"/>
      <c r="H493" s="148"/>
      <c r="I493" s="148"/>
      <c r="J493" s="148">
        <v>1</v>
      </c>
      <c r="K493" s="148"/>
      <c r="L493" s="148"/>
      <c r="O493" s="141">
        <v>1</v>
      </c>
      <c r="Q493" s="141">
        <f t="shared" si="79"/>
        <v>273.25</v>
      </c>
      <c r="R493" s="141">
        <f t="shared" si="80"/>
        <v>22</v>
      </c>
      <c r="S493" s="141">
        <f t="shared" si="81"/>
        <v>22</v>
      </c>
      <c r="T493" s="141">
        <f t="shared" si="82"/>
        <v>31</v>
      </c>
      <c r="U493" s="141">
        <f t="shared" si="83"/>
        <v>13</v>
      </c>
      <c r="V493" s="141">
        <f t="shared" si="84"/>
        <v>12.420454545454545</v>
      </c>
      <c r="W493" s="141">
        <f t="shared" si="85"/>
        <v>12.420454545454545</v>
      </c>
      <c r="X493" s="141">
        <f t="shared" si="86"/>
        <v>8.814516129032258</v>
      </c>
      <c r="Y493" s="141">
        <f t="shared" si="87"/>
        <v>21.01923076923077</v>
      </c>
    </row>
    <row r="494" spans="1:25">
      <c r="A494" s="141" t="str">
        <f t="shared" si="77"/>
        <v>研发</v>
      </c>
      <c r="B494" s="146" t="str">
        <f t="shared" si="78"/>
        <v>3124</v>
      </c>
      <c r="C494" s="148"/>
      <c r="D494" s="148"/>
      <c r="E494" s="148">
        <v>1</v>
      </c>
      <c r="F494" s="148">
        <v>1</v>
      </c>
      <c r="G494" s="148"/>
      <c r="H494" s="148"/>
      <c r="I494" s="148"/>
      <c r="J494" s="148">
        <v>1</v>
      </c>
      <c r="K494" s="148"/>
      <c r="L494" s="148"/>
      <c r="M494" s="147"/>
      <c r="N494" s="147"/>
      <c r="O494" s="147"/>
      <c r="P494" s="147">
        <v>1</v>
      </c>
      <c r="Q494" s="141">
        <f t="shared" si="79"/>
        <v>281.25</v>
      </c>
      <c r="R494" s="141">
        <f t="shared" si="80"/>
        <v>22</v>
      </c>
      <c r="S494" s="141">
        <f t="shared" si="81"/>
        <v>13</v>
      </c>
      <c r="T494" s="141">
        <f t="shared" si="82"/>
        <v>22</v>
      </c>
      <c r="U494" s="141">
        <f t="shared" si="83"/>
        <v>13</v>
      </c>
      <c r="V494" s="141">
        <f t="shared" si="84"/>
        <v>12.784090909090908</v>
      </c>
      <c r="W494" s="141">
        <f t="shared" si="85"/>
        <v>21.634615384615383</v>
      </c>
      <c r="X494" s="141">
        <f t="shared" si="86"/>
        <v>12.784090909090908</v>
      </c>
      <c r="Y494" s="141">
        <f t="shared" si="87"/>
        <v>21.634615384615383</v>
      </c>
    </row>
    <row r="495" spans="1:25">
      <c r="A495" s="141" t="str">
        <f t="shared" si="77"/>
        <v>研发</v>
      </c>
      <c r="B495" s="146" t="str">
        <f t="shared" si="78"/>
        <v>21134</v>
      </c>
      <c r="C495" s="148"/>
      <c r="D495" s="148">
        <v>1</v>
      </c>
      <c r="E495" s="148"/>
      <c r="F495" s="148">
        <v>1</v>
      </c>
      <c r="G495" s="148"/>
      <c r="H495" s="148"/>
      <c r="I495" s="148">
        <v>1</v>
      </c>
      <c r="J495" s="148"/>
      <c r="K495" s="148"/>
      <c r="L495" s="148"/>
      <c r="O495" s="141">
        <v>1</v>
      </c>
      <c r="P495" s="141">
        <v>1</v>
      </c>
      <c r="Q495" s="141">
        <f t="shared" si="79"/>
        <v>304</v>
      </c>
      <c r="R495" s="141">
        <f t="shared" si="80"/>
        <v>23</v>
      </c>
      <c r="S495" s="141">
        <f t="shared" si="81"/>
        <v>14</v>
      </c>
      <c r="T495" s="141">
        <f t="shared" si="82"/>
        <v>32</v>
      </c>
      <c r="U495" s="141">
        <f t="shared" si="83"/>
        <v>14</v>
      </c>
      <c r="V495" s="141">
        <f t="shared" si="84"/>
        <v>13.217391304347826</v>
      </c>
      <c r="W495" s="141">
        <f t="shared" si="85"/>
        <v>21.714285714285715</v>
      </c>
      <c r="X495" s="141">
        <f t="shared" si="86"/>
        <v>9.5</v>
      </c>
      <c r="Y495" s="141">
        <f t="shared" si="87"/>
        <v>21.714285714285715</v>
      </c>
    </row>
    <row r="496" spans="1:25">
      <c r="A496" s="141" t="str">
        <f t="shared" si="77"/>
        <v>研发</v>
      </c>
      <c r="B496" s="146" t="str">
        <f t="shared" si="78"/>
        <v>2133</v>
      </c>
      <c r="C496" s="148"/>
      <c r="D496" s="148">
        <v>1</v>
      </c>
      <c r="E496" s="148"/>
      <c r="F496" s="148">
        <v>1</v>
      </c>
      <c r="G496" s="148"/>
      <c r="H496" s="148"/>
      <c r="I496" s="148"/>
      <c r="J496" s="148"/>
      <c r="K496" s="148">
        <v>1</v>
      </c>
      <c r="L496" s="148"/>
      <c r="M496" s="147"/>
      <c r="N496" s="147"/>
      <c r="O496" s="147">
        <v>1</v>
      </c>
      <c r="P496" s="147"/>
      <c r="Q496" s="141">
        <f t="shared" si="79"/>
        <v>282.5</v>
      </c>
      <c r="R496" s="141">
        <f t="shared" si="80"/>
        <v>22</v>
      </c>
      <c r="S496" s="141">
        <f t="shared" si="81"/>
        <v>22</v>
      </c>
      <c r="T496" s="141">
        <f t="shared" si="82"/>
        <v>40</v>
      </c>
      <c r="U496" s="141">
        <f t="shared" si="83"/>
        <v>13</v>
      </c>
      <c r="V496" s="141">
        <f t="shared" si="84"/>
        <v>12.840909090909092</v>
      </c>
      <c r="W496" s="141">
        <f t="shared" si="85"/>
        <v>12.840909090909092</v>
      </c>
      <c r="X496" s="141">
        <f t="shared" si="86"/>
        <v>7.0625</v>
      </c>
      <c r="Y496" s="141">
        <f t="shared" si="87"/>
        <v>21.73076923076923</v>
      </c>
    </row>
    <row r="497" spans="1:25">
      <c r="A497" s="141" t="str">
        <f t="shared" si="77"/>
        <v>研发</v>
      </c>
      <c r="B497" s="146" t="str">
        <f t="shared" si="78"/>
        <v>2134</v>
      </c>
      <c r="C497" s="148"/>
      <c r="D497" s="148">
        <v>1</v>
      </c>
      <c r="E497" s="148"/>
      <c r="F497" s="148">
        <v>1</v>
      </c>
      <c r="G497" s="148"/>
      <c r="H497" s="148"/>
      <c r="I497" s="148"/>
      <c r="J497" s="148"/>
      <c r="K497" s="148">
        <v>1</v>
      </c>
      <c r="L497" s="148"/>
      <c r="P497" s="141">
        <v>1</v>
      </c>
      <c r="Q497" s="141">
        <f t="shared" si="79"/>
        <v>290.5</v>
      </c>
      <c r="R497" s="141">
        <f t="shared" si="80"/>
        <v>22</v>
      </c>
      <c r="S497" s="141">
        <f t="shared" si="81"/>
        <v>13</v>
      </c>
      <c r="T497" s="141">
        <f t="shared" si="82"/>
        <v>31</v>
      </c>
      <c r="U497" s="141">
        <f t="shared" si="83"/>
        <v>13</v>
      </c>
      <c r="V497" s="141">
        <f t="shared" si="84"/>
        <v>13.204545454545455</v>
      </c>
      <c r="W497" s="141">
        <f t="shared" si="85"/>
        <v>22.346153846153847</v>
      </c>
      <c r="X497" s="141">
        <f t="shared" si="86"/>
        <v>9.370967741935484</v>
      </c>
      <c r="Y497" s="141">
        <f t="shared" si="87"/>
        <v>22.346153846153847</v>
      </c>
    </row>
    <row r="498" spans="1:25">
      <c r="A498" s="141" t="str">
        <f t="shared" si="77"/>
        <v>研发</v>
      </c>
      <c r="B498" s="146" t="str">
        <f t="shared" si="78"/>
        <v>314</v>
      </c>
      <c r="C498" s="148"/>
      <c r="D498" s="148"/>
      <c r="E498" s="148">
        <v>1</v>
      </c>
      <c r="F498" s="148">
        <v>1</v>
      </c>
      <c r="G498" s="148"/>
      <c r="H498" s="148"/>
      <c r="I498" s="148"/>
      <c r="J498" s="148"/>
      <c r="K498" s="148"/>
      <c r="L498" s="148">
        <v>1</v>
      </c>
      <c r="M498" s="148"/>
      <c r="N498" s="148"/>
      <c r="O498" s="148"/>
      <c r="P498" s="148"/>
      <c r="Q498" s="141">
        <f t="shared" si="79"/>
        <v>275</v>
      </c>
      <c r="R498" s="141">
        <f t="shared" si="80"/>
        <v>21</v>
      </c>
      <c r="S498" s="141">
        <f t="shared" si="81"/>
        <v>21</v>
      </c>
      <c r="T498" s="141">
        <f t="shared" si="82"/>
        <v>21</v>
      </c>
      <c r="U498" s="141">
        <f t="shared" si="83"/>
        <v>12</v>
      </c>
      <c r="V498" s="141">
        <f t="shared" si="84"/>
        <v>13.095238095238095</v>
      </c>
      <c r="W498" s="141">
        <f t="shared" si="85"/>
        <v>13.095238095238095</v>
      </c>
      <c r="X498" s="141">
        <f t="shared" si="86"/>
        <v>13.095238095238095</v>
      </c>
      <c r="Y498" s="141">
        <f t="shared" si="87"/>
        <v>22.916666666666668</v>
      </c>
    </row>
    <row r="499" spans="1:25">
      <c r="A499" s="141" t="str">
        <f t="shared" si="77"/>
        <v>研发</v>
      </c>
      <c r="B499" s="146" t="str">
        <f t="shared" si="78"/>
        <v>21234</v>
      </c>
      <c r="C499" s="148"/>
      <c r="D499" s="148">
        <v>1</v>
      </c>
      <c r="E499" s="148"/>
      <c r="F499" s="148">
        <v>1</v>
      </c>
      <c r="G499" s="148"/>
      <c r="H499" s="148"/>
      <c r="I499" s="148"/>
      <c r="J499" s="148">
        <v>1</v>
      </c>
      <c r="K499" s="148"/>
      <c r="L499" s="148"/>
      <c r="O499" s="141">
        <v>1</v>
      </c>
      <c r="P499" s="141">
        <v>1</v>
      </c>
      <c r="Q499" s="141">
        <f t="shared" si="79"/>
        <v>328</v>
      </c>
      <c r="R499" s="141">
        <f t="shared" si="80"/>
        <v>23</v>
      </c>
      <c r="S499" s="141">
        <f t="shared" si="81"/>
        <v>14</v>
      </c>
      <c r="T499" s="141">
        <f t="shared" si="82"/>
        <v>41</v>
      </c>
      <c r="U499" s="141">
        <f t="shared" si="83"/>
        <v>14</v>
      </c>
      <c r="V499" s="141">
        <f t="shared" si="84"/>
        <v>14.260869565217391</v>
      </c>
      <c r="W499" s="141">
        <f t="shared" si="85"/>
        <v>23.428571428571427</v>
      </c>
      <c r="X499" s="141">
        <f t="shared" si="86"/>
        <v>8</v>
      </c>
      <c r="Y499" s="141">
        <f t="shared" si="87"/>
        <v>23.428571428571427</v>
      </c>
    </row>
    <row r="500" spans="1:25">
      <c r="A500" s="141" t="str">
        <f t="shared" si="77"/>
        <v>研发</v>
      </c>
      <c r="B500" s="146" t="str">
        <f t="shared" si="78"/>
        <v>31134</v>
      </c>
      <c r="C500" s="148"/>
      <c r="D500" s="148"/>
      <c r="E500" s="148">
        <v>1</v>
      </c>
      <c r="F500" s="148">
        <v>1</v>
      </c>
      <c r="G500" s="148"/>
      <c r="H500" s="148"/>
      <c r="I500" s="148">
        <v>1</v>
      </c>
      <c r="J500" s="148"/>
      <c r="K500" s="148"/>
      <c r="L500" s="148"/>
      <c r="O500" s="141">
        <v>1</v>
      </c>
      <c r="P500" s="141">
        <v>1</v>
      </c>
      <c r="Q500" s="141">
        <f t="shared" si="79"/>
        <v>334.25</v>
      </c>
      <c r="R500" s="141">
        <f t="shared" si="80"/>
        <v>32</v>
      </c>
      <c r="S500" s="141">
        <f t="shared" si="81"/>
        <v>23</v>
      </c>
      <c r="T500" s="141">
        <f t="shared" si="82"/>
        <v>23</v>
      </c>
      <c r="U500" s="141">
        <f t="shared" si="83"/>
        <v>14</v>
      </c>
      <c r="V500" s="141">
        <f t="shared" si="84"/>
        <v>10.4453125</v>
      </c>
      <c r="W500" s="141">
        <f t="shared" si="85"/>
        <v>14.532608695652174</v>
      </c>
      <c r="X500" s="141">
        <f t="shared" si="86"/>
        <v>14.532608695652174</v>
      </c>
      <c r="Y500" s="141">
        <f t="shared" si="87"/>
        <v>23.875</v>
      </c>
    </row>
    <row r="501" spans="1:25">
      <c r="A501" s="141" t="str">
        <f t="shared" si="77"/>
        <v>研发</v>
      </c>
      <c r="B501" s="146" t="str">
        <f t="shared" si="78"/>
        <v>3133</v>
      </c>
      <c r="C501" s="148"/>
      <c r="D501" s="148"/>
      <c r="E501" s="148">
        <v>1</v>
      </c>
      <c r="F501" s="148">
        <v>1</v>
      </c>
      <c r="G501" s="148"/>
      <c r="H501" s="148"/>
      <c r="I501" s="148"/>
      <c r="J501" s="148"/>
      <c r="K501" s="148">
        <v>1</v>
      </c>
      <c r="L501" s="148"/>
      <c r="O501" s="141">
        <v>1</v>
      </c>
      <c r="Q501" s="141">
        <f t="shared" si="79"/>
        <v>312.75</v>
      </c>
      <c r="R501" s="141">
        <f t="shared" si="80"/>
        <v>31</v>
      </c>
      <c r="S501" s="141">
        <f t="shared" si="81"/>
        <v>31</v>
      </c>
      <c r="T501" s="141">
        <f t="shared" si="82"/>
        <v>31</v>
      </c>
      <c r="U501" s="141">
        <f t="shared" si="83"/>
        <v>13</v>
      </c>
      <c r="V501" s="141">
        <f t="shared" si="84"/>
        <v>10.088709677419354</v>
      </c>
      <c r="W501" s="141">
        <f t="shared" si="85"/>
        <v>10.088709677419354</v>
      </c>
      <c r="X501" s="141">
        <f t="shared" si="86"/>
        <v>10.088709677419354</v>
      </c>
      <c r="Y501" s="141">
        <f t="shared" si="87"/>
        <v>24.057692307692307</v>
      </c>
    </row>
    <row r="502" spans="1:25">
      <c r="A502" s="141" t="str">
        <f t="shared" si="77"/>
        <v>研发</v>
      </c>
      <c r="B502" s="146" t="str">
        <f t="shared" si="78"/>
        <v>3134</v>
      </c>
      <c r="C502" s="148"/>
      <c r="D502" s="148"/>
      <c r="E502" s="148">
        <v>1</v>
      </c>
      <c r="F502" s="148">
        <v>1</v>
      </c>
      <c r="G502" s="148"/>
      <c r="H502" s="148"/>
      <c r="I502" s="148"/>
      <c r="J502" s="148"/>
      <c r="K502" s="148">
        <v>1</v>
      </c>
      <c r="L502" s="148"/>
      <c r="P502" s="141">
        <v>1</v>
      </c>
      <c r="Q502" s="141">
        <f t="shared" si="79"/>
        <v>320.75</v>
      </c>
      <c r="R502" s="141">
        <f t="shared" si="80"/>
        <v>31</v>
      </c>
      <c r="S502" s="141">
        <f t="shared" si="81"/>
        <v>22</v>
      </c>
      <c r="T502" s="141">
        <f t="shared" si="82"/>
        <v>22</v>
      </c>
      <c r="U502" s="141">
        <f t="shared" si="83"/>
        <v>13</v>
      </c>
      <c r="V502" s="141">
        <f t="shared" si="84"/>
        <v>10.346774193548388</v>
      </c>
      <c r="W502" s="141">
        <f t="shared" si="85"/>
        <v>14.579545454545455</v>
      </c>
      <c r="X502" s="141">
        <f t="shared" si="86"/>
        <v>14.579545454545455</v>
      </c>
      <c r="Y502" s="141">
        <f t="shared" si="87"/>
        <v>24.673076923076923</v>
      </c>
    </row>
    <row r="503" spans="1:25">
      <c r="A503" s="141" t="str">
        <f t="shared" si="77"/>
        <v>研发</v>
      </c>
      <c r="B503" s="146" t="str">
        <f t="shared" si="78"/>
        <v>2143</v>
      </c>
      <c r="C503" s="148"/>
      <c r="D503" s="148">
        <v>1</v>
      </c>
      <c r="E503" s="148"/>
      <c r="F503" s="148">
        <v>1</v>
      </c>
      <c r="G503" s="148"/>
      <c r="H503" s="148"/>
      <c r="I503" s="148"/>
      <c r="J503" s="148"/>
      <c r="K503" s="148"/>
      <c r="L503" s="148">
        <v>1</v>
      </c>
      <c r="O503" s="141">
        <v>1</v>
      </c>
      <c r="Q503" s="141">
        <f t="shared" si="79"/>
        <v>321.75</v>
      </c>
      <c r="R503" s="141">
        <f t="shared" si="80"/>
        <v>22</v>
      </c>
      <c r="S503" s="141">
        <f t="shared" si="81"/>
        <v>22</v>
      </c>
      <c r="T503" s="141">
        <f t="shared" si="82"/>
        <v>40</v>
      </c>
      <c r="U503" s="141">
        <f t="shared" si="83"/>
        <v>13</v>
      </c>
      <c r="V503" s="141">
        <f t="shared" si="84"/>
        <v>14.625</v>
      </c>
      <c r="W503" s="141">
        <f t="shared" si="85"/>
        <v>14.625</v>
      </c>
      <c r="X503" s="141">
        <f t="shared" si="86"/>
        <v>8.0437499999999993</v>
      </c>
      <c r="Y503" s="141">
        <f t="shared" si="87"/>
        <v>24.75</v>
      </c>
    </row>
    <row r="504" spans="1:25">
      <c r="A504" s="141" t="str">
        <f t="shared" si="77"/>
        <v>研发</v>
      </c>
      <c r="B504" s="146" t="str">
        <f t="shared" si="78"/>
        <v>2144</v>
      </c>
      <c r="C504" s="148"/>
      <c r="D504" s="148">
        <v>1</v>
      </c>
      <c r="E504" s="148"/>
      <c r="F504" s="148">
        <v>1</v>
      </c>
      <c r="G504" s="148"/>
      <c r="H504" s="148"/>
      <c r="I504" s="148"/>
      <c r="J504" s="148"/>
      <c r="K504" s="148"/>
      <c r="L504" s="148">
        <v>1</v>
      </c>
      <c r="P504" s="141">
        <v>1</v>
      </c>
      <c r="Q504" s="141">
        <f t="shared" si="79"/>
        <v>329.75</v>
      </c>
      <c r="R504" s="141">
        <f t="shared" si="80"/>
        <v>22</v>
      </c>
      <c r="S504" s="141">
        <f t="shared" si="81"/>
        <v>13</v>
      </c>
      <c r="T504" s="141">
        <f t="shared" si="82"/>
        <v>31</v>
      </c>
      <c r="U504" s="141">
        <f t="shared" si="83"/>
        <v>13</v>
      </c>
      <c r="V504" s="141">
        <f t="shared" si="84"/>
        <v>14.988636363636363</v>
      </c>
      <c r="W504" s="141">
        <f t="shared" si="85"/>
        <v>25.365384615384617</v>
      </c>
      <c r="X504" s="141">
        <f t="shared" si="86"/>
        <v>10.637096774193548</v>
      </c>
      <c r="Y504" s="141">
        <f t="shared" si="87"/>
        <v>25.365384615384617</v>
      </c>
    </row>
    <row r="505" spans="1:25">
      <c r="A505" s="141" t="str">
        <f t="shared" si="77"/>
        <v>研发</v>
      </c>
      <c r="B505" s="146" t="str">
        <f t="shared" si="78"/>
        <v>31234</v>
      </c>
      <c r="C505" s="148"/>
      <c r="D505" s="148"/>
      <c r="E505" s="148">
        <v>1</v>
      </c>
      <c r="F505" s="148">
        <v>1</v>
      </c>
      <c r="G505" s="148"/>
      <c r="H505" s="148"/>
      <c r="I505" s="148"/>
      <c r="J505" s="148">
        <v>1</v>
      </c>
      <c r="K505" s="148"/>
      <c r="L505" s="148"/>
      <c r="M505" s="147"/>
      <c r="N505" s="147"/>
      <c r="O505" s="147">
        <v>1</v>
      </c>
      <c r="P505" s="147">
        <v>1</v>
      </c>
      <c r="Q505" s="141">
        <f t="shared" si="79"/>
        <v>358.25</v>
      </c>
      <c r="R505" s="141">
        <f t="shared" si="80"/>
        <v>32</v>
      </c>
      <c r="S505" s="141">
        <f t="shared" si="81"/>
        <v>23</v>
      </c>
      <c r="T505" s="141">
        <f t="shared" si="82"/>
        <v>32</v>
      </c>
      <c r="U505" s="141">
        <f t="shared" si="83"/>
        <v>14</v>
      </c>
      <c r="V505" s="141">
        <f t="shared" si="84"/>
        <v>11.1953125</v>
      </c>
      <c r="W505" s="141">
        <f t="shared" si="85"/>
        <v>15.576086956521738</v>
      </c>
      <c r="X505" s="141">
        <f t="shared" si="86"/>
        <v>11.1953125</v>
      </c>
      <c r="Y505" s="141">
        <f t="shared" si="87"/>
        <v>25.589285714285715</v>
      </c>
    </row>
    <row r="506" spans="1:25">
      <c r="A506" s="141" t="str">
        <f t="shared" si="77"/>
        <v>研发</v>
      </c>
      <c r="B506" s="146" t="str">
        <f t="shared" si="78"/>
        <v>21334</v>
      </c>
      <c r="C506" s="148"/>
      <c r="D506" s="148">
        <v>1</v>
      </c>
      <c r="E506" s="148"/>
      <c r="F506" s="148">
        <v>1</v>
      </c>
      <c r="G506" s="148"/>
      <c r="H506" s="148"/>
      <c r="I506" s="148"/>
      <c r="J506" s="148"/>
      <c r="K506" s="148">
        <v>1</v>
      </c>
      <c r="L506" s="148"/>
      <c r="M506" s="147"/>
      <c r="N506" s="147"/>
      <c r="O506" s="147">
        <v>1</v>
      </c>
      <c r="P506" s="147">
        <v>1</v>
      </c>
      <c r="Q506" s="141">
        <f t="shared" si="79"/>
        <v>367.5</v>
      </c>
      <c r="R506" s="141">
        <f t="shared" si="80"/>
        <v>32</v>
      </c>
      <c r="S506" s="141">
        <f t="shared" si="81"/>
        <v>23</v>
      </c>
      <c r="T506" s="141">
        <f t="shared" si="82"/>
        <v>41</v>
      </c>
      <c r="U506" s="141">
        <f t="shared" si="83"/>
        <v>14</v>
      </c>
      <c r="V506" s="141">
        <f t="shared" si="84"/>
        <v>11.484375</v>
      </c>
      <c r="W506" s="141">
        <f t="shared" si="85"/>
        <v>15.978260869565217</v>
      </c>
      <c r="X506" s="141">
        <f t="shared" si="86"/>
        <v>8.963414634146341</v>
      </c>
      <c r="Y506" s="141">
        <f t="shared" si="87"/>
        <v>26.25</v>
      </c>
    </row>
    <row r="507" spans="1:25">
      <c r="A507" s="141" t="str">
        <f t="shared" si="77"/>
        <v>研发</v>
      </c>
      <c r="B507" s="146" t="str">
        <f t="shared" si="78"/>
        <v>3143</v>
      </c>
      <c r="C507" s="148"/>
      <c r="D507" s="148"/>
      <c r="E507" s="148">
        <v>1</v>
      </c>
      <c r="F507" s="148">
        <v>1</v>
      </c>
      <c r="G507" s="148"/>
      <c r="H507" s="148"/>
      <c r="I507" s="148"/>
      <c r="J507" s="148"/>
      <c r="K507" s="148"/>
      <c r="L507" s="148">
        <v>1</v>
      </c>
      <c r="O507" s="141">
        <v>1</v>
      </c>
      <c r="Q507" s="141">
        <f t="shared" si="79"/>
        <v>352</v>
      </c>
      <c r="R507" s="141">
        <f t="shared" si="80"/>
        <v>31</v>
      </c>
      <c r="S507" s="141">
        <f t="shared" si="81"/>
        <v>31</v>
      </c>
      <c r="T507" s="141">
        <f t="shared" si="82"/>
        <v>31</v>
      </c>
      <c r="U507" s="141">
        <f t="shared" si="83"/>
        <v>13</v>
      </c>
      <c r="V507" s="141">
        <f t="shared" si="84"/>
        <v>11.35483870967742</v>
      </c>
      <c r="W507" s="141">
        <f t="shared" si="85"/>
        <v>11.35483870967742</v>
      </c>
      <c r="X507" s="141">
        <f t="shared" si="86"/>
        <v>11.35483870967742</v>
      </c>
      <c r="Y507" s="141">
        <f t="shared" si="87"/>
        <v>27.076923076923077</v>
      </c>
    </row>
    <row r="508" spans="1:25">
      <c r="A508" s="141" t="str">
        <f t="shared" si="77"/>
        <v>研发</v>
      </c>
      <c r="B508" s="146" t="str">
        <f t="shared" si="78"/>
        <v>3144</v>
      </c>
      <c r="C508" s="148"/>
      <c r="D508" s="148"/>
      <c r="E508" s="148">
        <v>1</v>
      </c>
      <c r="F508" s="148">
        <v>1</v>
      </c>
      <c r="G508" s="148"/>
      <c r="H508" s="148"/>
      <c r="I508" s="148"/>
      <c r="J508" s="148"/>
      <c r="K508" s="148"/>
      <c r="L508" s="148">
        <v>1</v>
      </c>
      <c r="M508" s="147"/>
      <c r="N508" s="147"/>
      <c r="O508" s="147"/>
      <c r="P508" s="147">
        <v>1</v>
      </c>
      <c r="Q508" s="141">
        <f t="shared" si="79"/>
        <v>360</v>
      </c>
      <c r="R508" s="141">
        <f t="shared" si="80"/>
        <v>31</v>
      </c>
      <c r="S508" s="141">
        <f t="shared" si="81"/>
        <v>22</v>
      </c>
      <c r="T508" s="141">
        <f t="shared" si="82"/>
        <v>22</v>
      </c>
      <c r="U508" s="141">
        <f t="shared" si="83"/>
        <v>13</v>
      </c>
      <c r="V508" s="141">
        <f t="shared" si="84"/>
        <v>11.612903225806452</v>
      </c>
      <c r="W508" s="141">
        <f t="shared" si="85"/>
        <v>16.363636363636363</v>
      </c>
      <c r="X508" s="141">
        <f t="shared" si="86"/>
        <v>16.363636363636363</v>
      </c>
      <c r="Y508" s="141">
        <f t="shared" si="87"/>
        <v>27.692307692307693</v>
      </c>
    </row>
    <row r="509" spans="1:25">
      <c r="A509" s="141" t="str">
        <f t="shared" si="77"/>
        <v>研发</v>
      </c>
      <c r="B509" s="146" t="str">
        <f t="shared" si="78"/>
        <v>31334</v>
      </c>
      <c r="C509" s="148"/>
      <c r="D509" s="148"/>
      <c r="E509" s="148">
        <v>1</v>
      </c>
      <c r="F509" s="148">
        <v>1</v>
      </c>
      <c r="G509" s="148"/>
      <c r="H509" s="148"/>
      <c r="I509" s="148"/>
      <c r="J509" s="148"/>
      <c r="K509" s="148">
        <v>1</v>
      </c>
      <c r="L509" s="148"/>
      <c r="M509" s="147"/>
      <c r="N509" s="147"/>
      <c r="O509" s="147">
        <v>1</v>
      </c>
      <c r="P509" s="147">
        <v>1</v>
      </c>
      <c r="Q509" s="141">
        <f t="shared" si="79"/>
        <v>397.75</v>
      </c>
      <c r="R509" s="141">
        <f t="shared" si="80"/>
        <v>41</v>
      </c>
      <c r="S509" s="141">
        <f t="shared" si="81"/>
        <v>32</v>
      </c>
      <c r="T509" s="141">
        <f t="shared" si="82"/>
        <v>32</v>
      </c>
      <c r="U509" s="141">
        <f t="shared" si="83"/>
        <v>14</v>
      </c>
      <c r="V509" s="141">
        <f t="shared" si="84"/>
        <v>9.7012195121951219</v>
      </c>
      <c r="W509" s="141">
        <f t="shared" si="85"/>
        <v>12.4296875</v>
      </c>
      <c r="X509" s="141">
        <f t="shared" si="86"/>
        <v>12.4296875</v>
      </c>
      <c r="Y509" s="141">
        <f t="shared" si="87"/>
        <v>28.410714285714285</v>
      </c>
    </row>
    <row r="510" spans="1:25">
      <c r="A510" s="141" t="str">
        <f t="shared" si="77"/>
        <v>研发</v>
      </c>
      <c r="B510" s="146" t="str">
        <f t="shared" si="78"/>
        <v>21434</v>
      </c>
      <c r="C510" s="148"/>
      <c r="D510" s="148">
        <v>1</v>
      </c>
      <c r="E510" s="148"/>
      <c r="F510" s="148">
        <v>1</v>
      </c>
      <c r="G510" s="148"/>
      <c r="H510" s="148"/>
      <c r="I510" s="148"/>
      <c r="J510" s="148"/>
      <c r="K510" s="148"/>
      <c r="L510" s="148">
        <v>1</v>
      </c>
      <c r="O510" s="141">
        <v>1</v>
      </c>
      <c r="P510" s="141">
        <v>1</v>
      </c>
      <c r="Q510" s="141">
        <f t="shared" si="79"/>
        <v>406.75</v>
      </c>
      <c r="R510" s="141">
        <f t="shared" si="80"/>
        <v>32</v>
      </c>
      <c r="S510" s="141">
        <f t="shared" si="81"/>
        <v>23</v>
      </c>
      <c r="T510" s="141">
        <f t="shared" si="82"/>
        <v>41</v>
      </c>
      <c r="U510" s="141">
        <f t="shared" si="83"/>
        <v>14</v>
      </c>
      <c r="V510" s="141">
        <f t="shared" si="84"/>
        <v>12.7109375</v>
      </c>
      <c r="W510" s="141">
        <f t="shared" si="85"/>
        <v>17.684782608695652</v>
      </c>
      <c r="X510" s="141">
        <f t="shared" si="86"/>
        <v>9.9207317073170724</v>
      </c>
      <c r="Y510" s="141">
        <f t="shared" si="87"/>
        <v>29.053571428571427</v>
      </c>
    </row>
    <row r="511" spans="1:25">
      <c r="A511" s="141" t="str">
        <f t="shared" si="77"/>
        <v>研发</v>
      </c>
      <c r="B511" s="146" t="str">
        <f t="shared" si="78"/>
        <v>31434</v>
      </c>
      <c r="C511" s="148"/>
      <c r="D511" s="148"/>
      <c r="E511" s="148">
        <v>1</v>
      </c>
      <c r="F511" s="148">
        <v>1</v>
      </c>
      <c r="G511" s="148"/>
      <c r="H511" s="148"/>
      <c r="I511" s="148"/>
      <c r="J511" s="148"/>
      <c r="K511" s="148"/>
      <c r="L511" s="148">
        <v>1</v>
      </c>
      <c r="M511" s="147"/>
      <c r="N511" s="147"/>
      <c r="O511" s="147">
        <v>1</v>
      </c>
      <c r="P511" s="147">
        <v>1</v>
      </c>
      <c r="Q511" s="141">
        <f t="shared" si="79"/>
        <v>437</v>
      </c>
      <c r="R511" s="141">
        <f t="shared" si="80"/>
        <v>41</v>
      </c>
      <c r="S511" s="141">
        <f t="shared" si="81"/>
        <v>32</v>
      </c>
      <c r="T511" s="141">
        <f t="shared" si="82"/>
        <v>32</v>
      </c>
      <c r="U511" s="141">
        <f t="shared" si="83"/>
        <v>14</v>
      </c>
      <c r="V511" s="141">
        <f t="shared" si="84"/>
        <v>10.658536585365853</v>
      </c>
      <c r="W511" s="141">
        <f t="shared" si="85"/>
        <v>13.65625</v>
      </c>
      <c r="X511" s="141">
        <f t="shared" si="86"/>
        <v>13.65625</v>
      </c>
      <c r="Y511" s="141">
        <f t="shared" si="87"/>
        <v>31.214285714285715</v>
      </c>
    </row>
  </sheetData>
  <autoFilter ref="A7:Y511" xr:uid="{207A16A3-9F71-4634-A9CB-A4EBED370433}">
    <sortState xmlns:xlrd2="http://schemas.microsoft.com/office/spreadsheetml/2017/richdata2" ref="A8:Y81">
      <sortCondition ref="Y7:Y511"/>
    </sortState>
  </autoFilter>
  <sortState xmlns:xlrd2="http://schemas.microsoft.com/office/spreadsheetml/2017/richdata2" ref="A11:Y511">
    <sortCondition ref="V11:V511"/>
  </sortState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4C443-0D85-42ED-A55B-962CFB2973E2}">
  <dimension ref="A1:L24"/>
  <sheetViews>
    <sheetView zoomScale="85" zoomScaleNormal="85" workbookViewId="0">
      <selection activeCell="A23" sqref="A23:C24"/>
    </sheetView>
  </sheetViews>
  <sheetFormatPr defaultRowHeight="13.8"/>
  <cols>
    <col min="1" max="1" width="31.77734375" customWidth="1"/>
    <col min="2" max="2" width="16" customWidth="1"/>
    <col min="3" max="3" width="16.21875" style="81" customWidth="1"/>
    <col min="4" max="4" width="18" customWidth="1"/>
    <col min="5" max="5" width="15.33203125" customWidth="1"/>
    <col min="6" max="7" width="20.21875" customWidth="1"/>
    <col min="8" max="8" width="15.33203125" customWidth="1"/>
    <col min="9" max="10" width="18.109375" customWidth="1"/>
    <col min="11" max="11" width="22.33203125" customWidth="1"/>
    <col min="12" max="12" width="18.109375" customWidth="1"/>
    <col min="13" max="13" width="13.33203125" customWidth="1"/>
    <col min="14" max="14" width="18.33203125" customWidth="1"/>
    <col min="15" max="15" width="18.109375" customWidth="1"/>
  </cols>
  <sheetData>
    <row r="1" spans="1:12" ht="16.2">
      <c r="A1" s="105" t="s">
        <v>3043</v>
      </c>
      <c r="B1" s="105" t="s">
        <v>3035</v>
      </c>
      <c r="C1" s="105" t="s">
        <v>3044</v>
      </c>
      <c r="D1" s="105" t="s">
        <v>3036</v>
      </c>
      <c r="E1" s="105" t="s">
        <v>3044</v>
      </c>
      <c r="F1" s="105" t="s">
        <v>3039</v>
      </c>
      <c r="G1" s="105" t="s">
        <v>3041</v>
      </c>
      <c r="H1" s="105" t="s">
        <v>3037</v>
      </c>
      <c r="I1" s="105" t="s">
        <v>3044</v>
      </c>
      <c r="J1" s="105" t="s">
        <v>3039</v>
      </c>
      <c r="K1" s="105" t="s">
        <v>3042</v>
      </c>
      <c r="L1" s="105" t="s">
        <v>3040</v>
      </c>
    </row>
    <row r="2" spans="1:12">
      <c r="A2" s="106" t="s">
        <v>3034</v>
      </c>
      <c r="B2" s="106">
        <v>8915.4500000000007</v>
      </c>
      <c r="C2" s="106">
        <v>8915.4500000000007</v>
      </c>
      <c r="D2" s="106">
        <v>12202.9</v>
      </c>
      <c r="E2" s="106">
        <v>16986.37</v>
      </c>
      <c r="F2" s="107">
        <f t="shared" ref="F2:F9" si="0">E2-D2</f>
        <v>4783.4699999999993</v>
      </c>
      <c r="G2" s="108">
        <f t="shared" ref="G2:G9" si="1">IFERROR(F2/C2,0)</f>
        <v>0.53653713497355704</v>
      </c>
      <c r="H2" s="106">
        <v>12050</v>
      </c>
      <c r="I2" s="106">
        <v>20800.330000000002</v>
      </c>
      <c r="J2" s="107">
        <f>I2-H2-L2</f>
        <v>2203.0209956311828</v>
      </c>
      <c r="K2" s="108">
        <f t="shared" ref="K2:K9" si="2">IFERROR(J2/F2,0)</f>
        <v>0.46054872208484282</v>
      </c>
      <c r="L2" s="107">
        <f t="shared" ref="L2:L9" si="3">D2*G2</f>
        <v>6547.3090043688189</v>
      </c>
    </row>
    <row r="3" spans="1:12">
      <c r="A3" s="106" t="s">
        <v>3022</v>
      </c>
      <c r="B3" s="106">
        <v>11234.8</v>
      </c>
      <c r="C3" s="106">
        <v>11234.8</v>
      </c>
      <c r="D3" s="106">
        <v>29500</v>
      </c>
      <c r="E3" s="106">
        <v>35527.89</v>
      </c>
      <c r="F3" s="107">
        <f t="shared" si="0"/>
        <v>6027.8899999999994</v>
      </c>
      <c r="G3" s="108">
        <f t="shared" si="1"/>
        <v>0.53653736604122904</v>
      </c>
      <c r="H3" s="106">
        <v>25064</v>
      </c>
      <c r="I3" s="106">
        <v>43667.98</v>
      </c>
      <c r="J3" s="107">
        <f t="shared" ref="J3:J9" si="4">I3-H3-L3</f>
        <v>2776.1277017837474</v>
      </c>
      <c r="K3" s="108">
        <f t="shared" si="2"/>
        <v>0.46054717351905022</v>
      </c>
      <c r="L3" s="107">
        <f t="shared" si="3"/>
        <v>15827.852298216256</v>
      </c>
    </row>
    <row r="4" spans="1:12">
      <c r="A4" s="106" t="s">
        <v>3023</v>
      </c>
      <c r="B4" s="106">
        <v>0</v>
      </c>
      <c r="C4" s="106">
        <v>0</v>
      </c>
      <c r="D4" s="106">
        <v>0</v>
      </c>
      <c r="E4" s="106">
        <v>0</v>
      </c>
      <c r="F4" s="107">
        <f t="shared" si="0"/>
        <v>0</v>
      </c>
      <c r="G4" s="108">
        <f t="shared" si="1"/>
        <v>0</v>
      </c>
      <c r="H4" s="106">
        <v>0</v>
      </c>
      <c r="I4" s="106">
        <v>0</v>
      </c>
      <c r="J4" s="107">
        <f t="shared" si="4"/>
        <v>0</v>
      </c>
      <c r="K4" s="108">
        <f t="shared" si="2"/>
        <v>0</v>
      </c>
      <c r="L4" s="107">
        <f t="shared" si="3"/>
        <v>0</v>
      </c>
    </row>
    <row r="5" spans="1:12">
      <c r="A5" s="106" t="s">
        <v>3024</v>
      </c>
      <c r="B5" s="106">
        <v>0</v>
      </c>
      <c r="C5" s="106">
        <v>0</v>
      </c>
      <c r="D5" s="106">
        <v>0</v>
      </c>
      <c r="E5" s="106">
        <v>0</v>
      </c>
      <c r="F5" s="107">
        <f t="shared" si="0"/>
        <v>0</v>
      </c>
      <c r="G5" s="108">
        <f t="shared" si="1"/>
        <v>0</v>
      </c>
      <c r="H5" s="106">
        <v>0</v>
      </c>
      <c r="I5" s="106">
        <v>0</v>
      </c>
      <c r="J5" s="107">
        <f t="shared" si="4"/>
        <v>0</v>
      </c>
      <c r="K5" s="108">
        <f t="shared" si="2"/>
        <v>0</v>
      </c>
      <c r="L5" s="107">
        <f t="shared" si="3"/>
        <v>0</v>
      </c>
    </row>
    <row r="6" spans="1:12">
      <c r="A6" s="106" t="s">
        <v>3025</v>
      </c>
      <c r="B6" s="106">
        <v>12000</v>
      </c>
      <c r="C6" s="106">
        <v>12000</v>
      </c>
      <c r="D6" s="106">
        <v>21972.2</v>
      </c>
      <c r="E6" s="106">
        <v>28410.639999999999</v>
      </c>
      <c r="F6" s="107">
        <f t="shared" si="0"/>
        <v>6438.4399999999987</v>
      </c>
      <c r="G6" s="108">
        <f t="shared" si="1"/>
        <v>0.53653666666666655</v>
      </c>
      <c r="H6" s="106">
        <v>12000</v>
      </c>
      <c r="I6" s="106">
        <v>26754.12</v>
      </c>
      <c r="J6" s="107">
        <f t="shared" si="4"/>
        <v>2965.2290526666675</v>
      </c>
      <c r="K6" s="108">
        <f t="shared" si="2"/>
        <v>0.46055085590091205</v>
      </c>
      <c r="L6" s="107">
        <f t="shared" si="3"/>
        <v>11788.890947333331</v>
      </c>
    </row>
    <row r="7" spans="1:12">
      <c r="A7" s="106" t="s">
        <v>3026</v>
      </c>
      <c r="B7" s="106"/>
      <c r="C7" s="106">
        <v>0</v>
      </c>
      <c r="D7" s="106">
        <v>0</v>
      </c>
      <c r="E7" s="106">
        <v>0</v>
      </c>
      <c r="F7" s="107">
        <f t="shared" si="0"/>
        <v>0</v>
      </c>
      <c r="G7" s="108">
        <f t="shared" si="1"/>
        <v>0</v>
      </c>
      <c r="H7" s="106">
        <v>0</v>
      </c>
      <c r="I7" s="106">
        <v>0</v>
      </c>
      <c r="J7" s="107">
        <f t="shared" si="4"/>
        <v>0</v>
      </c>
      <c r="K7" s="108">
        <f t="shared" si="2"/>
        <v>0</v>
      </c>
      <c r="L7" s="107">
        <f t="shared" si="3"/>
        <v>0</v>
      </c>
    </row>
    <row r="8" spans="1:12">
      <c r="A8" s="106" t="s">
        <v>3027</v>
      </c>
      <c r="B8" s="106"/>
      <c r="C8" s="106">
        <v>0</v>
      </c>
      <c r="D8" s="106">
        <v>0</v>
      </c>
      <c r="E8" s="106">
        <v>0</v>
      </c>
      <c r="F8" s="107">
        <f t="shared" si="0"/>
        <v>0</v>
      </c>
      <c r="G8" s="108">
        <f t="shared" si="1"/>
        <v>0</v>
      </c>
      <c r="H8" s="106">
        <v>0</v>
      </c>
      <c r="I8" s="106">
        <v>0</v>
      </c>
      <c r="J8" s="107">
        <f t="shared" si="4"/>
        <v>0</v>
      </c>
      <c r="K8" s="108">
        <f t="shared" si="2"/>
        <v>0</v>
      </c>
      <c r="L8" s="107">
        <f t="shared" si="3"/>
        <v>0</v>
      </c>
    </row>
    <row r="9" spans="1:12">
      <c r="A9" s="106" t="s">
        <v>3028</v>
      </c>
      <c r="B9" s="106"/>
      <c r="C9" s="106">
        <v>0</v>
      </c>
      <c r="D9" s="106">
        <v>1028</v>
      </c>
      <c r="E9" s="106">
        <v>1028</v>
      </c>
      <c r="F9" s="107">
        <f t="shared" si="0"/>
        <v>0</v>
      </c>
      <c r="G9" s="108">
        <f t="shared" si="1"/>
        <v>0</v>
      </c>
      <c r="H9" s="106">
        <v>8500</v>
      </c>
      <c r="I9" s="106">
        <v>9051.56</v>
      </c>
      <c r="J9" s="107">
        <f t="shared" si="4"/>
        <v>551.55999999999949</v>
      </c>
      <c r="K9" s="108">
        <f t="shared" si="2"/>
        <v>0</v>
      </c>
      <c r="L9" s="107">
        <f t="shared" si="3"/>
        <v>0</v>
      </c>
    </row>
    <row r="10" spans="1:12" ht="14.4" thickBot="1"/>
    <row r="11" spans="1:12" ht="16.2">
      <c r="A11" s="172" t="s">
        <v>3045</v>
      </c>
      <c r="B11" s="109" t="s">
        <v>3038</v>
      </c>
      <c r="C11" s="109" t="s">
        <v>3047</v>
      </c>
      <c r="D11" s="109" t="s">
        <v>3046</v>
      </c>
      <c r="E11" s="113" t="s">
        <v>3395</v>
      </c>
    </row>
    <row r="12" spans="1:12">
      <c r="A12" s="173"/>
      <c r="B12" s="106">
        <v>8386.9</v>
      </c>
      <c r="C12" s="106">
        <v>17867.53</v>
      </c>
      <c r="D12" s="107">
        <f>ROUND(H2*C23+D2*C23*C24+B12,2)</f>
        <v>17867.53</v>
      </c>
      <c r="E12" s="110" t="str">
        <f>IF(C12=D12,"对","错误")</f>
        <v>对</v>
      </c>
    </row>
    <row r="13" spans="1:12">
      <c r="A13" s="173"/>
      <c r="B13" s="106">
        <v>4681.2</v>
      </c>
      <c r="C13" s="106">
        <v>25418.47</v>
      </c>
      <c r="D13" s="107">
        <f t="shared" ref="D13:D18" si="5">ROUND(H3*G3+D3*G3*K3+B13,2)</f>
        <v>25418.45</v>
      </c>
      <c r="E13" s="114" t="str">
        <f t="shared" ref="E13:E19" si="6">IF(C13=D13,"对","错误")</f>
        <v>错误</v>
      </c>
    </row>
    <row r="14" spans="1:12">
      <c r="A14" s="173"/>
      <c r="B14" s="106">
        <v>0</v>
      </c>
      <c r="C14" s="106">
        <v>0</v>
      </c>
      <c r="D14" s="107">
        <f t="shared" si="5"/>
        <v>0</v>
      </c>
      <c r="E14" s="110" t="str">
        <f t="shared" si="6"/>
        <v>对</v>
      </c>
    </row>
    <row r="15" spans="1:12">
      <c r="A15" s="173"/>
      <c r="B15" s="106">
        <v>0</v>
      </c>
      <c r="C15" s="106">
        <v>0</v>
      </c>
      <c r="D15" s="107">
        <f t="shared" si="5"/>
        <v>0</v>
      </c>
      <c r="E15" s="110" t="str">
        <f t="shared" si="6"/>
        <v>对</v>
      </c>
    </row>
    <row r="16" spans="1:12">
      <c r="A16" s="173"/>
      <c r="B16" s="106">
        <v>0</v>
      </c>
      <c r="C16" s="106">
        <v>11867.82</v>
      </c>
      <c r="D16" s="107">
        <f t="shared" si="5"/>
        <v>11867.82</v>
      </c>
      <c r="E16" s="110" t="str">
        <f t="shared" si="6"/>
        <v>对</v>
      </c>
    </row>
    <row r="17" spans="1:5">
      <c r="A17" s="173"/>
      <c r="B17" s="106">
        <v>0</v>
      </c>
      <c r="C17" s="106">
        <v>0</v>
      </c>
      <c r="D17" s="107">
        <f t="shared" si="5"/>
        <v>0</v>
      </c>
      <c r="E17" s="110" t="str">
        <f t="shared" si="6"/>
        <v>对</v>
      </c>
    </row>
    <row r="18" spans="1:5">
      <c r="A18" s="173"/>
      <c r="B18" s="106">
        <v>0</v>
      </c>
      <c r="C18" s="106">
        <v>0</v>
      </c>
      <c r="D18" s="107">
        <f t="shared" si="5"/>
        <v>0</v>
      </c>
      <c r="E18" s="110" t="str">
        <f t="shared" si="6"/>
        <v>对</v>
      </c>
    </row>
    <row r="19" spans="1:5" ht="14.4" thickBot="1">
      <c r="A19" s="174"/>
      <c r="B19" s="111">
        <v>0</v>
      </c>
      <c r="C19" s="111">
        <v>4814.58</v>
      </c>
      <c r="D19" s="112">
        <f>ROUND(H9*G6+D9*G6*K6+B19,2)</f>
        <v>4814.58</v>
      </c>
      <c r="E19" s="110" t="str">
        <f t="shared" si="6"/>
        <v>对</v>
      </c>
    </row>
    <row r="23" spans="1:5" ht="20.399999999999999">
      <c r="A23" s="95" t="s">
        <v>3048</v>
      </c>
      <c r="C23" s="81">
        <v>0.53653705600000001</v>
      </c>
    </row>
    <row r="24" spans="1:5">
      <c r="C24" s="81">
        <v>0.460548917</v>
      </c>
    </row>
  </sheetData>
  <mergeCells count="1">
    <mergeCell ref="A11:A19"/>
  </mergeCells>
  <phoneticPr fontId="6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42783-15AD-4D53-8A4F-015F59C6E7AC}">
  <dimension ref="A1:AI173"/>
  <sheetViews>
    <sheetView topLeftCell="Y1" workbookViewId="0">
      <selection activeCell="AH19" sqref="AH19"/>
    </sheetView>
  </sheetViews>
  <sheetFormatPr defaultRowHeight="13.8"/>
  <cols>
    <col min="1" max="1" width="8.88671875" style="97"/>
    <col min="2" max="2" width="14.6640625" style="97" customWidth="1"/>
    <col min="3" max="3" width="12.33203125" style="97" customWidth="1"/>
    <col min="4" max="4" width="25" style="97" customWidth="1"/>
    <col min="5" max="6" width="15.21875" style="97" customWidth="1"/>
    <col min="7" max="7" width="15.21875" style="103" customWidth="1"/>
    <col min="8" max="8" width="14.6640625" style="97" customWidth="1"/>
    <col min="9" max="9" width="20.5546875" style="97" customWidth="1"/>
    <col min="10" max="10" width="20.5546875" style="116" customWidth="1"/>
    <col min="11" max="12" width="15.5546875" style="97" customWidth="1"/>
    <col min="13" max="13" width="15.5546875" style="103" customWidth="1"/>
    <col min="14" max="15" width="14.6640625" style="97" customWidth="1"/>
    <col min="16" max="16" width="18.21875" style="97" customWidth="1"/>
    <col min="17" max="17" width="20.5546875" style="116" customWidth="1"/>
    <col min="18" max="19" width="13.109375" style="97" customWidth="1"/>
    <col min="20" max="20" width="15.5546875" style="103" customWidth="1"/>
    <col min="21" max="22" width="14.6640625" style="97" customWidth="1"/>
    <col min="23" max="23" width="24.6640625" style="97" customWidth="1"/>
    <col min="24" max="24" width="20.5546875" style="116" customWidth="1"/>
    <col min="25" max="26" width="14.5546875" style="97" customWidth="1"/>
    <col min="27" max="27" width="15.5546875" style="103" customWidth="1"/>
    <col min="28" max="29" width="14.6640625" style="97" customWidth="1"/>
    <col min="30" max="30" width="24.6640625" style="97" customWidth="1"/>
    <col min="31" max="31" width="20.5546875" style="116" customWidth="1"/>
    <col min="32" max="32" width="16" style="104" customWidth="1"/>
    <col min="33" max="33" width="14.21875" style="104" customWidth="1"/>
    <col min="34" max="34" width="24.77734375" style="104" customWidth="1"/>
    <col min="35" max="35" width="22.77734375" style="97" customWidth="1"/>
    <col min="36" max="16384" width="8.88671875" style="97"/>
  </cols>
  <sheetData>
    <row r="1" spans="1:35" ht="15.6">
      <c r="A1" s="96" t="s">
        <v>2853</v>
      </c>
      <c r="B1" s="96" t="s">
        <v>3381</v>
      </c>
      <c r="C1" s="96" t="s">
        <v>2832</v>
      </c>
      <c r="D1" s="96" t="s">
        <v>3020</v>
      </c>
      <c r="E1" s="96" t="s">
        <v>3390</v>
      </c>
      <c r="F1" s="96" t="s">
        <v>3391</v>
      </c>
      <c r="G1" s="96" t="s">
        <v>3035</v>
      </c>
      <c r="H1" s="96" t="s">
        <v>3385</v>
      </c>
      <c r="I1" s="96" t="s">
        <v>3384</v>
      </c>
      <c r="J1" s="101" t="s">
        <v>3396</v>
      </c>
      <c r="K1" s="96" t="s">
        <v>3392</v>
      </c>
      <c r="L1" s="96" t="s">
        <v>3391</v>
      </c>
      <c r="M1" s="96" t="s">
        <v>3036</v>
      </c>
      <c r="N1" s="96" t="s">
        <v>3386</v>
      </c>
      <c r="O1" s="96" t="s">
        <v>3385</v>
      </c>
      <c r="P1" s="96" t="s">
        <v>3387</v>
      </c>
      <c r="Q1" s="101" t="s">
        <v>3396</v>
      </c>
      <c r="R1" s="96" t="s">
        <v>3393</v>
      </c>
      <c r="S1" s="96" t="s">
        <v>3391</v>
      </c>
      <c r="T1" s="96" t="s">
        <v>3037</v>
      </c>
      <c r="U1" s="96" t="s">
        <v>3386</v>
      </c>
      <c r="V1" s="96" t="s">
        <v>3385</v>
      </c>
      <c r="W1" s="96" t="s">
        <v>3388</v>
      </c>
      <c r="X1" s="101" t="s">
        <v>3396</v>
      </c>
      <c r="Y1" s="96" t="s">
        <v>3394</v>
      </c>
      <c r="Z1" s="96" t="s">
        <v>3391</v>
      </c>
      <c r="AA1" s="96" t="s">
        <v>3038</v>
      </c>
      <c r="AB1" s="96" t="s">
        <v>3386</v>
      </c>
      <c r="AC1" s="96" t="s">
        <v>3385</v>
      </c>
      <c r="AD1" s="96" t="s">
        <v>3389</v>
      </c>
      <c r="AE1" s="101" t="s">
        <v>3396</v>
      </c>
      <c r="AF1" s="96" t="s">
        <v>3407</v>
      </c>
      <c r="AG1" s="96" t="s">
        <v>3408</v>
      </c>
      <c r="AH1" s="96" t="s">
        <v>3409</v>
      </c>
      <c r="AI1" s="96" t="s">
        <v>3410</v>
      </c>
    </row>
    <row r="2" spans="1:35">
      <c r="A2" s="94">
        <f>IF(D2="",0,--SUBSTITUTE(TRIM(RIGHT(SUBSTITUTE(D2,"(",REPT(" ",99)),99)),")",))</f>
        <v>1</v>
      </c>
      <c r="B2" s="100" t="str">
        <f>IFERROR(LOOKUP(1,0/((订单汇总处理!$G$7:$G$2423=C2)*(订单汇总处理!$D$7:$D$2423=2)),订单汇总处理!$H$7:$H$2423),B3)</f>
        <v>商务人士</v>
      </c>
      <c r="C2" s="100" t="str">
        <f>MID(D2,1,FIND("(",D2)-1)</f>
        <v>商梅1</v>
      </c>
      <c r="D2" s="98" t="s">
        <v>3021</v>
      </c>
      <c r="E2" s="99">
        <v>8915.4500000000007</v>
      </c>
      <c r="F2" s="99">
        <f>IFERROR(LOOKUP(1,0/('1Q产品评价处理'!$A$13:$A$94=C2),'1Q产品评价处理'!$G$13:$G$94),0)</f>
        <v>0.6</v>
      </c>
      <c r="G2" s="102">
        <v>7000</v>
      </c>
      <c r="H2" s="100">
        <f>SUMIFS($G$2:$G$173,$B$2:$B$173,B2)</f>
        <v>220520.4</v>
      </c>
      <c r="I2" s="100">
        <f>IFERROR(IF(B2=基础数据!$A$2,广告是否投放过高——第三轮积分赛四季度广告复盘!G2/广告是否投放过高——第三轮积分赛四季度广告复盘!H2*基础数据!$D$2,IF(B2=基础数据!$A$3,广告是否投放过高——第三轮积分赛四季度广告复盘!G2/广告是否投放过高——第三轮积分赛四季度广告复盘!H2*基础数据!$D$3,IF(B2=基础数据!$A$4,广告是否投放过高——第三轮积分赛四季度广告复盘!G2/广告是否投放过高——第三轮积分赛四季度广告复盘!H2*基础数据!$D$4,广告是否投放过高——第三轮积分赛四季度广告复盘!G2/广告是否投放过高——第三轮积分赛四季度广告复盘!H2*基础数据!$D$5))),0)</f>
        <v>0.47614642454847722</v>
      </c>
      <c r="J2" s="115">
        <f>(I2-F2)*SUMIFS(基础数据!$C$9:$C$12,基础数据!$B$9:$B$12,广告是否投放过高——第三轮积分赛四季度广告复盘!B2)/100</f>
        <v>-0.99702128238475818</v>
      </c>
      <c r="K2" s="99">
        <v>12202.9</v>
      </c>
      <c r="L2" s="99">
        <f>IFERROR(LOOKUP(1,0/('2Q产品评价处理'!$A$12:$A$507=C2),'2Q产品评价处理'!$G$12:$G$507),0)</f>
        <v>0.56999999999999995</v>
      </c>
      <c r="M2" s="102">
        <f>K2</f>
        <v>12202.9</v>
      </c>
      <c r="N2" s="100">
        <f>M2+G2*广告累计效应系数计算!$G$2</f>
        <v>15958.659944814899</v>
      </c>
      <c r="O2" s="100">
        <f>SUMIFS($N$2:$N$173,$B$2:$B$173,B2)</f>
        <v>445193.50361922284</v>
      </c>
      <c r="P2" s="100">
        <f>IFERROR(IF(B2=基础数据!$A$2,广告是否投放过高——第三轮积分赛四季度广告复盘!N2/广告是否投放过高——第三轮积分赛四季度广告复盘!O2*基础数据!$D$2,IF(B2=基础数据!$A$3,广告是否投放过高——第三轮积分赛四季度广告复盘!N2/广告是否投放过高——第三轮积分赛四季度广告复盘!O2*基础数据!$D$3,IF(B2=基础数据!$A$4,广告是否投放过高——第三轮积分赛四季度广告复盘!N2/广告是否投放过高——第三轮积分赛四季度广告复盘!O2*基础数据!$D$4,广告是否投放过高——第三轮积分赛四季度广告复盘!N2/广告是否投放过高——第三轮积分赛四季度广告复盘!O2*基础数据!$D$5))),0)</f>
        <v>0.53769854507348525</v>
      </c>
      <c r="Q2" s="115">
        <f>(P2-L2)*SUMIFS(基础数据!$C$15:$C$26,基础数据!$B$15:$B$26,广告是否投放过高——第三轮积分赛四季度广告复盘!B2)/100</f>
        <v>-0.70707884834140688</v>
      </c>
      <c r="R2" s="99">
        <v>12050</v>
      </c>
      <c r="S2" s="99">
        <f>IFERROR(LOOKUP(1,0/('3Q产品评价处理'!$A$12:$A$853=C2),'3Q产品评价处理'!$G$12:$G$853),0)</f>
        <v>0.72</v>
      </c>
      <c r="T2" s="102">
        <f>R2</f>
        <v>12050</v>
      </c>
      <c r="U2" s="100">
        <f>G2*广告累计效应系数计算!$G$2*广告累计效应系数计算!$K$2+广告是否投放过高——第三轮积分赛四季度广告复盘!M2*广告累计效应系数计算!$G$2+广告是否投放过高——第三轮积分赛四季度广告复盘!T2</f>
        <v>20327.019447410763</v>
      </c>
      <c r="V2" s="100">
        <f>SUMIFS($U$2:$U$173,$B$2:$B$173,B2)</f>
        <v>435465.09674232779</v>
      </c>
      <c r="W2" s="100">
        <f>IFERROR(IF(B2=基础数据!$A$2,广告是否投放过高——第三轮积分赛四季度广告复盘!U2/广告是否投放过高——第三轮积分赛四季度广告复盘!V2*基础数据!$D$2,IF(B2=基础数据!$A$3,广告是否投放过高——第三轮积分赛四季度广告复盘!U2/广告是否投放过高——第三轮积分赛四季度广告复盘!V2*基础数据!$D$3,IF(B2=基础数据!$A$4,广告是否投放过高——第三轮积分赛四季度广告复盘!U2/广告是否投放过高——第三轮积分赛四季度广告复盘!V2*基础数据!$D$4,广告是否投放过高——第三轮积分赛四季度广告复盘!U2/广告是否投放过高——第三轮积分赛四季度广告复盘!V2*基础数据!$D$5))),0)</f>
        <v>0.70018307779918154</v>
      </c>
      <c r="X2" s="115">
        <f>(W2-S2)*SUMIFS(基础数据!$C$29:$C$48,基础数据!$B$29:$B$48,广告是否投放过高——第三轮积分赛四季度广告复盘!B2)/100</f>
        <v>-0.63770855642233715</v>
      </c>
      <c r="Y2" s="99">
        <v>8386.9</v>
      </c>
      <c r="Z2" s="99">
        <f>IFERROR(LOOKUP(1,0/('4Q产品评价处理'!$A$12:$A$1017=C2),'4Q产品评价处理'!$G$12:$G$1017),0)</f>
        <v>0.51</v>
      </c>
      <c r="AA2" s="102">
        <f>Y2</f>
        <v>8386.9</v>
      </c>
      <c r="AB2" s="100">
        <f>M2*广告累计效应系数计算!$G$2*广告累计效应系数计算!$K$2+广告是否投放过高——第三轮积分赛四季度广告复盘!T2*广告累计效应系数计算!$G$2+广告是否投放过高——第三轮积分赛四季度广告复盘!AA2</f>
        <v>17867.527271488005</v>
      </c>
      <c r="AC2" s="100">
        <f>SUMIFS($AB$2:$AB$173,$B$2:$B$173,B2)</f>
        <v>523595.75609705155</v>
      </c>
      <c r="AD2" s="100">
        <f>IFERROR(IF(B2=基础数据!$A$2,广告是否投放过高——第三轮积分赛四季度广告复盘!AB2/广告是否投放过高——第三轮积分赛四季度广告复盘!AC2*基础数据!$D$2,IF(B2=基础数据!$A$3,广告是否投放过高——第三轮积分赛四季度广告复盘!AB2/广告是否投放过高——第三轮积分赛四季度广告复盘!AC2*基础数据!$D$3,IF(B2=基础数据!$A$4,广告是否投放过高——第三轮积分赛四季度广告复盘!AB2/广告是否投放过高——第三轮积分赛四季度广告复盘!AC2*基础数据!$D$4,广告是否投放过高——第三轮积分赛四季度广告复盘!AB2/广告是否投放过高——第三轮积分赛四季度广告复盘!AC2*基础数据!$D$5))),0)</f>
        <v>0.51186990335850302</v>
      </c>
      <c r="AE2" s="115">
        <f>(AD2-Z2)*SUMIFS(基础数据!$C$51:$C$78,基础数据!$B$51:$B$78,广告是否投放过高——第三轮积分赛四季度广告复盘!B2)/100</f>
        <v>8.3715573360179804E-2</v>
      </c>
      <c r="AF2" s="117">
        <f>G2-E2+M2-K2+T2-R2+AA2-Y2</f>
        <v>-1915.4500000000007</v>
      </c>
      <c r="AG2" s="104">
        <f>J2+Q2+X2+AE2</f>
        <v>-2.258093113788322</v>
      </c>
      <c r="AH2" s="104">
        <v>-22.54672708326315</v>
      </c>
      <c r="AI2" s="104">
        <f>IF(B2=基础数据!$A$2,基础数据!$B$2*广告是否投放过高——第三轮积分赛四季度广告复盘!AG2,IF(B2=基础数据!$A$3,基础数据!$B$3*广告是否投放过高——第三轮积分赛四季度广告复盘!AG2,IF(B2=基础数据!$A$4,基础数据!$B$4*广告是否投放过高——第三轮积分赛四季度广告复盘!AG2,基础数据!$B$5*广告是否投放过高——第三轮积分赛四季度广告复盘!AG2)))-AH2</f>
        <v>-2235.5463867050589</v>
      </c>
    </row>
    <row r="3" spans="1:35">
      <c r="A3" s="94">
        <f t="shared" ref="A3:A66" si="0">IF(D3="",0,--SUBSTITUTE(TRIM(RIGHT(SUBSTITUTE(D3,"(",REPT(" ",99)),99)),")",))</f>
        <v>2</v>
      </c>
      <c r="B3" s="100" t="str">
        <f>IFERROR(LOOKUP(1,0/((订单汇总处理!$G$7:$G$2423=C3)*(订单汇总处理!$D$7:$D$2423=2)),订单汇总处理!$H$7:$H$2423),B4)</f>
        <v>商务人士</v>
      </c>
      <c r="C3" s="100" t="str">
        <f t="shared" ref="C3:C66" si="1">MID(D3,1,FIND("(",D3)-1)</f>
        <v>商务A</v>
      </c>
      <c r="D3" s="98" t="s">
        <v>3089</v>
      </c>
      <c r="E3" s="99">
        <v>8000</v>
      </c>
      <c r="F3" s="99">
        <f>IFERROR(LOOKUP(1,0/('1Q产品评价处理'!$A$13:$A$94=C3),'1Q产品评价处理'!$G$13:$G$94),0)</f>
        <v>0.54</v>
      </c>
      <c r="G3" s="102">
        <f t="shared" ref="G3:G66" si="2">E3</f>
        <v>8000</v>
      </c>
      <c r="H3" s="100">
        <f t="shared" ref="H3:H66" si="3">SUMIFS($G$2:$G$173,$B$2:$B$173,B3)</f>
        <v>220520.4</v>
      </c>
      <c r="I3" s="100">
        <f>IFERROR(IF(B3=基础数据!$A$2,广告是否投放过高——第三轮积分赛四季度广告复盘!G3/广告是否投放过高——第三轮积分赛四季度广告复盘!H3*基础数据!$D$2,IF(B3=基础数据!$A$3,广告是否投放过高——第三轮积分赛四季度广告复盘!G3/广告是否投放过高——第三轮积分赛四季度广告复盘!H3*基础数据!$D$3,IF(B3=基础数据!$A$4,广告是否投放过高——第三轮积分赛四季度广告复盘!G3/广告是否投放过高——第三轮积分赛四季度广告复盘!H3*基础数据!$D$4,广告是否投放过高——第三轮积分赛四季度广告复盘!G3/广告是否投放过高——第三轮积分赛四季度广告复盘!H3*基础数据!$D$5))),0)</f>
        <v>0.54416734234111674</v>
      </c>
      <c r="J3" s="115">
        <f>(I3-F3)*SUMIFS(基础数据!$C$9:$C$12,基础数据!$B$9:$B$12,广告是否投放过高——第三轮积分赛四季度广告复盘!B3)/100</f>
        <v>3.3547105845989501E-2</v>
      </c>
      <c r="K3" s="99">
        <v>2400</v>
      </c>
      <c r="L3" s="99">
        <f>IFERROR(LOOKUP(1,0/('2Q产品评价处理'!$A$12:$A$507=C3),'2Q产品评价处理'!$G$12:$G$507),0)</f>
        <v>0.22</v>
      </c>
      <c r="M3" s="102">
        <f t="shared" ref="M3:M66" si="4">K3</f>
        <v>2400</v>
      </c>
      <c r="N3" s="100">
        <f>M3+G3*广告累计效应系数计算!$G$2</f>
        <v>6692.2970797884564</v>
      </c>
      <c r="O3" s="100">
        <f t="shared" ref="O3:O66" si="5">SUMIFS($N$2:$N$173,$B$2:$B$173,B3)</f>
        <v>445193.50361922284</v>
      </c>
      <c r="P3" s="100">
        <f>IFERROR(IF(B3=基础数据!$A$2,广告是否投放过高——第三轮积分赛四季度广告复盘!N3/广告是否投放过高——第三轮积分赛四季度广告复盘!O3*基础数据!$D$2,IF(B3=基础数据!$A$3,广告是否投放过高——第三轮积分赛四季度广告复盘!N3/广告是否投放过高——第三轮积分赛四季度广告复盘!O3*基础数据!$D$3,IF(B3=基础数据!$A$4,广告是否投放过高——第三轮积分赛四季度广告复盘!N3/广告是否投放过高——第三轮积分赛四季度广告复盘!O3*基础数据!$D$4,广告是否投放过高——第三轮积分赛四季度广告复盘!N3/广告是否投放过高——第三轮积分赛四季度广告复盘!O3*基础数据!$D$5))),0)</f>
        <v>0.22548499782846423</v>
      </c>
      <c r="Q3" s="115">
        <f>(P3-L3)*SUMIFS(基础数据!$C$15:$C$26,基础数据!$B$15:$B$26,广告是否投放过高——第三轮积分赛四季度广告复盘!B3)/100</f>
        <v>0.12006660246508206</v>
      </c>
      <c r="R3" s="99">
        <v>5000</v>
      </c>
      <c r="S3" s="99">
        <f>IFERROR(LOOKUP(1,0/('3Q产品评价处理'!$A$12:$A$853=C3),'3Q产品评价处理'!$G$12:$G$853),0)</f>
        <v>0.28000000000000003</v>
      </c>
      <c r="T3" s="102">
        <f t="shared" ref="T3:T66" si="6">R3</f>
        <v>5000</v>
      </c>
      <c r="U3" s="100">
        <f>G3*广告累计效应系数计算!$G$2*广告累计效应系数计算!$K$2+广告是否投放过高——第三轮积分赛四季度广告复盘!M3*广告累计效应系数计算!$G$2+广告是否投放过高——第三轮积分赛四季度广告复盘!T3</f>
        <v>8264.5010588416135</v>
      </c>
      <c r="V3" s="100">
        <f t="shared" ref="V3:V66" si="7">SUMIFS($U$2:$U$173,$B$2:$B$173,B3)</f>
        <v>435465.09674232779</v>
      </c>
      <c r="W3" s="100">
        <f>IFERROR(IF(B3=基础数据!$A$2,广告是否投放过高——第三轮积分赛四季度广告复盘!U3/广告是否投放过高——第三轮积分赛四季度广告复盘!V3*基础数据!$D$2,IF(B3=基础数据!$A$3,广告是否投放过高——第三轮积分赛四季度广告复盘!U3/广告是否投放过高——第三轮积分赛四季度广告复盘!V3*基础数据!$D$3,IF(B3=基础数据!$A$4,广告是否投放过高——第三轮积分赛四季度广告复盘!U3/广告是否投放过高——第三轮积分赛四季度广告复盘!V3*基础数据!$D$4,广告是否投放过高——第三轮积分赛四季度广告复盘!U3/广告是否投放过高——第三轮积分赛四季度广告复盘!V3*基础数据!$D$5))),0)</f>
        <v>0.28467842040616614</v>
      </c>
      <c r="X3" s="115">
        <f>(W3-S3)*SUMIFS(基础数据!$C$29:$C$48,基础数据!$B$29:$B$48,广告是否投放过高——第三轮积分赛四季度广告复盘!B3)/100</f>
        <v>0.15055156867042566</v>
      </c>
      <c r="Y3" s="99">
        <v>9000</v>
      </c>
      <c r="Z3" s="99">
        <f>IFERROR(LOOKUP(1,0/('4Q产品评价处理'!$A$12:$A$1017=C3),'4Q产品评价处理'!$G$12:$G$1017),0)</f>
        <v>0.35</v>
      </c>
      <c r="AA3" s="102">
        <f t="shared" ref="AA3:AA66" si="8">Y3</f>
        <v>9000</v>
      </c>
      <c r="AB3" s="100">
        <f>M3*广告累计效应系数计算!$G$2*广告累计效应系数计算!$K$2+广告是否投放过高——第三轮积分赛四季度广告复盘!T3*广告累计效应系数计算!$G$2+广告是否投放过高——第三轮积分赛四季度广告复盘!AA3</f>
        <v>12275.729255339309</v>
      </c>
      <c r="AC3" s="100">
        <f t="shared" ref="AC3:AC66" si="9">SUMIFS($AB$2:$AB$173,$B$2:$B$173,B3)</f>
        <v>523595.75609705155</v>
      </c>
      <c r="AD3" s="100">
        <f>IFERROR(IF(B3=基础数据!$A$2,广告是否投放过高——第三轮积分赛四季度广告复盘!AB3/广告是否投放过高——第三轮积分赛四季度广告复盘!AC3*基础数据!$D$2,IF(B3=基础数据!$A$3,广告是否投放过高——第三轮积分赛四季度广告复盘!AB3/广告是否投放过高——第三轮积分赛四季度广告复盘!AC3*基础数据!$D$3,IF(B3=基础数据!$A$4,广告是否投放过高——第三轮积分赛四季度广告复盘!AB3/广告是否投放过高——第三轮积分赛四季度广告复盘!AC3*基础数据!$D$4,广告是否投放过高——第三轮积分赛四季度广告复盘!AB3/广告是否投放过高——第三轮积分赛四季度广告复盘!AC3*基础数据!$D$5))),0)</f>
        <v>0.35167576643986193</v>
      </c>
      <c r="AE3" s="115">
        <f>(AD3-Z3)*SUMIFS(基础数据!$C$51:$C$78,基础数据!$B$51:$B$78,广告是否投放过高——第三轮积分赛四季度广告复盘!B3)/100</f>
        <v>7.5024063512619393E-2</v>
      </c>
      <c r="AF3" s="117">
        <f t="shared" ref="AF3:AF66" si="10">G3-E3+M3-K3+T3-R3+AA3-Y3</f>
        <v>0</v>
      </c>
      <c r="AG3" s="104">
        <f t="shared" ref="AG3:AG66" si="11">J3+Q3+X3+AE3</f>
        <v>0.37918934049411657</v>
      </c>
      <c r="AH3" s="104">
        <v>320.15307304865883</v>
      </c>
      <c r="AI3" s="104">
        <f>IF(B3=基础数据!$A$2,基础数据!$B$2*广告是否投放过高——第三轮积分赛四季度广告复盘!AG3,IF(B3=基础数据!$A$3,基础数据!$B$3*广告是否投放过高——第三轮积分赛四季度广告复盘!AG3,IF(B3=基础数据!$A$4,基础数据!$B$4*广告是否投放过高——第三轮积分赛四季度广告复盘!AG3,基础数据!$B$5*广告是否投放过高——第三轮积分赛四季度广告复盘!AG3)))-AH3</f>
        <v>59.036267445457725</v>
      </c>
    </row>
    <row r="4" spans="1:35">
      <c r="A4" s="94">
        <f t="shared" si="0"/>
        <v>2</v>
      </c>
      <c r="B4" s="100" t="str">
        <f>IFERROR(LOOKUP(1,0/((订单汇总处理!$G$7:$G$2423=C4)*(订单汇总处理!$D$7:$D$2423=2)),订单汇总处理!$H$7:$H$2423),B5)</f>
        <v>商务人士</v>
      </c>
      <c r="C4" s="100" t="str">
        <f t="shared" si="1"/>
        <v>商务B</v>
      </c>
      <c r="D4" s="98" t="s">
        <v>3090</v>
      </c>
      <c r="E4" s="98">
        <v>0</v>
      </c>
      <c r="F4" s="99">
        <f>IFERROR(LOOKUP(1,0/('1Q产品评价处理'!$A$13:$A$94=C4),'1Q产品评价处理'!$G$13:$G$94),0)</f>
        <v>0</v>
      </c>
      <c r="G4" s="102">
        <f t="shared" si="2"/>
        <v>0</v>
      </c>
      <c r="H4" s="100">
        <f t="shared" si="3"/>
        <v>220520.4</v>
      </c>
      <c r="I4" s="100">
        <f>IFERROR(IF(B4=基础数据!$A$2,广告是否投放过高——第三轮积分赛四季度广告复盘!G4/广告是否投放过高——第三轮积分赛四季度广告复盘!H4*基础数据!$D$2,IF(B4=基础数据!$A$3,广告是否投放过高——第三轮积分赛四季度广告复盘!G4/广告是否投放过高——第三轮积分赛四季度广告复盘!H4*基础数据!$D$3,IF(B4=基础数据!$A$4,广告是否投放过高——第三轮积分赛四季度广告复盘!G4/广告是否投放过高——第三轮积分赛四季度广告复盘!H4*基础数据!$D$4,广告是否投放过高——第三轮积分赛四季度广告复盘!G4/广告是否投放过高——第三轮积分赛四季度广告复盘!H4*基础数据!$D$5))),0)</f>
        <v>0</v>
      </c>
      <c r="J4" s="115">
        <f>(I4-F4)*SUMIFS(基础数据!$C$9:$C$12,基础数据!$B$9:$B$12,广告是否投放过高——第三轮积分赛四季度广告复盘!B4)/100</f>
        <v>0</v>
      </c>
      <c r="K4" s="98">
        <v>0</v>
      </c>
      <c r="L4" s="99">
        <f>IFERROR(LOOKUP(1,0/('2Q产品评价处理'!$A$12:$A$507=C4),'2Q产品评价处理'!$G$12:$G$507),0)</f>
        <v>0</v>
      </c>
      <c r="M4" s="102">
        <f t="shared" si="4"/>
        <v>0</v>
      </c>
      <c r="N4" s="100">
        <f>M4+G4*广告累计效应系数计算!$G$2</f>
        <v>0</v>
      </c>
      <c r="O4" s="100">
        <f t="shared" si="5"/>
        <v>445193.50361922284</v>
      </c>
      <c r="P4" s="100">
        <f>IFERROR(IF(B4=基础数据!$A$2,广告是否投放过高——第三轮积分赛四季度广告复盘!N4/广告是否投放过高——第三轮积分赛四季度广告复盘!O4*基础数据!$D$2,IF(B4=基础数据!$A$3,广告是否投放过高——第三轮积分赛四季度广告复盘!N4/广告是否投放过高——第三轮积分赛四季度广告复盘!O4*基础数据!$D$3,IF(B4=基础数据!$A$4,广告是否投放过高——第三轮积分赛四季度广告复盘!N4/广告是否投放过高——第三轮积分赛四季度广告复盘!O4*基础数据!$D$4,广告是否投放过高——第三轮积分赛四季度广告复盘!N4/广告是否投放过高——第三轮积分赛四季度广告复盘!O4*基础数据!$D$5))),0)</f>
        <v>0</v>
      </c>
      <c r="Q4" s="115">
        <f>(P4-L4)*SUMIFS(基础数据!$C$15:$C$26,基础数据!$B$15:$B$26,广告是否投放过高——第三轮积分赛四季度广告复盘!B4)/100</f>
        <v>0</v>
      </c>
      <c r="R4" s="98">
        <v>0</v>
      </c>
      <c r="S4" s="99">
        <f>IFERROR(LOOKUP(1,0/('3Q产品评价处理'!$A$12:$A$853=C4),'3Q产品评价处理'!$G$12:$G$853),0)</f>
        <v>0</v>
      </c>
      <c r="T4" s="102">
        <f t="shared" si="6"/>
        <v>0</v>
      </c>
      <c r="U4" s="100">
        <f>G4*广告累计效应系数计算!$G$2*广告累计效应系数计算!$K$2+广告是否投放过高——第三轮积分赛四季度广告复盘!M4*广告累计效应系数计算!$G$2+广告是否投放过高——第三轮积分赛四季度广告复盘!T4</f>
        <v>0</v>
      </c>
      <c r="V4" s="100">
        <f t="shared" si="7"/>
        <v>435465.09674232779</v>
      </c>
      <c r="W4" s="100">
        <f>IFERROR(IF(B4=基础数据!$A$2,广告是否投放过高——第三轮积分赛四季度广告复盘!U4/广告是否投放过高——第三轮积分赛四季度广告复盘!V4*基础数据!$D$2,IF(B4=基础数据!$A$3,广告是否投放过高——第三轮积分赛四季度广告复盘!U4/广告是否投放过高——第三轮积分赛四季度广告复盘!V4*基础数据!$D$3,IF(B4=基础数据!$A$4,广告是否投放过高——第三轮积分赛四季度广告复盘!U4/广告是否投放过高——第三轮积分赛四季度广告复盘!V4*基础数据!$D$4,广告是否投放过高——第三轮积分赛四季度广告复盘!U4/广告是否投放过高——第三轮积分赛四季度广告复盘!V4*基础数据!$D$5))),0)</f>
        <v>0</v>
      </c>
      <c r="X4" s="115">
        <f>(W4-S4)*SUMIFS(基础数据!$C$29:$C$48,基础数据!$B$29:$B$48,广告是否投放过高——第三轮积分赛四季度广告复盘!B4)/100</f>
        <v>0</v>
      </c>
      <c r="Y4" s="98">
        <v>0</v>
      </c>
      <c r="Z4" s="99">
        <f>IFERROR(LOOKUP(1,0/('4Q产品评价处理'!$A$12:$A$1017=C4),'4Q产品评价处理'!$G$12:$G$1017),0)</f>
        <v>0</v>
      </c>
      <c r="AA4" s="102">
        <f t="shared" si="8"/>
        <v>0</v>
      </c>
      <c r="AB4" s="100">
        <f>M4*广告累计效应系数计算!$G$2*广告累计效应系数计算!$K$2+广告是否投放过高——第三轮积分赛四季度广告复盘!T4*广告累计效应系数计算!$G$2+广告是否投放过高——第三轮积分赛四季度广告复盘!AA4</f>
        <v>0</v>
      </c>
      <c r="AC4" s="100">
        <f t="shared" si="9"/>
        <v>523595.75609705155</v>
      </c>
      <c r="AD4" s="100">
        <f>IFERROR(IF(B4=基础数据!$A$2,广告是否投放过高——第三轮积分赛四季度广告复盘!AB4/广告是否投放过高——第三轮积分赛四季度广告复盘!AC4*基础数据!$D$2,IF(B4=基础数据!$A$3,广告是否投放过高——第三轮积分赛四季度广告复盘!AB4/广告是否投放过高——第三轮积分赛四季度广告复盘!AC4*基础数据!$D$3,IF(B4=基础数据!$A$4,广告是否投放过高——第三轮积分赛四季度广告复盘!AB4/广告是否投放过高——第三轮积分赛四季度广告复盘!AC4*基础数据!$D$4,广告是否投放过高——第三轮积分赛四季度广告复盘!AB4/广告是否投放过高——第三轮积分赛四季度广告复盘!AC4*基础数据!$D$5))),0)</f>
        <v>0</v>
      </c>
      <c r="AE4" s="115">
        <f>(AD4-Z4)*SUMIFS(基础数据!$C$51:$C$78,基础数据!$B$51:$B$78,广告是否投放过高——第三轮积分赛四季度广告复盘!B4)/100</f>
        <v>0</v>
      </c>
      <c r="AF4" s="117">
        <f t="shared" si="10"/>
        <v>0</v>
      </c>
      <c r="AG4" s="104">
        <f t="shared" si="11"/>
        <v>0</v>
      </c>
      <c r="AH4" s="104">
        <v>0</v>
      </c>
      <c r="AI4" s="104">
        <f>IF(B4=基础数据!$A$2,基础数据!$B$2*广告是否投放过高——第三轮积分赛四季度广告复盘!AG4,IF(B4=基础数据!$A$3,基础数据!$B$3*广告是否投放过高——第三轮积分赛四季度广告复盘!AG4,IF(B4=基础数据!$A$4,基础数据!$B$4*广告是否投放过高——第三轮积分赛四季度广告复盘!AG4,基础数据!$B$5*广告是否投放过高——第三轮积分赛四季度广告复盘!AG4)))-AH4</f>
        <v>0</v>
      </c>
    </row>
    <row r="5" spans="1:35">
      <c r="A5" s="94">
        <f t="shared" si="0"/>
        <v>3</v>
      </c>
      <c r="B5" s="100" t="str">
        <f>IFERROR(LOOKUP(1,0/((订单汇总处理!$G$7:$G$2423=C5)*(订单汇总处理!$D$7:$D$2423=2)),订单汇总处理!$H$7:$H$2423),B6)</f>
        <v>商务人士</v>
      </c>
      <c r="C5" s="100" t="str">
        <f t="shared" si="1"/>
        <v>商务111</v>
      </c>
      <c r="D5" s="98" t="s">
        <v>3091</v>
      </c>
      <c r="E5" s="99">
        <v>10102</v>
      </c>
      <c r="F5" s="99">
        <f>IFERROR(LOOKUP(1,0/('1Q产品评价处理'!$A$13:$A$94=C5),'1Q产品评价处理'!$G$13:$G$94),0)</f>
        <v>0.68</v>
      </c>
      <c r="G5" s="102">
        <f t="shared" si="2"/>
        <v>10102</v>
      </c>
      <c r="H5" s="100">
        <f t="shared" si="3"/>
        <v>220520.4</v>
      </c>
      <c r="I5" s="100">
        <f>IFERROR(IF(B5=基础数据!$A$2,广告是否投放过高——第三轮积分赛四季度广告复盘!G5/广告是否投放过高——第三轮积分赛四季度广告复盘!H5*基础数据!$D$2,IF(B5=基础数据!$A$3,广告是否投放过高——第三轮积分赛四季度广告复盘!G5/广告是否投放过高——第三轮积分赛四季度广告复盘!H5*基础数据!$D$3,IF(B5=基础数据!$A$4,广告是否投放过高——第三轮积分赛四季度广告复盘!G5/广告是否投放过高——第三轮积分赛四季度广告复盘!H5*基础数据!$D$4,广告是否投放过高——第三轮积分赛四季度广告复盘!G5/广告是否投放过高——第三轮积分赛四季度广告复盘!H5*基础数据!$D$5))),0)</f>
        <v>0.6871473115412452</v>
      </c>
      <c r="J5" s="115">
        <f>(I5-F5)*SUMIFS(基础数据!$C$9:$C$12,基础数据!$B$9:$B$12,广告是否投放过高——第三轮积分赛四季度广告复盘!B5)/100</f>
        <v>5.7535857907023452E-2</v>
      </c>
      <c r="K5" s="98">
        <v>0</v>
      </c>
      <c r="L5" s="99">
        <f>IFERROR(LOOKUP(1,0/('2Q产品评价处理'!$A$12:$A$507=C5),'2Q产品评价处理'!$G$12:$G$507),0)</f>
        <v>0.18</v>
      </c>
      <c r="M5" s="102">
        <f t="shared" si="4"/>
        <v>0</v>
      </c>
      <c r="N5" s="100">
        <f>M5+G5*广告累计效应系数计算!$G$2</f>
        <v>5420.0981375028732</v>
      </c>
      <c r="O5" s="100">
        <f t="shared" si="5"/>
        <v>445193.50361922284</v>
      </c>
      <c r="P5" s="100">
        <f>IFERROR(IF(B5=基础数据!$A$2,广告是否投放过高——第三轮积分赛四季度广告复盘!N5/广告是否投放过高——第三轮积分赛四季度广告复盘!O5*基础数据!$D$2,IF(B5=基础数据!$A$3,广告是否投放过高——第三轮积分赛四季度广告复盘!N5/广告是否投放过高——第三轮积分赛四季度广告复盘!O5*基础数据!$D$3,IF(B5=基础数据!$A$4,广告是否投放过高——第三轮积分赛四季度广告复盘!N5/广告是否投放过高——第三轮积分赛四季度广告复盘!O5*基础数据!$D$4,广告是否投放过高——第三轮积分赛四季度广告复盘!N5/广告是否投放过高——第三轮积分赛四季度广告复盘!O5*基础数据!$D$5))),0)</f>
        <v>0.18262052658360625</v>
      </c>
      <c r="Q5" s="115">
        <f>(P5-L5)*SUMIFS(基础数据!$C$15:$C$26,基础数据!$B$15:$B$26,广告是否投放过高——第三轮积分赛四季度广告复盘!B5)/100</f>
        <v>5.7363326915141004E-2</v>
      </c>
      <c r="R5" s="99">
        <v>10001</v>
      </c>
      <c r="S5" s="99">
        <f>IFERROR(LOOKUP(1,0/('3Q产品评价处理'!$A$12:$A$853=C5),'3Q产品评价处理'!$G$12:$G$853),0)</f>
        <v>0.43</v>
      </c>
      <c r="T5" s="102">
        <f t="shared" si="6"/>
        <v>10001</v>
      </c>
      <c r="U5" s="100">
        <f>G5*广告累计效应系数计算!$G$2*广告累计效应系数计算!$K$2+广告是否投放过高——第三轮积分赛四季度广告复盘!M5*广告累计效应系数计算!$G$2+广告是否投放过高——第三轮积分赛四季度广告复盘!T5</f>
        <v>12497.219270801384</v>
      </c>
      <c r="V5" s="100">
        <f t="shared" si="7"/>
        <v>435465.09674232779</v>
      </c>
      <c r="W5" s="100">
        <f>IFERROR(IF(B5=基础数据!$A$2,广告是否投放过高——第三轮积分赛四季度广告复盘!U5/广告是否投放过高——第三轮积分赛四季度广告复盘!V5*基础数据!$D$2,IF(B5=基础数据!$A$3,广告是否投放过高——第三轮积分赛四季度广告复盘!U5/广告是否投放过高——第三轮积分赛四季度广告复盘!V5*基础数据!$D$3,IF(B5=基础数据!$A$4,广告是否投放过高——第三轮积分赛四季度广告复盘!U5/广告是否投放过高——第三轮积分赛四季度广告复盘!V5*基础数据!$D$4,广告是否投放过高——第三轮积分赛四季度广告复盘!U5/广告是否投放过高——第三轮积分赛四季度广告复盘!V5*基础数据!$D$5))),0)</f>
        <v>0.43047833331391672</v>
      </c>
      <c r="X5" s="115">
        <f>(W5-S5)*SUMIFS(基础数据!$C$29:$C$48,基础数据!$B$29:$B$48,广告是否投放过高——第三轮积分赛四季度广告复盘!B5)/100</f>
        <v>1.5392766041840159E-2</v>
      </c>
      <c r="Y5" s="98">
        <v>0</v>
      </c>
      <c r="Z5" s="99">
        <f>IFERROR(LOOKUP(1,0/('4Q产品评价处理'!$A$12:$A$1017=C5),'4Q产品评价处理'!$G$12:$G$1017),0)</f>
        <v>0.15</v>
      </c>
      <c r="AA5" s="102">
        <f t="shared" si="8"/>
        <v>0</v>
      </c>
      <c r="AB5" s="100">
        <f>M5*广告累计效应系数计算!$G$2*广告累计效应系数计算!$K$2+广告是否投放过高——第三轮积分赛四季度广告复盘!T5*广告累计效应系数计算!$G$2+广告是否投放过高——第三轮积分赛四季度广告复盘!AA5</f>
        <v>5365.9078868705437</v>
      </c>
      <c r="AC5" s="100">
        <f t="shared" si="9"/>
        <v>523595.75609705155</v>
      </c>
      <c r="AD5" s="100">
        <f>IFERROR(IF(B5=基础数据!$A$2,广告是否投放过高——第三轮积分赛四季度广告复盘!AB5/广告是否投放过高——第三轮积分赛四季度广告复盘!AC5*基础数据!$D$2,IF(B5=基础数据!$A$3,广告是否投放过高——第三轮积分赛四季度广告复盘!AB5/广告是否投放过高——第三轮积分赛四季度广告复盘!AC5*基础数据!$D$3,IF(B5=基础数据!$A$4,广告是否投放过高——第三轮积分赛四季度广告复盘!AB5/广告是否投放过高——第三轮积分赛四季度广告复盘!AC5*基础数据!$D$4,广告是否投放过高——第三轮积分赛四季度广告复盘!AB5/广告是否投放过高——第三轮积分赛四季度广告复盘!AC5*基础数据!$D$5))),0)</f>
        <v>0.15372282407907661</v>
      </c>
      <c r="AE5" s="115">
        <f>(AD5-Z5)*SUMIFS(基础数据!$C$51:$C$78,基础数据!$B$51:$B$78,广告是否投放过高——第三轮积分赛四季度广告复盘!B5)/100</f>
        <v>0.16667083402026026</v>
      </c>
      <c r="AF5" s="117">
        <f t="shared" si="10"/>
        <v>0</v>
      </c>
      <c r="AG5" s="104">
        <f t="shared" si="11"/>
        <v>0.29696278488426486</v>
      </c>
      <c r="AH5" s="104">
        <v>225.08204976817404</v>
      </c>
      <c r="AI5" s="104">
        <f>IF(B5=基础数据!$A$2,基础数据!$B$2*广告是否投放过高——第三轮积分赛四季度广告复盘!AG5,IF(B5=基础数据!$A$3,基础数据!$B$3*广告是否投放过高——第三轮积分赛四季度广告复盘!AG5,IF(B5=基础数据!$A$4,基础数据!$B$4*广告是否投放过高——第三轮积分赛四季度广告复盘!AG5,基础数据!$B$5*广告是否投放过高——第三轮积分赛四季度广告复盘!AG5)))-AH5</f>
        <v>71.880735116090818</v>
      </c>
    </row>
    <row r="6" spans="1:35">
      <c r="A6" s="94">
        <f t="shared" si="0"/>
        <v>3</v>
      </c>
      <c r="B6" s="100" t="str">
        <f>IFERROR(LOOKUP(1,0/((订单汇总处理!$G$7:$G$2423=C6)*(订单汇总处理!$D$7:$D$2423=2)),订单汇总处理!$H$7:$H$2423),B7)</f>
        <v>商务人士</v>
      </c>
      <c r="C6" s="100" t="str">
        <f t="shared" si="1"/>
        <v>商务222</v>
      </c>
      <c r="D6" s="98" t="s">
        <v>3092</v>
      </c>
      <c r="E6" s="98">
        <v>0</v>
      </c>
      <c r="F6" s="99">
        <f>IFERROR(LOOKUP(1,0/('1Q产品评价处理'!$A$13:$A$94=C6),'1Q产品评价处理'!$G$13:$G$94),0)</f>
        <v>0</v>
      </c>
      <c r="G6" s="102">
        <f t="shared" si="2"/>
        <v>0</v>
      </c>
      <c r="H6" s="100">
        <f t="shared" si="3"/>
        <v>220520.4</v>
      </c>
      <c r="I6" s="100">
        <f>IFERROR(IF(B6=基础数据!$A$2,广告是否投放过高——第三轮积分赛四季度广告复盘!G6/广告是否投放过高——第三轮积分赛四季度广告复盘!H6*基础数据!$D$2,IF(B6=基础数据!$A$3,广告是否投放过高——第三轮积分赛四季度广告复盘!G6/广告是否投放过高——第三轮积分赛四季度广告复盘!H6*基础数据!$D$3,IF(B6=基础数据!$A$4,广告是否投放过高——第三轮积分赛四季度广告复盘!G6/广告是否投放过高——第三轮积分赛四季度广告复盘!H6*基础数据!$D$4,广告是否投放过高——第三轮积分赛四季度广告复盘!G6/广告是否投放过高——第三轮积分赛四季度广告复盘!H6*基础数据!$D$5))),0)</f>
        <v>0</v>
      </c>
      <c r="J6" s="115">
        <f>(I6-F6)*SUMIFS(基础数据!$C$9:$C$12,基础数据!$B$9:$B$12,广告是否投放过高——第三轮积分赛四季度广告复盘!B6)/100</f>
        <v>0</v>
      </c>
      <c r="K6" s="98">
        <v>0</v>
      </c>
      <c r="L6" s="99">
        <f>IFERROR(LOOKUP(1,0/('2Q产品评价处理'!$A$12:$A$507=C6),'2Q产品评价处理'!$G$12:$G$507),0)</f>
        <v>0</v>
      </c>
      <c r="M6" s="102">
        <f t="shared" si="4"/>
        <v>0</v>
      </c>
      <c r="N6" s="100">
        <f>M6+G6*广告累计效应系数计算!$G$2</f>
        <v>0</v>
      </c>
      <c r="O6" s="100">
        <f t="shared" si="5"/>
        <v>445193.50361922284</v>
      </c>
      <c r="P6" s="100">
        <f>IFERROR(IF(B6=基础数据!$A$2,广告是否投放过高——第三轮积分赛四季度广告复盘!N6/广告是否投放过高——第三轮积分赛四季度广告复盘!O6*基础数据!$D$2,IF(B6=基础数据!$A$3,广告是否投放过高——第三轮积分赛四季度广告复盘!N6/广告是否投放过高——第三轮积分赛四季度广告复盘!O6*基础数据!$D$3,IF(B6=基础数据!$A$4,广告是否投放过高——第三轮积分赛四季度广告复盘!N6/广告是否投放过高——第三轮积分赛四季度广告复盘!O6*基础数据!$D$4,广告是否投放过高——第三轮积分赛四季度广告复盘!N6/广告是否投放过高——第三轮积分赛四季度广告复盘!O6*基础数据!$D$5))),0)</f>
        <v>0</v>
      </c>
      <c r="Q6" s="115">
        <f>(P6-L6)*SUMIFS(基础数据!$C$15:$C$26,基础数据!$B$15:$B$26,广告是否投放过高——第三轮积分赛四季度广告复盘!B6)/100</f>
        <v>0</v>
      </c>
      <c r="R6" s="99">
        <v>1001</v>
      </c>
      <c r="S6" s="99">
        <f>IFERROR(LOOKUP(1,0/('3Q产品评价处理'!$A$12:$A$853=C6),'3Q产品评价处理'!$G$12:$G$853),0)</f>
        <v>0.03</v>
      </c>
      <c r="T6" s="102">
        <f t="shared" si="6"/>
        <v>1001</v>
      </c>
      <c r="U6" s="100">
        <f>G6*广告累计效应系数计算!$G$2*广告累计效应系数计算!$K$2+广告是否投放过高——第三轮积分赛四季度广告复盘!M6*广告累计效应系数计算!$G$2+广告是否投放过高——第三轮积分赛四季度广告复盘!T6</f>
        <v>1001</v>
      </c>
      <c r="V6" s="100">
        <f t="shared" si="7"/>
        <v>435465.09674232779</v>
      </c>
      <c r="W6" s="100">
        <f>IFERROR(IF(B6=基础数据!$A$2,广告是否投放过高——第三轮积分赛四季度广告复盘!U6/广告是否投放过高——第三轮积分赛四季度广告复盘!V6*基础数据!$D$2,IF(B6=基础数据!$A$3,广告是否投放过高——第三轮积分赛四季度广告复盘!U6/广告是否投放过高——第三轮积分赛四季度广告复盘!V6*基础数据!$D$3,IF(B6=基础数据!$A$4,广告是否投放过高——第三轮积分赛四季度广告复盘!U6/广告是否投放过高——第三轮积分赛四季度广告复盘!V6*基础数据!$D$4,广告是否投放过高——第三轮积分赛四季度广告复盘!U6/广告是否投放过高——第三轮积分赛四季度广告复盘!V6*基础数据!$D$5))),0)</f>
        <v>3.4480375378706032E-2</v>
      </c>
      <c r="X6" s="115">
        <f>(W6-S6)*SUMIFS(基础数据!$C$29:$C$48,基础数据!$B$29:$B$48,广告是否投放过高——第三轮积分赛四季度广告复盘!B6)/100</f>
        <v>0.14417847968676015</v>
      </c>
      <c r="Y6" s="98">
        <v>0</v>
      </c>
      <c r="Z6" s="99">
        <f>IFERROR(LOOKUP(1,0/('4Q产品评价处理'!$A$12:$A$1017=C6),'4Q产品评价处理'!$G$12:$G$1017),0)</f>
        <v>0.02</v>
      </c>
      <c r="AA6" s="102">
        <f t="shared" si="8"/>
        <v>0</v>
      </c>
      <c r="AB6" s="100">
        <f>M6*广告累计效应系数计算!$G$2*广告累计效应系数计算!$K$2+广告是否投放过高——第三轮积分赛四季度广告复盘!T6*广告累计效应系数计算!$G$2+广告是否投放过高——第三轮积分赛四季度广告复盘!AA6</f>
        <v>537.07367210853056</v>
      </c>
      <c r="AC6" s="100">
        <f t="shared" si="9"/>
        <v>523595.75609705155</v>
      </c>
      <c r="AD6" s="100">
        <f>IFERROR(IF(B6=基础数据!$A$2,广告是否投放过高——第三轮积分赛四季度广告复盘!AB6/广告是否投放过高——第三轮积分赛四季度广告复盘!AC6*基础数据!$D$2,IF(B6=基础数据!$A$3,广告是否投放过高——第三轮积分赛四季度广告复盘!AB6/广告是否投放过高——第三轮积分赛四季度广告复盘!AC6*基础数据!$D$3,IF(B6=基础数据!$A$4,广告是否投放过高——第三轮积分赛四季度广告复盘!AB6/广告是否投放过高——第三轮积分赛四季度广告复盘!AC6*基础数据!$D$4,广告是否投放过高——第三轮积分赛四季度广告复盘!AB6/广告是否投放过高——第三轮积分赛四季度广告复盘!AC6*基础数据!$D$5))),0)</f>
        <v>1.5386116078707698E-2</v>
      </c>
      <c r="AE6" s="115">
        <f>(AD6-Z6)*SUMIFS(基础数据!$C$51:$C$78,基础数据!$B$51:$B$78,广告是否投放过高——第三轮积分赛四季度广告复盘!B6)/100</f>
        <v>-0.20656358315625634</v>
      </c>
      <c r="AF6" s="117">
        <f t="shared" si="10"/>
        <v>0</v>
      </c>
      <c r="AG6" s="104">
        <f t="shared" si="11"/>
        <v>-6.2385103469496189E-2</v>
      </c>
      <c r="AH6" s="104">
        <v>-63.589803937666638</v>
      </c>
      <c r="AI6" s="104">
        <f>IF(B6=基础数据!$A$2,基础数据!$B$2*广告是否投放过高——第三轮积分赛四季度广告复盘!AG6,IF(B6=基础数据!$A$3,基础数据!$B$3*广告是否投放过高——第三轮积分赛四季度广告复盘!AG6,IF(B6=基础数据!$A$4,基础数据!$B$4*广告是否投放过高——第三轮积分赛四季度广告复盘!AG6,基础数据!$B$5*广告是否投放过高——第三轮积分赛四季度广告复盘!AG6)))-AH6</f>
        <v>1.2047004681704507</v>
      </c>
    </row>
    <row r="7" spans="1:35" ht="26.4">
      <c r="A7" s="94">
        <f t="shared" si="0"/>
        <v>4</v>
      </c>
      <c r="B7" s="100" t="str">
        <f>IFERROR(LOOKUP(1,0/((订单汇总处理!$G$7:$G$2423=C7)*(订单汇总处理!$D$7:$D$2423=2)),订单汇总处理!$H$7:$H$2423),B8)</f>
        <v>商务人士</v>
      </c>
      <c r="C7" s="100" t="str">
        <f t="shared" si="1"/>
        <v>SWWW2</v>
      </c>
      <c r="D7" s="98" t="s">
        <v>3093</v>
      </c>
      <c r="E7" s="98">
        <v>0</v>
      </c>
      <c r="F7" s="99">
        <f>IFERROR(LOOKUP(1,0/('1Q产品评价处理'!$A$13:$A$94=C7),'1Q产品评价处理'!$G$13:$G$94),0)</f>
        <v>0</v>
      </c>
      <c r="G7" s="102">
        <f t="shared" si="2"/>
        <v>0</v>
      </c>
      <c r="H7" s="100">
        <f t="shared" si="3"/>
        <v>220520.4</v>
      </c>
      <c r="I7" s="100">
        <f>IFERROR(IF(B7=基础数据!$A$2,广告是否投放过高——第三轮积分赛四季度广告复盘!G7/广告是否投放过高——第三轮积分赛四季度广告复盘!H7*基础数据!$D$2,IF(B7=基础数据!$A$3,广告是否投放过高——第三轮积分赛四季度广告复盘!G7/广告是否投放过高——第三轮积分赛四季度广告复盘!H7*基础数据!$D$3,IF(B7=基础数据!$A$4,广告是否投放过高——第三轮积分赛四季度广告复盘!G7/广告是否投放过高——第三轮积分赛四季度广告复盘!H7*基础数据!$D$4,广告是否投放过高——第三轮积分赛四季度广告复盘!G7/广告是否投放过高——第三轮积分赛四季度广告复盘!H7*基础数据!$D$5))),0)</f>
        <v>0</v>
      </c>
      <c r="J7" s="115">
        <f>(I7-F7)*SUMIFS(基础数据!$C$9:$C$12,基础数据!$B$9:$B$12,广告是否投放过高——第三轮积分赛四季度广告复盘!B7)/100</f>
        <v>0</v>
      </c>
      <c r="K7" s="98">
        <v>0</v>
      </c>
      <c r="L7" s="99">
        <f>IFERROR(LOOKUP(1,0/('2Q产品评价处理'!$A$12:$A$507=C7),'2Q产品评价处理'!$G$12:$G$507),0)</f>
        <v>0</v>
      </c>
      <c r="M7" s="102">
        <f t="shared" si="4"/>
        <v>0</v>
      </c>
      <c r="N7" s="100">
        <f>M7+G7*广告累计效应系数计算!$G$2</f>
        <v>0</v>
      </c>
      <c r="O7" s="100">
        <f t="shared" si="5"/>
        <v>445193.50361922284</v>
      </c>
      <c r="P7" s="100">
        <f>IFERROR(IF(B7=基础数据!$A$2,广告是否投放过高——第三轮积分赛四季度广告复盘!N7/广告是否投放过高——第三轮积分赛四季度广告复盘!O7*基础数据!$D$2,IF(B7=基础数据!$A$3,广告是否投放过高——第三轮积分赛四季度广告复盘!N7/广告是否投放过高——第三轮积分赛四季度广告复盘!O7*基础数据!$D$3,IF(B7=基础数据!$A$4,广告是否投放过高——第三轮积分赛四季度广告复盘!N7/广告是否投放过高——第三轮积分赛四季度广告复盘!O7*基础数据!$D$4,广告是否投放过高——第三轮积分赛四季度广告复盘!N7/广告是否投放过高——第三轮积分赛四季度广告复盘!O7*基础数据!$D$5))),0)</f>
        <v>0</v>
      </c>
      <c r="Q7" s="115">
        <f>(P7-L7)*SUMIFS(基础数据!$C$15:$C$26,基础数据!$B$15:$B$26,广告是否投放过高——第三轮积分赛四季度广告复盘!B7)/100</f>
        <v>0</v>
      </c>
      <c r="R7" s="99">
        <v>5000</v>
      </c>
      <c r="S7" s="99">
        <f>IFERROR(LOOKUP(1,0/('3Q产品评价处理'!$A$12:$A$853=C7),'3Q产品评价处理'!$G$12:$G$853),0)</f>
        <v>0.17</v>
      </c>
      <c r="T7" s="102">
        <f t="shared" si="6"/>
        <v>5000</v>
      </c>
      <c r="U7" s="100">
        <f>G7*广告累计效应系数计算!$G$2*广告累计效应系数计算!$K$2+广告是否投放过高——第三轮积分赛四季度广告复盘!M7*广告累计效应系数计算!$G$2+广告是否投放过高——第三轮积分赛四季度广告复盘!T7</f>
        <v>5000</v>
      </c>
      <c r="V7" s="100">
        <f t="shared" si="7"/>
        <v>435465.09674232779</v>
      </c>
      <c r="W7" s="100">
        <f>IFERROR(IF(B7=基础数据!$A$2,广告是否投放过高——第三轮积分赛四季度广告复盘!U7/广告是否投放过高——第三轮积分赛四季度广告复盘!V7*基础数据!$D$2,IF(B7=基础数据!$A$3,广告是否投放过高——第三轮积分赛四季度广告复盘!U7/广告是否投放过高——第三轮积分赛四季度广告复盘!V7*基础数据!$D$3,IF(B7=基础数据!$A$4,广告是否投放过高——第三轮积分赛四季度广告复盘!U7/广告是否投放过高——第三轮积分赛四季度广告复盘!V7*基础数据!$D$4,广告是否投放过高——第三轮积分赛四季度广告复盘!U7/广告是否投放过高——第三轮积分赛四季度广告复盘!V7*基础数据!$D$5))),0)</f>
        <v>0.17222964724628387</v>
      </c>
      <c r="X7" s="115">
        <f>(W7-S7)*SUMIFS(基础数据!$C$29:$C$48,基础数据!$B$29:$B$48,广告是否投放过高——第三轮积分赛四季度广告复盘!B7)/100</f>
        <v>7.1750048385414475E-2</v>
      </c>
      <c r="Y7" s="99">
        <v>5000</v>
      </c>
      <c r="Z7" s="99">
        <f>IFERROR(LOOKUP(1,0/('4Q产品评价处理'!$A$12:$A$1017=C7),'4Q产品评价处理'!$G$12:$G$1017),0)</f>
        <v>0.22</v>
      </c>
      <c r="AA7" s="102">
        <f t="shared" si="8"/>
        <v>5000</v>
      </c>
      <c r="AB7" s="100">
        <f>M7*广告累计效应系数计算!$G$2*广告累计效应系数计算!$K$2+广告是否投放过高——第三轮积分赛四季度广告复盘!T7*广告累计效应系数计算!$G$2+广告是否投放过高——第三轮积分赛四季度广告复盘!AA7</f>
        <v>7682.6856748677856</v>
      </c>
      <c r="AC7" s="100">
        <f t="shared" si="9"/>
        <v>523595.75609705155</v>
      </c>
      <c r="AD7" s="100">
        <f>IFERROR(IF(B7=基础数据!$A$2,广告是否投放过高——第三轮积分赛四季度广告复盘!AB7/广告是否投放过高——第三轮积分赛四季度广告复盘!AC7*基础数据!$D$2,IF(B7=基础数据!$A$3,广告是否投放过高——第三轮积分赛四季度广告复盘!AB7/广告是否投放过高——第三轮积分赛四季度广告复盘!AC7*基础数据!$D$3,IF(B7=基础数据!$A$4,广告是否投放过高——第三轮积分赛四季度广告复盘!AB7/广告是否投放过高——第三轮积分赛四季度广告复盘!AC7*基础数据!$D$4,广告是否投放过高——第三轮积分赛四季度广告复盘!AB7/广告是否投放过高——第三轮积分赛四季度广告复盘!AC7*基础数据!$D$5))),0)</f>
        <v>0.22009400149083014</v>
      </c>
      <c r="AE7" s="115">
        <f>(AD7-Z7)*SUMIFS(基础数据!$C$51:$C$78,基础数据!$B$51:$B$78,广告是否投放过高——第三轮积分赛四季度广告复盘!B7)/100</f>
        <v>4.2084467444652232E-3</v>
      </c>
      <c r="AF7" s="117">
        <f t="shared" si="10"/>
        <v>0</v>
      </c>
      <c r="AG7" s="104">
        <f t="shared" si="11"/>
        <v>7.5958495129879705E-2</v>
      </c>
      <c r="AH7" s="104">
        <v>69.941010273883464</v>
      </c>
      <c r="AI7" s="104">
        <f>IF(B7=基础数据!$A$2,基础数据!$B$2*广告是否投放过高——第三轮积分赛四季度广告复盘!AG7,IF(B7=基础数据!$A$3,基础数据!$B$3*广告是否投放过高——第三轮积分赛四季度广告复盘!AG7,IF(B7=基础数据!$A$4,基础数据!$B$4*广告是否投放过高——第三轮积分赛四季度广告复盘!AG7,基础数据!$B$5*广告是否投放过高——第三轮积分赛四季度广告复盘!AG7)))-AH7</f>
        <v>6.0174848559962442</v>
      </c>
    </row>
    <row r="8" spans="1:35" ht="26.4">
      <c r="A8" s="94">
        <f t="shared" si="0"/>
        <v>4</v>
      </c>
      <c r="B8" s="100" t="str">
        <f>IFERROR(LOOKUP(1,0/((订单汇总处理!$G$7:$G$2423=C8)*(订单汇总处理!$D$7:$D$2423=2)),订单汇总处理!$H$7:$H$2423),B9)</f>
        <v>商务人士</v>
      </c>
      <c r="C8" s="100" t="str">
        <f t="shared" si="1"/>
        <v>SWWW1</v>
      </c>
      <c r="D8" s="98" t="s">
        <v>3094</v>
      </c>
      <c r="E8" s="99">
        <v>10000</v>
      </c>
      <c r="F8" s="99">
        <f>IFERROR(LOOKUP(1,0/('1Q产品评价处理'!$A$13:$A$94=C8),'1Q产品评价处理'!$G$13:$G$94),0)</f>
        <v>0.67</v>
      </c>
      <c r="G8" s="102">
        <f t="shared" si="2"/>
        <v>10000</v>
      </c>
      <c r="H8" s="100">
        <f t="shared" si="3"/>
        <v>220520.4</v>
      </c>
      <c r="I8" s="100">
        <f>IFERROR(IF(B8=基础数据!$A$2,广告是否投放过高——第三轮积分赛四季度广告复盘!G8/广告是否投放过高——第三轮积分赛四季度广告复盘!H8*基础数据!$D$2,IF(B8=基础数据!$A$3,广告是否投放过高——第三轮积分赛四季度广告复盘!G8/广告是否投放过高——第三轮积分赛四季度广告复盘!H8*基础数据!$D$3,IF(B8=基础数据!$A$4,广告是否投放过高——第三轮积分赛四季度广告复盘!G8/广告是否投放过高——第三轮积分赛四季度广告复盘!H8*基础数据!$D$4,广告是否投放过高——第三轮积分赛四季度广告复盘!G8/广告是否投放过高——第三轮积分赛四季度广告复盘!H8*基础数据!$D$5))),0)</f>
        <v>0.68020917792639601</v>
      </c>
      <c r="J8" s="115">
        <f>(I8-F8)*SUMIFS(基础数据!$C$9:$C$12,基础数据!$B$9:$B$12,广告是否投放过高——第三轮积分赛四季度广告复盘!B8)/100</f>
        <v>8.2183882307487577E-2</v>
      </c>
      <c r="K8" s="99">
        <v>4700</v>
      </c>
      <c r="L8" s="99">
        <f>IFERROR(LOOKUP(1,0/('2Q产品评价处理'!$A$12:$A$507=C8),'2Q产品评价处理'!$G$12:$G$507),0)</f>
        <v>0.34</v>
      </c>
      <c r="M8" s="102">
        <f t="shared" si="4"/>
        <v>4700</v>
      </c>
      <c r="N8" s="100">
        <f>M8+G8*广告累计效应系数计算!$G$2</f>
        <v>10065.371349735571</v>
      </c>
      <c r="O8" s="100">
        <f t="shared" si="5"/>
        <v>445193.50361922284</v>
      </c>
      <c r="P8" s="100">
        <f>IFERROR(IF(B8=基础数据!$A$2,广告是否投放过高——第三轮积分赛四季度广告复盘!N8/广告是否投放过高——第三轮积分赛四季度广告复盘!O8*基础数据!$D$2,IF(B8=基础数据!$A$3,广告是否投放过高——第三轮积分赛四季度广告复盘!N8/广告是否投放过高——第三轮积分赛四季度广告复盘!O8*基础数据!$D$3,IF(B8=基础数据!$A$4,广告是否投放过高——第三轮积分赛四季度广告复盘!N8/广告是否投放过高——第三轮积分赛四季度广告复盘!O8*基础数据!$D$4,广告是否投放过高——第三轮积分赛四季度广告复盘!N8/广告是否投放过高——第三轮积分赛四季度广告复盘!O8*基础数据!$D$5))),0)</f>
        <v>0.33913471112814875</v>
      </c>
      <c r="Q8" s="115">
        <f>(P8-L8)*SUMIFS(基础数据!$C$15:$C$26,基础数据!$B$15:$B$26,广告是否投放过高——第三轮积分赛四季度广告复盘!B8)/100</f>
        <v>-1.8941173404824464E-2</v>
      </c>
      <c r="R8" s="99">
        <v>2000</v>
      </c>
      <c r="S8" s="99">
        <f>IFERROR(LOOKUP(1,0/('3Q产品评价处理'!$A$12:$A$853=C8),'3Q产品评价处理'!$G$12:$G$853),0)</f>
        <v>0.24</v>
      </c>
      <c r="T8" s="102">
        <f t="shared" si="6"/>
        <v>2000</v>
      </c>
      <c r="U8" s="100">
        <f>G8*广告累计效应系数计算!$G$2*广告累计效应系数计算!$K$2+广告是否投放过高——第三轮积分赛四季度广告复盘!M8*广告累计效应系数计算!$G$2+广告是否投放过高——第三轮积分赛四季度广告复盘!T8</f>
        <v>6992.7394530070633</v>
      </c>
      <c r="V8" s="100">
        <f t="shared" si="7"/>
        <v>435465.09674232779</v>
      </c>
      <c r="W8" s="100">
        <f>IFERROR(IF(B8=基础数据!$A$2,广告是否投放过高——第三轮积分赛四季度广告复盘!U8/广告是否投放过高——第三轮积分赛四季度广告复盘!V8*基础数据!$D$2,IF(B8=基础数据!$A$3,广告是否投放过高——第三轮积分赛四季度广告复盘!U8/广告是否投放过高——第三轮积分赛四季度广告复盘!V8*基础数据!$D$3,IF(B8=基础数据!$A$4,广告是否投放过高——第三轮积分赛四季度广告复盘!U8/广告是否投放过高——第三轮积分赛四季度广告复盘!V8*基础数据!$D$4,广告是否投放过高——第三轮积分赛四季度广告复盘!U8/广告是否投放过高——第三轮积分赛四季度广告复盘!V8*基础数据!$D$5))),0)</f>
        <v>0.24087140985531572</v>
      </c>
      <c r="X8" s="115">
        <f>(W8-S8)*SUMIFS(基础数据!$C$29:$C$48,基础数据!$B$29:$B$48,广告是否投放过高——第三轮积分赛四季度广告复盘!B8)/100</f>
        <v>2.8041969144060017E-2</v>
      </c>
      <c r="Y8" s="98">
        <v>0</v>
      </c>
      <c r="Z8" s="99">
        <f>IFERROR(LOOKUP(1,0/('4Q产品评价处理'!$A$12:$A$1017=C8),'4Q产品评价处理'!$G$12:$G$1017),0)</f>
        <v>0.06</v>
      </c>
      <c r="AA8" s="102">
        <f t="shared" si="8"/>
        <v>0</v>
      </c>
      <c r="AB8" s="100">
        <f>M8*广告累计效应系数计算!$G$2*广告累计效应系数计算!$K$2+广告是否投放过高——第三轮积分赛四季度广告复盘!T8*广告累计效应系数计算!$G$2+广告是否投放过高——第三轮积分赛四季度广告复盘!AA8</f>
        <v>2234.4512817038467</v>
      </c>
      <c r="AC8" s="100">
        <f t="shared" si="9"/>
        <v>523595.75609705155</v>
      </c>
      <c r="AD8" s="100">
        <f>IFERROR(IF(B8=基础数据!$A$2,广告是否投放过高——第三轮积分赛四季度广告复盘!AB8/广告是否投放过高——第三轮积分赛四季度广告复盘!AC8*基础数据!$D$2,IF(B8=基础数据!$A$3,广告是否投放过高——第三轮积分赛四季度广告复盘!AB8/广告是否投放过高——第三轮积分赛四季度广告复盘!AC8*基础数据!$D$3,IF(B8=基础数据!$A$4,广告是否投放过高——第三轮积分赛四季度广告复盘!AB8/广告是否投放过高——第三轮积分赛四季度广告复盘!AC8*基础数据!$D$4,广告是否投放过高——第三轮积分赛四季度广告复盘!AB8/广告是否投放过高——第三轮积分赛四季度广告复盘!AC8*基础数据!$D$5))),0)</f>
        <v>6.4012683134401047E-2</v>
      </c>
      <c r="AE8" s="115">
        <f>(AD8-Z8)*SUMIFS(基础数据!$C$51:$C$78,基础数据!$B$51:$B$78,广告是否投放过高——第三轮积分赛四季度广告复盘!B8)/100</f>
        <v>0.17964782392713496</v>
      </c>
      <c r="AF8" s="117">
        <f t="shared" si="10"/>
        <v>0</v>
      </c>
      <c r="AG8" s="104">
        <f t="shared" si="11"/>
        <v>0.2709325019738581</v>
      </c>
      <c r="AH8" s="104">
        <v>198.26656821174063</v>
      </c>
      <c r="AI8" s="104">
        <f>IF(B8=基础数据!$A$2,基础数据!$B$2*广告是否投放过高——第三轮积分赛四季度广告复盘!AG8,IF(B8=基础数据!$A$3,基础数据!$B$3*广告是否投放过高——第三轮积分赛四季度广告复盘!AG8,IF(B8=基础数据!$A$4,基础数据!$B$4*广告是否投放过高——第三轮积分赛四季度广告复盘!AG8,基础数据!$B$5*广告是否投放过高——第三轮积分赛四季度广告复盘!AG8)))-AH8</f>
        <v>72.665933762117476</v>
      </c>
    </row>
    <row r="9" spans="1:35">
      <c r="A9" s="94">
        <f t="shared" si="0"/>
        <v>5</v>
      </c>
      <c r="B9" s="100" t="str">
        <f>IFERROR(LOOKUP(1,0/((订单汇总处理!$G$7:$G$2423=C9)*(订单汇总处理!$D$7:$D$2423=2)),订单汇总处理!$H$7:$H$2423),B10)</f>
        <v>商务人士</v>
      </c>
      <c r="C9" s="100" t="str">
        <f t="shared" si="1"/>
        <v>ss2</v>
      </c>
      <c r="D9" s="98" t="s">
        <v>3095</v>
      </c>
      <c r="E9" s="98">
        <v>0</v>
      </c>
      <c r="F9" s="99">
        <f>IFERROR(LOOKUP(1,0/('1Q产品评价处理'!$A$13:$A$94=C9),'1Q产品评价处理'!$G$13:$G$94),0)</f>
        <v>0</v>
      </c>
      <c r="G9" s="102">
        <f t="shared" si="2"/>
        <v>0</v>
      </c>
      <c r="H9" s="100">
        <f t="shared" si="3"/>
        <v>220520.4</v>
      </c>
      <c r="I9" s="100">
        <f>IFERROR(IF(B9=基础数据!$A$2,广告是否投放过高——第三轮积分赛四季度广告复盘!G9/广告是否投放过高——第三轮积分赛四季度广告复盘!H9*基础数据!$D$2,IF(B9=基础数据!$A$3,广告是否投放过高——第三轮积分赛四季度广告复盘!G9/广告是否投放过高——第三轮积分赛四季度广告复盘!H9*基础数据!$D$3,IF(B9=基础数据!$A$4,广告是否投放过高——第三轮积分赛四季度广告复盘!G9/广告是否投放过高——第三轮积分赛四季度广告复盘!H9*基础数据!$D$4,广告是否投放过高——第三轮积分赛四季度广告复盘!G9/广告是否投放过高——第三轮积分赛四季度广告复盘!H9*基础数据!$D$5))),0)</f>
        <v>0</v>
      </c>
      <c r="J9" s="115">
        <f>(I9-F9)*SUMIFS(基础数据!$C$9:$C$12,基础数据!$B$9:$B$12,广告是否投放过高——第三轮积分赛四季度广告复盘!B9)/100</f>
        <v>0</v>
      </c>
      <c r="K9" s="98">
        <v>0</v>
      </c>
      <c r="L9" s="99">
        <f>IFERROR(LOOKUP(1,0/('2Q产品评价处理'!$A$12:$A$507=C9),'2Q产品评价处理'!$G$12:$G$507),0)</f>
        <v>0</v>
      </c>
      <c r="M9" s="102">
        <f t="shared" si="4"/>
        <v>0</v>
      </c>
      <c r="N9" s="100">
        <f>M9+G9*广告累计效应系数计算!$G$2</f>
        <v>0</v>
      </c>
      <c r="O9" s="100">
        <f t="shared" si="5"/>
        <v>445193.50361922284</v>
      </c>
      <c r="P9" s="100">
        <f>IFERROR(IF(B9=基础数据!$A$2,广告是否投放过高——第三轮积分赛四季度广告复盘!N9/广告是否投放过高——第三轮积分赛四季度广告复盘!O9*基础数据!$D$2,IF(B9=基础数据!$A$3,广告是否投放过高——第三轮积分赛四季度广告复盘!N9/广告是否投放过高——第三轮积分赛四季度广告复盘!O9*基础数据!$D$3,IF(B9=基础数据!$A$4,广告是否投放过高——第三轮积分赛四季度广告复盘!N9/广告是否投放过高——第三轮积分赛四季度广告复盘!O9*基础数据!$D$4,广告是否投放过高——第三轮积分赛四季度广告复盘!N9/广告是否投放过高——第三轮积分赛四季度广告复盘!O9*基础数据!$D$5))),0)</f>
        <v>0</v>
      </c>
      <c r="Q9" s="115">
        <f>(P9-L9)*SUMIFS(基础数据!$C$15:$C$26,基础数据!$B$15:$B$26,广告是否投放过高——第三轮积分赛四季度广告复盘!B9)/100</f>
        <v>0</v>
      </c>
      <c r="R9" s="98">
        <v>0</v>
      </c>
      <c r="S9" s="99">
        <f>IFERROR(LOOKUP(1,0/('3Q产品评价处理'!$A$12:$A$853=C9),'3Q产品评价处理'!$G$12:$G$853),0)</f>
        <v>0</v>
      </c>
      <c r="T9" s="102">
        <f t="shared" si="6"/>
        <v>0</v>
      </c>
      <c r="U9" s="100">
        <f>G9*广告累计效应系数计算!$G$2*广告累计效应系数计算!$K$2+广告是否投放过高——第三轮积分赛四季度广告复盘!M9*广告累计效应系数计算!$G$2+广告是否投放过高——第三轮积分赛四季度广告复盘!T9</f>
        <v>0</v>
      </c>
      <c r="V9" s="100">
        <f t="shared" si="7"/>
        <v>435465.09674232779</v>
      </c>
      <c r="W9" s="100">
        <f>IFERROR(IF(B9=基础数据!$A$2,广告是否投放过高——第三轮积分赛四季度广告复盘!U9/广告是否投放过高——第三轮积分赛四季度广告复盘!V9*基础数据!$D$2,IF(B9=基础数据!$A$3,广告是否投放过高——第三轮积分赛四季度广告复盘!U9/广告是否投放过高——第三轮积分赛四季度广告复盘!V9*基础数据!$D$3,IF(B9=基础数据!$A$4,广告是否投放过高——第三轮积分赛四季度广告复盘!U9/广告是否投放过高——第三轮积分赛四季度广告复盘!V9*基础数据!$D$4,广告是否投放过高——第三轮积分赛四季度广告复盘!U9/广告是否投放过高——第三轮积分赛四季度广告复盘!V9*基础数据!$D$5))),0)</f>
        <v>0</v>
      </c>
      <c r="X9" s="115">
        <f>(W9-S9)*SUMIFS(基础数据!$C$29:$C$48,基础数据!$B$29:$B$48,广告是否投放过高——第三轮积分赛四季度广告复盘!B9)/100</f>
        <v>0</v>
      </c>
      <c r="Y9" s="99">
        <v>10011</v>
      </c>
      <c r="Z9" s="99">
        <f>IFERROR(LOOKUP(1,0/('4Q产品评价处理'!$A$12:$A$1017=C9),'4Q产品评价处理'!$G$12:$G$1017),0)</f>
        <v>0.28999999999999998</v>
      </c>
      <c r="AA9" s="102">
        <f t="shared" si="8"/>
        <v>10011</v>
      </c>
      <c r="AB9" s="100">
        <f>M9*广告累计效应系数计算!$G$2*广告累计效应系数计算!$K$2+广告是否投放过高——第三轮积分赛四季度广告复盘!T9*广告累计效应系数计算!$G$2+广告是否投放过高——第三轮积分赛四季度广告复盘!AA9</f>
        <v>10011</v>
      </c>
      <c r="AC9" s="100">
        <f t="shared" si="9"/>
        <v>523595.75609705155</v>
      </c>
      <c r="AD9" s="100">
        <f>IFERROR(IF(B9=基础数据!$A$2,广告是否投放过高——第三轮积分赛四季度广告复盘!AB9/广告是否投放过高——第三轮积分赛四季度广告复盘!AC9*基础数据!$D$2,IF(B9=基础数据!$A$3,广告是否投放过高——第三轮积分赛四季度广告复盘!AB9/广告是否投放过高——第三轮积分赛四季度广告复盘!AC9*基础数据!$D$3,IF(B9=基础数据!$A$4,广告是否投放过高——第三轮积分赛四季度广告复盘!AB9/广告是否投放过高——第三轮积分赛四季度广告复盘!AC9*基础数据!$D$4,广告是否投放过高——第三轮积分赛四季度广告复盘!AB9/广告是否投放过高——第三轮积分赛四季度广告复盘!AC9*基础数据!$D$5))),0)</f>
        <v>0.28679567825252966</v>
      </c>
      <c r="AE9" s="115">
        <f>(AD9-Z9)*SUMIFS(基础数据!$C$51:$C$78,基础数据!$B$51:$B$78,广告是否投放过高——第三轮积分赛四季度广告复盘!B9)/100</f>
        <v>-0.14345748463424612</v>
      </c>
      <c r="AF9" s="117">
        <f t="shared" si="10"/>
        <v>0</v>
      </c>
      <c r="AG9" s="104">
        <f t="shared" si="11"/>
        <v>-0.14345748463424612</v>
      </c>
      <c r="AH9" s="104">
        <v>-143.45748463424613</v>
      </c>
      <c r="AI9" s="104">
        <f>IF(B9=基础数据!$A$2,基础数据!$B$2*广告是否投放过高——第三轮积分赛四季度广告复盘!AG9,IF(B9=基础数据!$A$3,基础数据!$B$3*广告是否投放过高——第三轮积分赛四季度广告复盘!AG9,IF(B9=基础数据!$A$4,基础数据!$B$4*广告是否投放过高——第三轮积分赛四季度广告复盘!AG9,基础数据!$B$5*广告是否投放过高——第三轮积分赛四季度广告复盘!AG9)))-AH9</f>
        <v>0</v>
      </c>
    </row>
    <row r="10" spans="1:35">
      <c r="A10" s="94">
        <f t="shared" si="0"/>
        <v>5</v>
      </c>
      <c r="B10" s="100" t="str">
        <f>IFERROR(LOOKUP(1,0/((订单汇总处理!$G$7:$G$2423=C10)*(订单汇总处理!$D$7:$D$2423=2)),订单汇总处理!$H$7:$H$2423),B11)</f>
        <v>商务人士</v>
      </c>
      <c r="C10" s="100" t="str">
        <f t="shared" si="1"/>
        <v>ss1</v>
      </c>
      <c r="D10" s="98" t="s">
        <v>3096</v>
      </c>
      <c r="E10" s="99">
        <v>12011</v>
      </c>
      <c r="F10" s="99">
        <f>IFERROR(LOOKUP(1,0/('1Q产品评价处理'!$A$13:$A$94=C10),'1Q产品评价处理'!$G$13:$G$94),0)</f>
        <v>0.81</v>
      </c>
      <c r="G10" s="102">
        <f t="shared" si="2"/>
        <v>12011</v>
      </c>
      <c r="H10" s="100">
        <f t="shared" si="3"/>
        <v>220520.4</v>
      </c>
      <c r="I10" s="100">
        <f>IFERROR(IF(B10=基础数据!$A$2,广告是否投放过高——第三轮积分赛四季度广告复盘!G10/广告是否投放过高——第三轮积分赛四季度广告复盘!H10*基础数据!$D$2,IF(B10=基础数据!$A$3,广告是否投放过高——第三轮积分赛四季度广告复盘!G10/广告是否投放过高——第三轮积分赛四季度广告复盘!H10*基础数据!$D$3,IF(B10=基础数据!$A$4,广告是否投放过高——第三轮积分赛四季度广告复盘!G10/广告是否投放过高——第三轮积分赛四季度广告复盘!H10*基础数据!$D$4,广告是否投放过高——第三轮积分赛四季度广告复盘!G10/广告是否投放过高——第三轮积分赛四季度广告复盘!H10*基础数据!$D$5))),0)</f>
        <v>0.81699924360739418</v>
      </c>
      <c r="J10" s="115">
        <f>(I10-F10)*SUMIFS(基础数据!$C$9:$C$12,基础数据!$B$9:$B$12,广告是否投放过高——第三轮积分赛四季度广告复盘!B10)/100</f>
        <v>5.6343911039522687E-2</v>
      </c>
      <c r="K10" s="99">
        <v>10011</v>
      </c>
      <c r="L10" s="99">
        <f>IFERROR(LOOKUP(1,0/('2Q产品评价处理'!$A$12:$A$507=C10),'2Q产品评价处理'!$G$12:$G$507),0)</f>
        <v>0.55000000000000004</v>
      </c>
      <c r="M10" s="102">
        <f t="shared" si="4"/>
        <v>10011</v>
      </c>
      <c r="N10" s="100">
        <f>M10+G10*广告累计效应系数计算!$G$2</f>
        <v>16455.347528167393</v>
      </c>
      <c r="O10" s="100">
        <f t="shared" si="5"/>
        <v>445193.50361922284</v>
      </c>
      <c r="P10" s="100">
        <f>IFERROR(IF(B10=基础数据!$A$2,广告是否投放过高——第三轮积分赛四季度广告复盘!N10/广告是否投放过高——第三轮积分赛四季度广告复盘!O10*基础数据!$D$2,IF(B10=基础数据!$A$3,广告是否投放过高——第三轮积分赛四季度广告复盘!N10/广告是否投放过高——第三轮积分赛四季度广告复盘!O10*基础数据!$D$3,IF(B10=基础数据!$A$4,广告是否投放过高——第三轮积分赛四季度广告复盘!N10/广告是否投放过高——第三轮积分赛四季度广告复盘!O10*基础数据!$D$4,广告是否投放过高——第三轮积分赛四季度广告复盘!N10/广告是否投放过高——第三轮积分赛四季度广告复盘!O10*基础数据!$D$5))),0)</f>
        <v>0.55443354612296081</v>
      </c>
      <c r="Q10" s="115">
        <f>(P10-L10)*SUMIFS(基础数据!$C$15:$C$26,基础数据!$B$15:$B$26,广告是否投放过高——第三轮积分赛四季度广告复盘!B10)/100</f>
        <v>9.7050324631611104E-2</v>
      </c>
      <c r="R10" s="98">
        <v>0</v>
      </c>
      <c r="S10" s="99">
        <f>IFERROR(LOOKUP(1,0/('3Q产品评价处理'!$A$12:$A$853=C10),'3Q产品评价处理'!$G$12:$G$853),0)</f>
        <v>0.28999999999999998</v>
      </c>
      <c r="T10" s="102">
        <f t="shared" si="6"/>
        <v>0</v>
      </c>
      <c r="U10" s="100">
        <f>G10*广告累计效应系数计算!$G$2*广告累计效应系数计算!$K$2+广告是否投放过高——第三轮积分赛四季度广告复盘!M10*广告累计效应系数计算!$G$2+广告是否投放过高——第三轮积分赛四季度广告复盘!T10</f>
        <v>8339.2092769883893</v>
      </c>
      <c r="V10" s="100">
        <f t="shared" si="7"/>
        <v>435465.09674232779</v>
      </c>
      <c r="W10" s="100">
        <f>IFERROR(IF(B10=基础数据!$A$2,广告是否投放过高——第三轮积分赛四季度广告复盘!U10/广告是否投放过高——第三轮积分赛四季度广告复盘!V10*基础数据!$D$2,IF(B10=基础数据!$A$3,广告是否投放过高——第三轮积分赛四季度广告复盘!U10/广告是否投放过高——第三轮积分赛四季度广告复盘!V10*基础数据!$D$3,IF(B10=基础数据!$A$4,广告是否投放过高——第三轮积分赛四季度广告复盘!U10/广告是否投放过高——第三轮积分赛四季度广告复盘!V10*基础数据!$D$4,广告是否投放过高——第三轮积分赛四季度广告复盘!U10/广告是否投放过高——第三轮积分赛四季度广告复盘!V10*基础数据!$D$5))),0)</f>
        <v>0.28725181441772968</v>
      </c>
      <c r="X10" s="115">
        <f>(W10-S10)*SUMIFS(基础数据!$C$29:$C$48,基础数据!$B$29:$B$48,广告是否投放过高——第三轮积分赛四季度广告复盘!B10)/100</f>
        <v>-8.8436612037458298E-2</v>
      </c>
      <c r="Y10" s="99">
        <v>2011</v>
      </c>
      <c r="Z10" s="99">
        <f>IFERROR(LOOKUP(1,0/('4Q产品评价处理'!$A$12:$A$1017=C10),'4Q产品评价处理'!$G$12:$G$1017),0)</f>
        <v>0.13</v>
      </c>
      <c r="AA10" s="102">
        <f t="shared" si="8"/>
        <v>2011</v>
      </c>
      <c r="AB10" s="100">
        <f>M10*广告累计效应系数计算!$G$2*广告累计效应系数计算!$K$2+广告是否投放过高——第三轮积分赛四季度广告复盘!T10*广告累计效应系数计算!$G$2+广告是否投放过高——第三轮积分赛四季度广告复盘!AA10</f>
        <v>4484.7330350418397</v>
      </c>
      <c r="AC10" s="100">
        <f t="shared" si="9"/>
        <v>523595.75609705155</v>
      </c>
      <c r="AD10" s="100">
        <f>IFERROR(IF(B10=基础数据!$A$2,广告是否投放过高——第三轮积分赛四季度广告复盘!AB10/广告是否投放过高——第三轮积分赛四季度广告复盘!AC10*基础数据!$D$2,IF(B10=基础数据!$A$3,广告是否投放过高——第三轮积分赛四季度广告复盘!AB10/广告是否投放过高——第三轮积分赛四季度广告复盘!AC10*基础数据!$D$3,IF(B10=基础数据!$A$4,广告是否投放过高——第三轮积分赛四季度广告复盘!AB10/广告是否投放过高——第三轮积分赛四季度广告复盘!AC10*基础数据!$D$4,广告是否投放过高——第三轮积分赛四季度广告复盘!AB10/广告是否投放过高——第三轮积分赛四季度广告复盘!AC10*基础数据!$D$5))),0)</f>
        <v>0.12847887849029571</v>
      </c>
      <c r="AE10" s="115">
        <f>(AD10-Z10)*SUMIFS(基础数据!$C$51:$C$78,基础数据!$B$51:$B$78,广告是否投放过高——第三轮积分赛四季度广告复盘!B10)/100</f>
        <v>-6.81006099894612E-2</v>
      </c>
      <c r="AF10" s="117">
        <f t="shared" si="10"/>
        <v>0</v>
      </c>
      <c r="AG10" s="104">
        <f t="shared" si="11"/>
        <v>-3.142986355785693E-3</v>
      </c>
      <c r="AH10" s="104">
        <v>-97.766203527627582</v>
      </c>
      <c r="AI10" s="104">
        <f>IF(B10=基础数据!$A$2,基础数据!$B$2*广告是否投放过高——第三轮积分赛四季度广告复盘!AG10,IF(B10=基础数据!$A$3,基础数据!$B$3*广告是否投放过高——第三轮积分赛四季度广告复盘!AG10,IF(B10=基础数据!$A$4,基础数据!$B$4*广告是否投放过高——第三轮积分赛四季度广告复盘!AG10,基础数据!$B$5*广告是否投放过高——第三轮积分赛四季度广告复盘!AG10)))-AH10</f>
        <v>94.623217171841887</v>
      </c>
    </row>
    <row r="11" spans="1:35">
      <c r="A11" s="94">
        <f t="shared" si="0"/>
        <v>6</v>
      </c>
      <c r="B11" s="100" t="str">
        <f>IFERROR(LOOKUP(1,0/((订单汇总处理!$G$7:$G$2423=C11)*(订单汇总处理!$D$7:$D$2423=2)),订单汇总处理!$H$7:$H$2423),B12)</f>
        <v>商务人士</v>
      </c>
      <c r="C11" s="100" t="str">
        <f t="shared" si="1"/>
        <v>商一</v>
      </c>
      <c r="D11" s="98" t="s">
        <v>3097</v>
      </c>
      <c r="E11" s="99">
        <v>10011</v>
      </c>
      <c r="F11" s="99">
        <f>IFERROR(LOOKUP(1,0/('1Q产品评价处理'!$A$13:$A$94=C11),'1Q产品评价处理'!$G$13:$G$94),0)</f>
        <v>0.68</v>
      </c>
      <c r="G11" s="102">
        <f t="shared" si="2"/>
        <v>10011</v>
      </c>
      <c r="H11" s="100">
        <f t="shared" si="3"/>
        <v>220520.4</v>
      </c>
      <c r="I11" s="100">
        <f>IFERROR(IF(B11=基础数据!$A$2,广告是否投放过高——第三轮积分赛四季度广告复盘!G11/广告是否投放过高——第三轮积分赛四季度广告复盘!H11*基础数据!$D$2,IF(B11=基础数据!$A$3,广告是否投放过高——第三轮积分赛四季度广告复盘!G11/广告是否投放过高——第三轮积分赛四季度广告复盘!H11*基础数据!$D$3,IF(B11=基础数据!$A$4,广告是否投放过高——第三轮积分赛四季度广告复盘!G11/广告是否投放过高——第三轮积分赛四季度广告复盘!H11*基础数据!$D$4,广告是否投放过高——第三轮积分赛四季度广告复盘!G11/广告是否投放过高——第三轮积分赛四季度广告复盘!H11*基础数据!$D$5))),0)</f>
        <v>0.68095740802211491</v>
      </c>
      <c r="J11" s="115">
        <f>(I11-F11)*SUMIFS(基础数据!$C$9:$C$12,基础数据!$B$9:$B$12,广告是否投放过高——第三轮积分赛四季度广告复盘!B11)/100</f>
        <v>7.70713457802461E-3</v>
      </c>
      <c r="K11" s="99">
        <v>10011</v>
      </c>
      <c r="L11" s="99">
        <f>IFERROR(LOOKUP(1,0/('2Q产品评价处理'!$A$12:$A$507=C11),'2Q产品评价处理'!$G$12:$G$507),0)</f>
        <v>0.52</v>
      </c>
      <c r="M11" s="102">
        <f t="shared" si="4"/>
        <v>10011</v>
      </c>
      <c r="N11" s="100">
        <f>M11+G11*广告累计效应系数计算!$G$2</f>
        <v>15382.273258220281</v>
      </c>
      <c r="O11" s="100">
        <f t="shared" si="5"/>
        <v>445193.50361922284</v>
      </c>
      <c r="P11" s="100">
        <f>IFERROR(IF(B11=基础数据!$A$2,广告是否投放过高——第三轮积分赛四季度广告复盘!N11/广告是否投放过高——第三轮积分赛四季度广告复盘!O11*基础数据!$D$2,IF(B11=基础数据!$A$3,广告是否投放过高——第三轮积分赛四季度广告复盘!N11/广告是否投放过高——第三轮积分赛四季度广告复盘!O11*基础数据!$D$3,IF(B11=基础数据!$A$4,广告是否投放过高——第三轮积分赛四季度广告复盘!N11/广告是否投放过高——第三轮积分赛四季度广告复盘!O11*基础数据!$D$4,广告是否投放过高——第三轮积分赛四季度广告复盘!N11/广告是否投放过高——第三轮积分赛四季度广告复盘!O11*基础数据!$D$5))),0)</f>
        <v>0.51827822508086896</v>
      </c>
      <c r="Q11" s="115">
        <f>(P11-L11)*SUMIFS(基础数据!$C$15:$C$26,基础数据!$B$15:$B$26,广告是否投放过高——第三轮积分赛四季度广告复盘!B11)/100</f>
        <v>-3.7689652979778866E-2</v>
      </c>
      <c r="R11" s="99">
        <v>4011</v>
      </c>
      <c r="S11" s="99">
        <f>IFERROR(LOOKUP(1,0/('3Q产品评价处理'!$A$12:$A$853=C11),'3Q产品评价处理'!$G$12:$G$853),0)</f>
        <v>0.41</v>
      </c>
      <c r="T11" s="102">
        <f t="shared" si="6"/>
        <v>4011</v>
      </c>
      <c r="U11" s="100">
        <f>G11*广告累计效应系数计算!$G$2*广告累计效应系数计算!$K$2+广告是否投放过高——第三轮积分赛四季度广告复盘!M11*广告累计效应系数计算!$G$2+广告是否投放过高——第三轮积分赛四季度广告复盘!T11</f>
        <v>11856.006293262119</v>
      </c>
      <c r="V11" s="100">
        <f t="shared" si="7"/>
        <v>435465.09674232779</v>
      </c>
      <c r="W11" s="100">
        <f>IFERROR(IF(B11=基础数据!$A$2,广告是否投放过高——第三轮积分赛四季度广告复盘!U11/广告是否投放过高——第三轮积分赛四季度广告复盘!V11*基础数据!$D$2,IF(B11=基础数据!$A$3,广告是否投放过高——第三轮积分赛四季度广告复盘!U11/广告是否投放过高——第三轮积分赛四季度广告复盘!V11*基础数据!$D$3,IF(B11=基础数据!$A$4,广告是否投放过高——第三轮积分赛四季度广告复盘!U11/广告是否投放过高——第三轮积分赛四季度广告复盘!V11*基础数据!$D$4,广告是否投放过高——第三轮积分赛四季度广告复盘!U11/广告是否投放过高——第三轮积分赛四季度广告复盘!V11*基础数据!$D$5))),0)</f>
        <v>0.40839115632765127</v>
      </c>
      <c r="X11" s="115">
        <f>(W11-S11)*SUMIFS(基础数据!$C$29:$C$48,基础数据!$B$29:$B$48,广告是否投放过高——第三轮积分赛四季度广告复盘!B11)/100</f>
        <v>-5.1772589376181274E-2</v>
      </c>
      <c r="Y11" s="99">
        <v>15111</v>
      </c>
      <c r="Z11" s="99">
        <f>IFERROR(LOOKUP(1,0/('4Q产品评价处理'!$A$12:$A$1017=C11),'4Q产品评价处理'!$G$12:$G$1017),0)</f>
        <v>0.56999999999999995</v>
      </c>
      <c r="AA11" s="102">
        <f t="shared" si="8"/>
        <v>15111</v>
      </c>
      <c r="AB11" s="100">
        <f>M11*广告累计效应系数计算!$G$2*广告累计效应系数计算!$K$2+广告是否投放过高——第三轮积分赛四季度广告复盘!T11*广告累计效应系数计算!$G$2+广告是否投放过高——第三轮积分赛四季度广告复盘!AA11</f>
        <v>19736.783483420775</v>
      </c>
      <c r="AC11" s="100">
        <f t="shared" si="9"/>
        <v>523595.75609705155</v>
      </c>
      <c r="AD11" s="100">
        <f>IFERROR(IF(B11=基础数据!$A$2,广告是否投放过高——第三轮积分赛四季度广告复盘!AB11/广告是否投放过高——第三轮积分赛四季度广告复盘!AC11*基础数据!$D$2,IF(B11=基础数据!$A$3,广告是否投放过高——第三轮积分赛四季度广告复盘!AB11/广告是否投放过高——第三轮积分赛四季度广告复盘!AC11*基础数据!$D$3,IF(B11=基础数据!$A$4,广告是否投放过高——第三轮积分赛四季度广告复盘!AB11/广告是否投放过高——第三轮积分赛四季度广告复盘!AC11*基础数据!$D$4,广告是否投放过高——第三轮积分赛四季度广告复盘!AB11/广告是否投放过高——第三轮积分赛四季度广告复盘!AC11*基础数据!$D$5))),0)</f>
        <v>0.5654204580612312</v>
      </c>
      <c r="AE11" s="115">
        <f>(AD11-Z11)*SUMIFS(基础数据!$C$51:$C$78,基础数据!$B$51:$B$78,广告是否投放过高——第三轮积分赛四季度广告复盘!B11)/100</f>
        <v>-0.20502609259867693</v>
      </c>
      <c r="AF11" s="117">
        <f t="shared" si="10"/>
        <v>0</v>
      </c>
      <c r="AG11" s="104">
        <f t="shared" si="11"/>
        <v>-0.28678120037661248</v>
      </c>
      <c r="AH11" s="104">
        <v>-374.3835817524116</v>
      </c>
      <c r="AI11" s="104">
        <f>IF(B11=基础数据!$A$2,基础数据!$B$2*广告是否投放过高——第三轮积分赛四季度广告复盘!AG11,IF(B11=基础数据!$A$3,基础数据!$B$3*广告是否投放过高——第三轮积分赛四季度广告复盘!AG11,IF(B11=基础数据!$A$4,基础数据!$B$4*广告是否投放过高——第三轮积分赛四季度广告复盘!AG11,基础数据!$B$5*广告是否投放过高——第三轮积分赛四季度广告复盘!AG11)))-AH11</f>
        <v>87.602381375799098</v>
      </c>
    </row>
    <row r="12" spans="1:35">
      <c r="A12" s="94">
        <f t="shared" si="0"/>
        <v>6</v>
      </c>
      <c r="B12" s="100" t="str">
        <f>IFERROR(LOOKUP(1,0/((订单汇总处理!$G$7:$G$2423=C12)*(订单汇总处理!$D$7:$D$2423=2)),订单汇总处理!$H$7:$H$2423),B13)</f>
        <v>商务人士</v>
      </c>
      <c r="C12" s="100" t="str">
        <f t="shared" si="1"/>
        <v>商二</v>
      </c>
      <c r="D12" s="98" t="s">
        <v>3098</v>
      </c>
      <c r="E12" s="98">
        <v>0</v>
      </c>
      <c r="F12" s="99">
        <f>IFERROR(LOOKUP(1,0/('1Q产品评价处理'!$A$13:$A$94=C12),'1Q产品评价处理'!$G$13:$G$94),0)</f>
        <v>0</v>
      </c>
      <c r="G12" s="102">
        <f t="shared" si="2"/>
        <v>0</v>
      </c>
      <c r="H12" s="100">
        <f t="shared" si="3"/>
        <v>220520.4</v>
      </c>
      <c r="I12" s="100">
        <f>IFERROR(IF(B12=基础数据!$A$2,广告是否投放过高——第三轮积分赛四季度广告复盘!G12/广告是否投放过高——第三轮积分赛四季度广告复盘!H12*基础数据!$D$2,IF(B12=基础数据!$A$3,广告是否投放过高——第三轮积分赛四季度广告复盘!G12/广告是否投放过高——第三轮积分赛四季度广告复盘!H12*基础数据!$D$3,IF(B12=基础数据!$A$4,广告是否投放过高——第三轮积分赛四季度广告复盘!G12/广告是否投放过高——第三轮积分赛四季度广告复盘!H12*基础数据!$D$4,广告是否投放过高——第三轮积分赛四季度广告复盘!G12/广告是否投放过高——第三轮积分赛四季度广告复盘!H12*基础数据!$D$5))),0)</f>
        <v>0</v>
      </c>
      <c r="J12" s="115">
        <f>(I12-F12)*SUMIFS(基础数据!$C$9:$C$12,基础数据!$B$9:$B$12,广告是否投放过高——第三轮积分赛四季度广告复盘!B12)/100</f>
        <v>0</v>
      </c>
      <c r="K12" s="98">
        <v>0</v>
      </c>
      <c r="L12" s="99">
        <f>IFERROR(LOOKUP(1,0/('2Q产品评价处理'!$A$12:$A$507=C12),'2Q产品评价处理'!$G$12:$G$507),0)</f>
        <v>0</v>
      </c>
      <c r="M12" s="102">
        <f t="shared" si="4"/>
        <v>0</v>
      </c>
      <c r="N12" s="100">
        <f>M12+G12*广告累计效应系数计算!$G$2</f>
        <v>0</v>
      </c>
      <c r="O12" s="100">
        <f t="shared" si="5"/>
        <v>445193.50361922284</v>
      </c>
      <c r="P12" s="100">
        <f>IFERROR(IF(B12=基础数据!$A$2,广告是否投放过高——第三轮积分赛四季度广告复盘!N12/广告是否投放过高——第三轮积分赛四季度广告复盘!O12*基础数据!$D$2,IF(B12=基础数据!$A$3,广告是否投放过高——第三轮积分赛四季度广告复盘!N12/广告是否投放过高——第三轮积分赛四季度广告复盘!O12*基础数据!$D$3,IF(B12=基础数据!$A$4,广告是否投放过高——第三轮积分赛四季度广告复盘!N12/广告是否投放过高——第三轮积分赛四季度广告复盘!O12*基础数据!$D$4,广告是否投放过高——第三轮积分赛四季度广告复盘!N12/广告是否投放过高——第三轮积分赛四季度广告复盘!O12*基础数据!$D$5))),0)</f>
        <v>0</v>
      </c>
      <c r="Q12" s="115">
        <f>(P12-L12)*SUMIFS(基础数据!$C$15:$C$26,基础数据!$B$15:$B$26,广告是否投放过高——第三轮积分赛四季度广告复盘!B12)/100</f>
        <v>0</v>
      </c>
      <c r="R12" s="98">
        <v>0</v>
      </c>
      <c r="S12" s="99">
        <f>IFERROR(LOOKUP(1,0/('3Q产品评价处理'!$A$12:$A$853=C12),'3Q产品评价处理'!$G$12:$G$853),0)</f>
        <v>0</v>
      </c>
      <c r="T12" s="102">
        <f t="shared" si="6"/>
        <v>0</v>
      </c>
      <c r="U12" s="100">
        <f>G12*广告累计效应系数计算!$G$2*广告累计效应系数计算!$K$2+广告是否投放过高——第三轮积分赛四季度广告复盘!M12*广告累计效应系数计算!$G$2+广告是否投放过高——第三轮积分赛四季度广告复盘!T12</f>
        <v>0</v>
      </c>
      <c r="V12" s="100">
        <f t="shared" si="7"/>
        <v>435465.09674232779</v>
      </c>
      <c r="W12" s="100">
        <f>IFERROR(IF(B12=基础数据!$A$2,广告是否投放过高——第三轮积分赛四季度广告复盘!U12/广告是否投放过高——第三轮积分赛四季度广告复盘!V12*基础数据!$D$2,IF(B12=基础数据!$A$3,广告是否投放过高——第三轮积分赛四季度广告复盘!U12/广告是否投放过高——第三轮积分赛四季度广告复盘!V12*基础数据!$D$3,IF(B12=基础数据!$A$4,广告是否投放过高——第三轮积分赛四季度广告复盘!U12/广告是否投放过高——第三轮积分赛四季度广告复盘!V12*基础数据!$D$4,广告是否投放过高——第三轮积分赛四季度广告复盘!U12/广告是否投放过高——第三轮积分赛四季度广告复盘!V12*基础数据!$D$5))),0)</f>
        <v>0</v>
      </c>
      <c r="X12" s="115">
        <f>(W12-S12)*SUMIFS(基础数据!$C$29:$C$48,基础数据!$B$29:$B$48,广告是否投放过高——第三轮积分赛四季度广告复盘!B12)/100</f>
        <v>0</v>
      </c>
      <c r="Y12" s="98">
        <v>0</v>
      </c>
      <c r="Z12" s="99">
        <f>IFERROR(LOOKUP(1,0/('4Q产品评价处理'!$A$12:$A$1017=C12),'4Q产品评价处理'!$G$12:$G$1017),0)</f>
        <v>0</v>
      </c>
      <c r="AA12" s="102">
        <f t="shared" si="8"/>
        <v>0</v>
      </c>
      <c r="AB12" s="100">
        <f>M12*广告累计效应系数计算!$G$2*广告累计效应系数计算!$K$2+广告是否投放过高——第三轮积分赛四季度广告复盘!T12*广告累计效应系数计算!$G$2+广告是否投放过高——第三轮积分赛四季度广告复盘!AA12</f>
        <v>0</v>
      </c>
      <c r="AC12" s="100">
        <f t="shared" si="9"/>
        <v>523595.75609705155</v>
      </c>
      <c r="AD12" s="100">
        <f>IFERROR(IF(B12=基础数据!$A$2,广告是否投放过高——第三轮积分赛四季度广告复盘!AB12/广告是否投放过高——第三轮积分赛四季度广告复盘!AC12*基础数据!$D$2,IF(B12=基础数据!$A$3,广告是否投放过高——第三轮积分赛四季度广告复盘!AB12/广告是否投放过高——第三轮积分赛四季度广告复盘!AC12*基础数据!$D$3,IF(B12=基础数据!$A$4,广告是否投放过高——第三轮积分赛四季度广告复盘!AB12/广告是否投放过高——第三轮积分赛四季度广告复盘!AC12*基础数据!$D$4,广告是否投放过高——第三轮积分赛四季度广告复盘!AB12/广告是否投放过高——第三轮积分赛四季度广告复盘!AC12*基础数据!$D$5))),0)</f>
        <v>0</v>
      </c>
      <c r="AE12" s="115">
        <f>(AD12-Z12)*SUMIFS(基础数据!$C$51:$C$78,基础数据!$B$51:$B$78,广告是否投放过高——第三轮积分赛四季度广告复盘!B12)/100</f>
        <v>0</v>
      </c>
      <c r="AF12" s="117">
        <f t="shared" si="10"/>
        <v>0</v>
      </c>
      <c r="AG12" s="104">
        <f t="shared" si="11"/>
        <v>0</v>
      </c>
      <c r="AH12" s="104">
        <v>0</v>
      </c>
      <c r="AI12" s="104">
        <f>IF(B12=基础数据!$A$2,基础数据!$B$2*广告是否投放过高——第三轮积分赛四季度广告复盘!AG12,IF(B12=基础数据!$A$3,基础数据!$B$3*广告是否投放过高——第三轮积分赛四季度广告复盘!AG12,IF(B12=基础数据!$A$4,基础数据!$B$4*广告是否投放过高——第三轮积分赛四季度广告复盘!AG12,基础数据!$B$5*广告是否投放过高——第三轮积分赛四季度广告复盘!AG12)))-AH12</f>
        <v>0</v>
      </c>
    </row>
    <row r="13" spans="1:35">
      <c r="A13" s="94">
        <f t="shared" si="0"/>
        <v>7</v>
      </c>
      <c r="B13" s="100" t="str">
        <f>IFERROR(LOOKUP(1,0/((订单汇总处理!$G$7:$G$2423=C13)*(订单汇总处理!$D$7:$D$2423=2)),订单汇总处理!$H$7:$H$2423),B14)</f>
        <v>商务人士</v>
      </c>
      <c r="C13" s="100" t="str">
        <f t="shared" si="1"/>
        <v>SW1</v>
      </c>
      <c r="D13" s="98" t="s">
        <v>3099</v>
      </c>
      <c r="E13" s="99">
        <v>9050</v>
      </c>
      <c r="F13" s="99">
        <f>IFERROR(LOOKUP(1,0/('1Q产品评价处理'!$A$13:$A$94=C13),'1Q产品评价处理'!$G$13:$G$94),0)</f>
        <v>0.61</v>
      </c>
      <c r="G13" s="102">
        <f t="shared" si="2"/>
        <v>9050</v>
      </c>
      <c r="H13" s="100">
        <f t="shared" si="3"/>
        <v>220520.4</v>
      </c>
      <c r="I13" s="100">
        <f>IFERROR(IF(B13=基础数据!$A$2,广告是否投放过高——第三轮积分赛四季度广告复盘!G13/广告是否投放过高——第三轮积分赛四季度广告复盘!H13*基础数据!$D$2,IF(B13=基础数据!$A$3,广告是否投放过高——第三轮积分赛四季度广告复盘!G13/广告是否投放过高——第三轮积分赛四季度广告复盘!H13*基础数据!$D$3,IF(B13=基础数据!$A$4,广告是否投放过高——第三轮积分赛四季度广告复盘!G13/广告是否投放过高——第三轮积分赛四季度广告复盘!H13*基础数据!$D$4,广告是否投放过高——第三轮积分赛四季度广告复盘!G13/广告是否投放过高——第三轮积分赛四季度广告复盘!H13*基础数据!$D$5))),0)</f>
        <v>0.61558930602338835</v>
      </c>
      <c r="J13" s="115">
        <f>(I13-F13)*SUMIFS(基础数据!$C$9:$C$12,基础数据!$B$9:$B$12,广告是否投放过高——第三轮积分赛四季度广告复盘!B13)/100</f>
        <v>4.4993913488276319E-2</v>
      </c>
      <c r="K13" s="99">
        <v>20000</v>
      </c>
      <c r="L13" s="99">
        <f>IFERROR(LOOKUP(1,0/('2Q产品评价处理'!$A$12:$A$507=C13),'2Q产品评价处理'!$G$12:$G$507),0)</f>
        <v>0.84</v>
      </c>
      <c r="M13" s="102">
        <f t="shared" si="4"/>
        <v>20000</v>
      </c>
      <c r="N13" s="100">
        <f>M13+G13*广告累计效应系数计算!$G$2</f>
        <v>24855.661071510691</v>
      </c>
      <c r="O13" s="100">
        <f t="shared" si="5"/>
        <v>445193.50361922284</v>
      </c>
      <c r="P13" s="100">
        <f>IFERROR(IF(B13=基础数据!$A$2,广告是否投放过高——第三轮积分赛四季度广告复盘!N13/广告是否投放过高——第三轮积分赛四季度广告复盘!O13*基础数据!$D$2,IF(B13=基础数据!$A$3,广告是否投放过高——第三轮积分赛四季度广告复盘!N13/广告是否投放过高——第三轮积分赛四季度广告复盘!O13*基础数据!$D$3,IF(B13=基础数据!$A$4,广告是否投放过高——第三轮积分赛四季度广告复盘!N13/广告是否投放过高——第三轮积分赛四季度广告复盘!O13*基础数据!$D$4,广告是否投放过高——第三轮积分赛四季度广告复盘!N13/广告是否投放过高——第三轮积分赛四季度广告复盘!O13*基础数据!$D$5))),0)</f>
        <v>0.83746710821627057</v>
      </c>
      <c r="Q13" s="115">
        <f>(P13-L13)*SUMIFS(基础数据!$C$15:$C$26,基础数据!$B$15:$B$26,广告是否投放过高——第三轮积分赛四季度广告复盘!B13)/100</f>
        <v>-5.5445001145836482E-2</v>
      </c>
      <c r="R13" s="99">
        <v>2000</v>
      </c>
      <c r="S13" s="99">
        <f>IFERROR(LOOKUP(1,0/('3Q产品评价处理'!$A$12:$A$853=C13),'3Q产品评价处理'!$G$12:$G$853),0)</f>
        <v>0.51</v>
      </c>
      <c r="T13" s="102">
        <f t="shared" si="6"/>
        <v>2000</v>
      </c>
      <c r="U13" s="100">
        <f>G13*广告累计效应系数计算!$G$2*广告累计效应系数计算!$K$2+广告是否投放过高——第三轮积分赛四季度广告复盘!M13*广告累计效应系数计算!$G$2+广告是否投放过高——第三轮积分赛四季度广告复盘!T13</f>
        <v>14967.011200832509</v>
      </c>
      <c r="V13" s="100">
        <f t="shared" si="7"/>
        <v>435465.09674232779</v>
      </c>
      <c r="W13" s="100">
        <f>IFERROR(IF(B13=基础数据!$A$2,广告是否投放过高——第三轮积分赛四季度广告复盘!U13/广告是否投放过高——第三轮积分赛四季度广告复盘!V13*基础数据!$D$2,IF(B13=基础数据!$A$3,广告是否投放过高——第三轮积分赛四季度广告复盘!U13/广告是否投放过高——第三轮积分赛四季度广告复盘!V13*基础数据!$D$3,IF(B13=基础数据!$A$4,广告是否投放过高——第三轮积分赛四季度广告复盘!U13/广告是否投放过高——第三轮积分赛四季度广告复盘!V13*基础数据!$D$4,广告是否投放过高——第三轮积分赛四季度广告复盘!U13/广告是否投放过高——第三轮积分赛四季度广告复盘!V13*基础数据!$D$5))),0)</f>
        <v>0.51555261189011248</v>
      </c>
      <c r="X13" s="115">
        <f>(W13-S13)*SUMIFS(基础数据!$C$29:$C$48,基础数据!$B$29:$B$48,广告是否投放过高——第三轮积分赛四季度广告复盘!B13)/100</f>
        <v>0.17868305062381926</v>
      </c>
      <c r="Y13" s="99">
        <v>9000</v>
      </c>
      <c r="Z13" s="99">
        <f>IFERROR(LOOKUP(1,0/('4Q产品评价处理'!$A$12:$A$1017=C13),'4Q产品评价处理'!$G$12:$G$1017),0)</f>
        <v>0.43</v>
      </c>
      <c r="AA13" s="102">
        <f t="shared" si="8"/>
        <v>9000</v>
      </c>
      <c r="AB13" s="100">
        <f>M13*广告累计效应系数计算!$G$2*广告累计效应系数计算!$K$2+广告是否投放过高——第三轮积分赛四季度广告复盘!T13*广告累计效应系数计算!$G$2+广告是否投放过高——第三轮积分赛四季度广告复盘!AA13</f>
        <v>15015.104107209805</v>
      </c>
      <c r="AC13" s="100">
        <f t="shared" si="9"/>
        <v>523595.75609705155</v>
      </c>
      <c r="AD13" s="100">
        <f>IFERROR(IF(B13=基础数据!$A$2,广告是否投放过高——第三轮积分赛四季度广告复盘!AB13/广告是否投放过高——第三轮积分赛四季度广告复盘!AC13*基础数据!$D$2,IF(B13=基础数据!$A$3,广告是否投放过高——第三轮积分赛四季度广告复盘!AB13/广告是否投放过高——第三轮积分赛四季度广告复盘!AC13*基础数据!$D$3,IF(B13=基础数据!$A$4,广告是否投放过高——第三轮积分赛四季度广告复盘!AB13/广告是否投放过高——第三轮积分赛四季度广告复盘!AC13*基础数据!$D$4,广告是否投放过高——第三轮积分赛四季度广告复盘!AB13/广告是否投放过高——第三轮积分赛四季度广告复盘!AC13*基础数据!$D$5))),0)</f>
        <v>0.43015352776541604</v>
      </c>
      <c r="AE13" s="115">
        <f>(AD13-Z13)*SUMIFS(基础数据!$C$51:$C$78,基础数据!$B$51:$B$78,广告是否投放过高——第三轮积分赛四季度广告复盘!B13)/100</f>
        <v>6.8734380576765822E-3</v>
      </c>
      <c r="AF13" s="117">
        <f t="shared" si="10"/>
        <v>0</v>
      </c>
      <c r="AG13" s="104">
        <f t="shared" si="11"/>
        <v>0.17510540102393568</v>
      </c>
      <c r="AH13" s="104">
        <v>72.198142535863624</v>
      </c>
      <c r="AI13" s="104">
        <f>IF(B13=基础数据!$A$2,基础数据!$B$2*广告是否投放过高——第三轮积分赛四季度广告复盘!AG13,IF(B13=基础数据!$A$3,基础数据!$B$3*广告是否投放过高——第三轮积分赛四季度广告复盘!AG13,IF(B13=基础数据!$A$4,基础数据!$B$4*广告是否投放过高——第三轮积分赛四季度广告复盘!AG13,基础数据!$B$5*广告是否投放过高——第三轮积分赛四季度广告复盘!AG13)))-AH13</f>
        <v>102.90725848807206</v>
      </c>
    </row>
    <row r="14" spans="1:35">
      <c r="A14" s="94">
        <f t="shared" si="0"/>
        <v>8</v>
      </c>
      <c r="B14" s="100" t="str">
        <f>IFERROR(LOOKUP(1,0/((订单汇总处理!$G$7:$G$2423=C14)*(订单汇总处理!$D$7:$D$2423=2)),订单汇总处理!$H$7:$H$2423),B15)</f>
        <v>商务人士</v>
      </c>
      <c r="C14" s="100" t="str">
        <f t="shared" si="1"/>
        <v>商务22</v>
      </c>
      <c r="D14" s="98" t="s">
        <v>3100</v>
      </c>
      <c r="E14" s="98">
        <v>0</v>
      </c>
      <c r="F14" s="99">
        <f>IFERROR(LOOKUP(1,0/('1Q产品评价处理'!$A$13:$A$94=C14),'1Q产品评价处理'!$G$13:$G$94),0)</f>
        <v>0</v>
      </c>
      <c r="G14" s="102">
        <f t="shared" si="2"/>
        <v>0</v>
      </c>
      <c r="H14" s="100">
        <f t="shared" si="3"/>
        <v>220520.4</v>
      </c>
      <c r="I14" s="100">
        <f>IFERROR(IF(B14=基础数据!$A$2,广告是否投放过高——第三轮积分赛四季度广告复盘!G14/广告是否投放过高——第三轮积分赛四季度广告复盘!H14*基础数据!$D$2,IF(B14=基础数据!$A$3,广告是否投放过高——第三轮积分赛四季度广告复盘!G14/广告是否投放过高——第三轮积分赛四季度广告复盘!H14*基础数据!$D$3,IF(B14=基础数据!$A$4,广告是否投放过高——第三轮积分赛四季度广告复盘!G14/广告是否投放过高——第三轮积分赛四季度广告复盘!H14*基础数据!$D$4,广告是否投放过高——第三轮积分赛四季度广告复盘!G14/广告是否投放过高——第三轮积分赛四季度广告复盘!H14*基础数据!$D$5))),0)</f>
        <v>0</v>
      </c>
      <c r="J14" s="115">
        <f>(I14-F14)*SUMIFS(基础数据!$C$9:$C$12,基础数据!$B$9:$B$12,广告是否投放过高——第三轮积分赛四季度广告复盘!B14)/100</f>
        <v>0</v>
      </c>
      <c r="K14" s="98">
        <v>0</v>
      </c>
      <c r="L14" s="99">
        <f>IFERROR(LOOKUP(1,0/('2Q产品评价处理'!$A$12:$A$507=C14),'2Q产品评价处理'!$G$12:$G$507),0)</f>
        <v>0</v>
      </c>
      <c r="M14" s="102">
        <f t="shared" si="4"/>
        <v>0</v>
      </c>
      <c r="N14" s="100">
        <f>M14+G14*广告累计效应系数计算!$G$2</f>
        <v>0</v>
      </c>
      <c r="O14" s="100">
        <f t="shared" si="5"/>
        <v>445193.50361922284</v>
      </c>
      <c r="P14" s="100">
        <f>IFERROR(IF(B14=基础数据!$A$2,广告是否投放过高——第三轮积分赛四季度广告复盘!N14/广告是否投放过高——第三轮积分赛四季度广告复盘!O14*基础数据!$D$2,IF(B14=基础数据!$A$3,广告是否投放过高——第三轮积分赛四季度广告复盘!N14/广告是否投放过高——第三轮积分赛四季度广告复盘!O14*基础数据!$D$3,IF(B14=基础数据!$A$4,广告是否投放过高——第三轮积分赛四季度广告复盘!N14/广告是否投放过高——第三轮积分赛四季度广告复盘!O14*基础数据!$D$4,广告是否投放过高——第三轮积分赛四季度广告复盘!N14/广告是否投放过高——第三轮积分赛四季度广告复盘!O14*基础数据!$D$5))),0)</f>
        <v>0</v>
      </c>
      <c r="Q14" s="115">
        <f>(P14-L14)*SUMIFS(基础数据!$C$15:$C$26,基础数据!$B$15:$B$26,广告是否投放过高——第三轮积分赛四季度广告复盘!B14)/100</f>
        <v>0</v>
      </c>
      <c r="R14" s="99">
        <v>2000</v>
      </c>
      <c r="S14" s="99">
        <f>IFERROR(LOOKUP(1,0/('3Q产品评价处理'!$A$12:$A$853=C14),'3Q产品评价处理'!$G$12:$G$853),0)</f>
        <v>7.0000000000000007E-2</v>
      </c>
      <c r="T14" s="102">
        <f t="shared" si="6"/>
        <v>2000</v>
      </c>
      <c r="U14" s="100">
        <f>G14*广告累计效应系数计算!$G$2*广告累计效应系数计算!$K$2+广告是否投放过高——第三轮积分赛四季度广告复盘!M14*广告累计效应系数计算!$G$2+广告是否投放过高——第三轮积分赛四季度广告复盘!T14</f>
        <v>2000</v>
      </c>
      <c r="V14" s="100">
        <f t="shared" si="7"/>
        <v>435465.09674232779</v>
      </c>
      <c r="W14" s="100">
        <f>IFERROR(IF(B14=基础数据!$A$2,广告是否投放过高——第三轮积分赛四季度广告复盘!U14/广告是否投放过高——第三轮积分赛四季度广告复盘!V14*基础数据!$D$2,IF(B14=基础数据!$A$3,广告是否投放过高——第三轮积分赛四季度广告复盘!U14/广告是否投放过高——第三轮积分赛四季度广告复盘!V14*基础数据!$D$3,IF(B14=基础数据!$A$4,广告是否投放过高——第三轮积分赛四季度广告复盘!U14/广告是否投放过高——第三轮积分赛四季度广告复盘!V14*基础数据!$D$4,广告是否投放过高——第三轮积分赛四季度广告复盘!U14/广告是否投放过高——第三轮积分赛四季度广告复盘!V14*基础数据!$D$5))),0)</f>
        <v>6.8891858898513555E-2</v>
      </c>
      <c r="X14" s="115">
        <f>(W14-S14)*SUMIFS(基础数据!$C$29:$C$48,基础数据!$B$29:$B$48,广告是否投放过高——第三轮积分赛四季度广告复盘!B14)/100</f>
        <v>-3.5659980645833998E-2</v>
      </c>
      <c r="Y14" s="99">
        <v>3000</v>
      </c>
      <c r="Z14" s="99">
        <f>IFERROR(LOOKUP(1,0/('4Q产品评价处理'!$A$12:$A$1017=C14),'4Q产品评价处理'!$G$12:$G$1017),0)</f>
        <v>0.12</v>
      </c>
      <c r="AA14" s="102">
        <f t="shared" si="8"/>
        <v>3000</v>
      </c>
      <c r="AB14" s="100">
        <f>M14*广告累计效应系数计算!$G$2*广告累计效应系数计算!$K$2+广告是否投放过高——第三轮积分赛四季度广告复盘!T14*广告累计效应系数计算!$G$2+广告是否投放过高——第三轮积分赛四季度广告复盘!AA14</f>
        <v>4073.0742699471139</v>
      </c>
      <c r="AC14" s="100">
        <f t="shared" si="9"/>
        <v>523595.75609705155</v>
      </c>
      <c r="AD14" s="100">
        <f>IFERROR(IF(B14=基础数据!$A$2,广告是否投放过高——第三轮积分赛四季度广告复盘!AB14/广告是否投放过高——第三轮积分赛四季度广告复盘!AC14*基础数据!$D$2,IF(B14=基础数据!$A$3,广告是否投放过高——第三轮积分赛四季度广告复盘!AB14/广告是否投放过高——第三轮积分赛四季度广告复盘!AC14*基础数据!$D$3,IF(B14=基础数据!$A$4,广告是否投放过高——第三轮积分赛四季度广告复盘!AB14/广告是否投放过高——第三轮积分赛四季度广告复盘!AC14*基础数据!$D$4,广告是否投放过高——第三轮积分赛四季度广告复盘!AB14/广告是否投放过高——第三轮积分赛四季度广告复盘!AC14*基础数据!$D$5))),0)</f>
        <v>0.11668565556112373</v>
      </c>
      <c r="AE14" s="115">
        <f>(AD14-Z14)*SUMIFS(基础数据!$C$51:$C$78,基础数据!$B$51:$B$78,广告是否投放过高——第三轮积分赛四季度广告复盘!B14)/100</f>
        <v>-0.14838320052849041</v>
      </c>
      <c r="AF14" s="117">
        <f t="shared" si="10"/>
        <v>0</v>
      </c>
      <c r="AG14" s="104">
        <f t="shared" si="11"/>
        <v>-0.18404318117432442</v>
      </c>
      <c r="AH14" s="104">
        <v>-186.45017511672282</v>
      </c>
      <c r="AI14" s="104">
        <f>IF(B14=基础数据!$A$2,基础数据!$B$2*广告是否投放过高——第三轮积分赛四季度广告复盘!AG14,IF(B14=基础数据!$A$3,基础数据!$B$3*广告是否投放过高——第三轮积分赛四季度广告复盘!AG14,IF(B14=基础数据!$A$4,基础数据!$B$4*广告是否投放过高——第三轮积分赛四季度广告复盘!AG14,基础数据!$B$5*广告是否投放过高——第三轮积分赛四季度广告复盘!AG14)))-AH14</f>
        <v>2.406993942398401</v>
      </c>
    </row>
    <row r="15" spans="1:35">
      <c r="A15" s="94">
        <f t="shared" si="0"/>
        <v>8</v>
      </c>
      <c r="B15" s="100" t="str">
        <f>IFERROR(LOOKUP(1,0/((订单汇总处理!$G$7:$G$2423=C15)*(订单汇总处理!$D$7:$D$2423=2)),订单汇总处理!$H$7:$H$2423),B16)</f>
        <v>商务人士</v>
      </c>
      <c r="C15" s="100" t="str">
        <f t="shared" si="1"/>
        <v>商务11</v>
      </c>
      <c r="D15" s="98" t="s">
        <v>3101</v>
      </c>
      <c r="E15" s="99">
        <v>3000</v>
      </c>
      <c r="F15" s="99">
        <f>IFERROR(LOOKUP(1,0/('1Q产品评价处理'!$A$13:$A$94=C15),'1Q产品评价处理'!$G$13:$G$94),0)</f>
        <v>0.2</v>
      </c>
      <c r="G15" s="102">
        <f t="shared" si="2"/>
        <v>3000</v>
      </c>
      <c r="H15" s="100">
        <f t="shared" si="3"/>
        <v>220520.4</v>
      </c>
      <c r="I15" s="100">
        <f>IFERROR(IF(B15=基础数据!$A$2,广告是否投放过高——第三轮积分赛四季度广告复盘!G15/广告是否投放过高——第三轮积分赛四季度广告复盘!H15*基础数据!$D$2,IF(B15=基础数据!$A$3,广告是否投放过高——第三轮积分赛四季度广告复盘!G15/广告是否投放过高——第三轮积分赛四季度广告复盘!H15*基础数据!$D$3,IF(B15=基础数据!$A$4,广告是否投放过高——第三轮积分赛四季度广告复盘!G15/广告是否投放过高——第三轮积分赛四季度广告复盘!H15*基础数据!$D$4,广告是否投放过高——第三轮积分赛四季度广告复盘!G15/广告是否投放过高——第三轮积分赛四季度广告复盘!H15*基础数据!$D$5))),0)</f>
        <v>0.20406275337791879</v>
      </c>
      <c r="J15" s="115">
        <f>(I15-F15)*SUMIFS(基础数据!$C$9:$C$12,基础数据!$B$9:$B$12,广告是否投放过高——第三轮积分赛四季度广告复盘!B15)/100</f>
        <v>3.2705164692246193E-2</v>
      </c>
      <c r="K15" s="99">
        <v>8000</v>
      </c>
      <c r="L15" s="99">
        <f>IFERROR(LOOKUP(1,0/('2Q产品评价处理'!$A$12:$A$507=C15),'2Q产品评价处理'!$G$12:$G$507),0)</f>
        <v>0.32</v>
      </c>
      <c r="M15" s="102">
        <f t="shared" si="4"/>
        <v>8000</v>
      </c>
      <c r="N15" s="100">
        <f>M15+G15*广告累计效应系数计算!$G$2</f>
        <v>9609.6114049206717</v>
      </c>
      <c r="O15" s="100">
        <f t="shared" si="5"/>
        <v>445193.50361922284</v>
      </c>
      <c r="P15" s="100">
        <f>IFERROR(IF(B15=基础数据!$A$2,广告是否投放过高——第三轮积分赛四季度广告复盘!N15/广告是否投放过高——第三轮积分赛四季度广告复盘!O15*基础数据!$D$2,IF(B15=基础数据!$A$3,广告是否投放过高——第三轮积分赛四季度广告复盘!N15/广告是否投放过高——第三轮积分赛四季度广告复盘!O15*基础数据!$D$3,IF(B15=基础数据!$A$4,广告是否投放过高——第三轮积分赛四季度广告复盘!N15/广告是否投放过高——第三轮积分赛四季度广告复盘!O15*基础数据!$D$4,广告是否投放过高——第三轮积分赛四季度广告复盘!N15/广告是否投放过高——第三轮积分赛四季度广告复盘!O15*基础数据!$D$5))),0)</f>
        <v>0.3237786937634598</v>
      </c>
      <c r="Q15" s="115">
        <f>(P15-L15)*SUMIFS(基础数据!$C$15:$C$26,基础数据!$B$15:$B$26,广告是否投放过高——第三轮积分赛四季度广告复盘!B15)/100</f>
        <v>8.2715606482134912E-2</v>
      </c>
      <c r="R15" s="99">
        <v>4000</v>
      </c>
      <c r="S15" s="99">
        <f>IFERROR(LOOKUP(1,0/('3Q产品评价处理'!$A$12:$A$853=C15),'3Q产品评价处理'!$G$12:$G$853),0)</f>
        <v>0.31</v>
      </c>
      <c r="T15" s="102">
        <f t="shared" si="6"/>
        <v>4000</v>
      </c>
      <c r="U15" s="100">
        <f>G15*广告累计效应系数计算!$G$2*广告累计效应系数计算!$K$2+广告是否投放过高——第三轮积分赛四季度广告复盘!M15*广告累计效应系数计算!$G$2+广告是否投放过高——第三轮积分赛四季度广告复盘!T15</f>
        <v>9033.6015553778598</v>
      </c>
      <c r="V15" s="100">
        <f t="shared" si="7"/>
        <v>435465.09674232779</v>
      </c>
      <c r="W15" s="100">
        <f>IFERROR(IF(B15=基础数据!$A$2,广告是否投放过高——第三轮积分赛四季度广告复盘!U15/广告是否投放过高——第三轮积分赛四季度广告复盘!V15*基础数据!$D$2,IF(B15=基础数据!$A$3,广告是否投放过高——第三轮积分赛四季度广告复盘!U15/广告是否投放过高——第三轮积分赛四季度广告复盘!V15*基础数据!$D$3,IF(B15=基础数据!$A$4,广告是否投放过高——第三轮积分赛四季度广告复盘!U15/广告是否投放过高——第三轮积分赛四季度广告复盘!V15*基础数据!$D$4,广告是否投放过高——第三轮积分赛四季度广告复盘!U15/广告是否投放过高——第三轮积分赛四季度广告复盘!V15*基础数据!$D$5))),0)</f>
        <v>0.31117080184924201</v>
      </c>
      <c r="X15" s="115">
        <f>(W15-S15)*SUMIFS(基础数据!$C$29:$C$48,基础数据!$B$29:$B$48,广告是否投放过高——第三轮积分赛四季度广告复盘!B15)/100</f>
        <v>3.7676403508607854E-2</v>
      </c>
      <c r="Y15" s="99">
        <v>6000</v>
      </c>
      <c r="Z15" s="99">
        <f>IFERROR(LOOKUP(1,0/('4Q产品评价处理'!$A$12:$A$1017=C15),'4Q产品评价处理'!$G$12:$G$1017),0)</f>
        <v>0.28999999999999998</v>
      </c>
      <c r="AA15" s="102">
        <f t="shared" si="8"/>
        <v>6000</v>
      </c>
      <c r="AB15" s="100">
        <f>M15*广告累计效应系数计算!$G$2*广告累计效应系数计算!$K$2+广告是否投放过高——第三轮积分赛四季度广告复盘!T15*广告累计效应系数计算!$G$2+广告是否投放过高——第三轮积分赛四季度广告复盘!AA15</f>
        <v>10122.960474799303</v>
      </c>
      <c r="AC15" s="100">
        <f t="shared" si="9"/>
        <v>523595.75609705155</v>
      </c>
      <c r="AD15" s="100">
        <f>IFERROR(IF(B15=基础数据!$A$2,广告是否投放过高——第三轮积分赛四季度广告复盘!AB15/广告是否投放过高——第三轮积分赛四季度广告复盘!AC15*基础数据!$D$2,IF(B15=基础数据!$A$3,广告是否投放过高——第三轮积分赛四季度广告复盘!AB15/广告是否投放过高——第三轮积分赛四季度广告复盘!AC15*基础数据!$D$3,IF(B15=基础数据!$A$4,广告是否投放过高——第三轮积分赛四季度广告复盘!AB15/广告是否投放过高——第三轮积分赛四季度广告复盘!AC15*基础数据!$D$4,广告是否投放过高——第三轮积分赛四季度广告复盘!AB15/广告是否投放过高——第三轮积分赛四季度广告复盘!AC15*基础数据!$D$5))),0)</f>
        <v>0.29000312808846429</v>
      </c>
      <c r="AE15" s="115">
        <f>(AD15-Z15)*SUMIFS(基础数据!$C$51:$C$78,基础数据!$B$51:$B$78,广告是否投放过高——第三轮积分赛四季度广告复盘!B15)/100</f>
        <v>1.4004452054717397E-4</v>
      </c>
      <c r="AF15" s="117">
        <f t="shared" si="10"/>
        <v>0</v>
      </c>
      <c r="AG15" s="104">
        <f t="shared" si="11"/>
        <v>0.15323721920353611</v>
      </c>
      <c r="AH15" s="104">
        <v>111.89602476619999</v>
      </c>
      <c r="AI15" s="104">
        <f>IF(B15=基础数据!$A$2,基础数据!$B$2*广告是否投放过高——第三轮积分赛四季度广告复盘!AG15,IF(B15=基础数据!$A$3,基础数据!$B$3*广告是否投放过高——第三轮积分赛四季度广告复盘!AG15,IF(B15=基础数据!$A$4,基础数据!$B$4*广告是否投放过高——第三轮积分赛四季度广告复盘!AG15,基础数据!$B$5*广告是否投放过高——第三轮积分赛四季度广告复盘!AG15)))-AH15</f>
        <v>41.341194437336128</v>
      </c>
    </row>
    <row r="16" spans="1:35">
      <c r="A16" s="94">
        <f t="shared" si="0"/>
        <v>9</v>
      </c>
      <c r="B16" s="100" t="str">
        <f>IFERROR(LOOKUP(1,0/((订单汇总处理!$G$7:$G$2423=C16)*(订单汇总处理!$D$7:$D$2423=2)),订单汇总处理!$H$7:$H$2423),B17)</f>
        <v>商务人士</v>
      </c>
      <c r="C16" s="100" t="str">
        <f t="shared" si="1"/>
        <v>商务01</v>
      </c>
      <c r="D16" s="98" t="s">
        <v>3102</v>
      </c>
      <c r="E16" s="99">
        <v>12210</v>
      </c>
      <c r="F16" s="99">
        <f>IFERROR(LOOKUP(1,0/('1Q产品评价处理'!$A$13:$A$94=C16),'1Q产品评价处理'!$G$13:$G$94),0)</f>
        <v>0.82</v>
      </c>
      <c r="G16" s="102">
        <f t="shared" si="2"/>
        <v>12210</v>
      </c>
      <c r="H16" s="100">
        <f t="shared" si="3"/>
        <v>220520.4</v>
      </c>
      <c r="I16" s="100">
        <f>IFERROR(IF(B16=基础数据!$A$2,广告是否投放过高——第三轮积分赛四季度广告复盘!G16/广告是否投放过高——第三轮积分赛四季度广告复盘!H16*基础数据!$D$2,IF(B16=基础数据!$A$3,广告是否投放过高——第三轮积分赛四季度广告复盘!G16/广告是否投放过高——第三轮积分赛四季度广告复盘!H16*基础数据!$D$3,IF(B16=基础数据!$A$4,广告是否投放过高——第三轮积分赛四季度广告复盘!G16/广告是否投放过高——第三轮积分赛四季度广告复盘!H16*基础数据!$D$4,广告是否投放过高——第三轮积分赛四季度广告复盘!G16/广告是否投放过高——第三轮积分赛四季度广告复盘!H16*基础数据!$D$5))),0)</f>
        <v>0.83053540624812938</v>
      </c>
      <c r="J16" s="115">
        <f>(I16-F16)*SUMIFS(基础数据!$C$9:$C$12,基础数据!$B$9:$B$12,广告是否投放过高——第三轮积分赛四季度广告复盘!B16)/100</f>
        <v>8.4810020297441918E-2</v>
      </c>
      <c r="K16" s="99">
        <v>15150</v>
      </c>
      <c r="L16" s="99">
        <f>IFERROR(LOOKUP(1,0/('2Q产品评价处理'!$A$12:$A$507=C16),'2Q产品评价处理'!$G$12:$G$507),0)</f>
        <v>0.73</v>
      </c>
      <c r="M16" s="102">
        <f t="shared" si="4"/>
        <v>15150</v>
      </c>
      <c r="N16" s="100">
        <f>M16+G16*广告累计效应系数计算!$G$2</f>
        <v>21701.11841802713</v>
      </c>
      <c r="O16" s="100">
        <f t="shared" si="5"/>
        <v>445193.50361922284</v>
      </c>
      <c r="P16" s="100">
        <f>IFERROR(IF(B16=基础数据!$A$2,广告是否投放过高——第三轮积分赛四季度广告复盘!N16/广告是否投放过高——第三轮积分赛四季度广告复盘!O16*基础数据!$D$2,IF(B16=基础数据!$A$3,广告是否投放过高——第三轮积分赛四季度广告复盘!N16/广告是否投放过高——第三轮积分赛四季度广告复盘!O16*基础数据!$D$3,IF(B16=基础数据!$A$4,广告是否投放过高——第三轮积分赛四季度广告复盘!N16/广告是否投放过高——第三轮积分赛四季度广告复盘!O16*基础数据!$D$4,广告是否投放过高——第三轮积分赛四季度广告复盘!N16/广告是否投放过高——第三轮积分赛四季度广告复盘!O16*基础数据!$D$5))),0)</f>
        <v>0.73118042744133072</v>
      </c>
      <c r="Q16" s="115">
        <f>(P16-L16)*SUMIFS(基础数据!$C$15:$C$26,基础数据!$B$15:$B$26,广告是否投放过高——第三轮积分赛四季度广告复盘!B16)/100</f>
        <v>2.5839556690729761E-2</v>
      </c>
      <c r="R16" s="99">
        <v>10000</v>
      </c>
      <c r="S16" s="99">
        <f>IFERROR(LOOKUP(1,0/('3Q产品评价处理'!$A$12:$A$853=C16),'3Q产品评价处理'!$G$12:$G$853),0)</f>
        <v>0.73</v>
      </c>
      <c r="T16" s="102">
        <f t="shared" si="6"/>
        <v>10000</v>
      </c>
      <c r="U16" s="100">
        <f>G16*广告累计效应系数计算!$G$2*广告累计效应系数计算!$K$2+广告是否投放过高——第三轮积分赛四季度广告复盘!M16*广告累计效应系数计算!$G$2+广告是否投放过高——第三轮积分赛四季度广告复盘!T16</f>
        <v>21145.646810498263</v>
      </c>
      <c r="V16" s="100">
        <f t="shared" si="7"/>
        <v>435465.09674232779</v>
      </c>
      <c r="W16" s="100">
        <f>IFERROR(IF(B16=基础数据!$A$2,广告是否投放过高——第三轮积分赛四季度广告复盘!U16/广告是否投放过高——第三轮积分赛四季度广告复盘!V16*基础数据!$D$2,IF(B16=基础数据!$A$3,广告是否投放过高——第三轮积分赛四季度广告复盘!U16/广告是否投放过高——第三轮积分赛四季度广告复盘!V16*基础数据!$D$3,IF(B16=基础数据!$A$4,广告是否投放过高——第三轮积分赛四季度广告复盘!U16/广告是否投放过高——第三轮积分赛四季度广告复盘!V16*基础数据!$D$4,广告是否投放过高——第三轮积分赛四季度广告复盘!U16/广告是否投放过高——第三轮积分赛四季度广告复盘!V16*基础数据!$D$5))),0)</f>
        <v>0.72838145819332478</v>
      </c>
      <c r="X16" s="115">
        <f>(W16-S16)*SUMIFS(基础数据!$C$29:$C$48,基础数据!$B$29:$B$48,广告是否投放过高——第三轮积分赛四季度广告复盘!B16)/100</f>
        <v>-5.2084675338807937E-2</v>
      </c>
      <c r="Y16" s="99">
        <v>10000</v>
      </c>
      <c r="Z16" s="99">
        <f>IFERROR(LOOKUP(1,0/('4Q产品评价处理'!$A$12:$A$1017=C16),'4Q产品评价处理'!$G$12:$G$1017),0)</f>
        <v>0.55000000000000004</v>
      </c>
      <c r="AA16" s="102">
        <f t="shared" si="8"/>
        <v>10000</v>
      </c>
      <c r="AB16" s="100">
        <f>M16*广告累计效应系数计算!$G$2*广告累计效应系数计算!$K$2+广告是否投放过高——第三轮积分赛四季度广告复盘!T16*广告累计效应系数计算!$G$2+广告是否投放过高——第三轮积分赛四季度广告复盘!AA16</f>
        <v>19108.95895146206</v>
      </c>
      <c r="AC16" s="100">
        <f t="shared" si="9"/>
        <v>523595.75609705155</v>
      </c>
      <c r="AD16" s="100">
        <f>IFERROR(IF(B16=基础数据!$A$2,广告是否投放过高——第三轮积分赛四季度广告复盘!AB16/广告是否投放过高——第三轮积分赛四季度广告复盘!AC16*基础数据!$D$2,IF(B16=基础数据!$A$3,广告是否投放过高——第三轮积分赛四季度广告复盘!AB16/广告是否投放过高——第三轮积分赛四季度广告复盘!AC16*基础数据!$D$3,IF(B16=基础数据!$A$4,广告是否投放过高——第三轮积分赛四季度广告复盘!AB16/广告是否投放过高——第三轮积分赛四季度广告复盘!AC16*基础数据!$D$4,广告是否投放过高——第三轮积分赛四季度广告复盘!AB16/广告是否投放过高——第三轮积分赛四季度广告复盘!AC16*基础数据!$D$5))),0)</f>
        <v>0.54743450636143343</v>
      </c>
      <c r="AE16" s="115">
        <f>(AD16-Z16)*SUMIFS(基础数据!$C$51:$C$78,基础数据!$B$51:$B$78,广告是否投放过高——第三轮积分赛四季度广告复盘!B16)/100</f>
        <v>-0.11485715019862751</v>
      </c>
      <c r="AF16" s="117">
        <f t="shared" si="10"/>
        <v>0</v>
      </c>
      <c r="AG16" s="104">
        <f t="shared" si="11"/>
        <v>-5.6292248549263763E-2</v>
      </c>
      <c r="AH16" s="104">
        <v>-176.17713354294244</v>
      </c>
      <c r="AI16" s="104">
        <f>IF(B16=基础数据!$A$2,基础数据!$B$2*广告是否投放过高——第三轮积分赛四季度广告复盘!AG16,IF(B16=基础数据!$A$3,基础数据!$B$3*广告是否投放过高——第三轮积分赛四季度广告复盘!AG16,IF(B16=基础数据!$A$4,基础数据!$B$4*广告是否投放过高——第三轮积分赛四季度广告复盘!AG16,基础数据!$B$5*广告是否投放过高——第三轮积分赛四季度广告复盘!AG16)))-AH16</f>
        <v>119.88488499367868</v>
      </c>
    </row>
    <row r="17" spans="1:35">
      <c r="A17" s="94">
        <f t="shared" si="0"/>
        <v>10</v>
      </c>
      <c r="B17" s="100" t="str">
        <f>IFERROR(LOOKUP(1,0/((订单汇总处理!$G$7:$G$2423=C17)*(订单汇总处理!$D$7:$D$2423=2)),订单汇总处理!$H$7:$H$2423),B18)</f>
        <v>商务人士</v>
      </c>
      <c r="C17" s="100" t="str">
        <f t="shared" si="1"/>
        <v>商务one</v>
      </c>
      <c r="D17" s="98" t="s">
        <v>3103</v>
      </c>
      <c r="E17" s="99">
        <v>7000</v>
      </c>
      <c r="F17" s="99">
        <f>IFERROR(LOOKUP(1,0/('1Q产品评价处理'!$A$13:$A$94=C17),'1Q产品评价处理'!$G$13:$G$94),0)</f>
        <v>0.47</v>
      </c>
      <c r="G17" s="102">
        <f t="shared" si="2"/>
        <v>7000</v>
      </c>
      <c r="H17" s="100">
        <f t="shared" si="3"/>
        <v>220520.4</v>
      </c>
      <c r="I17" s="100">
        <f>IFERROR(IF(B17=基础数据!$A$2,广告是否投放过高——第三轮积分赛四季度广告复盘!G17/广告是否投放过高——第三轮积分赛四季度广告复盘!H17*基础数据!$D$2,IF(B17=基础数据!$A$3,广告是否投放过高——第三轮积分赛四季度广告复盘!G17/广告是否投放过高——第三轮积分赛四季度广告复盘!H17*基础数据!$D$3,IF(B17=基础数据!$A$4,广告是否投放过高——第三轮积分赛四季度广告复盘!G17/广告是否投放过高——第三轮积分赛四季度广告复盘!H17*基础数据!$D$4,广告是否投放过高——第三轮积分赛四季度广告复盘!G17/广告是否投放过高——第三轮积分赛四季度广告复盘!H17*基础数据!$D$5))),0)</f>
        <v>0.47614642454847722</v>
      </c>
      <c r="J17" s="115">
        <f>(I17-F17)*SUMIFS(基础数据!$C$9:$C$12,基础数据!$B$9:$B$12,广告是否投放过高——第三轮积分赛四季度广告复盘!B17)/100</f>
        <v>4.9478717615241842E-2</v>
      </c>
      <c r="K17" s="99">
        <v>15000</v>
      </c>
      <c r="L17" s="99">
        <f>IFERROR(LOOKUP(1,0/('2Q产品评价处理'!$A$12:$A$507=C17),'2Q产品评价处理'!$G$12:$G$507),0)</f>
        <v>0.63</v>
      </c>
      <c r="M17" s="102">
        <f t="shared" si="4"/>
        <v>15000</v>
      </c>
      <c r="N17" s="100">
        <f>M17+G17*广告累计效应系数计算!$G$2</f>
        <v>18755.759944814898</v>
      </c>
      <c r="O17" s="100">
        <f t="shared" si="5"/>
        <v>445193.50361922284</v>
      </c>
      <c r="P17" s="100">
        <f>IFERROR(IF(B17=基础数据!$A$2,广告是否投放过高——第三轮积分赛四季度广告复盘!N17/广告是否投放过高——第三轮积分赛四季度广告复盘!O17*基础数据!$D$2,IF(B17=基础数据!$A$3,广告是否投放过高——第三轮积分赛四季度广告复盘!N17/广告是否投放过高——第三轮积分赛四季度广告复盘!O17*基础数据!$D$3,IF(B17=基础数据!$A$4,广告是否投放过高——第三轮积分赛四季度广告复盘!N17/广告是否投放过高——第三轮积分赛四季度广告复盘!O17*基础数据!$D$4,广告是否投放过高——第三轮积分赛四季度广告复盘!N17/广告是否投放过高——第三轮积分赛四季度广告复盘!O17*基础数据!$D$5))),0)</f>
        <v>0.63194183402292514</v>
      </c>
      <c r="Q17" s="115">
        <f>(P17-L17)*SUMIFS(基础数据!$C$15:$C$26,基础数据!$B$15:$B$26,广告是否投放过高——第三轮积分赛四季度广告复盘!B17)/100</f>
        <v>4.2506746761831256E-2</v>
      </c>
      <c r="R17" s="99">
        <v>2000</v>
      </c>
      <c r="S17" s="99">
        <f>IFERROR(LOOKUP(1,0/('3Q产品评价处理'!$A$12:$A$853=C17),'3Q产品评价处理'!$G$12:$G$853),0)</f>
        <v>0.41</v>
      </c>
      <c r="T17" s="102">
        <f t="shared" si="6"/>
        <v>2000</v>
      </c>
      <c r="U17" s="100">
        <f>G17*广告累计效应系数计算!$G$2*广告累计效应系数计算!$K$2+广告是否投放过高——第三轮积分赛四季度广告复盘!M17*广告累计效应系数计算!$G$2+广告是否投放过高——第三轮积分赛四季度广告复盘!T17</f>
        <v>11777.767467645297</v>
      </c>
      <c r="V17" s="100">
        <f t="shared" si="7"/>
        <v>435465.09674232779</v>
      </c>
      <c r="W17" s="100">
        <f>IFERROR(IF(B17=基础数据!$A$2,广告是否投放过高——第三轮积分赛四季度广告复盘!U17/广告是否投放过高——第三轮积分赛四季度广告复盘!V17*基础数据!$D$2,IF(B17=基础数据!$A$3,广告是否投放过高——第三轮积分赛四季度广告复盘!U17/广告是否投放过高——第三轮积分赛四季度广告复盘!V17*基础数据!$D$3,IF(B17=基础数据!$A$4,广告是否投放过高——第三轮积分赛四季度广告复盘!U17/广告是否投放过高——第三轮积分赛四季度广告复盘!V17*基础数据!$D$4,广告是否投放过高——第三轮积分赛四季度广告复盘!U17/广告是否投放过高——第三轮积分赛四季度广告复盘!V17*基础数据!$D$5))),0)</f>
        <v>0.40569614726026154</v>
      </c>
      <c r="X17" s="115">
        <f>(W17-S17)*SUMIFS(基础数据!$C$29:$C$48,基础数据!$B$29:$B$48,广告是否投放过高——第三轮积分赛四季度广告复盘!B17)/100</f>
        <v>-0.13849798116478282</v>
      </c>
      <c r="Y17" s="98">
        <v>0</v>
      </c>
      <c r="Z17" s="99">
        <f>IFERROR(LOOKUP(1,0/('4Q产品评价处理'!$A$12:$A$1017=C17),'4Q产品评价处理'!$G$12:$G$1017),0)</f>
        <v>0.14000000000000001</v>
      </c>
      <c r="AA17" s="102">
        <f t="shared" si="8"/>
        <v>0</v>
      </c>
      <c r="AB17" s="100">
        <f>M17*广告累计效应系数计算!$G$2*广告累计效应系数计算!$K$2+广告是否投放过高——第三轮积分赛四季度广告复盘!T17*广告累计效应系数计算!$G$2+广告是否投放过高——第三轮积分赛四季度广告复盘!AA17</f>
        <v>4779.5966478941318</v>
      </c>
      <c r="AC17" s="100">
        <f t="shared" si="9"/>
        <v>523595.75609705155</v>
      </c>
      <c r="AD17" s="100">
        <f>IFERROR(IF(B17=基础数据!$A$2,广告是否投放过高——第三轮积分赛四季度广告复盘!AB17/广告是否投放过高——第三轮积分赛四季度广告复盘!AC17*基础数据!$D$2,IF(B17=基础数据!$A$3,广告是否投放过高——第三轮积分赛四季度广告复盘!AB17/广告是否投放过高——第三轮积分赛四季度广告复盘!AC17*基础数据!$D$3,IF(B17=基础数据!$A$4,广告是否投放过高——第三轮积分赛四季度广告复盘!AB17/广告是否投放过高——第三轮积分赛四季度广告复盘!AC17*基础数据!$D$4,广告是否投放过高——第三轮积分赛四季度广告复盘!AB17/广告是否投放过高——第三轮积分赛四季度广告复盘!AC17*基础数据!$D$5))),0)</f>
        <v>0.13692614747840526</v>
      </c>
      <c r="AE17" s="115">
        <f>(AD17-Z17)*SUMIFS(基础数据!$C$51:$C$78,基础数据!$B$51:$B$78,广告是否投放过高——第三轮积分赛四季度广告复盘!B17)/100</f>
        <v>-0.13761637739179722</v>
      </c>
      <c r="AF17" s="117">
        <f t="shared" si="10"/>
        <v>0</v>
      </c>
      <c r="AG17" s="104">
        <f t="shared" si="11"/>
        <v>-0.18412889417950695</v>
      </c>
      <c r="AH17" s="104">
        <v>-263.16994313433446</v>
      </c>
      <c r="AI17" s="104">
        <f>IF(B17=基础数据!$A$2,基础数据!$B$2*广告是否投放过高——第三轮积分赛四季度广告复盘!AG17,IF(B17=基础数据!$A$3,基础数据!$B$3*广告是否投放过高——第三轮积分赛四季度广告复盘!AG17,IF(B17=基础数据!$A$4,基础数据!$B$4*广告是否投放过高——第三轮积分赛四季度广告复盘!AG17,基础数据!$B$5*广告是否投放过高——第三轮积分赛四季度广告复盘!AG17)))-AH17</f>
        <v>79.041048954827517</v>
      </c>
    </row>
    <row r="18" spans="1:35">
      <c r="A18" s="94">
        <f t="shared" si="0"/>
        <v>10</v>
      </c>
      <c r="B18" s="100" t="str">
        <f>IFERROR(LOOKUP(1,0/((订单汇总处理!$G$7:$G$2423=C18)*(订单汇总处理!$D$7:$D$2423=2)),订单汇总处理!$H$7:$H$2423),B19)</f>
        <v>商务人士</v>
      </c>
      <c r="C18" s="100" t="str">
        <f t="shared" si="1"/>
        <v>商物1</v>
      </c>
      <c r="D18" s="98" t="s">
        <v>3104</v>
      </c>
      <c r="E18" s="98"/>
      <c r="F18" s="99">
        <f>IFERROR(LOOKUP(1,0/('1Q产品评价处理'!$A$13:$A$94=C18),'1Q产品评价处理'!$G$13:$G$94),0)</f>
        <v>0</v>
      </c>
      <c r="G18" s="102">
        <f t="shared" si="2"/>
        <v>0</v>
      </c>
      <c r="H18" s="100">
        <f t="shared" si="3"/>
        <v>220520.4</v>
      </c>
      <c r="I18" s="100">
        <f>IFERROR(IF(B18=基础数据!$A$2,广告是否投放过高——第三轮积分赛四季度广告复盘!G18/广告是否投放过高——第三轮积分赛四季度广告复盘!H18*基础数据!$D$2,IF(B18=基础数据!$A$3,广告是否投放过高——第三轮积分赛四季度广告复盘!G18/广告是否投放过高——第三轮积分赛四季度广告复盘!H18*基础数据!$D$3,IF(B18=基础数据!$A$4,广告是否投放过高——第三轮积分赛四季度广告复盘!G18/广告是否投放过高——第三轮积分赛四季度广告复盘!H18*基础数据!$D$4,广告是否投放过高——第三轮积分赛四季度广告复盘!G18/广告是否投放过高——第三轮积分赛四季度广告复盘!H18*基础数据!$D$5))),0)</f>
        <v>0</v>
      </c>
      <c r="J18" s="115">
        <f>(I18-F18)*SUMIFS(基础数据!$C$9:$C$12,基础数据!$B$9:$B$12,广告是否投放过高——第三轮积分赛四季度广告复盘!B18)/100</f>
        <v>0</v>
      </c>
      <c r="K18" s="98">
        <v>0</v>
      </c>
      <c r="L18" s="99">
        <f>IFERROR(LOOKUP(1,0/('2Q产品评价处理'!$A$12:$A$507=C18),'2Q产品评价处理'!$G$12:$G$507),0)</f>
        <v>0</v>
      </c>
      <c r="M18" s="102">
        <f t="shared" si="4"/>
        <v>0</v>
      </c>
      <c r="N18" s="100">
        <f>M18+G18*广告累计效应系数计算!$G$2</f>
        <v>0</v>
      </c>
      <c r="O18" s="100">
        <f t="shared" si="5"/>
        <v>445193.50361922284</v>
      </c>
      <c r="P18" s="100">
        <f>IFERROR(IF(B18=基础数据!$A$2,广告是否投放过高——第三轮积分赛四季度广告复盘!N18/广告是否投放过高——第三轮积分赛四季度广告复盘!O18*基础数据!$D$2,IF(B18=基础数据!$A$3,广告是否投放过高——第三轮积分赛四季度广告复盘!N18/广告是否投放过高——第三轮积分赛四季度广告复盘!O18*基础数据!$D$3,IF(B18=基础数据!$A$4,广告是否投放过高——第三轮积分赛四季度广告复盘!N18/广告是否投放过高——第三轮积分赛四季度广告复盘!O18*基础数据!$D$4,广告是否投放过高——第三轮积分赛四季度广告复盘!N18/广告是否投放过高——第三轮积分赛四季度广告复盘!O18*基础数据!$D$5))),0)</f>
        <v>0</v>
      </c>
      <c r="Q18" s="115">
        <f>(P18-L18)*SUMIFS(基础数据!$C$15:$C$26,基础数据!$B$15:$B$26,广告是否投放过高——第三轮积分赛四季度广告复盘!B18)/100</f>
        <v>0</v>
      </c>
      <c r="R18" s="98">
        <v>0</v>
      </c>
      <c r="S18" s="99">
        <f>IFERROR(LOOKUP(1,0/('3Q产品评价处理'!$A$12:$A$853=C18),'3Q产品评价处理'!$G$12:$G$853),0)</f>
        <v>0</v>
      </c>
      <c r="T18" s="102">
        <f t="shared" si="6"/>
        <v>0</v>
      </c>
      <c r="U18" s="100">
        <f>G18*广告累计效应系数计算!$G$2*广告累计效应系数计算!$K$2+广告是否投放过高——第三轮积分赛四季度广告复盘!M18*广告累计效应系数计算!$G$2+广告是否投放过高——第三轮积分赛四季度广告复盘!T18</f>
        <v>0</v>
      </c>
      <c r="V18" s="100">
        <f t="shared" si="7"/>
        <v>435465.09674232779</v>
      </c>
      <c r="W18" s="100">
        <f>IFERROR(IF(B18=基础数据!$A$2,广告是否投放过高——第三轮积分赛四季度广告复盘!U18/广告是否投放过高——第三轮积分赛四季度广告复盘!V18*基础数据!$D$2,IF(B18=基础数据!$A$3,广告是否投放过高——第三轮积分赛四季度广告复盘!U18/广告是否投放过高——第三轮积分赛四季度广告复盘!V18*基础数据!$D$3,IF(B18=基础数据!$A$4,广告是否投放过高——第三轮积分赛四季度广告复盘!U18/广告是否投放过高——第三轮积分赛四季度广告复盘!V18*基础数据!$D$4,广告是否投放过高——第三轮积分赛四季度广告复盘!U18/广告是否投放过高——第三轮积分赛四季度广告复盘!V18*基础数据!$D$5))),0)</f>
        <v>0</v>
      </c>
      <c r="X18" s="115">
        <f>(W18-S18)*SUMIFS(基础数据!$C$29:$C$48,基础数据!$B$29:$B$48,广告是否投放过高——第三轮积分赛四季度广告复盘!B18)/100</f>
        <v>0</v>
      </c>
      <c r="Y18" s="99">
        <v>15200</v>
      </c>
      <c r="Z18" s="99">
        <f>IFERROR(LOOKUP(1,0/('4Q产品评价处理'!$A$12:$A$1017=C18),'4Q产品评价处理'!$G$12:$G$1017),0)</f>
        <v>0.44</v>
      </c>
      <c r="AA18" s="102">
        <f t="shared" si="8"/>
        <v>15200</v>
      </c>
      <c r="AB18" s="100">
        <f>M18*广告累计效应系数计算!$G$2*广告累计效应系数计算!$K$2+广告是否投放过高——第三轮积分赛四季度广告复盘!T18*广告累计效应系数计算!$G$2+广告是否投放过高——第三轮积分赛四季度广告复盘!AA18</f>
        <v>15200</v>
      </c>
      <c r="AC18" s="100">
        <f t="shared" si="9"/>
        <v>523595.75609705155</v>
      </c>
      <c r="AD18" s="100">
        <f>IFERROR(IF(B18=基础数据!$A$2,广告是否投放过高——第三轮积分赛四季度广告复盘!AB18/广告是否投放过高——第三轮积分赛四季度广告复盘!AC18*基础数据!$D$2,IF(B18=基础数据!$A$3,广告是否投放过高——第三轮积分赛四季度广告复盘!AB18/广告是否投放过高——第三轮积分赛四季度广告复盘!AC18*基础数据!$D$3,IF(B18=基础数据!$A$4,广告是否投放过高——第三轮积分赛四季度广告复盘!AB18/广告是否投放过高——第三轮积分赛四季度广告复盘!AC18*基础数据!$D$4,广告是否投放过高——第三轮积分赛四季度广告复盘!AB18/广告是否投放过高——第三轮积分赛四季度广告复盘!AC18*基础数据!$D$5))),0)</f>
        <v>0.43545043546483375</v>
      </c>
      <c r="AE18" s="115">
        <f>(AD18-Z18)*SUMIFS(基础数据!$C$51:$C$78,基础数据!$B$51:$B$78,广告是否投放过高——第三轮积分赛四季度广告复盘!B18)/100</f>
        <v>-0.20368400423939304</v>
      </c>
      <c r="AF18" s="117">
        <f t="shared" si="10"/>
        <v>0</v>
      </c>
      <c r="AG18" s="104">
        <f t="shared" si="11"/>
        <v>-0.20368400423939304</v>
      </c>
      <c r="AH18" s="104">
        <v>-203.68400423939303</v>
      </c>
      <c r="AI18" s="104">
        <f>IF(B18=基础数据!$A$2,基础数据!$B$2*广告是否投放过高——第三轮积分赛四季度广告复盘!AG18,IF(B18=基础数据!$A$3,基础数据!$B$3*广告是否投放过高——第三轮积分赛四季度广告复盘!AG18,IF(B18=基础数据!$A$4,基础数据!$B$4*广告是否投放过高——第三轮积分赛四季度广告复盘!AG18,基础数据!$B$5*广告是否投放过高——第三轮积分赛四季度广告复盘!AG18)))-AH18</f>
        <v>0</v>
      </c>
    </row>
    <row r="19" spans="1:35">
      <c r="A19" s="94">
        <f t="shared" si="0"/>
        <v>11</v>
      </c>
      <c r="B19" s="100" t="str">
        <f>IFERROR(LOOKUP(1,0/((订单汇总处理!$G$7:$G$2423=C19)*(订单汇总处理!$D$7:$D$2423=2)),订单汇总处理!$H$7:$H$2423),B20)</f>
        <v>商务人士</v>
      </c>
      <c r="C19" s="100" t="str">
        <f t="shared" si="1"/>
        <v>商琴1</v>
      </c>
      <c r="D19" s="98" t="s">
        <v>3105</v>
      </c>
      <c r="E19" s="99">
        <v>18000</v>
      </c>
      <c r="F19" s="99">
        <f>IFERROR(LOOKUP(1,0/('1Q产品评价处理'!$A$13:$A$94=C19),'1Q产品评价处理'!$G$13:$G$94),0)</f>
        <v>1.21</v>
      </c>
      <c r="G19" s="102">
        <f t="shared" si="2"/>
        <v>18000</v>
      </c>
      <c r="H19" s="100">
        <f t="shared" si="3"/>
        <v>220520.4</v>
      </c>
      <c r="I19" s="100">
        <f>IFERROR(IF(B19=基础数据!$A$2,广告是否投放过高——第三轮积分赛四季度广告复盘!G19/广告是否投放过高——第三轮积分赛四季度广告复盘!H19*基础数据!$D$2,IF(B19=基础数据!$A$3,广告是否投放过高——第三轮积分赛四季度广告复盘!G19/广告是否投放过高——第三轮积分赛四季度广告复盘!H19*基础数据!$D$3,IF(B19=基础数据!$A$4,广告是否投放过高——第三轮积分赛四季度广告复盘!G19/广告是否投放过高——第三轮积分赛四季度广告复盘!H19*基础数据!$D$4,广告是否投放过高——第三轮积分赛四季度广告复盘!G19/广告是否投放过高——第三轮积分赛四季度广告复盘!H19*基础数据!$D$5))),0)</f>
        <v>1.2243765202675128</v>
      </c>
      <c r="J19" s="115">
        <f>(I19-F19)*SUMIFS(基础数据!$C$9:$C$12,基础数据!$B$9:$B$12,广告是否投放过高——第三轮积分赛四季度广告复盘!B19)/100</f>
        <v>0.11573098815347799</v>
      </c>
      <c r="K19" s="99">
        <v>3000</v>
      </c>
      <c r="L19" s="99">
        <f>IFERROR(LOOKUP(1,0/('2Q产品评价处理'!$A$12:$A$507=C19),'2Q产品评价处理'!$G$12:$G$507),0)</f>
        <v>0.43</v>
      </c>
      <c r="M19" s="102">
        <f t="shared" si="4"/>
        <v>3000</v>
      </c>
      <c r="N19" s="100">
        <f>M19+G19*广告累计效应系数计算!$G$2</f>
        <v>12657.668429524027</v>
      </c>
      <c r="O19" s="100">
        <f t="shared" si="5"/>
        <v>445193.50361922284</v>
      </c>
      <c r="P19" s="100">
        <f>IFERROR(IF(B19=基础数据!$A$2,广告是否投放过高——第三轮积分赛四季度广告复盘!N19/广告是否投放过高——第三轮积分赛四季度广告复盘!O19*基础数据!$D$2,IF(B19=基础数据!$A$3,广告是否投放过高——第三轮积分赛四季度广告复盘!N19/广告是否投放过高——第三轮积分赛四季度广告复盘!O19*基础数据!$D$3,IF(B19=基础数据!$A$4,广告是否投放过高——第三轮积分赛四季度广告复盘!N19/广告是否投放过高——第三轮积分赛四季度广告复盘!O19*基础数据!$D$4,广告是否投放过高——第三轮积分赛四季度广告复盘!N19/广告是否投放过高——第三轮积分赛四季度广告复盘!O19*基础数据!$D$5))),0)</f>
        <v>0.42647753145394796</v>
      </c>
      <c r="Q19" s="115">
        <f>(P19-L19)*SUMIFS(基础数据!$C$15:$C$26,基础数据!$B$15:$B$26,广告是否投放过高——第三轮积分赛四季度广告复盘!B19)/100</f>
        <v>-7.7106836473079102E-2</v>
      </c>
      <c r="R19" s="99">
        <v>1000</v>
      </c>
      <c r="S19" s="99">
        <f>IFERROR(LOOKUP(1,0/('3Q产品评价处理'!$A$12:$A$853=C19),'3Q产品评价处理'!$G$12:$G$853),0)</f>
        <v>0.24</v>
      </c>
      <c r="T19" s="102">
        <f t="shared" si="6"/>
        <v>1000</v>
      </c>
      <c r="U19" s="100">
        <f>G19*广告累计效应系数计算!$G$2*广告累计效应系数计算!$K$2+广告是否投放过高——第三轮积分赛四季度广告复盘!M19*广告累计效应系数计算!$G$2+广告是否投放过高——第三轮积分赛四季度广告复盘!T19</f>
        <v>7057.4382584570922</v>
      </c>
      <c r="V19" s="100">
        <f t="shared" si="7"/>
        <v>435465.09674232779</v>
      </c>
      <c r="W19" s="100">
        <f>IFERROR(IF(B19=基础数据!$A$2,广告是否投放过高——第三轮积分赛四季度广告复盘!U19/广告是否投放过高——第三轮积分赛四季度广告复盘!V19*基础数据!$D$2,IF(B19=基础数据!$A$3,广告是否投放过高——第三轮积分赛四季度广告复盘!U19/广告是否投放过高——第三轮积分赛四季度广告复盘!V19*基础数据!$D$3,IF(B19=基础数据!$A$4,广告是否投放过高——第三轮积分赛四季度广告复盘!U19/广告是否投放过高——第三轮积分赛四季度广告复盘!V19*基础数据!$D$4,广告是否投放过高——第三轮积分赛四季度广告复盘!U19/广告是否投放过高——第三轮积分赛四季度广告复盘!V19*基础数据!$D$5))),0)</f>
        <v>0.24310002034329864</v>
      </c>
      <c r="X19" s="115">
        <f>(W19-S19)*SUMIFS(基础数据!$C$29:$C$48,基础数据!$B$29:$B$48,广告是否投放过高——第三轮积分赛四季度广告复盘!B19)/100</f>
        <v>9.9758654647350509E-2</v>
      </c>
      <c r="Y19" s="99">
        <v>11000</v>
      </c>
      <c r="Z19" s="99">
        <f>IFERROR(LOOKUP(1,0/('4Q产品评价处理'!$A$12:$A$1017=C19),'4Q产品评价处理'!$G$12:$G$1017),0)</f>
        <v>0.35</v>
      </c>
      <c r="AA19" s="102">
        <f t="shared" si="8"/>
        <v>11000</v>
      </c>
      <c r="AB19" s="100">
        <f>M19*广告累计效应系数计算!$G$2*广告累计效应系数计算!$K$2+广告是否投放过高——第三轮积分赛四季度广告复盘!T19*广告累计效应系数计算!$G$2+广告是否投放过高——第三轮积分赛四季度广告复盘!AA19</f>
        <v>12277.84161056296</v>
      </c>
      <c r="AC19" s="100">
        <f t="shared" si="9"/>
        <v>523595.75609705155</v>
      </c>
      <c r="AD19" s="100">
        <f>IFERROR(IF(B19=基础数据!$A$2,广告是否投放过高——第三轮积分赛四季度广告复盘!AB19/广告是否投放过高——第三轮积分赛四季度广告复盘!AC19*基础数据!$D$2,IF(B19=基础数据!$A$3,广告是否投放过高——第三轮积分赛四季度广告复盘!AB19/广告是否投放过高——第三轮积分赛四季度广告复盘!AC19*基础数据!$D$3,IF(B19=基础数据!$A$4,广告是否投放过高——第三轮积分赛四季度广告复盘!AB19/广告是否投放过高——第三轮积分赛四季度广告复盘!AC19*基础数据!$D$4,广告是否投放过高——第三轮积分赛四季度广告复盘!AB19/广告是否投放过高——第三轮积分赛四季度广告复盘!AC19*基础数据!$D$5))),0)</f>
        <v>0.35173628130841428</v>
      </c>
      <c r="AE19" s="115">
        <f>(AD19-Z19)*SUMIFS(基础数据!$C$51:$C$78,基础数据!$B$51:$B$78,广告是否投放过高——第三轮积分赛四季度广告复盘!B19)/100</f>
        <v>7.7733314177708221E-2</v>
      </c>
      <c r="AF19" s="117">
        <f t="shared" si="10"/>
        <v>0</v>
      </c>
      <c r="AG19" s="104">
        <f t="shared" si="11"/>
        <v>0.21611612050545764</v>
      </c>
      <c r="AH19" s="104">
        <v>101.24689670734635</v>
      </c>
      <c r="AI19" s="104">
        <f>IF(B19=基础数据!$A$2,基础数据!$B$2*广告是否投放过高——第三轮积分赛四季度广告复盘!AG19,IF(B19=基础数据!$A$3,基础数据!$B$3*广告是否投放过高——第三轮积分赛四季度广告复盘!AG19,IF(B19=基础数据!$A$4,基础数据!$B$4*广告是否投放过高——第三轮积分赛四季度广告复盘!AG19,基础数据!$B$5*广告是否投放过高——第三轮积分赛四季度广告复盘!AG19)))-AH19</f>
        <v>114.86922379811129</v>
      </c>
    </row>
    <row r="20" spans="1:35">
      <c r="A20" s="94">
        <f t="shared" si="0"/>
        <v>11</v>
      </c>
      <c r="B20" s="100" t="str">
        <f>IFERROR(LOOKUP(1,0/((订单汇总处理!$G$7:$G$2423=C20)*(订单汇总处理!$D$7:$D$2423=2)),订单汇总处理!$H$7:$H$2423),B21)</f>
        <v>商务人士</v>
      </c>
      <c r="C20" s="100" t="str">
        <f t="shared" si="1"/>
        <v>商琴2</v>
      </c>
      <c r="D20" s="98" t="s">
        <v>3106</v>
      </c>
      <c r="E20" s="98">
        <v>0</v>
      </c>
      <c r="F20" s="99">
        <f>IFERROR(LOOKUP(1,0/('1Q产品评价处理'!$A$13:$A$94=C20),'1Q产品评价处理'!$G$13:$G$94),0)</f>
        <v>0</v>
      </c>
      <c r="G20" s="102">
        <f t="shared" si="2"/>
        <v>0</v>
      </c>
      <c r="H20" s="100">
        <f t="shared" si="3"/>
        <v>220520.4</v>
      </c>
      <c r="I20" s="100">
        <f>IFERROR(IF(B20=基础数据!$A$2,广告是否投放过高——第三轮积分赛四季度广告复盘!G20/广告是否投放过高——第三轮积分赛四季度广告复盘!H20*基础数据!$D$2,IF(B20=基础数据!$A$3,广告是否投放过高——第三轮积分赛四季度广告复盘!G20/广告是否投放过高——第三轮积分赛四季度广告复盘!H20*基础数据!$D$3,IF(B20=基础数据!$A$4,广告是否投放过高——第三轮积分赛四季度广告复盘!G20/广告是否投放过高——第三轮积分赛四季度广告复盘!H20*基础数据!$D$4,广告是否投放过高——第三轮积分赛四季度广告复盘!G20/广告是否投放过高——第三轮积分赛四季度广告复盘!H20*基础数据!$D$5))),0)</f>
        <v>0</v>
      </c>
      <c r="J20" s="115">
        <f>(I20-F20)*SUMIFS(基础数据!$C$9:$C$12,基础数据!$B$9:$B$12,广告是否投放过高——第三轮积分赛四季度广告复盘!B20)/100</f>
        <v>0</v>
      </c>
      <c r="K20" s="99">
        <v>16000</v>
      </c>
      <c r="L20" s="99">
        <f>IFERROR(LOOKUP(1,0/('2Q产品评价处理'!$A$12:$A$507=C20),'2Q产品评价处理'!$G$12:$G$507),0)</f>
        <v>0.54</v>
      </c>
      <c r="M20" s="102">
        <f t="shared" si="4"/>
        <v>16000</v>
      </c>
      <c r="N20" s="100">
        <f>M20+G20*广告累计效应系数计算!$G$2</f>
        <v>16000</v>
      </c>
      <c r="O20" s="100">
        <f t="shared" si="5"/>
        <v>445193.50361922284</v>
      </c>
      <c r="P20" s="100">
        <f>IFERROR(IF(B20=基础数据!$A$2,广告是否投放过高——第三轮积分赛四季度广告复盘!N20/广告是否投放过高——第三轮积分赛四季度广告复盘!O20*基础数据!$D$2,IF(B20=基础数据!$A$3,广告是否投放过高——第三轮积分赛四季度广告复盘!N20/广告是否投放过高——第三轮积分赛四季度广告复盘!O20*基础数据!$D$3,IF(B20=基础数据!$A$4,广告是否投放过高——第三轮积分赛四季度广告复盘!N20/广告是否投放过高——第三轮积分赛四季度广告复盘!O20*基础数据!$D$4,广告是否投放过高——第三轮积分赛四季度广告复盘!N20/广告是否投放过高——第三轮积分赛四季度广告复盘!O20*基础数据!$D$5))),0)</f>
        <v>0.53909142440064373</v>
      </c>
      <c r="Q20" s="115">
        <f>(P20-L20)*SUMIFS(基础数据!$C$15:$C$26,基础数据!$B$15:$B$26,广告是否投放过高——第三轮积分赛四季度广告复盘!B20)/100</f>
        <v>-1.9888719869909612E-2</v>
      </c>
      <c r="R20" s="99">
        <v>4000</v>
      </c>
      <c r="S20" s="99">
        <f>IFERROR(LOOKUP(1,0/('3Q产品评价处理'!$A$12:$A$853=C20),'3Q产品评价处理'!$G$12:$G$853),0)</f>
        <v>0.43</v>
      </c>
      <c r="T20" s="102">
        <f t="shared" si="6"/>
        <v>4000</v>
      </c>
      <c r="U20" s="100">
        <f>G20*广告累计效应系数计算!$G$2*广告累计效应系数计算!$K$2+广告是否投放过高——第三轮积分赛四季度广告复盘!M20*广告累计效应系数计算!$G$2+广告是否投放过高——第三轮积分赛四季度广告复盘!T20</f>
        <v>12584.594159576913</v>
      </c>
      <c r="V20" s="100">
        <f t="shared" si="7"/>
        <v>435465.09674232779</v>
      </c>
      <c r="W20" s="100">
        <f>IFERROR(IF(B20=基础数据!$A$2,广告是否投放过高——第三轮积分赛四季度广告复盘!U20/广告是否投放过高——第三轮积分赛四季度广告复盘!V20*基础数据!$D$2,IF(B20=基础数据!$A$3,广告是否投放过高——第三轮积分赛四季度广告复盘!U20/广告是否投放过高——第三轮积分赛四季度广告复盘!V20*基础数据!$D$3,IF(B20=基础数据!$A$4,广告是否投放过高——第三轮积分赛四季度广告复盘!U20/广告是否投放过高——第三轮积分赛四季度广告复盘!V20*基础数据!$D$4,广告是否投放过高——第三轮积分赛四季度广告复盘!U20/广告是否投放过高——第三轮积分赛四季度广告复盘!V20*基础数据!$D$5))),0)</f>
        <v>0.43348804256831525</v>
      </c>
      <c r="X20" s="115">
        <f>(W20-S20)*SUMIFS(基础数据!$C$29:$C$48,基础数据!$B$29:$B$48,广告是否投放过高——第三轮积分赛四季度广告复盘!B20)/100</f>
        <v>0.11224520984838483</v>
      </c>
      <c r="Y20" s="99">
        <v>18000</v>
      </c>
      <c r="Z20" s="99">
        <f>IFERROR(LOOKUP(1,0/('4Q产品评价处理'!$A$12:$A$1017=C20),'4Q产品评价处理'!$G$12:$G$1017),0)</f>
        <v>0.69</v>
      </c>
      <c r="AA20" s="102">
        <f t="shared" si="8"/>
        <v>18000</v>
      </c>
      <c r="AB20" s="100">
        <f>M20*广告累计效应系数计算!$G$2*广告累计效应系数计算!$K$2+广告是否投放过高——第三轮积分赛四季度广告复盘!T20*广告累计效应系数计算!$G$2+广告是否投放过高——第三轮积分赛四季度广告复盘!AA20</f>
        <v>24099.772409704383</v>
      </c>
      <c r="AC20" s="100">
        <f t="shared" si="9"/>
        <v>523595.75609705155</v>
      </c>
      <c r="AD20" s="100">
        <f>IFERROR(IF(B20=基础数据!$A$2,广告是否投放过高——第三轮积分赛四季度广告复盘!AB20/广告是否投放过高——第三轮积分赛四季度广告复盘!AC20*基础数据!$D$2,IF(B20=基础数据!$A$3,广告是否投放过高——第三轮积分赛四季度广告复盘!AB20/广告是否投放过高——第三轮积分赛四季度广告复盘!AC20*基础数据!$D$3,IF(B20=基础数据!$A$4,广告是否投放过高——第三轮积分赛四季度广告复盘!AB20/广告是否投放过高——第三轮积分赛四季度广告复盘!AC20*基础数据!$D$4,广告是否投放过高——第三轮积分赛四季度广告复盘!AB20/广告是否投放过高——第三轮积分赛四季度广告复盘!AC20*基础数据!$D$5))),0)</f>
        <v>0.69041160463218154</v>
      </c>
      <c r="AE20" s="115">
        <f>(AD20-Z20)*SUMIFS(基础数据!$C$51:$C$78,基础数据!$B$51:$B$78,广告是否投放过高——第三轮积分赛四季度广告复盘!B20)/100</f>
        <v>1.8427539382769996E-2</v>
      </c>
      <c r="AF20" s="117">
        <f t="shared" si="10"/>
        <v>0</v>
      </c>
      <c r="AG20" s="104">
        <f t="shared" si="11"/>
        <v>0.11078402936124521</v>
      </c>
      <c r="AH20" s="104">
        <v>68.459814813932155</v>
      </c>
      <c r="AI20" s="104">
        <f>IF(B20=基础数据!$A$2,基础数据!$B$2*广告是否投放过高——第三轮积分赛四季度广告复盘!AG20,IF(B20=基础数据!$A$3,基础数据!$B$3*广告是否投放过高——第三轮积分赛四季度广告复盘!AG20,IF(B20=基础数据!$A$4,基础数据!$B$4*广告是否投放过高——第三轮积分赛四季度广告复盘!AG20,基础数据!$B$5*广告是否投放过高——第三轮积分赛四季度广告复盘!AG20)))-AH20</f>
        <v>42.324214547313048</v>
      </c>
    </row>
    <row r="21" spans="1:35">
      <c r="A21" s="94">
        <f t="shared" si="0"/>
        <v>12</v>
      </c>
      <c r="B21" s="100" t="str">
        <f>IFERROR(LOOKUP(1,0/((订单汇总处理!$G$7:$G$2423=C21)*(订单汇总处理!$D$7:$D$2423=2)),订单汇总处理!$H$7:$H$2423),B22)</f>
        <v>商务人士</v>
      </c>
      <c r="C21" s="100" t="str">
        <f t="shared" si="1"/>
        <v>1商务</v>
      </c>
      <c r="D21" s="98" t="s">
        <v>3107</v>
      </c>
      <c r="E21" s="99">
        <v>11000</v>
      </c>
      <c r="F21" s="99">
        <f>IFERROR(LOOKUP(1,0/('1Q产品评价处理'!$A$13:$A$94=C21),'1Q产品评价处理'!$G$13:$G$94),0)</f>
        <v>0.74</v>
      </c>
      <c r="G21" s="102">
        <f t="shared" si="2"/>
        <v>11000</v>
      </c>
      <c r="H21" s="100">
        <f t="shared" si="3"/>
        <v>220520.4</v>
      </c>
      <c r="I21" s="100">
        <f>IFERROR(IF(B21=基础数据!$A$2,广告是否投放过高——第三轮积分赛四季度广告复盘!G21/广告是否投放过高——第三轮积分赛四季度广告复盘!H21*基础数据!$D$2,IF(B21=基础数据!$A$3,广告是否投放过高——第三轮积分赛四季度广告复盘!G21/广告是否投放过高——第三轮积分赛四季度广告复盘!H21*基础数据!$D$3,IF(B21=基础数据!$A$4,广告是否投放过高——第三轮积分赛四季度广告复盘!G21/广告是否投放过高——第三轮积分赛四季度广告复盘!H21*基础数据!$D$4,广告是否投放过高——第三轮积分赛四季度广告复盘!G21/广告是否投放过高——第三轮积分赛四季度广告复盘!H21*基础数据!$D$5))),0)</f>
        <v>0.74823009571903554</v>
      </c>
      <c r="J21" s="115">
        <f>(I21-F21)*SUMIFS(基础数据!$C$9:$C$12,基础数据!$B$9:$B$12,广告是否投放过高——第三轮积分赛四季度广告复盘!B21)/100</f>
        <v>6.6252270538236152E-2</v>
      </c>
      <c r="K21" s="99">
        <v>14000</v>
      </c>
      <c r="L21" s="99">
        <f>IFERROR(LOOKUP(1,0/('2Q产品评价处理'!$A$12:$A$507=C21),'2Q产品评价处理'!$G$12:$G$507),0)</f>
        <v>0.67</v>
      </c>
      <c r="M21" s="102">
        <f t="shared" si="4"/>
        <v>14000</v>
      </c>
      <c r="N21" s="100">
        <f>M21+G21*广告累计效应系数计算!$G$2</f>
        <v>19901.908484709129</v>
      </c>
      <c r="O21" s="100">
        <f t="shared" si="5"/>
        <v>445193.50361922284</v>
      </c>
      <c r="P21" s="100">
        <f>IFERROR(IF(B21=基础数据!$A$2,广告是否投放过高——第三轮积分赛四季度广告复盘!N21/广告是否投放过高——第三轮积分赛四季度广告复盘!O21*基础数据!$D$2,IF(B21=基础数据!$A$3,广告是否投放过高——第三轮积分赛四季度广告复盘!N21/广告是否投放过高——第三轮积分赛四季度广告复盘!O21*基础数据!$D$3,IF(B21=基础数据!$A$4,广告是否投放过高——第三轮积分赛四季度广告复盘!N21/广告是否投放过高——第三轮积分赛四季度广告复盘!O21*基础数据!$D$4,广告是否投放过高——第三轮积分赛四季度广告复盘!N21/广告是否投放过高——第三轮积分赛四季度广告复盘!O21*基础数据!$D$5))),0)</f>
        <v>0.67055926208206884</v>
      </c>
      <c r="Q21" s="115">
        <f>(P21-L21)*SUMIFS(基础数据!$C$15:$C$26,基础数据!$B$15:$B$26,广告是否投放过高——第三轮积分赛四季度广告复盘!B21)/100</f>
        <v>1.2242246976486055E-2</v>
      </c>
      <c r="R21" s="99">
        <v>8000</v>
      </c>
      <c r="S21" s="99">
        <f>IFERROR(LOOKUP(1,0/('3Q产品评价处理'!$A$12:$A$853=C21),'3Q产品评价处理'!$G$12:$G$853),0)</f>
        <v>0.63</v>
      </c>
      <c r="T21" s="102">
        <f t="shared" si="6"/>
        <v>8000</v>
      </c>
      <c r="U21" s="100">
        <f>G21*广告累计效应系数计算!$G$2*广告累计效应系数计算!$K$2+广告是否投放过高——第三轮积分赛四季度广告复盘!M21*广告累计效应系数计算!$G$2+广告是否投放过高——第三轮积分赛四季度广告复盘!T21</f>
        <v>18229.636300124279</v>
      </c>
      <c r="V21" s="100">
        <f t="shared" si="7"/>
        <v>435465.09674232779</v>
      </c>
      <c r="W21" s="100">
        <f>IFERROR(IF(B21=基础数据!$A$2,广告是否投放过高——第三轮积分赛四季度广告复盘!U21/广告是否投放过高——第三轮积分赛四季度广告复盘!V21*基础数据!$D$2,IF(B21=基础数据!$A$3,广告是否投放过高——第三轮积分赛四季度广告复盘!U21/广告是否投放过高——第三轮积分赛四季度广告复盘!V21*基础数据!$D$3,IF(B21=基础数据!$A$4,广告是否投放过高——第三轮积分赛四季度广告复盘!U21/广告是否投放过高——第三轮积分赛四季度广告复盘!V21*基础数据!$D$4,广告是否投放过高——第三轮积分赛四季度广告复盘!U21/广告是否投放过高——第三轮积分赛四季度广告复盘!V21*基础数据!$D$5))),0)</f>
        <v>0.62793676587969127</v>
      </c>
      <c r="X21" s="115">
        <f>(W21-S21)*SUMIFS(基础数据!$C$29:$C$48,基础数据!$B$29:$B$48,广告是否投放过高——第三轮积分赛四季度广告复盘!B21)/100</f>
        <v>-6.6394873991535E-2</v>
      </c>
      <c r="Y21" s="99">
        <v>20000</v>
      </c>
      <c r="Z21" s="99">
        <f>IFERROR(LOOKUP(1,0/('4Q产品评价处理'!$A$12:$A$1017=C21),'4Q产品评价处理'!$G$12:$G$1017),0)</f>
        <v>0.8</v>
      </c>
      <c r="AA21" s="102">
        <f t="shared" si="8"/>
        <v>20000</v>
      </c>
      <c r="AB21" s="100">
        <f>M21*广告累计效应系数计算!$G$2*广告累计效应系数计算!$K$2+广告是否投放过高——第三轮积分赛四季度广告复盘!T21*广告累计效应系数计算!$G$2+广告是否投放过高——第三轮积分赛四季度广告复盘!AA21</f>
        <v>27751.71796587234</v>
      </c>
      <c r="AC21" s="100">
        <f t="shared" si="9"/>
        <v>523595.75609705155</v>
      </c>
      <c r="AD21" s="100">
        <f>IFERROR(IF(B21=基础数据!$A$2,广告是否投放过高——第三轮积分赛四季度广告复盘!AB21/广告是否投放过高——第三轮积分赛四季度广告复盘!AC21*基础数据!$D$2,IF(B21=基础数据!$A$3,广告是否投放过高——第三轮积分赛四季度广告复盘!AB21/广告是否投放过高——第三轮积分赛四季度广告复盘!AC21*基础数据!$D$3,IF(B21=基础数据!$A$4,广告是否投放过高——第三轮积分赛四季度广告复盘!AB21/广告是否投放过高——第三轮积分赛四季度广告复盘!AC21*基础数据!$D$4,广告是否投放过高——第三轮积分赛四季度广告复盘!AB21/广告是否投放过高——第三轮积分赛四季度广告复盘!AC21*基础数据!$D$5))),0)</f>
        <v>0.79503274165370807</v>
      </c>
      <c r="AE21" s="115">
        <f>(AD21-Z21)*SUMIFS(基础数据!$C$51:$C$78,基础数据!$B$51:$B$78,广告是否投放过高——第三轮积分赛四季度广告复盘!B21)/100</f>
        <v>-0.22238415616349147</v>
      </c>
      <c r="AF21" s="117">
        <f t="shared" si="10"/>
        <v>0</v>
      </c>
      <c r="AG21" s="104">
        <f t="shared" si="11"/>
        <v>-0.21028451264030426</v>
      </c>
      <c r="AH21" s="104">
        <v>-317.89827855096564</v>
      </c>
      <c r="AI21" s="104">
        <f>IF(B21=基础数据!$A$2,基础数据!$B$2*广告是否投放过高——第三轮积分赛四季度广告复盘!AG21,IF(B21=基础数据!$A$3,基础数据!$B$3*广告是否投放过高——第三轮积分赛四季度广告复盘!AG21,IF(B21=基础数据!$A$4,基础数据!$B$4*广告是否投放过高——第三轮积分赛四季度广告复盘!AG21,基础数据!$B$5*广告是否投放过高——第三轮积分赛四季度广告复盘!AG21)))-AH21</f>
        <v>107.61376591066139</v>
      </c>
    </row>
    <row r="22" spans="1:35">
      <c r="A22" s="94">
        <f t="shared" si="0"/>
        <v>13</v>
      </c>
      <c r="B22" s="100" t="str">
        <f>IFERROR(LOOKUP(1,0/((订单汇总处理!$G$7:$G$2423=C22)*(订单汇总处理!$D$7:$D$2423=2)),订单汇总处理!$H$7:$H$2423),B23)</f>
        <v>商务人士</v>
      </c>
      <c r="C22" s="100" t="str">
        <f t="shared" si="1"/>
        <v>商商1</v>
      </c>
      <c r="D22" s="98" t="s">
        <v>3108</v>
      </c>
      <c r="E22" s="99">
        <v>14108.4</v>
      </c>
      <c r="F22" s="99">
        <f>IFERROR(LOOKUP(1,0/('1Q产品评价处理'!$A$13:$A$94=C22),'1Q产品评价处理'!$G$13:$G$94),0)</f>
        <v>0.95</v>
      </c>
      <c r="G22" s="102">
        <f t="shared" si="2"/>
        <v>14108.4</v>
      </c>
      <c r="H22" s="100">
        <f t="shared" si="3"/>
        <v>220520.4</v>
      </c>
      <c r="I22" s="100">
        <f>IFERROR(IF(B22=基础数据!$A$2,广告是否投放过高——第三轮积分赛四季度广告复盘!G22/广告是否投放过高——第三轮积分赛四季度广告复盘!H22*基础数据!$D$2,IF(B22=基础数据!$A$3,广告是否投放过高——第三轮积分赛四季度广告复盘!G22/广告是否投放过高——第三轮积分赛四季度广告复盘!H22*基础数据!$D$3,IF(B22=基础数据!$A$4,广告是否投放过高——第三轮积分赛四季度广告复盘!G22/广告是否投放过高——第三轮积分赛四季度广告复盘!H22*基础数据!$D$4,广告是否投放过高——第三轮积分赛四季度广告复盘!G22/广告是否投放过高——第三轮积分赛四季度广告复盘!H22*基础数据!$D$5))),0)</f>
        <v>0.95966631658567636</v>
      </c>
      <c r="J22" s="115">
        <f>(I22-F22)*SUMIFS(基础数据!$C$9:$C$12,基础数据!$B$9:$B$12,广告是否投放过高——第三轮积分赛四季度广告复盘!B22)/100</f>
        <v>7.7813848514695055E-2</v>
      </c>
      <c r="K22" s="99">
        <v>18000</v>
      </c>
      <c r="L22" s="99">
        <f>IFERROR(LOOKUP(1,0/('2Q产品评价处理'!$A$12:$A$507=C22),'2Q产品评价处理'!$G$12:$G$507),0)</f>
        <v>0.86</v>
      </c>
      <c r="M22" s="102">
        <f t="shared" si="4"/>
        <v>18000</v>
      </c>
      <c r="N22" s="100">
        <f>M22+G22*广告累计效应系数计算!$G$2</f>
        <v>25569.680515060933</v>
      </c>
      <c r="O22" s="100">
        <f t="shared" si="5"/>
        <v>445193.50361922284</v>
      </c>
      <c r="P22" s="100">
        <f>IFERROR(IF(B22=基础数据!$A$2,广告是否投放过高——第三轮积分赛四季度广告复盘!N22/广告是否投放过高——第三轮积分赛四季度广告复盘!O22*基础数据!$D$2,IF(B22=基础数据!$A$3,广告是否投放过高——第三轮积分赛四季度广告复盘!N22/广告是否投放过高——第三轮积分赛四季度广告复盘!O22*基础数据!$D$3,IF(B22=基础数据!$A$4,广告是否投放过高——第三轮积分赛四季度广告复盘!N22/广告是否投放过高——第三轮积分赛四季度广告复盘!O22*基础数据!$D$4,广告是否投放过高——第三轮积分赛四季度广告复盘!N22/广告是否投放过高——第三轮积分赛四季度广告复盘!O22*基础数据!$D$5))),0)</f>
        <v>0.86152471814584908</v>
      </c>
      <c r="Q22" s="115">
        <f>(P22-L22)*SUMIFS(基础数据!$C$15:$C$26,基础数据!$B$15:$B$26,广告是否投放过高——第三轮积分赛四季度广告复盘!B22)/100</f>
        <v>3.3376080212636605E-2</v>
      </c>
      <c r="R22" s="99">
        <v>10000</v>
      </c>
      <c r="S22" s="99">
        <f>IFERROR(LOOKUP(1,0/('3Q产品评价处理'!$A$12:$A$853=C22),'3Q产品评价处理'!$G$12:$G$853),0)</f>
        <v>0.8</v>
      </c>
      <c r="T22" s="102">
        <f t="shared" si="6"/>
        <v>10000</v>
      </c>
      <c r="U22" s="100">
        <f>G22*广告累计效应系数计算!$G$2*广告累计效应系数计算!$K$2+广告是否投放过高——第三轮积分赛四季度广告复盘!M22*广告累计效应系数计算!$G$2+广告是否投放过高——第三轮积分赛四季度广告复盘!T22</f>
        <v>23143.875117325872</v>
      </c>
      <c r="V22" s="100">
        <f t="shared" si="7"/>
        <v>435465.09674232779</v>
      </c>
      <c r="W22" s="100">
        <f>IFERROR(IF(B22=基础数据!$A$2,广告是否投放过高——第三轮积分赛四季度广告复盘!U22/广告是否投放过高——第三轮积分赛四季度广告复盘!V22*基础数据!$D$2,IF(B22=基础数据!$A$3,广告是否投放过高——第三轮积分赛四季度广告复盘!U22/广告是否投放过高——第三轮积分赛四季度广告复盘!V22*基础数据!$D$3,IF(B22=基础数据!$A$4,广告是否投放过高——第三轮积分赛四季度广告复盘!U22/广告是否投放过高——第三轮积分赛四季度广告复盘!V22*基础数据!$D$4,广告是否投放过高——第三轮积分赛四季度广告复盘!U22/广告是否投放过高——第三轮积分赛四季度广告复盘!V22*基础数据!$D$5))),0)</f>
        <v>0.79721228947381628</v>
      </c>
      <c r="X22" s="115">
        <f>(W22-S22)*SUMIFS(基础数据!$C$29:$C$48,基础数据!$B$29:$B$48,广告是否投放过高——第三轮积分赛四季度广告复盘!B22)/100</f>
        <v>-8.9708524732593456E-2</v>
      </c>
      <c r="Y22" s="99">
        <v>12010</v>
      </c>
      <c r="Z22" s="99">
        <f>IFERROR(LOOKUP(1,0/('4Q产品评价处理'!$A$12:$A$1017=C22),'4Q产品评价处理'!$G$12:$G$1017),0)</f>
        <v>0.63</v>
      </c>
      <c r="AA22" s="102">
        <f t="shared" si="8"/>
        <v>12010</v>
      </c>
      <c r="AB22" s="100">
        <f>M22*广告累计效应系数计算!$G$2*广告累计效应系数计算!$K$2+广告是否投放过高——第三轮积分赛四季度广告复盘!T22*广告累计效应系数计算!$G$2+广告是否投放过高——第三轮积分赛四季度广告复盘!AA22</f>
        <v>21823.19820327199</v>
      </c>
      <c r="AC22" s="100">
        <f t="shared" si="9"/>
        <v>523595.75609705155</v>
      </c>
      <c r="AD22" s="100">
        <f>IFERROR(IF(B22=基础数据!$A$2,广告是否投放过高——第三轮积分赛四季度广告复盘!AB22/广告是否投放过高——第三轮积分赛四季度广告复盘!AC22*基础数据!$D$2,IF(B22=基础数据!$A$3,广告是否投放过高——第三轮积分赛四季度广告复盘!AB22/广告是否投放过高——第三轮积分赛四季度广告复盘!AC22*基础数据!$D$3,IF(B22=基础数据!$A$4,广告是否投放过高——第三轮积分赛四季度广告复盘!AB22/广告是否投放过高——第三轮积分赛四季度广告复盘!AC22*基础数据!$D$4,广告是否投放过高——第三轮积分赛四季度广告复盘!AB22/广告是否投放过高——第三轮积分赛四季度广告复盘!AC22*基础数据!$D$5))),0)</f>
        <v>0.62519218163487944</v>
      </c>
      <c r="AE22" s="115">
        <f>(AD22-Z22)*SUMIFS(基础数据!$C$51:$C$78,基础数据!$B$51:$B$78,广告是否投放过高——第三轮积分赛四季度广告复盘!B22)/100</f>
        <v>-0.21524602820644767</v>
      </c>
      <c r="AF22" s="117">
        <f t="shared" si="10"/>
        <v>0</v>
      </c>
      <c r="AG22" s="104">
        <f t="shared" si="11"/>
        <v>-0.19376462421170948</v>
      </c>
      <c r="AH22" s="104">
        <v>-331.57719892006889</v>
      </c>
      <c r="AI22" s="104">
        <f>IF(B22=基础数据!$A$2,基础数据!$B$2*广告是否投放过高——第三轮积分赛四季度广告复盘!AG22,IF(B22=基础数据!$A$3,基础数据!$B$3*广告是否投放过高——第三轮积分赛四季度广告复盘!AG22,IF(B22=基础数据!$A$4,基础数据!$B$4*广告是否投放过高——第三轮积分赛四季度广告复盘!AG22,基础数据!$B$5*广告是否投放过高——第三轮积分赛四季度广告复盘!AG22)))-AH22</f>
        <v>137.81257470835942</v>
      </c>
    </row>
    <row r="23" spans="1:35">
      <c r="A23" s="94">
        <f t="shared" si="0"/>
        <v>13</v>
      </c>
      <c r="B23" s="100" t="str">
        <f>IFERROR(LOOKUP(1,0/((订单汇总处理!$G$7:$G$2423=C23)*(订单汇总处理!$D$7:$D$2423=2)),订单汇总处理!$H$7:$H$2423),B24)</f>
        <v>商务人士</v>
      </c>
      <c r="C23" s="100" t="str">
        <f t="shared" si="1"/>
        <v>商商2</v>
      </c>
      <c r="D23" s="98" t="s">
        <v>3109</v>
      </c>
      <c r="E23" s="98"/>
      <c r="F23" s="99">
        <f>IFERROR(LOOKUP(1,0/('1Q产品评价处理'!$A$13:$A$94=C23),'1Q产品评价处理'!$G$13:$G$94),0)</f>
        <v>0</v>
      </c>
      <c r="G23" s="102">
        <f t="shared" si="2"/>
        <v>0</v>
      </c>
      <c r="H23" s="100">
        <f t="shared" si="3"/>
        <v>220520.4</v>
      </c>
      <c r="I23" s="100">
        <f>IFERROR(IF(B23=基础数据!$A$2,广告是否投放过高——第三轮积分赛四季度广告复盘!G23/广告是否投放过高——第三轮积分赛四季度广告复盘!H23*基础数据!$D$2,IF(B23=基础数据!$A$3,广告是否投放过高——第三轮积分赛四季度广告复盘!G23/广告是否投放过高——第三轮积分赛四季度广告复盘!H23*基础数据!$D$3,IF(B23=基础数据!$A$4,广告是否投放过高——第三轮积分赛四季度广告复盘!G23/广告是否投放过高——第三轮积分赛四季度广告复盘!H23*基础数据!$D$4,广告是否投放过高——第三轮积分赛四季度广告复盘!G23/广告是否投放过高——第三轮积分赛四季度广告复盘!H23*基础数据!$D$5))),0)</f>
        <v>0</v>
      </c>
      <c r="J23" s="115">
        <f>(I23-F23)*SUMIFS(基础数据!$C$9:$C$12,基础数据!$B$9:$B$12,广告是否投放过高——第三轮积分赛四季度广告复盘!B23)/100</f>
        <v>0</v>
      </c>
      <c r="K23" s="98">
        <v>0</v>
      </c>
      <c r="L23" s="99">
        <f>IFERROR(LOOKUP(1,0/('2Q产品评价处理'!$A$12:$A$507=C23),'2Q产品评价处理'!$G$12:$G$507),0)</f>
        <v>0</v>
      </c>
      <c r="M23" s="102">
        <f t="shared" si="4"/>
        <v>0</v>
      </c>
      <c r="N23" s="100">
        <f>M23+G23*广告累计效应系数计算!$G$2</f>
        <v>0</v>
      </c>
      <c r="O23" s="100">
        <f t="shared" si="5"/>
        <v>445193.50361922284</v>
      </c>
      <c r="P23" s="100">
        <f>IFERROR(IF(B23=基础数据!$A$2,广告是否投放过高——第三轮积分赛四季度广告复盘!N23/广告是否投放过高——第三轮积分赛四季度广告复盘!O23*基础数据!$D$2,IF(B23=基础数据!$A$3,广告是否投放过高——第三轮积分赛四季度广告复盘!N23/广告是否投放过高——第三轮积分赛四季度广告复盘!O23*基础数据!$D$3,IF(B23=基础数据!$A$4,广告是否投放过高——第三轮积分赛四季度广告复盘!N23/广告是否投放过高——第三轮积分赛四季度广告复盘!O23*基础数据!$D$4,广告是否投放过高——第三轮积分赛四季度广告复盘!N23/广告是否投放过高——第三轮积分赛四季度广告复盘!O23*基础数据!$D$5))),0)</f>
        <v>0</v>
      </c>
      <c r="Q23" s="115">
        <f>(P23-L23)*SUMIFS(基础数据!$C$15:$C$26,基础数据!$B$15:$B$26,广告是否投放过高——第三轮积分赛四季度广告复盘!B23)/100</f>
        <v>0</v>
      </c>
      <c r="R23" s="98">
        <v>0</v>
      </c>
      <c r="S23" s="99">
        <f>IFERROR(LOOKUP(1,0/('3Q产品评价处理'!$A$12:$A$853=C23),'3Q产品评价处理'!$G$12:$G$853),0)</f>
        <v>0</v>
      </c>
      <c r="T23" s="102">
        <f t="shared" si="6"/>
        <v>0</v>
      </c>
      <c r="U23" s="100">
        <f>G23*广告累计效应系数计算!$G$2*广告累计效应系数计算!$K$2+广告是否投放过高——第三轮积分赛四季度广告复盘!M23*广告累计效应系数计算!$G$2+广告是否投放过高——第三轮积分赛四季度广告复盘!T23</f>
        <v>0</v>
      </c>
      <c r="V23" s="100">
        <f t="shared" si="7"/>
        <v>435465.09674232779</v>
      </c>
      <c r="W23" s="100">
        <f>IFERROR(IF(B23=基础数据!$A$2,广告是否投放过高——第三轮积分赛四季度广告复盘!U23/广告是否投放过高——第三轮积分赛四季度广告复盘!V23*基础数据!$D$2,IF(B23=基础数据!$A$3,广告是否投放过高——第三轮积分赛四季度广告复盘!U23/广告是否投放过高——第三轮积分赛四季度广告复盘!V23*基础数据!$D$3,IF(B23=基础数据!$A$4,广告是否投放过高——第三轮积分赛四季度广告复盘!U23/广告是否投放过高——第三轮积分赛四季度广告复盘!V23*基础数据!$D$4,广告是否投放过高——第三轮积分赛四季度广告复盘!U23/广告是否投放过高——第三轮积分赛四季度广告复盘!V23*基础数据!$D$5))),0)</f>
        <v>0</v>
      </c>
      <c r="X23" s="115">
        <f>(W23-S23)*SUMIFS(基础数据!$C$29:$C$48,基础数据!$B$29:$B$48,广告是否投放过高——第三轮积分赛四季度广告复盘!B23)/100</f>
        <v>0</v>
      </c>
      <c r="Y23" s="99">
        <v>7010</v>
      </c>
      <c r="Z23" s="99">
        <f>IFERROR(LOOKUP(1,0/('4Q产品评价处理'!$A$12:$A$1017=C23),'4Q产品评价处理'!$G$12:$G$1017),0)</f>
        <v>0.2</v>
      </c>
      <c r="AA23" s="102">
        <f t="shared" si="8"/>
        <v>7010</v>
      </c>
      <c r="AB23" s="100">
        <f>M23*广告累计效应系数计算!$G$2*广告累计效应系数计算!$K$2+广告是否投放过高——第三轮积分赛四季度广告复盘!T23*广告累计效应系数计算!$G$2+广告是否投放过高——第三轮积分赛四季度广告复盘!AA23</f>
        <v>7010</v>
      </c>
      <c r="AC23" s="100">
        <f t="shared" si="9"/>
        <v>523595.75609705155</v>
      </c>
      <c r="AD23" s="100">
        <f>IFERROR(IF(B23=基础数据!$A$2,广告是否投放过高——第三轮积分赛四季度广告复盘!AB23/广告是否投放过高——第三轮积分赛四季度广告复盘!AC23*基础数据!$D$2,IF(B23=基础数据!$A$3,广告是否投放过高——第三轮积分赛四季度广告复盘!AB23/广告是否投放过高——第三轮积分赛四季度广告复盘!AC23*基础数据!$D$3,IF(B23=基础数据!$A$4,广告是否投放过高——第三轮积分赛四季度广告复盘!AB23/广告是否投放过高——第三轮积分赛四季度广告复盘!AC23*基础数据!$D$4,广告是否投放过高——第三轮积分赛四季度广告复盘!AB23/广告是否投放过高——第三轮积分赛四季度广告复盘!AC23*基础数据!$D$5))),0)</f>
        <v>0.2008228653031898</v>
      </c>
      <c r="AE23" s="115">
        <f>(AD23-Z23)*SUMIFS(基础数据!$C$51:$C$78,基础数据!$B$51:$B$78,广告是否投放过高——第三轮积分赛四季度广告复盘!B23)/100</f>
        <v>3.6839679623806666E-2</v>
      </c>
      <c r="AF23" s="117">
        <f t="shared" si="10"/>
        <v>0</v>
      </c>
      <c r="AG23" s="104">
        <f t="shared" si="11"/>
        <v>3.6839679623806666E-2</v>
      </c>
      <c r="AH23" s="104">
        <v>36.839679623806667</v>
      </c>
      <c r="AI23" s="104">
        <f>IF(B23=基础数据!$A$2,基础数据!$B$2*广告是否投放过高——第三轮积分赛四季度广告复盘!AG23,IF(B23=基础数据!$A$3,基础数据!$B$3*广告是否投放过高——第三轮积分赛四季度广告复盘!AG23,IF(B23=基础数据!$A$4,基础数据!$B$4*广告是否投放过高——第三轮积分赛四季度广告复盘!AG23,基础数据!$B$5*广告是否投放过高——第三轮积分赛四季度广告复盘!AG23)))-AH23</f>
        <v>0</v>
      </c>
    </row>
    <row r="24" spans="1:35" ht="26.4">
      <c r="A24" s="94">
        <f t="shared" si="0"/>
        <v>14</v>
      </c>
      <c r="B24" s="100" t="str">
        <f>IFERROR(LOOKUP(1,0/((订单汇总处理!$G$7:$G$2423=C24)*(订单汇总处理!$D$7:$D$2423=2)),订单汇总处理!$H$7:$H$2423),B25)</f>
        <v>商务人士</v>
      </c>
      <c r="C24" s="100" t="str">
        <f t="shared" si="1"/>
        <v>sw113</v>
      </c>
      <c r="D24" s="98" t="s">
        <v>3110</v>
      </c>
      <c r="E24" s="99">
        <v>9000</v>
      </c>
      <c r="F24" s="99">
        <f>IFERROR(LOOKUP(1,0/('1Q产品评价处理'!$A$13:$A$94=C24),'1Q产品评价处理'!$G$13:$G$94),0)</f>
        <v>0.61</v>
      </c>
      <c r="G24" s="102">
        <f t="shared" si="2"/>
        <v>9000</v>
      </c>
      <c r="H24" s="100">
        <f t="shared" si="3"/>
        <v>220520.4</v>
      </c>
      <c r="I24" s="100">
        <f>IFERROR(IF(B24=基础数据!$A$2,广告是否投放过高——第三轮积分赛四季度广告复盘!G24/广告是否投放过高——第三轮积分赛四季度广告复盘!H24*基础数据!$D$2,IF(B24=基础数据!$A$3,广告是否投放过高——第三轮积分赛四季度广告复盘!G24/广告是否投放过高——第三轮积分赛四季度广告复盘!H24*基础数据!$D$3,IF(B24=基础数据!$A$4,广告是否投放过高——第三轮积分赛四季度广告复盘!G24/广告是否投放过高——第三轮积分赛四季度广告复盘!H24*基础数据!$D$4,广告是否投放过高——第三轮积分赛四季度广告复盘!G24/广告是否投放过高——第三轮积分赛四季度广告复盘!H24*基础数据!$D$5))),0)</f>
        <v>0.61218826013375638</v>
      </c>
      <c r="J24" s="115">
        <f>(I24-F24)*SUMIFS(基础数据!$C$9:$C$12,基础数据!$B$9:$B$12,广告是否投放过高——第三轮积分赛四季度广告复盘!B24)/100</f>
        <v>1.7615494076738958E-2</v>
      </c>
      <c r="K24" s="99">
        <v>16800</v>
      </c>
      <c r="L24" s="99">
        <f>IFERROR(LOOKUP(1,0/('2Q产品评价处理'!$A$12:$A$507=C24),'2Q产品评价处理'!$G$12:$G$507),0)</f>
        <v>0.73</v>
      </c>
      <c r="M24" s="102">
        <f t="shared" si="4"/>
        <v>16800</v>
      </c>
      <c r="N24" s="100">
        <f>M24+G24*广告累计效应系数计算!$G$2</f>
        <v>21628.834214762013</v>
      </c>
      <c r="O24" s="100">
        <f t="shared" si="5"/>
        <v>445193.50361922284</v>
      </c>
      <c r="P24" s="100">
        <f>IFERROR(IF(B24=基础数据!$A$2,广告是否投放过高——第三轮积分赛四季度广告复盘!N24/广告是否投放过高——第三轮积分赛四季度广告复盘!O24*基础数据!$D$2,IF(B24=基础数据!$A$3,广告是否投放过高——第三轮积分赛四季度广告复盘!N24/广告是否投放过高——第三轮积分赛四季度广告复盘!O24*基础数据!$D$3,IF(B24=基础数据!$A$4,广告是否投放过高——第三轮积分赛四季度广告复盘!N24/广告是否投放过高——第三轮积分赛四季度广告复盘!O24*基础数据!$D$4,广告是否投放过高——第三轮积分赛四季度广告复盘!N24/广告是否投放过高——第三轮积分赛四季度广告复盘!O24*基础数据!$D$5))),0)</f>
        <v>0.72874494031008963</v>
      </c>
      <c r="Q24" s="115">
        <f>(P24-L24)*SUMIFS(基础数据!$C$15:$C$26,基础数据!$B$15:$B$26,广告是否投放过高——第三轮积分赛四季度广告复盘!B24)/100</f>
        <v>-2.7473256612137648E-2</v>
      </c>
      <c r="R24" s="99">
        <v>6000</v>
      </c>
      <c r="S24" s="99">
        <f>IFERROR(LOOKUP(1,0/('3Q产品评价处理'!$A$12:$A$853=C24),'3Q产品评价处理'!$G$12:$G$853),0)</f>
        <v>0.59</v>
      </c>
      <c r="T24" s="102">
        <f t="shared" si="6"/>
        <v>6000</v>
      </c>
      <c r="U24" s="100">
        <f>G24*广告累计效应系数计算!$G$2*广告累计效应系数计算!$K$2+广告是否投放过高——第三轮积分赛四季度广告复盘!M24*广告累计效应系数计算!$G$2+广告是否投放过高——第三轮积分赛四季度广告复盘!T24</f>
        <v>17237.737294323968</v>
      </c>
      <c r="V24" s="100">
        <f t="shared" si="7"/>
        <v>435465.09674232779</v>
      </c>
      <c r="W24" s="100">
        <f>IFERROR(IF(B24=基础数据!$A$2,广告是否投放过高——第三轮积分赛四季度广告复盘!U24/广告是否投放过高——第三轮积分赛四季度广告复盘!V24*基础数据!$D$2,IF(B24=基础数据!$A$3,广告是否投放过高——第三轮积分赛四季度广告复盘!U24/广告是否投放过高——第三轮积分赛四季度广告复盘!V24*基础数据!$D$3,IF(B24=基础数据!$A$4,广告是否投放过高——第三轮积分赛四季度广告复盘!U24/广告是否投放过高——第三轮积分赛四季度广告复盘!V24*基础数据!$D$4,广告是否投放过高——第三轮积分赛四季度广告复盘!U24/广告是否投放过高——第三轮积分赛四季度广告复盘!V24*基础数据!$D$5))),0)</f>
        <v>0.59376988270510578</v>
      </c>
      <c r="X24" s="115">
        <f>(W24-S24)*SUMIFS(基础数据!$C$29:$C$48,基础数据!$B$29:$B$48,广告是否投放过高——第三轮积分赛四季度广告复盘!B24)/100</f>
        <v>0.12131482545030493</v>
      </c>
      <c r="Y24" s="99">
        <v>14600</v>
      </c>
      <c r="Z24" s="99">
        <f>IFERROR(LOOKUP(1,0/('4Q产品评价处理'!$A$12:$A$1017=C24),'4Q产品评价处理'!$G$12:$G$1017),0)</f>
        <v>0.63</v>
      </c>
      <c r="AA24" s="102">
        <f t="shared" si="8"/>
        <v>14600</v>
      </c>
      <c r="AB24" s="100">
        <f>M24*广告累计效应系数计算!$G$2*广告累计效应系数计算!$K$2+广告是否投放过高——第三轮积分赛四季度广告复盘!T24*广告累计效应系数计算!$G$2+广告是否投放过高——第三轮积分赛四季度广告复盘!AA24</f>
        <v>21970.527873142004</v>
      </c>
      <c r="AC24" s="100">
        <f t="shared" si="9"/>
        <v>523595.75609705155</v>
      </c>
      <c r="AD24" s="100">
        <f>IFERROR(IF(B24=基础数据!$A$2,广告是否投放过高——第三轮积分赛四季度广告复盘!AB24/广告是否投放过高——第三轮积分赛四季度广告复盘!AC24*基础数据!$D$2,IF(B24=基础数据!$A$3,广告是否投放过高——第三轮积分赛四季度广告复盘!AB24/广告是否投放过高——第三轮积分赛四季度广告复盘!AC24*基础数据!$D$3,IF(B24=基础数据!$A$4,广告是否投放过高——第三轮积分赛四季度广告复盘!AB24/广告是否投放过高——第三轮积分赛四季度广告复盘!AC24*基础数据!$D$4,广告是否投放过高——第三轮积分赛四季度广告复盘!AB24/广告是否投放过高——第三轮积分赛四季度广告复盘!AC24*基础数据!$D$5))),0)</f>
        <v>0.62941289011526014</v>
      </c>
      <c r="AE24" s="115">
        <f>(AD24-Z24)*SUMIFS(基础数据!$C$51:$C$78,基础数据!$B$51:$B$78,广告是否投放过高——第三轮积分赛四季度广告复盘!B24)/100</f>
        <v>-2.6284909539803846E-2</v>
      </c>
      <c r="AF24" s="117">
        <f t="shared" si="10"/>
        <v>0</v>
      </c>
      <c r="AG24" s="104">
        <f t="shared" si="11"/>
        <v>8.5172153375102394E-2</v>
      </c>
      <c r="AH24" s="104">
        <v>-14.750846111578019</v>
      </c>
      <c r="AI24" s="104">
        <f>IF(B24=基础数据!$A$2,基础数据!$B$2*广告是否投放过高——第三轮积分赛四季度广告复盘!AG24,IF(B24=基础数据!$A$3,基础数据!$B$3*广告是否投放过高——第三轮积分赛四季度广告复盘!AG24,IF(B24=基础数据!$A$4,基础数据!$B$4*广告是否投放过高——第三轮积分赛四季度广告复盘!AG24,基础数据!$B$5*广告是否投放过高——第三轮积分赛四季度广告复盘!AG24)))-AH24</f>
        <v>99.922999486680411</v>
      </c>
    </row>
    <row r="25" spans="1:35">
      <c r="A25" s="94">
        <f t="shared" si="0"/>
        <v>15</v>
      </c>
      <c r="B25" s="100" t="str">
        <f>IFERROR(LOOKUP(1,0/((订单汇总处理!$G$7:$G$2423=C25)*(订单汇总处理!$D$7:$D$2423=2)),订单汇总处理!$H$7:$H$2423),B26)</f>
        <v>商务人士</v>
      </c>
      <c r="C25" s="100" t="str">
        <f t="shared" si="1"/>
        <v>2商</v>
      </c>
      <c r="D25" s="98" t="s">
        <v>3111</v>
      </c>
      <c r="E25" s="99">
        <v>8000</v>
      </c>
      <c r="F25" s="99">
        <f>IFERROR(LOOKUP(1,0/('1Q产品评价处理'!$A$13:$A$94=C25),'1Q产品评价处理'!$G$13:$G$94),0)</f>
        <v>0.54</v>
      </c>
      <c r="G25" s="102">
        <f t="shared" si="2"/>
        <v>8000</v>
      </c>
      <c r="H25" s="100">
        <f t="shared" si="3"/>
        <v>220520.4</v>
      </c>
      <c r="I25" s="100">
        <f>IFERROR(IF(B25=基础数据!$A$2,广告是否投放过高——第三轮积分赛四季度广告复盘!G25/广告是否投放过高——第三轮积分赛四季度广告复盘!H25*基础数据!$D$2,IF(B25=基础数据!$A$3,广告是否投放过高——第三轮积分赛四季度广告复盘!G25/广告是否投放过高——第三轮积分赛四季度广告复盘!H25*基础数据!$D$3,IF(B25=基础数据!$A$4,广告是否投放过高——第三轮积分赛四季度广告复盘!G25/广告是否投放过高——第三轮积分赛四季度广告复盘!H25*基础数据!$D$4,广告是否投放过高——第三轮积分赛四季度广告复盘!G25/广告是否投放过高——第三轮积分赛四季度广告复盘!H25*基础数据!$D$5))),0)</f>
        <v>0.54416734234111674</v>
      </c>
      <c r="J25" s="115">
        <f>(I25-F25)*SUMIFS(基础数据!$C$9:$C$12,基础数据!$B$9:$B$12,广告是否投放过高——第三轮积分赛四季度广告复盘!B25)/100</f>
        <v>3.3547105845989501E-2</v>
      </c>
      <c r="K25" s="98">
        <v>0</v>
      </c>
      <c r="L25" s="99">
        <f>IFERROR(LOOKUP(1,0/('2Q产品评价处理'!$A$12:$A$507=C25),'2Q产品评价处理'!$G$12:$G$507),0)</f>
        <v>0.14000000000000001</v>
      </c>
      <c r="M25" s="102">
        <f t="shared" si="4"/>
        <v>0</v>
      </c>
      <c r="N25" s="100">
        <f>M25+G25*广告累计效应系数计算!$G$2</f>
        <v>4292.2970797884564</v>
      </c>
      <c r="O25" s="100">
        <f t="shared" si="5"/>
        <v>445193.50361922284</v>
      </c>
      <c r="P25" s="100">
        <f>IFERROR(IF(B25=基础数据!$A$2,广告是否投放过高——第三轮积分赛四季度广告复盘!N25/广告是否投放过高——第三轮积分赛四季度广告复盘!O25*基础数据!$D$2,IF(B25=基础数据!$A$3,广告是否投放过高——第三轮积分赛四季度广告复盘!N25/广告是否投放过高——第三轮积分赛四季度广告复盘!O25*基础数据!$D$3,IF(B25=基础数据!$A$4,广告是否投放过高——第三轮积分赛四季度广告复盘!N25/广告是否投放过高——第三轮积分赛四季度广告复盘!O25*基础数据!$D$4,广告是否投放过高——第三轮积分赛四季度广告复盘!N25/广告是否投放过高——第三轮积分赛四季度广告复盘!O25*基础数据!$D$5))),0)</f>
        <v>0.14462128416836767</v>
      </c>
      <c r="Q25" s="115">
        <f>(P25-L25)*SUMIFS(基础数据!$C$15:$C$26,基础数据!$B$15:$B$26,广告是否投放过高——第三轮积分赛四季度广告复盘!B25)/100</f>
        <v>0.101159910445568</v>
      </c>
      <c r="R25" s="98">
        <v>0</v>
      </c>
      <c r="S25" s="99">
        <f>IFERROR(LOOKUP(1,0/('3Q产品评价处理'!$A$12:$A$853=C25),'3Q产品评价处理'!$G$12:$G$853),0)</f>
        <v>7.0000000000000007E-2</v>
      </c>
      <c r="T25" s="102">
        <f t="shared" si="6"/>
        <v>0</v>
      </c>
      <c r="U25" s="100">
        <f>G25*广告累计效应系数计算!$G$2*广告累计效应系数计算!$K$2+广告是否投放过高——第三轮积分赛四季度广告复盘!M25*广告累计效应系数计算!$G$2+广告是否投放过高——第三轮积分赛四季度广告复盘!T25</f>
        <v>1976.8119349050762</v>
      </c>
      <c r="V25" s="100">
        <f t="shared" si="7"/>
        <v>435465.09674232779</v>
      </c>
      <c r="W25" s="100">
        <f>IFERROR(IF(B25=基础数据!$A$2,广告是否投放过高——第三轮积分赛四季度广告复盘!U25/广告是否投放过高——第三轮积分赛四季度广告复盘!V25*基础数据!$D$2,IF(B25=基础数据!$A$3,广告是否投放过高——第三轮积分赛四季度广告复盘!U25/广告是否投放过高——第三轮积分赛四季度广告复盘!V25*基础数据!$D$3,IF(B25=基础数据!$A$4,广告是否投放过高——第三轮积分赛四季度广告复盘!U25/广告是否投放过高——第三轮积分赛四季度广告复盘!V25*基础数据!$D$4,广告是否投放过高——第三轮积分赛四季度广告复盘!U25/广告是否投放过高——第三轮积分赛四季度广告复盘!V25*基础数据!$D$5))),0)</f>
        <v>6.8093124444189024E-2</v>
      </c>
      <c r="X25" s="115">
        <f>(W25-S25)*SUMIFS(基础数据!$C$29:$C$48,基础数据!$B$29:$B$48,广告是否投放过高——第三轮积分赛四季度广告复盘!B25)/100</f>
        <v>-6.1363255385997427E-2</v>
      </c>
      <c r="Y25" s="98">
        <v>0</v>
      </c>
      <c r="Z25" s="99">
        <f>IFERROR(LOOKUP(1,0/('4Q产品评价处理'!$A$12:$A$1017=C25),'4Q产品评价处理'!$G$12:$G$1017),0)</f>
        <v>0</v>
      </c>
      <c r="AA25" s="102">
        <f t="shared" si="8"/>
        <v>0</v>
      </c>
      <c r="AB25" s="100">
        <f>M25*广告累计效应系数计算!$G$2*广告累计效应系数计算!$K$2+广告是否投放过高——第三轮积分赛四季度广告复盘!T25*广告累计效应系数计算!$G$2+广告是否投放过高——第三轮积分赛四季度广告复盘!AA25</f>
        <v>0</v>
      </c>
      <c r="AC25" s="100">
        <f t="shared" si="9"/>
        <v>523595.75609705155</v>
      </c>
      <c r="AD25" s="100">
        <f>IFERROR(IF(B25=基础数据!$A$2,广告是否投放过高——第三轮积分赛四季度广告复盘!AB25/广告是否投放过高——第三轮积分赛四季度广告复盘!AC25*基础数据!$D$2,IF(B25=基础数据!$A$3,广告是否投放过高——第三轮积分赛四季度广告复盘!AB25/广告是否投放过高——第三轮积分赛四季度广告复盘!AC25*基础数据!$D$3,IF(B25=基础数据!$A$4,广告是否投放过高——第三轮积分赛四季度广告复盘!AB25/广告是否投放过高——第三轮积分赛四季度广告复盘!AC25*基础数据!$D$4,广告是否投放过高——第三轮积分赛四季度广告复盘!AB25/广告是否投放过高——第三轮积分赛四季度广告复盘!AC25*基础数据!$D$5))),0)</f>
        <v>0</v>
      </c>
      <c r="AE25" s="115">
        <f>(AD25-Z25)*SUMIFS(基础数据!$C$51:$C$78,基础数据!$B$51:$B$78,广告是否投放过高——第三轮积分赛四季度广告复盘!B25)/100</f>
        <v>0</v>
      </c>
      <c r="AF25" s="117">
        <f t="shared" si="10"/>
        <v>0</v>
      </c>
      <c r="AG25" s="104">
        <f t="shared" si="11"/>
        <v>7.3343760905560079E-2</v>
      </c>
      <c r="AH25" s="104">
        <v>25.951512315477</v>
      </c>
      <c r="AI25" s="104">
        <f>IF(B25=基础数据!$A$2,基础数据!$B$2*广告是否投放过高——第三轮积分赛四季度广告复盘!AG25,IF(B25=基础数据!$A$3,基础数据!$B$3*广告是否投放过高——第三轮积分赛四季度广告复盘!AG25,IF(B25=基础数据!$A$4,基础数据!$B$4*广告是否投放过高——第三轮积分赛四季度广告复盘!AG25,基础数据!$B$5*广告是否投放过高——第三轮积分赛四季度广告复盘!AG25)))-AH25</f>
        <v>47.392248590083071</v>
      </c>
    </row>
    <row r="26" spans="1:35">
      <c r="A26" s="94">
        <f t="shared" si="0"/>
        <v>15</v>
      </c>
      <c r="B26" s="100" t="str">
        <f>IFERROR(LOOKUP(1,0/((订单汇总处理!$G$7:$G$2423=C26)*(订单汇总处理!$D$7:$D$2423=2)),订单汇总处理!$H$7:$H$2423),B27)</f>
        <v>商务人士</v>
      </c>
      <c r="C26" s="100" t="str">
        <f t="shared" si="1"/>
        <v>1商</v>
      </c>
      <c r="D26" s="98" t="s">
        <v>3112</v>
      </c>
      <c r="E26" s="98">
        <v>0</v>
      </c>
      <c r="F26" s="99">
        <f>IFERROR(LOOKUP(1,0/('1Q产品评价处理'!$A$13:$A$94=C26),'1Q产品评价处理'!$G$13:$G$94),0)</f>
        <v>0</v>
      </c>
      <c r="G26" s="102">
        <f t="shared" si="2"/>
        <v>0</v>
      </c>
      <c r="H26" s="100">
        <f t="shared" si="3"/>
        <v>220520.4</v>
      </c>
      <c r="I26" s="100">
        <f>IFERROR(IF(B26=基础数据!$A$2,广告是否投放过高——第三轮积分赛四季度广告复盘!G26/广告是否投放过高——第三轮积分赛四季度广告复盘!H26*基础数据!$D$2,IF(B26=基础数据!$A$3,广告是否投放过高——第三轮积分赛四季度广告复盘!G26/广告是否投放过高——第三轮积分赛四季度广告复盘!H26*基础数据!$D$3,IF(B26=基础数据!$A$4,广告是否投放过高——第三轮积分赛四季度广告复盘!G26/广告是否投放过高——第三轮积分赛四季度广告复盘!H26*基础数据!$D$4,广告是否投放过高——第三轮积分赛四季度广告复盘!G26/广告是否投放过高——第三轮积分赛四季度广告复盘!H26*基础数据!$D$5))),0)</f>
        <v>0</v>
      </c>
      <c r="J26" s="115">
        <f>(I26-F26)*SUMIFS(基础数据!$C$9:$C$12,基础数据!$B$9:$B$12,广告是否投放过高——第三轮积分赛四季度广告复盘!B26)/100</f>
        <v>0</v>
      </c>
      <c r="K26" s="98">
        <v>0</v>
      </c>
      <c r="L26" s="99">
        <f>IFERROR(LOOKUP(1,0/('2Q产品评价处理'!$A$12:$A$507=C26),'2Q产品评价处理'!$G$12:$G$507),0)</f>
        <v>0</v>
      </c>
      <c r="M26" s="102">
        <f t="shared" si="4"/>
        <v>0</v>
      </c>
      <c r="N26" s="100">
        <f>M26+G26*广告累计效应系数计算!$G$2</f>
        <v>0</v>
      </c>
      <c r="O26" s="100">
        <f t="shared" si="5"/>
        <v>445193.50361922284</v>
      </c>
      <c r="P26" s="100">
        <f>IFERROR(IF(B26=基础数据!$A$2,广告是否投放过高——第三轮积分赛四季度广告复盘!N26/广告是否投放过高——第三轮积分赛四季度广告复盘!O26*基础数据!$D$2,IF(B26=基础数据!$A$3,广告是否投放过高——第三轮积分赛四季度广告复盘!N26/广告是否投放过高——第三轮积分赛四季度广告复盘!O26*基础数据!$D$3,IF(B26=基础数据!$A$4,广告是否投放过高——第三轮积分赛四季度广告复盘!N26/广告是否投放过高——第三轮积分赛四季度广告复盘!O26*基础数据!$D$4,广告是否投放过高——第三轮积分赛四季度广告复盘!N26/广告是否投放过高——第三轮积分赛四季度广告复盘!O26*基础数据!$D$5))),0)</f>
        <v>0</v>
      </c>
      <c r="Q26" s="115">
        <f>(P26-L26)*SUMIFS(基础数据!$C$15:$C$26,基础数据!$B$15:$B$26,广告是否投放过高——第三轮积分赛四季度广告复盘!B26)/100</f>
        <v>0</v>
      </c>
      <c r="R26" s="99">
        <v>5000</v>
      </c>
      <c r="S26" s="99">
        <f>IFERROR(LOOKUP(1,0/('3Q产品评价处理'!$A$12:$A$853=C26),'3Q产品评价处理'!$G$12:$G$853),0)</f>
        <v>0.17</v>
      </c>
      <c r="T26" s="102">
        <f t="shared" si="6"/>
        <v>5000</v>
      </c>
      <c r="U26" s="100">
        <f>G26*广告累计效应系数计算!$G$2*广告累计效应系数计算!$K$2+广告是否投放过高——第三轮积分赛四季度广告复盘!M26*广告累计效应系数计算!$G$2+广告是否投放过高——第三轮积分赛四季度广告复盘!T26</f>
        <v>5000</v>
      </c>
      <c r="V26" s="100">
        <f t="shared" si="7"/>
        <v>435465.09674232779</v>
      </c>
      <c r="W26" s="100">
        <f>IFERROR(IF(B26=基础数据!$A$2,广告是否投放过高——第三轮积分赛四季度广告复盘!U26/广告是否投放过高——第三轮积分赛四季度广告复盘!V26*基础数据!$D$2,IF(B26=基础数据!$A$3,广告是否投放过高——第三轮积分赛四季度广告复盘!U26/广告是否投放过高——第三轮积分赛四季度广告复盘!V26*基础数据!$D$3,IF(B26=基础数据!$A$4,广告是否投放过高——第三轮积分赛四季度广告复盘!U26/广告是否投放过高——第三轮积分赛四季度广告复盘!V26*基础数据!$D$4,广告是否投放过高——第三轮积分赛四季度广告复盘!U26/广告是否投放过高——第三轮积分赛四季度广告复盘!V26*基础数据!$D$5))),0)</f>
        <v>0.17222964724628387</v>
      </c>
      <c r="X26" s="115">
        <f>(W26-S26)*SUMIFS(基础数据!$C$29:$C$48,基础数据!$B$29:$B$48,广告是否投放过高——第三轮积分赛四季度广告复盘!B26)/100</f>
        <v>7.1750048385414475E-2</v>
      </c>
      <c r="Y26" s="99">
        <v>8000</v>
      </c>
      <c r="Z26" s="99">
        <f>IFERROR(LOOKUP(1,0/('4Q产品评价处理'!$A$12:$A$1017=C26),'4Q产品评价处理'!$G$12:$G$1017),0)</f>
        <v>0.31</v>
      </c>
      <c r="AA26" s="102">
        <f t="shared" si="8"/>
        <v>8000</v>
      </c>
      <c r="AB26" s="100">
        <f>M26*广告累计效应系数计算!$G$2*广告累计效应系数计算!$K$2+广告是否投放过高——第三轮积分赛四季度广告复盘!T26*广告累计效应系数计算!$G$2+广告是否投放过高——第三轮积分赛四季度广告复盘!AA26</f>
        <v>10682.685674867786</v>
      </c>
      <c r="AC26" s="100">
        <f t="shared" si="9"/>
        <v>523595.75609705155</v>
      </c>
      <c r="AD26" s="100">
        <f>IFERROR(IF(B26=基础数据!$A$2,广告是否投放过高——第三轮积分赛四季度广告复盘!AB26/广告是否投放过高——第三轮积分赛四季度广告复盘!AC26*基础数据!$D$2,IF(B26=基础数据!$A$3,广告是否投放过高——第三轮积分赛四季度广告复盘!AB26/广告是否投放过高——第三轮积分赛四季度广告复盘!AC26*基础数据!$D$3,IF(B26=基础数据!$A$4,广告是否投放过高——第三轮积分赛四季度广告复盘!AB26/广告是否投放过高——第三轮积分赛四季度广告复盘!AC26*基础数据!$D$4,广告是否投放过高——第三轮积分赛四季度广告复盘!AB26/广告是否投放过高——第三轮积分赛四季度广告复盘!AC26*基础数据!$D$5))),0)</f>
        <v>0.3060381663852052</v>
      </c>
      <c r="AE26" s="115">
        <f>(AD26-Z26)*SUMIFS(基础数据!$C$51:$C$78,基础数据!$B$51:$B$78,广告是否投放过高——第三轮积分赛四季度广告复盘!B26)/100</f>
        <v>-0.17737129093436302</v>
      </c>
      <c r="AF26" s="117">
        <f t="shared" si="10"/>
        <v>0</v>
      </c>
      <c r="AG26" s="104">
        <f t="shared" si="11"/>
        <v>-0.10562124254894854</v>
      </c>
      <c r="AH26" s="104">
        <v>-111.63872740494477</v>
      </c>
      <c r="AI26" s="104">
        <f>IF(B26=基础数据!$A$2,基础数据!$B$2*广告是否投放过高——第三轮积分赛四季度广告复盘!AG26,IF(B26=基础数据!$A$3,基础数据!$B$3*广告是否投放过高——第三轮积分赛四季度广告复盘!AG26,IF(B26=基础数据!$A$4,基础数据!$B$4*广告是否投放过高——第三轮积分赛四季度广告复盘!AG26,基础数据!$B$5*广告是否投放过高——第三轮积分赛四季度广告复盘!AG26)))-AH26</f>
        <v>6.01748485599623</v>
      </c>
    </row>
    <row r="27" spans="1:35">
      <c r="A27" s="94">
        <f t="shared" si="0"/>
        <v>16</v>
      </c>
      <c r="B27" s="100" t="str">
        <f>IFERROR(LOOKUP(1,0/((订单汇总处理!$G$7:$G$2423=C27)*(订单汇总处理!$D$7:$D$2423=2)),订单汇总处理!$H$7:$H$2423),B28)</f>
        <v>商务人士</v>
      </c>
      <c r="C27" s="100" t="str">
        <f t="shared" si="1"/>
        <v>S1</v>
      </c>
      <c r="D27" s="98" t="s">
        <v>3113</v>
      </c>
      <c r="E27" s="99">
        <v>20011</v>
      </c>
      <c r="F27" s="99">
        <f>IFERROR(LOOKUP(1,0/('1Q产品评价处理'!$A$13:$A$94=C27),'1Q产品评价处理'!$G$13:$G$94),0)</f>
        <v>1.35</v>
      </c>
      <c r="G27" s="102">
        <f t="shared" si="2"/>
        <v>20011</v>
      </c>
      <c r="H27" s="100">
        <f t="shared" si="3"/>
        <v>220520.4</v>
      </c>
      <c r="I27" s="100">
        <f>IFERROR(IF(B27=基础数据!$A$2,广告是否投放过高——第三轮积分赛四季度广告复盘!G27/广告是否投放过高——第三轮积分赛四季度广告复盘!H27*基础数据!$D$2,IF(B27=基础数据!$A$3,广告是否投放过高——第三轮积分赛四季度广告复盘!G27/广告是否投放过高——第三轮积分赛四季度广告复盘!H27*基础数据!$D$3,IF(B27=基础数据!$A$4,广告是否投放过高——第三轮积分赛四季度广告复盘!G27/广告是否投放过高——第三轮积分赛四季度广告复盘!H27*基础数据!$D$4,广告是否投放过高——第三轮积分赛四季度广告复盘!G27/广告是否投放过高——第三轮积分赛四季度广告复盘!H27*基础数据!$D$5))),0)</f>
        <v>1.3611665859485109</v>
      </c>
      <c r="J27" s="115">
        <f>(I27-F27)*SUMIFS(基础数据!$C$9:$C$12,基础数据!$B$9:$B$12,广告是否投放过高——第三轮积分赛四季度广告复盘!B27)/100</f>
        <v>8.9891016885512195E-2</v>
      </c>
      <c r="K27" s="99">
        <v>11011.11</v>
      </c>
      <c r="L27" s="99">
        <f>IFERROR(LOOKUP(1,0/('2Q产品评价处理'!$A$12:$A$507=C27),'2Q产品评价处理'!$G$12:$G$507),0)</f>
        <v>0.73</v>
      </c>
      <c r="M27" s="102">
        <f t="shared" si="4"/>
        <v>11011.11</v>
      </c>
      <c r="N27" s="100">
        <f>M27+G27*广告累计效应系数计算!$G$2</f>
        <v>21747.754607955852</v>
      </c>
      <c r="O27" s="100">
        <f t="shared" si="5"/>
        <v>445193.50361922284</v>
      </c>
      <c r="P27" s="100">
        <f>IFERROR(IF(B27=基础数据!$A$2,广告是否投放过高——第三轮积分赛四季度广告复盘!N27/广告是否投放过高——第三轮积分赛四季度广告复盘!O27*基础数据!$D$2,IF(B27=基础数据!$A$3,广告是否投放过高——第三轮积分赛四季度广告复盘!N27/广告是否投放过高——第三轮积分赛四季度广告复盘!O27*基础数据!$D$3,IF(B27=基础数据!$A$4,广告是否投放过高——第三轮积分赛四季度广告复盘!N27/广告是否投放过高——第三轮积分赛四季度广告复盘!O27*基础数据!$D$4,广告是否投放过高——第三轮积分赛四季度广告复盘!N27/广告是否投放过高——第三轮积分赛四季度广告复盘!O27*基础数据!$D$5))),0)</f>
        <v>0.73275175056991149</v>
      </c>
      <c r="Q27" s="115">
        <f>(P27-L27)*SUMIFS(基础数据!$C$15:$C$26,基础数据!$B$15:$B$26,广告是否投放过高——第三轮积分赛四季度广告复盘!B27)/100</f>
        <v>6.0235819975362828E-2</v>
      </c>
      <c r="R27" s="98">
        <v>0</v>
      </c>
      <c r="S27" s="99">
        <f>IFERROR(LOOKUP(1,0/('3Q产品评价处理'!$A$12:$A$853=C27),'3Q产品评价处理'!$G$12:$G$853),0)</f>
        <v>0.37</v>
      </c>
      <c r="T27" s="102">
        <f t="shared" si="6"/>
        <v>0</v>
      </c>
      <c r="U27" s="100">
        <f>G27*广告累计效应系数计算!$G$2*广告累计效应系数计算!$K$2+广告是否投放过高——第三轮积分赛四季度广告复盘!M27*广告累计效应系数计算!$G$2+广告是否投放过高——第三轮积分赛四季度广告复盘!T27</f>
        <v>10852.617365951868</v>
      </c>
      <c r="V27" s="100">
        <f t="shared" si="7"/>
        <v>435465.09674232779</v>
      </c>
      <c r="W27" s="100">
        <f>IFERROR(IF(B27=基础数据!$A$2,广告是否投放过高——第三轮积分赛四季度广告复盘!U27/广告是否投放过高——第三轮积分赛四季度广告复盘!V27*基础数据!$D$2,IF(B27=基础数据!$A$3,广告是否投放过高——第三轮积分赛四季度广告复盘!U27/广告是否投放过高——第三轮积分赛四季度广告复盘!V27*基础数据!$D$3,IF(B27=基础数据!$A$4,广告是否投放过高——第三轮积分赛四季度广告复盘!U27/广告是否投放过高——第三轮积分赛四季度广告复盘!V27*基础数据!$D$4,广告是否投放过高——第三轮积分赛四季度广告复盘!U27/广告是否投放过高——第三轮积分赛四季度广告复盘!V27*基础数据!$D$5))),0)</f>
        <v>0.37382849212735697</v>
      </c>
      <c r="X27" s="115">
        <f>(W27-S27)*SUMIFS(基础数据!$C$29:$C$48,基础数据!$B$29:$B$48,广告是否投放过高——第三轮积分赛四季度广告复盘!B27)/100</f>
        <v>0.12320087665834745</v>
      </c>
      <c r="Y27" s="99">
        <v>15011</v>
      </c>
      <c r="Z27" s="99">
        <f>IFERROR(LOOKUP(1,0/('4Q产品评价处理'!$A$12:$A$1017=C27),'4Q产品评价处理'!$G$12:$G$1017),0)</f>
        <v>0.51</v>
      </c>
      <c r="AA27" s="102">
        <f t="shared" si="8"/>
        <v>15011</v>
      </c>
      <c r="AB27" s="100">
        <f>M27*广告累计效应系数计算!$G$2*广告累计效应系数计算!$K$2+广告是否投放过高——第三轮积分赛四季度广告复盘!T27*广告累计效应系数计算!$G$2+广告是否投放过高——第三轮积分赛四季度广告复盘!AA27</f>
        <v>17731.861708069078</v>
      </c>
      <c r="AC27" s="100">
        <f t="shared" si="9"/>
        <v>523595.75609705155</v>
      </c>
      <c r="AD27" s="100">
        <f>IFERROR(IF(B27=基础数据!$A$2,广告是否投放过高——第三轮积分赛四季度广告复盘!AB27/广告是否投放过高——第三轮积分赛四季度广告复盘!AC27*基础数据!$D$2,IF(B27=基础数据!$A$3,广告是否投放过高——第三轮积分赛四季度广告复盘!AB27/广告是否投放过高——第三轮积分赛四季度广告复盘!AC27*基础数据!$D$3,IF(B27=基础数据!$A$4,广告是否投放过高——第三轮积分赛四季度广告复盘!AB27/广告是否投放过高——第三轮积分赛四季度广告复盘!AC27*基础数据!$D$4,广告是否投放过高——第三轮积分赛四季度广告复盘!AB27/广告是否投放过高——第三轮积分赛四季度广告复盘!AC27*基础数据!$D$5))),0)</f>
        <v>0.50798334884084817</v>
      </c>
      <c r="AE27" s="115">
        <f>(AD27-Z27)*SUMIFS(基础数据!$C$51:$C$78,基础数据!$B$51:$B$78,广告是否投放过高——第三轮积分赛四季度广告复盘!B27)/100</f>
        <v>-9.0285472395227814E-2</v>
      </c>
      <c r="AF27" s="117">
        <f t="shared" si="10"/>
        <v>0</v>
      </c>
      <c r="AG27" s="104">
        <f t="shared" si="11"/>
        <v>0.18304224112399464</v>
      </c>
      <c r="AH27" s="104">
        <v>38.682128312856598</v>
      </c>
      <c r="AI27" s="104">
        <f>IF(B27=基础数据!$A$2,基础数据!$B$2*广告是否投放过高——第三轮积分赛四季度广告复盘!AG27,IF(B27=基础数据!$A$3,基础数据!$B$3*广告是否投放过高——第三轮积分赛四季度广告复盘!AG27,IF(B27=基础数据!$A$4,基础数据!$B$4*广告是否投放过高——第三轮积分赛四季度广告复盘!AG27,基础数据!$B$5*广告是否投放过高——第三轮积分赛四季度广告复盘!AG27)))-AH27</f>
        <v>144.36011281113804</v>
      </c>
    </row>
    <row r="28" spans="1:35">
      <c r="A28" s="94">
        <f t="shared" si="0"/>
        <v>16</v>
      </c>
      <c r="B28" s="100" t="str">
        <f>IFERROR(LOOKUP(1,0/((订单汇总处理!$G$7:$G$2423=C28)*(订单汇总处理!$D$7:$D$2423=2)),订单汇总处理!$H$7:$H$2423),B29)</f>
        <v>商务人士</v>
      </c>
      <c r="C28" s="100" t="str">
        <f t="shared" si="1"/>
        <v>S2</v>
      </c>
      <c r="D28" s="98" t="s">
        <v>3114</v>
      </c>
      <c r="E28" s="98">
        <v>0</v>
      </c>
      <c r="F28" s="99">
        <f>IFERROR(LOOKUP(1,0/('1Q产品评价处理'!$A$13:$A$94=C28),'1Q产品评价处理'!$G$13:$G$94),0)</f>
        <v>0</v>
      </c>
      <c r="G28" s="102">
        <f t="shared" si="2"/>
        <v>0</v>
      </c>
      <c r="H28" s="100">
        <f t="shared" si="3"/>
        <v>220520.4</v>
      </c>
      <c r="I28" s="100">
        <f>IFERROR(IF(B28=基础数据!$A$2,广告是否投放过高——第三轮积分赛四季度广告复盘!G28/广告是否投放过高——第三轮积分赛四季度广告复盘!H28*基础数据!$D$2,IF(B28=基础数据!$A$3,广告是否投放过高——第三轮积分赛四季度广告复盘!G28/广告是否投放过高——第三轮积分赛四季度广告复盘!H28*基础数据!$D$3,IF(B28=基础数据!$A$4,广告是否投放过高——第三轮积分赛四季度广告复盘!G28/广告是否投放过高——第三轮积分赛四季度广告复盘!H28*基础数据!$D$4,广告是否投放过高——第三轮积分赛四季度广告复盘!G28/广告是否投放过高——第三轮积分赛四季度广告复盘!H28*基础数据!$D$5))),0)</f>
        <v>0</v>
      </c>
      <c r="J28" s="115">
        <f>(I28-F28)*SUMIFS(基础数据!$C$9:$C$12,基础数据!$B$9:$B$12,广告是否投放过高——第三轮积分赛四季度广告复盘!B28)/100</f>
        <v>0</v>
      </c>
      <c r="K28" s="99">
        <v>8011.11</v>
      </c>
      <c r="L28" s="99">
        <f>IFERROR(LOOKUP(1,0/('2Q产品评价处理'!$A$12:$A$507=C28),'2Q产品评价处理'!$G$12:$G$507),0)</f>
        <v>0.27</v>
      </c>
      <c r="M28" s="102">
        <f t="shared" si="4"/>
        <v>8011.11</v>
      </c>
      <c r="N28" s="100">
        <f>M28+G28*广告累计效应系数计算!$G$2</f>
        <v>8011.11</v>
      </c>
      <c r="O28" s="100">
        <f t="shared" si="5"/>
        <v>445193.50361922284</v>
      </c>
      <c r="P28" s="100">
        <f>IFERROR(IF(B28=基础数据!$A$2,广告是否投放过高——第三轮积分赛四季度广告复盘!N28/广告是否投放过高——第三轮积分赛四季度广告复盘!O28*基础数据!$D$2,IF(B28=基础数据!$A$3,广告是否投放过高——第三轮积分赛四季度广告复盘!N28/广告是否投放过高——第三轮积分赛四季度广告复盘!O28*基础数据!$D$3,IF(B28=基础数据!$A$4,广告是否投放过高——第三轮积分赛四季度广告复盘!N28/广告是否投放过高——第三轮积分赛四季度广告复盘!O28*基础数据!$D$4,广告是否投放过高——第三轮积分赛四季度广告复盘!N28/广告是否投放过高——第三轮积分赛四季度广告复盘!O28*基础数据!$D$5))),0)</f>
        <v>0.26992004380814005</v>
      </c>
      <c r="Q28" s="115">
        <f>(P28-L28)*SUMIFS(基础数据!$C$15:$C$26,基础数据!$B$15:$B$26,广告是否投放过高——第三轮积分赛四季度广告复盘!B28)/100</f>
        <v>-1.7502410398146228E-3</v>
      </c>
      <c r="R28" s="98">
        <v>0</v>
      </c>
      <c r="S28" s="99">
        <f>IFERROR(LOOKUP(1,0/('3Q产品评价处理'!$A$12:$A$853=C28),'3Q产品评价处理'!$G$12:$G$853),0)</f>
        <v>0.15</v>
      </c>
      <c r="T28" s="102">
        <f t="shared" si="6"/>
        <v>0</v>
      </c>
      <c r="U28" s="100">
        <f>G28*广告累计效应系数计算!$G$2*广告累计效应系数计算!$K$2+广告是否投放过高——第三轮积分赛四季度广告复盘!M28*广告累计效应系数计算!$G$2+广告是否投放过高——第三轮积分赛四季度广告复盘!T28</f>
        <v>4298.258007358012</v>
      </c>
      <c r="V28" s="100">
        <f t="shared" si="7"/>
        <v>435465.09674232779</v>
      </c>
      <c r="W28" s="100">
        <f>IFERROR(IF(B28=基础数据!$A$2,广告是否投放过高——第三轮积分赛四季度广告复盘!U28/广告是否投放过高——第三轮积分赛四季度广告复盘!V28*基础数据!$D$2,IF(B28=基础数据!$A$3,广告是否投放过高——第三轮积分赛四季度广告复盘!U28/广告是否投放过高——第三轮积分赛四季度广告复盘!V28*基础数据!$D$3,IF(B28=基础数据!$A$4,广告是否投放过高——第三轮积分赛四季度广告复盘!U28/广告是否投放过高——第三轮积分赛四季度广告复盘!V28*基础数据!$D$4,广告是否投放过高——第三轮积分赛四季度广告复盘!U28/广告是否投放过高——第三轮积分赛四季度广告复盘!V28*基础数据!$D$5))),0)</f>
        <v>0.14805749207615709</v>
      </c>
      <c r="X28" s="115">
        <f>(W28-S28)*SUMIFS(基础数据!$C$29:$C$48,基础数据!$B$29:$B$48,广告是否投放过高——第三轮积分赛四季度广告复盘!B28)/100</f>
        <v>-6.250990498926455E-2</v>
      </c>
      <c r="Y28" s="99">
        <v>8011</v>
      </c>
      <c r="Z28" s="99">
        <f>IFERROR(LOOKUP(1,0/('4Q产品评价处理'!$A$12:$A$1017=C28),'4Q产品评价处理'!$G$12:$G$1017),0)</f>
        <v>0.28999999999999998</v>
      </c>
      <c r="AA28" s="102">
        <f t="shared" si="8"/>
        <v>8011</v>
      </c>
      <c r="AB28" s="100">
        <f>M28*广告累计效应系数计算!$G$2*广告累计效应系数计算!$K$2+广告是否投放过高——第三轮积分赛四季度广告复盘!T28*广告累计效应系数计算!$G$2+广告是否投放过高——第三轮积分赛四季度广告复盘!AA28</f>
        <v>9990.5572324796758</v>
      </c>
      <c r="AC28" s="100">
        <f t="shared" si="9"/>
        <v>523595.75609705155</v>
      </c>
      <c r="AD28" s="100">
        <f>IFERROR(IF(B28=基础数据!$A$2,广告是否投放过高——第三轮积分赛四季度广告复盘!AB28/广告是否投放过高——第三轮积分赛四季度广告复盘!AC28*基础数据!$D$2,IF(B28=基础数据!$A$3,广告是否投放过高——第三轮积分赛四季度广告复盘!AB28/广告是否投放过高——第三轮积分赛四季度广告复盘!AC28*基础数据!$D$3,IF(B28=基础数据!$A$4,广告是否投放过高——第三轮积分赛四季度广告复盘!AB28/广告是否投放过高——第三轮积分赛四季度广告复盘!AC28*基础数据!$D$4,广告是否投放过高——第三轮积分赛四季度广告复盘!AB28/广告是否投放过高——第三轮积分赛四季度广告复盘!AC28*基础数据!$D$5))),0)</f>
        <v>0.28621003272497497</v>
      </c>
      <c r="AE28" s="115">
        <f>(AD28-Z28)*SUMIFS(基础数据!$C$51:$C$78,基础数据!$B$51:$B$78,广告是否投放过高——第三轮积分赛四季度广告复盘!B28)/100</f>
        <v>-0.16967683490286961</v>
      </c>
      <c r="AF28" s="117">
        <f t="shared" si="10"/>
        <v>0</v>
      </c>
      <c r="AG28" s="104">
        <f t="shared" si="11"/>
        <v>-0.23393698093194878</v>
      </c>
      <c r="AH28" s="104">
        <v>-252.71814042684571</v>
      </c>
      <c r="AI28" s="104">
        <f>IF(B28=基础数据!$A$2,基础数据!$B$2*广告是否投放过高——第三轮积分赛四季度广告复盘!AG28,IF(B28=基础数据!$A$3,基础数据!$B$3*广告是否投放过高——第三轮积分赛四季度广告复盘!AG28,IF(B28=基础数据!$A$4,基础数据!$B$4*广告是否投放过高——第三轮积分赛四季度广告复盘!AG28,基础数据!$B$5*广告是否投放过高——第三轮积分赛四季度广告复盘!AG28)))-AH28</f>
        <v>18.781159494896912</v>
      </c>
    </row>
    <row r="29" spans="1:35" ht="26.4">
      <c r="A29" s="94">
        <f t="shared" si="0"/>
        <v>17</v>
      </c>
      <c r="B29" s="100" t="str">
        <f>IFERROR(LOOKUP(1,0/((订单汇总处理!$G$7:$G$2423=C29)*(订单汇总处理!$D$7:$D$2423=2)),订单汇总处理!$H$7:$H$2423),B30)</f>
        <v>商务人士</v>
      </c>
      <c r="C29" s="100" t="str">
        <f t="shared" si="1"/>
        <v>sss1</v>
      </c>
      <c r="D29" s="98" t="s">
        <v>3115</v>
      </c>
      <c r="E29" s="99">
        <v>4100</v>
      </c>
      <c r="F29" s="99">
        <f>IFERROR(LOOKUP(1,0/('1Q产品评价处理'!$A$13:$A$94=C29),'1Q产品评价处理'!$G$13:$G$94),0)</f>
        <v>0.28000000000000003</v>
      </c>
      <c r="G29" s="102">
        <f t="shared" si="2"/>
        <v>4100</v>
      </c>
      <c r="H29" s="100">
        <f t="shared" si="3"/>
        <v>220520.4</v>
      </c>
      <c r="I29" s="100">
        <f>IFERROR(IF(B29=基础数据!$A$2,广告是否投放过高——第三轮积分赛四季度广告复盘!G29/广告是否投放过高——第三轮积分赛四季度广告复盘!H29*基础数据!$D$2,IF(B29=基础数据!$A$3,广告是否投放过高——第三轮积分赛四季度广告复盘!G29/广告是否投放过高——第三轮积分赛四季度广告复盘!H29*基础数据!$D$3,IF(B29=基础数据!$A$4,广告是否投放过高——第三轮积分赛四季度广告复盘!G29/广告是否投放过高——第三轮积分赛四季度广告复盘!H29*基础数据!$D$4,广告是否投放过高——第三轮积分赛四季度广告复盘!G29/广告是否投放过高——第三轮积分赛四季度广告复盘!H29*基础数据!$D$5))),0)</f>
        <v>0.27888576294982231</v>
      </c>
      <c r="J29" s="115">
        <f>(I29-F29)*SUMIFS(基础数据!$C$9:$C$12,基础数据!$B$9:$B$12,广告是否投放过高——第三轮积分赛四季度广告复盘!B29)/100</f>
        <v>-8.9696082539305923E-3</v>
      </c>
      <c r="K29" s="99">
        <v>22000</v>
      </c>
      <c r="L29" s="99">
        <f>IFERROR(LOOKUP(1,0/('2Q产品评价处理'!$A$12:$A$507=C29),'2Q产品评价处理'!$G$12:$G$507),0)</f>
        <v>0.81</v>
      </c>
      <c r="M29" s="102">
        <f t="shared" si="4"/>
        <v>22000</v>
      </c>
      <c r="N29" s="100">
        <f>M29+G29*广告累计效应系数计算!$G$2</f>
        <v>24199.802253391583</v>
      </c>
      <c r="O29" s="100">
        <f t="shared" si="5"/>
        <v>445193.50361922284</v>
      </c>
      <c r="P29" s="100">
        <f>IFERROR(IF(B29=基础数据!$A$2,广告是否投放过高——第三轮积分赛四季度广告复盘!N29/广告是否投放过高——第三轮积分赛四季度广告复盘!O29*基础数据!$D$2,IF(B29=基础数据!$A$3,广告是否投放过高——第三轮积分赛四季度广告复盘!N29/广告是否投放过高——第三轮积分赛四季度广告复盘!O29*基础数据!$D$3,IF(B29=基础数据!$A$4,广告是否投放过高——第三轮积分赛四季度广告复盘!N29/广告是否投放过高——第三轮积分赛四季度广告复盘!O29*基础数据!$D$4,广告是否投放过高——第三轮积分赛四季度广告复盘!N29/广告是否投放过高——第三轮积分赛四季度广告复盘!O29*基础数据!$D$5))),0)</f>
        <v>0.81536911668717349</v>
      </c>
      <c r="Q29" s="115">
        <f>(P29-L29)*SUMIFS(基础数据!$C$15:$C$26,基础数据!$B$15:$B$26,广告是否投放过高——第三轮积分赛四季度广告复盘!B29)/100</f>
        <v>0.11752996428222652</v>
      </c>
      <c r="R29" s="99">
        <v>20000</v>
      </c>
      <c r="S29" s="99">
        <f>IFERROR(LOOKUP(1,0/('3Q产品评价处理'!$A$12:$A$853=C29),'3Q产品评价处理'!$G$12:$G$853),0)</f>
        <v>1.1299999999999999</v>
      </c>
      <c r="T29" s="102">
        <f t="shared" si="6"/>
        <v>20000</v>
      </c>
      <c r="U29" s="100">
        <f>G29*广告累计效应系数计算!$G$2*广告累计效应系数计算!$K$2+广告是否投放过高——第三轮积分赛四季度广告复盘!M29*广告累计效应系数计算!$G$2+广告是否投放过高——第三轮积分赛四季度广告复盘!T29</f>
        <v>32816.933086057106</v>
      </c>
      <c r="V29" s="100">
        <f t="shared" si="7"/>
        <v>435465.09674232779</v>
      </c>
      <c r="W29" s="100">
        <f>IFERROR(IF(B29=基础数据!$A$2,广告是否投放过高——第三轮积分赛四季度广告复盘!U29/广告是否投放过高——第三轮积分赛四季度广告复盘!V29*基础数据!$D$2,IF(B29=基础数据!$A$3,广告是否投放过高——第三轮积分赛四季度广告复盘!U29/广告是否投放过高——第三轮积分赛四季度广告复盘!V29*基础数据!$D$3,IF(B29=基础数据!$A$4,广告是否投放过高——第三轮积分赛四季度广告复盘!U29/广告是否投放过高——第三轮积分赛四季度广告复盘!V29*基础数据!$D$4,广告是否投放过高——第三轮积分赛四季度广告复盘!U29/广告是否投放过高——第三轮积分赛四季度广告复盘!V29*基础数据!$D$5))),0)</f>
        <v>1.1304097618233035</v>
      </c>
      <c r="X29" s="115">
        <f>(W29-S29)*SUMIFS(基础数据!$C$29:$C$48,基础数据!$B$29:$B$48,广告是否投放过高——第三轮积分赛四季度广告复盘!B29)/100</f>
        <v>1.3186135473911649E-2</v>
      </c>
      <c r="Y29" s="99">
        <v>2000</v>
      </c>
      <c r="Z29" s="99">
        <f>IFERROR(LOOKUP(1,0/('4Q产品评价处理'!$A$12:$A$1017=C29),'4Q产品评价处理'!$G$12:$G$1017),0)</f>
        <v>0.52</v>
      </c>
      <c r="AA29" s="102">
        <f t="shared" si="8"/>
        <v>2000</v>
      </c>
      <c r="AB29" s="100">
        <f>M29*广告累计效应系数计算!$G$2*广告累计效应系数计算!$K$2+广告是否投放过高——第三轮积分赛四季度广告复盘!T29*广告累计效应系数计算!$G$2+广告是否投放过高——第三轮积分赛四季度广告复盘!AA29</f>
        <v>18166.975520460099</v>
      </c>
      <c r="AC29" s="100">
        <f t="shared" si="9"/>
        <v>523595.75609705155</v>
      </c>
      <c r="AD29" s="100">
        <f>IFERROR(IF(B29=基础数据!$A$2,广告是否投放过高——第三轮积分赛四季度广告复盘!AB29/广告是否投放过高——第三轮积分赛四季度广告复盘!AC29*基础数据!$D$2,IF(B29=基础数据!$A$3,广告是否投放过高——第三轮积分赛四季度广告复盘!AB29/广告是否投放过高——第三轮积分赛四季度广告复盘!AC29*基础数据!$D$3,IF(B29=基础数据!$A$4,广告是否投放过高——第三轮积分赛四季度广告复盘!AB29/广告是否投放过高——第三轮积分赛四季度广告复盘!AC29*基础数据!$D$4,广告是否投放过高——第三轮积分赛四季度广告复盘!AB29/广告是否投放过高——第三轮积分赛四季度广告复盘!AC29*基础数据!$D$5))),0)</f>
        <v>0.52044851325416619</v>
      </c>
      <c r="AE29" s="115">
        <f>(AD29-Z29)*SUMIFS(基础数据!$C$51:$C$78,基础数据!$B$51:$B$78,广告是否投放过高——第三轮积分赛四季度广告复盘!B29)/100</f>
        <v>2.0079938389019513E-2</v>
      </c>
      <c r="AF29" s="117">
        <f t="shared" si="10"/>
        <v>0</v>
      </c>
      <c r="AG29" s="104">
        <f t="shared" si="11"/>
        <v>0.1418264298912271</v>
      </c>
      <c r="AH29" s="104">
        <v>41.891401403870375</v>
      </c>
      <c r="AI29" s="104">
        <f>IF(B29=基础数据!$A$2,基础数据!$B$2*广告是否投放过高——第三轮积分赛四季度广告复盘!AG29,IF(B29=基础数据!$A$3,基础数据!$B$3*广告是否投放过高——第三轮积分赛四季度广告复盘!AG29,IF(B29=基础数据!$A$4,基础数据!$B$4*广告是否投放过高——第三轮积分赛四季度广告复盘!AG29,基础数据!$B$5*广告是否投放过高——第三轮积分赛四季度广告复盘!AG29)))-AH29</f>
        <v>99.935028487356718</v>
      </c>
    </row>
    <row r="30" spans="1:35">
      <c r="A30" s="94">
        <f t="shared" si="0"/>
        <v>18</v>
      </c>
      <c r="B30" s="100" t="str">
        <f>IFERROR(LOOKUP(1,0/((订单汇总处理!$G$7:$G$2423=C30)*(订单汇总处理!$D$7:$D$2423=2)),订单汇总处理!$H$7:$H$2423),B31)</f>
        <v>商务人士</v>
      </c>
      <c r="C30" s="100" t="str">
        <f t="shared" si="1"/>
        <v>商务A2</v>
      </c>
      <c r="D30" s="98" t="s">
        <v>3116</v>
      </c>
      <c r="E30" s="98">
        <v>0</v>
      </c>
      <c r="F30" s="99">
        <f>IFERROR(LOOKUP(1,0/('1Q产品评价处理'!$A$13:$A$94=C30),'1Q产品评价处理'!$G$13:$G$94),0)</f>
        <v>0</v>
      </c>
      <c r="G30" s="102">
        <f t="shared" si="2"/>
        <v>0</v>
      </c>
      <c r="H30" s="100">
        <f t="shared" si="3"/>
        <v>220520.4</v>
      </c>
      <c r="I30" s="100">
        <f>IFERROR(IF(B30=基础数据!$A$2,广告是否投放过高——第三轮积分赛四季度广告复盘!G30/广告是否投放过高——第三轮积分赛四季度广告复盘!H30*基础数据!$D$2,IF(B30=基础数据!$A$3,广告是否投放过高——第三轮积分赛四季度广告复盘!G30/广告是否投放过高——第三轮积分赛四季度广告复盘!H30*基础数据!$D$3,IF(B30=基础数据!$A$4,广告是否投放过高——第三轮积分赛四季度广告复盘!G30/广告是否投放过高——第三轮积分赛四季度广告复盘!H30*基础数据!$D$4,广告是否投放过高——第三轮积分赛四季度广告复盘!G30/广告是否投放过高——第三轮积分赛四季度广告复盘!H30*基础数据!$D$5))),0)</f>
        <v>0</v>
      </c>
      <c r="J30" s="115">
        <f>(I30-F30)*SUMIFS(基础数据!$C$9:$C$12,基础数据!$B$9:$B$12,广告是否投放过高——第三轮积分赛四季度广告复盘!B30)/100</f>
        <v>0</v>
      </c>
      <c r="K30" s="99">
        <v>10110</v>
      </c>
      <c r="L30" s="99">
        <f>IFERROR(LOOKUP(1,0/('2Q产品评价处理'!$A$12:$A$507=C30),'2Q产品评价处理'!$G$12:$G$507),0)</f>
        <v>0.34</v>
      </c>
      <c r="M30" s="102">
        <f t="shared" si="4"/>
        <v>10110</v>
      </c>
      <c r="N30" s="100">
        <f>M30+G30*广告累计效应系数计算!$G$2</f>
        <v>10110</v>
      </c>
      <c r="O30" s="100">
        <f t="shared" si="5"/>
        <v>445193.50361922284</v>
      </c>
      <c r="P30" s="100">
        <f>IFERROR(IF(B30=基础数据!$A$2,广告是否投放过高——第三轮积分赛四季度广告复盘!N30/广告是否投放过高——第三轮积分赛四季度广告复盘!O30*基础数据!$D$2,IF(B30=基础数据!$A$3,广告是否投放过高——第三轮积分赛四季度广告复盘!N30/广告是否投放过高——第三轮积分赛四季度广告复盘!O30*基础数据!$D$3,IF(B30=基础数据!$A$4,广告是否投放过高——第三轮积分赛四季度广告复盘!N30/广告是否投放过高——第三轮积分赛四季度广告复盘!O30*基础数据!$D$4,广告是否投放过高——第三轮积分赛四季度广告复盘!N30/广告是否投放过高——第三轮积分赛四季度广告复盘!O30*基础数据!$D$5))),0)</f>
        <v>0.34063839379315675</v>
      </c>
      <c r="Q30" s="115">
        <f>(P30-L30)*SUMIFS(基础数据!$C$15:$C$26,基础数据!$B$15:$B$26,广告是否投放过高——第三轮积分赛四季度广告复盘!B30)/100</f>
        <v>1.397444013220064E-2</v>
      </c>
      <c r="R30" s="99">
        <v>2010</v>
      </c>
      <c r="S30" s="99">
        <f>IFERROR(LOOKUP(1,0/('3Q产品评价处理'!$A$12:$A$853=C30),'3Q产品评价处理'!$G$12:$G$853),0)</f>
        <v>0.26</v>
      </c>
      <c r="T30" s="102">
        <f t="shared" si="6"/>
        <v>2010</v>
      </c>
      <c r="U30" s="100">
        <f>G30*广告累计效应系数计算!$G$2*广告累计效应系数计算!$K$2+广告是否投放过高——第三轮积分赛四季度广告复盘!M30*广告累计效应系数计算!$G$2+广告是否投放过高——第三轮积分赛四季度广告复盘!T30</f>
        <v>7434.3904345826613</v>
      </c>
      <c r="V30" s="100">
        <f t="shared" si="7"/>
        <v>435465.09674232779</v>
      </c>
      <c r="W30" s="100">
        <f>IFERROR(IF(B30=基础数据!$A$2,广告是否投放过高——第三轮积分赛四季度广告复盘!U30/广告是否投放过高——第三轮积分赛四季度广告复盘!V30*基础数据!$D$2,IF(B30=基础数据!$A$3,广告是否投放过高——第三轮积分赛四季度广告复盘!U30/广告是否投放过高——第三轮积分赛四季度广告复盘!V30*基础数据!$D$3,IF(B30=基础数据!$A$4,广告是否投放过高——第三轮积分赛四季度广告复盘!U30/广告是否投放过高——第三轮积分赛四季度广告复盘!V30*基础数据!$D$4,广告是否投放过高——第三轮积分赛四季度广告复盘!U30/广告是否投放过高——第三轮积分赛四季度广告复盘!V30*基础数据!$D$5))),0)</f>
        <v>0.2560844884078638</v>
      </c>
      <c r="X30" s="115">
        <f>(W30-S30)*SUMIFS(基础数据!$C$29:$C$48,基础数据!$B$29:$B$48,广告是否投放过高——第三轮积分赛四季度广告复盘!B30)/100</f>
        <v>-0.12600116303494327</v>
      </c>
      <c r="Y30" s="99">
        <v>1010</v>
      </c>
      <c r="Z30" s="99">
        <f>IFERROR(LOOKUP(1,0/('4Q产品评价处理'!$A$12:$A$1017=C30),'4Q产品评价处理'!$G$12:$G$1017),0)</f>
        <v>0.13</v>
      </c>
      <c r="AA30" s="102">
        <f t="shared" si="8"/>
        <v>1010</v>
      </c>
      <c r="AB30" s="100">
        <f>M30*广告累计效应系数计算!$G$2*广告累计效应系数计算!$K$2+广告是否投放过高——第三轮积分赛四季度广告复盘!T30*广告累计效应系数计算!$G$2+广告是否投放过高——第三轮积分赛四季度广告复盘!AA30</f>
        <v>4586.6357240331399</v>
      </c>
      <c r="AC30" s="100">
        <f t="shared" si="9"/>
        <v>523595.75609705155</v>
      </c>
      <c r="AD30" s="100">
        <f>IFERROR(IF(B30=基础数据!$A$2,广告是否投放过高——第三轮积分赛四季度广告复盘!AB30/广告是否投放过高——第三轮积分赛四季度广告复盘!AC30*基础数据!$D$2,IF(B30=基础数据!$A$3,广告是否投放过高——第三轮积分赛四季度广告复盘!AB30/广告是否投放过高——第三轮积分赛四季度广告复盘!AC30*基础数据!$D$3,IF(B30=基础数据!$A$4,广告是否投放过高——第三轮积分赛四季度广告复盘!AB30/广告是否投放过高——第三轮积分赛四季度广告复盘!AC30*基础数据!$D$4,广告是否投放过高——第三轮积分赛四季度广告复盘!AB30/广告是否投放过高——第三轮积分赛四季度广告复盘!AC30*基础数据!$D$5))),0)</f>
        <v>0.13139819232557856</v>
      </c>
      <c r="AE30" s="115">
        <f>(AD30-Z30)*SUMIFS(基础数据!$C$51:$C$78,基础数据!$B$51:$B$78,广告是否投放过高——第三轮积分赛四季度广告复盘!B30)/100</f>
        <v>6.2597070416151979E-2</v>
      </c>
      <c r="AF30" s="117">
        <f t="shared" si="10"/>
        <v>0</v>
      </c>
      <c r="AG30" s="104">
        <f t="shared" si="11"/>
        <v>-4.9429652486590647E-2</v>
      </c>
      <c r="AH30" s="104">
        <v>-75.550455871078555</v>
      </c>
      <c r="AI30" s="104">
        <f>IF(B30=基础数据!$A$2,基础数据!$B$2*广告是否投放过高——第三轮积分赛四季度广告复盘!AG30,IF(B30=基础数据!$A$3,基础数据!$B$3*广告是否投放过高——第三轮积分赛四季度广告复盘!AG30,IF(B30=基础数据!$A$4,基础数据!$B$4*广告是否投放过高——第三轮积分赛四季度广告复盘!AG30,基础数据!$B$5*广告是否投放过高——第三轮积分赛四季度广告复盘!AG30)))-AH30</f>
        <v>26.120803384487907</v>
      </c>
    </row>
    <row r="31" spans="1:35">
      <c r="A31" s="94">
        <f t="shared" si="0"/>
        <v>18</v>
      </c>
      <c r="B31" s="100" t="str">
        <f>IFERROR(LOOKUP(1,0/((订单汇总处理!$G$7:$G$2423=C31)*(订单汇总处理!$D$7:$D$2423=2)),订单汇总处理!$H$7:$H$2423),B32)</f>
        <v>商务人士</v>
      </c>
      <c r="C31" s="100" t="str">
        <f t="shared" si="1"/>
        <v>商务A1</v>
      </c>
      <c r="D31" s="98" t="s">
        <v>3117</v>
      </c>
      <c r="E31" s="99">
        <v>12110</v>
      </c>
      <c r="F31" s="99">
        <f>IFERROR(LOOKUP(1,0/('1Q产品评价处理'!$A$13:$A$94=C31),'1Q产品评价处理'!$G$13:$G$94),0)</f>
        <v>0.82</v>
      </c>
      <c r="G31" s="102">
        <f t="shared" si="2"/>
        <v>12110</v>
      </c>
      <c r="H31" s="100">
        <f t="shared" si="3"/>
        <v>220520.4</v>
      </c>
      <c r="I31" s="100">
        <f>IFERROR(IF(B31=基础数据!$A$2,广告是否投放过高——第三轮积分赛四季度广告复盘!G31/广告是否投放过高——第三轮积分赛四季度广告复盘!H31*基础数据!$D$2,IF(B31=基础数据!$A$3,广告是否投放过高——第三轮积分赛四季度广告复盘!G31/广告是否投放过高——第三轮积分赛四季度广告复盘!H31*基础数据!$D$3,IF(B31=基础数据!$A$4,广告是否投放过高——第三轮积分赛四季度广告复盘!G31/广告是否投放过高——第三轮积分赛四季度广告复盘!H31*基础数据!$D$4,广告是否投放过高——第三轮积分赛四季度广告复盘!G31/广告是否投放过高——第三轮积分赛四季度广告复盘!H31*基础数据!$D$5))),0)</f>
        <v>0.82373331446886544</v>
      </c>
      <c r="J31" s="115">
        <f>(I31-F31)*SUMIFS(基础数据!$C$9:$C$12,基础数据!$B$9:$B$12,广告是否投放过高——第三轮积分赛四季度广告复盘!B31)/100</f>
        <v>3.0053181474367193E-2</v>
      </c>
      <c r="K31" s="99">
        <v>1010</v>
      </c>
      <c r="L31" s="99">
        <f>IFERROR(LOOKUP(1,0/('2Q产品评价处理'!$A$12:$A$507=C31),'2Q产品评价处理'!$G$12:$G$507),0)</f>
        <v>0.25</v>
      </c>
      <c r="M31" s="102">
        <f t="shared" si="4"/>
        <v>1010</v>
      </c>
      <c r="N31" s="100">
        <f>M31+G31*广告累计效应系数计算!$G$2</f>
        <v>7507.4647045297761</v>
      </c>
      <c r="O31" s="100">
        <f t="shared" si="5"/>
        <v>445193.50361922284</v>
      </c>
      <c r="P31" s="100">
        <f>IFERROR(IF(B31=基础数据!$A$2,广告是否投放过高——第三轮积分赛四季度广告复盘!N31/广告是否投放过高——第三轮积分赛四季度广告复盘!O31*基础数据!$D$2,IF(B31=基础数据!$A$3,广告是否投放过高——第三轮积分赛四季度广告复盘!N31/广告是否投放过高——第三轮积分赛四季度广告复盘!O31*基础数据!$D$3,IF(B31=基础数据!$A$4,广告是否投放过高——第三轮积分赛四季度广告复盘!N31/广告是否投放过高——第三轮积分赛四季度广告复盘!O31*基础数据!$D$4,广告是否投放过高——第三轮积分赛四季度广告复盘!N31/广告是否投放过高——第三轮积分赛四季度广告复盘!O31*基础数据!$D$5))),0)</f>
        <v>0.25295061507515715</v>
      </c>
      <c r="Q31" s="115">
        <f>(P31-L31)*SUMIFS(基础数据!$C$15:$C$26,基础数据!$B$15:$B$26,广告是否投放过高——第三轮积分赛四季度广告复盘!B31)/100</f>
        <v>6.4588963995189971E-2</v>
      </c>
      <c r="R31" s="98">
        <v>0</v>
      </c>
      <c r="S31" s="99">
        <f>IFERROR(LOOKUP(1,0/('3Q产品评价处理'!$A$12:$A$853=C31),'3Q产品评价处理'!$G$12:$G$853),0)</f>
        <v>0.12</v>
      </c>
      <c r="T31" s="102">
        <f t="shared" si="6"/>
        <v>0</v>
      </c>
      <c r="U31" s="100">
        <f>G31*广告累计效应系数计算!$G$2*广告累计效应系数计算!$K$2+广告是否投放过高——第三轮积分赛四季度广告复盘!M31*广告累计效应系数计算!$G$2+广告是否投放过高——第三轮积分赛四季度广告复盘!T31</f>
        <v>3534.3015727858519</v>
      </c>
      <c r="V31" s="100">
        <f t="shared" si="7"/>
        <v>435465.09674232779</v>
      </c>
      <c r="W31" s="100">
        <f>IFERROR(IF(B31=基础数据!$A$2,广告是否投放过高——第三轮积分赛四季度广告复盘!U31/广告是否投放过高——第三轮积分赛四季度广告复盘!V31*基础数据!$D$2,IF(B31=基础数据!$A$3,广告是否投放过高——第三轮积分赛四季度广告复盘!U31/广告是否投放过高——第三轮积分赛四季度广告复盘!V31*基础数据!$D$3,IF(B31=基础数据!$A$4,广告是否投放过高——第三轮积分赛四季度广告复盘!U31/广告是否投放过高——第三轮积分赛四季度广告复盘!V31*基础数据!$D$4,广告是否投放过高——第三轮积分赛四季度广告复盘!U31/广告是否投放过高——第三轮积分赛四季度广告复盘!V31*基础数据!$D$5))),0)</f>
        <v>0.12174230262857871</v>
      </c>
      <c r="X31" s="115">
        <f>(W31-S31)*SUMIFS(基础数据!$C$29:$C$48,基础数据!$B$29:$B$48,广告是否投放过高——第三轮积分赛四季度广告复盘!B31)/100</f>
        <v>5.6067298587663149E-2</v>
      </c>
      <c r="Y31" s="98">
        <v>0</v>
      </c>
      <c r="Z31" s="99">
        <f>IFERROR(LOOKUP(1,0/('4Q产品评价处理'!$A$12:$A$1017=C31),'4Q产品评价处理'!$G$12:$G$1017),0)</f>
        <v>0.01</v>
      </c>
      <c r="AA31" s="102">
        <f t="shared" si="8"/>
        <v>0</v>
      </c>
      <c r="AB31" s="100">
        <f>M31*广告累计效应系数计算!$G$2*广告累计效应系数计算!$K$2+广告是否投放过高——第三轮积分赛四季度广告复盘!T31*广告累计效应系数计算!$G$2+广告是否投放过高——第三轮积分赛四季度广告复盘!AA31</f>
        <v>249.5725067817659</v>
      </c>
      <c r="AC31" s="100">
        <f t="shared" si="9"/>
        <v>523595.75609705155</v>
      </c>
      <c r="AD31" s="100">
        <f>IFERROR(IF(B31=基础数据!$A$2,广告是否投放过高——第三轮积分赛四季度广告复盘!AB31/广告是否投放过高——第三轮积分赛四季度广告复盘!AC31*基础数据!$D$2,IF(B31=基础数据!$A$3,广告是否投放过高——第三轮积分赛四季度广告复盘!AB31/广告是否投放过高——第三轮积分赛四季度广告复盘!AC31*基础数据!$D$3,IF(B31=基础数据!$A$4,广告是否投放过高——第三轮积分赛四季度广告复盘!AB31/广告是否投放过高——第三轮积分赛四季度广告复盘!AC31*基础数据!$D$4,广告是否投放过高——第三轮积分赛四季度广告复盘!AB31/广告是否投放过高——第三轮积分赛四季度广告复盘!AC31*基础数据!$D$5))),0)</f>
        <v>7.1497668919848784E-3</v>
      </c>
      <c r="AE31" s="115">
        <f>(AD31-Z31)*SUMIFS(基础数据!$C$51:$C$78,基础数据!$B$51:$B$78,广告是否投放过高——第三轮积分赛四季度广告复盘!B31)/100</f>
        <v>-0.12760493624583702</v>
      </c>
      <c r="AF31" s="117">
        <f t="shared" si="10"/>
        <v>0</v>
      </c>
      <c r="AG31" s="104">
        <f t="shared" si="11"/>
        <v>2.310450781138329E-2</v>
      </c>
      <c r="AH31" s="104">
        <v>-51.003341549925153</v>
      </c>
      <c r="AI31" s="104">
        <f>IF(B31=基础数据!$A$2,基础数据!$B$2*广告是否投放过高——第三轮积分赛四季度广告复盘!AG31,IF(B31=基础数据!$A$3,基础数据!$B$3*广告是否投放过高——第三轮积分赛四季度广告复盘!AG31,IF(B31=基础数据!$A$4,基础数据!$B$4*广告是否投放过高——第三轮积分赛四季度广告复盘!AG31,基础数据!$B$5*广告是否投放过高——第三轮积分赛四季度广告复盘!AG31)))-AH31</f>
        <v>74.107849361308439</v>
      </c>
    </row>
    <row r="32" spans="1:35">
      <c r="A32" s="94">
        <f t="shared" si="0"/>
        <v>19</v>
      </c>
      <c r="B32" s="100" t="str">
        <f>IFERROR(LOOKUP(1,0/((订单汇总处理!$G$7:$G$2423=C32)*(订单汇总处理!$D$7:$D$2423=2)),订单汇总处理!$H$7:$H$2423),B33)</f>
        <v>商务人士</v>
      </c>
      <c r="C32" s="100" t="str">
        <f t="shared" si="1"/>
        <v>甲11</v>
      </c>
      <c r="D32" s="98" t="s">
        <v>3118</v>
      </c>
      <c r="E32" s="99">
        <v>7077</v>
      </c>
      <c r="F32" s="99">
        <f>IFERROR(LOOKUP(1,0/('1Q产品评价处理'!$A$13:$A$94=C32),'1Q产品评价处理'!$G$13:$G$94),0)</f>
        <v>0.48</v>
      </c>
      <c r="G32" s="102">
        <f t="shared" si="2"/>
        <v>7077</v>
      </c>
      <c r="H32" s="100">
        <f t="shared" si="3"/>
        <v>220520.4</v>
      </c>
      <c r="I32" s="100">
        <f>IFERROR(IF(B32=基础数据!$A$2,广告是否投放过高——第三轮积分赛四季度广告复盘!G32/广告是否投放过高——第三轮积分赛四季度广告复盘!H32*基础数据!$D$2,IF(B32=基础数据!$A$3,广告是否投放过高——第三轮积分赛四季度广告复盘!G32/广告是否投放过高——第三轮积分赛四季度广告复盘!H32*基础数据!$D$3,IF(B32=基础数据!$A$4,广告是否投放过高——第三轮积分赛四季度广告复盘!G32/广告是否投放过高——第三轮积分赛四季度广告复盘!H32*基础数据!$D$4,广告是否投放过高——第三轮积分赛四季度广告复盘!G32/广告是否投放过高——第三轮积分赛四季度广告复盘!H32*基础数据!$D$5))),0)</f>
        <v>0.48138403521851042</v>
      </c>
      <c r="J32" s="115">
        <f>(I32-F32)*SUMIFS(基础数据!$C$9:$C$12,基础数据!$B$9:$B$12,广告是否投放过高——第三轮积分赛四季度广告复盘!B32)/100</f>
        <v>1.1141483509009023E-2</v>
      </c>
      <c r="K32" s="99">
        <v>13449</v>
      </c>
      <c r="L32" s="99">
        <f>IFERROR(LOOKUP(1,0/('2Q产品评价处理'!$A$12:$A$507=C32),'2Q产品评价处理'!$G$12:$G$507),0)</f>
        <v>0.57999999999999996</v>
      </c>
      <c r="M32" s="102">
        <f t="shared" si="4"/>
        <v>13449</v>
      </c>
      <c r="N32" s="100">
        <f>M32+G32*广告累计效应系数计算!$G$2</f>
        <v>17246.073304207865</v>
      </c>
      <c r="O32" s="100">
        <f t="shared" si="5"/>
        <v>445193.50361922284</v>
      </c>
      <c r="P32" s="100">
        <f>IFERROR(IF(B32=基础数据!$A$2,广告是否投放过高——第三轮积分赛四季度广告复盘!N32/广告是否投放过高——第三轮积分赛四季度广告复盘!O32*基础数据!$D$2,IF(B32=基础数据!$A$3,广告是否投放过高——第三轮积分赛四季度广告复盘!N32/广告是否投放过高——第三轮积分赛四季度广告复盘!O32*基础数据!$D$3,IF(B32=基础数据!$A$4,广告是否投放过高——第三轮积分赛四季度广告复盘!N32/广告是否投放过高——第三轮积分赛四季度广告复盘!O32*基础数据!$D$4,广告是否投放过高——第三轮积分赛四季度广告复盘!N32/广告是否投放过高——第三轮积分赛四季度广告复盘!O32*基础数据!$D$5))),0)</f>
        <v>0.58107563893020842</v>
      </c>
      <c r="Q32" s="115">
        <f>(P32-L32)*SUMIFS(基础数据!$C$15:$C$26,基础数据!$B$15:$B$26,广告是否投放过高——第三轮积分赛四季度广告复盘!B32)/100</f>
        <v>2.3545736182263095E-2</v>
      </c>
      <c r="R32" s="99">
        <v>12822</v>
      </c>
      <c r="S32" s="99">
        <f>IFERROR(LOOKUP(1,0/('3Q产品评价处理'!$A$12:$A$853=C32),'3Q产品评价处理'!$G$12:$G$853),0)</f>
        <v>0.75</v>
      </c>
      <c r="T32" s="102">
        <f t="shared" si="6"/>
        <v>12822</v>
      </c>
      <c r="U32" s="100">
        <f>G32*广告累计效应系数计算!$G$2*广告累计效应系数计算!$K$2+广告是否投放过高——第三轮积分赛四季度广告复盘!M32*广告累计效应系数计算!$G$2+广告是否投放过高——第三轮积分赛四季度广告复盘!T32</f>
        <v>21786.625186174773</v>
      </c>
      <c r="V32" s="100">
        <f t="shared" si="7"/>
        <v>435465.09674232779</v>
      </c>
      <c r="W32" s="100">
        <f>IFERROR(IF(B32=基础数据!$A$2,广告是否投放过高——第三轮积分赛四季度广告复盘!U32/广告是否投放过高——第三轮积分赛四季度广告复盘!V32*基础数据!$D$2,IF(B32=基础数据!$A$3,广告是否投放过高——第三轮积分赛四季度广告复盘!U32/广告是否投放过高——第三轮积分赛四季度广告复盘!V32*基础数据!$D$3,IF(B32=基础数据!$A$4,广告是否投放过高——第三轮积分赛四季度广告复盘!U32/广告是否投放过高——第三轮积分赛四季度广告复盘!V32*基础数据!$D$4,广告是否投放过高——第三轮积分赛四季度广告复盘!U32/广告是否投放过高——第三轮积分赛四季度广告复盘!V32*基础数据!$D$5))),0)</f>
        <v>0.75046055410037704</v>
      </c>
      <c r="X32" s="115">
        <f>(W32-S32)*SUMIFS(基础数据!$C$29:$C$48,基础数据!$B$29:$B$48,广告是否投放过高——第三轮积分赛四季度广告复盘!B32)/100</f>
        <v>1.482063095013321E-2</v>
      </c>
      <c r="Y32" s="99">
        <v>8089</v>
      </c>
      <c r="Z32" s="99">
        <f>IFERROR(LOOKUP(1,0/('4Q产品评价处理'!$A$12:$A$1017=C32),'4Q产品评价处理'!$G$12:$G$1017),0)</f>
        <v>0.52</v>
      </c>
      <c r="AA32" s="102">
        <f t="shared" si="8"/>
        <v>8089</v>
      </c>
      <c r="AB32" s="100">
        <f>M32*广告累计效应系数计算!$G$2*广告累计效应系数计算!$K$2+广告是否投放过高——第三轮积分赛四季度广告复盘!T32*广告累计效应系数计算!$G$2+广告是否投放过高——第三轮积分赛四季度广告复盘!AA32</f>
        <v>18291.747108698244</v>
      </c>
      <c r="AC32" s="100">
        <f t="shared" si="9"/>
        <v>523595.75609705155</v>
      </c>
      <c r="AD32" s="100">
        <f>IFERROR(IF(B32=基础数据!$A$2,广告是否投放过高——第三轮积分赛四季度广告复盘!AB32/广告是否投放过高——第三轮积分赛四季度广告复盘!AC32*基础数据!$D$2,IF(B32=基础数据!$A$3,广告是否投放过高——第三轮积分赛四季度广告复盘!AB32/广告是否投放过高——第三轮积分赛四季度广告复盘!AC32*基础数据!$D$3,IF(B32=基础数据!$A$4,广告是否投放过高——第三轮积分赛四季度广告复盘!AB32/广告是否投放过高——第三轮积分赛四季度广告复盘!AC32*基础数据!$D$4,广告是否投放过高——第三轮积分赛四季度广告复盘!AB32/广告是否投放过高——第三轮积分赛四季度广告复盘!AC32*基础数据!$D$5))),0)</f>
        <v>0.52402297657205688</v>
      </c>
      <c r="AE32" s="115">
        <f>(AD32-Z32)*SUMIFS(基础数据!$C$51:$C$78,基础数据!$B$51:$B$78,广告是否投放过高——第三轮积分赛四季度广告复盘!B32)/100</f>
        <v>0.1801086611309855</v>
      </c>
      <c r="AF32" s="117">
        <f t="shared" si="10"/>
        <v>0</v>
      </c>
      <c r="AG32" s="104">
        <f t="shared" si="11"/>
        <v>0.22961651177239084</v>
      </c>
      <c r="AH32" s="104">
        <v>140.73121579966013</v>
      </c>
      <c r="AI32" s="104">
        <f>IF(B32=基础数据!$A$2,基础数据!$B$2*广告是否投放过高——第三轮积分赛四季度广告复盘!AG32,IF(B32=基础数据!$A$3,基础数据!$B$3*广告是否投放过高——第三轮积分赛四季度广告复盘!AG32,IF(B32=基础数据!$A$4,基础数据!$B$4*广告是否投放过高——第三轮积分赛四季度广告复盘!AG32,基础数据!$B$5*广告是否投放过高——第三轮积分赛四季度广告复盘!AG32)))-AH32</f>
        <v>88.885295972730717</v>
      </c>
    </row>
    <row r="33" spans="1:35">
      <c r="A33" s="94">
        <f t="shared" si="0"/>
        <v>19</v>
      </c>
      <c r="B33" s="100" t="str">
        <f>IFERROR(LOOKUP(1,0/((订单汇总处理!$G$7:$G$2423=C33)*(订单汇总处理!$D$7:$D$2423=2)),订单汇总处理!$H$7:$H$2423),B34)</f>
        <v>商务人士</v>
      </c>
      <c r="C33" s="100" t="str">
        <f t="shared" si="1"/>
        <v>甲12</v>
      </c>
      <c r="D33" s="98" t="s">
        <v>3119</v>
      </c>
      <c r="E33" s="98">
        <v>0</v>
      </c>
      <c r="F33" s="99">
        <f>IFERROR(LOOKUP(1,0/('1Q产品评价处理'!$A$13:$A$94=C33),'1Q产品评价处理'!$G$13:$G$94),0)</f>
        <v>0</v>
      </c>
      <c r="G33" s="102">
        <f t="shared" si="2"/>
        <v>0</v>
      </c>
      <c r="H33" s="100">
        <f t="shared" si="3"/>
        <v>220520.4</v>
      </c>
      <c r="I33" s="100">
        <f>IFERROR(IF(B33=基础数据!$A$2,广告是否投放过高——第三轮积分赛四季度广告复盘!G33/广告是否投放过高——第三轮积分赛四季度广告复盘!H33*基础数据!$D$2,IF(B33=基础数据!$A$3,广告是否投放过高——第三轮积分赛四季度广告复盘!G33/广告是否投放过高——第三轮积分赛四季度广告复盘!H33*基础数据!$D$3,IF(B33=基础数据!$A$4,广告是否投放过高——第三轮积分赛四季度广告复盘!G33/广告是否投放过高——第三轮积分赛四季度广告复盘!H33*基础数据!$D$4,广告是否投放过高——第三轮积分赛四季度广告复盘!G33/广告是否投放过高——第三轮积分赛四季度广告复盘!H33*基础数据!$D$5))),0)</f>
        <v>0</v>
      </c>
      <c r="J33" s="115">
        <f>(I33-F33)*SUMIFS(基础数据!$C$9:$C$12,基础数据!$B$9:$B$12,广告是否投放过高——第三轮积分赛四季度广告复盘!B33)/100</f>
        <v>0</v>
      </c>
      <c r="K33" s="98">
        <v>0</v>
      </c>
      <c r="L33" s="99">
        <f>IFERROR(LOOKUP(1,0/('2Q产品评价处理'!$A$12:$A$507=C33),'2Q产品评价处理'!$G$12:$G$507),0)</f>
        <v>0</v>
      </c>
      <c r="M33" s="102">
        <f t="shared" si="4"/>
        <v>0</v>
      </c>
      <c r="N33" s="100">
        <f>M33+G33*广告累计效应系数计算!$G$2</f>
        <v>0</v>
      </c>
      <c r="O33" s="100">
        <f t="shared" si="5"/>
        <v>445193.50361922284</v>
      </c>
      <c r="P33" s="100">
        <f>IFERROR(IF(B33=基础数据!$A$2,广告是否投放过高——第三轮积分赛四季度广告复盘!N33/广告是否投放过高——第三轮积分赛四季度广告复盘!O33*基础数据!$D$2,IF(B33=基础数据!$A$3,广告是否投放过高——第三轮积分赛四季度广告复盘!N33/广告是否投放过高——第三轮积分赛四季度广告复盘!O33*基础数据!$D$3,IF(B33=基础数据!$A$4,广告是否投放过高——第三轮积分赛四季度广告复盘!N33/广告是否投放过高——第三轮积分赛四季度广告复盘!O33*基础数据!$D$4,广告是否投放过高——第三轮积分赛四季度广告复盘!N33/广告是否投放过高——第三轮积分赛四季度广告复盘!O33*基础数据!$D$5))),0)</f>
        <v>0</v>
      </c>
      <c r="Q33" s="115">
        <f>(P33-L33)*SUMIFS(基础数据!$C$15:$C$26,基础数据!$B$15:$B$26,广告是否投放过高——第三轮积分赛四季度广告复盘!B33)/100</f>
        <v>0</v>
      </c>
      <c r="R33" s="99">
        <v>2888</v>
      </c>
      <c r="S33" s="99">
        <f>IFERROR(LOOKUP(1,0/('3Q产品评价处理'!$A$12:$A$853=C33),'3Q产品评价处理'!$G$12:$G$853),0)</f>
        <v>0.1</v>
      </c>
      <c r="T33" s="102">
        <f t="shared" si="6"/>
        <v>2888</v>
      </c>
      <c r="U33" s="100">
        <f>G33*广告累计效应系数计算!$G$2*广告累计效应系数计算!$K$2+广告是否投放过高——第三轮积分赛四季度广告复盘!M33*广告累计效应系数计算!$G$2+广告是否投放过高——第三轮积分赛四季度广告复盘!T33</f>
        <v>2888</v>
      </c>
      <c r="V33" s="100">
        <f t="shared" si="7"/>
        <v>435465.09674232779</v>
      </c>
      <c r="W33" s="100">
        <f>IFERROR(IF(B33=基础数据!$A$2,广告是否投放过高——第三轮积分赛四季度广告复盘!U33/广告是否投放过高——第三轮积分赛四季度广告复盘!V33*基础数据!$D$2,IF(B33=基础数据!$A$3,广告是否投放过高——第三轮积分赛四季度广告复盘!U33/广告是否投放过高——第三轮积分赛四季度广告复盘!V33*基础数据!$D$3,IF(B33=基础数据!$A$4,广告是否投放过高——第三轮积分赛四季度广告复盘!U33/广告是否投放过高——第三轮积分赛四季度广告复盘!V33*基础数据!$D$4,广告是否投放过高——第三轮积分赛四季度广告复盘!U33/广告是否投放过高——第三轮积分赛四季度广告复盘!V33*基础数据!$D$5))),0)</f>
        <v>9.9479844249453567E-2</v>
      </c>
      <c r="X33" s="115">
        <f>(W33-S33)*SUMIFS(基础数据!$C$29:$C$48,基础数据!$B$29:$B$48,广告是否投放过高——第三轮积分赛四季度广告复盘!B33)/100</f>
        <v>-1.6738612052584402E-2</v>
      </c>
      <c r="Y33" s="99">
        <v>4055</v>
      </c>
      <c r="Z33" s="99">
        <f>IFERROR(LOOKUP(1,0/('4Q产品评价处理'!$A$12:$A$1017=C33),'4Q产品评价处理'!$G$12:$G$1017),0)</f>
        <v>0.16</v>
      </c>
      <c r="AA33" s="102">
        <f t="shared" si="8"/>
        <v>4055</v>
      </c>
      <c r="AB33" s="100">
        <f>M33*广告累计效应系数计算!$G$2*广告累计效应系数计算!$K$2+广告是否投放过高——第三轮积分赛四季度广告复盘!T33*广告累计效应系数计算!$G$2+广告是否投放过高——第三轮积分赛四季度广告复盘!AA33</f>
        <v>5604.5192458036327</v>
      </c>
      <c r="AC33" s="100">
        <f t="shared" si="9"/>
        <v>523595.75609705155</v>
      </c>
      <c r="AD33" s="100">
        <f>IFERROR(IF(B33=基础数据!$A$2,广告是否投放过高——第三轮积分赛四季度广告复盘!AB33/广告是否投放过高——第三轮积分赛四季度广告复盘!AC33*基础数据!$D$2,IF(B33=基础数据!$A$3,广告是否投放过高——第三轮积分赛四季度广告复盘!AB33/广告是否投放过高——第三轮积分赛四季度广告复盘!AC33*基础数据!$D$3,IF(B33=基础数据!$A$4,广告是否投放过高——第三轮积分赛四季度广告复盘!AB33/广告是否投放过高——第三轮积分赛四季度广告复盘!AC33*基础数据!$D$4,广告是否投放过高——第三轮积分赛四季度广告复盘!AB33/广告是否投放过高——第三轮积分赛四季度广告复盘!AC33*基础数据!$D$5))),0)</f>
        <v>0.16055857540501536</v>
      </c>
      <c r="AE33" s="115">
        <f>(AD33-Z33)*SUMIFS(基础数据!$C$51:$C$78,基础数据!$B$51:$B$78,广告是否投放过高——第三轮积分赛四季度广告复盘!B33)/100</f>
        <v>2.5007420882537677E-2</v>
      </c>
      <c r="AF33" s="117">
        <f t="shared" si="10"/>
        <v>0</v>
      </c>
      <c r="AG33" s="104">
        <f t="shared" si="11"/>
        <v>8.2688088299532753E-3</v>
      </c>
      <c r="AH33" s="104">
        <v>4.79310957713008</v>
      </c>
      <c r="AI33" s="104">
        <f>IF(B33=基础数据!$A$2,基础数据!$B$2*广告是否投放过高——第三轮积分赛四季度广告复盘!AG33,IF(B33=基础数据!$A$3,基础数据!$B$3*广告是否投放过高——第三轮积分赛四季度广告复盘!AG33,IF(B33=基础数据!$A$4,基础数据!$B$4*广告是否投放过高——第三轮积分赛四季度广告复盘!AG33,基础数据!$B$5*广告是否投放过高——第三轮积分赛四季度广告复盘!AG33)))-AH33</f>
        <v>3.4756992528231958</v>
      </c>
    </row>
    <row r="34" spans="1:35">
      <c r="A34" s="94">
        <f t="shared" si="0"/>
        <v>20</v>
      </c>
      <c r="B34" s="100" t="str">
        <f>IFERROR(LOOKUP(1,0/((订单汇总处理!$G$7:$G$2423=C34)*(订单汇总处理!$D$7:$D$2423=2)),订单汇总处理!$H$7:$H$2423),B35)</f>
        <v>商务人士</v>
      </c>
      <c r="C34" s="100" t="str">
        <f t="shared" si="1"/>
        <v>商2</v>
      </c>
      <c r="D34" s="98" t="s">
        <v>3120</v>
      </c>
      <c r="E34" s="99">
        <v>10000</v>
      </c>
      <c r="F34" s="99">
        <f>IFERROR(LOOKUP(1,0/('1Q产品评价处理'!$A$13:$A$94=C34),'1Q产品评价处理'!$G$13:$G$94),0)</f>
        <v>0.67</v>
      </c>
      <c r="G34" s="102">
        <f t="shared" si="2"/>
        <v>10000</v>
      </c>
      <c r="H34" s="100">
        <f t="shared" si="3"/>
        <v>220520.4</v>
      </c>
      <c r="I34" s="100">
        <f>IFERROR(IF(B34=基础数据!$A$2,广告是否投放过高——第三轮积分赛四季度广告复盘!G34/广告是否投放过高——第三轮积分赛四季度广告复盘!H34*基础数据!$D$2,IF(B34=基础数据!$A$3,广告是否投放过高——第三轮积分赛四季度广告复盘!G34/广告是否投放过高——第三轮积分赛四季度广告复盘!H34*基础数据!$D$3,IF(B34=基础数据!$A$4,广告是否投放过高——第三轮积分赛四季度广告复盘!G34/广告是否投放过高——第三轮积分赛四季度广告复盘!H34*基础数据!$D$4,广告是否投放过高——第三轮积分赛四季度广告复盘!G34/广告是否投放过高——第三轮积分赛四季度广告复盘!H34*基础数据!$D$5))),0)</f>
        <v>0.68020917792639601</v>
      </c>
      <c r="J34" s="115">
        <f>(I34-F34)*SUMIFS(基础数据!$C$9:$C$12,基础数据!$B$9:$B$12,广告是否投放过高——第三轮积分赛四季度广告复盘!B34)/100</f>
        <v>8.2183882307487577E-2</v>
      </c>
      <c r="K34" s="98">
        <v>0</v>
      </c>
      <c r="L34" s="99">
        <f>IFERROR(LOOKUP(1,0/('2Q产品评价处理'!$A$12:$A$507=C34),'2Q产品评价处理'!$G$12:$G$507),0)</f>
        <v>0.18</v>
      </c>
      <c r="M34" s="102">
        <f t="shared" si="4"/>
        <v>0</v>
      </c>
      <c r="N34" s="100">
        <f>M34+G34*广告累计效应系数计算!$G$2</f>
        <v>5365.3713497355702</v>
      </c>
      <c r="O34" s="100">
        <f t="shared" si="5"/>
        <v>445193.50361922284</v>
      </c>
      <c r="P34" s="100">
        <f>IFERROR(IF(B34=基础数据!$A$2,广告是否投放过高——第三轮积分赛四季度广告复盘!N34/广告是否投放过高——第三轮积分赛四季度广告复盘!O34*基础数据!$D$2,IF(B34=基础数据!$A$3,广告是否投放过高——第三轮积分赛四季度广告复盘!N34/广告是否投放过高——第三轮积分赛四季度广告复盘!O34*基础数据!$D$3,IF(B34=基础数据!$A$4,广告是否投放过高——第三轮积分赛四季度广告复盘!N34/广告是否投放过高——第三轮积分赛四季度广告复盘!O34*基础数据!$D$4,广告是否投放过高——第三轮积分赛四季度广告复盘!N34/广告是否投放过高——第三轮积分赛四季度广告复盘!O34*基础数据!$D$5))),0)</f>
        <v>0.18077660521045957</v>
      </c>
      <c r="Q34" s="115">
        <f>(P34-L34)*SUMIFS(基础数据!$C$15:$C$26,基础数据!$B$15:$B$26,广告是否投放过高——第三轮积分赛四季度广告复盘!B34)/100</f>
        <v>1.6999888056960205E-2</v>
      </c>
      <c r="R34" s="98">
        <v>0</v>
      </c>
      <c r="S34" s="99">
        <f>IFERROR(LOOKUP(1,0/('3Q产品评价处理'!$A$12:$A$853=C34),'3Q产品评价处理'!$G$12:$G$853),0)</f>
        <v>0.09</v>
      </c>
      <c r="T34" s="102">
        <f t="shared" si="6"/>
        <v>0</v>
      </c>
      <c r="U34" s="100">
        <f>G34*广告累计效应系数计算!$G$2*广告累计效应系数计算!$K$2+广告是否投放过高——第三轮积分赛四季度广告复盘!M34*广告累计效应系数计算!$G$2+广告是否投放过高——第三轮积分赛四季度广告复盘!T34</f>
        <v>2471.0149186313452</v>
      </c>
      <c r="V34" s="100">
        <f t="shared" si="7"/>
        <v>435465.09674232779</v>
      </c>
      <c r="W34" s="100">
        <f>IFERROR(IF(B34=基础数据!$A$2,广告是否投放过高——第三轮积分赛四季度广告复盘!U34/广告是否投放过高——第三轮积分赛四季度广告复盘!V34*基础数据!$D$2,IF(B34=基础数据!$A$3,广告是否投放过高——第三轮积分赛四季度广告复盘!U34/广告是否投放过高——第三轮积分赛四季度广告复盘!V34*基础数据!$D$3,IF(B34=基础数据!$A$4,广告是否投放过高——第三轮积分赛四季度广告复盘!U34/广告是否投放过高——第三轮积分赛四季度广告复盘!V34*基础数据!$D$4,广告是否投放过高——第三轮积分赛四季度广告复盘!U34/广告是否投放过高——第三轮积分赛四季度广告复盘!V34*基础数据!$D$5))),0)</f>
        <v>8.5116405555236294E-2</v>
      </c>
      <c r="X34" s="115">
        <f>(W34-S34)*SUMIFS(基础数据!$C$29:$C$48,基础数据!$B$29:$B$48,广告是否投放过高——第三轮积分赛四季度广告复盘!B34)/100</f>
        <v>-0.15715406923249595</v>
      </c>
      <c r="Y34" s="98">
        <v>0</v>
      </c>
      <c r="Z34" s="99">
        <f>IFERROR(LOOKUP(1,0/('4Q产品评价处理'!$A$12:$A$1017=C34),'4Q产品评价处理'!$G$12:$G$1017),0)</f>
        <v>0</v>
      </c>
      <c r="AA34" s="102">
        <f t="shared" si="8"/>
        <v>0</v>
      </c>
      <c r="AB34" s="100">
        <f>M34*广告累计效应系数计算!$G$2*广告累计效应系数计算!$K$2+广告是否投放过高——第三轮积分赛四季度广告复盘!T34*广告累计效应系数计算!$G$2+广告是否投放过高——第三轮积分赛四季度广告复盘!AA34</f>
        <v>0</v>
      </c>
      <c r="AC34" s="100">
        <f t="shared" si="9"/>
        <v>523595.75609705155</v>
      </c>
      <c r="AD34" s="100">
        <f>IFERROR(IF(B34=基础数据!$A$2,广告是否投放过高——第三轮积分赛四季度广告复盘!AB34/广告是否投放过高——第三轮积分赛四季度广告复盘!AC34*基础数据!$D$2,IF(B34=基础数据!$A$3,广告是否投放过高——第三轮积分赛四季度广告复盘!AB34/广告是否投放过高——第三轮积分赛四季度广告复盘!AC34*基础数据!$D$3,IF(B34=基础数据!$A$4,广告是否投放过高——第三轮积分赛四季度广告复盘!AB34/广告是否投放过高——第三轮积分赛四季度广告复盘!AC34*基础数据!$D$4,广告是否投放过高——第三轮积分赛四季度广告复盘!AB34/广告是否投放过高——第三轮积分赛四季度广告复盘!AC34*基础数据!$D$5))),0)</f>
        <v>0</v>
      </c>
      <c r="AE34" s="115">
        <f>(AD34-Z34)*SUMIFS(基础数据!$C$51:$C$78,基础数据!$B$51:$B$78,广告是否投放过高——第三轮积分赛四季度广告复盘!B34)/100</f>
        <v>0</v>
      </c>
      <c r="AF34" s="117">
        <f t="shared" si="10"/>
        <v>0</v>
      </c>
      <c r="AG34" s="104">
        <f t="shared" si="11"/>
        <v>-5.7970298868048165E-2</v>
      </c>
      <c r="AH34" s="104">
        <v>-117.21060960565346</v>
      </c>
      <c r="AI34" s="104">
        <f>IF(B34=基础数据!$A$2,基础数据!$B$2*广告是否投放过高——第三轮积分赛四季度广告复盘!AG34,IF(B34=基础数据!$A$3,基础数据!$B$3*广告是否投放过高——第三轮积分赛四季度广告复盘!AG34,IF(B34=基础数据!$A$4,基础数据!$B$4*广告是否投放过高——第三轮积分赛四季度广告复盘!AG34,基础数据!$B$5*广告是否投放过高——第三轮积分赛四季度广告复盘!AG34)))-AH34</f>
        <v>59.240310737605299</v>
      </c>
    </row>
    <row r="35" spans="1:35">
      <c r="A35" s="94">
        <f t="shared" si="0"/>
        <v>20</v>
      </c>
      <c r="B35" s="100" t="str">
        <f>IFERROR(LOOKUP(1,0/((订单汇总处理!$G$7:$G$2423=C35)*(订单汇总处理!$D$7:$D$2423=2)),订单汇总处理!$H$7:$H$2423),B36)</f>
        <v>商务人士</v>
      </c>
      <c r="C35" s="100" t="str">
        <f t="shared" si="1"/>
        <v>商1</v>
      </c>
      <c r="D35" s="98" t="s">
        <v>3121</v>
      </c>
      <c r="E35" s="98">
        <v>0</v>
      </c>
      <c r="F35" s="99">
        <f>IFERROR(LOOKUP(1,0/('1Q产品评价处理'!$A$13:$A$94=C35),'1Q产品评价处理'!$G$13:$G$94),0)</f>
        <v>0</v>
      </c>
      <c r="G35" s="102">
        <f t="shared" si="2"/>
        <v>0</v>
      </c>
      <c r="H35" s="100">
        <f t="shared" si="3"/>
        <v>220520.4</v>
      </c>
      <c r="I35" s="100">
        <f>IFERROR(IF(B35=基础数据!$A$2,广告是否投放过高——第三轮积分赛四季度广告复盘!G35/广告是否投放过高——第三轮积分赛四季度广告复盘!H35*基础数据!$D$2,IF(B35=基础数据!$A$3,广告是否投放过高——第三轮积分赛四季度广告复盘!G35/广告是否投放过高——第三轮积分赛四季度广告复盘!H35*基础数据!$D$3,IF(B35=基础数据!$A$4,广告是否投放过高——第三轮积分赛四季度广告复盘!G35/广告是否投放过高——第三轮积分赛四季度广告复盘!H35*基础数据!$D$4,广告是否投放过高——第三轮积分赛四季度广告复盘!G35/广告是否投放过高——第三轮积分赛四季度广告复盘!H35*基础数据!$D$5))),0)</f>
        <v>0</v>
      </c>
      <c r="J35" s="115">
        <f>(I35-F35)*SUMIFS(基础数据!$C$9:$C$12,基础数据!$B$9:$B$12,广告是否投放过高——第三轮积分赛四季度广告复盘!B35)/100</f>
        <v>0</v>
      </c>
      <c r="K35" s="99">
        <v>3000</v>
      </c>
      <c r="L35" s="99">
        <f>IFERROR(LOOKUP(1,0/('2Q产品评价处理'!$A$12:$A$507=C35),'2Q产品评价处理'!$G$12:$G$507),0)</f>
        <v>0.1</v>
      </c>
      <c r="M35" s="102">
        <f t="shared" si="4"/>
        <v>3000</v>
      </c>
      <c r="N35" s="100">
        <f>M35+G35*广告累计效应系数计算!$G$2</f>
        <v>3000</v>
      </c>
      <c r="O35" s="100">
        <f t="shared" si="5"/>
        <v>445193.50361922284</v>
      </c>
      <c r="P35" s="100">
        <f>IFERROR(IF(B35=基础数据!$A$2,广告是否投放过高——第三轮积分赛四季度广告复盘!N35/广告是否投放过高——第三轮积分赛四季度广告复盘!O35*基础数据!$D$2,IF(B35=基础数据!$A$3,广告是否投放过高——第三轮积分赛四季度广告复盘!N35/广告是否投放过高——第三轮积分赛四季度广告复盘!O35*基础数据!$D$3,IF(B35=基础数据!$A$4,广告是否投放过高——第三轮积分赛四季度广告复盘!N35/广告是否投放过高——第三轮积分赛四季度广告复盘!O35*基础数据!$D$4,广告是否投放过高——第三轮积分赛四季度广告复盘!N35/广告是否投放过高——第三轮积分赛四季度广告复盘!O35*基础数据!$D$5))),0)</f>
        <v>0.1010796420751207</v>
      </c>
      <c r="Q35" s="115">
        <f>(P35-L35)*SUMIFS(基础数据!$C$15:$C$26,基础数据!$B$15:$B$26,广告是否投放过高——第三轮积分赛四季度广告复盘!B35)/100</f>
        <v>2.3633365024391971E-2</v>
      </c>
      <c r="R35" s="98">
        <v>0</v>
      </c>
      <c r="S35" s="99">
        <f>IFERROR(LOOKUP(1,0/('3Q产品评价处理'!$A$12:$A$853=C35),'3Q产品评价处理'!$G$12:$G$853),0)</f>
        <v>0.06</v>
      </c>
      <c r="T35" s="102">
        <f t="shared" si="6"/>
        <v>0</v>
      </c>
      <c r="U35" s="100">
        <f>G35*广告累计效应系数计算!$G$2*广告累计效应系数计算!$K$2+广告是否投放过高——第三轮积分赛四季度广告复盘!M35*广告累计效应系数计算!$G$2+广告是否投放过高——第三轮积分赛四季度广告复盘!T35</f>
        <v>1609.611404920671</v>
      </c>
      <c r="V35" s="100">
        <f t="shared" si="7"/>
        <v>435465.09674232779</v>
      </c>
      <c r="W35" s="100">
        <f>IFERROR(IF(B35=基础数据!$A$2,广告是否投放过高——第三轮积分赛四季度广告复盘!U35/广告是否投放过高——第三轮积分赛四季度广告复盘!V35*基础数据!$D$2,IF(B35=基础数据!$A$3,广告是否投放过高——第三轮积分赛四季度广告复盘!U35/广告是否投放过高——第三轮积分赛四季度广告复盘!V35*基础数据!$D$3,IF(B35=基础数据!$A$4,广告是否投放过高——第三轮积分赛四季度广告复盘!U35/广告是否投放过高——第三轮积分赛四季度广告复盘!V35*基础数据!$D$4,广告是否投放过高——第三轮积分赛四季度广告复盘!U35/广告是否投放过高——第三轮积分赛四季度广告复盘!V35*基础数据!$D$5))),0)</f>
        <v>5.5444560894616517E-2</v>
      </c>
      <c r="X35" s="115">
        <f>(W35-S35)*SUMIFS(基础数据!$C$29:$C$48,基础数据!$B$29:$B$48,广告是否投放过高——第三轮积分赛四季度广告复盘!B35)/100</f>
        <v>-0.14659403041124042</v>
      </c>
      <c r="Y35" s="99">
        <v>8000</v>
      </c>
      <c r="Z35" s="99">
        <f>IFERROR(LOOKUP(1,0/('4Q产品评价处理'!$A$12:$A$1017=C35),'4Q产品评价处理'!$G$12:$G$1017),0)</f>
        <v>0.25</v>
      </c>
      <c r="AA35" s="102">
        <f t="shared" si="8"/>
        <v>8000</v>
      </c>
      <c r="AB35" s="100">
        <f>M35*广告累计效应系数计算!$G$2*广告累计效应系数计算!$K$2+广告是否投放过高——第三轮积分赛四季度广告复盘!T35*广告累计效应系数计算!$G$2+广告是否投放过高——第三轮积分赛四季度广告复盘!AA35</f>
        <v>8741.3044755894043</v>
      </c>
      <c r="AC35" s="100">
        <f t="shared" si="9"/>
        <v>523595.75609705155</v>
      </c>
      <c r="AD35" s="100">
        <f>IFERROR(IF(B35=基础数据!$A$2,广告是否投放过高——第三轮积分赛四季度广告复盘!AB35/广告是否投放过高——第三轮积分赛四季度广告复盘!AC35*基础数据!$D$2,IF(B35=基础数据!$A$3,广告是否投放过高——第三轮积分赛四季度广告复盘!AB35/广告是否投放过高——第三轮积分赛四季度广告复盘!AC35*基础数据!$D$3,IF(B35=基础数据!$A$4,广告是否投放过高——第三轮积分赛四季度广告复盘!AB35/广告是否投放过高——第三轮积分赛四季度广告复盘!AC35*基础数据!$D$4,广告是否投放过高——第三轮积分赛四季度广告复盘!AB35/广告是否投放过高——第三轮积分赛四季度广告复盘!AC35*基础数据!$D$5))),0)</f>
        <v>0.25042137108066492</v>
      </c>
      <c r="AE35" s="115">
        <f>(AD35-Z35)*SUMIFS(基础数据!$C$51:$C$78,基础数据!$B$51:$B$78,广告是否投放过高——第三轮积分赛四季度广告复盘!B35)/100</f>
        <v>1.8864783281368598E-2</v>
      </c>
      <c r="AF35" s="117">
        <f t="shared" si="10"/>
        <v>0</v>
      </c>
      <c r="AG35" s="104">
        <f t="shared" si="11"/>
        <v>-0.10409588210547985</v>
      </c>
      <c r="AH35" s="104">
        <v>-111.12904960470146</v>
      </c>
      <c r="AI35" s="104">
        <f>IF(B35=基础数据!$A$2,基础数据!$B$2*广告是否投放过高——第三轮积分赛四季度广告复盘!AG35,IF(B35=基础数据!$A$3,基础数据!$B$3*广告是否投放过高——第三轮积分赛四季度广告复盘!AG35,IF(B35=基础数据!$A$4,基础数据!$B$4*广告是否投放过高——第三轮积分赛四季度广告复盘!AG35,基础数据!$B$5*广告是否投放过高——第三轮积分赛四季度广告复盘!AG35)))-AH35</f>
        <v>7.0331674992216193</v>
      </c>
    </row>
    <row r="36" spans="1:35">
      <c r="A36" s="94">
        <f t="shared" si="0"/>
        <v>21</v>
      </c>
      <c r="B36" s="100" t="str">
        <f>IFERROR(LOOKUP(1,0/((订单汇总处理!$G$7:$G$2423=C36)*(订单汇总处理!$D$7:$D$2423=2)),订单汇总处理!$H$7:$H$2423),B37)</f>
        <v>商务人士</v>
      </c>
      <c r="C36" s="100" t="str">
        <f t="shared" si="1"/>
        <v>商113</v>
      </c>
      <c r="D36" s="98" t="s">
        <v>3122</v>
      </c>
      <c r="E36" s="99">
        <v>15000</v>
      </c>
      <c r="F36" s="99">
        <f>IFERROR(LOOKUP(1,0/('1Q产品评价处理'!$A$13:$A$94=C36),'1Q产品评价处理'!$G$13:$G$94),0)</f>
        <v>1.01</v>
      </c>
      <c r="G36" s="102">
        <f t="shared" si="2"/>
        <v>15000</v>
      </c>
      <c r="H36" s="100">
        <f t="shared" si="3"/>
        <v>220520.4</v>
      </c>
      <c r="I36" s="100">
        <f>IFERROR(IF(B36=基础数据!$A$2,广告是否投放过高——第三轮积分赛四季度广告复盘!G36/广告是否投放过高——第三轮积分赛四季度广告复盘!H36*基础数据!$D$2,IF(B36=基础数据!$A$3,广告是否投放过高——第三轮积分赛四季度广告复盘!G36/广告是否投放过高——第三轮积分赛四季度广告复盘!H36*基础数据!$D$3,IF(B36=基础数据!$A$4,广告是否投放过高——第三轮积分赛四季度广告复盘!G36/广告是否投放过高——第三轮积分赛四季度广告复盘!H36*基础数据!$D$4,广告是否投放过高——第三轮积分赛四季度广告复盘!G36/广告是否投放过高——第三轮积分赛四季度广告复盘!H36*基础数据!$D$5))),0)</f>
        <v>1.0203137668895939</v>
      </c>
      <c r="J36" s="115">
        <f>(I36-F36)*SUMIFS(基础数据!$C$9:$C$12,基础数据!$B$9:$B$12,广告是否投放过高——第三轮积分赛四季度广告复盘!B36)/100</f>
        <v>8.3025823461230455E-2</v>
      </c>
      <c r="K36" s="99">
        <v>17000</v>
      </c>
      <c r="L36" s="99">
        <f>IFERROR(LOOKUP(1,0/('2Q产品评价处理'!$A$12:$A$507=C36),'2Q产品评价处理'!$G$12:$G$507),0)</f>
        <v>0.84</v>
      </c>
      <c r="M36" s="102">
        <f t="shared" si="4"/>
        <v>17000</v>
      </c>
      <c r="N36" s="100">
        <f>M36+G36*广告累计效应系数计算!$G$2</f>
        <v>25048.057024603357</v>
      </c>
      <c r="O36" s="100">
        <f t="shared" si="5"/>
        <v>445193.50361922284</v>
      </c>
      <c r="P36" s="100">
        <f>IFERROR(IF(B36=基础数据!$A$2,广告是否投放过高——第三轮积分赛四季度广告复盘!N36/广告是否投放过高——第三轮积分赛四季度广告复盘!O36*基础数据!$D$2,IF(B36=基础数据!$A$3,广告是否投放过高——第三轮积分赛四季度广告复盘!N36/广告是否投放过高——第三轮积分赛四季度广告复盘!O36*基础数据!$D$3,IF(B36=基础数据!$A$4,广告是否投放过高——第三轮积分赛四季度广告复盘!N36/广告是否投放过高——第三轮积分赛四季度广告复盘!O36*基础数据!$D$4,广告是否投放过高——第三轮积分赛四季度广告复盘!N36/广告是否投放过高——第三轮积分赛四季度广告复盘!O36*基础数据!$D$5))),0)</f>
        <v>0.84394954624137342</v>
      </c>
      <c r="Q36" s="115">
        <f>(P36-L36)*SUMIFS(基础数据!$C$15:$C$26,基础数据!$B$15:$B$26,广告是否投放过高——第三轮积分赛四季度广告复盘!B36)/100</f>
        <v>8.645556722366475E-2</v>
      </c>
      <c r="R36" s="99">
        <v>17200</v>
      </c>
      <c r="S36" s="99">
        <f>IFERROR(LOOKUP(1,0/('3Q产品评价处理'!$A$12:$A$853=C36),'3Q产品评价处理'!$G$12:$G$853),0)</f>
        <v>1.03</v>
      </c>
      <c r="T36" s="102">
        <f t="shared" si="6"/>
        <v>17200</v>
      </c>
      <c r="U36" s="100">
        <f>G36*广告累计效应系数计算!$G$2*广告累计效应系数计算!$K$2+广告是否投放过高——第三轮积分赛四季度广告复盘!M36*广告累计效应系数计算!$G$2+广告是否投放过高——第三轮积分赛四季度广告复盘!T36</f>
        <v>30027.653672497487</v>
      </c>
      <c r="V36" s="100">
        <f t="shared" si="7"/>
        <v>435465.09674232779</v>
      </c>
      <c r="W36" s="100">
        <f>IFERROR(IF(B36=基础数据!$A$2,广告是否投放过高——第三轮积分赛四季度广告复盘!U36/广告是否投放过高——第三轮积分赛四季度广告复盘!V36*基础数据!$D$2,IF(B36=基础数据!$A$3,广告是否投放过高——第三轮积分赛四季度广告复盘!U36/广告是否投放过高——第三轮积分赛四季度广告复盘!V36*基础数据!$D$3,IF(B36=基础数据!$A$4,广告是否投放过高——第三轮积分赛四季度广告复盘!U36/广告是否投放过高——第三轮积分赛四季度广告复盘!V36*基础数据!$D$4,广告是否投放过高——第三轮积分赛四季度广告复盘!U36/广告是否投放过高——第三轮积分赛四季度广告复盘!V36*基础数据!$D$5))),0)</f>
        <v>1.0343304399295645</v>
      </c>
      <c r="X36" s="115">
        <f>(W36-S36)*SUMIFS(基础数据!$C$29:$C$48,基础数据!$B$29:$B$48,广告是否投放过高——第三轮积分赛四季度广告复盘!B36)/100</f>
        <v>0.13935355693338561</v>
      </c>
      <c r="Y36" s="99">
        <v>37000</v>
      </c>
      <c r="Z36" s="99">
        <f>IFERROR(LOOKUP(1,0/('4Q产品评价处理'!$A$12:$A$1017=C36),'4Q产品评价处理'!$G$12:$G$1017),0)</f>
        <v>1.44</v>
      </c>
      <c r="AA36" s="102">
        <f t="shared" si="8"/>
        <v>37000</v>
      </c>
      <c r="AB36" s="100">
        <f>M36*广告累计效应系数计算!$G$2*广告累计效应系数计算!$K$2+广告是否投放过高——第三轮积分赛四季度广告复盘!T36*广告累计效应系数计算!$G$2+广告是否投放过高——第三轮积分赛四季度广告复盘!AA36</f>
        <v>50429.164083218464</v>
      </c>
      <c r="AC36" s="100">
        <f t="shared" si="9"/>
        <v>523595.75609705155</v>
      </c>
      <c r="AD36" s="100">
        <f>IFERROR(IF(B36=基础数据!$A$2,广告是否投放过高——第三轮积分赛四季度广告复盘!AB36/广告是否投放过高——第三轮积分赛四季度广告复盘!AC36*基础数据!$D$2,IF(B36=基础数据!$A$3,广告是否投放过高——第三轮积分赛四季度广告复盘!AB36/广告是否投放过高——第三轮积分赛四季度广告复盘!AC36*基础数据!$D$3,IF(B36=基础数据!$A$4,广告是否投放过高——第三轮积分赛四季度广告复盘!AB36/广告是否投放过高——第三轮积分赛四季度广告复盘!AC36*基础数据!$D$4,广告是否投放过高——第三轮积分赛四季度广告复盘!AB36/广告是否投放过高——第三轮积分赛四季度广告复盘!AC36*基础数据!$D$5))),0)</f>
        <v>1.4446974644845418</v>
      </c>
      <c r="AE36" s="115">
        <f>(AD36-Z36)*SUMIFS(基础数据!$C$51:$C$78,基础数据!$B$51:$B$78,广告是否投放过高——第三轮积分赛四季度广告复盘!B36)/100</f>
        <v>0.21030548497294047</v>
      </c>
      <c r="AF36" s="117">
        <f t="shared" si="10"/>
        <v>0</v>
      </c>
      <c r="AG36" s="104">
        <f t="shared" si="11"/>
        <v>0.51914043259122122</v>
      </c>
      <c r="AH36" s="104">
        <v>369.72520275126891</v>
      </c>
      <c r="AI36" s="104">
        <f>IF(B36=基础数据!$A$2,基础数据!$B$2*广告是否投放过高——第三轮积分赛四季度广告复盘!AG36,IF(B36=基础数据!$A$3,基础数据!$B$3*广告是否投放过高——第三轮积分赛四季度广告复盘!AG36,IF(B36=基础数据!$A$4,基础数据!$B$4*广告是否投放过高——第三轮积分赛四季度广告复盘!AG36,基础数据!$B$5*广告是否投放过高——第三轮积分赛四季度广告复盘!AG36)))-AH36</f>
        <v>149.41522983995236</v>
      </c>
    </row>
    <row r="37" spans="1:35">
      <c r="A37" s="94">
        <f t="shared" si="0"/>
        <v>21</v>
      </c>
      <c r="B37" s="100" t="str">
        <f>IFERROR(LOOKUP(1,0/((订单汇总处理!$G$7:$G$2423=C37)*(订单汇总处理!$D$7:$D$2423=2)),订单汇总处理!$H$7:$H$2423),B38)</f>
        <v>商务人士</v>
      </c>
      <c r="C37" s="100" t="str">
        <f t="shared" si="1"/>
        <v>22312</v>
      </c>
      <c r="D37" s="98" t="s">
        <v>3123</v>
      </c>
      <c r="E37" s="98">
        <v>0</v>
      </c>
      <c r="F37" s="99">
        <f>IFERROR(LOOKUP(1,0/('1Q产品评价处理'!$A$13:$A$94=C37),'1Q产品评价处理'!$G$13:$G$94),0)</f>
        <v>0</v>
      </c>
      <c r="G37" s="102">
        <f t="shared" si="2"/>
        <v>0</v>
      </c>
      <c r="H37" s="100">
        <f t="shared" si="3"/>
        <v>220520.4</v>
      </c>
      <c r="I37" s="100">
        <f>IFERROR(IF(B37=基础数据!$A$2,广告是否投放过高——第三轮积分赛四季度广告复盘!G37/广告是否投放过高——第三轮积分赛四季度广告复盘!H37*基础数据!$D$2,IF(B37=基础数据!$A$3,广告是否投放过高——第三轮积分赛四季度广告复盘!G37/广告是否投放过高——第三轮积分赛四季度广告复盘!H37*基础数据!$D$3,IF(B37=基础数据!$A$4,广告是否投放过高——第三轮积分赛四季度广告复盘!G37/广告是否投放过高——第三轮积分赛四季度广告复盘!H37*基础数据!$D$4,广告是否投放过高——第三轮积分赛四季度广告复盘!G37/广告是否投放过高——第三轮积分赛四季度广告复盘!H37*基础数据!$D$5))),0)</f>
        <v>0</v>
      </c>
      <c r="J37" s="115">
        <f>(I37-F37)*SUMIFS(基础数据!$C$9:$C$12,基础数据!$B$9:$B$12,广告是否投放过高——第三轮积分赛四季度广告复盘!B37)/100</f>
        <v>0</v>
      </c>
      <c r="K37" s="99">
        <v>40000</v>
      </c>
      <c r="L37" s="99">
        <f>IFERROR(LOOKUP(1,0/('2Q产品评价处理'!$A$12:$A$507=C37),'2Q产品评价处理'!$G$12:$G$507),0)</f>
        <v>1.34</v>
      </c>
      <c r="M37" s="102">
        <f t="shared" si="4"/>
        <v>40000</v>
      </c>
      <c r="N37" s="100">
        <f>M37+G37*广告累计效应系数计算!$G$2</f>
        <v>40000</v>
      </c>
      <c r="O37" s="100">
        <f t="shared" si="5"/>
        <v>445193.50361922284</v>
      </c>
      <c r="P37" s="100">
        <f>IFERROR(IF(B37=基础数据!$A$2,广告是否投放过高——第三轮积分赛四季度广告复盘!N37/广告是否投放过高——第三轮积分赛四季度广告复盘!O37*基础数据!$D$2,IF(B37=基础数据!$A$3,广告是否投放过高——第三轮积分赛四季度广告复盘!N37/广告是否投放过高——第三轮积分赛四季度广告复盘!O37*基础数据!$D$3,IF(B37=基础数据!$A$4,广告是否投放过高——第三轮积分赛四季度广告复盘!N37/广告是否投放过高——第三轮积分赛四季度广告复盘!O37*基础数据!$D$4,广告是否投放过高——第三轮积分赛四季度广告复盘!N37/广告是否投放过高——第三轮积分赛四季度广告复盘!O37*基础数据!$D$5))),0)</f>
        <v>1.3477285610016094</v>
      </c>
      <c r="Q37" s="115">
        <f>(P37-L37)*SUMIFS(基础数据!$C$15:$C$26,基础数据!$B$15:$B$26,广告是否投放过高——第三轮积分赛四季度广告复盘!B37)/100</f>
        <v>0.16917820032522857</v>
      </c>
      <c r="R37" s="99">
        <v>13600</v>
      </c>
      <c r="S37" s="99">
        <f>IFERROR(LOOKUP(1,0/('3Q产品评价处理'!$A$12:$A$853=C37),'3Q产品评价处理'!$G$12:$G$853),0)</f>
        <v>1.21</v>
      </c>
      <c r="T37" s="102">
        <f t="shared" si="6"/>
        <v>13600</v>
      </c>
      <c r="U37" s="100">
        <f>G37*广告累计效应系数计算!$G$2*广告累计效应系数计算!$K$2+广告是否投放过高——第三轮积分赛四季度广告复盘!M37*广告累计效应系数计算!$G$2+广告是否投放过高——第三轮积分赛四季度广告复盘!T37</f>
        <v>35061.485398942285</v>
      </c>
      <c r="V37" s="100">
        <f t="shared" si="7"/>
        <v>435465.09674232779</v>
      </c>
      <c r="W37" s="100">
        <f>IFERROR(IF(B37=基础数据!$A$2,广告是否投放过高——第三轮积分赛四季度广告复盘!U37/广告是否投放过高——第三轮积分赛四季度广告复盘!V37*基础数据!$D$2,IF(B37=基础数据!$A$3,广告是否投放过高——第三轮积分赛四季度广告复盘!U37/广告是否投放过高——第三轮积分赛四季度广告复盘!V37*基础数据!$D$3,IF(B37=基础数据!$A$4,广告是否投放过高——第三轮积分赛四季度广告复盘!U37/广告是否投放过高——第三轮积分赛四季度广告复盘!V37*基础数据!$D$4,广告是否投放过高——第三轮积分赛四季度广告复盘!U37/广告是否投放过高——第三轮积分赛四季度广告复盘!V37*基础数据!$D$5))),0)</f>
        <v>1.2077254524381125</v>
      </c>
      <c r="X37" s="115">
        <f>(W37-S37)*SUMIFS(基础数据!$C$29:$C$48,基础数据!$B$29:$B$48,广告是否投放过高——第三轮积分赛四季度广告复盘!B37)/100</f>
        <v>-7.3194940541539633E-2</v>
      </c>
      <c r="Y37" s="99">
        <v>43000</v>
      </c>
      <c r="Z37" s="99">
        <f>IFERROR(LOOKUP(1,0/('4Q产品评价处理'!$A$12:$A$1017=C37),'4Q产品评价处理'!$G$12:$G$1017),0)</f>
        <v>1.72</v>
      </c>
      <c r="AA37" s="102">
        <f t="shared" si="8"/>
        <v>43000</v>
      </c>
      <c r="AB37" s="100">
        <f>M37*广告累计效应系数计算!$G$2*广告累计效应系数计算!$K$2+广告是否投放过高——第三轮积分赛四季度广告复盘!T37*广告累计效应系数计算!$G$2+广告是否投放过高——第三轮积分赛四季度广告复盘!AA37</f>
        <v>60180.964710165761</v>
      </c>
      <c r="AC37" s="100">
        <f t="shared" si="9"/>
        <v>523595.75609705155</v>
      </c>
      <c r="AD37" s="100">
        <f>IFERROR(IF(B37=基础数据!$A$2,广告是否投放过高——第三轮积分赛四季度广告复盘!AB37/广告是否投放过高——第三轮积分赛四季度广告复盘!AC37*基础数据!$D$2,IF(B37=基础数据!$A$3,广告是否投放过高——第三轮积分赛四季度广告复盘!AB37/广告是否投放过高——第三轮积分赛四季度广告复盘!AC37*基础数据!$D$3,IF(B37=基础数据!$A$4,广告是否投放过高——第三轮积分赛四季度广告复盘!AB37/广告是否投放过高——第三轮积分赛四季度广告复盘!AC37*基础数据!$D$4,广告是否投放过高——第三轮积分赛四季度广告复盘!AB37/广告是否投放过高——第三轮积分赛四季度广告复盘!AC37*基础数据!$D$5))),0)</f>
        <v>1.7240675848510181</v>
      </c>
      <c r="AE37" s="115">
        <f>(AD37-Z37)*SUMIFS(基础数据!$C$51:$C$78,基础数据!$B$51:$B$78,广告是否投放过高——第三轮积分赛四季度广告复盘!B37)/100</f>
        <v>0.18210577378008044</v>
      </c>
      <c r="AF37" s="117">
        <f t="shared" si="10"/>
        <v>0</v>
      </c>
      <c r="AG37" s="104">
        <f t="shared" si="11"/>
        <v>0.27808903356376935</v>
      </c>
      <c r="AH37" s="104">
        <v>167.94590809917054</v>
      </c>
      <c r="AI37" s="104">
        <f>IF(B37=基础数据!$A$2,基础数据!$B$2*广告是否投放过高——第三轮积分赛四季度广告复盘!AG37,IF(B37=基础数据!$A$3,基础数据!$B$3*广告是否投放过高——第三轮积分赛四季度广告复盘!AG37,IF(B37=基础数据!$A$4,基础数据!$B$4*广告是否投放过高——第三轮积分赛四季度广告复盘!AG37,基础数据!$B$5*广告是否投放过高——第三轮积分赛四季度广告复盘!AG37)))-AH37</f>
        <v>110.14312546459882</v>
      </c>
    </row>
    <row r="38" spans="1:35">
      <c r="A38" s="94">
        <f t="shared" si="0"/>
        <v>22</v>
      </c>
      <c r="B38" s="100" t="str">
        <f>IFERROR(LOOKUP(1,0/((订单汇总处理!$G$7:$G$2423=C38)*(订单汇总处理!$D$7:$D$2423=2)),订单汇总处理!$H$7:$H$2423),B39)</f>
        <v>商务人士</v>
      </c>
      <c r="C38" s="100" t="str">
        <f t="shared" si="1"/>
        <v>12</v>
      </c>
      <c r="D38" s="98" t="s">
        <v>3124</v>
      </c>
      <c r="E38" s="98">
        <v>0</v>
      </c>
      <c r="F38" s="99">
        <f>IFERROR(LOOKUP(1,0/('1Q产品评价处理'!$A$13:$A$94=C38),'1Q产品评价处理'!$G$13:$G$94),0)</f>
        <v>0</v>
      </c>
      <c r="G38" s="102">
        <f t="shared" si="2"/>
        <v>0</v>
      </c>
      <c r="H38" s="100">
        <f t="shared" si="3"/>
        <v>220520.4</v>
      </c>
      <c r="I38" s="100">
        <f>IFERROR(IF(B38=基础数据!$A$2,广告是否投放过高——第三轮积分赛四季度广告复盘!G38/广告是否投放过高——第三轮积分赛四季度广告复盘!H38*基础数据!$D$2,IF(B38=基础数据!$A$3,广告是否投放过高——第三轮积分赛四季度广告复盘!G38/广告是否投放过高——第三轮积分赛四季度广告复盘!H38*基础数据!$D$3,IF(B38=基础数据!$A$4,广告是否投放过高——第三轮积分赛四季度广告复盘!G38/广告是否投放过高——第三轮积分赛四季度广告复盘!H38*基础数据!$D$4,广告是否投放过高——第三轮积分赛四季度广告复盘!G38/广告是否投放过高——第三轮积分赛四季度广告复盘!H38*基础数据!$D$5))),0)</f>
        <v>0</v>
      </c>
      <c r="J38" s="115">
        <f>(I38-F38)*SUMIFS(基础数据!$C$9:$C$12,基础数据!$B$9:$B$12,广告是否投放过高——第三轮积分赛四季度广告复盘!B38)/100</f>
        <v>0</v>
      </c>
      <c r="K38" s="98">
        <v>0</v>
      </c>
      <c r="L38" s="99">
        <f>IFERROR(LOOKUP(1,0/('2Q产品评价处理'!$A$12:$A$507=C38),'2Q产品评价处理'!$G$12:$G$507),0)</f>
        <v>0</v>
      </c>
      <c r="M38" s="102">
        <f t="shared" si="4"/>
        <v>0</v>
      </c>
      <c r="N38" s="100">
        <f>M38+G38*广告累计效应系数计算!$G$2</f>
        <v>0</v>
      </c>
      <c r="O38" s="100">
        <f t="shared" si="5"/>
        <v>445193.50361922284</v>
      </c>
      <c r="P38" s="100">
        <f>IFERROR(IF(B38=基础数据!$A$2,广告是否投放过高——第三轮积分赛四季度广告复盘!N38/广告是否投放过高——第三轮积分赛四季度广告复盘!O38*基础数据!$D$2,IF(B38=基础数据!$A$3,广告是否投放过高——第三轮积分赛四季度广告复盘!N38/广告是否投放过高——第三轮积分赛四季度广告复盘!O38*基础数据!$D$3,IF(B38=基础数据!$A$4,广告是否投放过高——第三轮积分赛四季度广告复盘!N38/广告是否投放过高——第三轮积分赛四季度广告复盘!O38*基础数据!$D$4,广告是否投放过高——第三轮积分赛四季度广告复盘!N38/广告是否投放过高——第三轮积分赛四季度广告复盘!O38*基础数据!$D$5))),0)</f>
        <v>0</v>
      </c>
      <c r="Q38" s="115">
        <f>(P38-L38)*SUMIFS(基础数据!$C$15:$C$26,基础数据!$B$15:$B$26,广告是否投放过高——第三轮积分赛四季度广告复盘!B38)/100</f>
        <v>0</v>
      </c>
      <c r="R38" s="98">
        <v>0</v>
      </c>
      <c r="S38" s="99">
        <f>IFERROR(LOOKUP(1,0/('3Q产品评价处理'!$A$12:$A$853=C38),'3Q产品评价处理'!$G$12:$G$853),0)</f>
        <v>0</v>
      </c>
      <c r="T38" s="102">
        <f t="shared" si="6"/>
        <v>0</v>
      </c>
      <c r="U38" s="100">
        <f>G38*广告累计效应系数计算!$G$2*广告累计效应系数计算!$K$2+广告是否投放过高——第三轮积分赛四季度广告复盘!M38*广告累计效应系数计算!$G$2+广告是否投放过高——第三轮积分赛四季度广告复盘!T38</f>
        <v>0</v>
      </c>
      <c r="V38" s="100">
        <f t="shared" si="7"/>
        <v>435465.09674232779</v>
      </c>
      <c r="W38" s="100">
        <f>IFERROR(IF(B38=基础数据!$A$2,广告是否投放过高——第三轮积分赛四季度广告复盘!U38/广告是否投放过高——第三轮积分赛四季度广告复盘!V38*基础数据!$D$2,IF(B38=基础数据!$A$3,广告是否投放过高——第三轮积分赛四季度广告复盘!U38/广告是否投放过高——第三轮积分赛四季度广告复盘!V38*基础数据!$D$3,IF(B38=基础数据!$A$4,广告是否投放过高——第三轮积分赛四季度广告复盘!U38/广告是否投放过高——第三轮积分赛四季度广告复盘!V38*基础数据!$D$4,广告是否投放过高——第三轮积分赛四季度广告复盘!U38/广告是否投放过高——第三轮积分赛四季度广告复盘!V38*基础数据!$D$5))),0)</f>
        <v>0</v>
      </c>
      <c r="X38" s="115">
        <f>(W38-S38)*SUMIFS(基础数据!$C$29:$C$48,基础数据!$B$29:$B$48,广告是否投放过高——第三轮积分赛四季度广告复盘!B38)/100</f>
        <v>0</v>
      </c>
      <c r="Y38" s="98">
        <v>0</v>
      </c>
      <c r="Z38" s="99">
        <f>IFERROR(LOOKUP(1,0/('4Q产品评价处理'!$A$12:$A$1017=C38),'4Q产品评价处理'!$G$12:$G$1017),0)</f>
        <v>0</v>
      </c>
      <c r="AA38" s="102">
        <f t="shared" si="8"/>
        <v>0</v>
      </c>
      <c r="AB38" s="100">
        <f>M38*广告累计效应系数计算!$G$2*广告累计效应系数计算!$K$2+广告是否投放过高——第三轮积分赛四季度广告复盘!T38*广告累计效应系数计算!$G$2+广告是否投放过高——第三轮积分赛四季度广告复盘!AA38</f>
        <v>0</v>
      </c>
      <c r="AC38" s="100">
        <f t="shared" si="9"/>
        <v>523595.75609705155</v>
      </c>
      <c r="AD38" s="100">
        <f>IFERROR(IF(B38=基础数据!$A$2,广告是否投放过高——第三轮积分赛四季度广告复盘!AB38/广告是否投放过高——第三轮积分赛四季度广告复盘!AC38*基础数据!$D$2,IF(B38=基础数据!$A$3,广告是否投放过高——第三轮积分赛四季度广告复盘!AB38/广告是否投放过高——第三轮积分赛四季度广告复盘!AC38*基础数据!$D$3,IF(B38=基础数据!$A$4,广告是否投放过高——第三轮积分赛四季度广告复盘!AB38/广告是否投放过高——第三轮积分赛四季度广告复盘!AC38*基础数据!$D$4,广告是否投放过高——第三轮积分赛四季度广告复盘!AB38/广告是否投放过高——第三轮积分赛四季度广告复盘!AC38*基础数据!$D$5))),0)</f>
        <v>0</v>
      </c>
      <c r="AE38" s="115">
        <f>(AD38-Z38)*SUMIFS(基础数据!$C$51:$C$78,基础数据!$B$51:$B$78,广告是否投放过高——第三轮积分赛四季度广告复盘!B38)/100</f>
        <v>0</v>
      </c>
      <c r="AF38" s="117">
        <f t="shared" si="10"/>
        <v>0</v>
      </c>
      <c r="AG38" s="104">
        <f t="shared" si="11"/>
        <v>0</v>
      </c>
      <c r="AH38" s="104">
        <v>0</v>
      </c>
      <c r="AI38" s="104">
        <f>IF(B38=基础数据!$A$2,基础数据!$B$2*广告是否投放过高——第三轮积分赛四季度广告复盘!AG38,IF(B38=基础数据!$A$3,基础数据!$B$3*广告是否投放过高——第三轮积分赛四季度广告复盘!AG38,IF(B38=基础数据!$A$4,基础数据!$B$4*广告是否投放过高——第三轮积分赛四季度广告复盘!AG38,基础数据!$B$5*广告是否投放过高——第三轮积分赛四季度广告复盘!AG38)))-AH38</f>
        <v>0</v>
      </c>
    </row>
    <row r="39" spans="1:35">
      <c r="A39" s="94">
        <f t="shared" si="0"/>
        <v>22</v>
      </c>
      <c r="B39" s="100" t="str">
        <f>IFERROR(LOOKUP(1,0/((订单汇总处理!$G$7:$G$2423=C39)*(订单汇总处理!$D$7:$D$2423=2)),订单汇总处理!$H$7:$H$2423),B40)</f>
        <v>商务人士</v>
      </c>
      <c r="C39" s="100" t="str">
        <f t="shared" si="1"/>
        <v>13</v>
      </c>
      <c r="D39" s="98" t="s">
        <v>3125</v>
      </c>
      <c r="E39" s="98">
        <v>0</v>
      </c>
      <c r="F39" s="99">
        <f>IFERROR(LOOKUP(1,0/('1Q产品评价处理'!$A$13:$A$94=C39),'1Q产品评价处理'!$G$13:$G$94),0)</f>
        <v>0</v>
      </c>
      <c r="G39" s="102">
        <f t="shared" si="2"/>
        <v>0</v>
      </c>
      <c r="H39" s="100">
        <f t="shared" si="3"/>
        <v>220520.4</v>
      </c>
      <c r="I39" s="100">
        <f>IFERROR(IF(B39=基础数据!$A$2,广告是否投放过高——第三轮积分赛四季度广告复盘!G39/广告是否投放过高——第三轮积分赛四季度广告复盘!H39*基础数据!$D$2,IF(B39=基础数据!$A$3,广告是否投放过高——第三轮积分赛四季度广告复盘!G39/广告是否投放过高——第三轮积分赛四季度广告复盘!H39*基础数据!$D$3,IF(B39=基础数据!$A$4,广告是否投放过高——第三轮积分赛四季度广告复盘!G39/广告是否投放过高——第三轮积分赛四季度广告复盘!H39*基础数据!$D$4,广告是否投放过高——第三轮积分赛四季度广告复盘!G39/广告是否投放过高——第三轮积分赛四季度广告复盘!H39*基础数据!$D$5))),0)</f>
        <v>0</v>
      </c>
      <c r="J39" s="115">
        <f>(I39-F39)*SUMIFS(基础数据!$C$9:$C$12,基础数据!$B$9:$B$12,广告是否投放过高——第三轮积分赛四季度广告复盘!B39)/100</f>
        <v>0</v>
      </c>
      <c r="K39" s="98">
        <v>0</v>
      </c>
      <c r="L39" s="99">
        <f>IFERROR(LOOKUP(1,0/('2Q产品评价处理'!$A$12:$A$507=C39),'2Q产品评价处理'!$G$12:$G$507),0)</f>
        <v>0</v>
      </c>
      <c r="M39" s="102">
        <f t="shared" si="4"/>
        <v>0</v>
      </c>
      <c r="N39" s="100">
        <f>M39+G39*广告累计效应系数计算!$G$2</f>
        <v>0</v>
      </c>
      <c r="O39" s="100">
        <f t="shared" si="5"/>
        <v>445193.50361922284</v>
      </c>
      <c r="P39" s="100">
        <f>IFERROR(IF(B39=基础数据!$A$2,广告是否投放过高——第三轮积分赛四季度广告复盘!N39/广告是否投放过高——第三轮积分赛四季度广告复盘!O39*基础数据!$D$2,IF(B39=基础数据!$A$3,广告是否投放过高——第三轮积分赛四季度广告复盘!N39/广告是否投放过高——第三轮积分赛四季度广告复盘!O39*基础数据!$D$3,IF(B39=基础数据!$A$4,广告是否投放过高——第三轮积分赛四季度广告复盘!N39/广告是否投放过高——第三轮积分赛四季度广告复盘!O39*基础数据!$D$4,广告是否投放过高——第三轮积分赛四季度广告复盘!N39/广告是否投放过高——第三轮积分赛四季度广告复盘!O39*基础数据!$D$5))),0)</f>
        <v>0</v>
      </c>
      <c r="Q39" s="115">
        <f>(P39-L39)*SUMIFS(基础数据!$C$15:$C$26,基础数据!$B$15:$B$26,广告是否投放过高——第三轮积分赛四季度广告复盘!B39)/100</f>
        <v>0</v>
      </c>
      <c r="R39" s="98">
        <v>0</v>
      </c>
      <c r="S39" s="99">
        <f>IFERROR(LOOKUP(1,0/('3Q产品评价处理'!$A$12:$A$853=C39),'3Q产品评价处理'!$G$12:$G$853),0)</f>
        <v>0</v>
      </c>
      <c r="T39" s="102">
        <f t="shared" si="6"/>
        <v>0</v>
      </c>
      <c r="U39" s="100">
        <f>G39*广告累计效应系数计算!$G$2*广告累计效应系数计算!$K$2+广告是否投放过高——第三轮积分赛四季度广告复盘!M39*广告累计效应系数计算!$G$2+广告是否投放过高——第三轮积分赛四季度广告复盘!T39</f>
        <v>0</v>
      </c>
      <c r="V39" s="100">
        <f t="shared" si="7"/>
        <v>435465.09674232779</v>
      </c>
      <c r="W39" s="100">
        <f>IFERROR(IF(B39=基础数据!$A$2,广告是否投放过高——第三轮积分赛四季度广告复盘!U39/广告是否投放过高——第三轮积分赛四季度广告复盘!V39*基础数据!$D$2,IF(B39=基础数据!$A$3,广告是否投放过高——第三轮积分赛四季度广告复盘!U39/广告是否投放过高——第三轮积分赛四季度广告复盘!V39*基础数据!$D$3,IF(B39=基础数据!$A$4,广告是否投放过高——第三轮积分赛四季度广告复盘!U39/广告是否投放过高——第三轮积分赛四季度广告复盘!V39*基础数据!$D$4,广告是否投放过高——第三轮积分赛四季度广告复盘!U39/广告是否投放过高——第三轮积分赛四季度广告复盘!V39*基础数据!$D$5))),0)</f>
        <v>0</v>
      </c>
      <c r="X39" s="115">
        <f>(W39-S39)*SUMIFS(基础数据!$C$29:$C$48,基础数据!$B$29:$B$48,广告是否投放过高——第三轮积分赛四季度广告复盘!B39)/100</f>
        <v>0</v>
      </c>
      <c r="Y39" s="98">
        <v>0</v>
      </c>
      <c r="Z39" s="99">
        <f>IFERROR(LOOKUP(1,0/('4Q产品评价处理'!$A$12:$A$1017=C39),'4Q产品评价处理'!$G$12:$G$1017),0)</f>
        <v>0</v>
      </c>
      <c r="AA39" s="102">
        <f t="shared" si="8"/>
        <v>0</v>
      </c>
      <c r="AB39" s="100">
        <f>M39*广告累计效应系数计算!$G$2*广告累计效应系数计算!$K$2+广告是否投放过高——第三轮积分赛四季度广告复盘!T39*广告累计效应系数计算!$G$2+广告是否投放过高——第三轮积分赛四季度广告复盘!AA39</f>
        <v>0</v>
      </c>
      <c r="AC39" s="100">
        <f t="shared" si="9"/>
        <v>523595.75609705155</v>
      </c>
      <c r="AD39" s="100">
        <f>IFERROR(IF(B39=基础数据!$A$2,广告是否投放过高——第三轮积分赛四季度广告复盘!AB39/广告是否投放过高——第三轮积分赛四季度广告复盘!AC39*基础数据!$D$2,IF(B39=基础数据!$A$3,广告是否投放过高——第三轮积分赛四季度广告复盘!AB39/广告是否投放过高——第三轮积分赛四季度广告复盘!AC39*基础数据!$D$3,IF(B39=基础数据!$A$4,广告是否投放过高——第三轮积分赛四季度广告复盘!AB39/广告是否投放过高——第三轮积分赛四季度广告复盘!AC39*基础数据!$D$4,广告是否投放过高——第三轮积分赛四季度广告复盘!AB39/广告是否投放过高——第三轮积分赛四季度广告复盘!AC39*基础数据!$D$5))),0)</f>
        <v>0</v>
      </c>
      <c r="AE39" s="115">
        <f>(AD39-Z39)*SUMIFS(基础数据!$C$51:$C$78,基础数据!$B$51:$B$78,广告是否投放过高——第三轮积分赛四季度广告复盘!B39)/100</f>
        <v>0</v>
      </c>
      <c r="AF39" s="117">
        <f t="shared" si="10"/>
        <v>0</v>
      </c>
      <c r="AG39" s="104">
        <f t="shared" si="11"/>
        <v>0</v>
      </c>
      <c r="AH39" s="104">
        <v>0</v>
      </c>
      <c r="AI39" s="104">
        <f>IF(B39=基础数据!$A$2,基础数据!$B$2*广告是否投放过高——第三轮积分赛四季度广告复盘!AG39,IF(B39=基础数据!$A$3,基础数据!$B$3*广告是否投放过高——第三轮积分赛四季度广告复盘!AG39,IF(B39=基础数据!$A$4,基础数据!$B$4*广告是否投放过高——第三轮积分赛四季度广告复盘!AG39,基础数据!$B$5*广告是否投放过高——第三轮积分赛四季度广告复盘!AG39)))-AH39</f>
        <v>0</v>
      </c>
    </row>
    <row r="40" spans="1:35">
      <c r="A40" s="94">
        <f t="shared" si="0"/>
        <v>22</v>
      </c>
      <c r="B40" s="100" t="str">
        <f>IFERROR(LOOKUP(1,0/((订单汇总处理!$G$7:$G$2423=C40)*(订单汇总处理!$D$7:$D$2423=2)),订单汇总处理!$H$7:$H$2423),B41)</f>
        <v>商务人士</v>
      </c>
      <c r="C40" s="100" t="str">
        <f t="shared" si="1"/>
        <v>11</v>
      </c>
      <c r="D40" s="98" t="s">
        <v>3126</v>
      </c>
      <c r="E40" s="99">
        <v>1800</v>
      </c>
      <c r="F40" s="99">
        <f>IFERROR(LOOKUP(1,0/('1Q产品评价处理'!$A$13:$A$94=C40),'1Q产品评价处理'!$G$13:$G$94),0)</f>
        <v>0.12</v>
      </c>
      <c r="G40" s="102">
        <f t="shared" si="2"/>
        <v>1800</v>
      </c>
      <c r="H40" s="100">
        <f t="shared" si="3"/>
        <v>220520.4</v>
      </c>
      <c r="I40" s="100">
        <f>IFERROR(IF(B40=基础数据!$A$2,广告是否投放过高——第三轮积分赛四季度广告复盘!G40/广告是否投放过高——第三轮积分赛四季度广告复盘!H40*基础数据!$D$2,IF(B40=基础数据!$A$3,广告是否投放过高——第三轮积分赛四季度广告复盘!G40/广告是否投放过高——第三轮积分赛四季度广告复盘!H40*基础数据!$D$3,IF(B40=基础数据!$A$4,广告是否投放过高——第三轮积分赛四季度广告复盘!G40/广告是否投放过高——第三轮积分赛四季度广告复盘!H40*基础数据!$D$4,广告是否投放过高——第三轮积分赛四季度广告复盘!G40/广告是否投放过高——第三轮积分赛四季度广告复盘!H40*基础数据!$D$5))),0)</f>
        <v>0.12243765202675126</v>
      </c>
      <c r="J40" s="115">
        <f>(I40-F40)*SUMIFS(基础数据!$C$9:$C$12,基础数据!$B$9:$B$12,广告是否投放过高——第三轮积分赛四季度广告复盘!B40)/100</f>
        <v>1.9623098815347694E-2</v>
      </c>
      <c r="K40" s="99">
        <v>16000</v>
      </c>
      <c r="L40" s="99">
        <f>IFERROR(LOOKUP(1,0/('2Q产品评价处理'!$A$12:$A$507=C40),'2Q产品评价处理'!$G$12:$G$507),0)</f>
        <v>0.56999999999999995</v>
      </c>
      <c r="M40" s="102">
        <f t="shared" si="4"/>
        <v>16000</v>
      </c>
      <c r="N40" s="100">
        <f>M40+G40*广告累计效应系数计算!$G$2</f>
        <v>16965.766842952402</v>
      </c>
      <c r="O40" s="100">
        <f t="shared" si="5"/>
        <v>445193.50361922284</v>
      </c>
      <c r="P40" s="100">
        <f>IFERROR(IF(B40=基础数据!$A$2,广告是否投放过高——第三轮积分赛四季度广告复盘!N40/广告是否投放过高——第三轮积分赛四季度广告复盘!O40*基础数据!$D$2,IF(B40=基础数据!$A$3,广告是否投放过高——第三轮积分赛四季度广告复盘!N40/广告是否投放过高——第三轮积分赛四季度广告复盘!O40*基础数据!$D$3,IF(B40=基础数据!$A$4,广告是否投放过高——第三轮积分赛四季度广告复盘!N40/广告是否投放过高——第三轮积分赛四季度广告复盘!O40*基础数据!$D$4,广告是否投放过高——第三轮积分赛四季度广告复盘!N40/广告是否投放过高——第三轮积分赛四季度广告复盘!O40*基础数据!$D$5))),0)</f>
        <v>0.57163121333852651</v>
      </c>
      <c r="Q40" s="115">
        <f>(P40-L40)*SUMIFS(基础数据!$C$15:$C$26,基础数据!$B$15:$B$26,广告是否投放过高——第三轮积分赛四季度广告复盘!B40)/100</f>
        <v>3.5707259980346406E-2</v>
      </c>
      <c r="R40" s="99">
        <v>24000</v>
      </c>
      <c r="S40" s="99">
        <f>IFERROR(LOOKUP(1,0/('3Q产品评价处理'!$A$12:$A$853=C40),'3Q产品评价处理'!$G$12:$G$853),0)</f>
        <v>1.1399999999999999</v>
      </c>
      <c r="T40" s="102">
        <f t="shared" si="6"/>
        <v>24000</v>
      </c>
      <c r="U40" s="100">
        <f>G40*广告累计效应系数计算!$G$2*广告累计效应系数计算!$K$2+广告是否投放过高——第三轮积分赛四季度广告复盘!M40*广告累计效应系数计算!$G$2+广告是否投放过高——第三轮积分赛四季度广告复盘!T40</f>
        <v>33029.376844930557</v>
      </c>
      <c r="V40" s="100">
        <f t="shared" si="7"/>
        <v>435465.09674232779</v>
      </c>
      <c r="W40" s="100">
        <f>IFERROR(IF(B40=基础数据!$A$2,广告是否投放过高——第三轮积分赛四季度广告复盘!U40/广告是否投放过高——第三轮积分赛四季度广告复盘!V40*基础数据!$D$2,IF(B40=基础数据!$A$3,广告是否投放过高——第三轮积分赛四季度广告复盘!U40/广告是否投放过高——第三轮积分赛四季度广告复盘!V40*基础数据!$D$3,IF(B40=基础数据!$A$4,广告是否投放过高——第三轮积分赛四季度广告复盘!U40/广告是否投放过高——第三轮积分赛四季度广告复盘!V40*基础数据!$D$4,广告是否投放过高——第三轮积分赛四季度广告复盘!U40/广告是否投放过高——第三轮积分赛四季度广告复盘!V40*基础数据!$D$5))),0)</f>
        <v>1.1377275845533934</v>
      </c>
      <c r="X40" s="115">
        <f>(W40-S40)*SUMIFS(基础数据!$C$29:$C$48,基础数据!$B$29:$B$48,广告是否投放过高——第三轮积分赛四季度广告复盘!B40)/100</f>
        <v>-7.3126329071797225E-2</v>
      </c>
      <c r="Y40" s="99">
        <v>23000</v>
      </c>
      <c r="Z40" s="99">
        <f>IFERROR(LOOKUP(1,0/('4Q产品评价处理'!$A$12:$A$1017=C40),'4Q产品评价处理'!$G$12:$G$1017),0)</f>
        <v>0</v>
      </c>
      <c r="AA40" s="102">
        <f t="shared" si="8"/>
        <v>23000</v>
      </c>
      <c r="AB40" s="100">
        <f>M40*广告累计效应系数计算!$G$2*广告累计效应系数计算!$K$2+广告是否投放过高——第三轮积分赛四季度广告复盘!T40*广告累计效应系数计算!$G$2+广告是否投放过高——第三轮积分赛四季度广告复盘!AA40</f>
        <v>39830.515109175525</v>
      </c>
      <c r="AC40" s="100">
        <f t="shared" si="9"/>
        <v>523595.75609705155</v>
      </c>
      <c r="AD40" s="100">
        <f>IFERROR(IF(B40=基础数据!$A$2,广告是否投放过高——第三轮积分赛四季度广告复盘!AB40/广告是否投放过高——第三轮积分赛四季度广告复盘!AC40*基础数据!$D$2,IF(B40=基础数据!$A$3,广告是否投放过高——第三轮积分赛四季度广告复盘!AB40/广告是否投放过高——第三轮积分赛四季度广告复盘!AC40*基础数据!$D$3,IF(B40=基础数据!$A$4,广告是否投放过高——第三轮积分赛四季度广告复盘!AB40/广告是否投放过高——第三轮积分赛四季度广告复盘!AC40*基础数据!$D$4,广告是否投放过高——第三轮积分赛四季度广告复盘!AB40/广告是否投放过高——第三轮积分赛四季度广告复盘!AC40*基础数据!$D$5))),0)</f>
        <v>1.1410667861236266</v>
      </c>
      <c r="AE40" s="115">
        <f>(AD40-Z40)*SUMIFS(基础数据!$C$51:$C$78,基础数据!$B$51:$B$78,广告是否投放过高——第三轮积分赛四季度广告复盘!B40)/100</f>
        <v>51.085560014754762</v>
      </c>
      <c r="AF40" s="117">
        <f t="shared" si="10"/>
        <v>0</v>
      </c>
      <c r="AG40" s="104">
        <f t="shared" si="11"/>
        <v>51.067764044478658</v>
      </c>
      <c r="AH40" s="104">
        <v>50990.706634574584</v>
      </c>
      <c r="AI40" s="104">
        <f>IF(B40=基础数据!$A$2,基础数据!$B$2*广告是否投放过高——第三轮积分赛四季度广告复盘!AG40,IF(B40=基础数据!$A$3,基础数据!$B$3*广告是否投放过高——第三轮积分赛四季度广告复盘!AG40,IF(B40=基础数据!$A$4,基础数据!$B$4*广告是否投放过高——第三轮积分赛四季度广告复盘!AG40,基础数据!$B$5*广告是否投放过高——第三轮积分赛四季度广告复盘!AG40)))-AH40</f>
        <v>77.05740990407503</v>
      </c>
    </row>
    <row r="41" spans="1:35">
      <c r="A41" s="94">
        <f t="shared" si="0"/>
        <v>23</v>
      </c>
      <c r="B41" s="100" t="str">
        <f>IFERROR(LOOKUP(1,0/((订单汇总处理!$G$7:$G$2423=C41)*(订单汇总处理!$D$7:$D$2423=2)),订单汇总处理!$H$7:$H$2423),B42)</f>
        <v>商务人士</v>
      </c>
      <c r="C41" s="100" t="str">
        <f t="shared" si="1"/>
        <v>商务S1</v>
      </c>
      <c r="D41" s="98" t="s">
        <v>3127</v>
      </c>
      <c r="E41" s="99">
        <v>1930</v>
      </c>
      <c r="F41" s="99">
        <f>IFERROR(LOOKUP(1,0/('1Q产品评价处理'!$A$13:$A$94=C41),'1Q产品评价处理'!$G$13:$G$94),0)</f>
        <v>0.13</v>
      </c>
      <c r="G41" s="102">
        <f t="shared" si="2"/>
        <v>1930</v>
      </c>
      <c r="H41" s="100">
        <f t="shared" si="3"/>
        <v>220520.4</v>
      </c>
      <c r="I41" s="100">
        <f>IFERROR(IF(B41=基础数据!$A$2,广告是否投放过高——第三轮积分赛四季度广告复盘!G41/广告是否投放过高——第三轮积分赛四季度广告复盘!H41*基础数据!$D$2,IF(B41=基础数据!$A$3,广告是否投放过高——第三轮积分赛四季度广告复盘!G41/广告是否投放过高——第三轮积分赛四季度广告复盘!H41*基础数据!$D$3,IF(B41=基础数据!$A$4,广告是否投放过高——第三轮积分赛四季度广告复盘!G41/广告是否投放过高——第三轮积分赛四季度广告复盘!H41*基础数据!$D$4,广告是否投放过高——第三轮积分赛四季度广告复盘!G41/广告是否投放过高——第三轮积分赛四季度广告复盘!H41*基础数据!$D$5))),0)</f>
        <v>0.13128037133979442</v>
      </c>
      <c r="J41" s="115">
        <f>(I41-F41)*SUMIFS(基础数据!$C$9:$C$12,基础数据!$B$9:$B$12,广告是否投放过高——第三轮积分赛四季度广告复盘!B41)/100</f>
        <v>1.0306989285345059E-2</v>
      </c>
      <c r="K41" s="99">
        <v>20010</v>
      </c>
      <c r="L41" s="99">
        <f>IFERROR(LOOKUP(1,0/('2Q产品评价处理'!$A$12:$A$507=C41),'2Q产品评价处理'!$G$12:$G$507),0)</f>
        <v>0.71</v>
      </c>
      <c r="M41" s="102">
        <f t="shared" si="4"/>
        <v>20010</v>
      </c>
      <c r="N41" s="100">
        <f>M41+G41*广告累计效应系数计算!$G$2</f>
        <v>21045.516670498964</v>
      </c>
      <c r="O41" s="100">
        <f t="shared" si="5"/>
        <v>445193.50361922284</v>
      </c>
      <c r="P41" s="100">
        <f>IFERROR(IF(B41=基础数据!$A$2,广告是否投放过高——第三轮积分赛四季度广告复盘!N41/广告是否投放过高——第三轮积分赛四季度广告复盘!O41*基础数据!$D$2,IF(B41=基础数据!$A$3,广告是否投放过高——第三轮积分赛四季度广告复盘!N41/广告是否投放过高——第三轮积分赛四季度广告复盘!O41*基础数据!$D$3,IF(B41=基础数据!$A$4,广告是否投放过高——第三轮积分赛四季度广告复盘!N41/广告是否投放过高——第三轮积分赛四季度广告复盘!O41*基础数据!$D$4,广告是否投放过高——第三轮积分赛四季度广告复盘!N41/广告是否投放过高——第三轮积分赛四季度广告复盘!O41*基础数据!$D$5))),0)</f>
        <v>0.70909109744667376</v>
      </c>
      <c r="Q41" s="115">
        <f>(P41-L41)*SUMIFS(基础数据!$C$15:$C$26,基础数据!$B$15:$B$26,广告是否投放过高——第三轮积分赛四季度广告复盘!B41)/100</f>
        <v>-1.989587689231068E-2</v>
      </c>
      <c r="R41" s="99">
        <v>20010</v>
      </c>
      <c r="S41" s="99">
        <f>IFERROR(LOOKUP(1,0/('3Q产品评价处理'!$A$12:$A$853=C41),'3Q产品评价处理'!$G$12:$G$853),0)</f>
        <v>1.07</v>
      </c>
      <c r="T41" s="102">
        <f t="shared" si="6"/>
        <v>20010</v>
      </c>
      <c r="U41" s="100">
        <f>G41*广告累计效应系数计算!$G$2*广告累计效应系数计算!$K$2+广告是否投放过高——第三轮积分赛四季度广告复盘!M41*广告累计效应系数计算!$G$2+广告是否投放过高——第三轮积分赛四季度广告复盘!T41</f>
        <v>31223.013950116725</v>
      </c>
      <c r="V41" s="100">
        <f t="shared" si="7"/>
        <v>435465.09674232779</v>
      </c>
      <c r="W41" s="100">
        <f>IFERROR(IF(B41=基础数据!$A$2,广告是否投放过高——第三轮积分赛四季度广告复盘!U41/广告是否投放过高——第三轮积分赛四季度广告复盘!V41*基础数据!$D$2,IF(B41=基础数据!$A$3,广告是否投放过高——第三轮积分赛四季度广告复盘!U41/广告是否投放过高——第三轮积分赛四季度广告复盘!V41*基础数据!$D$3,IF(B41=基础数据!$A$4,广告是否投放过高——第三轮积分赛四季度广告复盘!U41/广告是否投放过高——第三轮积分赛四季度广告复盘!V41*基础数据!$D$4,广告是否投放过高——第三轮积分赛四季度广告复盘!U41/广告是否投放过高——第三轮积分赛四季度广告复盘!V41*基础数据!$D$5))),0)</f>
        <v>1.0755057357188809</v>
      </c>
      <c r="X41" s="115">
        <f>(W41-S41)*SUMIFS(基础数据!$C$29:$C$48,基础数据!$B$29:$B$48,广告是否投放过高——第三轮积分赛四季度广告复盘!B41)/100</f>
        <v>0.17717457543358414</v>
      </c>
      <c r="Y41" s="98">
        <v>0</v>
      </c>
      <c r="Z41" s="99">
        <f>IFERROR(LOOKUP(1,0/('4Q产品评价处理'!$A$12:$A$1017=C41),'4Q产品评价处理'!$G$12:$G$1017),0)</f>
        <v>0.45</v>
      </c>
      <c r="AA41" s="102">
        <f t="shared" si="8"/>
        <v>0</v>
      </c>
      <c r="AB41" s="100">
        <f>M41*广告累计效应系数计算!$G$2*广告累计效应系数计算!$K$2+广告是否投放过高——第三轮积分赛四季度广告复盘!T41*广告累计效应系数计算!$G$2+广告是否投放过高——第三轮积分赛四季度广告复盘!AA41</f>
        <v>15680.608923002197</v>
      </c>
      <c r="AC41" s="100">
        <f t="shared" si="9"/>
        <v>523595.75609705155</v>
      </c>
      <c r="AD41" s="100">
        <f>IFERROR(IF(B41=基础数据!$A$2,广告是否投放过高——第三轮积分赛四季度广告复盘!AB41/广告是否投放过高——第三轮积分赛四季度广告复盘!AC41*基础数据!$D$2,IF(B41=基础数据!$A$3,广告是否投放过高——第三轮积分赛四季度广告复盘!AB41/广告是否投放过高——第三轮积分赛四季度广告复盘!AC41*基础数据!$D$3,IF(B41=基础数据!$A$4,广告是否投放过高——第三轮积分赛四季度广告复盘!AB41/广告是否投放过高——第三轮积分赛四季度广告复盘!AC41*基础数据!$D$4,广告是否投放过高——第三轮积分赛四季度广告复盘!AB41/广告是否投放过高——第三轮积分赛四季度广告复盘!AC41*基础数据!$D$5))),0)</f>
        <v>0.44921894630757009</v>
      </c>
      <c r="AE41" s="115">
        <f>(AD41-Z41)*SUMIFS(基础数据!$C$51:$C$78,基础数据!$B$51:$B$78,广告是否投放过高——第三轮积分赛四季度广告复盘!B41)/100</f>
        <v>-3.4967773810087636E-2</v>
      </c>
      <c r="AF41" s="117">
        <f t="shared" si="10"/>
        <v>0</v>
      </c>
      <c r="AG41" s="104">
        <f t="shared" si="11"/>
        <v>0.13261791401653089</v>
      </c>
      <c r="AH41" s="104">
        <v>50.191332430665902</v>
      </c>
      <c r="AI41" s="104">
        <f>IF(B41=基础数据!$A$2,基础数据!$B$2*广告是否投放过高——第三轮积分赛四季度广告复盘!AG41,IF(B41=基础数据!$A$3,基础数据!$B$3*广告是否投放过高——第三轮积分赛四季度广告复盘!AG41,IF(B41=基础数据!$A$4,基础数据!$B$4*广告是否投放过高——第三轮积分赛四季度广告复盘!AG41,基础数据!$B$5*广告是否投放过高——第三轮积分赛四季度广告复盘!AG41)))-AH41</f>
        <v>82.426581585864994</v>
      </c>
    </row>
    <row r="42" spans="1:35">
      <c r="A42" s="94">
        <f t="shared" si="0"/>
        <v>1</v>
      </c>
      <c r="B42" s="100" t="str">
        <f>IFERROR(LOOKUP(1,0/((订单汇总处理!$G$7:$G$2423=C42)*(订单汇总处理!$D$7:$D$2423=2)),订单汇总处理!$H$7:$H$2423),B43)</f>
        <v>公司白领</v>
      </c>
      <c r="C42" s="100" t="str">
        <f t="shared" si="1"/>
        <v>白兰1</v>
      </c>
      <c r="D42" s="98" t="s">
        <v>3022</v>
      </c>
      <c r="E42" s="99">
        <v>11234.8</v>
      </c>
      <c r="F42" s="99">
        <f>IFERROR(LOOKUP(1,0/('1Q产品评价处理'!$A$13:$A$94=C42),'1Q产品评价处理'!$G$13:$G$94),0)</f>
        <v>1.36</v>
      </c>
      <c r="G42" s="102">
        <f t="shared" si="2"/>
        <v>11234.8</v>
      </c>
      <c r="H42" s="100">
        <f t="shared" si="3"/>
        <v>206714.8</v>
      </c>
      <c r="I42" s="100">
        <f>IFERROR(IF(B42=基础数据!$A$2,广告是否投放过高——第三轮积分赛四季度广告复盘!G42/广告是否投放过高——第三轮积分赛四季度广告复盘!H42*基础数据!$D$2,IF(B42=基础数据!$A$3,广告是否投放过高——第三轮积分赛四季度广告复盘!G42/广告是否投放过高——第三轮积分赛四季度广告复盘!H42*基础数据!$D$3,IF(B42=基础数据!$A$4,广告是否投放过高——第三轮积分赛四季度广告复盘!G42/广告是否投放过高——第三轮积分赛四季度广告复盘!H42*基础数据!$D$4,广告是否投放过高——第三轮积分赛四季度广告复盘!G42/广告是否投放过高——第三轮积分赛四季度广告复盘!H42*基础数据!$D$5))),0)</f>
        <v>1.3587319340463284</v>
      </c>
      <c r="J42" s="115">
        <f>(I42-F42)*SUMIFS(基础数据!$C$9:$C$12,基础数据!$B$9:$B$12,广告是否投放过高——第三轮积分赛四季度广告复盘!B42)/100</f>
        <v>-9.3329654190235801E-3</v>
      </c>
      <c r="K42" s="99">
        <v>29500</v>
      </c>
      <c r="L42" s="99">
        <f>IFERROR(LOOKUP(1,0/('2Q产品评价处理'!$A$12:$A$507=C42),'2Q产品评价处理'!$G$12:$G$507),0)</f>
        <v>1.83</v>
      </c>
      <c r="M42" s="102">
        <v>20000</v>
      </c>
      <c r="N42" s="100">
        <f>M42+G42*广告累计效应系数计算!$G$2</f>
        <v>26027.887404000918</v>
      </c>
      <c r="O42" s="100">
        <f t="shared" si="5"/>
        <v>476873.27654863178</v>
      </c>
      <c r="P42" s="100">
        <f>IFERROR(IF(B42=基础数据!$A$2,广告是否投放过高——第三轮积分赛四季度广告复盘!N42/广告是否投放过高——第三轮积分赛四季度广告复盘!O42*基础数据!$D$2,IF(B42=基础数据!$A$3,广告是否投放过高——第三轮积分赛四季度广告复盘!N42/广告是否投放过高——第三轮积分赛四季度广告复盘!O42*基础数据!$D$3,IF(B42=基础数据!$A$4,广告是否投放过高——第三轮积分赛四季度广告复盘!N42/广告是否投放过高——第三轮积分赛四季度广告复盘!O42*基础数据!$D$4,广告是否投放过高——第三轮积分赛四季度广告复盘!N42/广告是否投放过高——第三轮积分赛四季度广告复盘!O42*基础数据!$D$5))),0)</f>
        <v>1.3645075476014108</v>
      </c>
      <c r="Q42" s="115">
        <f>(P42-L42)*SUMIFS(基础数据!$C$15:$C$26,基础数据!$B$15:$B$26,广告是否投放过高——第三轮积分赛四季度广告复盘!B42)/100</f>
        <v>-11.148544234946215</v>
      </c>
      <c r="R42" s="99">
        <v>25064</v>
      </c>
      <c r="S42" s="99">
        <f>IFERROR(LOOKUP(1,0/('3Q产品评价处理'!$A$12:$A$853=C42),'3Q产品评价处理'!$G$12:$G$853),0)</f>
        <v>2.2599999999999998</v>
      </c>
      <c r="T42" s="102">
        <f t="shared" si="6"/>
        <v>25064</v>
      </c>
      <c r="U42" s="100">
        <f>G42*广告累计效应系数计算!$G$2*广告累计效应系数计算!$K$2+广告是否投放过高——第三轮积分赛四季度广告复盘!M42*广告累计效应系数计算!$G$2+广告是否投放过高——第三轮积分赛四季度广告复盘!T42</f>
        <v>38570.878540255086</v>
      </c>
      <c r="V42" s="100">
        <f t="shared" si="7"/>
        <v>477273.33401560219</v>
      </c>
      <c r="W42" s="100">
        <f>IFERROR(IF(B42=基础数据!$A$2,广告是否投放过高——第三轮积分赛四季度广告复盘!U42/广告是否投放过高——第三轮积分赛四季度广告复盘!V42*基础数据!$D$2,IF(B42=基础数据!$A$3,广告是否投放过高——第三轮积分赛四季度广告复盘!U42/广告是否投放过高——第三轮积分赛四季度广告复盘!V42*基础数据!$D$3,IF(B42=基础数据!$A$4,广告是否投放过高——第三轮积分赛四季度广告复盘!U42/广告是否投放过高——第三轮积分赛四季度广告复盘!V42*基础数据!$D$4,广告是否投放过高——第三轮积分赛四季度广告复盘!U42/广告是否投放过高——第三轮积分赛四季度广告复盘!V42*基础数据!$D$5))),0)</f>
        <v>2.020376783662619</v>
      </c>
      <c r="X42" s="115">
        <f>(W42-S42)*SUMIFS(基础数据!$C$29:$C$48,基础数据!$B$29:$B$48,广告是否投放过高——第三轮积分赛四季度广告复盘!B42)/100</f>
        <v>-9.2135126681722923</v>
      </c>
      <c r="Y42" s="99">
        <v>4681.2</v>
      </c>
      <c r="Z42" s="99">
        <f>IFERROR(LOOKUP(1,0/('4Q产品评价处理'!$A$12:$A$1017=C42),'4Q产品评价处理'!$G$12:$G$1017),0)</f>
        <v>1.31</v>
      </c>
      <c r="AA42" s="102">
        <f t="shared" si="8"/>
        <v>4681.2</v>
      </c>
      <c r="AB42" s="100">
        <f>M42*广告累计效应系数计算!$G$2*广告累计效应系数计算!$K$2+广告是否投放过高——第三轮积分赛四季度广告复盘!T42*广告累计效应系数计算!$G$2+广告是否投放过高——第三轮积分赛四季度广告复盘!AA42</f>
        <v>23070.996588239923</v>
      </c>
      <c r="AC42" s="100">
        <f t="shared" si="9"/>
        <v>483599.46208732965</v>
      </c>
      <c r="AD42" s="100">
        <f>IFERROR(IF(B42=基础数据!$A$2,广告是否投放过高——第三轮积分赛四季度广告复盘!AB42/广告是否投放过高——第三轮积分赛四季度广告复盘!AC42*基础数据!$D$2,IF(B42=基础数据!$A$3,广告是否投放过高——第三轮积分赛四季度广告复盘!AB42/广告是否投放过高——第三轮积分赛四季度广告复盘!AC42*基础数据!$D$3,IF(B42=基础数据!$A$4,广告是否投放过高——第三轮积分赛四季度广告复盘!AB42/广告是否投放过高——第三轮积分赛四季度广告复盘!AC42*基础数据!$D$4,广告是否投放过高——第三轮积分赛四季度广告复盘!AB42/广告是否投放过高——第三轮积分赛四季度广告复盘!AC42*基础数据!$D$5))),0)</f>
        <v>1.1926707118665953</v>
      </c>
      <c r="AE42" s="115">
        <f>(AD42-Z42)*SUMIFS(基础数据!$C$51:$C$78,基础数据!$B$51:$B$78,广告是否投放过高——第三轮积分赛四季度广告复盘!B42)/100</f>
        <v>-6.1504012839530757</v>
      </c>
      <c r="AF42" s="117">
        <f t="shared" si="10"/>
        <v>-9500</v>
      </c>
      <c r="AG42" s="104">
        <f t="shared" si="11"/>
        <v>-26.521791152490607</v>
      </c>
      <c r="AH42" s="104">
        <v>-80.044315010602062</v>
      </c>
      <c r="AI42" s="104">
        <f>IF(B42=基础数据!$A$2,基础数据!$B$2*广告是否投放过高——第三轮积分赛四季度广告复盘!AG42,IF(B42=基础数据!$A$3,基础数据!$B$3*广告是否投放过高——第三轮积分赛四季度广告复盘!AG42,IF(B42=基础数据!$A$4,基础数据!$B$4*广告是否投放过高——第三轮积分赛四季度广告复盘!AG42,基础数据!$B$5*广告是否投放过高——第三轮积分赛四季度广告复盘!AG42)))-AH42</f>
        <v>-21137.388606981884</v>
      </c>
    </row>
    <row r="43" spans="1:35">
      <c r="A43" s="94">
        <f t="shared" si="0"/>
        <v>1</v>
      </c>
      <c r="B43" s="100" t="str">
        <f>IFERROR(LOOKUP(1,0/((订单汇总处理!$G$7:$G$2423=C43)*(订单汇总处理!$D$7:$D$2423=2)),订单汇总处理!$H$7:$H$2423),B44)</f>
        <v>公司白领</v>
      </c>
      <c r="C43" s="100" t="str">
        <f t="shared" si="1"/>
        <v>白兰2</v>
      </c>
      <c r="D43" s="98" t="s">
        <v>3026</v>
      </c>
      <c r="E43" s="98"/>
      <c r="F43" s="99">
        <f>IFERROR(LOOKUP(1,0/('1Q产品评价处理'!$A$13:$A$94=C43),'1Q产品评价处理'!$G$13:$G$94),0)</f>
        <v>0</v>
      </c>
      <c r="G43" s="102">
        <f t="shared" si="2"/>
        <v>0</v>
      </c>
      <c r="H43" s="100">
        <f t="shared" si="3"/>
        <v>206714.8</v>
      </c>
      <c r="I43" s="100">
        <f>IFERROR(IF(B43=基础数据!$A$2,广告是否投放过高——第三轮积分赛四季度广告复盘!G43/广告是否投放过高——第三轮积分赛四季度广告复盘!H43*基础数据!$D$2,IF(B43=基础数据!$A$3,广告是否投放过高——第三轮积分赛四季度广告复盘!G43/广告是否投放过高——第三轮积分赛四季度广告复盘!H43*基础数据!$D$3,IF(B43=基础数据!$A$4,广告是否投放过高——第三轮积分赛四季度广告复盘!G43/广告是否投放过高——第三轮积分赛四季度广告复盘!H43*基础数据!$D$4,广告是否投放过高——第三轮积分赛四季度广告复盘!G43/广告是否投放过高——第三轮积分赛四季度广告复盘!H43*基础数据!$D$5))),0)</f>
        <v>0</v>
      </c>
      <c r="J43" s="115">
        <f>(I43-F43)*SUMIFS(基础数据!$C$9:$C$12,基础数据!$B$9:$B$12,广告是否投放过高——第三轮积分赛四季度广告复盘!B43)/100</f>
        <v>0</v>
      </c>
      <c r="K43" s="98">
        <v>0</v>
      </c>
      <c r="L43" s="99">
        <f>IFERROR(LOOKUP(1,0/('2Q产品评价处理'!$A$12:$A$507=C43),'2Q产品评价处理'!$G$12:$G$507),0)</f>
        <v>0</v>
      </c>
      <c r="M43" s="102">
        <f t="shared" si="4"/>
        <v>0</v>
      </c>
      <c r="N43" s="100">
        <f>M43+G43*广告累计效应系数计算!$G$2</f>
        <v>0</v>
      </c>
      <c r="O43" s="100">
        <f t="shared" si="5"/>
        <v>476873.27654863178</v>
      </c>
      <c r="P43" s="100">
        <f>IFERROR(IF(B43=基础数据!$A$2,广告是否投放过高——第三轮积分赛四季度广告复盘!N43/广告是否投放过高——第三轮积分赛四季度广告复盘!O43*基础数据!$D$2,IF(B43=基础数据!$A$3,广告是否投放过高——第三轮积分赛四季度广告复盘!N43/广告是否投放过高——第三轮积分赛四季度广告复盘!O43*基础数据!$D$3,IF(B43=基础数据!$A$4,广告是否投放过高——第三轮积分赛四季度广告复盘!N43/广告是否投放过高——第三轮积分赛四季度广告复盘!O43*基础数据!$D$4,广告是否投放过高——第三轮积分赛四季度广告复盘!N43/广告是否投放过高——第三轮积分赛四季度广告复盘!O43*基础数据!$D$5))),0)</f>
        <v>0</v>
      </c>
      <c r="Q43" s="115">
        <f>(P43-L43)*SUMIFS(基础数据!$C$15:$C$26,基础数据!$B$15:$B$26,广告是否投放过高——第三轮积分赛四季度广告复盘!B43)/100</f>
        <v>0</v>
      </c>
      <c r="R43" s="98">
        <v>0</v>
      </c>
      <c r="S43" s="99">
        <f>IFERROR(LOOKUP(1,0/('3Q产品评价处理'!$A$12:$A$853=C43),'3Q产品评价处理'!$G$12:$G$853),0)</f>
        <v>0</v>
      </c>
      <c r="T43" s="102">
        <f t="shared" si="6"/>
        <v>0</v>
      </c>
      <c r="U43" s="100">
        <f>G43*广告累计效应系数计算!$G$2*广告累计效应系数计算!$K$2+广告是否投放过高——第三轮积分赛四季度广告复盘!M43*广告累计效应系数计算!$G$2+广告是否投放过高——第三轮积分赛四季度广告复盘!T43</f>
        <v>0</v>
      </c>
      <c r="V43" s="100">
        <f t="shared" si="7"/>
        <v>477273.33401560219</v>
      </c>
      <c r="W43" s="100">
        <f>IFERROR(IF(B43=基础数据!$A$2,广告是否投放过高——第三轮积分赛四季度广告复盘!U43/广告是否投放过高——第三轮积分赛四季度广告复盘!V43*基础数据!$D$2,IF(B43=基础数据!$A$3,广告是否投放过高——第三轮积分赛四季度广告复盘!U43/广告是否投放过高——第三轮积分赛四季度广告复盘!V43*基础数据!$D$3,IF(B43=基础数据!$A$4,广告是否投放过高——第三轮积分赛四季度广告复盘!U43/广告是否投放过高——第三轮积分赛四季度广告复盘!V43*基础数据!$D$4,广告是否投放过高——第三轮积分赛四季度广告复盘!U43/广告是否投放过高——第三轮积分赛四季度广告复盘!V43*基础数据!$D$5))),0)</f>
        <v>0</v>
      </c>
      <c r="X43" s="115">
        <f>(W43-S43)*SUMIFS(基础数据!$C$29:$C$48,基础数据!$B$29:$B$48,广告是否投放过高——第三轮积分赛四季度广告复盘!B43)/100</f>
        <v>0</v>
      </c>
      <c r="Y43" s="98">
        <v>0</v>
      </c>
      <c r="Z43" s="99">
        <f>IFERROR(LOOKUP(1,0/('4Q产品评价处理'!$A$12:$A$1017=C43),'4Q产品评价处理'!$G$12:$G$1017),0)</f>
        <v>0</v>
      </c>
      <c r="AA43" s="102">
        <f t="shared" si="8"/>
        <v>0</v>
      </c>
      <c r="AB43" s="100">
        <f>M43*广告累计效应系数计算!$G$2*广告累计效应系数计算!$K$2+广告是否投放过高——第三轮积分赛四季度广告复盘!T43*广告累计效应系数计算!$G$2+广告是否投放过高——第三轮积分赛四季度广告复盘!AA43</f>
        <v>0</v>
      </c>
      <c r="AC43" s="100">
        <f t="shared" si="9"/>
        <v>483599.46208732965</v>
      </c>
      <c r="AD43" s="100">
        <f>IFERROR(IF(B43=基础数据!$A$2,广告是否投放过高——第三轮积分赛四季度广告复盘!AB43/广告是否投放过高——第三轮积分赛四季度广告复盘!AC43*基础数据!$D$2,IF(B43=基础数据!$A$3,广告是否投放过高——第三轮积分赛四季度广告复盘!AB43/广告是否投放过高——第三轮积分赛四季度广告复盘!AC43*基础数据!$D$3,IF(B43=基础数据!$A$4,广告是否投放过高——第三轮积分赛四季度广告复盘!AB43/广告是否投放过高——第三轮积分赛四季度广告复盘!AC43*基础数据!$D$4,广告是否投放过高——第三轮积分赛四季度广告复盘!AB43/广告是否投放过高——第三轮积分赛四季度广告复盘!AC43*基础数据!$D$5))),0)</f>
        <v>0</v>
      </c>
      <c r="AE43" s="115">
        <f>(AD43-Z43)*SUMIFS(基础数据!$C$51:$C$78,基础数据!$B$51:$B$78,广告是否投放过高——第三轮积分赛四季度广告复盘!B43)/100</f>
        <v>0</v>
      </c>
      <c r="AF43" s="117">
        <f t="shared" si="10"/>
        <v>0</v>
      </c>
      <c r="AG43" s="104">
        <f t="shared" si="11"/>
        <v>0</v>
      </c>
      <c r="AH43" s="104">
        <v>0</v>
      </c>
      <c r="AI43" s="104">
        <f>IF(B43=基础数据!$A$2,基础数据!$B$2*广告是否投放过高——第三轮积分赛四季度广告复盘!AG43,IF(B43=基础数据!$A$3,基础数据!$B$3*广告是否投放过高——第三轮积分赛四季度广告复盘!AG43,IF(B43=基础数据!$A$4,基础数据!$B$4*广告是否投放过高——第三轮积分赛四季度广告复盘!AG43,基础数据!$B$5*广告是否投放过高——第三轮积分赛四季度广告复盘!AG43)))-AH43</f>
        <v>0</v>
      </c>
    </row>
    <row r="44" spans="1:35">
      <c r="A44" s="94">
        <f t="shared" si="0"/>
        <v>1</v>
      </c>
      <c r="B44" s="100" t="str">
        <f>IFERROR(LOOKUP(1,0/((订单汇总处理!$G$7:$G$2423=C44)*(订单汇总处理!$D$7:$D$2423=2)),订单汇总处理!$H$7:$H$2423),B45)</f>
        <v>公司白领</v>
      </c>
      <c r="C44" s="100" t="str">
        <f t="shared" si="1"/>
        <v>白兰3</v>
      </c>
      <c r="D44" s="98" t="s">
        <v>3027</v>
      </c>
      <c r="E44" s="98"/>
      <c r="F44" s="99">
        <f>IFERROR(LOOKUP(1,0/('1Q产品评价处理'!$A$13:$A$94=C44),'1Q产品评价处理'!$G$13:$G$94),0)</f>
        <v>0</v>
      </c>
      <c r="G44" s="102">
        <f t="shared" si="2"/>
        <v>0</v>
      </c>
      <c r="H44" s="100">
        <f t="shared" si="3"/>
        <v>206714.8</v>
      </c>
      <c r="I44" s="100">
        <f>IFERROR(IF(B44=基础数据!$A$2,广告是否投放过高——第三轮积分赛四季度广告复盘!G44/广告是否投放过高——第三轮积分赛四季度广告复盘!H44*基础数据!$D$2,IF(B44=基础数据!$A$3,广告是否投放过高——第三轮积分赛四季度广告复盘!G44/广告是否投放过高——第三轮积分赛四季度广告复盘!H44*基础数据!$D$3,IF(B44=基础数据!$A$4,广告是否投放过高——第三轮积分赛四季度广告复盘!G44/广告是否投放过高——第三轮积分赛四季度广告复盘!H44*基础数据!$D$4,广告是否投放过高——第三轮积分赛四季度广告复盘!G44/广告是否投放过高——第三轮积分赛四季度广告复盘!H44*基础数据!$D$5))),0)</f>
        <v>0</v>
      </c>
      <c r="J44" s="115">
        <f>(I44-F44)*SUMIFS(基础数据!$C$9:$C$12,基础数据!$B$9:$B$12,广告是否投放过高——第三轮积分赛四季度广告复盘!B44)/100</f>
        <v>0</v>
      </c>
      <c r="K44" s="98">
        <v>0</v>
      </c>
      <c r="L44" s="99">
        <f>IFERROR(LOOKUP(1,0/('2Q产品评价处理'!$A$12:$A$507=C44),'2Q产品评价处理'!$G$12:$G$507),0)</f>
        <v>0</v>
      </c>
      <c r="M44" s="102">
        <f t="shared" si="4"/>
        <v>0</v>
      </c>
      <c r="N44" s="100">
        <f>M44+G44*广告累计效应系数计算!$G$2</f>
        <v>0</v>
      </c>
      <c r="O44" s="100">
        <f t="shared" si="5"/>
        <v>476873.27654863178</v>
      </c>
      <c r="P44" s="100">
        <f>IFERROR(IF(B44=基础数据!$A$2,广告是否投放过高——第三轮积分赛四季度广告复盘!N44/广告是否投放过高——第三轮积分赛四季度广告复盘!O44*基础数据!$D$2,IF(B44=基础数据!$A$3,广告是否投放过高——第三轮积分赛四季度广告复盘!N44/广告是否投放过高——第三轮积分赛四季度广告复盘!O44*基础数据!$D$3,IF(B44=基础数据!$A$4,广告是否投放过高——第三轮积分赛四季度广告复盘!N44/广告是否投放过高——第三轮积分赛四季度广告复盘!O44*基础数据!$D$4,广告是否投放过高——第三轮积分赛四季度广告复盘!N44/广告是否投放过高——第三轮积分赛四季度广告复盘!O44*基础数据!$D$5))),0)</f>
        <v>0</v>
      </c>
      <c r="Q44" s="115">
        <f>(P44-L44)*SUMIFS(基础数据!$C$15:$C$26,基础数据!$B$15:$B$26,广告是否投放过高——第三轮积分赛四季度广告复盘!B44)/100</f>
        <v>0</v>
      </c>
      <c r="R44" s="98">
        <v>0</v>
      </c>
      <c r="S44" s="99">
        <f>IFERROR(LOOKUP(1,0/('3Q产品评价处理'!$A$12:$A$853=C44),'3Q产品评价处理'!$G$12:$G$853),0)</f>
        <v>0</v>
      </c>
      <c r="T44" s="102">
        <f t="shared" si="6"/>
        <v>0</v>
      </c>
      <c r="U44" s="100">
        <f>G44*广告累计效应系数计算!$G$2*广告累计效应系数计算!$K$2+广告是否投放过高——第三轮积分赛四季度广告复盘!M44*广告累计效应系数计算!$G$2+广告是否投放过高——第三轮积分赛四季度广告复盘!T44</f>
        <v>0</v>
      </c>
      <c r="V44" s="100">
        <f t="shared" si="7"/>
        <v>477273.33401560219</v>
      </c>
      <c r="W44" s="100">
        <f>IFERROR(IF(B44=基础数据!$A$2,广告是否投放过高——第三轮积分赛四季度广告复盘!U44/广告是否投放过高——第三轮积分赛四季度广告复盘!V44*基础数据!$D$2,IF(B44=基础数据!$A$3,广告是否投放过高——第三轮积分赛四季度广告复盘!U44/广告是否投放过高——第三轮积分赛四季度广告复盘!V44*基础数据!$D$3,IF(B44=基础数据!$A$4,广告是否投放过高——第三轮积分赛四季度广告复盘!U44/广告是否投放过高——第三轮积分赛四季度广告复盘!V44*基础数据!$D$4,广告是否投放过高——第三轮积分赛四季度广告复盘!U44/广告是否投放过高——第三轮积分赛四季度广告复盘!V44*基础数据!$D$5))),0)</f>
        <v>0</v>
      </c>
      <c r="X44" s="115">
        <f>(W44-S44)*SUMIFS(基础数据!$C$29:$C$48,基础数据!$B$29:$B$48,广告是否投放过高——第三轮积分赛四季度广告复盘!B44)/100</f>
        <v>0</v>
      </c>
      <c r="Y44" s="98">
        <v>0</v>
      </c>
      <c r="Z44" s="99">
        <f>IFERROR(LOOKUP(1,0/('4Q产品评价处理'!$A$12:$A$1017=C44),'4Q产品评价处理'!$G$12:$G$1017),0)</f>
        <v>0</v>
      </c>
      <c r="AA44" s="102">
        <f t="shared" si="8"/>
        <v>0</v>
      </c>
      <c r="AB44" s="100">
        <f>M44*广告累计效应系数计算!$G$2*广告累计效应系数计算!$K$2+广告是否投放过高——第三轮积分赛四季度广告复盘!T44*广告累计效应系数计算!$G$2+广告是否投放过高——第三轮积分赛四季度广告复盘!AA44</f>
        <v>0</v>
      </c>
      <c r="AC44" s="100">
        <f t="shared" si="9"/>
        <v>483599.46208732965</v>
      </c>
      <c r="AD44" s="100">
        <f>IFERROR(IF(B44=基础数据!$A$2,广告是否投放过高——第三轮积分赛四季度广告复盘!AB44/广告是否投放过高——第三轮积分赛四季度广告复盘!AC44*基础数据!$D$2,IF(B44=基础数据!$A$3,广告是否投放过高——第三轮积分赛四季度广告复盘!AB44/广告是否投放过高——第三轮积分赛四季度广告复盘!AC44*基础数据!$D$3,IF(B44=基础数据!$A$4,广告是否投放过高——第三轮积分赛四季度广告复盘!AB44/广告是否投放过高——第三轮积分赛四季度广告复盘!AC44*基础数据!$D$4,广告是否投放过高——第三轮积分赛四季度广告复盘!AB44/广告是否投放过高——第三轮积分赛四季度广告复盘!AC44*基础数据!$D$5))),0)</f>
        <v>0</v>
      </c>
      <c r="AE44" s="115">
        <f>(AD44-Z44)*SUMIFS(基础数据!$C$51:$C$78,基础数据!$B$51:$B$78,广告是否投放过高——第三轮积分赛四季度广告复盘!B44)/100</f>
        <v>0</v>
      </c>
      <c r="AF44" s="117">
        <f t="shared" si="10"/>
        <v>0</v>
      </c>
      <c r="AG44" s="104">
        <f t="shared" si="11"/>
        <v>0</v>
      </c>
      <c r="AH44" s="104">
        <v>0</v>
      </c>
      <c r="AI44" s="104">
        <f>IF(B44=基础数据!$A$2,基础数据!$B$2*广告是否投放过高——第三轮积分赛四季度广告复盘!AG44,IF(B44=基础数据!$A$3,基础数据!$B$3*广告是否投放过高——第三轮积分赛四季度广告复盘!AG44,IF(B44=基础数据!$A$4,基础数据!$B$4*广告是否投放过高——第三轮积分赛四季度广告复盘!AG44,基础数据!$B$5*广告是否投放过高——第三轮积分赛四季度广告复盘!AG44)))-AH44</f>
        <v>0</v>
      </c>
    </row>
    <row r="45" spans="1:35">
      <c r="A45" s="94">
        <f t="shared" si="0"/>
        <v>2</v>
      </c>
      <c r="B45" s="100" t="str">
        <f>IFERROR(LOOKUP(1,0/((订单汇总处理!$G$7:$G$2423=C45)*(订单汇总处理!$D$7:$D$2423=2)),订单汇总处理!$H$7:$H$2423),B46)</f>
        <v>公司白领</v>
      </c>
      <c r="C45" s="100" t="str">
        <f t="shared" si="1"/>
        <v>白领A</v>
      </c>
      <c r="D45" s="98" t="s">
        <v>3178</v>
      </c>
      <c r="E45" s="99">
        <v>14000</v>
      </c>
      <c r="F45" s="99">
        <f>IFERROR(LOOKUP(1,0/('1Q产品评价处理'!$A$13:$A$94=C45),'1Q产品评价处理'!$G$13:$G$94),0)</f>
        <v>1.69</v>
      </c>
      <c r="G45" s="102">
        <f t="shared" si="2"/>
        <v>14000</v>
      </c>
      <c r="H45" s="100">
        <f t="shared" si="3"/>
        <v>206714.8</v>
      </c>
      <c r="I45" s="100">
        <f>IFERROR(IF(B45=基础数据!$A$2,广告是否投放过高——第三轮积分赛四季度广告复盘!G45/广告是否投放过高——第三轮积分赛四季度广告复盘!H45*基础数据!$D$2,IF(B45=基础数据!$A$3,广告是否投放过高——第三轮积分赛四季度广告复盘!G45/广告是否投放过高——第三轮积分赛四季度广告复盘!H45*基础数据!$D$3,IF(B45=基础数据!$A$4,广告是否投放过高——第三轮积分赛四季度广告复盘!G45/广告是否投放过高——第三轮积分赛四季度广告复盘!H45*基础数据!$D$4,广告是否投放过高——第三轮积分赛四季度广告复盘!G45/广告是否投放过高——第三轮积分赛四季度广告复盘!H45*基础数据!$D$5))),0)</f>
        <v>1.6931540460576604</v>
      </c>
      <c r="J45" s="115">
        <f>(I45-F45)*SUMIFS(基础数据!$C$9:$C$12,基础数据!$B$9:$B$12,广告是否投放过高——第三轮积分赛四季度广告复盘!B45)/100</f>
        <v>2.3213778984380939E-2</v>
      </c>
      <c r="K45" s="98">
        <v>0</v>
      </c>
      <c r="L45" s="99">
        <f>IFERROR(LOOKUP(1,0/('2Q产品评价处理'!$A$12:$A$507=C45),'2Q产品评价处理'!$G$12:$G$507),0)</f>
        <v>0.39</v>
      </c>
      <c r="M45" s="102">
        <f t="shared" si="4"/>
        <v>0</v>
      </c>
      <c r="N45" s="100">
        <f>M45+G45*广告累计效应系数计算!$G$2</f>
        <v>7511.5198896297989</v>
      </c>
      <c r="O45" s="100">
        <f t="shared" si="5"/>
        <v>476873.27654863178</v>
      </c>
      <c r="P45" s="100">
        <f>IFERROR(IF(B45=基础数据!$A$2,广告是否投放过高——第三轮积分赛四季度广告复盘!N45/广告是否投放过高——第三轮积分赛四季度广告复盘!O45*基础数据!$D$2,IF(B45=基础数据!$A$3,广告是否投放过高——第三轮积分赛四季度广告复盘!N45/广告是否投放过高——第三轮积分赛四季度广告复盘!O45*基础数据!$D$3,IF(B45=基础数据!$A$4,广告是否投放过高——第三轮积分赛四季度广告复盘!N45/广告是否投放过高——第三轮积分赛四季度广告复盘!O45*基础数据!$D$4,广告是否投放过高——第三轮积分赛四季度广告复盘!N45/广告是否投放过高——第三轮积分赛四季度广告复盘!O45*基础数据!$D$5))),0)</f>
        <v>0.39379014609470209</v>
      </c>
      <c r="Q45" s="115">
        <f>(P45-L45)*SUMIFS(基础数据!$C$15:$C$26,基础数据!$B$15:$B$26,广告是否投放过高——第三轮积分赛四季度广告复盘!B45)/100</f>
        <v>9.077399896811468E-2</v>
      </c>
      <c r="R45" s="99">
        <v>7000</v>
      </c>
      <c r="S45" s="99">
        <f>IFERROR(LOOKUP(1,0/('3Q产品评价处理'!$A$12:$A$853=C45),'3Q产品评价处理'!$G$12:$G$853),0)</f>
        <v>0.54</v>
      </c>
      <c r="T45" s="102">
        <f t="shared" si="6"/>
        <v>7000</v>
      </c>
      <c r="U45" s="100">
        <f>G45*广告累计效应系数计算!$G$2*广告累计效应系数计算!$K$2+广告是否投放过高——第三轮积分赛四季度广告复盘!M45*广告累计效应系数计算!$G$2+广告是否投放过高——第三轮积分赛四季度广告复盘!T45</f>
        <v>10459.420886083884</v>
      </c>
      <c r="V45" s="100">
        <f t="shared" si="7"/>
        <v>477273.33401560219</v>
      </c>
      <c r="W45" s="100">
        <f>IFERROR(IF(B45=基础数据!$A$2,广告是否投放过高——第三轮积分赛四季度广告复盘!U45/广告是否投放过高——第三轮积分赛四季度广告复盘!V45*基础数据!$D$2,IF(B45=基础数据!$A$3,广告是否投放过高——第三轮积分赛四季度广告复盘!U45/广告是否投放过高——第三轮积分赛四季度广告复盘!V45*基础数据!$D$3,IF(B45=基础数据!$A$4,广告是否投放过高——第三轮积分赛四季度广告复盘!U45/广告是否投放过高——第三轮积分赛四季度广告复盘!V45*基础数据!$D$4,广告是否投放过高——第三轮积分赛四季度广告复盘!U45/广告是否投放过高——第三轮积分赛四季度广告复盘!V45*基础数据!$D$5))),0)</f>
        <v>0.54787373087043056</v>
      </c>
      <c r="X45" s="115">
        <f>(W45-S45)*SUMIFS(基础数据!$C$29:$C$48,基础数据!$B$29:$B$48,广告是否投放过高——第三轮积分赛四季度广告复盘!B45)/100</f>
        <v>0.30274495196805384</v>
      </c>
      <c r="Y45" s="99">
        <v>10000</v>
      </c>
      <c r="Z45" s="99">
        <f>IFERROR(LOOKUP(1,0/('4Q产品评价处理'!$A$12:$A$1017=C45),'4Q产品评价处理'!$G$12:$G$1017),0)</f>
        <v>0.71</v>
      </c>
      <c r="AA45" s="102">
        <f t="shared" si="8"/>
        <v>10000</v>
      </c>
      <c r="AB45" s="100">
        <f>M45*广告累计效应系数计算!$G$2*广告累计效应系数计算!$K$2+广告是否投放过高——第三轮积分赛四季度广告复盘!T45*广告累计效应系数计算!$G$2+广告是否投放过高——第三轮积分赛四季度广告复盘!AA45</f>
        <v>13755.759944814899</v>
      </c>
      <c r="AC45" s="100">
        <f t="shared" si="9"/>
        <v>483599.46208732965</v>
      </c>
      <c r="AD45" s="100">
        <f>IFERROR(IF(B45=基础数据!$A$2,广告是否投放过高——第三轮积分赛四季度广告复盘!AB45/广告是否投放过高——第三轮积分赛四季度广告复盘!AC45*基础数据!$D$2,IF(B45=基础数据!$A$3,广告是否投放过高——第三轮积分赛四季度广告复盘!AB45/广告是否投放过高——第三轮积分赛四季度广告复盘!AC45*基础数据!$D$3,IF(B45=基础数据!$A$4,广告是否投放过高——第三轮积分赛四季度广告复盘!AB45/广告是否投放过高——第三轮积分赛四季度广告复盘!AC45*基础数据!$D$4,广告是否投放过高——第三轮积分赛四季度广告复盘!AB45/广告是否投放过高——第三轮积分赛四季度广告复盘!AC45*基础数据!$D$5))),0)</f>
        <v>0.71111327778580369</v>
      </c>
      <c r="AE45" s="115">
        <f>(AD45-Z45)*SUMIFS(基础数据!$C$51:$C$78,基础数据!$B$51:$B$78,广告是否投放过高——第三轮积分赛四季度广告复盘!B45)/100</f>
        <v>5.8358021531831186E-2</v>
      </c>
      <c r="AF45" s="117">
        <f t="shared" si="10"/>
        <v>0</v>
      </c>
      <c r="AG45" s="104">
        <f t="shared" si="11"/>
        <v>0.47509075145238061</v>
      </c>
      <c r="AH45" s="104">
        <v>-89.43436014104833</v>
      </c>
      <c r="AI45" s="104">
        <f>IF(B45=基础数据!$A$2,基础数据!$B$2*广告是否投放过高——第三轮积分赛四季度广告复盘!AG45,IF(B45=基础数据!$A$3,基础数据!$B$3*广告是否投放过高——第三轮积分赛四季度广告复盘!AG45,IF(B45=基础数据!$A$4,基础数据!$B$4*广告是否投放过高——第三轮积分赛四季度广告复盘!AG45,基础数据!$B$5*广告是否投放过高——第三轮积分赛四季度广告复盘!AG45)))-AH45</f>
        <v>469.50696130295285</v>
      </c>
    </row>
    <row r="46" spans="1:35">
      <c r="A46" s="94">
        <f t="shared" si="0"/>
        <v>2</v>
      </c>
      <c r="B46" s="100" t="str">
        <f>IFERROR(LOOKUP(1,0/((订单汇总处理!$G$7:$G$2423=C46)*(订单汇总处理!$D$7:$D$2423=2)),订单汇总处理!$H$7:$H$2423),B47)</f>
        <v>公司白领</v>
      </c>
      <c r="C46" s="100" t="str">
        <f t="shared" si="1"/>
        <v>白领B</v>
      </c>
      <c r="D46" s="98" t="s">
        <v>3179</v>
      </c>
      <c r="E46" s="98"/>
      <c r="F46" s="99">
        <f>IFERROR(LOOKUP(1,0/('1Q产品评价处理'!$A$13:$A$94=C46),'1Q产品评价处理'!$G$13:$G$94),0)</f>
        <v>0</v>
      </c>
      <c r="G46" s="102">
        <f t="shared" si="2"/>
        <v>0</v>
      </c>
      <c r="H46" s="100">
        <f t="shared" si="3"/>
        <v>206714.8</v>
      </c>
      <c r="I46" s="100">
        <f>IFERROR(IF(B46=基础数据!$A$2,广告是否投放过高——第三轮积分赛四季度广告复盘!G46/广告是否投放过高——第三轮积分赛四季度广告复盘!H46*基础数据!$D$2,IF(B46=基础数据!$A$3,广告是否投放过高——第三轮积分赛四季度广告复盘!G46/广告是否投放过高——第三轮积分赛四季度广告复盘!H46*基础数据!$D$3,IF(B46=基础数据!$A$4,广告是否投放过高——第三轮积分赛四季度广告复盘!G46/广告是否投放过高——第三轮积分赛四季度广告复盘!H46*基础数据!$D$4,广告是否投放过高——第三轮积分赛四季度广告复盘!G46/广告是否投放过高——第三轮积分赛四季度广告复盘!H46*基础数据!$D$5))),0)</f>
        <v>0</v>
      </c>
      <c r="J46" s="115">
        <f>(I46-F46)*SUMIFS(基础数据!$C$9:$C$12,基础数据!$B$9:$B$12,广告是否投放过高——第三轮积分赛四季度广告复盘!B46)/100</f>
        <v>0</v>
      </c>
      <c r="K46" s="98">
        <v>0</v>
      </c>
      <c r="L46" s="99">
        <f>IFERROR(LOOKUP(1,0/('2Q产品评价处理'!$A$12:$A$507=C46),'2Q产品评价处理'!$G$12:$G$507),0)</f>
        <v>0</v>
      </c>
      <c r="M46" s="102">
        <f t="shared" si="4"/>
        <v>0</v>
      </c>
      <c r="N46" s="100">
        <f>M46+G46*广告累计效应系数计算!$G$2</f>
        <v>0</v>
      </c>
      <c r="O46" s="100">
        <f t="shared" si="5"/>
        <v>476873.27654863178</v>
      </c>
      <c r="P46" s="100">
        <f>IFERROR(IF(B46=基础数据!$A$2,广告是否投放过高——第三轮积分赛四季度广告复盘!N46/广告是否投放过高——第三轮积分赛四季度广告复盘!O46*基础数据!$D$2,IF(B46=基础数据!$A$3,广告是否投放过高——第三轮积分赛四季度广告复盘!N46/广告是否投放过高——第三轮积分赛四季度广告复盘!O46*基础数据!$D$3,IF(B46=基础数据!$A$4,广告是否投放过高——第三轮积分赛四季度广告复盘!N46/广告是否投放过高——第三轮积分赛四季度广告复盘!O46*基础数据!$D$4,广告是否投放过高——第三轮积分赛四季度广告复盘!N46/广告是否投放过高——第三轮积分赛四季度广告复盘!O46*基础数据!$D$5))),0)</f>
        <v>0</v>
      </c>
      <c r="Q46" s="115">
        <f>(P46-L46)*SUMIFS(基础数据!$C$15:$C$26,基础数据!$B$15:$B$26,广告是否投放过高——第三轮积分赛四季度广告复盘!B46)/100</f>
        <v>0</v>
      </c>
      <c r="R46" s="98">
        <v>0</v>
      </c>
      <c r="S46" s="99">
        <f>IFERROR(LOOKUP(1,0/('3Q产品评价处理'!$A$12:$A$853=C46),'3Q产品评价处理'!$G$12:$G$853),0)</f>
        <v>0</v>
      </c>
      <c r="T46" s="102">
        <f t="shared" si="6"/>
        <v>0</v>
      </c>
      <c r="U46" s="100">
        <f>G46*广告累计效应系数计算!$G$2*广告累计效应系数计算!$K$2+广告是否投放过高——第三轮积分赛四季度广告复盘!M46*广告累计效应系数计算!$G$2+广告是否投放过高——第三轮积分赛四季度广告复盘!T46</f>
        <v>0</v>
      </c>
      <c r="V46" s="100">
        <f t="shared" si="7"/>
        <v>477273.33401560219</v>
      </c>
      <c r="W46" s="100">
        <f>IFERROR(IF(B46=基础数据!$A$2,广告是否投放过高——第三轮积分赛四季度广告复盘!U46/广告是否投放过高——第三轮积分赛四季度广告复盘!V46*基础数据!$D$2,IF(B46=基础数据!$A$3,广告是否投放过高——第三轮积分赛四季度广告复盘!U46/广告是否投放过高——第三轮积分赛四季度广告复盘!V46*基础数据!$D$3,IF(B46=基础数据!$A$4,广告是否投放过高——第三轮积分赛四季度广告复盘!U46/广告是否投放过高——第三轮积分赛四季度广告复盘!V46*基础数据!$D$4,广告是否投放过高——第三轮积分赛四季度广告复盘!U46/广告是否投放过高——第三轮积分赛四季度广告复盘!V46*基础数据!$D$5))),0)</f>
        <v>0</v>
      </c>
      <c r="X46" s="115">
        <f>(W46-S46)*SUMIFS(基础数据!$C$29:$C$48,基础数据!$B$29:$B$48,广告是否投放过高——第三轮积分赛四季度广告复盘!B46)/100</f>
        <v>0</v>
      </c>
      <c r="Y46" s="98">
        <v>0</v>
      </c>
      <c r="Z46" s="99">
        <f>IFERROR(LOOKUP(1,0/('4Q产品评价处理'!$A$12:$A$1017=C46),'4Q产品评价处理'!$G$12:$G$1017),0)</f>
        <v>0</v>
      </c>
      <c r="AA46" s="102">
        <f t="shared" si="8"/>
        <v>0</v>
      </c>
      <c r="AB46" s="100">
        <f>M46*广告累计效应系数计算!$G$2*广告累计效应系数计算!$K$2+广告是否投放过高——第三轮积分赛四季度广告复盘!T46*广告累计效应系数计算!$G$2+广告是否投放过高——第三轮积分赛四季度广告复盘!AA46</f>
        <v>0</v>
      </c>
      <c r="AC46" s="100">
        <f t="shared" si="9"/>
        <v>483599.46208732965</v>
      </c>
      <c r="AD46" s="100">
        <f>IFERROR(IF(B46=基础数据!$A$2,广告是否投放过高——第三轮积分赛四季度广告复盘!AB46/广告是否投放过高——第三轮积分赛四季度广告复盘!AC46*基础数据!$D$2,IF(B46=基础数据!$A$3,广告是否投放过高——第三轮积分赛四季度广告复盘!AB46/广告是否投放过高——第三轮积分赛四季度广告复盘!AC46*基础数据!$D$3,IF(B46=基础数据!$A$4,广告是否投放过高——第三轮积分赛四季度广告复盘!AB46/广告是否投放过高——第三轮积分赛四季度广告复盘!AC46*基础数据!$D$4,广告是否投放过高——第三轮积分赛四季度广告复盘!AB46/广告是否投放过高——第三轮积分赛四季度广告复盘!AC46*基础数据!$D$5))),0)</f>
        <v>0</v>
      </c>
      <c r="AE46" s="115">
        <f>(AD46-Z46)*SUMIFS(基础数据!$C$51:$C$78,基础数据!$B$51:$B$78,广告是否投放过高——第三轮积分赛四季度广告复盘!B46)/100</f>
        <v>0</v>
      </c>
      <c r="AF46" s="117">
        <f t="shared" si="10"/>
        <v>0</v>
      </c>
      <c r="AG46" s="104">
        <f t="shared" si="11"/>
        <v>0</v>
      </c>
      <c r="AH46" s="104">
        <v>0</v>
      </c>
      <c r="AI46" s="104">
        <f>IF(B46=基础数据!$A$2,基础数据!$B$2*广告是否投放过高——第三轮积分赛四季度广告复盘!AG46,IF(B46=基础数据!$A$3,基础数据!$B$3*广告是否投放过高——第三轮积分赛四季度广告复盘!AG46,IF(B46=基础数据!$A$4,基础数据!$B$4*广告是否投放过高——第三轮积分赛四季度广告复盘!AG46,基础数据!$B$5*广告是否投放过高——第三轮积分赛四季度广告复盘!AG46)))-AH46</f>
        <v>0</v>
      </c>
    </row>
    <row r="47" spans="1:35">
      <c r="A47" s="94">
        <f t="shared" si="0"/>
        <v>3</v>
      </c>
      <c r="B47" s="100" t="str">
        <f>IFERROR(LOOKUP(1,0/((订单汇总处理!$G$7:$G$2423=C47)*(订单汇总处理!$D$7:$D$2423=2)),订单汇总处理!$H$7:$H$2423),B48)</f>
        <v>公司白领</v>
      </c>
      <c r="C47" s="100" t="str">
        <f t="shared" si="1"/>
        <v>白领111</v>
      </c>
      <c r="D47" s="98" t="s">
        <v>3180</v>
      </c>
      <c r="E47" s="99">
        <v>9001</v>
      </c>
      <c r="F47" s="99">
        <f>IFERROR(LOOKUP(1,0/('1Q产品评价处理'!$A$13:$A$94=C47),'1Q产品评价处理'!$G$13:$G$94),0)</f>
        <v>1.0900000000000001</v>
      </c>
      <c r="G47" s="102">
        <f t="shared" si="2"/>
        <v>9001</v>
      </c>
      <c r="H47" s="100">
        <f t="shared" si="3"/>
        <v>206714.8</v>
      </c>
      <c r="I47" s="100">
        <f>IFERROR(IF(B47=基础数据!$A$2,广告是否投放过高——第三轮积分赛四季度广告复盘!G47/广告是否投放过高——第三轮积分赛四季度广告复盘!H47*基础数据!$D$2,IF(B47=基础数据!$A$3,广告是否投放过高——第三轮积分赛四季度广告复盘!G47/广告是否投放过高——第三轮积分赛四季度广告复盘!H47*基础数据!$D$3,IF(B47=基础数据!$A$4,广告是否投放过高——第三轮积分赛四季度广告复盘!G47/广告是否投放过高——第三轮积分赛四季度广告复盘!H47*基础数据!$D$4,广告是否投放过高——第三轮积分赛四季度广告复盘!G47/广告是否投放过高——第三轮积分赛四季度广告复盘!H47*基础数据!$D$5))),0)</f>
        <v>1.0885771120403571</v>
      </c>
      <c r="J47" s="115">
        <f>(I47-F47)*SUMIFS(基础数据!$C$9:$C$12,基础数据!$B$9:$B$12,广告是否投放过高——第三轮积分赛四季度广告复盘!B47)/100</f>
        <v>-1.0472455382972186E-2</v>
      </c>
      <c r="K47" s="98">
        <v>0</v>
      </c>
      <c r="L47" s="99">
        <f>IFERROR(LOOKUP(1,0/('2Q产品评价处理'!$A$12:$A$507=C47),'2Q产品评价处理'!$G$12:$G$507),0)</f>
        <v>0.25</v>
      </c>
      <c r="M47" s="102">
        <f t="shared" si="4"/>
        <v>0</v>
      </c>
      <c r="N47" s="100">
        <f>M47+G47*广告累计效应系数计算!$G$2</f>
        <v>4829.3707518969868</v>
      </c>
      <c r="O47" s="100">
        <f t="shared" si="5"/>
        <v>476873.27654863178</v>
      </c>
      <c r="P47" s="100">
        <f>IFERROR(IF(B47=基础数据!$A$2,广告是否投放过高——第三轮积分赛四季度广告复盘!N47/广告是否投放过高——第三轮积分赛四季度广告复盘!O47*基础数据!$D$2,IF(B47=基础数据!$A$3,广告是否投放过高——第三轮积分赛四季度广告复盘!N47/广告是否投放过高——第三轮积分赛四季度广告复盘!O47*基础数据!$D$3,IF(B47=基础数据!$A$4,广告是否投放过高——第三轮积分赛四季度广告复盘!N47/广告是否投放过高——第三轮积分赛四季度广告复盘!O47*基础数据!$D$4,广告是否投放过高——第三轮积分赛四季度广告复盘!N47/广告是否投放过高——第三轮积分赛四季度广告复盘!O47*基础数据!$D$5))),0)</f>
        <v>0.2531789360713152</v>
      </c>
      <c r="Q47" s="115">
        <f>(P47-L47)*SUMIFS(基础数据!$C$15:$C$26,基础数据!$B$15:$B$26,广告是否投放过高——第三轮积分赛四季度广告复盘!B47)/100</f>
        <v>7.6135518907998967E-2</v>
      </c>
      <c r="R47" s="99">
        <v>10001</v>
      </c>
      <c r="S47" s="99">
        <f>IFERROR(LOOKUP(1,0/('3Q产品评价处理'!$A$12:$A$853=C47),'3Q产品评价处理'!$G$12:$G$853),0)</f>
        <v>0.63</v>
      </c>
      <c r="T47" s="102">
        <f t="shared" si="6"/>
        <v>10001</v>
      </c>
      <c r="U47" s="100">
        <f>G47*广告累计效应系数计算!$G$2*广告累计效应系数计算!$K$2+广告是否投放过高——第三轮积分赛四季度广告复盘!M47*广告累计效应系数计算!$G$2+广告是否投放过高——第三轮积分赛四季度广告复盘!T47</f>
        <v>12225.160528260074</v>
      </c>
      <c r="V47" s="100">
        <f t="shared" si="7"/>
        <v>477273.33401560219</v>
      </c>
      <c r="W47" s="100">
        <f>IFERROR(IF(B47=基础数据!$A$2,广告是否投放过高——第三轮积分赛四季度广告复盘!U47/广告是否投放过高——第三轮积分赛四季度广告复盘!V47*基础数据!$D$2,IF(B47=基础数据!$A$3,广告是否投放过高——第三轮积分赛四季度广告复盘!U47/广告是否投放过高——第三轮积分赛四季度广告复盘!V47*基础数据!$D$3,IF(B47=基础数据!$A$4,广告是否投放过高——第三轮积分赛四季度广告复盘!U47/广告是否投放过高——第三轮积分赛四季度广告复盘!V47*基础数据!$D$4,广告是否投放过高——第三轮积分赛四季度广告复盘!U47/广告是否投放过高——第三轮积分赛四季度广告复盘!V47*基础数据!$D$5))),0)</f>
        <v>0.64036473740330691</v>
      </c>
      <c r="X47" s="115">
        <f>(W47-S47)*SUMIFS(基础数据!$C$29:$C$48,基础数据!$B$29:$B$48,广告是否投放过高——第三轮积分赛四季度广告复盘!B47)/100</f>
        <v>0.39852415315715034</v>
      </c>
      <c r="Y47" s="98">
        <v>0</v>
      </c>
      <c r="Z47" s="99">
        <f>IFERROR(LOOKUP(1,0/('4Q产品评价处理'!$A$12:$A$1017=C47),'4Q产品评价处理'!$G$12:$G$1017),0)</f>
        <v>0.28000000000000003</v>
      </c>
      <c r="AA47" s="102">
        <f t="shared" si="8"/>
        <v>0</v>
      </c>
      <c r="AB47" s="100">
        <f>M47*广告累计效应系数计算!$G$2*广告累计效应系数计算!$K$2+广告是否投放过高——第三轮积分赛四季度广告复盘!T47*广告累计效应系数计算!$G$2+广告是否投放过高——第三轮积分赛四季度广告复盘!AA47</f>
        <v>5365.9078868705437</v>
      </c>
      <c r="AC47" s="100">
        <f t="shared" si="9"/>
        <v>483599.46208732965</v>
      </c>
      <c r="AD47" s="100">
        <f>IFERROR(IF(B47=基础数据!$A$2,广告是否投放过高——第三轮积分赛四季度广告复盘!AB47/广告是否投放过高——第三轮积分赛四季度广告复盘!AC47*基础数据!$D$2,IF(B47=基础数据!$A$3,广告是否投放过高——第三轮积分赛四季度广告复盘!AB47/广告是否投放过高——第三轮积分赛四季度广告复盘!AC47*基础数据!$D$3,IF(B47=基础数据!$A$4,广告是否投放过高——第三轮积分赛四季度广告复盘!AB47/广告是否投放过高——第三轮积分赛四季度广告复盘!AC47*基础数据!$D$4,广告是否投放过高——第三轮积分赛四季度广告复盘!AB47/广告是否投放过高——第三轮积分赛四季度广告复盘!AC47*基础数据!$D$5))),0)</f>
        <v>0.27739422329534941</v>
      </c>
      <c r="AE47" s="115">
        <f>(AD47-Z47)*SUMIFS(基础数据!$C$51:$C$78,基础数据!$B$51:$B$78,广告是否投放过高——第三轮积分赛四季度广告复盘!B47)/100</f>
        <v>-0.13659481485778549</v>
      </c>
      <c r="AF47" s="117">
        <f t="shared" si="10"/>
        <v>0</v>
      </c>
      <c r="AG47" s="104">
        <f t="shared" si="11"/>
        <v>0.32759240182439164</v>
      </c>
      <c r="AH47" s="104">
        <v>-97.010614950948394</v>
      </c>
      <c r="AI47" s="104">
        <f>IF(B47=基础数据!$A$2,基础数据!$B$2*广告是否投放过高——第三轮积分赛四季度广告复盘!AG47,IF(B47=基础数据!$A$3,基础数据!$B$3*广告是否投放过高——第三轮积分赛四季度广告复盘!AG47,IF(B47=基础数据!$A$4,基础数据!$B$4*广告是否投放过高——第三轮积分赛四季度广告复盘!AG47,基础数据!$B$5*广告是否投放过高——第三轮积分赛四季度广告复盘!AG47)))-AH47</f>
        <v>359.08453641046174</v>
      </c>
    </row>
    <row r="48" spans="1:35">
      <c r="A48" s="94">
        <f t="shared" si="0"/>
        <v>3</v>
      </c>
      <c r="B48" s="100" t="str">
        <f>IFERROR(LOOKUP(1,0/((订单汇总处理!$G$7:$G$2423=C48)*(订单汇总处理!$D$7:$D$2423=2)),订单汇总处理!$H$7:$H$2423),B49)</f>
        <v>公司白领</v>
      </c>
      <c r="C48" s="100" t="str">
        <f t="shared" si="1"/>
        <v>白领222</v>
      </c>
      <c r="D48" s="98" t="s">
        <v>3181</v>
      </c>
      <c r="E48" s="98">
        <v>0</v>
      </c>
      <c r="F48" s="99">
        <f>IFERROR(LOOKUP(1,0/('1Q产品评价处理'!$A$13:$A$94=C48),'1Q产品评价处理'!$G$13:$G$94),0)</f>
        <v>0</v>
      </c>
      <c r="G48" s="102">
        <f t="shared" si="2"/>
        <v>0</v>
      </c>
      <c r="H48" s="100">
        <f t="shared" si="3"/>
        <v>206714.8</v>
      </c>
      <c r="I48" s="100">
        <f>IFERROR(IF(B48=基础数据!$A$2,广告是否投放过高——第三轮积分赛四季度广告复盘!G48/广告是否投放过高——第三轮积分赛四季度广告复盘!H48*基础数据!$D$2,IF(B48=基础数据!$A$3,广告是否投放过高——第三轮积分赛四季度广告复盘!G48/广告是否投放过高——第三轮积分赛四季度广告复盘!H48*基础数据!$D$3,IF(B48=基础数据!$A$4,广告是否投放过高——第三轮积分赛四季度广告复盘!G48/广告是否投放过高——第三轮积分赛四季度广告复盘!H48*基础数据!$D$4,广告是否投放过高——第三轮积分赛四季度广告复盘!G48/广告是否投放过高——第三轮积分赛四季度广告复盘!H48*基础数据!$D$5))),0)</f>
        <v>0</v>
      </c>
      <c r="J48" s="115">
        <f>(I48-F48)*SUMIFS(基础数据!$C$9:$C$12,基础数据!$B$9:$B$12,广告是否投放过高——第三轮积分赛四季度广告复盘!B48)/100</f>
        <v>0</v>
      </c>
      <c r="K48" s="98">
        <v>0</v>
      </c>
      <c r="L48" s="99">
        <f>IFERROR(LOOKUP(1,0/('2Q产品评价处理'!$A$12:$A$507=C48),'2Q产品评价处理'!$G$12:$G$507),0)</f>
        <v>0</v>
      </c>
      <c r="M48" s="102">
        <f t="shared" si="4"/>
        <v>0</v>
      </c>
      <c r="N48" s="100">
        <f>M48+G48*广告累计效应系数计算!$G$2</f>
        <v>0</v>
      </c>
      <c r="O48" s="100">
        <f t="shared" si="5"/>
        <v>476873.27654863178</v>
      </c>
      <c r="P48" s="100">
        <f>IFERROR(IF(B48=基础数据!$A$2,广告是否投放过高——第三轮积分赛四季度广告复盘!N48/广告是否投放过高——第三轮积分赛四季度广告复盘!O48*基础数据!$D$2,IF(B48=基础数据!$A$3,广告是否投放过高——第三轮积分赛四季度广告复盘!N48/广告是否投放过高——第三轮积分赛四季度广告复盘!O48*基础数据!$D$3,IF(B48=基础数据!$A$4,广告是否投放过高——第三轮积分赛四季度广告复盘!N48/广告是否投放过高——第三轮积分赛四季度广告复盘!O48*基础数据!$D$4,广告是否投放过高——第三轮积分赛四季度广告复盘!N48/广告是否投放过高——第三轮积分赛四季度广告复盘!O48*基础数据!$D$5))),0)</f>
        <v>0</v>
      </c>
      <c r="Q48" s="115">
        <f>(P48-L48)*SUMIFS(基础数据!$C$15:$C$26,基础数据!$B$15:$B$26,广告是否投放过高——第三轮积分赛四季度广告复盘!B48)/100</f>
        <v>0</v>
      </c>
      <c r="R48" s="99">
        <v>1001</v>
      </c>
      <c r="S48" s="99">
        <f>IFERROR(LOOKUP(1,0/('3Q产品评价处理'!$A$12:$A$853=C48),'3Q产品评价处理'!$G$12:$G$853),0)</f>
        <v>0.05</v>
      </c>
      <c r="T48" s="102">
        <f t="shared" si="6"/>
        <v>1001</v>
      </c>
      <c r="U48" s="100">
        <f>G48*广告累计效应系数计算!$G$2*广告累计效应系数计算!$K$2+广告是否投放过高——第三轮积分赛四季度广告复盘!M48*广告累计效应系数计算!$G$2+广告是否投放过高——第三轮积分赛四季度广告复盘!T48</f>
        <v>1001</v>
      </c>
      <c r="V48" s="100">
        <f t="shared" si="7"/>
        <v>477273.33401560219</v>
      </c>
      <c r="W48" s="100">
        <f>IFERROR(IF(B48=基础数据!$A$2,广告是否投放过高——第三轮积分赛四季度广告复盘!U48/广告是否投放过高——第三轮积分赛四季度广告复盘!V48*基础数据!$D$2,IF(B48=基础数据!$A$3,广告是否投放过高——第三轮积分赛四季度广告复盘!U48/广告是否投放过高——第三轮积分赛四季度广告复盘!V48*基础数据!$D$3,IF(B48=基础数据!$A$4,广告是否投放过高——第三轮积分赛四季度广告复盘!U48/广告是否投放过高——第三轮积分赛四季度广告复盘!V48*基础数据!$D$4,广告是否投放过高——第三轮积分赛四季度广告复盘!U48/广告是否投放过高——第三轮积分赛四季度广告复盘!V48*基础数据!$D$5))),0)</f>
        <v>5.2433266676453219E-2</v>
      </c>
      <c r="X48" s="115">
        <f>(W48-S48)*SUMIFS(基础数据!$C$29:$C$48,基础数据!$B$29:$B$48,广告是否投放过高——第三轮积分赛四季度广告复盘!B48)/100</f>
        <v>9.3559103709626168E-2</v>
      </c>
      <c r="Y48" s="98">
        <v>0</v>
      </c>
      <c r="Z48" s="99">
        <f>IFERROR(LOOKUP(1,0/('4Q产品评价处理'!$A$12:$A$1017=C48),'4Q产品评价处理'!$G$12:$G$1017),0)</f>
        <v>0.03</v>
      </c>
      <c r="AA48" s="102">
        <f t="shared" si="8"/>
        <v>0</v>
      </c>
      <c r="AB48" s="100">
        <f>M48*广告累计效应系数计算!$G$2*广告累计效应系数计算!$K$2+广告是否投放过高——第三轮积分赛四季度广告复盘!T48*广告累计效应系数计算!$G$2+广告是否投放过高——第三轮积分赛四季度广告复盘!AA48</f>
        <v>537.07367210853056</v>
      </c>
      <c r="AC48" s="100">
        <f t="shared" si="9"/>
        <v>483599.46208732965</v>
      </c>
      <c r="AD48" s="100">
        <f>IFERROR(IF(B48=基础数据!$A$2,广告是否投放过高——第三轮积分赛四季度广告复盘!AB48/广告是否投放过高——第三轮积分赛四季度广告复盘!AC48*基础数据!$D$2,IF(B48=基础数据!$A$3,广告是否投放过高——第三轮积分赛四季度广告复盘!AB48/广告是否投放过高——第三轮积分赛四季度广告复盘!AC48*基础数据!$D$3,IF(B48=基础数据!$A$4,广告是否投放过高——第三轮积分赛四季度广告复盘!AB48/广告是否投放过高——第三轮积分赛四季度广告复盘!AC48*基础数据!$D$4,广告是否投放过高——第三轮积分赛四季度广告复盘!AB48/广告是否投放过高——第三轮积分赛四季度广告复盘!AC48*基础数据!$D$5))),0)</f>
        <v>2.7764385313333143E-2</v>
      </c>
      <c r="AE48" s="115">
        <f>(AD48-Z48)*SUMIFS(基础数据!$C$51:$C$78,基础数据!$B$51:$B$78,广告是否投放过高——第三轮积分赛四季度广告复盘!B48)/100</f>
        <v>-0.11719092187507657</v>
      </c>
      <c r="AF48" s="117">
        <f t="shared" si="10"/>
        <v>0</v>
      </c>
      <c r="AG48" s="104">
        <f t="shared" si="11"/>
        <v>-2.3631818165450402E-2</v>
      </c>
      <c r="AH48" s="104">
        <v>-41.572575170495639</v>
      </c>
      <c r="AI48" s="104">
        <f>IF(B48=基础数据!$A$2,基础数据!$B$2*广告是否投放过高——第三轮积分赛四季度广告复盘!AG48,IF(B48=基础数据!$A$3,基础数据!$B$3*广告是否投放过高——第三轮积分赛四季度广告复盘!AG48,IF(B48=基础数据!$A$4,基础数据!$B$4*广告是否投放过高——第三轮积分赛四季度广告复盘!AG48,基础数据!$B$5*广告是否投放过高——第三轮积分赛四季度广告复盘!AG48)))-AH48</f>
        <v>22.667120638135316</v>
      </c>
    </row>
    <row r="49" spans="1:35">
      <c r="A49" s="94">
        <f t="shared" si="0"/>
        <v>3</v>
      </c>
      <c r="B49" s="100" t="str">
        <f>IFERROR(LOOKUP(1,0/((订单汇总处理!$G$7:$G$2423=C49)*(订单汇总处理!$D$7:$D$2423=2)),订单汇总处理!$H$7:$H$2423),B50)</f>
        <v>公司白领</v>
      </c>
      <c r="C49" s="100" t="str">
        <f t="shared" si="1"/>
        <v>白领333</v>
      </c>
      <c r="D49" s="98" t="s">
        <v>3182</v>
      </c>
      <c r="E49" s="98"/>
      <c r="F49" s="99">
        <f>IFERROR(LOOKUP(1,0/('1Q产品评价处理'!$A$13:$A$94=C49),'1Q产品评价处理'!$G$13:$G$94),0)</f>
        <v>0</v>
      </c>
      <c r="G49" s="102">
        <f t="shared" si="2"/>
        <v>0</v>
      </c>
      <c r="H49" s="100">
        <f t="shared" si="3"/>
        <v>206714.8</v>
      </c>
      <c r="I49" s="100">
        <f>IFERROR(IF(B49=基础数据!$A$2,广告是否投放过高——第三轮积分赛四季度广告复盘!G49/广告是否投放过高——第三轮积分赛四季度广告复盘!H49*基础数据!$D$2,IF(B49=基础数据!$A$3,广告是否投放过高——第三轮积分赛四季度广告复盘!G49/广告是否投放过高——第三轮积分赛四季度广告复盘!H49*基础数据!$D$3,IF(B49=基础数据!$A$4,广告是否投放过高——第三轮积分赛四季度广告复盘!G49/广告是否投放过高——第三轮积分赛四季度广告复盘!H49*基础数据!$D$4,广告是否投放过高——第三轮积分赛四季度广告复盘!G49/广告是否投放过高——第三轮积分赛四季度广告复盘!H49*基础数据!$D$5))),0)</f>
        <v>0</v>
      </c>
      <c r="J49" s="115">
        <f>(I49-F49)*SUMIFS(基础数据!$C$9:$C$12,基础数据!$B$9:$B$12,广告是否投放过高——第三轮积分赛四季度广告复盘!B49)/100</f>
        <v>0</v>
      </c>
      <c r="K49" s="98">
        <v>0</v>
      </c>
      <c r="L49" s="99">
        <f>IFERROR(LOOKUP(1,0/('2Q产品评价处理'!$A$12:$A$507=C49),'2Q产品评价处理'!$G$12:$G$507),0)</f>
        <v>0</v>
      </c>
      <c r="M49" s="102">
        <f t="shared" si="4"/>
        <v>0</v>
      </c>
      <c r="N49" s="100">
        <f>M49+G49*广告累计效应系数计算!$G$2</f>
        <v>0</v>
      </c>
      <c r="O49" s="100">
        <f t="shared" si="5"/>
        <v>476873.27654863178</v>
      </c>
      <c r="P49" s="100">
        <f>IFERROR(IF(B49=基础数据!$A$2,广告是否投放过高——第三轮积分赛四季度广告复盘!N49/广告是否投放过高——第三轮积分赛四季度广告复盘!O49*基础数据!$D$2,IF(B49=基础数据!$A$3,广告是否投放过高——第三轮积分赛四季度广告复盘!N49/广告是否投放过高——第三轮积分赛四季度广告复盘!O49*基础数据!$D$3,IF(B49=基础数据!$A$4,广告是否投放过高——第三轮积分赛四季度广告复盘!N49/广告是否投放过高——第三轮积分赛四季度广告复盘!O49*基础数据!$D$4,广告是否投放过高——第三轮积分赛四季度广告复盘!N49/广告是否投放过高——第三轮积分赛四季度广告复盘!O49*基础数据!$D$5))),0)</f>
        <v>0</v>
      </c>
      <c r="Q49" s="115">
        <f>(P49-L49)*SUMIFS(基础数据!$C$15:$C$26,基础数据!$B$15:$B$26,广告是否投放过高——第三轮积分赛四季度广告复盘!B49)/100</f>
        <v>0</v>
      </c>
      <c r="R49" s="99">
        <v>10001</v>
      </c>
      <c r="S49" s="99">
        <f>IFERROR(LOOKUP(1,0/('3Q产品评价处理'!$A$12:$A$853=C49),'3Q产品评价处理'!$G$12:$G$853),0)</f>
        <v>0.52</v>
      </c>
      <c r="T49" s="102">
        <f t="shared" si="6"/>
        <v>10001</v>
      </c>
      <c r="U49" s="100">
        <f>G49*广告累计效应系数计算!$G$2*广告累计效应系数计算!$K$2+广告是否投放过高——第三轮积分赛四季度广告复盘!M49*广告累计效应系数计算!$G$2+广告是否投放过高——第三轮积分赛四季度广告复盘!T49</f>
        <v>10001</v>
      </c>
      <c r="V49" s="100">
        <f t="shared" si="7"/>
        <v>477273.33401560219</v>
      </c>
      <c r="W49" s="100">
        <f>IFERROR(IF(B49=基础数据!$A$2,广告是否投放过高——第三轮积分赛四季度广告复盘!U49/广告是否投放过高——第三轮积分赛四季度广告复盘!V49*基础数据!$D$2,IF(B49=基础数据!$A$3,广告是否投放过高——第三轮积分赛四季度广告复盘!U49/广告是否投放过高——第三轮积分赛四季度广告复盘!V49*基础数据!$D$3,IF(B49=基础数据!$A$4,广告是否投放过高——第三轮积分赛四季度广告复盘!U49/广告是否投放过高——第三轮积分赛四季度广告复盘!V49*基础数据!$D$4,广告是否投放过高——第三轮积分赛四季度广告复盘!U49/广告是否投放过高——第三轮积分赛四季度广告复盘!V49*基础数据!$D$5))),0)</f>
        <v>0.5238612387924162</v>
      </c>
      <c r="X49" s="115">
        <f>(W49-S49)*SUMIFS(基础数据!$C$29:$C$48,基础数据!$B$29:$B$48,广告是否投放过高——第三轮积分赛四季度广告复盘!B49)/100</f>
        <v>0.14846463156840201</v>
      </c>
      <c r="Y49" s="98">
        <v>0</v>
      </c>
      <c r="Z49" s="99">
        <f>IFERROR(LOOKUP(1,0/('4Q产品评价处理'!$A$12:$A$1017=C49),'4Q产品评价处理'!$G$12:$G$1017),0)</f>
        <v>0.28000000000000003</v>
      </c>
      <c r="AA49" s="102">
        <f t="shared" si="8"/>
        <v>0</v>
      </c>
      <c r="AB49" s="100">
        <f>M49*广告累计效应系数计算!$G$2*广告累计效应系数计算!$K$2+广告是否投放过高——第三轮积分赛四季度广告复盘!T49*广告累计效应系数计算!$G$2+广告是否投放过高——第三轮积分赛四季度广告复盘!AA49</f>
        <v>5365.9078868705437</v>
      </c>
      <c r="AC49" s="100">
        <f t="shared" si="9"/>
        <v>483599.46208732965</v>
      </c>
      <c r="AD49" s="100">
        <f>IFERROR(IF(B49=基础数据!$A$2,广告是否投放过高——第三轮积分赛四季度广告复盘!AB49/广告是否投放过高——第三轮积分赛四季度广告复盘!AC49*基础数据!$D$2,IF(B49=基础数据!$A$3,广告是否投放过高——第三轮积分赛四季度广告复盘!AB49/广告是否投放过高——第三轮积分赛四季度广告复盘!AC49*基础数据!$D$3,IF(B49=基础数据!$A$4,广告是否投放过高——第三轮积分赛四季度广告复盘!AB49/广告是否投放过高——第三轮积分赛四季度广告复盘!AC49*基础数据!$D$4,广告是否投放过高——第三轮积分赛四季度广告复盘!AB49/广告是否投放过高——第三轮积分赛四季度广告复盘!AC49*基础数据!$D$5))),0)</f>
        <v>0.27739422329534941</v>
      </c>
      <c r="AE49" s="115">
        <f>(AD49-Z49)*SUMIFS(基础数据!$C$51:$C$78,基础数据!$B$51:$B$78,广告是否投放过高——第三轮积分赛四季度广告复盘!B49)/100</f>
        <v>-0.13659481485778549</v>
      </c>
      <c r="AF49" s="117">
        <f t="shared" si="10"/>
        <v>0</v>
      </c>
      <c r="AG49" s="104">
        <f t="shared" si="11"/>
        <v>1.1869816710616515E-2</v>
      </c>
      <c r="AH49" s="104">
        <v>-216.9715527273973</v>
      </c>
      <c r="AI49" s="104">
        <f>IF(B49=基础数据!$A$2,基础数据!$B$2*广告是否投放过高——第三轮积分赛四季度广告复盘!AG49,IF(B49=基础数据!$A$3,基础数据!$B$3*广告是否投放过高——第三轮积分赛四季度广告复盘!AG49,IF(B49=基础数据!$A$4,基础数据!$B$4*广告是否投放过高——第三轮积分赛四季度广告复盘!AG49,基础数据!$B$5*广告是否投放过高——第三轮积分赛四季度广告复盘!AG49)))-AH49</f>
        <v>226.46740609589051</v>
      </c>
    </row>
    <row r="50" spans="1:35">
      <c r="A50" s="94">
        <f t="shared" si="0"/>
        <v>4</v>
      </c>
      <c r="B50" s="100" t="str">
        <f>IFERROR(LOOKUP(1,0/((订单汇总处理!$G$7:$G$2423=C50)*(订单汇总处理!$D$7:$D$2423=2)),订单汇总处理!$H$7:$H$2423),B51)</f>
        <v>公司白领</v>
      </c>
      <c r="C50" s="100" t="str">
        <f t="shared" si="1"/>
        <v>BLLL2</v>
      </c>
      <c r="D50" s="98" t="s">
        <v>3183</v>
      </c>
      <c r="E50" s="98"/>
      <c r="F50" s="99">
        <f>IFERROR(LOOKUP(1,0/('1Q产品评价处理'!$A$13:$A$94=C50),'1Q产品评价处理'!$G$13:$G$94),0)</f>
        <v>0</v>
      </c>
      <c r="G50" s="102">
        <f t="shared" si="2"/>
        <v>0</v>
      </c>
      <c r="H50" s="100">
        <f t="shared" si="3"/>
        <v>206714.8</v>
      </c>
      <c r="I50" s="100">
        <f>IFERROR(IF(B50=基础数据!$A$2,广告是否投放过高——第三轮积分赛四季度广告复盘!G50/广告是否投放过高——第三轮积分赛四季度广告复盘!H50*基础数据!$D$2,IF(B50=基础数据!$A$3,广告是否投放过高——第三轮积分赛四季度广告复盘!G50/广告是否投放过高——第三轮积分赛四季度广告复盘!H50*基础数据!$D$3,IF(B50=基础数据!$A$4,广告是否投放过高——第三轮积分赛四季度广告复盘!G50/广告是否投放过高——第三轮积分赛四季度广告复盘!H50*基础数据!$D$4,广告是否投放过高——第三轮积分赛四季度广告复盘!G50/广告是否投放过高——第三轮积分赛四季度广告复盘!H50*基础数据!$D$5))),0)</f>
        <v>0</v>
      </c>
      <c r="J50" s="115">
        <f>(I50-F50)*SUMIFS(基础数据!$C$9:$C$12,基础数据!$B$9:$B$12,广告是否投放过高——第三轮积分赛四季度广告复盘!B50)/100</f>
        <v>0</v>
      </c>
      <c r="K50" s="98">
        <v>0</v>
      </c>
      <c r="L50" s="99">
        <f>IFERROR(LOOKUP(1,0/('2Q产品评价处理'!$A$12:$A$507=C50),'2Q产品评价处理'!$G$12:$G$507),0)</f>
        <v>0</v>
      </c>
      <c r="M50" s="102">
        <f t="shared" si="4"/>
        <v>0</v>
      </c>
      <c r="N50" s="100">
        <f>M50+G50*广告累计效应系数计算!$G$2</f>
        <v>0</v>
      </c>
      <c r="O50" s="100">
        <f t="shared" si="5"/>
        <v>476873.27654863178</v>
      </c>
      <c r="P50" s="100">
        <f>IFERROR(IF(B50=基础数据!$A$2,广告是否投放过高——第三轮积分赛四季度广告复盘!N50/广告是否投放过高——第三轮积分赛四季度广告复盘!O50*基础数据!$D$2,IF(B50=基础数据!$A$3,广告是否投放过高——第三轮积分赛四季度广告复盘!N50/广告是否投放过高——第三轮积分赛四季度广告复盘!O50*基础数据!$D$3,IF(B50=基础数据!$A$4,广告是否投放过高——第三轮积分赛四季度广告复盘!N50/广告是否投放过高——第三轮积分赛四季度广告复盘!O50*基础数据!$D$4,广告是否投放过高——第三轮积分赛四季度广告复盘!N50/广告是否投放过高——第三轮积分赛四季度广告复盘!O50*基础数据!$D$5))),0)</f>
        <v>0</v>
      </c>
      <c r="Q50" s="115">
        <f>(P50-L50)*SUMIFS(基础数据!$C$15:$C$26,基础数据!$B$15:$B$26,广告是否投放过高——第三轮积分赛四季度广告复盘!B50)/100</f>
        <v>0</v>
      </c>
      <c r="R50" s="98">
        <v>0</v>
      </c>
      <c r="S50" s="99">
        <f>IFERROR(LOOKUP(1,0/('3Q产品评价处理'!$A$12:$A$853=C50),'3Q产品评价处理'!$G$12:$G$853),0)</f>
        <v>0</v>
      </c>
      <c r="T50" s="102">
        <f t="shared" si="6"/>
        <v>0</v>
      </c>
      <c r="U50" s="100">
        <f>G50*广告累计效应系数计算!$G$2*广告累计效应系数计算!$K$2+广告是否投放过高——第三轮积分赛四季度广告复盘!M50*广告累计效应系数计算!$G$2+广告是否投放过高——第三轮积分赛四季度广告复盘!T50</f>
        <v>0</v>
      </c>
      <c r="V50" s="100">
        <f t="shared" si="7"/>
        <v>477273.33401560219</v>
      </c>
      <c r="W50" s="100">
        <f>IFERROR(IF(B50=基础数据!$A$2,广告是否投放过高——第三轮积分赛四季度广告复盘!U50/广告是否投放过高——第三轮积分赛四季度广告复盘!V50*基础数据!$D$2,IF(B50=基础数据!$A$3,广告是否投放过高——第三轮积分赛四季度广告复盘!U50/广告是否投放过高——第三轮积分赛四季度广告复盘!V50*基础数据!$D$3,IF(B50=基础数据!$A$4,广告是否投放过高——第三轮积分赛四季度广告复盘!U50/广告是否投放过高——第三轮积分赛四季度广告复盘!V50*基础数据!$D$4,广告是否投放过高——第三轮积分赛四季度广告复盘!U50/广告是否投放过高——第三轮积分赛四季度广告复盘!V50*基础数据!$D$5))),0)</f>
        <v>0</v>
      </c>
      <c r="X50" s="115">
        <f>(W50-S50)*SUMIFS(基础数据!$C$29:$C$48,基础数据!$B$29:$B$48,广告是否投放过高——第三轮积分赛四季度广告复盘!B50)/100</f>
        <v>0</v>
      </c>
      <c r="Y50" s="98">
        <v>0</v>
      </c>
      <c r="Z50" s="99">
        <f>IFERROR(LOOKUP(1,0/('4Q产品评价处理'!$A$12:$A$1017=C50),'4Q产品评价处理'!$G$12:$G$1017),0)</f>
        <v>0</v>
      </c>
      <c r="AA50" s="102">
        <f t="shared" si="8"/>
        <v>0</v>
      </c>
      <c r="AB50" s="100">
        <f>M50*广告累计效应系数计算!$G$2*广告累计效应系数计算!$K$2+广告是否投放过高——第三轮积分赛四季度广告复盘!T50*广告累计效应系数计算!$G$2+广告是否投放过高——第三轮积分赛四季度广告复盘!AA50</f>
        <v>0</v>
      </c>
      <c r="AC50" s="100">
        <f t="shared" si="9"/>
        <v>483599.46208732965</v>
      </c>
      <c r="AD50" s="100">
        <f>IFERROR(IF(B50=基础数据!$A$2,广告是否投放过高——第三轮积分赛四季度广告复盘!AB50/广告是否投放过高——第三轮积分赛四季度广告复盘!AC50*基础数据!$D$2,IF(B50=基础数据!$A$3,广告是否投放过高——第三轮积分赛四季度广告复盘!AB50/广告是否投放过高——第三轮积分赛四季度广告复盘!AC50*基础数据!$D$3,IF(B50=基础数据!$A$4,广告是否投放过高——第三轮积分赛四季度广告复盘!AB50/广告是否投放过高——第三轮积分赛四季度广告复盘!AC50*基础数据!$D$4,广告是否投放过高——第三轮积分赛四季度广告复盘!AB50/广告是否投放过高——第三轮积分赛四季度广告复盘!AC50*基础数据!$D$5))),0)</f>
        <v>0</v>
      </c>
      <c r="AE50" s="115">
        <f>(AD50-Z50)*SUMIFS(基础数据!$C$51:$C$78,基础数据!$B$51:$B$78,广告是否投放过高——第三轮积分赛四季度广告复盘!B50)/100</f>
        <v>0</v>
      </c>
      <c r="AF50" s="117">
        <f t="shared" si="10"/>
        <v>0</v>
      </c>
      <c r="AG50" s="104">
        <f t="shared" si="11"/>
        <v>0</v>
      </c>
      <c r="AH50" s="104">
        <v>0</v>
      </c>
      <c r="AI50" s="104">
        <f>IF(B50=基础数据!$A$2,基础数据!$B$2*广告是否投放过高——第三轮积分赛四季度广告复盘!AG50,IF(B50=基础数据!$A$3,基础数据!$B$3*广告是否投放过高——第三轮积分赛四季度广告复盘!AG50,IF(B50=基础数据!$A$4,基础数据!$B$4*广告是否投放过高——第三轮积分赛四季度广告复盘!AG50,基础数据!$B$5*广告是否投放过高——第三轮积分赛四季度广告复盘!AG50)))-AH50</f>
        <v>0</v>
      </c>
    </row>
    <row r="51" spans="1:35">
      <c r="A51" s="94">
        <f t="shared" si="0"/>
        <v>4</v>
      </c>
      <c r="B51" s="100" t="str">
        <f>IFERROR(LOOKUP(1,0/((订单汇总处理!$G$7:$G$2423=C51)*(订单汇总处理!$D$7:$D$2423=2)),订单汇总处理!$H$7:$H$2423),B52)</f>
        <v>公司白领</v>
      </c>
      <c r="C51" s="100" t="str">
        <f t="shared" si="1"/>
        <v>BLLL1</v>
      </c>
      <c r="D51" s="98" t="s">
        <v>3184</v>
      </c>
      <c r="E51" s="99">
        <v>5000</v>
      </c>
      <c r="F51" s="99">
        <f>IFERROR(LOOKUP(1,0/('1Q产品评价处理'!$A$13:$A$94=C51),'1Q产品评价处理'!$G$13:$G$94),0)</f>
        <v>0.6</v>
      </c>
      <c r="G51" s="102">
        <f t="shared" si="2"/>
        <v>5000</v>
      </c>
      <c r="H51" s="100">
        <f t="shared" si="3"/>
        <v>206714.8</v>
      </c>
      <c r="I51" s="100">
        <f>IFERROR(IF(B51=基础数据!$A$2,广告是否投放过高——第三轮积分赛四季度广告复盘!G51/广告是否投放过高——第三轮积分赛四季度广告复盘!H51*基础数据!$D$2,IF(B51=基础数据!$A$3,广告是否投放过高——第三轮积分赛四季度广告复盘!G51/广告是否投放过高——第三轮积分赛四季度广告复盘!H51*基础数据!$D$3,IF(B51=基础数据!$A$4,广告是否投放过高——第三轮积分赛四季度广告复盘!G51/广告是否投放过高——第三轮积分赛四季度广告复盘!H51*基础数据!$D$4,广告是否投放过高——第三轮积分赛四季度广告复盘!G51/广告是否投放过高——第三轮积分赛四季度广告复盘!H51*基础数据!$D$5))),0)</f>
        <v>0.60469787359202154</v>
      </c>
      <c r="J51" s="115">
        <f>(I51-F51)*SUMIFS(基础数据!$C$9:$C$12,基础数据!$B$9:$B$12,广告是否投放过高——第三轮积分赛四季度广告复盘!B51)/100</f>
        <v>3.4576349637278694E-2</v>
      </c>
      <c r="K51" s="99">
        <v>2400</v>
      </c>
      <c r="L51" s="99">
        <f>IFERROR(LOOKUP(1,0/('2Q产品评价处理'!$A$12:$A$507=C51),'2Q产品评价处理'!$G$12:$G$507),0)</f>
        <v>0.26</v>
      </c>
      <c r="M51" s="102">
        <f t="shared" si="4"/>
        <v>2400</v>
      </c>
      <c r="N51" s="100">
        <f>M51+G51*广告累计效应系数计算!$G$2</f>
        <v>5082.6856748677856</v>
      </c>
      <c r="O51" s="100">
        <f t="shared" si="5"/>
        <v>476873.27654863178</v>
      </c>
      <c r="P51" s="100">
        <f>IFERROR(IF(B51=基础数据!$A$2,广告是否投放过高——第三轮积分赛四季度广告复盘!N51/广告是否投放过高——第三轮积分赛四季度广告复盘!O51*基础数据!$D$2,IF(B51=基础数据!$A$3,广告是否投放过高——第三轮积分赛四季度广告复盘!N51/广告是否投放过高——第三轮积分赛四季度广告复盘!O51*基础数据!$D$3,IF(B51=基础数据!$A$4,广告是否投放过高——第三轮积分赛四季度广告复盘!N51/广告是否投放过高——第三轮积分赛四季度广告复盘!O51*基础数据!$D$4,广告是否投放过高——第三轮积分赛四季度广告复盘!N51/广告是否投放过高——第三轮积分赛四季度广告复盘!O51*基础数据!$D$5))),0)</f>
        <v>0.26645892760303641</v>
      </c>
      <c r="Q51" s="115">
        <f>(P51-L51)*SUMIFS(基础数据!$C$15:$C$26,基础数据!$B$15:$B$26,广告是否投放过高——第三轮积分赛四季度广告复盘!B51)/100</f>
        <v>0.15469131609272183</v>
      </c>
      <c r="R51" s="99">
        <v>2500</v>
      </c>
      <c r="S51" s="99">
        <f>IFERROR(LOOKUP(1,0/('3Q产品评价处理'!$A$12:$A$853=C51),'3Q产品评价处理'!$G$12:$G$853),0)</f>
        <v>0.26</v>
      </c>
      <c r="T51" s="102">
        <f t="shared" si="6"/>
        <v>2500</v>
      </c>
      <c r="U51" s="100">
        <f>G51*广告累计效应系数计算!$G$2*广告累计效应系数计算!$K$2+广告是否投放过高——第三轮积分赛四季度广告复盘!M51*广告累计效应系数计算!$G$2+广告是否投放过高——第三轮积分赛四季度广告复盘!T51</f>
        <v>5023.1965832522092</v>
      </c>
      <c r="V51" s="100">
        <f t="shared" si="7"/>
        <v>477273.33401560219</v>
      </c>
      <c r="W51" s="100">
        <f>IFERROR(IF(B51=基础数据!$A$2,广告是否投放过高——第三轮积分赛四季度广告复盘!U51/广告是否投放过高——第三轮积分赛四季度广告复盘!V51*基础数据!$D$2,IF(B51=基础数据!$A$3,广告是否投放过高——第三轮积分赛四季度广告复盘!U51/广告是否投放过高——第三轮积分赛四季度广告复盘!V51*基础数据!$D$3,IF(B51=基础数据!$A$4,广告是否投放过高——第三轮积分赛四季度广告复盘!U51/广告是否投放过高——第三轮积分赛四季度广告复盘!V51*基础数据!$D$4,广告是否投放过高——第三轮积分赛四季度广告复盘!U51/广告是否投放过高——第三轮积分赛四季度广告复盘!V51*基础数据!$D$5))),0)</f>
        <v>0.26311948653138034</v>
      </c>
      <c r="X51" s="115">
        <f>(W51-S51)*SUMIFS(基础数据!$C$29:$C$48,基础数据!$B$29:$B$48,广告是否投放过高——第三轮积分赛四季度广告复盘!B51)/100</f>
        <v>0.11994425713157382</v>
      </c>
      <c r="Y51" s="98">
        <v>0</v>
      </c>
      <c r="Z51" s="99">
        <f>IFERROR(LOOKUP(1,0/('4Q产品评价处理'!$A$12:$A$1017=C51),'4Q产品评价处理'!$G$12:$G$1017),0)</f>
        <v>0.1</v>
      </c>
      <c r="AA51" s="102">
        <f t="shared" si="8"/>
        <v>0</v>
      </c>
      <c r="AB51" s="100">
        <f>M51*广告累计效应系数计算!$G$2*广告累计效应系数计算!$K$2+广告是否投放过高——第三轮积分赛四季度广告复盘!T51*广告累计效应系数计算!$G$2+广告是否投放过高——第三轮积分赛四季度广告复盘!AA51</f>
        <v>1934.3864179054153</v>
      </c>
      <c r="AC51" s="100">
        <f t="shared" si="9"/>
        <v>483599.46208732965</v>
      </c>
      <c r="AD51" s="100">
        <f>IFERROR(IF(B51=基础数据!$A$2,广告是否投放过高——第三轮积分赛四季度广告复盘!AB51/广告是否投放过高——第三轮积分赛四季度广告复盘!AC51*基础数据!$D$2,IF(B51=基础数据!$A$3,广告是否投放过高——第三轮积分赛四季度广告复盘!AB51/广告是否投放过高——第三轮积分赛四季度广告复盘!AC51*基础数据!$D$3,IF(B51=基础数据!$A$4,广告是否投放过高——第三轮积分赛四季度广告复盘!AB51/广告是否投放过高——第三轮积分赛四季度广告复盘!AC51*基础数据!$D$4,广告是否投放过高——第三轮积分赛四季度广告复盘!AB51/广告是否投放过高——第三轮积分赛四季度广告复盘!AC51*基础数据!$D$5))),0)</f>
        <v>9.9999409095501576E-2</v>
      </c>
      <c r="AE51" s="115">
        <f>(AD51-Z51)*SUMIFS(基础数据!$C$51:$C$78,基础数据!$B$51:$B$78,广告是否投放过高——第三轮积分赛四季度广告复盘!B51)/100</f>
        <v>-3.097521380766105E-5</v>
      </c>
      <c r="AF51" s="117">
        <f t="shared" si="10"/>
        <v>0</v>
      </c>
      <c r="AG51" s="104">
        <f t="shared" si="11"/>
        <v>0.30918094764776666</v>
      </c>
      <c r="AH51" s="104">
        <v>41.844617955720345</v>
      </c>
      <c r="AI51" s="104">
        <f>IF(B51=基础数据!$A$2,基础数据!$B$2*广告是否投放过高——第三轮积分赛四季度广告复盘!AG51,IF(B51=基础数据!$A$3,基础数据!$B$3*广告是否投放过高——第三轮积分赛四季度广告复盘!AG51,IF(B51=基础数据!$A$4,基础数据!$B$4*广告是否投放过高——第三轮积分赛四季度广告复盘!AG51,基础数据!$B$5*广告是否投放过高——第三轮积分赛四季度广告复盘!AG51)))-AH51</f>
        <v>205.50014016249298</v>
      </c>
    </row>
    <row r="52" spans="1:35">
      <c r="A52" s="94">
        <f t="shared" si="0"/>
        <v>5</v>
      </c>
      <c r="B52" s="100" t="str">
        <f>IFERROR(LOOKUP(1,0/((订单汇总处理!$G$7:$G$2423=C52)*(订单汇总处理!$D$7:$D$2423=2)),订单汇总处理!$H$7:$H$2423),B53)</f>
        <v>公司白领</v>
      </c>
      <c r="C52" s="100" t="str">
        <f t="shared" si="1"/>
        <v>bb1</v>
      </c>
      <c r="D52" s="98" t="s">
        <v>3185</v>
      </c>
      <c r="E52" s="99">
        <v>6011</v>
      </c>
      <c r="F52" s="99">
        <f>IFERROR(LOOKUP(1,0/('1Q产品评价处理'!$A$13:$A$94=C52),'1Q产品评价处理'!$G$13:$G$94),0)</f>
        <v>0.73</v>
      </c>
      <c r="G52" s="102">
        <f t="shared" si="2"/>
        <v>6011</v>
      </c>
      <c r="H52" s="100">
        <f t="shared" si="3"/>
        <v>206714.8</v>
      </c>
      <c r="I52" s="100">
        <f>IFERROR(IF(B52=基础数据!$A$2,广告是否投放过高——第三轮积分赛四季度广告复盘!G52/广告是否投放过高——第三轮积分赛四季度广告复盘!H52*基础数据!$D$2,IF(B52=基础数据!$A$3,广告是否投放过高——第三轮积分赛四季度广告复盘!G52/广告是否投放过高——第三轮积分赛四季度广告复盘!H52*基础数据!$D$3,IF(B52=基础数据!$A$4,广告是否投放过高——第三轮积分赛四季度广告复盘!G52/广告是否投放过高——第三轮积分赛四季度广告复盘!H52*基础数据!$D$4,广告是否投放过高——第三轮积分赛四季度广告复盘!G52/广告是否投放过高——第三轮积分赛四季度广告复盘!H52*基础数据!$D$5))),0)</f>
        <v>0.72696778363232828</v>
      </c>
      <c r="J52" s="115">
        <f>(I52-F52)*SUMIFS(基础数据!$C$9:$C$12,基础数据!$B$9:$B$12,广告是否投放过高——第三轮积分赛四季度广告复盘!B52)/100</f>
        <v>-2.2317112466063733E-2</v>
      </c>
      <c r="K52" s="99">
        <v>8011</v>
      </c>
      <c r="L52" s="99">
        <f>IFERROR(LOOKUP(1,0/('2Q产品评价处理'!$A$12:$A$507=C52),'2Q产品评价处理'!$G$12:$G$507),0)</f>
        <v>0.57999999999999996</v>
      </c>
      <c r="M52" s="102">
        <f t="shared" si="4"/>
        <v>8011</v>
      </c>
      <c r="N52" s="100">
        <f>M52+G52*广告累计效应系数计算!$G$2</f>
        <v>11236.124718326051</v>
      </c>
      <c r="O52" s="100">
        <f t="shared" si="5"/>
        <v>476873.27654863178</v>
      </c>
      <c r="P52" s="100">
        <f>IFERROR(IF(B52=基础数据!$A$2,广告是否投放过高——第三轮积分赛四季度广告复盘!N52/广告是否投放过高——第三轮积分赛四季度广告复盘!O52*基础数据!$D$2,IF(B52=基础数据!$A$3,广告是否投放过高——第三轮积分赛四季度广告复盘!N52/广告是否投放过高——第三轮积分赛四季度广告复盘!O52*基础数据!$D$3,IF(B52=基础数据!$A$4,广告是否投放过高——第三轮积分赛四季度广告复盘!N52/广告是否投放过高——第三轮积分赛四季度广告复盘!O52*基础数据!$D$4,广告是否投放过高——第三轮积分赛四季度广告复盘!N52/广告是否投放过高——第三轮积分赛四季度广告复盘!O52*基础数据!$D$5))),0)</f>
        <v>0.58905191750560304</v>
      </c>
      <c r="Q52" s="115">
        <f>(P52-L52)*SUMIFS(基础数据!$C$15:$C$26,基础数据!$B$15:$B$26,广告是否投放过高——第三轮积分赛四季度广告复盘!B52)/100</f>
        <v>0.21679342425919376</v>
      </c>
      <c r="R52" s="98">
        <v>0</v>
      </c>
      <c r="S52" s="99">
        <f>IFERROR(LOOKUP(1,0/('3Q产品评价处理'!$A$12:$A$853=C52),'3Q产品评价处理'!$G$12:$G$853),0)</f>
        <v>0.3</v>
      </c>
      <c r="T52" s="102">
        <f t="shared" si="6"/>
        <v>0</v>
      </c>
      <c r="U52" s="100">
        <f>G52*广告累计效应系数计算!$G$2*广告累计效应系数计算!$K$2+广告是否投放过高——第三轮积分赛四季度广告复盘!M52*广告累计效应系数计算!$G$2+广告是否投放过高——第三轮积分赛四季度广告复盘!T52</f>
        <v>5783.5260558624668</v>
      </c>
      <c r="V52" s="100">
        <f t="shared" si="7"/>
        <v>477273.33401560219</v>
      </c>
      <c r="W52" s="100">
        <f>IFERROR(IF(B52=基础数据!$A$2,广告是否投放过高——第三轮积分赛四季度广告复盘!U52/广告是否投放过高——第三轮积分赛四季度广告复盘!V52*基础数据!$D$2,IF(B52=基础数据!$A$3,广告是否投放过高——第三轮积分赛四季度广告复盘!U52/广告是否投放过高——第三轮积分赛四季度广告复盘!V52*基础数据!$D$3,IF(B52=基础数据!$A$4,广告是否投放过高——第三轮积分赛四季度广告复盘!U52/广告是否投放过高——第三轮积分赛四季度广告复盘!V52*基础数据!$D$4,广告是否投放过高——第三轮积分赛四季度广告复盘!U52/广告是否投放过高——第三轮积分赛四季度广告复盘!V52*基础数据!$D$5))),0)</f>
        <v>0.30294621779945297</v>
      </c>
      <c r="X52" s="115">
        <f>(W52-S52)*SUMIFS(基础数据!$C$29:$C$48,基础数据!$B$29:$B$48,广告是否投放过高——第三轮积分赛四季度广告复盘!B52)/100</f>
        <v>0.11328207438896695</v>
      </c>
      <c r="Y52" s="99">
        <v>15011</v>
      </c>
      <c r="Z52" s="99">
        <f>IFERROR(LOOKUP(1,0/('4Q产品评价处理'!$A$12:$A$1017=C52),'4Q产品评价处理'!$G$12:$G$1017),0)</f>
        <v>0.87</v>
      </c>
      <c r="AA52" s="102">
        <f t="shared" si="8"/>
        <v>15011</v>
      </c>
      <c r="AB52" s="100">
        <f>M52*广告累计效应系数计算!$G$2*广告累计效应系数计算!$K$2+广告是否投放过高——第三轮积分赛四季度广告复盘!T52*广告累计效应系数计算!$G$2+广告是否投放过高——第三轮积分赛四季度广告复盘!AA52</f>
        <v>16990.530051315571</v>
      </c>
      <c r="AC52" s="100">
        <f t="shared" si="9"/>
        <v>483599.46208732965</v>
      </c>
      <c r="AD52" s="100">
        <f>IFERROR(IF(B52=基础数据!$A$2,广告是否投放过高——第三轮积分赛四季度广告复盘!AB52/广告是否投放过高——第三轮积分赛四季度广告复盘!AC52*基础数据!$D$2,IF(B52=基础数据!$A$3,广告是否投放过高——第三轮积分赛四季度广告复盘!AB52/广告是否投放过高——第三轮积分赛四季度广告复盘!AC52*基础数据!$D$3,IF(B52=基础数据!$A$4,广告是否投放过高——第三轮积分赛四季度广告复盘!AB52/广告是否投放过高——第三轮积分赛四季度广告复盘!AC52*基础数据!$D$4,广告是否投放过高——第三轮积分赛四季度广告复盘!AB52/广告是否投放过高——第三轮积分赛四季度广告复盘!AC52*基础数据!$D$5))),0)</f>
        <v>0.87833689774903922</v>
      </c>
      <c r="AE52" s="115">
        <f>(AD52-Z52)*SUMIFS(基础数据!$C$51:$C$78,基础数据!$B$51:$B$78,广告是否投放过高——第三轮积分赛四季度广告复盘!B52)/100</f>
        <v>0.43702018000463638</v>
      </c>
      <c r="AF52" s="117">
        <f t="shared" si="10"/>
        <v>0</v>
      </c>
      <c r="AG52" s="104">
        <f t="shared" si="11"/>
        <v>0.74477856618673333</v>
      </c>
      <c r="AH52" s="104">
        <v>98.974869897906714</v>
      </c>
      <c r="AI52" s="104">
        <f>IF(B52=基础数据!$A$2,基础数据!$B$2*广告是否投放过高——第三轮积分赛四季度广告复盘!AG52,IF(B52=基础数据!$A$3,基础数据!$B$3*广告是否投放过高——第三轮积分赛四季度广告复盘!AG52,IF(B52=基础数据!$A$4,基础数据!$B$4*广告是否投放过高——第三轮积分赛四季度广告复盘!AG52,基础数据!$B$5*广告是否投放过高——第三轮积分赛四季度广告复盘!AG52)))-AH52</f>
        <v>496.8479830514799</v>
      </c>
    </row>
    <row r="53" spans="1:35">
      <c r="A53" s="94">
        <f t="shared" si="0"/>
        <v>5</v>
      </c>
      <c r="B53" s="100" t="str">
        <f>IFERROR(LOOKUP(1,0/((订单汇总处理!$G$7:$G$2423=C53)*(订单汇总处理!$D$7:$D$2423=2)),订单汇总处理!$H$7:$H$2423),B54)</f>
        <v>公司白领</v>
      </c>
      <c r="C53" s="100" t="str">
        <f t="shared" si="1"/>
        <v>bb2</v>
      </c>
      <c r="D53" s="98" t="s">
        <v>3186</v>
      </c>
      <c r="E53" s="99">
        <v>6011</v>
      </c>
      <c r="F53" s="99">
        <f>IFERROR(LOOKUP(1,0/('1Q产品评价处理'!$A$13:$A$94=C53),'1Q产品评价处理'!$G$13:$G$94),0)</f>
        <v>0.73</v>
      </c>
      <c r="G53" s="102">
        <f t="shared" si="2"/>
        <v>6011</v>
      </c>
      <c r="H53" s="100">
        <f t="shared" si="3"/>
        <v>206714.8</v>
      </c>
      <c r="I53" s="100">
        <f>IFERROR(IF(B53=基础数据!$A$2,广告是否投放过高——第三轮积分赛四季度广告复盘!G53/广告是否投放过高——第三轮积分赛四季度广告复盘!H53*基础数据!$D$2,IF(B53=基础数据!$A$3,广告是否投放过高——第三轮积分赛四季度广告复盘!G53/广告是否投放过高——第三轮积分赛四季度广告复盘!H53*基础数据!$D$3,IF(B53=基础数据!$A$4,广告是否投放过高——第三轮积分赛四季度广告复盘!G53/广告是否投放过高——第三轮积分赛四季度广告复盘!H53*基础数据!$D$4,广告是否投放过高——第三轮积分赛四季度广告复盘!G53/广告是否投放过高——第三轮积分赛四季度广告复盘!H53*基础数据!$D$5))),0)</f>
        <v>0.72696778363232828</v>
      </c>
      <c r="J53" s="115">
        <f>(I53-F53)*SUMIFS(基础数据!$C$9:$C$12,基础数据!$B$9:$B$12,广告是否投放过高——第三轮积分赛四季度广告复盘!B53)/100</f>
        <v>-2.2317112466063733E-2</v>
      </c>
      <c r="K53" s="99">
        <v>8011</v>
      </c>
      <c r="L53" s="99">
        <f>IFERROR(LOOKUP(1,0/('2Q产品评价处理'!$A$12:$A$507=C53),'2Q产品评价处理'!$G$12:$G$507),0)</f>
        <v>0.57999999999999996</v>
      </c>
      <c r="M53" s="102">
        <f t="shared" si="4"/>
        <v>8011</v>
      </c>
      <c r="N53" s="100">
        <f>M53+G53*广告累计效应系数计算!$G$2</f>
        <v>11236.124718326051</v>
      </c>
      <c r="O53" s="100">
        <f t="shared" si="5"/>
        <v>476873.27654863178</v>
      </c>
      <c r="P53" s="100">
        <f>IFERROR(IF(B53=基础数据!$A$2,广告是否投放过高——第三轮积分赛四季度广告复盘!N53/广告是否投放过高——第三轮积分赛四季度广告复盘!O53*基础数据!$D$2,IF(B53=基础数据!$A$3,广告是否投放过高——第三轮积分赛四季度广告复盘!N53/广告是否投放过高——第三轮积分赛四季度广告复盘!O53*基础数据!$D$3,IF(B53=基础数据!$A$4,广告是否投放过高——第三轮积分赛四季度广告复盘!N53/广告是否投放过高——第三轮积分赛四季度广告复盘!O53*基础数据!$D$4,广告是否投放过高——第三轮积分赛四季度广告复盘!N53/广告是否投放过高——第三轮积分赛四季度广告复盘!O53*基础数据!$D$5))),0)</f>
        <v>0.58905191750560304</v>
      </c>
      <c r="Q53" s="115">
        <f>(P53-L53)*SUMIFS(基础数据!$C$15:$C$26,基础数据!$B$15:$B$26,广告是否投放过高——第三轮积分赛四季度广告复盘!B53)/100</f>
        <v>0.21679342425919376</v>
      </c>
      <c r="R53" s="98">
        <v>0</v>
      </c>
      <c r="S53" s="99">
        <f>IFERROR(LOOKUP(1,0/('3Q产品评价处理'!$A$12:$A$853=C53),'3Q产品评价处理'!$G$12:$G$853),0)</f>
        <v>0.3</v>
      </c>
      <c r="T53" s="102">
        <f t="shared" si="6"/>
        <v>0</v>
      </c>
      <c r="U53" s="100">
        <f>G53*广告累计效应系数计算!$G$2*广告累计效应系数计算!$K$2+广告是否投放过高——第三轮积分赛四季度广告复盘!M53*广告累计效应系数计算!$G$2+广告是否投放过高——第三轮积分赛四季度广告复盘!T53</f>
        <v>5783.5260558624668</v>
      </c>
      <c r="V53" s="100">
        <f t="shared" si="7"/>
        <v>477273.33401560219</v>
      </c>
      <c r="W53" s="100">
        <f>IFERROR(IF(B53=基础数据!$A$2,广告是否投放过高——第三轮积分赛四季度广告复盘!U53/广告是否投放过高——第三轮积分赛四季度广告复盘!V53*基础数据!$D$2,IF(B53=基础数据!$A$3,广告是否投放过高——第三轮积分赛四季度广告复盘!U53/广告是否投放过高——第三轮积分赛四季度广告复盘!V53*基础数据!$D$3,IF(B53=基础数据!$A$4,广告是否投放过高——第三轮积分赛四季度广告复盘!U53/广告是否投放过高——第三轮积分赛四季度广告复盘!V53*基础数据!$D$4,广告是否投放过高——第三轮积分赛四季度广告复盘!U53/广告是否投放过高——第三轮积分赛四季度广告复盘!V53*基础数据!$D$5))),0)</f>
        <v>0.30294621779945297</v>
      </c>
      <c r="X53" s="115">
        <f>(W53-S53)*SUMIFS(基础数据!$C$29:$C$48,基础数据!$B$29:$B$48,广告是否投放过高——第三轮积分赛四季度广告复盘!B53)/100</f>
        <v>0.11328207438896695</v>
      </c>
      <c r="Y53" s="99">
        <v>5011</v>
      </c>
      <c r="Z53" s="99">
        <f>IFERROR(LOOKUP(1,0/('4Q产品评价处理'!$A$12:$A$1017=C53),'4Q产品评价处理'!$G$12:$G$1017),0)</f>
        <v>0.36</v>
      </c>
      <c r="AA53" s="102">
        <f t="shared" si="8"/>
        <v>5011</v>
      </c>
      <c r="AB53" s="100">
        <f>M53*广告累计效应系数计算!$G$2*广告累计效应系数计算!$K$2+广告是否投放过高——第三轮积分赛四季度广告复盘!T53*广告累计效应系数计算!$G$2+广告是否投放过高——第三轮积分赛四季度广告复盘!AA53</f>
        <v>6990.5300513155707</v>
      </c>
      <c r="AC53" s="100">
        <f t="shared" si="9"/>
        <v>483599.46208732965</v>
      </c>
      <c r="AD53" s="100">
        <f>IFERROR(IF(B53=基础数据!$A$2,广告是否投放过高——第三轮积分赛四季度广告复盘!AB53/广告是否投放过高——第三轮积分赛四季度广告复盘!AC53*基础数据!$D$2,IF(B53=基础数据!$A$3,广告是否投放过高——第三轮积分赛四季度广告复盘!AB53/广告是否投放过高——第三轮积分赛四季度广告复盘!AC53*基础数据!$D$3,IF(B53=基础数据!$A$4,广告是否投放过高——第三轮积分赛四季度广告复盘!AB53/广告是否投放过高——第三轮积分赛四季度广告复盘!AC53*基础数据!$D$4,广告是否投放过高——第三轮积分赛四季度广告复盘!AB53/广告是否投放过高——第三轮积分赛四季度广告复盘!AC53*基础数据!$D$5))),0)</f>
        <v>0.36138016061591494</v>
      </c>
      <c r="AE53" s="115">
        <f>(AD53-Z53)*SUMIFS(基础数据!$C$51:$C$78,基础数据!$B$51:$B$78,广告是否投放过高——第三轮积分赛四季度广告复盘!B53)/100</f>
        <v>7.2348019486261642E-2</v>
      </c>
      <c r="AF53" s="117">
        <f t="shared" si="10"/>
        <v>0</v>
      </c>
      <c r="AG53" s="104">
        <f t="shared" si="11"/>
        <v>0.38010640566835857</v>
      </c>
      <c r="AH53" s="104">
        <v>-88.037625237554778</v>
      </c>
      <c r="AI53" s="104">
        <f>IF(B53=基础数据!$A$2,基础数据!$B$2*广告是否投放过高——第三轮积分赛四季度广告复盘!AG53,IF(B53=基础数据!$A$3,基础数据!$B$3*广告是否投放过高——第三轮积分赛四季度广告复盘!AG53,IF(B53=基础数据!$A$4,基础数据!$B$4*广告是否投放过高——第三轮积分赛四季度广告复盘!AG53,基础数据!$B$5*广告是否投放过高——第三轮积分赛四季度广告复盘!AG53)))-AH53</f>
        <v>392.12274977224166</v>
      </c>
    </row>
    <row r="54" spans="1:35">
      <c r="A54" s="94">
        <f t="shared" si="0"/>
        <v>6</v>
      </c>
      <c r="B54" s="100" t="str">
        <f>IFERROR(LOOKUP(1,0/((订单汇总处理!$G$7:$G$2423=C54)*(订单汇总处理!$D$7:$D$2423=2)),订单汇总处理!$H$7:$H$2423),B55)</f>
        <v>公司白领</v>
      </c>
      <c r="C54" s="100" t="str">
        <f t="shared" si="1"/>
        <v>白二</v>
      </c>
      <c r="D54" s="98" t="s">
        <v>3187</v>
      </c>
      <c r="E54" s="99">
        <v>7011</v>
      </c>
      <c r="F54" s="99">
        <f>IFERROR(LOOKUP(1,0/('1Q产品评价处理'!$A$13:$A$94=C54),'1Q产品评价处理'!$G$13:$G$94),0)</f>
        <v>0.85</v>
      </c>
      <c r="G54" s="102">
        <f t="shared" si="2"/>
        <v>7011</v>
      </c>
      <c r="H54" s="100">
        <f t="shared" si="3"/>
        <v>206714.8</v>
      </c>
      <c r="I54" s="100">
        <f>IFERROR(IF(B54=基础数据!$A$2,广告是否投放过高——第三轮积分赛四季度广告复盘!G54/广告是否投放过高——第三轮积分赛四季度广告复盘!H54*基础数据!$D$2,IF(B54=基础数据!$A$3,广告是否投放过高——第三轮积分赛四季度广告复盘!G54/广告是否投放过高——第三轮积分赛四季度广告复盘!H54*基础数据!$D$3,IF(B54=基础数据!$A$4,广告是否投放过高——第三轮积分赛四季度广告复盘!G54/广告是否投放过高——第三轮积分赛四季度广告复盘!H54*基础数据!$D$4,广告是否投放过高——第三轮积分赛四季度广告复盘!G54/广告是否投放过高——第三轮积分赛四季度广告复盘!H54*基础数据!$D$5))),0)</f>
        <v>0.84790735835073261</v>
      </c>
      <c r="J54" s="115">
        <f>(I54-F54)*SUMIFS(基础数据!$C$9:$C$12,基础数据!$B$9:$B$12,广告是否投放过高——第三轮积分赛四季度广告复盘!B54)/100</f>
        <v>-1.5401842538607831E-2</v>
      </c>
      <c r="K54" s="99">
        <v>2011</v>
      </c>
      <c r="L54" s="99">
        <f>IFERROR(LOOKUP(1,0/('2Q产品评价处理'!$A$12:$A$507=C54),'2Q产品评价处理'!$G$12:$G$507),0)</f>
        <v>0.3</v>
      </c>
      <c r="M54" s="102">
        <f t="shared" si="4"/>
        <v>2011</v>
      </c>
      <c r="N54" s="100">
        <f>M54+G54*广告累计效应系数计算!$G$2</f>
        <v>5772.661853299609</v>
      </c>
      <c r="O54" s="100">
        <f t="shared" si="5"/>
        <v>476873.27654863178</v>
      </c>
      <c r="P54" s="100">
        <f>IFERROR(IF(B54=基础数据!$A$2,广告是否投放过高——第三轮积分赛四季度广告复盘!N54/广告是否投放过高——第三轮积分赛四季度广告复盘!O54*基础数据!$D$2,IF(B54=基础数据!$A$3,广告是否投放过高——第三轮积分赛四季度广告复盘!N54/广告是否投放过高——第三轮积分赛四季度广告复盘!O54*基础数据!$D$3,IF(B54=基础数据!$A$4,广告是否投放过高——第三轮积分赛四季度广告复盘!N54/广告是否投放过高——第三轮积分赛四季度广告复盘!O54*基础数据!$D$4,广告是否投放过高——第三轮积分赛四季度广告复盘!N54/广告是否投放过高——第三轮积分赛四季度广告复盘!O54*基础数据!$D$5))),0)</f>
        <v>0.30263081080361764</v>
      </c>
      <c r="Q54" s="115">
        <f>(P54-L54)*SUMIFS(基础数据!$C$15:$C$26,基础数据!$B$15:$B$26,广告是否投放过高——第三轮积分赛四季度广告复盘!B54)/100</f>
        <v>6.3007918746642855E-2</v>
      </c>
      <c r="R54" s="99">
        <v>2481</v>
      </c>
      <c r="S54" s="99">
        <f>IFERROR(LOOKUP(1,0/('3Q产品评价处理'!$A$12:$A$853=C54),'3Q产品评价处理'!$G$12:$G$853),0)</f>
        <v>0.27</v>
      </c>
      <c r="T54" s="102">
        <f t="shared" si="6"/>
        <v>2481</v>
      </c>
      <c r="U54" s="100">
        <f>G54*广告累计效应系数计算!$G$2*广告累计效应系数计算!$K$2+广告是否投放过高——第三轮积分赛四季度广告复盘!M54*广告累计效应系数计算!$G$2+广告是否投放过高——第三轮积分赛四季度广告复盘!T54</f>
        <v>5292.4047378842597</v>
      </c>
      <c r="V54" s="100">
        <f t="shared" si="7"/>
        <v>477273.33401560219</v>
      </c>
      <c r="W54" s="100">
        <f>IFERROR(IF(B54=基础数据!$A$2,广告是否投放过高——第三轮积分赛四季度广告复盘!U54/广告是否投放过高——第三轮积分赛四季度广告复盘!V54*基础数据!$D$2,IF(B54=基础数据!$A$3,广告是否投放过高——第三轮积分赛四季度广告复盘!U54/广告是否投放过高——第三轮积分赛四季度广告复盘!V54*基础数据!$D$3,IF(B54=基础数据!$A$4,广告是否投放过高——第三轮积分赛四季度广告复盘!U54/广告是否投放过高——第三轮积分赛四季度广告复盘!V54*基础数据!$D$4,广告是否投放过高——第三轮积分赛四季度广告复盘!U54/广告是否投放过高——第三轮积分赛四季度广告复盘!V54*基础数据!$D$5))),0)</f>
        <v>0.27722084813307679</v>
      </c>
      <c r="X54" s="115">
        <f>(W54-S54)*SUMIFS(基础数据!$C$29:$C$48,基础数据!$B$29:$B$48,广告是否投放过高——第三轮积分赛四季度广告复盘!B54)/100</f>
        <v>0.27764161071680193</v>
      </c>
      <c r="Y54" s="99">
        <v>8000</v>
      </c>
      <c r="Z54" s="99">
        <f>IFERROR(LOOKUP(1,0/('4Q产品评价处理'!$A$12:$A$1017=C54),'4Q产品评价处理'!$G$12:$G$1017),0)</f>
        <v>0.51</v>
      </c>
      <c r="AA54" s="102">
        <f t="shared" si="8"/>
        <v>8000</v>
      </c>
      <c r="AB54" s="100">
        <f>M54*广告累计效应系数计算!$G$2*广告累计效应系数计算!$K$2+广告是否投放过高——第三轮积分赛四季度广告复盘!T54*广告累计效应系数计算!$G$2+广告是否投放过高——第三轮积分赛四季度广告复盘!AA54</f>
        <v>9828.069732006159</v>
      </c>
      <c r="AC54" s="100">
        <f t="shared" si="9"/>
        <v>483599.46208732965</v>
      </c>
      <c r="AD54" s="100">
        <f>IFERROR(IF(B54=基础数据!$A$2,广告是否投放过高——第三轮积分赛四季度广告复盘!AB54/广告是否投放过高——第三轮积分赛四季度广告复盘!AC54*基础数据!$D$2,IF(B54=基础数据!$A$3,广告是否投放过高——第三轮积分赛四季度广告复盘!AB54/广告是否投放过高——第三轮积分赛四季度广告复盘!AC54*基础数据!$D$3,IF(B54=基础数据!$A$4,广告是否投放过高——第三轮积分赛四季度广告复盘!AB54/广告是否投放过高——第三轮积分赛四季度广告复盘!AC54*基础数据!$D$4,广告是否投放过高——第三轮积分赛四季度广告复盘!AB54/广告是否投放过高——第三轮积分赛四季度广告复盘!AC54*基础数据!$D$5))),0)</f>
        <v>0.50806868609747236</v>
      </c>
      <c r="AE54" s="115">
        <f>(AD54-Z54)*SUMIFS(基础数据!$C$51:$C$78,基础数据!$B$51:$B$78,广告是否投放过高——第三轮积分赛四季度广告复盘!B54)/100</f>
        <v>-0.10123947477049962</v>
      </c>
      <c r="AF54" s="117">
        <f t="shared" si="10"/>
        <v>0</v>
      </c>
      <c r="AG54" s="104">
        <f t="shared" si="11"/>
        <v>0.22400821215433736</v>
      </c>
      <c r="AH54" s="104">
        <v>-127.08071831229495</v>
      </c>
      <c r="AI54" s="104">
        <f>IF(B54=基础数据!$A$2,基础数据!$B$2*广告是否投放过高——第三轮积分赛四季度广告复盘!AG54,IF(B54=基础数据!$A$3,基础数据!$B$3*广告是否投放过高——第三轮积分赛四季度广告复盘!AG54,IF(B54=基础数据!$A$4,基础数据!$B$4*广告是否投放过高——第三轮积分赛四季度广告复盘!AG54,基础数据!$B$5*广告是否投放过高——第三轮积分赛四季度广告复盘!AG54)))-AH54</f>
        <v>306.28728803576485</v>
      </c>
    </row>
    <row r="55" spans="1:35">
      <c r="A55" s="94">
        <f t="shared" si="0"/>
        <v>6</v>
      </c>
      <c r="B55" s="100" t="str">
        <f>IFERROR(LOOKUP(1,0/((订单汇总处理!$G$7:$G$2423=C55)*(订单汇总处理!$D$7:$D$2423=2)),订单汇总处理!$H$7:$H$2423),B56)</f>
        <v>公司白领</v>
      </c>
      <c r="C55" s="100" t="str">
        <f t="shared" si="1"/>
        <v>白一</v>
      </c>
      <c r="D55" s="98" t="s">
        <v>3188</v>
      </c>
      <c r="E55" s="98"/>
      <c r="F55" s="99">
        <f>IFERROR(LOOKUP(1,0/('1Q产品评价处理'!$A$13:$A$94=C55),'1Q产品评价处理'!$G$13:$G$94),0)</f>
        <v>0</v>
      </c>
      <c r="G55" s="102">
        <f t="shared" si="2"/>
        <v>0</v>
      </c>
      <c r="H55" s="100">
        <f t="shared" si="3"/>
        <v>206714.8</v>
      </c>
      <c r="I55" s="100">
        <f>IFERROR(IF(B55=基础数据!$A$2,广告是否投放过高——第三轮积分赛四季度广告复盘!G55/广告是否投放过高——第三轮积分赛四季度广告复盘!H55*基础数据!$D$2,IF(B55=基础数据!$A$3,广告是否投放过高——第三轮积分赛四季度广告复盘!G55/广告是否投放过高——第三轮积分赛四季度广告复盘!H55*基础数据!$D$3,IF(B55=基础数据!$A$4,广告是否投放过高——第三轮积分赛四季度广告复盘!G55/广告是否投放过高——第三轮积分赛四季度广告复盘!H55*基础数据!$D$4,广告是否投放过高——第三轮积分赛四季度广告复盘!G55/广告是否投放过高——第三轮积分赛四季度广告复盘!H55*基础数据!$D$5))),0)</f>
        <v>0</v>
      </c>
      <c r="J55" s="115">
        <f>(I55-F55)*SUMIFS(基础数据!$C$9:$C$12,基础数据!$B$9:$B$12,广告是否投放过高——第三轮积分赛四季度广告复盘!B55)/100</f>
        <v>0</v>
      </c>
      <c r="K55" s="99">
        <v>8011</v>
      </c>
      <c r="L55" s="99">
        <f>IFERROR(LOOKUP(1,0/('2Q产品评价处理'!$A$12:$A$507=C55),'2Q产品评价处理'!$G$12:$G$507),0)</f>
        <v>0.41</v>
      </c>
      <c r="M55" s="102">
        <f t="shared" si="4"/>
        <v>8011</v>
      </c>
      <c r="N55" s="100">
        <f>M55+G55*广告累计效应系数计算!$G$2</f>
        <v>8011</v>
      </c>
      <c r="O55" s="100">
        <f t="shared" si="5"/>
        <v>476873.27654863178</v>
      </c>
      <c r="P55" s="100">
        <f>IFERROR(IF(B55=基础数据!$A$2,广告是否投放过高——第三轮积分赛四季度广告复盘!N55/广告是否投放过高——第三轮积分赛四季度广告复盘!O55*基础数据!$D$2,IF(B55=基础数据!$A$3,广告是否投放过高——第三轮积分赛四季度广告复盘!N55/广告是否投放过高——第三轮积分赛四季度广告复盘!O55*基础数据!$D$3,IF(B55=基础数据!$A$4,广告是否投放过高——第三轮积分赛四季度广告复盘!N55/广告是否投放过高——第三轮积分赛四季度广告复盘!O55*基础数据!$D$4,广告是否投放过高——第三轮积分赛四季度广告复盘!N55/广告是否投放过高——第三轮积分赛四季度广告复盘!O55*基础数据!$D$5))),0)</f>
        <v>0.41997530549308493</v>
      </c>
      <c r="Q55" s="115">
        <f>(P55-L55)*SUMIFS(基础数据!$C$15:$C$26,基础数据!$B$15:$B$26,广告是否投放过高——第三轮积分赛四季度广告复盘!B55)/100</f>
        <v>0.23890856655938461</v>
      </c>
      <c r="R55" s="98">
        <v>0</v>
      </c>
      <c r="S55" s="99">
        <f>IFERROR(LOOKUP(1,0/('3Q产品评价处理'!$A$12:$A$853=C55),'3Q产品评价处理'!$G$12:$G$853),0)</f>
        <v>0.22</v>
      </c>
      <c r="T55" s="102">
        <f t="shared" si="6"/>
        <v>0</v>
      </c>
      <c r="U55" s="100">
        <f>G55*广告累计效应系数计算!$G$2*广告累计效应系数计算!$K$2+广告是否投放过高——第三轮积分赛四季度广告复盘!M55*广告累计效应系数计算!$G$2+广告是否投放过高——第三轮积分赛四季度广告复盘!T55</f>
        <v>4298.198988273165</v>
      </c>
      <c r="V55" s="100">
        <f t="shared" si="7"/>
        <v>477273.33401560219</v>
      </c>
      <c r="W55" s="100">
        <f>IFERROR(IF(B55=基础数据!$A$2,广告是否投放过高——第三轮积分赛四季度广告复盘!U55/广告是否投放过高——第三轮积分赛四季度广告复盘!V55*基础数据!$D$2,IF(B55=基础数据!$A$3,广告是否投放过高——第三轮积分赛四季度广告复盘!U55/广告是否投放过高——第三轮积分赛四季度广告复盘!V55*基础数据!$D$3,IF(B55=基础数据!$A$4,广告是否投放过高——第三轮积分赛四季度广告复盘!U55/广告是否投放过高——第三轮积分赛四季度广告复盘!V55*基础数据!$D$4,广告是否投放过高——第三轮积分赛四季度广告复盘!U55/广告是否投放过高——第三轮积分赛四季度广告复盘!V55*基础数据!$D$5))),0)</f>
        <v>0.22514347031027801</v>
      </c>
      <c r="X55" s="115">
        <f>(W55-S55)*SUMIFS(基础数据!$C$29:$C$48,基础数据!$B$29:$B$48,广告是否投放过高——第三轮积分赛四季度广告复盘!B55)/100</f>
        <v>0.19776643343018943</v>
      </c>
      <c r="Y55" s="98">
        <v>0</v>
      </c>
      <c r="Z55" s="99">
        <f>IFERROR(LOOKUP(1,0/('4Q产品评价处理'!$A$12:$A$1017=C55),'4Q产品评价处理'!$G$12:$G$1017),0)</f>
        <v>0.1</v>
      </c>
      <c r="AA55" s="102">
        <f t="shared" si="8"/>
        <v>0</v>
      </c>
      <c r="AB55" s="100">
        <f>M55*广告累计效应系数计算!$G$2*广告累计效应系数计算!$K$2+广告是否投放过高——第三轮积分赛四季度广告复盘!T55*广告累计效应系数计算!$G$2+广告是否投放过高——第三轮积分赛四季度广告复盘!AA55</f>
        <v>1979.5300513155705</v>
      </c>
      <c r="AC55" s="100">
        <f t="shared" si="9"/>
        <v>483599.46208732965</v>
      </c>
      <c r="AD55" s="100">
        <f>IFERROR(IF(B55=基础数据!$A$2,广告是否投放过高——第三轮积分赛四季度广告复盘!AB55/广告是否投放过高——第三轮积分赛四季度广告复盘!AC55*基础数据!$D$2,IF(B55=基础数据!$A$3,广告是否投放过高——第三轮积分赛四季度广告复盘!AB55/广告是否投放过高——第三轮积分赛四季度广告复盘!AC55*基础数据!$D$3,IF(B55=基础数据!$A$4,广告是否投放过高——第三轮积分赛四季度广告复盘!AB55/广告是否投放过高——第三轮积分赛四季度广告复盘!AC55*基础数据!$D$4,广告是否投放过高——第三轮积分赛四季度广告复盘!AB55/广告是否投放过高——第三轮积分赛四季度广告复盘!AC55*基础数据!$D$5))),0)</f>
        <v>0.10233313963850636</v>
      </c>
      <c r="AE55" s="115">
        <f>(AD55-Z55)*SUMIFS(基础数据!$C$51:$C$78,基础数据!$B$51:$B$78,广告是否投放过高——第三轮积分赛四季度广告复盘!B55)/100</f>
        <v>0.12230317985050324</v>
      </c>
      <c r="AF55" s="117">
        <f t="shared" si="10"/>
        <v>0</v>
      </c>
      <c r="AG55" s="104">
        <f t="shared" si="11"/>
        <v>0.55897817984007725</v>
      </c>
      <c r="AH55" s="104">
        <v>196.10127590198738</v>
      </c>
      <c r="AI55" s="104">
        <f>IF(B55=基础数据!$A$2,基础数据!$B$2*广告是否投放过高——第三轮积分赛四季度广告复盘!AG55,IF(B55=基础数据!$A$3,基础数据!$B$3*广告是否投放过高——第三轮积分赛四季度广告复盘!AG55,IF(B55=基础数据!$A$4,基础数据!$B$4*广告是否投放过高——第三轮积分赛四季度广告复盘!AG55,基础数据!$B$5*广告是否投放过高——第三轮积分赛四季度广告复盘!AG55)))-AH55</f>
        <v>251.08126797007441</v>
      </c>
    </row>
    <row r="56" spans="1:35">
      <c r="A56" s="94">
        <f t="shared" si="0"/>
        <v>7</v>
      </c>
      <c r="B56" s="100" t="str">
        <f>IFERROR(LOOKUP(1,0/((订单汇总处理!$G$7:$G$2423=C56)*(订单汇总处理!$D$7:$D$2423=2)),订单汇总处理!$H$7:$H$2423),B57)</f>
        <v>公司白领</v>
      </c>
      <c r="C56" s="100" t="str">
        <f t="shared" si="1"/>
        <v>BL3a</v>
      </c>
      <c r="D56" s="98" t="s">
        <v>3189</v>
      </c>
      <c r="E56" s="98"/>
      <c r="F56" s="99">
        <f>IFERROR(LOOKUP(1,0/('1Q产品评价处理'!$A$13:$A$94=C56),'1Q产品评价处理'!$G$13:$G$94),0)</f>
        <v>0</v>
      </c>
      <c r="G56" s="102">
        <f t="shared" si="2"/>
        <v>0</v>
      </c>
      <c r="H56" s="100">
        <f t="shared" si="3"/>
        <v>206714.8</v>
      </c>
      <c r="I56" s="100">
        <f>IFERROR(IF(B56=基础数据!$A$2,广告是否投放过高——第三轮积分赛四季度广告复盘!G56/广告是否投放过高——第三轮积分赛四季度广告复盘!H56*基础数据!$D$2,IF(B56=基础数据!$A$3,广告是否投放过高——第三轮积分赛四季度广告复盘!G56/广告是否投放过高——第三轮积分赛四季度广告复盘!H56*基础数据!$D$3,IF(B56=基础数据!$A$4,广告是否投放过高——第三轮积分赛四季度广告复盘!G56/广告是否投放过高——第三轮积分赛四季度广告复盘!H56*基础数据!$D$4,广告是否投放过高——第三轮积分赛四季度广告复盘!G56/广告是否投放过高——第三轮积分赛四季度广告复盘!H56*基础数据!$D$5))),0)</f>
        <v>0</v>
      </c>
      <c r="J56" s="115">
        <f>(I56-F56)*SUMIFS(基础数据!$C$9:$C$12,基础数据!$B$9:$B$12,广告是否投放过高——第三轮积分赛四季度广告复盘!B56)/100</f>
        <v>0</v>
      </c>
      <c r="K56" s="99">
        <v>6000</v>
      </c>
      <c r="L56" s="99">
        <f>IFERROR(LOOKUP(1,0/('2Q产品评价处理'!$A$12:$A$507=C56),'2Q产品评价处理'!$G$12:$G$507),0)</f>
        <v>0.31</v>
      </c>
      <c r="M56" s="102">
        <f t="shared" si="4"/>
        <v>6000</v>
      </c>
      <c r="N56" s="100">
        <f>M56+G56*广告累计效应系数计算!$G$2</f>
        <v>6000</v>
      </c>
      <c r="O56" s="100">
        <f t="shared" si="5"/>
        <v>476873.27654863178</v>
      </c>
      <c r="P56" s="100">
        <f>IFERROR(IF(B56=基础数据!$A$2,广告是否投放过高——第三轮积分赛四季度广告复盘!N56/广告是否投放过高——第三轮积分赛四季度广告复盘!O56*基础数据!$D$2,IF(B56=基础数据!$A$3,广告是否投放过高——第三轮积分赛四季度广告复盘!N56/广告是否投放过高——第三轮积分赛四季度广告复盘!O56*基础数据!$D$3,IF(B56=基础数据!$A$4,广告是否投放过高——第三轮积分赛四季度广告复盘!N56/广告是否投放过高——第三轮积分赛四季度广告复盘!O56*基础数据!$D$4,广告是否投放过高——第三轮积分赛四季度广告复盘!N56/广告是否投放过高——第三轮积分赛四季度广告复盘!O56*基础数据!$D$5))),0)</f>
        <v>0.31454897428017847</v>
      </c>
      <c r="Q56" s="115">
        <f>(P56-L56)*SUMIFS(基础数据!$C$15:$C$26,基础数据!$B$15:$B$26,广告是否投放过高——第三轮积分赛四季度广告复盘!B56)/100</f>
        <v>0.10894793401027447</v>
      </c>
      <c r="R56" s="98">
        <v>0</v>
      </c>
      <c r="S56" s="99">
        <f>IFERROR(LOOKUP(1,0/('3Q产品评价处理'!$A$12:$A$853=C56),'3Q产品评价处理'!$G$12:$G$853),0)</f>
        <v>0.17</v>
      </c>
      <c r="T56" s="102">
        <f t="shared" si="6"/>
        <v>0</v>
      </c>
      <c r="U56" s="100">
        <f>G56*广告累计效应系数计算!$G$2*广告累计效应系数计算!$K$2+广告是否投放过高——第三轮积分赛四季度广告复盘!M56*广告累计效应系数计算!$G$2+广告是否投放过高——第三轮积分赛四季度广告复盘!T56</f>
        <v>3219.222809841342</v>
      </c>
      <c r="V56" s="100">
        <f t="shared" si="7"/>
        <v>477273.33401560219</v>
      </c>
      <c r="W56" s="100">
        <f>IFERROR(IF(B56=基础数据!$A$2,广告是否投放过高——第三轮积分赛四季度广告复盘!U56/广告是否投放过高——第三轮积分赛四季度广告复盘!V56*基础数据!$D$2,IF(B56=基础数据!$A$3,广告是否投放过高——第三轮积分赛四季度广告复盘!U56/广告是否投放过高——第三轮积分赛四季度广告复盘!V56*基础数据!$D$3,IF(B56=基础数据!$A$4,广告是否投放过高——第三轮积分赛四季度广告复盘!U56/广告是否投放过高——第三轮积分赛四季度广告复盘!V56*基础数据!$D$4,广告是否投放过高——第三轮积分赛四季度广告复盘!U56/广告是否投放过高——第三轮积分赛四季度广告复盘!V56*基础数据!$D$5))),0)</f>
        <v>0.16862574233699512</v>
      </c>
      <c r="X56" s="115">
        <f>(W56-S56)*SUMIFS(基础数据!$C$29:$C$48,基础数据!$B$29:$B$48,广告是否投放过高——第三轮积分赛四季度广告复盘!B56)/100</f>
        <v>-5.2840207142538051E-2</v>
      </c>
      <c r="Y56" s="98">
        <v>0</v>
      </c>
      <c r="Z56" s="99">
        <f>IFERROR(LOOKUP(1,0/('4Q产品评价处理'!$A$12:$A$1017=C56),'4Q产品评价处理'!$G$12:$G$1017),0)</f>
        <v>0.08</v>
      </c>
      <c r="AA56" s="102">
        <f t="shared" si="8"/>
        <v>0</v>
      </c>
      <c r="AB56" s="100">
        <f>M56*广告累计效应系数计算!$G$2*广告累计效应系数计算!$K$2+广告是否投放过高——第三轮积分赛四季度广告复盘!T56*广告累计效应系数计算!$G$2+广告是否投放过高——第三轮积分赛四季度广告复盘!AA56</f>
        <v>1482.608951178807</v>
      </c>
      <c r="AC56" s="100">
        <f t="shared" si="9"/>
        <v>483599.46208732965</v>
      </c>
      <c r="AD56" s="100">
        <f>IFERROR(IF(B56=基础数据!$A$2,广告是否投放过高——第三轮积分赛四季度广告复盘!AB56/广告是否投放过高——第三轮积分赛四季度广告复盘!AC56*基础数据!$D$2,IF(B56=基础数据!$A$3,广告是否投放过高——第三轮积分赛四季度广告复盘!AB56/广告是否投放过高——第三轮积分赛四季度广告复盘!AC56*基础数据!$D$3,IF(B56=基础数据!$A$4,广告是否投放过高——第三轮积分赛四季度广告复盘!AB56/广告是否投放过高——第三轮积分赛四季度广告复盘!AC56*基础数据!$D$4,广告是否投放过高——第三轮积分赛四季度广告复盘!AB56/广告是否投放过高——第三轮积分赛四季度广告复盘!AC56*基础数据!$D$5))),0)</f>
        <v>7.6644468584575978E-2</v>
      </c>
      <c r="AE56" s="115">
        <f>(AD56-Z56)*SUMIFS(基础数据!$C$51:$C$78,基础数据!$B$51:$B$78,广告是否投放过高——第三轮积分赛四季度广告复盘!B56)/100</f>
        <v>-0.17589695679652731</v>
      </c>
      <c r="AF56" s="117">
        <f t="shared" si="10"/>
        <v>0</v>
      </c>
      <c r="AG56" s="104">
        <f t="shared" si="11"/>
        <v>-0.11978922992879089</v>
      </c>
      <c r="AH56" s="104">
        <v>-283.88376289952333</v>
      </c>
      <c r="AI56" s="104">
        <f>IF(B56=基础数据!$A$2,基础数据!$B$2*广告是否投放过高——第三轮积分赛四季度广告复盘!AG56,IF(B56=基础数据!$A$3,基础数据!$B$3*广告是否投放过高——第三轮积分赛四季度广告复盘!AG56,IF(B56=基础数据!$A$4,基础数据!$B$4*广告是否投放过高——第三轮积分赛四季度广告复盘!AG56,基础数据!$B$5*广告是否投放过高——第三轮积分赛四季度广告复盘!AG56)))-AH56</f>
        <v>188.05237895649063</v>
      </c>
    </row>
    <row r="57" spans="1:35">
      <c r="A57" s="94">
        <f t="shared" si="0"/>
        <v>7</v>
      </c>
      <c r="B57" s="100" t="str">
        <f>IFERROR(LOOKUP(1,0/((订单汇总处理!$G$7:$G$2423=C57)*(订单汇总处理!$D$7:$D$2423=2)),订单汇总处理!$H$7:$H$2423),B58)</f>
        <v>公司白领</v>
      </c>
      <c r="C57" s="100" t="str">
        <f t="shared" si="1"/>
        <v>BL2</v>
      </c>
      <c r="D57" s="98" t="s">
        <v>3190</v>
      </c>
      <c r="E57" s="98"/>
      <c r="F57" s="99">
        <f>IFERROR(LOOKUP(1,0/('1Q产品评价处理'!$A$13:$A$94=C57),'1Q产品评价处理'!$G$13:$G$94),0)</f>
        <v>0</v>
      </c>
      <c r="G57" s="102">
        <f t="shared" si="2"/>
        <v>0</v>
      </c>
      <c r="H57" s="100">
        <f t="shared" si="3"/>
        <v>206714.8</v>
      </c>
      <c r="I57" s="100">
        <f>IFERROR(IF(B57=基础数据!$A$2,广告是否投放过高——第三轮积分赛四季度广告复盘!G57/广告是否投放过高——第三轮积分赛四季度广告复盘!H57*基础数据!$D$2,IF(B57=基础数据!$A$3,广告是否投放过高——第三轮积分赛四季度广告复盘!G57/广告是否投放过高——第三轮积分赛四季度广告复盘!H57*基础数据!$D$3,IF(B57=基础数据!$A$4,广告是否投放过高——第三轮积分赛四季度广告复盘!G57/广告是否投放过高——第三轮积分赛四季度广告复盘!H57*基础数据!$D$4,广告是否投放过高——第三轮积分赛四季度广告复盘!G57/广告是否投放过高——第三轮积分赛四季度广告复盘!H57*基础数据!$D$5))),0)</f>
        <v>0</v>
      </c>
      <c r="J57" s="115">
        <f>(I57-F57)*SUMIFS(基础数据!$C$9:$C$12,基础数据!$B$9:$B$12,广告是否投放过高——第三轮积分赛四季度广告复盘!B57)/100</f>
        <v>0</v>
      </c>
      <c r="K57" s="99">
        <v>6000</v>
      </c>
      <c r="L57" s="99">
        <f>IFERROR(LOOKUP(1,0/('2Q产品评价处理'!$A$12:$A$507=C57),'2Q产品评价处理'!$G$12:$G$507),0)</f>
        <v>0.31</v>
      </c>
      <c r="M57" s="102">
        <f t="shared" si="4"/>
        <v>6000</v>
      </c>
      <c r="N57" s="100">
        <f>M57+G57*广告累计效应系数计算!$G$2</f>
        <v>6000</v>
      </c>
      <c r="O57" s="100">
        <f t="shared" si="5"/>
        <v>476873.27654863178</v>
      </c>
      <c r="P57" s="100">
        <f>IFERROR(IF(B57=基础数据!$A$2,广告是否投放过高——第三轮积分赛四季度广告复盘!N57/广告是否投放过高——第三轮积分赛四季度广告复盘!O57*基础数据!$D$2,IF(B57=基础数据!$A$3,广告是否投放过高——第三轮积分赛四季度广告复盘!N57/广告是否投放过高——第三轮积分赛四季度广告复盘!O57*基础数据!$D$3,IF(B57=基础数据!$A$4,广告是否投放过高——第三轮积分赛四季度广告复盘!N57/广告是否投放过高——第三轮积分赛四季度广告复盘!O57*基础数据!$D$4,广告是否投放过高——第三轮积分赛四季度广告复盘!N57/广告是否投放过高——第三轮积分赛四季度广告复盘!O57*基础数据!$D$5))),0)</f>
        <v>0.31454897428017847</v>
      </c>
      <c r="Q57" s="115">
        <f>(P57-L57)*SUMIFS(基础数据!$C$15:$C$26,基础数据!$B$15:$B$26,广告是否投放过高——第三轮积分赛四季度广告复盘!B57)/100</f>
        <v>0.10894793401027447</v>
      </c>
      <c r="R57" s="98">
        <v>0</v>
      </c>
      <c r="S57" s="99">
        <f>IFERROR(LOOKUP(1,0/('3Q产品评价处理'!$A$12:$A$853=C57),'3Q产品评价处理'!$G$12:$G$853),0)</f>
        <v>0.17</v>
      </c>
      <c r="T57" s="102">
        <f t="shared" si="6"/>
        <v>0</v>
      </c>
      <c r="U57" s="100">
        <f>G57*广告累计效应系数计算!$G$2*广告累计效应系数计算!$K$2+广告是否投放过高——第三轮积分赛四季度广告复盘!M57*广告累计效应系数计算!$G$2+广告是否投放过高——第三轮积分赛四季度广告复盘!T57</f>
        <v>3219.222809841342</v>
      </c>
      <c r="V57" s="100">
        <f t="shared" si="7"/>
        <v>477273.33401560219</v>
      </c>
      <c r="W57" s="100">
        <f>IFERROR(IF(B57=基础数据!$A$2,广告是否投放过高——第三轮积分赛四季度广告复盘!U57/广告是否投放过高——第三轮积分赛四季度广告复盘!V57*基础数据!$D$2,IF(B57=基础数据!$A$3,广告是否投放过高——第三轮积分赛四季度广告复盘!U57/广告是否投放过高——第三轮积分赛四季度广告复盘!V57*基础数据!$D$3,IF(B57=基础数据!$A$4,广告是否投放过高——第三轮积分赛四季度广告复盘!U57/广告是否投放过高——第三轮积分赛四季度广告复盘!V57*基础数据!$D$4,广告是否投放过高——第三轮积分赛四季度广告复盘!U57/广告是否投放过高——第三轮积分赛四季度广告复盘!V57*基础数据!$D$5))),0)</f>
        <v>0.16862574233699512</v>
      </c>
      <c r="X57" s="115">
        <f>(W57-S57)*SUMIFS(基础数据!$C$29:$C$48,基础数据!$B$29:$B$48,广告是否投放过高——第三轮积分赛四季度广告复盘!B57)/100</f>
        <v>-5.2840207142538051E-2</v>
      </c>
      <c r="Y57" s="99">
        <v>8000</v>
      </c>
      <c r="Z57" s="99">
        <f>IFERROR(LOOKUP(1,0/('4Q产品评价处理'!$A$12:$A$1017=C57),'4Q产品评价处理'!$G$12:$G$1017),0)</f>
        <v>0.49</v>
      </c>
      <c r="AA57" s="102">
        <f t="shared" si="8"/>
        <v>8000</v>
      </c>
      <c r="AB57" s="100">
        <f>M57*广告累计效应系数计算!$G$2*广告累计效应系数计算!$K$2+广告是否投放过高——第三轮积分赛四季度广告复盘!T57*广告累计效应系数计算!$G$2+广告是否投放过高——第三轮积分赛四季度广告复盘!AA57</f>
        <v>9482.6089511788068</v>
      </c>
      <c r="AC57" s="100">
        <f t="shared" si="9"/>
        <v>483599.46208732965</v>
      </c>
      <c r="AD57" s="100">
        <f>IFERROR(IF(B57=基础数据!$A$2,广告是否投放过高——第三轮积分赛四季度广告复盘!AB57/广告是否投放过高——第三轮积分赛四季度广告复盘!AC57*基础数据!$D$2,IF(B57=基础数据!$A$3,广告是否投放过高——第三轮积分赛四季度广告复盘!AB57/广告是否投放过高——第三轮积分赛四季度广告复盘!AC57*基础数据!$D$3,IF(B57=基础数据!$A$4,广告是否投放过高——第三轮积分赛四季度广告复盘!AB57/广告是否投放过高——第三轮积分赛四季度广告复盘!AC57*基础数据!$D$4,广告是否投放过高——第三轮积分赛四季度广告复盘!AB57/广告是否投放过高——第三轮积分赛四季度广告复盘!AC57*基础数据!$D$5))),0)</f>
        <v>0.49020985829107538</v>
      </c>
      <c r="AE57" s="115">
        <f>(AD57-Z57)*SUMIFS(基础数据!$C$51:$C$78,基础数据!$B$51:$B$78,广告是否投放过高——第三轮积分赛四季度广告复盘!B57)/100</f>
        <v>1.1000771618172114E-2</v>
      </c>
      <c r="AF57" s="117">
        <f t="shared" si="10"/>
        <v>0</v>
      </c>
      <c r="AG57" s="104">
        <f t="shared" si="11"/>
        <v>6.7108498485908538E-2</v>
      </c>
      <c r="AH57" s="104">
        <v>-218.14576679115447</v>
      </c>
      <c r="AI57" s="104">
        <f>IF(B57=基础数据!$A$2,基础数据!$B$2*广告是否投放过高——第三轮积分赛四季度广告复盘!AG57,IF(B57=基础数据!$A$3,基础数据!$B$3*广告是否投放过高——第三轮积分赛四季度广告复盘!AG57,IF(B57=基础数据!$A$4,基础数据!$B$4*广告是否投放过高——第三轮积分赛四季度广告复盘!AG57,基础数据!$B$5*广告是否投放过高——第三轮积分赛四季度广告复盘!AG57)))-AH57</f>
        <v>271.8325655798813</v>
      </c>
    </row>
    <row r="58" spans="1:35">
      <c r="A58" s="94">
        <f t="shared" si="0"/>
        <v>7</v>
      </c>
      <c r="B58" s="100" t="str">
        <f>IFERROR(LOOKUP(1,0/((订单汇总处理!$G$7:$G$2423=C58)*(订单汇总处理!$D$7:$D$2423=2)),订单汇总处理!$H$7:$H$2423),B59)</f>
        <v>公司白领</v>
      </c>
      <c r="C58" s="100" t="str">
        <f t="shared" si="1"/>
        <v>BL1</v>
      </c>
      <c r="D58" s="98" t="s">
        <v>3191</v>
      </c>
      <c r="E58" s="99">
        <v>9050</v>
      </c>
      <c r="F58" s="99">
        <f>IFERROR(LOOKUP(1,0/('1Q产品评价处理'!$A$13:$A$94=C58),'1Q产品评价处理'!$G$13:$G$94),0)</f>
        <v>1.0900000000000001</v>
      </c>
      <c r="G58" s="102">
        <f t="shared" si="2"/>
        <v>9050</v>
      </c>
      <c r="H58" s="100">
        <f t="shared" si="3"/>
        <v>206714.8</v>
      </c>
      <c r="I58" s="100">
        <f>IFERROR(IF(B58=基础数据!$A$2,广告是否投放过高——第三轮积分赛四季度广告复盘!G58/广告是否投放过高——第三轮积分赛四季度广告复盘!H58*基础数据!$D$2,IF(B58=基础数据!$A$3,广告是否投放过高——第三轮积分赛四季度广告复盘!G58/广告是否投放过高——第三轮积分赛四季度广告复盘!H58*基础数据!$D$3,IF(B58=基础数据!$A$4,广告是否投放过高——第三轮积分赛四季度广告复盘!G58/广告是否投放过高——第三轮积分赛四季度广告复盘!H58*基础数据!$D$4,广告是否投放过高——第三轮积分赛四季度广告复盘!G58/广告是否投放过高——第三轮积分赛四季度广告复盘!H58*基础数据!$D$5))),0)</f>
        <v>1.0945031512015588</v>
      </c>
      <c r="J58" s="115">
        <f>(I58-F58)*SUMIFS(基础数据!$C$9:$C$12,基础数据!$B$9:$B$12,广告是否投放过高——第三轮积分赛四季度广告复盘!B58)/100</f>
        <v>3.3143192843472419E-2</v>
      </c>
      <c r="K58" s="99">
        <v>15000</v>
      </c>
      <c r="L58" s="99">
        <f>IFERROR(LOOKUP(1,0/('2Q产品评价处理'!$A$12:$A$507=C58),'2Q产品评价处理'!$G$12:$G$507),0)</f>
        <v>1.02</v>
      </c>
      <c r="M58" s="102">
        <f t="shared" si="4"/>
        <v>15000</v>
      </c>
      <c r="N58" s="100">
        <f>M58+G58*广告累计效应系数计算!$G$2</f>
        <v>19855.661071510691</v>
      </c>
      <c r="O58" s="100">
        <f t="shared" si="5"/>
        <v>476873.27654863178</v>
      </c>
      <c r="P58" s="100">
        <f>IFERROR(IF(B58=基础数据!$A$2,广告是否投放过高——第三轮积分赛四季度广告复盘!N58/广告是否投放过高——第三轮积分赛四季度广告复盘!O58*基础数据!$D$2,IF(B58=基础数据!$A$3,广告是否投放过高——第三轮积分赛四季度广告复盘!N58/广告是否投放过高——第三轮积分赛四季度广告复盘!O58*基础数据!$D$3,IF(B58=基础数据!$A$4,广告是否投放过高——第三轮积分赛四季度广告复盘!N58/广告是否投放过高——第三轮积分赛四季度广告复盘!O58*基础数据!$D$4,广告是否投放过高——第三轮积分赛四季度广告复盘!N58/广告是否投放过高——第三轮积分赛四季度广告复盘!O58*基础数据!$D$5))),0)</f>
        <v>1.0409296372830927</v>
      </c>
      <c r="Q58" s="115">
        <f>(P58-L58)*SUMIFS(基础数据!$C$15:$C$26,基础数据!$B$15:$B$26,广告是否投放过高——第三轮积分赛四季度广告复盘!B58)/100</f>
        <v>0.50126481293007064</v>
      </c>
      <c r="R58" s="99">
        <v>2000</v>
      </c>
      <c r="S58" s="99">
        <f>IFERROR(LOOKUP(1,0/('3Q产品评价处理'!$A$12:$A$853=C58),'3Q产品评价处理'!$G$12:$G$853),0)</f>
        <v>0.64</v>
      </c>
      <c r="T58" s="102">
        <f t="shared" si="6"/>
        <v>2000</v>
      </c>
      <c r="U58" s="100">
        <f>G58*广告累计效应系数计算!$G$2*广告累计效应系数计算!$K$2+广告是否投放过高——第三轮积分赛四季度广告复盘!M58*广告累计效应系数计算!$G$2+广告是否投放过高——第三轮积分赛四季度广告复盘!T58</f>
        <v>12284.325525964723</v>
      </c>
      <c r="V58" s="100">
        <f t="shared" si="7"/>
        <v>477273.33401560219</v>
      </c>
      <c r="W58" s="100">
        <f>IFERROR(IF(B58=基础数据!$A$2,广告是否投放过高——第三轮积分赛四季度广告复盘!U58/广告是否投放过高——第三轮积分赛四季度广告复盘!V58*基础数据!$D$2,IF(B58=基础数据!$A$3,广告是否投放过高——第三轮积分赛四季度广告复盘!U58/广告是否投放过高——第三轮积分赛四季度广告复盘!V58*基础数据!$D$3,IF(B58=基础数据!$A$4,广告是否投放过高——第三轮积分赛四季度广告复盘!U58/广告是否投放过高——第三轮积分赛四季度广告复盘!V58*基础数据!$D$4,广告是否投放过高——第三轮积分赛四季度广告复盘!U58/广告是否投放过高——第三轮积分赛四季度广告复盘!V58*基础数据!$D$5))),0)</f>
        <v>0.64346385239087889</v>
      </c>
      <c r="X58" s="115">
        <f>(W58-S58)*SUMIFS(基础数据!$C$29:$C$48,基础数据!$B$29:$B$48,广告是否投放过高——第三轮积分赛四季度广告复盘!B58)/100</f>
        <v>0.13318512442929273</v>
      </c>
      <c r="Y58" s="99">
        <v>9000</v>
      </c>
      <c r="Z58" s="99">
        <f>IFERROR(LOOKUP(1,0/('4Q产品评价处理'!$A$12:$A$1017=C58),'4Q产品评价处理'!$G$12:$G$1017),0)</f>
        <v>0.71</v>
      </c>
      <c r="AA58" s="102">
        <f t="shared" si="8"/>
        <v>9000</v>
      </c>
      <c r="AB58" s="100">
        <f>M58*广告累计效应系数计算!$G$2*广告累计效应系数计算!$K$2+广告是否投放过高——第三轮积分赛四季度广告复盘!T58*广告累计效应系数计算!$G$2+广告是否投放过高——第三轮积分赛四季度广告复盘!AA58</f>
        <v>13779.596647894132</v>
      </c>
      <c r="AC58" s="100">
        <f t="shared" si="9"/>
        <v>483599.46208732965</v>
      </c>
      <c r="AD58" s="100">
        <f>IFERROR(IF(B58=基础数据!$A$2,广告是否投放过高——第三轮积分赛四季度广告复盘!AB58/广告是否投放过高——第三轮积分赛四季度广告复盘!AC58*基础数据!$D$2,IF(B58=基础数据!$A$3,广告是否投放过高——第三轮积分赛四季度广告复盘!AB58/广告是否投放过高——第三轮积分赛四季度广告复盘!AC58*基础数据!$D$3,IF(B58=基础数据!$A$4,广告是否投放过高——第三轮积分赛四季度广告复盘!AB58/广告是否投放过高——第三轮积分赛四季度广告复盘!AC58*基础数据!$D$4,广告是否投放过高——第三轮积分赛四季度广告复盘!AB58/广告是否投放过高——第三轮积分赛四季度广告复盘!AC58*基础数据!$D$5))),0)</f>
        <v>0.71234553221058883</v>
      </c>
      <c r="AE58" s="115">
        <f>(AD58-Z58)*SUMIFS(基础数据!$C$51:$C$78,基础数据!$B$51:$B$78,广告是否投放过高——第三轮积分赛四季度广告复盘!B58)/100</f>
        <v>0.1229527984790682</v>
      </c>
      <c r="AF58" s="117">
        <f t="shared" si="10"/>
        <v>0</v>
      </c>
      <c r="AG58" s="104">
        <f t="shared" si="11"/>
        <v>0.7905459286819041</v>
      </c>
      <c r="AH58" s="104">
        <v>-110.57494341764868</v>
      </c>
      <c r="AI58" s="104">
        <f>IF(B58=基础数据!$A$2,基础数据!$B$2*广告是否投放过高——第三轮积分赛四季度广告复盘!AG58,IF(B58=基础数据!$A$3,基础数据!$B$3*广告是否投放过高——第三轮积分赛四季度广告复盘!AG58,IF(B58=基础数据!$A$4,基础数据!$B$4*广告是否投放过高——第三轮积分赛四季度广告复盘!AG58,基础数据!$B$5*广告是否投放过高——第三轮积分赛四季度广告复盘!AG58)))-AH58</f>
        <v>743.01168636317198</v>
      </c>
    </row>
    <row r="59" spans="1:35">
      <c r="A59" s="94">
        <f t="shared" si="0"/>
        <v>8</v>
      </c>
      <c r="B59" s="100" t="str">
        <f>IFERROR(LOOKUP(1,0/((订单汇总处理!$G$7:$G$2423=C59)*(订单汇总处理!$D$7:$D$2423=2)),订单汇总处理!$H$7:$H$2423),B60)</f>
        <v>公司白领</v>
      </c>
      <c r="C59" s="100" t="str">
        <f t="shared" si="1"/>
        <v>白领11</v>
      </c>
      <c r="D59" s="98" t="s">
        <v>3192</v>
      </c>
      <c r="E59" s="99">
        <v>2000</v>
      </c>
      <c r="F59" s="99">
        <f>IFERROR(LOOKUP(1,0/('1Q产品评价处理'!$A$13:$A$94=C59),'1Q产品评价处理'!$G$13:$G$94),0)</f>
        <v>0.24</v>
      </c>
      <c r="G59" s="102">
        <f t="shared" si="2"/>
        <v>2000</v>
      </c>
      <c r="H59" s="100">
        <f t="shared" si="3"/>
        <v>206714.8</v>
      </c>
      <c r="I59" s="100">
        <f>IFERROR(IF(B59=基础数据!$A$2,广告是否投放过高——第三轮积分赛四季度广告复盘!G59/广告是否投放过高——第三轮积分赛四季度广告复盘!H59*基础数据!$D$2,IF(B59=基础数据!$A$3,广告是否投放过高——第三轮积分赛四季度广告复盘!G59/广告是否投放过高——第三轮积分赛四季度广告复盘!H59*基础数据!$D$3,IF(B59=基础数据!$A$4,广告是否投放过高——第三轮积分赛四季度广告复盘!G59/广告是否投放过高——第三轮积分赛四季度广告复盘!H59*基础数据!$D$4,广告是否投放过高——第三轮积分赛四季度广告复盘!G59/广告是否投放过高——第三轮积分赛四季度广告复盘!H59*基础数据!$D$5))),0)</f>
        <v>0.2418791494368086</v>
      </c>
      <c r="J59" s="115">
        <f>(I59-F59)*SUMIFS(基础数据!$C$9:$C$12,基础数据!$B$9:$B$12,广告是否投放过高——第三轮积分赛四季度广告复盘!B59)/100</f>
        <v>1.3830539854911396E-2</v>
      </c>
      <c r="K59" s="99">
        <v>4000</v>
      </c>
      <c r="L59" s="99">
        <f>IFERROR(LOOKUP(1,0/('2Q产品评价处理'!$A$12:$A$507=C59),'2Q产品评价处理'!$G$12:$G$507),0)</f>
        <v>0.26</v>
      </c>
      <c r="M59" s="102">
        <f t="shared" si="4"/>
        <v>4000</v>
      </c>
      <c r="N59" s="100">
        <f>M59+G59*广告累计效应系数计算!$G$2</f>
        <v>5073.0742699471139</v>
      </c>
      <c r="O59" s="100">
        <f t="shared" si="5"/>
        <v>476873.27654863178</v>
      </c>
      <c r="P59" s="100">
        <f>IFERROR(IF(B59=基础数据!$A$2,广告是否投放过高——第三轮积分赛四季度广告复盘!N59/广告是否投放过高——第三轮积分赛四季度广告复盘!O59*基础数据!$D$2,IF(B59=基础数据!$A$3,广告是否投放过高——第三轮积分赛四季度广告复盘!N59/广告是否投放过高——第三轮积分赛四季度广告复盘!O59*基础数据!$D$3,IF(B59=基础数据!$A$4,广告是否投放过高——第三轮积分赛四季度广告复盘!N59/广告是否投放过高——第三轮积分赛四季度广告复盘!O59*基础数据!$D$4,广告是否投放过高——第三轮积分赛四季度广告复盘!N59/广告是否投放过高——第三轮积分赛四季度广告复盘!O59*基础数据!$D$5))),0)</f>
        <v>0.2659550513431716</v>
      </c>
      <c r="Q59" s="115">
        <f>(P59-L59)*SUMIFS(基础数据!$C$15:$C$26,基础数据!$B$15:$B$26,广告是否投放过高——第三轮积分赛四季度广告复盘!B59)/100</f>
        <v>0.14262347966895961</v>
      </c>
      <c r="R59" s="99">
        <v>1500</v>
      </c>
      <c r="S59" s="99">
        <f>IFERROR(LOOKUP(1,0/('3Q产品评价处理'!$A$12:$A$853=C59),'3Q产品评价处理'!$G$12:$G$853),0)</f>
        <v>0.21</v>
      </c>
      <c r="T59" s="102">
        <f t="shared" si="6"/>
        <v>1500</v>
      </c>
      <c r="U59" s="100">
        <f>G59*广告累计效应系数计算!$G$2*广告累计效应系数计算!$K$2+广告是否投放过高——第三轮积分赛四季度广告复盘!M59*广告累计效应系数计算!$G$2+广告是否投放过高——第三轮积分赛四季度广告复盘!T59</f>
        <v>4140.3515236204967</v>
      </c>
      <c r="V59" s="100">
        <f t="shared" si="7"/>
        <v>477273.33401560219</v>
      </c>
      <c r="W59" s="100">
        <f>IFERROR(IF(B59=基础数据!$A$2,广告是否投放过高——第三轮积分赛四季度广告复盘!U59/广告是否投放过高——第三轮积分赛四季度广告复盘!V59*基础数据!$D$2,IF(B59=基础数据!$A$3,广告是否投放过高——第三轮积分赛四季度广告复盘!U59/广告是否投放过高——第三轮积分赛四季度广告复盘!V59*基础数据!$D$3,IF(B59=基础数据!$A$4,广告是否投放过高——第三轮积分赛四季度广告复盘!U59/广告是否投放过高——第三轮积分赛四季度广告复盘!V59*基础数据!$D$4,广告是否投放过高——第三轮积分赛四季度广告复盘!U59/广告是否投放过高——第三轮积分赛四季度广告复盘!V59*基础数据!$D$5))),0)</f>
        <v>0.21687528029196093</v>
      </c>
      <c r="X59" s="115">
        <f>(W59-S59)*SUMIFS(基础数据!$C$29:$C$48,基础数据!$B$29:$B$48,广告是否投放过高——第三轮积分赛四季度广告复盘!B59)/100</f>
        <v>0.26435452722589814</v>
      </c>
      <c r="Y59" s="99">
        <v>4000</v>
      </c>
      <c r="Z59" s="99">
        <f>IFERROR(LOOKUP(1,0/('4Q产品评价处理'!$A$12:$A$1017=C59),'4Q产品评价处理'!$G$12:$G$1017),0)</f>
        <v>0.3</v>
      </c>
      <c r="AA59" s="102">
        <f t="shared" si="8"/>
        <v>4000</v>
      </c>
      <c r="AB59" s="100">
        <f>M59*广告累计效应系数计算!$G$2*广告累计效应系数计算!$K$2+广告是否投放过高——第三轮积分赛四季度广告复盘!T59*广告累计效应系数计算!$G$2+广告是否投放过高——第三轮积分赛四季度广告复盘!AA59</f>
        <v>5793.2116699128737</v>
      </c>
      <c r="AC59" s="100">
        <f t="shared" si="9"/>
        <v>483599.46208732965</v>
      </c>
      <c r="AD59" s="100">
        <f>IFERROR(IF(B59=基础数据!$A$2,广告是否投放过高——第三轮积分赛四季度广告复盘!AB59/广告是否投放过高——第三轮积分赛四季度广告复盘!AC59*基础数据!$D$2,IF(B59=基础数据!$A$3,广告是否投放过高——第三轮积分赛四季度广告复盘!AB59/广告是否投放过高——第三轮积分赛四季度广告复盘!AC59*基础数据!$D$3,IF(B59=基础数据!$A$4,广告是否投放过高——第三轮积分赛四季度广告复盘!AB59/广告是否投放过高——第三轮积分赛四季度广告复盘!AC59*基础数据!$D$4,广告是否投放过高——第三轮积分赛四季度广告复盘!AB59/广告是否投放过高——第三轮积分赛四季度广告复盘!AC59*基础数据!$D$5))),0)</f>
        <v>0.2994839802399698</v>
      </c>
      <c r="AE59" s="115">
        <f>(AD59-Z59)*SUMIFS(基础数据!$C$51:$C$78,基础数据!$B$51:$B$78,广告是否投放过高——第三轮积分赛四季度广告复盘!B59)/100</f>
        <v>-2.7049755820782253E-2</v>
      </c>
      <c r="AF59" s="117">
        <f t="shared" si="10"/>
        <v>0</v>
      </c>
      <c r="AG59" s="104">
        <f t="shared" si="11"/>
        <v>0.39375879092898691</v>
      </c>
      <c r="AH59" s="104">
        <v>84.314773280887238</v>
      </c>
      <c r="AI59" s="104">
        <f>IF(B59=基础数据!$A$2,基础数据!$B$2*广告是否投放过高——第三轮积分赛四季度广告复盘!AG59,IF(B59=基础数据!$A$3,基础数据!$B$3*广告是否投放过高——第三轮积分赛四季度广告复盘!AG59,IF(B59=基础数据!$A$4,基础数据!$B$4*广告是否投放过高——第三轮积分赛四季度广告复盘!AG59,基础数据!$B$5*广告是否投放过高——第三轮积分赛四季度广告复盘!AG59)))-AH59</f>
        <v>230.6922594623023</v>
      </c>
    </row>
    <row r="60" spans="1:35">
      <c r="A60" s="94">
        <f t="shared" si="0"/>
        <v>8</v>
      </c>
      <c r="B60" s="100" t="str">
        <f>IFERROR(LOOKUP(1,0/((订单汇总处理!$G$7:$G$2423=C60)*(订单汇总处理!$D$7:$D$2423=2)),订单汇总处理!$H$7:$H$2423),B61)</f>
        <v>公司白领</v>
      </c>
      <c r="C60" s="100" t="str">
        <f t="shared" si="1"/>
        <v>白领22</v>
      </c>
      <c r="D60" s="98" t="s">
        <v>3193</v>
      </c>
      <c r="E60" s="99">
        <v>3075</v>
      </c>
      <c r="F60" s="99">
        <f>IFERROR(LOOKUP(1,0/('1Q产品评价处理'!$A$13:$A$94=C60),'1Q产品评价处理'!$G$13:$G$94),0)</f>
        <v>0.37</v>
      </c>
      <c r="G60" s="102">
        <f t="shared" si="2"/>
        <v>3075</v>
      </c>
      <c r="H60" s="100">
        <f t="shared" si="3"/>
        <v>206714.8</v>
      </c>
      <c r="I60" s="100">
        <f>IFERROR(IF(B60=基础数据!$A$2,广告是否投放过高——第三轮积分赛四季度广告复盘!G60/广告是否投放过高——第三轮积分赛四季度广告复盘!H60*基础数据!$D$2,IF(B60=基础数据!$A$3,广告是否投放过高——第三轮积分赛四季度广告复盘!G60/广告是否投放过高——第三轮积分赛四季度广告复盘!H60*基础数据!$D$3,IF(B60=基础数据!$A$4,广告是否投放过高——第三轮积分赛四季度广告复盘!G60/广告是否投放过高——第三轮积分赛四季度广告复盘!H60*基础数据!$D$4,广告是否投放过高——第三轮积分赛四季度广告复盘!G60/广告是否投放过高——第三轮积分赛四季度广告复盘!H60*基础数据!$D$5))),0)</f>
        <v>0.37188919225909323</v>
      </c>
      <c r="J60" s="115">
        <f>(I60-F60)*SUMIFS(基础数据!$C$9:$C$12,基础数据!$B$9:$B$12,广告是否投放过高——第三轮积分赛四季度广告复盘!B60)/100</f>
        <v>1.390445502692618E-2</v>
      </c>
      <c r="K60" s="99">
        <v>4000</v>
      </c>
      <c r="L60" s="99">
        <f>IFERROR(LOOKUP(1,0/('2Q产品评价处理'!$A$12:$A$507=C60),'2Q产品评价处理'!$G$12:$G$507),0)</f>
        <v>0.28999999999999998</v>
      </c>
      <c r="M60" s="102">
        <f t="shared" si="4"/>
        <v>4000</v>
      </c>
      <c r="N60" s="100">
        <f>M60+G60*广告累计效应系数计算!$G$2</f>
        <v>5649.851690043688</v>
      </c>
      <c r="O60" s="100">
        <f t="shared" si="5"/>
        <v>476873.27654863178</v>
      </c>
      <c r="P60" s="100">
        <f>IFERROR(IF(B60=基础数据!$A$2,广告是否投放过高——第三轮积分赛四季度广告复盘!N60/广告是否投放过高——第三轮积分赛四季度广告复盘!O60*基础数据!$D$2,IF(B60=基础数据!$A$3,广告是否投放过高——第三轮积分赛四季度广告复盘!N60/广告是否投放过高——第三轮积分赛四季度广告复盘!O60*基础数据!$D$3,IF(B60=基础数据!$A$4,广告是否投放过高——第三轮积分赛四季度广告复盘!N60/广告是否投放过高——第三轮积分赛四季度广告复盘!O60*基础数据!$D$4,广告是否投放过高——第三轮积分赛四季度广告复盘!N60/广告是否投放过高——第三轮积分赛四季度广告复盘!O60*基础数据!$D$5))),0)</f>
        <v>0.2961925089897291</v>
      </c>
      <c r="Q60" s="115">
        <f>(P60-L60)*SUMIFS(基础数据!$C$15:$C$26,基础数据!$B$15:$B$26,广告是否投放过高——第三轮积分赛四季度广告复盘!B60)/100</f>
        <v>0.14831059030401236</v>
      </c>
      <c r="R60" s="99">
        <v>1500</v>
      </c>
      <c r="S60" s="99">
        <f>IFERROR(LOOKUP(1,0/('3Q产品评价处理'!$A$12:$A$853=C60),'3Q产品评价处理'!$G$12:$G$853),0)</f>
        <v>0.23</v>
      </c>
      <c r="T60" s="102">
        <f t="shared" si="6"/>
        <v>1500</v>
      </c>
      <c r="U60" s="100">
        <f>G60*广告累计效应系数计算!$G$2*广告累计效应系数计算!$K$2+广告是否投放过高——第三轮积分赛四季度广告复盘!M60*广告累计效应系数计算!$G$2+广告是否投放过高——第三轮积分赛四季度广告复盘!T60</f>
        <v>4405.9856273733667</v>
      </c>
      <c r="V60" s="100">
        <f t="shared" si="7"/>
        <v>477273.33401560219</v>
      </c>
      <c r="W60" s="100">
        <f>IFERROR(IF(B60=基础数据!$A$2,广告是否投放过高——第三轮积分赛四季度广告复盘!U60/广告是否投放过高——第三轮积分赛四季度广告复盘!V60*基础数据!$D$2,IF(B60=基础数据!$A$3,广告是否投放过高——第三轮积分赛四季度广告复盘!U60/广告是否投放过高——第三轮积分赛四季度广告复盘!V60*基础数据!$D$3,IF(B60=基础数据!$A$4,广告是否投放过高——第三轮积分赛四季度广告复盘!U60/广告是否投放过高——第三轮积分赛四季度广告复盘!V60*基础数据!$D$4,广告是否投放过高——第三轮积分赛四季度广告复盘!U60/广告是否投放过高——第三轮积分赛四季度广告复盘!V60*基础数据!$D$5))),0)</f>
        <v>0.23078942994274504</v>
      </c>
      <c r="X60" s="115">
        <f>(W60-S60)*SUMIFS(基础数据!$C$29:$C$48,基础数据!$B$29:$B$48,广告是否投放过高——第三轮积分赛四季度广告复盘!B60)/100</f>
        <v>3.0353581298546369E-2</v>
      </c>
      <c r="Y60" s="99">
        <v>4000</v>
      </c>
      <c r="Z60" s="99">
        <f>IFERROR(LOOKUP(1,0/('4Q产品评价处理'!$A$12:$A$1017=C60),'4Q产品评价处理'!$G$12:$G$1017),0)</f>
        <v>0.3</v>
      </c>
      <c r="AA60" s="102">
        <f t="shared" si="8"/>
        <v>4000</v>
      </c>
      <c r="AB60" s="100">
        <f>M60*广告累计效应系数计算!$G$2*广告累计效应系数计算!$K$2+广告是否投放过高——第三轮积分赛四季度广告复盘!T60*广告累计效应系数计算!$G$2+广告是否投放过高——第三轮积分赛四季度广告复盘!AA60</f>
        <v>5793.2116699128737</v>
      </c>
      <c r="AC60" s="100">
        <f t="shared" si="9"/>
        <v>483599.46208732965</v>
      </c>
      <c r="AD60" s="100">
        <f>IFERROR(IF(B60=基础数据!$A$2,广告是否投放过高——第三轮积分赛四季度广告复盘!AB60/广告是否投放过高——第三轮积分赛四季度广告复盘!AC60*基础数据!$D$2,IF(B60=基础数据!$A$3,广告是否投放过高——第三轮积分赛四季度广告复盘!AB60/广告是否投放过高——第三轮积分赛四季度广告复盘!AC60*基础数据!$D$3,IF(B60=基础数据!$A$4,广告是否投放过高——第三轮积分赛四季度广告复盘!AB60/广告是否投放过高——第三轮积分赛四季度广告复盘!AC60*基础数据!$D$4,广告是否投放过高——第三轮积分赛四季度广告复盘!AB60/广告是否投放过高——第三轮积分赛四季度广告复盘!AC60*基础数据!$D$5))),0)</f>
        <v>0.2994839802399698</v>
      </c>
      <c r="AE60" s="115">
        <f>(AD60-Z60)*SUMIFS(基础数据!$C$51:$C$78,基础数据!$B$51:$B$78,广告是否投放过高——第三轮积分赛四季度广告复盘!B60)/100</f>
        <v>-2.7049755820782253E-2</v>
      </c>
      <c r="AF60" s="117">
        <f t="shared" si="10"/>
        <v>0</v>
      </c>
      <c r="AG60" s="104">
        <f t="shared" si="11"/>
        <v>0.16551887080870267</v>
      </c>
      <c r="AH60" s="104">
        <v>-114.1157824229572</v>
      </c>
      <c r="AI60" s="104">
        <f>IF(B60=基础数据!$A$2,基础数据!$B$2*广告是否投放过高——第三轮积分赛四季度广告复盘!AG60,IF(B60=基础数据!$A$3,基础数据!$B$3*广告是否投放过高——第三轮积分赛四季度广告复盘!AG60,IF(B60=基础数据!$A$4,基础数据!$B$4*广告是否投放过高——第三轮积分赛四季度广告复盘!AG60,基础数据!$B$5*广告是否投放过高——第三轮积分赛四季度广告复盘!AG60)))-AH60</f>
        <v>246.53087906991931</v>
      </c>
    </row>
    <row r="61" spans="1:35">
      <c r="A61" s="94">
        <f t="shared" si="0"/>
        <v>9</v>
      </c>
      <c r="B61" s="100" t="str">
        <f>IFERROR(LOOKUP(1,0/((订单汇总处理!$G$7:$G$2423=C61)*(订单汇总处理!$D$7:$D$2423=2)),订单汇总处理!$H$7:$H$2423),B62)</f>
        <v>公司白领</v>
      </c>
      <c r="C61" s="100" t="str">
        <f t="shared" si="1"/>
        <v>白领02</v>
      </c>
      <c r="D61" s="98" t="s">
        <v>3194</v>
      </c>
      <c r="E61" s="98"/>
      <c r="F61" s="99">
        <f>IFERROR(LOOKUP(1,0/('1Q产品评价处理'!$A$13:$A$94=C61),'1Q产品评价处理'!$G$13:$G$94),0)</f>
        <v>0</v>
      </c>
      <c r="G61" s="102">
        <f t="shared" si="2"/>
        <v>0</v>
      </c>
      <c r="H61" s="100">
        <f t="shared" si="3"/>
        <v>206714.8</v>
      </c>
      <c r="I61" s="100">
        <f>IFERROR(IF(B61=基础数据!$A$2,广告是否投放过高——第三轮积分赛四季度广告复盘!G61/广告是否投放过高——第三轮积分赛四季度广告复盘!H61*基础数据!$D$2,IF(B61=基础数据!$A$3,广告是否投放过高——第三轮积分赛四季度广告复盘!G61/广告是否投放过高——第三轮积分赛四季度广告复盘!H61*基础数据!$D$3,IF(B61=基础数据!$A$4,广告是否投放过高——第三轮积分赛四季度广告复盘!G61/广告是否投放过高——第三轮积分赛四季度广告复盘!H61*基础数据!$D$4,广告是否投放过高——第三轮积分赛四季度广告复盘!G61/广告是否投放过高——第三轮积分赛四季度广告复盘!H61*基础数据!$D$5))),0)</f>
        <v>0</v>
      </c>
      <c r="J61" s="115">
        <f>(I61-F61)*SUMIFS(基础数据!$C$9:$C$12,基础数据!$B$9:$B$12,广告是否投放过高——第三轮积分赛四季度广告复盘!B61)/100</f>
        <v>0</v>
      </c>
      <c r="K61" s="99">
        <v>8050</v>
      </c>
      <c r="L61" s="99">
        <f>IFERROR(LOOKUP(1,0/('2Q产品评价处理'!$A$12:$A$507=C61),'2Q产品评价处理'!$G$12:$G$507),0)</f>
        <v>0.41</v>
      </c>
      <c r="M61" s="102">
        <f t="shared" si="4"/>
        <v>8050</v>
      </c>
      <c r="N61" s="100">
        <f>M61+G61*广告累计效应系数计算!$G$2</f>
        <v>8050</v>
      </c>
      <c r="O61" s="100">
        <f t="shared" si="5"/>
        <v>476873.27654863178</v>
      </c>
      <c r="P61" s="100">
        <f>IFERROR(IF(B61=基础数据!$A$2,广告是否投放过高——第三轮积分赛四季度广告复盘!N61/广告是否投放过高——第三轮积分赛四季度广告复盘!O61*基础数据!$D$2,IF(B61=基础数据!$A$3,广告是否投放过高——第三轮积分赛四季度广告复盘!N61/广告是否投放过高——第三轮积分赛四季度广告复盘!O61*基础数据!$D$3,IF(B61=基础数据!$A$4,广告是否投放过高——第三轮积分赛四季度广告复盘!N61/广告是否投放过高——第三轮积分赛四季度广告复盘!O61*基础数据!$D$4,广告是否投放过高——第三轮积分赛四季度广告复盘!N61/广告是否投放过高——第三轮积分赛四季度广告复盘!O61*基础数据!$D$5))),0)</f>
        <v>0.42201987382590611</v>
      </c>
      <c r="Q61" s="115">
        <f>(P61-L61)*SUMIFS(基础数据!$C$15:$C$26,基础数据!$B$15:$B$26,广告是否投放过高——第三轮积分赛四季度广告复盘!B61)/100</f>
        <v>0.28787597813045196</v>
      </c>
      <c r="R61" s="99">
        <v>9000</v>
      </c>
      <c r="S61" s="99">
        <f>IFERROR(LOOKUP(1,0/('3Q产品评价处理'!$A$12:$A$853=C61),'3Q产品评价处理'!$G$12:$G$853),0)</f>
        <v>0.69</v>
      </c>
      <c r="T61" s="102">
        <f t="shared" si="6"/>
        <v>9000</v>
      </c>
      <c r="U61" s="100">
        <f>G61*广告累计效应系数计算!$G$2*广告累计效应系数计算!$K$2+广告是否投放过高——第三轮积分赛四季度广告复盘!M61*广告累计效应系数计算!$G$2+广告是否投放过高——第三轮积分赛四季度广告复盘!T61</f>
        <v>13319.123936537133</v>
      </c>
      <c r="V61" s="100">
        <f t="shared" si="7"/>
        <v>477273.33401560219</v>
      </c>
      <c r="W61" s="100">
        <f>IFERROR(IF(B61=基础数据!$A$2,广告是否投放过高——第三轮积分赛四季度广告复盘!U61/广告是否投放过高——第三轮积分赛四季度广告复盘!V61*基础数据!$D$2,IF(B61=基础数据!$A$3,广告是否投放过高——第三轮积分赛四季度广告复盘!U61/广告是否投放过高——第三轮积分赛四季度广告复盘!V61*基础数据!$D$3,IF(B61=基础数据!$A$4,广告是否投放过高——第三轮积分赛四季度广告复盘!U61/广告是否投放过高——第三轮积分赛四季度广告复盘!V61*基础数据!$D$4,广告是否投放过高——第三轮积分赛四季度广告复盘!U61/广告是否投放过高——第三轮积分赛四季度广告复盘!V61*基础数据!$D$5))),0)</f>
        <v>0.69766750975143144</v>
      </c>
      <c r="X61" s="115">
        <f>(W61-S61)*SUMIFS(基础数据!$C$29:$C$48,基础数据!$B$29:$B$48,广告是否投放过高——第三轮积分赛四季度广告复盘!B61)/100</f>
        <v>0.29481574994254078</v>
      </c>
      <c r="Y61" s="99">
        <v>5000</v>
      </c>
      <c r="Z61" s="99">
        <f>IFERROR(LOOKUP(1,0/('4Q产品评价处理'!$A$12:$A$1017=C61),'4Q产品评价处理'!$G$12:$G$1017),0)</f>
        <v>0.61</v>
      </c>
      <c r="AA61" s="102">
        <f t="shared" si="8"/>
        <v>5000</v>
      </c>
      <c r="AB61" s="100">
        <f>M61*广告累计效应系数计算!$G$2*广告累计效应系数计算!$K$2+广告是否投放过高——第三轮积分赛四季度广告复盘!T61*广告累计效应系数计算!$G$2+广告是否投放过高——第三轮积分赛四季度广告复盘!AA61</f>
        <v>11818.001224260246</v>
      </c>
      <c r="AC61" s="100">
        <f t="shared" si="9"/>
        <v>483599.46208732965</v>
      </c>
      <c r="AD61" s="100">
        <f>IFERROR(IF(B61=基础数据!$A$2,广告是否投放过高——第三轮积分赛四季度广告复盘!AB61/广告是否投放过高——第三轮积分赛四季度广告复盘!AC61*基础数据!$D$2,IF(B61=基础数据!$A$3,广告是否投放过高——第三轮积分赛四季度广告复盘!AB61/广告是否投放过高——第三轮积分赛四季度广告复盘!AC61*基础数据!$D$3,IF(B61=基础数据!$A$4,广告是否投放过高——第三轮积分赛四季度广告复盘!AB61/广告是否投放过高——第三轮积分赛四季度广告复盘!AC61*基础数据!$D$4,广告是否投放过高——第三轮积分赛四季度广告复盘!AB61/广告是否投放过高——第三轮积分赛四季度广告复盘!AC61*基础数据!$D$5))),0)</f>
        <v>0.61093953523288458</v>
      </c>
      <c r="AE61" s="115">
        <f>(AD61-Z61)*SUMIFS(基础数据!$C$51:$C$78,基础数据!$B$51:$B$78,广告是否投放过高——第三轮积分赛四季度广告复盘!B61)/100</f>
        <v>4.9250436907810301E-2</v>
      </c>
      <c r="AF61" s="117">
        <f t="shared" si="10"/>
        <v>0</v>
      </c>
      <c r="AG61" s="104">
        <f t="shared" si="11"/>
        <v>0.63194216498080302</v>
      </c>
      <c r="AH61" s="104">
        <v>-2.9127785460279387</v>
      </c>
      <c r="AI61" s="104">
        <f>IF(B61=基础数据!$A$2,基础数据!$B$2*广告是否投放过高——第三轮积分赛四季度广告复盘!AG61,IF(B61=基础数据!$A$3,基础数据!$B$3*广告是否投放过高——第三轮积分赛四季度广告复盘!AG61,IF(B61=基础数据!$A$4,基础数据!$B$4*广告是否投放过高——第三轮积分赛四季度广告复盘!AG61,基础数据!$B$5*广告是否投放过高——第三轮积分赛四季度广告复盘!AG61)))-AH61</f>
        <v>508.46651053067035</v>
      </c>
    </row>
    <row r="62" spans="1:35">
      <c r="A62" s="94">
        <f t="shared" si="0"/>
        <v>9</v>
      </c>
      <c r="B62" s="100" t="str">
        <f>IFERROR(LOOKUP(1,0/((订单汇总处理!$G$7:$G$2423=C62)*(订单汇总处理!$D$7:$D$2423=2)),订单汇总处理!$H$7:$H$2423),B63)</f>
        <v>公司白领</v>
      </c>
      <c r="C62" s="100" t="str">
        <f t="shared" si="1"/>
        <v>白领01</v>
      </c>
      <c r="D62" s="98" t="s">
        <v>3195</v>
      </c>
      <c r="E62" s="99">
        <v>12210</v>
      </c>
      <c r="F62" s="99">
        <f>IFERROR(LOOKUP(1,0/('1Q产品评价处理'!$A$13:$A$94=C62),'1Q产品评价处理'!$G$13:$G$94),0)</f>
        <v>1.48</v>
      </c>
      <c r="G62" s="102">
        <f t="shared" si="2"/>
        <v>12210</v>
      </c>
      <c r="H62" s="100">
        <f t="shared" si="3"/>
        <v>206714.8</v>
      </c>
      <c r="I62" s="100">
        <f>IFERROR(IF(B62=基础数据!$A$2,广告是否投放过高——第三轮积分赛四季度广告复盘!G62/广告是否投放过高——第三轮积分赛四季度广告复盘!H62*基础数据!$D$2,IF(B62=基础数据!$A$3,广告是否投放过高——第三轮积分赛四季度广告复盘!G62/广告是否投放过高——第三轮积分赛四季度广告复盘!H62*基础数据!$D$3,IF(B62=基础数据!$A$4,广告是否投放过高——第三轮积分赛四季度广告复盘!G62/广告是否投放过高——第三轮积分赛四季度广告复盘!H62*基础数据!$D$4,广告是否投放过高——第三轮积分赛四季度广告复盘!G62/广告是否投放过高——第三轮积分赛四季度广告复盘!H62*基础数据!$D$5))),0)</f>
        <v>1.4766722073117164</v>
      </c>
      <c r="J62" s="115">
        <f>(I62-F62)*SUMIFS(基础数据!$C$9:$C$12,基础数据!$B$9:$B$12,广告是否投放过高——第三轮积分赛四季度广告复盘!B62)/100</f>
        <v>-2.4492554185766836E-2</v>
      </c>
      <c r="K62" s="99">
        <v>8050</v>
      </c>
      <c r="L62" s="99">
        <f>IFERROR(LOOKUP(1,0/('2Q产品评价处理'!$A$12:$A$507=C62),'2Q产品评价处理'!$G$12:$G$507),0)</f>
        <v>0.75</v>
      </c>
      <c r="M62" s="102">
        <f t="shared" si="4"/>
        <v>8050</v>
      </c>
      <c r="N62" s="100">
        <f>M62+G62*广告累计效应系数计算!$G$2</f>
        <v>14601.11841802713</v>
      </c>
      <c r="O62" s="100">
        <f t="shared" si="5"/>
        <v>476873.27654863178</v>
      </c>
      <c r="P62" s="100">
        <f>IFERROR(IF(B62=基础数据!$A$2,广告是否投放过高——第三轮积分赛四季度广告复盘!N62/广告是否投放过高——第三轮积分赛四季度广告复盘!O62*基础数据!$D$2,IF(B62=基础数据!$A$3,广告是否投放过高——第三轮积分赛四季度广告复盘!N62/广告是否投放过高——第三轮积分赛四季度广告复盘!O62*基础数据!$D$3,IF(B62=基础数据!$A$4,广告是否投放过高——第三轮积分赛四季度广告复盘!N62/广告是否投放过高——第三轮积分赛四季度广告复盘!O62*基础数据!$D$4,广告是否投放过高——第三轮积分赛四季度广告复盘!N62/广告是否投放过高——第三轮积分赛四季度广告复盘!O62*基础数据!$D$5))),0)</f>
        <v>0.76546113695564255</v>
      </c>
      <c r="Q62" s="115">
        <f>(P62-L62)*SUMIFS(基础数据!$C$15:$C$26,基础数据!$B$15:$B$26,广告是否投放过高——第三轮积分赛四季度广告复盘!B62)/100</f>
        <v>0.37029423008763912</v>
      </c>
      <c r="R62" s="99">
        <v>8000</v>
      </c>
      <c r="S62" s="99">
        <f>IFERROR(LOOKUP(1,0/('3Q产品评价处理'!$A$12:$A$853=C62),'3Q产品评价处理'!$G$12:$G$853),0)</f>
        <v>0.79</v>
      </c>
      <c r="T62" s="102">
        <f t="shared" si="6"/>
        <v>8000</v>
      </c>
      <c r="U62" s="100">
        <f>G62*广告累计效应系数计算!$G$2*广告累计效应系数计算!$K$2+广告是否投放过高——第三轮积分赛四季度广告复盘!M62*广告累计效应系数计算!$G$2+广告是否投放过高——第三轮积分赛四季度广告复盘!T62</f>
        <v>15336.233152186007</v>
      </c>
      <c r="V62" s="100">
        <f t="shared" si="7"/>
        <v>477273.33401560219</v>
      </c>
      <c r="W62" s="100">
        <f>IFERROR(IF(B62=基础数据!$A$2,广告是否投放过高——第三轮积分赛四季度广告复盘!U62/广告是否投放过高——第三轮积分赛四季度广告复盘!V62*基础数据!$D$2,IF(B62=基础数据!$A$3,广告是否投放过高——第三轮积分赛四季度广告复盘!U62/广告是否投放过高——第三轮积分赛四季度广告复盘!V62*基础数据!$D$3,IF(B62=基础数据!$A$4,广告是否投放过高——第三轮积分赛四季度广告复盘!U62/广告是否投放过高——第三轮积分赛四季度广告复盘!V62*基础数据!$D$4,广告是否投放过高——第三轮积分赛四季度广告复盘!U62/广告是否投放过高——第三轮积分赛四季度广告复盘!V62*基础数据!$D$5))),0)</f>
        <v>0.80332547720362801</v>
      </c>
      <c r="X62" s="115">
        <f>(W62-S62)*SUMIFS(基础数据!$C$29:$C$48,基础数据!$B$29:$B$48,广告是否投放过高——第三轮积分赛四季度广告复盘!B62)/100</f>
        <v>0.51236459847949578</v>
      </c>
      <c r="Y62" s="99">
        <v>5000</v>
      </c>
      <c r="Z62" s="99">
        <f>IFERROR(LOOKUP(1,0/('4Q产品评价处理'!$A$12:$A$1017=C62),'4Q产品评价处理'!$G$12:$G$1017),0)</f>
        <v>0.57999999999999996</v>
      </c>
      <c r="AA62" s="102">
        <f t="shared" si="8"/>
        <v>5000</v>
      </c>
      <c r="AB62" s="100">
        <f>M62*广告累计效应系数计算!$G$2*广告累计效应系数计算!$K$2+广告是否投放过高——第三轮积分赛四季度广告复盘!T62*广告累计效应系数计算!$G$2+广告是否投放过高——第三轮积分赛四季度广告复盘!AA62</f>
        <v>11281.464089286688</v>
      </c>
      <c r="AC62" s="100">
        <f t="shared" si="9"/>
        <v>483599.46208732965</v>
      </c>
      <c r="AD62" s="100">
        <f>IFERROR(IF(B62=基础数据!$A$2,广告是否投放过高——第三轮积分赛四季度广告复盘!AB62/广告是否投放过高——第三轮积分赛四季度广告复盘!AC62*基础数据!$D$2,IF(B62=基础数据!$A$3,广告是否投放过高——第三轮积分赛四季度广告复盘!AB62/广告是否投放过高——第三轮积分赛四季度广告复盘!AC62*基础数据!$D$3,IF(B62=基础数据!$A$4,广告是否投放过高——第三轮积分赛四季度广告复盘!AB62/广告是否投放过高——第三轮积分赛四季度广告复盘!AC62*基础数据!$D$4,广告是否投放过高——第三轮积分赛四季度广告复盘!AB62/广告是否投放过高——第三轮积分赛四季度广告复盘!AC62*基础数据!$D$5))),0)</f>
        <v>0.58320288656821595</v>
      </c>
      <c r="AE62" s="115">
        <f>(AD62-Z62)*SUMIFS(基础数据!$C$51:$C$78,基础数据!$B$51:$B$78,广告是否投放过高——第三轮积分赛四季度广告复盘!B62)/100</f>
        <v>0.16789531390588219</v>
      </c>
      <c r="AF62" s="117">
        <f t="shared" si="10"/>
        <v>0</v>
      </c>
      <c r="AG62" s="104">
        <f t="shared" si="11"/>
        <v>1.0260615882872504</v>
      </c>
      <c r="AH62" s="104">
        <v>155.12998471784962</v>
      </c>
      <c r="AI62" s="104">
        <f>IF(B62=基础数据!$A$2,基础数据!$B$2*广告是否投放过高——第三轮积分赛四季度广告复盘!AG62,IF(B62=基础数据!$A$3,基础数据!$B$3*广告是否投放过高——第三轮积分赛四季度广告复盘!AG62,IF(B62=基础数据!$A$4,基础数据!$B$4*广告是否投放过高——第三轮积分赛四季度广告复盘!AG62,基础数据!$B$5*广告是否投放过高——第三轮积分赛四季度广告复盘!AG62)))-AH62</f>
        <v>665.71928591195058</v>
      </c>
    </row>
    <row r="63" spans="1:35">
      <c r="A63" s="94">
        <f t="shared" si="0"/>
        <v>9</v>
      </c>
      <c r="B63" s="100" t="str">
        <f>IFERROR(LOOKUP(1,0/((订单汇总处理!$G$7:$G$2423=C63)*(订单汇总处理!$D$7:$D$2423=2)),订单汇总处理!$H$7:$H$2423),B64)</f>
        <v>公司白领</v>
      </c>
      <c r="C63" s="100" t="str">
        <f t="shared" si="1"/>
        <v>白领03</v>
      </c>
      <c r="D63" s="98" t="s">
        <v>3196</v>
      </c>
      <c r="E63" s="98"/>
      <c r="F63" s="99">
        <f>IFERROR(LOOKUP(1,0/('1Q产品评价处理'!$A$13:$A$94=C63),'1Q产品评价处理'!$G$13:$G$94),0)</f>
        <v>0</v>
      </c>
      <c r="G63" s="102">
        <f t="shared" si="2"/>
        <v>0</v>
      </c>
      <c r="H63" s="100">
        <f t="shared" si="3"/>
        <v>206714.8</v>
      </c>
      <c r="I63" s="100">
        <f>IFERROR(IF(B63=基础数据!$A$2,广告是否投放过高——第三轮积分赛四季度广告复盘!G63/广告是否投放过高——第三轮积分赛四季度广告复盘!H63*基础数据!$D$2,IF(B63=基础数据!$A$3,广告是否投放过高——第三轮积分赛四季度广告复盘!G63/广告是否投放过高——第三轮积分赛四季度广告复盘!H63*基础数据!$D$3,IF(B63=基础数据!$A$4,广告是否投放过高——第三轮积分赛四季度广告复盘!G63/广告是否投放过高——第三轮积分赛四季度广告复盘!H63*基础数据!$D$4,广告是否投放过高——第三轮积分赛四季度广告复盘!G63/广告是否投放过高——第三轮积分赛四季度广告复盘!H63*基础数据!$D$5))),0)</f>
        <v>0</v>
      </c>
      <c r="J63" s="115">
        <f>(I63-F63)*SUMIFS(基础数据!$C$9:$C$12,基础数据!$B$9:$B$12,广告是否投放过高——第三轮积分赛四季度广告复盘!B63)/100</f>
        <v>0</v>
      </c>
      <c r="K63" s="99">
        <v>8050</v>
      </c>
      <c r="L63" s="99">
        <f>IFERROR(LOOKUP(1,0/('2Q产品评价处理'!$A$12:$A$507=C63),'2Q产品评价处理'!$G$12:$G$507),0)</f>
        <v>0.41</v>
      </c>
      <c r="M63" s="102">
        <f t="shared" si="4"/>
        <v>8050</v>
      </c>
      <c r="N63" s="100">
        <f>M63+G63*广告累计效应系数计算!$G$2</f>
        <v>8050</v>
      </c>
      <c r="O63" s="100">
        <f t="shared" si="5"/>
        <v>476873.27654863178</v>
      </c>
      <c r="P63" s="100">
        <f>IFERROR(IF(B63=基础数据!$A$2,广告是否投放过高——第三轮积分赛四季度广告复盘!N63/广告是否投放过高——第三轮积分赛四季度广告复盘!O63*基础数据!$D$2,IF(B63=基础数据!$A$3,广告是否投放过高——第三轮积分赛四季度广告复盘!N63/广告是否投放过高——第三轮积分赛四季度广告复盘!O63*基础数据!$D$3,IF(B63=基础数据!$A$4,广告是否投放过高——第三轮积分赛四季度广告复盘!N63/广告是否投放过高——第三轮积分赛四季度广告复盘!O63*基础数据!$D$4,广告是否投放过高——第三轮积分赛四季度广告复盘!N63/广告是否投放过高——第三轮积分赛四季度广告复盘!O63*基础数据!$D$5))),0)</f>
        <v>0.42201987382590611</v>
      </c>
      <c r="Q63" s="115">
        <f>(P63-L63)*SUMIFS(基础数据!$C$15:$C$26,基础数据!$B$15:$B$26,广告是否投放过高——第三轮积分赛四季度广告复盘!B63)/100</f>
        <v>0.28787597813045196</v>
      </c>
      <c r="R63" s="99">
        <v>9000</v>
      </c>
      <c r="S63" s="99">
        <f>IFERROR(LOOKUP(1,0/('3Q产品评价处理'!$A$12:$A$853=C63),'3Q产品评价处理'!$G$12:$G$853),0)</f>
        <v>0.69</v>
      </c>
      <c r="T63" s="102">
        <f t="shared" si="6"/>
        <v>9000</v>
      </c>
      <c r="U63" s="100">
        <f>G63*广告累计效应系数计算!$G$2*广告累计效应系数计算!$K$2+广告是否投放过高——第三轮积分赛四季度广告复盘!M63*广告累计效应系数计算!$G$2+广告是否投放过高——第三轮积分赛四季度广告复盘!T63</f>
        <v>13319.123936537133</v>
      </c>
      <c r="V63" s="100">
        <f t="shared" si="7"/>
        <v>477273.33401560219</v>
      </c>
      <c r="W63" s="100">
        <f>IFERROR(IF(B63=基础数据!$A$2,广告是否投放过高——第三轮积分赛四季度广告复盘!U63/广告是否投放过高——第三轮积分赛四季度广告复盘!V63*基础数据!$D$2,IF(B63=基础数据!$A$3,广告是否投放过高——第三轮积分赛四季度广告复盘!U63/广告是否投放过高——第三轮积分赛四季度广告复盘!V63*基础数据!$D$3,IF(B63=基础数据!$A$4,广告是否投放过高——第三轮积分赛四季度广告复盘!U63/广告是否投放过高——第三轮积分赛四季度广告复盘!V63*基础数据!$D$4,广告是否投放过高——第三轮积分赛四季度广告复盘!U63/广告是否投放过高——第三轮积分赛四季度广告复盘!V63*基础数据!$D$5))),0)</f>
        <v>0.69766750975143144</v>
      </c>
      <c r="X63" s="115">
        <f>(W63-S63)*SUMIFS(基础数据!$C$29:$C$48,基础数据!$B$29:$B$48,广告是否投放过高——第三轮积分赛四季度广告复盘!B63)/100</f>
        <v>0.29481574994254078</v>
      </c>
      <c r="Y63" s="99">
        <v>5000</v>
      </c>
      <c r="Z63" s="99">
        <f>IFERROR(LOOKUP(1,0/('4Q产品评价处理'!$A$12:$A$1017=C63),'4Q产品评价处理'!$G$12:$G$1017),0)</f>
        <v>0.61</v>
      </c>
      <c r="AA63" s="102">
        <f t="shared" si="8"/>
        <v>5000</v>
      </c>
      <c r="AB63" s="100">
        <f>M63*广告累计效应系数计算!$G$2*广告累计效应系数计算!$K$2+广告是否投放过高——第三轮积分赛四季度广告复盘!T63*广告累计效应系数计算!$G$2+广告是否投放过高——第三轮积分赛四季度广告复盘!AA63</f>
        <v>11818.001224260246</v>
      </c>
      <c r="AC63" s="100">
        <f t="shared" si="9"/>
        <v>483599.46208732965</v>
      </c>
      <c r="AD63" s="100">
        <f>IFERROR(IF(B63=基础数据!$A$2,广告是否投放过高——第三轮积分赛四季度广告复盘!AB63/广告是否投放过高——第三轮积分赛四季度广告复盘!AC63*基础数据!$D$2,IF(B63=基础数据!$A$3,广告是否投放过高——第三轮积分赛四季度广告复盘!AB63/广告是否投放过高——第三轮积分赛四季度广告复盘!AC63*基础数据!$D$3,IF(B63=基础数据!$A$4,广告是否投放过高——第三轮积分赛四季度广告复盘!AB63/广告是否投放过高——第三轮积分赛四季度广告复盘!AC63*基础数据!$D$4,广告是否投放过高——第三轮积分赛四季度广告复盘!AB63/广告是否投放过高——第三轮积分赛四季度广告复盘!AC63*基础数据!$D$5))),0)</f>
        <v>0.61093953523288458</v>
      </c>
      <c r="AE63" s="115">
        <f>(AD63-Z63)*SUMIFS(基础数据!$C$51:$C$78,基础数据!$B$51:$B$78,广告是否投放过高——第三轮积分赛四季度广告复盘!B63)/100</f>
        <v>4.9250436907810301E-2</v>
      </c>
      <c r="AF63" s="117">
        <f t="shared" si="10"/>
        <v>0</v>
      </c>
      <c r="AG63" s="104">
        <f t="shared" si="11"/>
        <v>0.63194216498080302</v>
      </c>
      <c r="AH63" s="104">
        <v>-2.9127785460279387</v>
      </c>
      <c r="AI63" s="104">
        <f>IF(B63=基础数据!$A$2,基础数据!$B$2*广告是否投放过高——第三轮积分赛四季度广告复盘!AG63,IF(B63=基础数据!$A$3,基础数据!$B$3*广告是否投放过高——第三轮积分赛四季度广告复盘!AG63,IF(B63=基础数据!$A$4,基础数据!$B$4*广告是否投放过高——第三轮积分赛四季度广告复盘!AG63,基础数据!$B$5*广告是否投放过高——第三轮积分赛四季度广告复盘!AG63)))-AH63</f>
        <v>508.46651053067035</v>
      </c>
    </row>
    <row r="64" spans="1:35">
      <c r="A64" s="94">
        <f t="shared" si="0"/>
        <v>10</v>
      </c>
      <c r="B64" s="100" t="str">
        <f>IFERROR(LOOKUP(1,0/((订单汇总处理!$G$7:$G$2423=C64)*(订单汇总处理!$D$7:$D$2423=2)),订单汇总处理!$H$7:$H$2423),B65)</f>
        <v>公司白领</v>
      </c>
      <c r="C64" s="100" t="str">
        <f t="shared" si="1"/>
        <v>22领白</v>
      </c>
      <c r="D64" s="98" t="s">
        <v>3197</v>
      </c>
      <c r="E64" s="98"/>
      <c r="F64" s="99">
        <f>IFERROR(LOOKUP(1,0/('1Q产品评价处理'!$A$13:$A$94=C64),'1Q产品评价处理'!$G$13:$G$94),0)</f>
        <v>0</v>
      </c>
      <c r="G64" s="102">
        <f t="shared" si="2"/>
        <v>0</v>
      </c>
      <c r="H64" s="100">
        <f t="shared" si="3"/>
        <v>206714.8</v>
      </c>
      <c r="I64" s="100">
        <f>IFERROR(IF(B64=基础数据!$A$2,广告是否投放过高——第三轮积分赛四季度广告复盘!G64/广告是否投放过高——第三轮积分赛四季度广告复盘!H64*基础数据!$D$2,IF(B64=基础数据!$A$3,广告是否投放过高——第三轮积分赛四季度广告复盘!G64/广告是否投放过高——第三轮积分赛四季度广告复盘!H64*基础数据!$D$3,IF(B64=基础数据!$A$4,广告是否投放过高——第三轮积分赛四季度广告复盘!G64/广告是否投放过高——第三轮积分赛四季度广告复盘!H64*基础数据!$D$4,广告是否投放过高——第三轮积分赛四季度广告复盘!G64/广告是否投放过高——第三轮积分赛四季度广告复盘!H64*基础数据!$D$5))),0)</f>
        <v>0</v>
      </c>
      <c r="J64" s="115">
        <f>(I64-F64)*SUMIFS(基础数据!$C$9:$C$12,基础数据!$B$9:$B$12,广告是否投放过高——第三轮积分赛四季度广告复盘!B64)/100</f>
        <v>0</v>
      </c>
      <c r="K64" s="98">
        <v>0</v>
      </c>
      <c r="L64" s="99">
        <f>IFERROR(LOOKUP(1,0/('2Q产品评价处理'!$A$12:$A$507=C64),'2Q产品评价处理'!$G$12:$G$507),0)</f>
        <v>0</v>
      </c>
      <c r="M64" s="102">
        <f t="shared" si="4"/>
        <v>0</v>
      </c>
      <c r="N64" s="100">
        <f>M64+G64*广告累计效应系数计算!$G$2</f>
        <v>0</v>
      </c>
      <c r="O64" s="100">
        <f t="shared" si="5"/>
        <v>476873.27654863178</v>
      </c>
      <c r="P64" s="100">
        <f>IFERROR(IF(B64=基础数据!$A$2,广告是否投放过高——第三轮积分赛四季度广告复盘!N64/广告是否投放过高——第三轮积分赛四季度广告复盘!O64*基础数据!$D$2,IF(B64=基础数据!$A$3,广告是否投放过高——第三轮积分赛四季度广告复盘!N64/广告是否投放过高——第三轮积分赛四季度广告复盘!O64*基础数据!$D$3,IF(B64=基础数据!$A$4,广告是否投放过高——第三轮积分赛四季度广告复盘!N64/广告是否投放过高——第三轮积分赛四季度广告复盘!O64*基础数据!$D$4,广告是否投放过高——第三轮积分赛四季度广告复盘!N64/广告是否投放过高——第三轮积分赛四季度广告复盘!O64*基础数据!$D$5))),0)</f>
        <v>0</v>
      </c>
      <c r="Q64" s="115">
        <f>(P64-L64)*SUMIFS(基础数据!$C$15:$C$26,基础数据!$B$15:$B$26,广告是否投放过高——第三轮积分赛四季度广告复盘!B64)/100</f>
        <v>0</v>
      </c>
      <c r="R64" s="98">
        <v>0</v>
      </c>
      <c r="S64" s="99">
        <f>IFERROR(LOOKUP(1,0/('3Q产品评价处理'!$A$12:$A$853=C64),'3Q产品评价处理'!$G$12:$G$853),0)</f>
        <v>0</v>
      </c>
      <c r="T64" s="102">
        <f t="shared" si="6"/>
        <v>0</v>
      </c>
      <c r="U64" s="100">
        <f>G64*广告累计效应系数计算!$G$2*广告累计效应系数计算!$K$2+广告是否投放过高——第三轮积分赛四季度广告复盘!M64*广告累计效应系数计算!$G$2+广告是否投放过高——第三轮积分赛四季度广告复盘!T64</f>
        <v>0</v>
      </c>
      <c r="V64" s="100">
        <f t="shared" si="7"/>
        <v>477273.33401560219</v>
      </c>
      <c r="W64" s="100">
        <f>IFERROR(IF(B64=基础数据!$A$2,广告是否投放过高——第三轮积分赛四季度广告复盘!U64/广告是否投放过高——第三轮积分赛四季度广告复盘!V64*基础数据!$D$2,IF(B64=基础数据!$A$3,广告是否投放过高——第三轮积分赛四季度广告复盘!U64/广告是否投放过高——第三轮积分赛四季度广告复盘!V64*基础数据!$D$3,IF(B64=基础数据!$A$4,广告是否投放过高——第三轮积分赛四季度广告复盘!U64/广告是否投放过高——第三轮积分赛四季度广告复盘!V64*基础数据!$D$4,广告是否投放过高——第三轮积分赛四季度广告复盘!U64/广告是否投放过高——第三轮积分赛四季度广告复盘!V64*基础数据!$D$5))),0)</f>
        <v>0</v>
      </c>
      <c r="X64" s="115">
        <f>(W64-S64)*SUMIFS(基础数据!$C$29:$C$48,基础数据!$B$29:$B$48,广告是否投放过高——第三轮积分赛四季度广告复盘!B64)/100</f>
        <v>0</v>
      </c>
      <c r="Y64" s="98">
        <v>0</v>
      </c>
      <c r="Z64" s="99">
        <f>IFERROR(LOOKUP(1,0/('4Q产品评价处理'!$A$12:$A$1017=C64),'4Q产品评价处理'!$G$12:$G$1017),0)</f>
        <v>0</v>
      </c>
      <c r="AA64" s="102">
        <f t="shared" si="8"/>
        <v>0</v>
      </c>
      <c r="AB64" s="100">
        <f>M64*广告累计效应系数计算!$G$2*广告累计效应系数计算!$K$2+广告是否投放过高——第三轮积分赛四季度广告复盘!T64*广告累计效应系数计算!$G$2+广告是否投放过高——第三轮积分赛四季度广告复盘!AA64</f>
        <v>0</v>
      </c>
      <c r="AC64" s="100">
        <f t="shared" si="9"/>
        <v>483599.46208732965</v>
      </c>
      <c r="AD64" s="100">
        <f>IFERROR(IF(B64=基础数据!$A$2,广告是否投放过高——第三轮积分赛四季度广告复盘!AB64/广告是否投放过高——第三轮积分赛四季度广告复盘!AC64*基础数据!$D$2,IF(B64=基础数据!$A$3,广告是否投放过高——第三轮积分赛四季度广告复盘!AB64/广告是否投放过高——第三轮积分赛四季度广告复盘!AC64*基础数据!$D$3,IF(B64=基础数据!$A$4,广告是否投放过高——第三轮积分赛四季度广告复盘!AB64/广告是否投放过高——第三轮积分赛四季度广告复盘!AC64*基础数据!$D$4,广告是否投放过高——第三轮积分赛四季度广告复盘!AB64/广告是否投放过高——第三轮积分赛四季度广告复盘!AC64*基础数据!$D$5))),0)</f>
        <v>0</v>
      </c>
      <c r="AE64" s="115">
        <f>(AD64-Z64)*SUMIFS(基础数据!$C$51:$C$78,基础数据!$B$51:$B$78,广告是否投放过高——第三轮积分赛四季度广告复盘!B64)/100</f>
        <v>0</v>
      </c>
      <c r="AF64" s="117">
        <f t="shared" si="10"/>
        <v>0</v>
      </c>
      <c r="AG64" s="104">
        <f t="shared" si="11"/>
        <v>0</v>
      </c>
      <c r="AH64" s="104">
        <v>0</v>
      </c>
      <c r="AI64" s="104">
        <f>IF(B64=基础数据!$A$2,基础数据!$B$2*广告是否投放过高——第三轮积分赛四季度广告复盘!AG64,IF(B64=基础数据!$A$3,基础数据!$B$3*广告是否投放过高——第三轮积分赛四季度广告复盘!AG64,IF(B64=基础数据!$A$4,基础数据!$B$4*广告是否投放过高——第三轮积分赛四季度广告复盘!AG64,基础数据!$B$5*广告是否投放过高——第三轮积分赛四季度广告复盘!AG64)))-AH64</f>
        <v>0</v>
      </c>
    </row>
    <row r="65" spans="1:35">
      <c r="A65" s="94">
        <f t="shared" si="0"/>
        <v>10</v>
      </c>
      <c r="B65" s="100" t="str">
        <f>IFERROR(LOOKUP(1,0/((订单汇总处理!$G$7:$G$2423=C65)*(订单汇总处理!$D$7:$D$2423=2)),订单汇总处理!$H$7:$H$2423),B66)</f>
        <v>公司白领</v>
      </c>
      <c r="C65" s="100" t="str">
        <f t="shared" si="1"/>
        <v>白领one</v>
      </c>
      <c r="D65" s="98" t="s">
        <v>3198</v>
      </c>
      <c r="E65" s="99">
        <v>8000</v>
      </c>
      <c r="F65" s="99">
        <f>IFERROR(LOOKUP(1,0/('1Q产品评价处理'!$A$13:$A$94=C65),'1Q产品评价处理'!$G$13:$G$94),0)</f>
        <v>0.97</v>
      </c>
      <c r="G65" s="102">
        <f t="shared" si="2"/>
        <v>8000</v>
      </c>
      <c r="H65" s="100">
        <f t="shared" si="3"/>
        <v>206714.8</v>
      </c>
      <c r="I65" s="100">
        <f>IFERROR(IF(B65=基础数据!$A$2,广告是否投放过高——第三轮积分赛四季度广告复盘!G65/广告是否投放过高——第三轮积分赛四季度广告复盘!H65*基础数据!$D$2,IF(B65=基础数据!$A$3,广告是否投放过高——第三轮积分赛四季度广告复盘!G65/广告是否投放过高——第三轮积分赛四季度广告复盘!H65*基础数据!$D$3,IF(B65=基础数据!$A$4,广告是否投放过高——第三轮积分赛四季度广告复盘!G65/广告是否投放过高——第三轮积分赛四季度广告复盘!H65*基础数据!$D$4,广告是否投放过高——第三轮积分赛四季度广告复盘!G65/广告是否投放过高——第三轮积分赛四季度广告复盘!H65*基础数据!$D$5))),0)</f>
        <v>0.96751659774723442</v>
      </c>
      <c r="J65" s="115">
        <f>(I65-F65)*SUMIFS(基础数据!$C$9:$C$12,基础数据!$B$9:$B$12,广告是否投放过高——第三轮积分赛四季度广告复盘!B65)/100</f>
        <v>-1.827784058035448E-2</v>
      </c>
      <c r="K65" s="99">
        <v>20000</v>
      </c>
      <c r="L65" s="99">
        <f>IFERROR(LOOKUP(1,0/('2Q产品评价处理'!$A$12:$A$507=C65),'2Q产品评价处理'!$G$12:$G$507),0)</f>
        <v>1.25</v>
      </c>
      <c r="M65" s="102">
        <f t="shared" si="4"/>
        <v>20000</v>
      </c>
      <c r="N65" s="100">
        <f>M65+G65*广告累计效应系数计算!$G$2</f>
        <v>24292.297079788455</v>
      </c>
      <c r="O65" s="100">
        <f t="shared" si="5"/>
        <v>476873.27654863178</v>
      </c>
      <c r="P65" s="100">
        <f>IFERROR(IF(B65=基础数据!$A$2,广告是否投放过高——第三轮积分赛四季度广告复盘!N65/广告是否投放过高——第三轮积分赛四季度广告复盘!O65*基础数据!$D$2,IF(B65=基础数据!$A$3,广告是否投放过高——第三轮积分赛四季度广告复盘!N65/广告是否投放过高——第三轮积分赛四季度广告复盘!O65*基础数据!$D$3,IF(B65=基础数据!$A$4,广告是否投放过高——第三轮积分赛四季度广告复盘!N65/广告是否投放过高——第三轮积分赛四季度广告复盘!O65*基础数据!$D$4,广告是否投放过高——第三轮积分赛四季度广告复盘!N65/广告是否投放过高——第三轮积分赛四季度广告复盘!O65*基础数据!$D$5))),0)</f>
        <v>1.2735195215594721</v>
      </c>
      <c r="Q65" s="115">
        <f>(P65-L65)*SUMIFS(基础数据!$C$15:$C$26,基础数据!$B$15:$B$26,广告是否投放过高——第三轮积分赛四季度广告复盘!B65)/100</f>
        <v>0.56329254134935736</v>
      </c>
      <c r="R65" s="99">
        <v>2000</v>
      </c>
      <c r="S65" s="99">
        <f>IFERROR(LOOKUP(1,0/('3Q产品评价处理'!$A$12:$A$853=C65),'3Q产品评价处理'!$G$12:$G$853),0)</f>
        <v>0.76</v>
      </c>
      <c r="T65" s="102">
        <f t="shared" si="6"/>
        <v>2000</v>
      </c>
      <c r="U65" s="100">
        <f>G65*广告累计效应系数计算!$G$2*广告累计效应系数计算!$K$2+广告是否投放过高——第三轮积分赛四季度广告复盘!M65*广告累计效应系数计算!$G$2+广告是否投放过高——第三轮积分赛四季度广告复盘!T65</f>
        <v>14707.554634376216</v>
      </c>
      <c r="V65" s="100">
        <f t="shared" si="7"/>
        <v>477273.33401560219</v>
      </c>
      <c r="W65" s="100">
        <f>IFERROR(IF(B65=基础数据!$A$2,广告是否投放过高——第三轮积分赛四季度广告复盘!U65/广告是否投放过高——第三轮积分赛四季度广告复盘!V65*基础数据!$D$2,IF(B65=基础数据!$A$3,广告是否投放过高——第三轮积分赛四季度广告复盘!U65/广告是否投放过高——第三轮积分赛四季度广告复盘!V65*基础数据!$D$3,IF(B65=基础数据!$A$4,广告是否投放过高——第三轮积分赛四季度广告复盘!U65/广告是否投放过高——第三轮积分赛四季度广告复盘!V65*基础数据!$D$4,广告是否投放过高——第三轮积分赛四季度广告复盘!U65/广告是否投放过高——第三轮积分赛四季度广告复盘!V65*基础数据!$D$5))),0)</f>
        <v>0.77039473956319027</v>
      </c>
      <c r="X65" s="115">
        <f>(W65-S65)*SUMIFS(基础数据!$C$29:$C$48,基础数据!$B$29:$B$48,广告是否投放过高——第三轮积分赛四季度广告复盘!B65)/100</f>
        <v>0.39967773620466546</v>
      </c>
      <c r="Y65" s="99">
        <v>7800</v>
      </c>
      <c r="Z65" s="99">
        <f>IFERROR(LOOKUP(1,0/('4Q产品评价处理'!$A$12:$A$1017=C65),'4Q产品评价处理'!$G$12:$G$1017),0)</f>
        <v>0.71</v>
      </c>
      <c r="AA65" s="102">
        <f t="shared" si="8"/>
        <v>7800</v>
      </c>
      <c r="AB65" s="100">
        <f>M65*广告累计效应系数计算!$G$2*广告累计效应系数计算!$K$2+广告是否投放过高——第三轮积分赛四季度广告复盘!T65*广告累计效应系数计算!$G$2+广告是否投放过高——第三轮积分赛四季度广告复盘!AA65</f>
        <v>13815.104107209805</v>
      </c>
      <c r="AC65" s="100">
        <f t="shared" si="9"/>
        <v>483599.46208732965</v>
      </c>
      <c r="AD65" s="100">
        <f>IFERROR(IF(B65=基础数据!$A$2,广告是否投放过高——第三轮积分赛四季度广告复盘!AB65/广告是否投放过高——第三轮积分赛四季度广告复盘!AC65*基础数据!$D$2,IF(B65=基础数据!$A$3,广告是否投放过高——第三轮积分赛四季度广告复盘!AB65/广告是否投放过高——第三轮积分赛四季度广告复盘!AC65*基础数据!$D$3,IF(B65=基础数据!$A$4,广告是否投放过高——第三轮积分赛四季度广告复盘!AB65/广告是否投放过高——第三轮积分赛四季度广告复盘!AC65*基础数据!$D$4,广告是否投放过高——第三轮积分赛四季度广告复盘!AB65/广告是否投放过高——第三轮积分赛四季度广告复盘!AC65*基础数据!$D$5))),0)</f>
        <v>0.71418111424176056</v>
      </c>
      <c r="AE65" s="115">
        <f>(AD65-Z65)*SUMIFS(基础数据!$C$51:$C$78,基础数据!$B$51:$B$78,广告是否投放过高——第三轮积分赛四季度广告复盘!B65)/100</f>
        <v>0.21917400855309052</v>
      </c>
      <c r="AF65" s="117">
        <f t="shared" si="10"/>
        <v>0</v>
      </c>
      <c r="AG65" s="104">
        <f t="shared" si="11"/>
        <v>1.1638664455267587</v>
      </c>
      <c r="AH65" s="104">
        <v>59.408461871411845</v>
      </c>
      <c r="AI65" s="104">
        <f>IF(B65=基础数据!$A$2,基础数据!$B$2*广告是否投放过高——第三轮积分赛四季度广告复盘!AG65,IF(B65=基础数据!$A$3,基础数据!$B$3*广告是否投放过高——第三轮积分赛四季度广告复盘!AG65,IF(B65=基础数据!$A$4,基础数据!$B$4*广告是否投放过高——第三轮积分赛四季度广告复盘!AG65,基础数据!$B$5*广告是否投放过高——第三轮积分赛四季度广告复盘!AG65)))-AH65</f>
        <v>871.68469454999502</v>
      </c>
    </row>
    <row r="66" spans="1:35">
      <c r="A66" s="94">
        <f t="shared" si="0"/>
        <v>11</v>
      </c>
      <c r="B66" s="100" t="str">
        <f>IFERROR(LOOKUP(1,0/((订单汇总处理!$G$7:$G$2423=C66)*(订单汇总处理!$D$7:$D$2423=2)),订单汇总处理!$H$7:$H$2423),B67)</f>
        <v>公司白领</v>
      </c>
      <c r="C66" s="100" t="str">
        <f t="shared" si="1"/>
        <v>白棋2</v>
      </c>
      <c r="D66" s="98" t="s">
        <v>3199</v>
      </c>
      <c r="E66" s="99">
        <v>18000</v>
      </c>
      <c r="F66" s="99">
        <f>IFERROR(LOOKUP(1,0/('1Q产品评价处理'!$A$13:$A$94=C66),'1Q产品评价处理'!$G$13:$G$94),0)</f>
        <v>2.1800000000000002</v>
      </c>
      <c r="G66" s="102">
        <f t="shared" si="2"/>
        <v>18000</v>
      </c>
      <c r="H66" s="100">
        <f t="shared" si="3"/>
        <v>206714.8</v>
      </c>
      <c r="I66" s="100">
        <f>IFERROR(IF(B66=基础数据!$A$2,广告是否投放过高——第三轮积分赛四季度广告复盘!G66/广告是否投放过高——第三轮积分赛四季度广告复盘!H66*基础数据!$D$2,IF(B66=基础数据!$A$3,广告是否投放过高——第三轮积分赛四季度广告复盘!G66/广告是否投放过高——第三轮积分赛四季度广告复盘!H66*基础数据!$D$3,IF(B66=基础数据!$A$4,广告是否投放过高——第三轮积分赛四季度广告复盘!G66/广告是否投放过高——第三轮积分赛四季度广告复盘!H66*基础数据!$D$4,广告是否投放过高——第三轮积分赛四季度广告复盘!G66/广告是否投放过高——第三轮积分赛四季度广告复盘!H66*基础数据!$D$5))),0)</f>
        <v>2.1769123449312775</v>
      </c>
      <c r="J66" s="115">
        <f>(I66-F66)*SUMIFS(基础数据!$C$9:$C$12,基础数据!$B$9:$B$12,广告是否投放过高——第三轮积分赛四季度广告复盘!B66)/100</f>
        <v>-2.2725141305798786E-2</v>
      </c>
      <c r="K66" s="99">
        <v>3000</v>
      </c>
      <c r="L66" s="99">
        <f>IFERROR(LOOKUP(1,0/('2Q产品评价处理'!$A$12:$A$507=C66),'2Q产品评价处理'!$G$12:$G$507),0)</f>
        <v>0.65</v>
      </c>
      <c r="M66" s="102">
        <f t="shared" si="4"/>
        <v>3000</v>
      </c>
      <c r="N66" s="100">
        <f>M66+G66*广告累计效应系数计算!$G$2</f>
        <v>12657.668429524027</v>
      </c>
      <c r="O66" s="100">
        <f t="shared" si="5"/>
        <v>476873.27654863178</v>
      </c>
      <c r="P66" s="100">
        <f>IFERROR(IF(B66=基础数据!$A$2,广告是否投放过高——第三轮积分赛四季度广告复盘!N66/广告是否投放过高——第三轮积分赛四季度广告复盘!O66*基础数据!$D$2,IF(B66=基础数据!$A$3,广告是否投放过高——第三轮积分赛四季度广告复盘!N66/广告是否投放过高——第三轮积分赛四季度广告复盘!O66*基础数据!$D$3,IF(B66=基础数据!$A$4,广告是否投放过高——第三轮积分赛四季度广告复盘!N66/广告是否投放过高——第三轮积分赛四季度广告复盘!O66*基础数据!$D$4,广告是否投放过高——第三轮积分赛四季度广告复盘!N66/广告是否投放过高——第三轮积分赛四季度广告复盘!O66*基础数据!$D$5))),0)</f>
        <v>0.66357610354756325</v>
      </c>
      <c r="Q66" s="115">
        <f>(P66-L66)*SUMIFS(基础数据!$C$15:$C$26,基础数据!$B$15:$B$26,广告是否投放过高——第三轮积分赛四季度广告复盘!B66)/100</f>
        <v>0.32514767996413918</v>
      </c>
      <c r="R66" s="99">
        <v>1000</v>
      </c>
      <c r="S66" s="99">
        <f>IFERROR(LOOKUP(1,0/('3Q产品评价处理'!$A$12:$A$853=C66),'3Q产品评价处理'!$G$12:$G$853),0)</f>
        <v>0.37</v>
      </c>
      <c r="T66" s="102">
        <f t="shared" si="6"/>
        <v>1000</v>
      </c>
      <c r="U66" s="100">
        <f>G66*广告累计效应系数计算!$G$2*广告累计效应系数计算!$K$2+广告是否投放过高——第三轮积分赛四季度广告复盘!M66*广告累计效应系数计算!$G$2+广告是否投放过高——第三轮积分赛四季度广告复盘!T66</f>
        <v>7057.4382584570922</v>
      </c>
      <c r="V66" s="100">
        <f t="shared" si="7"/>
        <v>477273.33401560219</v>
      </c>
      <c r="W66" s="100">
        <f>IFERROR(IF(B66=基础数据!$A$2,广告是否投放过高——第三轮积分赛四季度广告复盘!U66/广告是否投放过高——第三轮积分赛四季度广告复盘!V66*基础数据!$D$2,IF(B66=基础数据!$A$3,广告是否投放过高——第三轮积分赛四季度广告复盘!U66/广告是否投放过高——第三轮积分赛四季度广告复盘!V66*基础数据!$D$3,IF(B66=基础数据!$A$4,广告是否投放过高——第三轮积分赛四季度广告复盘!U66/广告是否投放过高——第三轮积分赛四季度广告复盘!V66*基础数据!$D$4,广告是否投放过高——第三轮积分赛四季度广告复盘!U66/广告是否投放过高——第三轮积分赛四季度广告复盘!V66*基础数据!$D$5))),0)</f>
        <v>0.36967486739089339</v>
      </c>
      <c r="X66" s="115">
        <f>(W66-S66)*SUMIFS(基础数据!$C$29:$C$48,基础数据!$B$29:$B$48,广告是否投放过高——第三轮积分赛四季度广告复盘!B66)/100</f>
        <v>-1.2501348820148932E-2</v>
      </c>
      <c r="Y66" s="99">
        <v>10000</v>
      </c>
      <c r="Z66" s="99">
        <f>IFERROR(LOOKUP(1,0/('4Q产品评价处理'!$A$12:$A$1017=C66),'4Q产品评价处理'!$G$12:$G$1017),0)</f>
        <v>0.57999999999999996</v>
      </c>
      <c r="AA66" s="102">
        <f t="shared" si="8"/>
        <v>10000</v>
      </c>
      <c r="AB66" s="100">
        <f>M66*广告累计效应系数计算!$G$2*广告累计效应系数计算!$K$2+广告是否投放过高——第三轮积分赛四季度广告复盘!T66*广告累计效应系数计算!$G$2+广告是否投放过高——第三轮积分赛四季度广告复盘!AA66</f>
        <v>11277.84161056296</v>
      </c>
      <c r="AC66" s="100">
        <f t="shared" si="9"/>
        <v>483599.46208732965</v>
      </c>
      <c r="AD66" s="100">
        <f>IFERROR(IF(B66=基础数据!$A$2,广告是否投放过高——第三轮积分赛四季度广告复盘!AB66/广告是否投放过高——第三轮积分赛四季度广告复盘!AC66*基础数据!$D$2,IF(B66=基础数据!$A$3,广告是否投放过高——第三轮积分赛四季度广告复盘!AB66/广告是否投放过高——第三轮积分赛四季度广告复盘!AC66*基础数据!$D$3,IF(B66=基础数据!$A$4,广告是否投放过高——第三轮积分赛四季度广告复盘!AB66/广告是否投放过高——第三轮积分赛四季度广告复盘!AC66*基础数据!$D$4,广告是否投放过高——第三轮积分赛四季度广告复盘!AB66/广告是否投放过高——第三轮积分赛四季度广告复盘!AC66*基础数据!$D$5))),0)</f>
        <v>0.58301562009008079</v>
      </c>
      <c r="AE66" s="115">
        <f>(AD66-Z66)*SUMIFS(基础数据!$C$51:$C$78,基础数据!$B$51:$B$78,广告是否投放过高——第三轮积分赛四季度广告复盘!B66)/100</f>
        <v>0.15807880512203704</v>
      </c>
      <c r="AF66" s="117">
        <f t="shared" si="10"/>
        <v>0</v>
      </c>
      <c r="AG66" s="104">
        <f t="shared" si="11"/>
        <v>0.44799999496022852</v>
      </c>
      <c r="AH66" s="104">
        <v>-128.20069638114663</v>
      </c>
      <c r="AI66" s="104">
        <f>IF(B66=基础数据!$A$2,基础数据!$B$2*广告是否投放过高——第三轮积分赛四季度广告复盘!AG66,IF(B66=基础数据!$A$3,基础数据!$B$3*广告是否投放过高——第三轮积分赛四季度广告复盘!AG66,IF(B66=基础数据!$A$4,基础数据!$B$4*广告是否投放过高——第三轮积分赛四季度广告复盘!AG66,基础数据!$B$5*广告是否投放过高——第三轮积分赛四季度广告复盘!AG66)))-AH66</f>
        <v>486.60069234932939</v>
      </c>
    </row>
    <row r="67" spans="1:35">
      <c r="A67" s="94">
        <f t="shared" ref="A67:A130" si="12">IF(D67="",0,--SUBSTITUTE(TRIM(RIGHT(SUBSTITUTE(D67,"(",REPT(" ",99)),99)),")",))</f>
        <v>11</v>
      </c>
      <c r="B67" s="100" t="str">
        <f>IFERROR(LOOKUP(1,0/((订单汇总处理!$G$7:$G$2423=C67)*(订单汇总处理!$D$7:$D$2423=2)),订单汇总处理!$H$7:$H$2423),B68)</f>
        <v>公司白领</v>
      </c>
      <c r="C67" s="100" t="str">
        <f t="shared" ref="C67:C130" si="13">MID(D67,1,FIND("(",D67)-1)</f>
        <v>白棋1</v>
      </c>
      <c r="D67" s="98" t="s">
        <v>3200</v>
      </c>
      <c r="E67" s="98"/>
      <c r="F67" s="99">
        <f>IFERROR(LOOKUP(1,0/('1Q产品评价处理'!$A$13:$A$94=C67),'1Q产品评价处理'!$G$13:$G$94),0)</f>
        <v>0</v>
      </c>
      <c r="G67" s="102">
        <f t="shared" ref="G67:G130" si="14">E67</f>
        <v>0</v>
      </c>
      <c r="H67" s="100">
        <f t="shared" ref="H67:H130" si="15">SUMIFS($G$2:$G$173,$B$2:$B$173,B67)</f>
        <v>206714.8</v>
      </c>
      <c r="I67" s="100">
        <f>IFERROR(IF(B67=基础数据!$A$2,广告是否投放过高——第三轮积分赛四季度广告复盘!G67/广告是否投放过高——第三轮积分赛四季度广告复盘!H67*基础数据!$D$2,IF(B67=基础数据!$A$3,广告是否投放过高——第三轮积分赛四季度广告复盘!G67/广告是否投放过高——第三轮积分赛四季度广告复盘!H67*基础数据!$D$3,IF(B67=基础数据!$A$4,广告是否投放过高——第三轮积分赛四季度广告复盘!G67/广告是否投放过高——第三轮积分赛四季度广告复盘!H67*基础数据!$D$4,广告是否投放过高——第三轮积分赛四季度广告复盘!G67/广告是否投放过高——第三轮积分赛四季度广告复盘!H67*基础数据!$D$5))),0)</f>
        <v>0</v>
      </c>
      <c r="J67" s="115">
        <f>(I67-F67)*SUMIFS(基础数据!$C$9:$C$12,基础数据!$B$9:$B$12,广告是否投放过高——第三轮积分赛四季度广告复盘!B67)/100</f>
        <v>0</v>
      </c>
      <c r="K67" s="99">
        <v>10000</v>
      </c>
      <c r="L67" s="99">
        <f>IFERROR(LOOKUP(1,0/('2Q产品评价处理'!$A$12:$A$507=C67),'2Q产品评价处理'!$G$12:$G$507),0)</f>
        <v>0.51</v>
      </c>
      <c r="M67" s="102">
        <f t="shared" ref="M67:M130" si="16">K67</f>
        <v>10000</v>
      </c>
      <c r="N67" s="100">
        <f>M67+G67*广告累计效应系数计算!$G$2</f>
        <v>10000</v>
      </c>
      <c r="O67" s="100">
        <f t="shared" ref="O67:O130" si="17">SUMIFS($N$2:$N$173,$B$2:$B$173,B67)</f>
        <v>476873.27654863178</v>
      </c>
      <c r="P67" s="100">
        <f>IFERROR(IF(B67=基础数据!$A$2,广告是否投放过高——第三轮积分赛四季度广告复盘!N67/广告是否投放过高——第三轮积分赛四季度广告复盘!O67*基础数据!$D$2,IF(B67=基础数据!$A$3,广告是否投放过高——第三轮积分赛四季度广告复盘!N67/广告是否投放过高——第三轮积分赛四季度广告复盘!O67*基础数据!$D$3,IF(B67=基础数据!$A$4,广告是否投放过高——第三轮积分赛四季度广告复盘!N67/广告是否投放过高——第三轮积分赛四季度广告复盘!O67*基础数据!$D$4,广告是否投放过高——第三轮积分赛四季度广告复盘!N67/广告是否投放过高——第三轮积分赛四季度广告复盘!O67*基础数据!$D$5))),0)</f>
        <v>0.52424829046696408</v>
      </c>
      <c r="Q67" s="115">
        <f>(P67-L67)*SUMIFS(基础数据!$C$15:$C$26,基础数据!$B$15:$B$26,广告是否投放过高——第三轮积分赛四季度广告复盘!B67)/100</f>
        <v>0.34124655668378961</v>
      </c>
      <c r="R67" s="99">
        <v>1000</v>
      </c>
      <c r="S67" s="99">
        <f>IFERROR(LOOKUP(1,0/('3Q产品评价处理'!$A$12:$A$853=C67),'3Q产品评价处理'!$G$12:$G$853),0)</f>
        <v>0.33</v>
      </c>
      <c r="T67" s="102">
        <f t="shared" ref="T67:T130" si="18">R67</f>
        <v>1000</v>
      </c>
      <c r="U67" s="100">
        <f>G67*广告累计效应系数计算!$G$2*广告累计效应系数计算!$K$2+广告是否投放过高——第三轮积分赛四季度广告复盘!M67*广告累计效应系数计算!$G$2+广告是否投放过高——第三轮积分赛四季度广告复盘!T67</f>
        <v>6365.3713497355702</v>
      </c>
      <c r="V67" s="100">
        <f t="shared" ref="V67:V130" si="19">SUMIFS($U$2:$U$173,$B$2:$B$173,B67)</f>
        <v>477273.33401560219</v>
      </c>
      <c r="W67" s="100">
        <f>IFERROR(IF(B67=基础数据!$A$2,广告是否投放过高——第三轮积分赛四季度广告复盘!U67/广告是否投放过高——第三轮积分赛四季度广告复盘!V67*基础数据!$D$2,IF(B67=基础数据!$A$3,广告是否投放过高——第三轮积分赛四季度广告复盘!U67/广告是否投放过高——第三轮积分赛四季度广告复盘!V67*基础数据!$D$3,IF(B67=基础数据!$A$4,广告是否投放过高——第三轮积分赛四季度广告复盘!U67/广告是否投放过高——第三轮积分赛四季度广告复盘!V67*基础数据!$D$4,广告是否投放过高——第三轮积分赛四季度广告复盘!U67/广告是否投放过高——第三轮积分赛四季度广告复盘!V67*基础数据!$D$5))),0)</f>
        <v>0.33342378968565445</v>
      </c>
      <c r="X67" s="115">
        <f>(W67-S67)*SUMIFS(基础数据!$C$29:$C$48,基础数据!$B$29:$B$48,广告是否投放过高——第三轮积分赛四季度广告复盘!B67)/100</f>
        <v>0.13164471341341294</v>
      </c>
      <c r="Y67" s="99">
        <v>6000</v>
      </c>
      <c r="Z67" s="99">
        <f>IFERROR(LOOKUP(1,0/('4Q产品评价处理'!$A$12:$A$1017=C67),'4Q产品评价处理'!$G$12:$G$1017),0)</f>
        <v>0.46</v>
      </c>
      <c r="AA67" s="102">
        <f t="shared" ref="AA67:AA130" si="20">Y67</f>
        <v>6000</v>
      </c>
      <c r="AB67" s="100">
        <f>M67*广告累计效应系数计算!$G$2*广告累计效应系数计算!$K$2+广告是否投放过高——第三轮积分赛四季度广告复盘!T67*广告累计效应系数计算!$G$2+广告是否投放过高——第三轮积分赛四季度广告复盘!AA67</f>
        <v>9007.5520536049025</v>
      </c>
      <c r="AC67" s="100">
        <f t="shared" ref="AC67:AC130" si="21">SUMIFS($AB$2:$AB$173,$B$2:$B$173,B67)</f>
        <v>483599.46208732965</v>
      </c>
      <c r="AD67" s="100">
        <f>IFERROR(IF(B67=基础数据!$A$2,广告是否投放过高——第三轮积分赛四季度广告复盘!AB67/广告是否投放过高——第三轮积分赛四季度广告复盘!AC67*基础数据!$D$2,IF(B67=基础数据!$A$3,广告是否投放过高——第三轮积分赛四季度广告复盘!AB67/广告是否投放过高——第三轮积分赛四季度广告复盘!AC67*基础数据!$D$3,IF(B67=基础数据!$A$4,广告是否投放过高——第三轮积分赛四季度广告复盘!AB67/广告是否投放过高——第三轮积分赛四季度广告复盘!AC67*基础数据!$D$4,广告是否投放过高——第三轮积分赛四季度广告复盘!AB67/广告是否投放过高——第三轮积分赛四季度广告复盘!AC67*基础数据!$D$5))),0)</f>
        <v>0.46565147191883638</v>
      </c>
      <c r="AE67" s="115">
        <f>(AD67-Z67)*SUMIFS(基础数据!$C$51:$C$78,基础数据!$B$51:$B$78,广告是否投放过高——第三轮积分赛四季度广告复盘!B67)/100</f>
        <v>0.296250157985402</v>
      </c>
      <c r="AF67" s="117">
        <f t="shared" ref="AF67:AF130" si="22">G67-E67+M67-K67+T67-R67+AA67-Y67</f>
        <v>0</v>
      </c>
      <c r="AG67" s="104">
        <f t="shared" ref="AG67:AG130" si="23">J67+Q67+X67+AE67</f>
        <v>0.76914142808260455</v>
      </c>
      <c r="AH67" s="104">
        <v>216.41289474241466</v>
      </c>
      <c r="AI67" s="104">
        <f>IF(B67=基础数据!$A$2,基础数据!$B$2*广告是否投放过高——第三轮积分赛四季度广告复盘!AG67,IF(B67=基础数据!$A$3,基础数据!$B$3*广告是否投放过高——第三轮积分赛四季度广告复盘!AG67,IF(B67=基础数据!$A$4,基础数据!$B$4*广告是否投放过高——第三轮积分赛四季度广告复盘!AG67,基础数据!$B$5*广告是否投放过高——第三轮积分赛四季度广告复盘!AG67)))-AH67</f>
        <v>398.90024772366894</v>
      </c>
    </row>
    <row r="68" spans="1:35">
      <c r="A68" s="94">
        <f t="shared" si="12"/>
        <v>12</v>
      </c>
      <c r="B68" s="100" t="str">
        <f>IFERROR(LOOKUP(1,0/((订单汇总处理!$G$7:$G$2423=C68)*(订单汇总处理!$D$7:$D$2423=2)),订单汇总处理!$H$7:$H$2423),B69)</f>
        <v>公司白领</v>
      </c>
      <c r="C68" s="100" t="str">
        <f t="shared" si="13"/>
        <v>2blbl</v>
      </c>
      <c r="D68" s="98" t="s">
        <v>3201</v>
      </c>
      <c r="E68" s="98"/>
      <c r="F68" s="99">
        <f>IFERROR(LOOKUP(1,0/('1Q产品评价处理'!$A$13:$A$94=C68),'1Q产品评价处理'!$G$13:$G$94),0)</f>
        <v>0</v>
      </c>
      <c r="G68" s="102">
        <f t="shared" si="14"/>
        <v>0</v>
      </c>
      <c r="H68" s="100">
        <f t="shared" si="15"/>
        <v>206714.8</v>
      </c>
      <c r="I68" s="100">
        <f>IFERROR(IF(B68=基础数据!$A$2,广告是否投放过高——第三轮积分赛四季度广告复盘!G68/广告是否投放过高——第三轮积分赛四季度广告复盘!H68*基础数据!$D$2,IF(B68=基础数据!$A$3,广告是否投放过高——第三轮积分赛四季度广告复盘!G68/广告是否投放过高——第三轮积分赛四季度广告复盘!H68*基础数据!$D$3,IF(B68=基础数据!$A$4,广告是否投放过高——第三轮积分赛四季度广告复盘!G68/广告是否投放过高——第三轮积分赛四季度广告复盘!H68*基础数据!$D$4,广告是否投放过高——第三轮积分赛四季度广告复盘!G68/广告是否投放过高——第三轮积分赛四季度广告复盘!H68*基础数据!$D$5))),0)</f>
        <v>0</v>
      </c>
      <c r="J68" s="115">
        <f>(I68-F68)*SUMIFS(基础数据!$C$9:$C$12,基础数据!$B$9:$B$12,广告是否投放过高——第三轮积分赛四季度广告复盘!B68)/100</f>
        <v>0</v>
      </c>
      <c r="K68" s="98"/>
      <c r="L68" s="99">
        <f>IFERROR(LOOKUP(1,0/('2Q产品评价处理'!$A$12:$A$507=C68),'2Q产品评价处理'!$G$12:$G$507),0)</f>
        <v>0</v>
      </c>
      <c r="M68" s="102">
        <f t="shared" si="16"/>
        <v>0</v>
      </c>
      <c r="N68" s="100">
        <f>M68+G68*广告累计效应系数计算!$G$2</f>
        <v>0</v>
      </c>
      <c r="O68" s="100">
        <f t="shared" si="17"/>
        <v>476873.27654863178</v>
      </c>
      <c r="P68" s="100">
        <f>IFERROR(IF(B68=基础数据!$A$2,广告是否投放过高——第三轮积分赛四季度广告复盘!N68/广告是否投放过高——第三轮积分赛四季度广告复盘!O68*基础数据!$D$2,IF(B68=基础数据!$A$3,广告是否投放过高——第三轮积分赛四季度广告复盘!N68/广告是否投放过高——第三轮积分赛四季度广告复盘!O68*基础数据!$D$3,IF(B68=基础数据!$A$4,广告是否投放过高——第三轮积分赛四季度广告复盘!N68/广告是否投放过高——第三轮积分赛四季度广告复盘!O68*基础数据!$D$4,广告是否投放过高——第三轮积分赛四季度广告复盘!N68/广告是否投放过高——第三轮积分赛四季度广告复盘!O68*基础数据!$D$5))),0)</f>
        <v>0</v>
      </c>
      <c r="Q68" s="115">
        <f>(P68-L68)*SUMIFS(基础数据!$C$15:$C$26,基础数据!$B$15:$B$26,广告是否投放过高——第三轮积分赛四季度广告复盘!B68)/100</f>
        <v>0</v>
      </c>
      <c r="R68" s="98">
        <v>0</v>
      </c>
      <c r="S68" s="99">
        <f>IFERROR(LOOKUP(1,0/('3Q产品评价处理'!$A$12:$A$853=C68),'3Q产品评价处理'!$G$12:$G$853),0)</f>
        <v>0</v>
      </c>
      <c r="T68" s="102">
        <f t="shared" si="18"/>
        <v>0</v>
      </c>
      <c r="U68" s="100">
        <f>G68*广告累计效应系数计算!$G$2*广告累计效应系数计算!$K$2+广告是否投放过高——第三轮积分赛四季度广告复盘!M68*广告累计效应系数计算!$G$2+广告是否投放过高——第三轮积分赛四季度广告复盘!T68</f>
        <v>0</v>
      </c>
      <c r="V68" s="100">
        <f t="shared" si="19"/>
        <v>477273.33401560219</v>
      </c>
      <c r="W68" s="100">
        <f>IFERROR(IF(B68=基础数据!$A$2,广告是否投放过高——第三轮积分赛四季度广告复盘!U68/广告是否投放过高——第三轮积分赛四季度广告复盘!V68*基础数据!$D$2,IF(B68=基础数据!$A$3,广告是否投放过高——第三轮积分赛四季度广告复盘!U68/广告是否投放过高——第三轮积分赛四季度广告复盘!V68*基础数据!$D$3,IF(B68=基础数据!$A$4,广告是否投放过高——第三轮积分赛四季度广告复盘!U68/广告是否投放过高——第三轮积分赛四季度广告复盘!V68*基础数据!$D$4,广告是否投放过高——第三轮积分赛四季度广告复盘!U68/广告是否投放过高——第三轮积分赛四季度广告复盘!V68*基础数据!$D$5))),0)</f>
        <v>0</v>
      </c>
      <c r="X68" s="115">
        <f>(W68-S68)*SUMIFS(基础数据!$C$29:$C$48,基础数据!$B$29:$B$48,广告是否投放过高——第三轮积分赛四季度广告复盘!B68)/100</f>
        <v>0</v>
      </c>
      <c r="Y68" s="99">
        <v>5000</v>
      </c>
      <c r="Z68" s="99">
        <f>IFERROR(LOOKUP(1,0/('4Q产品评价处理'!$A$12:$A$1017=C68),'4Q产品评价处理'!$G$12:$G$1017),0)</f>
        <v>0.26</v>
      </c>
      <c r="AA68" s="102">
        <f t="shared" si="20"/>
        <v>5000</v>
      </c>
      <c r="AB68" s="100">
        <f>M68*广告累计效应系数计算!$G$2*广告累计效应系数计算!$K$2+广告是否投放过高——第三轮积分赛四季度广告复盘!T68*广告累计效应系数计算!$G$2+广告是否投放过高——第三轮积分赛四季度广告复盘!AA68</f>
        <v>5000</v>
      </c>
      <c r="AC68" s="100">
        <f t="shared" si="21"/>
        <v>483599.46208732965</v>
      </c>
      <c r="AD68" s="100">
        <f>IFERROR(IF(B68=基础数据!$A$2,广告是否投放过高——第三轮积分赛四季度广告复盘!AB68/广告是否投放过高——第三轮积分赛四季度广告复盘!AC68*基础数据!$D$2,IF(B68=基础数据!$A$3,广告是否投放过高——第三轮积分赛四季度广告复盘!AB68/广告是否投放过高——第三轮积分赛四季度广告复盘!AC68*基础数据!$D$3,IF(B68=基础数据!$A$4,广告是否投放过高——第三轮积分赛四季度广告复盘!AB68/广告是否投放过高——第三轮积分赛四季度广告复盘!AC68*基础数据!$D$4,广告是否投放过高——第三轮积分赛四季度广告复盘!AB68/广告是否投放过高——第三轮积分赛四季度广告复盘!AC68*基础数据!$D$5))),0)</f>
        <v>0.25847836856656214</v>
      </c>
      <c r="AE68" s="115">
        <f>(AD68-Z68)*SUMIFS(基础数据!$C$51:$C$78,基础数据!$B$51:$B$78,广告是否投放过高——第三轮积分赛四季度广告复盘!B68)/100</f>
        <v>-7.9763919740812858E-2</v>
      </c>
      <c r="AF68" s="117">
        <f t="shared" si="22"/>
        <v>0</v>
      </c>
      <c r="AG68" s="104">
        <f t="shared" si="23"/>
        <v>-7.9763919740812858E-2</v>
      </c>
      <c r="AH68" s="104">
        <v>-116.17375243227059</v>
      </c>
      <c r="AI68" s="104">
        <f>IF(B68=基础数据!$A$2,基础数据!$B$2*广告是否投放过高——第三轮积分赛四季度广告复盘!AG68,IF(B68=基础数据!$A$3,基础数据!$B$3*广告是否投放过高——第三轮积分赛四季度广告复盘!AG68,IF(B68=基础数据!$A$4,基础数据!$B$4*广告是否投放过高——第三轮积分赛四季度广告复盘!AG68,基础数据!$B$5*广告是否投放过高——第三轮积分赛四季度广告复盘!AG68)))-AH68</f>
        <v>52.362616639620306</v>
      </c>
    </row>
    <row r="69" spans="1:35">
      <c r="A69" s="94">
        <f t="shared" si="12"/>
        <v>12</v>
      </c>
      <c r="B69" s="100" t="str">
        <f>IFERROR(LOOKUP(1,0/((订单汇总处理!$G$7:$G$2423=C69)*(订单汇总处理!$D$7:$D$2423=2)),订单汇总处理!$H$7:$H$2423),B70)</f>
        <v>公司白领</v>
      </c>
      <c r="C69" s="100" t="str">
        <f t="shared" si="13"/>
        <v>bl3</v>
      </c>
      <c r="D69" s="98" t="s">
        <v>3202</v>
      </c>
      <c r="E69" s="98"/>
      <c r="F69" s="99">
        <f>IFERROR(LOOKUP(1,0/('1Q产品评价处理'!$A$13:$A$94=C69),'1Q产品评价处理'!$G$13:$G$94),0)</f>
        <v>0</v>
      </c>
      <c r="G69" s="102">
        <f t="shared" si="14"/>
        <v>0</v>
      </c>
      <c r="H69" s="100">
        <f t="shared" si="15"/>
        <v>206714.8</v>
      </c>
      <c r="I69" s="100">
        <f>IFERROR(IF(B69=基础数据!$A$2,广告是否投放过高——第三轮积分赛四季度广告复盘!G69/广告是否投放过高——第三轮积分赛四季度广告复盘!H69*基础数据!$D$2,IF(B69=基础数据!$A$3,广告是否投放过高——第三轮积分赛四季度广告复盘!G69/广告是否投放过高——第三轮积分赛四季度广告复盘!H69*基础数据!$D$3,IF(B69=基础数据!$A$4,广告是否投放过高——第三轮积分赛四季度广告复盘!G69/广告是否投放过高——第三轮积分赛四季度广告复盘!H69*基础数据!$D$4,广告是否投放过高——第三轮积分赛四季度广告复盘!G69/广告是否投放过高——第三轮积分赛四季度广告复盘!H69*基础数据!$D$5))),0)</f>
        <v>0</v>
      </c>
      <c r="J69" s="115">
        <f>(I69-F69)*SUMIFS(基础数据!$C$9:$C$12,基础数据!$B$9:$B$12,广告是否投放过高——第三轮积分赛四季度广告复盘!B69)/100</f>
        <v>0</v>
      </c>
      <c r="K69" s="99">
        <v>3000</v>
      </c>
      <c r="L69" s="99">
        <f>IFERROR(LOOKUP(1,0/('2Q产品评价处理'!$A$12:$A$507=C69),'2Q产品评价处理'!$G$12:$G$507),0)</f>
        <v>0.15</v>
      </c>
      <c r="M69" s="102">
        <f t="shared" si="16"/>
        <v>3000</v>
      </c>
      <c r="N69" s="100">
        <f>M69+G69*广告累计效应系数计算!$G$2</f>
        <v>3000</v>
      </c>
      <c r="O69" s="100">
        <f t="shared" si="17"/>
        <v>476873.27654863178</v>
      </c>
      <c r="P69" s="100">
        <f>IFERROR(IF(B69=基础数据!$A$2,广告是否投放过高——第三轮积分赛四季度广告复盘!N69/广告是否投放过高——第三轮积分赛四季度广告复盘!O69*基础数据!$D$2,IF(B69=基础数据!$A$3,广告是否投放过高——第三轮积分赛四季度广告复盘!N69/广告是否投放过高——第三轮积分赛四季度广告复盘!O69*基础数据!$D$3,IF(B69=基础数据!$A$4,广告是否投放过高——第三轮积分赛四季度广告复盘!N69/广告是否投放过高——第三轮积分赛四季度广告复盘!O69*基础数据!$D$4,广告是否投放过高——第三轮积分赛四季度广告复盘!N69/广告是否投放过高——第三轮积分赛四季度广告复盘!O69*基础数据!$D$5))),0)</f>
        <v>0.15727448714008924</v>
      </c>
      <c r="Q69" s="115">
        <f>(P69-L69)*SUMIFS(基础数据!$C$15:$C$26,基础数据!$B$15:$B$26,广告是否投放过高——第三轮积分赛四季度广告复盘!B69)/100</f>
        <v>0.17422396700513734</v>
      </c>
      <c r="R69" s="98">
        <v>0</v>
      </c>
      <c r="S69" s="99">
        <f>IFERROR(LOOKUP(1,0/('3Q产品评价处理'!$A$12:$A$853=C69),'3Q产品评价处理'!$G$12:$G$853),0)</f>
        <v>0.08</v>
      </c>
      <c r="T69" s="102">
        <f t="shared" si="18"/>
        <v>0</v>
      </c>
      <c r="U69" s="100">
        <f>G69*广告累计效应系数计算!$G$2*广告累计效应系数计算!$K$2+广告是否投放过高——第三轮积分赛四季度广告复盘!M69*广告累计效应系数计算!$G$2+广告是否投放过高——第三轮积分赛四季度广告复盘!T69</f>
        <v>1609.611404920671</v>
      </c>
      <c r="V69" s="100">
        <f t="shared" si="19"/>
        <v>477273.33401560219</v>
      </c>
      <c r="W69" s="100">
        <f>IFERROR(IF(B69=基础数据!$A$2,广告是否投放过高——第三轮积分赛四季度广告复盘!U69/广告是否投放过高——第三轮积分赛四季度广告复盘!V69*基础数据!$D$2,IF(B69=基础数据!$A$3,广告是否投放过高——第三轮积分赛四季度广告复盘!U69/广告是否投放过高——第三轮积分赛四季度广告复盘!V69*基础数据!$D$3,IF(B69=基础数据!$A$4,广告是否投放过高——第三轮积分赛四季度广告复盘!U69/广告是否投放过高——第三轮积分赛四季度广告复盘!V69*基础数据!$D$4,广告是否投放过高——第三轮积分赛四季度广告复盘!U69/广告是否投放过高——第三轮积分赛四季度广告复盘!V69*基础数据!$D$5))),0)</f>
        <v>8.4312871168497561E-2</v>
      </c>
      <c r="X69" s="115">
        <f>(W69-S69)*SUMIFS(基础数据!$C$29:$C$48,基础数据!$B$29:$B$48,广告是否投放过高——第三轮积分赛四季度广告复盘!B69)/100</f>
        <v>0.16582989642873117</v>
      </c>
      <c r="Y69" s="99">
        <v>5000</v>
      </c>
      <c r="Z69" s="99">
        <f>IFERROR(LOOKUP(1,0/('4Q产品评价处理'!$A$12:$A$1017=C69),'4Q产品评价处理'!$G$12:$G$1017),0)</f>
        <v>0.3</v>
      </c>
      <c r="AA69" s="102">
        <f t="shared" si="20"/>
        <v>5000</v>
      </c>
      <c r="AB69" s="100">
        <f>M69*广告累计效应系数计算!$G$2*广告累计效应系数计算!$K$2+广告是否投放过高——第三轮积分赛四季度广告复盘!T69*广告累计效应系数计算!$G$2+广告是否投放过高——第三轮积分赛四季度广告复盘!AA69</f>
        <v>5741.3044755894034</v>
      </c>
      <c r="AC69" s="100">
        <f t="shared" si="21"/>
        <v>483599.46208732965</v>
      </c>
      <c r="AD69" s="100">
        <f>IFERROR(IF(B69=基础数据!$A$2,广告是否投放过高——第三轮积分赛四季度广告复盘!AB69/广告是否投放过高——第三轮积分赛四季度广告复盘!AC69*基础数据!$D$2,IF(B69=基础数据!$A$3,广告是否投放过高——第三轮积分赛四季度广告复盘!AB69/广告是否投放过高——第三轮积分赛四季度广告复盘!AC69*基础数据!$D$3,IF(B69=基础数据!$A$4,广告是否投放过高——第三轮积分赛四季度广告复盘!AB69/广告是否投放过高——第三轮积分赛四季度广告复盘!AC69*基础数据!$D$4,广告是否投放过高——第三轮积分赛四季度广告复盘!AB69/广告是否投放过高——第三轮积分赛四季度广告复盘!AC69*基础数据!$D$5))),0)</f>
        <v>0.29680060285885013</v>
      </c>
      <c r="AE69" s="115">
        <f>(AD69-Z69)*SUMIFS(基础数据!$C$51:$C$78,基础数据!$B$51:$B$78,广告是否投放过高——第三轮积分赛四季度广告复盘!B69)/100</f>
        <v>-0.16771239813907576</v>
      </c>
      <c r="AF69" s="117">
        <f t="shared" si="22"/>
        <v>0</v>
      </c>
      <c r="AG69" s="104">
        <f t="shared" si="23"/>
        <v>0.17234146529479275</v>
      </c>
      <c r="AH69" s="104">
        <v>-8.5156338820291175</v>
      </c>
      <c r="AI69" s="104">
        <f>IF(B69=基础数据!$A$2,基础数据!$B$2*广告是否投放过高——第三轮积分赛四季度广告复盘!AG69,IF(B69=基础数据!$A$3,基础数据!$B$3*广告是否投放过高——第三轮积分赛四季度广告复盘!AG69,IF(B69=基础数据!$A$4,基础数据!$B$4*广告是否投放过高——第三轮积分赛四季度广告复盘!AG69,基础数据!$B$5*广告是否投放过高——第三轮积分赛四季度广告复盘!AG69)))-AH69</f>
        <v>146.38880611786331</v>
      </c>
    </row>
    <row r="70" spans="1:35">
      <c r="A70" s="94">
        <f t="shared" si="12"/>
        <v>12</v>
      </c>
      <c r="B70" s="100" t="str">
        <f>IFERROR(LOOKUP(1,0/((订单汇总处理!$G$7:$G$2423=C70)*(订单汇总处理!$D$7:$D$2423=2)),订单汇总处理!$H$7:$H$2423),B71)</f>
        <v>公司白领</v>
      </c>
      <c r="C70" s="100" t="str">
        <f t="shared" si="13"/>
        <v>1白领</v>
      </c>
      <c r="D70" s="98" t="s">
        <v>3203</v>
      </c>
      <c r="E70" s="99">
        <v>2000</v>
      </c>
      <c r="F70" s="99">
        <f>IFERROR(LOOKUP(1,0/('1Q产品评价处理'!$A$13:$A$94=C70),'1Q产品评价处理'!$G$13:$G$94),0)</f>
        <v>0.24</v>
      </c>
      <c r="G70" s="102">
        <f t="shared" si="14"/>
        <v>2000</v>
      </c>
      <c r="H70" s="100">
        <f t="shared" si="15"/>
        <v>206714.8</v>
      </c>
      <c r="I70" s="100">
        <f>IFERROR(IF(B70=基础数据!$A$2,广告是否投放过高——第三轮积分赛四季度广告复盘!G70/广告是否投放过高——第三轮积分赛四季度广告复盘!H70*基础数据!$D$2,IF(B70=基础数据!$A$3,广告是否投放过高——第三轮积分赛四季度广告复盘!G70/广告是否投放过高——第三轮积分赛四季度广告复盘!H70*基础数据!$D$3,IF(B70=基础数据!$A$4,广告是否投放过高——第三轮积分赛四季度广告复盘!G70/广告是否投放过高——第三轮积分赛四季度广告复盘!H70*基础数据!$D$4,广告是否投放过高——第三轮积分赛四季度广告复盘!G70/广告是否投放过高——第三轮积分赛四季度广告复盘!H70*基础数据!$D$5))),0)</f>
        <v>0.2418791494368086</v>
      </c>
      <c r="J70" s="115">
        <f>(I70-F70)*SUMIFS(基础数据!$C$9:$C$12,基础数据!$B$9:$B$12,广告是否投放过高——第三轮积分赛四季度广告复盘!B70)/100</f>
        <v>1.3830539854911396E-2</v>
      </c>
      <c r="K70" s="99">
        <v>3000</v>
      </c>
      <c r="L70" s="99">
        <f>IFERROR(LOOKUP(1,0/('2Q产品评价处理'!$A$12:$A$507=C70),'2Q产品评价处理'!$G$12:$G$507),0)</f>
        <v>0.21</v>
      </c>
      <c r="M70" s="102">
        <f t="shared" si="16"/>
        <v>3000</v>
      </c>
      <c r="N70" s="100">
        <f>M70+G70*广告累计效应系数计算!$G$2</f>
        <v>4073.0742699471139</v>
      </c>
      <c r="O70" s="100">
        <f t="shared" si="17"/>
        <v>476873.27654863178</v>
      </c>
      <c r="P70" s="100">
        <f>IFERROR(IF(B70=基础数据!$A$2,广告是否投放过高——第三轮积分赛四季度广告复盘!N70/广告是否投放过高——第三轮积分赛四季度广告复盘!O70*基础数据!$D$2,IF(B70=基础数据!$A$3,广告是否投放过高——第三轮积分赛四季度广告复盘!N70/广告是否投放过高——第三轮积分赛四季度广告复盘!O70*基础数据!$D$3,IF(B70=基础数据!$A$4,广告是否投放过高——第三轮积分赛四季度广告复盘!N70/广告是否投放过高——第三轮积分赛四季度广告复盘!O70*基础数据!$D$4,广告是否投放过高——第三轮积分赛四季度广告复盘!N70/广告是否投放过高——第三轮积分赛四季度广告复盘!O70*基础数据!$D$5))),0)</f>
        <v>0.2135302222964752</v>
      </c>
      <c r="Q70" s="115">
        <f>(P70-L70)*SUMIFS(基础数据!$C$15:$C$26,基础数据!$B$15:$B$26,广告是否投放过高——第三轮积分赛四季度广告复盘!B70)/100</f>
        <v>8.4548824000581155E-2</v>
      </c>
      <c r="R70" s="98">
        <v>0</v>
      </c>
      <c r="S70" s="99">
        <f>IFERROR(LOOKUP(1,0/('3Q产品评价处理'!$A$12:$A$853=C70),'3Q产品评价处理'!$G$12:$G$853),0)</f>
        <v>0.11</v>
      </c>
      <c r="T70" s="102">
        <f t="shared" si="18"/>
        <v>0</v>
      </c>
      <c r="U70" s="100">
        <f>G70*广告累计效应系数计算!$G$2*广告累计效应系数计算!$K$2+广告是否投放过高——第三轮积分赛四季度广告复盘!M70*广告累计效应系数计算!$G$2+广告是否投放过高——第三轮积分赛四季度广告复盘!T70</f>
        <v>2103.8143886469402</v>
      </c>
      <c r="V70" s="100">
        <f t="shared" si="19"/>
        <v>477273.33401560219</v>
      </c>
      <c r="W70" s="100">
        <f>IFERROR(IF(B70=基础数据!$A$2,广告是否投放过高——第三轮积分赛四季度广告复盘!U70/广告是否投放过高——第三轮积分赛四季度广告复盘!V70*基础数据!$D$2,IF(B70=基础数据!$A$3,广告是否投放过高——第三轮积分赛四季度广告复盘!U70/广告是否投放过高——第三轮积分赛四季度广告复盘!V70*基础数据!$D$3,IF(B70=基础数据!$A$4,广告是否投放过高——第三轮积分赛四季度广告复盘!U70/广告是否投放过高——第三轮积分赛四季度广告复盘!V70*基础数据!$D$4,广告是否投放过高——第三轮积分赛四季度广告复盘!U70/广告是否投放过高——第三轮积分赛四季度广告复盘!V70*基础数据!$D$5))),0)</f>
        <v>0.11019966121646795</v>
      </c>
      <c r="X70" s="115">
        <f>(W70-S70)*SUMIFS(基础数据!$C$29:$C$48,基础数据!$B$29:$B$48,广告是否投放过高——第三轮积分赛四季度广告复盘!B70)/100</f>
        <v>7.6769737731924685E-3</v>
      </c>
      <c r="Y70" s="99">
        <v>5000</v>
      </c>
      <c r="Z70" s="99">
        <f>IFERROR(LOOKUP(1,0/('4Q产品评价处理'!$A$12:$A$1017=C70),'4Q产品评价处理'!$G$12:$G$1017),0)</f>
        <v>0.3</v>
      </c>
      <c r="AA70" s="102">
        <f t="shared" si="20"/>
        <v>5000</v>
      </c>
      <c r="AB70" s="100">
        <f>M70*广告累计效应系数计算!$G$2*广告累计效应系数计算!$K$2+广告是否投放过高——第三轮积分赛四季度广告复盘!T70*广告累计效应系数计算!$G$2+广告是否投放过高——第三轮积分赛四季度广告复盘!AA70</f>
        <v>5741.3044755894034</v>
      </c>
      <c r="AC70" s="100">
        <f t="shared" si="21"/>
        <v>483599.46208732965</v>
      </c>
      <c r="AD70" s="100">
        <f>IFERROR(IF(B70=基础数据!$A$2,广告是否投放过高——第三轮积分赛四季度广告复盘!AB70/广告是否投放过高——第三轮积分赛四季度广告复盘!AC70*基础数据!$D$2,IF(B70=基础数据!$A$3,广告是否投放过高——第三轮积分赛四季度广告复盘!AB70/广告是否投放过高——第三轮积分赛四季度广告复盘!AC70*基础数据!$D$3,IF(B70=基础数据!$A$4,广告是否投放过高——第三轮积分赛四季度广告复盘!AB70/广告是否投放过高——第三轮积分赛四季度广告复盘!AC70*基础数据!$D$4,广告是否投放过高——第三轮积分赛四季度广告复盘!AB70/广告是否投放过高——第三轮积分赛四季度广告复盘!AC70*基础数据!$D$5))),0)</f>
        <v>0.29680060285885013</v>
      </c>
      <c r="AE70" s="115">
        <f>(AD70-Z70)*SUMIFS(基础数据!$C$51:$C$78,基础数据!$B$51:$B$78,广告是否投放过高——第三轮积分赛四季度广告复盘!B70)/100</f>
        <v>-0.16771239813907576</v>
      </c>
      <c r="AF70" s="117">
        <f t="shared" si="22"/>
        <v>0</v>
      </c>
      <c r="AG70" s="104">
        <f t="shared" si="23"/>
        <v>-6.1656060510390742E-2</v>
      </c>
      <c r="AH70" s="104">
        <v>-225.18085379616065</v>
      </c>
      <c r="AI70" s="104">
        <f>IF(B70=基础数据!$A$2,基础数据!$B$2*广告是否投放过高——第三轮积分赛四季度广告复盘!AG70,IF(B70=基础数据!$A$3,基础数据!$B$3*广告是否投放过高——第三轮积分赛四季度广告复盘!AG70,IF(B70=基础数据!$A$4,基础数据!$B$4*广告是否投放过高——第三轮积分赛四季度广告复盘!AG70,基础数据!$B$5*广告是否投放过高——第三轮积分赛四季度广告复盘!AG70)))-AH70</f>
        <v>175.85600538784806</v>
      </c>
    </row>
    <row r="71" spans="1:35">
      <c r="A71" s="94">
        <f t="shared" si="12"/>
        <v>13</v>
      </c>
      <c r="B71" s="100" t="str">
        <f>IFERROR(LOOKUP(1,0/((订单汇总处理!$G$7:$G$2423=C71)*(订单汇总处理!$D$7:$D$2423=2)),订单汇总处理!$H$7:$H$2423),B72)</f>
        <v>公司白领</v>
      </c>
      <c r="C71" s="100" t="str">
        <f t="shared" si="13"/>
        <v>白白2</v>
      </c>
      <c r="D71" s="98" t="s">
        <v>3204</v>
      </c>
      <c r="E71" s="99">
        <v>8010</v>
      </c>
      <c r="F71" s="99">
        <f>IFERROR(LOOKUP(1,0/('1Q产品评价处理'!$A$13:$A$94=C71),'1Q产品评价处理'!$G$13:$G$94),0)</f>
        <v>0.97</v>
      </c>
      <c r="G71" s="102">
        <f t="shared" si="14"/>
        <v>8010</v>
      </c>
      <c r="H71" s="100">
        <f t="shared" si="15"/>
        <v>206714.8</v>
      </c>
      <c r="I71" s="100">
        <f>IFERROR(IF(B71=基础数据!$A$2,广告是否投放过高——第三轮积分赛四季度广告复盘!G71/广告是否投放过高——第三轮积分赛四季度广告复盘!H71*基础数据!$D$2,IF(B71=基础数据!$A$3,广告是否投放过高——第三轮积分赛四季度广告复盘!G71/广告是否投放过高——第三轮积分赛四季度广告复盘!H71*基础数据!$D$3,IF(B71=基础数据!$A$4,广告是否投放过高——第三轮积分赛四季度广告复盘!G71/广告是否投放过高——第三轮积分赛四季度广告复盘!H71*基础数据!$D$4,广告是否投放过高——第三轮积分赛四季度广告复盘!G71/广告是否投放过高——第三轮积分赛四季度广告复盘!H71*基础数据!$D$5))),0)</f>
        <v>0.96872599349441846</v>
      </c>
      <c r="J71" s="115">
        <f>(I71-F71)*SUMIFS(基础数据!$C$9:$C$12,基础数据!$B$9:$B$12,广告是否投放过高——第三轮积分赛四季度广告复盘!B71)/100</f>
        <v>-9.3766878810799519E-3</v>
      </c>
      <c r="K71" s="99">
        <v>10000</v>
      </c>
      <c r="L71" s="99">
        <f>IFERROR(LOOKUP(1,0/('2Q产品评价处理'!$A$12:$A$507=C71),'2Q产品评价处理'!$G$12:$G$507),0)</f>
        <v>0.73</v>
      </c>
      <c r="M71" s="102">
        <f t="shared" si="16"/>
        <v>10000</v>
      </c>
      <c r="N71" s="100">
        <f>M71+G71*广告累计效应系数计算!$G$2</f>
        <v>14297.662451138192</v>
      </c>
      <c r="O71" s="100">
        <f t="shared" si="17"/>
        <v>476873.27654863178</v>
      </c>
      <c r="P71" s="100">
        <f>IFERROR(IF(B71=基础数据!$A$2,广告是否投放过高——第三轮积分赛四季度广告复盘!N71/广告是否投放过高——第三轮积分赛四季度广告复盘!O71*基础数据!$D$2,IF(B71=基础数据!$A$3,广告是否投放过高——第三轮积分赛四季度广告复盘!N71/广告是否投放过高——第三轮积分赛四季度广告复盘!O71*基础数据!$D$3,IF(B71=基础数据!$A$4,广告是否投放过高——第三轮积分赛四季度广告复盘!N71/广告是否投放过高——第三轮积分赛四季度广告复盘!O71*基础数据!$D$4,广告是否投放过高——第三轮积分赛四季度广告复盘!N71/广告是否投放过高——第三轮积分赛四季度广告复盘!O71*基础数据!$D$5))),0)</f>
        <v>0.74955250976829002</v>
      </c>
      <c r="Q71" s="115">
        <f>(P71-L71)*SUMIFS(基础数据!$C$15:$C$26,基础数据!$B$15:$B$26,广告是否投放过高——第三轮积分赛四季度广告复盘!B71)/100</f>
        <v>0.46828260895054641</v>
      </c>
      <c r="R71" s="99">
        <v>6000</v>
      </c>
      <c r="S71" s="99">
        <f>IFERROR(LOOKUP(1,0/('3Q产品评价处理'!$A$12:$A$853=C71),'3Q产品评价处理'!$G$12:$G$853),0)</f>
        <v>0.69</v>
      </c>
      <c r="T71" s="102">
        <f t="shared" si="18"/>
        <v>6000</v>
      </c>
      <c r="U71" s="100">
        <f>G71*广告累计效应系数计算!$G$2*广告累计效应系数计算!$K$2+广告是否投放过高——第三轮积分赛四季度广告复盘!M71*广告累计效应系数计算!$G$2+广告是否投放过高——第三轮积分赛四季度广告复盘!T71</f>
        <v>13344.654299559277</v>
      </c>
      <c r="V71" s="100">
        <f t="shared" si="19"/>
        <v>477273.33401560219</v>
      </c>
      <c r="W71" s="100">
        <f>IFERROR(IF(B71=基础数据!$A$2,广告是否投放过高——第三轮积分赛四季度广告复盘!U71/广告是否投放过高——第三轮积分赛四季度广告复盘!V71*基础数据!$D$2,IF(B71=基础数据!$A$3,广告是否投放过高——第三轮积分赛四季度广告复盘!U71/广告是否投放过高——第三轮积分赛四季度广告复盘!V71*基础数据!$D$3,IF(B71=基础数据!$A$4,广告是否投放过高——第三轮积分赛四季度广告复盘!U71/广告是否投放过高——第三轮积分赛四季度广告复盘!V71*基础数据!$D$4,广告是否投放过高——第三轮积分赛四季度广告复盘!U71/广告是否投放过高——第三轮积分赛四季度广告复盘!V71*基础数据!$D$5))),0)</f>
        <v>0.6990048127810885</v>
      </c>
      <c r="X71" s="115">
        <f>(W71-S71)*SUMIFS(基础数据!$C$29:$C$48,基础数据!$B$29:$B$48,广告是否投放过高——第三轮积分赛四季度广告复盘!B71)/100</f>
        <v>0.34623505143285499</v>
      </c>
      <c r="Y71" s="99">
        <v>12010</v>
      </c>
      <c r="Z71" s="99">
        <f>IFERROR(LOOKUP(1,0/('4Q产品评价处理'!$A$12:$A$1017=C71),'4Q产品评价处理'!$G$12:$G$1017),0)</f>
        <v>0.91</v>
      </c>
      <c r="AA71" s="102">
        <f t="shared" si="20"/>
        <v>12010</v>
      </c>
      <c r="AB71" s="100">
        <f>M71*广告累计效应系数计算!$G$2*广告累计效应系数计算!$K$2+广告是否投放过高——第三轮积分赛四季度广告复盘!T71*广告累计效应系数计算!$G$2+广告是否投放过高——第三轮积分赛四季度广告复盘!AA71</f>
        <v>17700.237728472686</v>
      </c>
      <c r="AC71" s="100">
        <f t="shared" si="21"/>
        <v>483599.46208732965</v>
      </c>
      <c r="AD71" s="100">
        <f>IFERROR(IF(B71=基础数据!$A$2,广告是否投放过高——第三轮积分赛四季度广告复盘!AB71/广告是否投放过高——第三轮积分赛四季度广告复盘!AC71*基础数据!$D$2,IF(B71=基础数据!$A$3,广告是否投放过高——第三轮积分赛四季度广告复盘!AB71/广告是否投放过高——第三轮积分赛四季度广告复盘!AC71*基础数据!$D$3,IF(B71=基础数据!$A$4,广告是否投放过高——第三轮积分赛四季度广告复盘!AB71/广告是否投放过高——第三轮积分赛四季度广告复盘!AC71*基础数据!$D$4,广告是否投放过高——第三轮积分赛四季度广告复盘!AB71/广告是否投放过高——第三轮积分赛四季度广告复盘!AC71*基础数据!$D$5))),0)</f>
        <v>0.91502571425918644</v>
      </c>
      <c r="AE71" s="115">
        <f>(AD71-Z71)*SUMIFS(基础数据!$C$51:$C$78,基础数据!$B$51:$B$78,广告是否投放过高——第三轮积分赛四季度广告复盘!B71)/100</f>
        <v>0.26344794146655159</v>
      </c>
      <c r="AF71" s="117">
        <f t="shared" si="22"/>
        <v>0</v>
      </c>
      <c r="AG71" s="104">
        <f t="shared" si="23"/>
        <v>1.0685889139688731</v>
      </c>
      <c r="AH71" s="104">
        <v>161.79250436445344</v>
      </c>
      <c r="AI71" s="104">
        <f>IF(B71=基础数据!$A$2,基础数据!$B$2*广告是否投放过高——第三轮积分赛四季度广告复盘!AG71,IF(B71=基础数据!$A$3,基础数据!$B$3*广告是否投放过高——第三轮积分赛四季度广告复盘!AG71,IF(B71=基础数据!$A$4,基础数据!$B$4*广告是否投放过高——第三轮积分赛四季度广告复盘!AG71,基础数据!$B$5*广告是否投放过高——第三轮积分赛四季度广告复盘!AG71)))-AH71</f>
        <v>693.07862681064512</v>
      </c>
    </row>
    <row r="72" spans="1:35">
      <c r="A72" s="94">
        <f t="shared" si="12"/>
        <v>13</v>
      </c>
      <c r="B72" s="100" t="str">
        <f>IFERROR(LOOKUP(1,0/((订单汇总处理!$G$7:$G$2423=C72)*(订单汇总处理!$D$7:$D$2423=2)),订单汇总处理!$H$7:$H$2423),B73)</f>
        <v>公司白领</v>
      </c>
      <c r="C72" s="100" t="str">
        <f t="shared" si="13"/>
        <v>白白1</v>
      </c>
      <c r="D72" s="98" t="s">
        <v>3205</v>
      </c>
      <c r="E72" s="99">
        <v>8010</v>
      </c>
      <c r="F72" s="99">
        <f>IFERROR(LOOKUP(1,0/('1Q产品评价处理'!$A$13:$A$94=C72),'1Q产品评价处理'!$G$13:$G$94),0)</f>
        <v>0.97</v>
      </c>
      <c r="G72" s="102">
        <f t="shared" si="14"/>
        <v>8010</v>
      </c>
      <c r="H72" s="100">
        <f t="shared" si="15"/>
        <v>206714.8</v>
      </c>
      <c r="I72" s="100">
        <f>IFERROR(IF(B72=基础数据!$A$2,广告是否投放过高——第三轮积分赛四季度广告复盘!G72/广告是否投放过高——第三轮积分赛四季度广告复盘!H72*基础数据!$D$2,IF(B72=基础数据!$A$3,广告是否投放过高——第三轮积分赛四季度广告复盘!G72/广告是否投放过高——第三轮积分赛四季度广告复盘!H72*基础数据!$D$3,IF(B72=基础数据!$A$4,广告是否投放过高——第三轮积分赛四季度广告复盘!G72/广告是否投放过高——第三轮积分赛四季度广告复盘!H72*基础数据!$D$4,广告是否投放过高——第三轮积分赛四季度广告复盘!G72/广告是否投放过高——第三轮积分赛四季度广告复盘!H72*基础数据!$D$5))),0)</f>
        <v>0.96872599349441846</v>
      </c>
      <c r="J72" s="115">
        <f>(I72-F72)*SUMIFS(基础数据!$C$9:$C$12,基础数据!$B$9:$B$12,广告是否投放过高——第三轮积分赛四季度广告复盘!B72)/100</f>
        <v>-9.3766878810799519E-3</v>
      </c>
      <c r="K72" s="99">
        <v>10000</v>
      </c>
      <c r="L72" s="99">
        <f>IFERROR(LOOKUP(1,0/('2Q产品评价处理'!$A$12:$A$507=C72),'2Q产品评价处理'!$G$12:$G$507),0)</f>
        <v>0.73</v>
      </c>
      <c r="M72" s="102">
        <f t="shared" si="16"/>
        <v>10000</v>
      </c>
      <c r="N72" s="100">
        <f>M72+G72*广告累计效应系数计算!$G$2</f>
        <v>14297.662451138192</v>
      </c>
      <c r="O72" s="100">
        <f t="shared" si="17"/>
        <v>476873.27654863178</v>
      </c>
      <c r="P72" s="100">
        <f>IFERROR(IF(B72=基础数据!$A$2,广告是否投放过高——第三轮积分赛四季度广告复盘!N72/广告是否投放过高——第三轮积分赛四季度广告复盘!O72*基础数据!$D$2,IF(B72=基础数据!$A$3,广告是否投放过高——第三轮积分赛四季度广告复盘!N72/广告是否投放过高——第三轮积分赛四季度广告复盘!O72*基础数据!$D$3,IF(B72=基础数据!$A$4,广告是否投放过高——第三轮积分赛四季度广告复盘!N72/广告是否投放过高——第三轮积分赛四季度广告复盘!O72*基础数据!$D$4,广告是否投放过高——第三轮积分赛四季度广告复盘!N72/广告是否投放过高——第三轮积分赛四季度广告复盘!O72*基础数据!$D$5))),0)</f>
        <v>0.74955250976829002</v>
      </c>
      <c r="Q72" s="115">
        <f>(P72-L72)*SUMIFS(基础数据!$C$15:$C$26,基础数据!$B$15:$B$26,广告是否投放过高——第三轮积分赛四季度广告复盘!B72)/100</f>
        <v>0.46828260895054641</v>
      </c>
      <c r="R72" s="99">
        <v>7000</v>
      </c>
      <c r="S72" s="99">
        <f>IFERROR(LOOKUP(1,0/('3Q产品评价处理'!$A$12:$A$853=C72),'3Q产品评价处理'!$G$12:$G$853),0)</f>
        <v>0.74</v>
      </c>
      <c r="T72" s="102">
        <f t="shared" si="18"/>
        <v>7000</v>
      </c>
      <c r="U72" s="100">
        <f>G72*广告累计效应系数计算!$G$2*广告累计效应系数计算!$K$2+广告是否投放过高——第三轮积分赛四季度广告复盘!M72*广告累计效应系数计算!$G$2+广告是否投放过高——第三轮积分赛四季度广告复盘!T72</f>
        <v>14344.654299559277</v>
      </c>
      <c r="V72" s="100">
        <f t="shared" si="19"/>
        <v>477273.33401560219</v>
      </c>
      <c r="W72" s="100">
        <f>IFERROR(IF(B72=基础数据!$A$2,广告是否投放过高——第三轮积分赛四季度广告复盘!U72/广告是否投放过高——第三轮积分赛四季度广告复盘!V72*基础数据!$D$2,IF(B72=基础数据!$A$3,广告是否投放过高——第三轮积分赛四季度广告复盘!U72/广告是否投放过高——第三轮积分赛四季度广告复盘!V72*基础数据!$D$3,IF(B72=基础数据!$A$4,广告是否投放过高——第三轮积分赛四季度广告复盘!U72/广告是否投放过高——第三轮积分赛四季度广告复盘!V72*基础数据!$D$4,广告是否投放过高——第三轮积分赛四季度广告复盘!U72/广告是否投放过高——第三轮积分赛四季度广告复盘!V72*基础数据!$D$5))),0)</f>
        <v>0.75138569857175108</v>
      </c>
      <c r="X72" s="115">
        <f>(W72-S72)*SUMIFS(基础数据!$C$29:$C$48,基础数据!$B$29:$B$48,广告是否投放过高——第三轮积分赛四季度广告复盘!B72)/100</f>
        <v>0.43778011008382939</v>
      </c>
      <c r="Y72" s="99">
        <v>12010</v>
      </c>
      <c r="Z72" s="99">
        <f>IFERROR(LOOKUP(1,0/('4Q产品评价处理'!$A$12:$A$1017=C72),'4Q产品评价处理'!$G$12:$G$1017),0)</f>
        <v>0.94</v>
      </c>
      <c r="AA72" s="102">
        <f t="shared" si="20"/>
        <v>12010</v>
      </c>
      <c r="AB72" s="100">
        <f>M72*广告累计效应系数计算!$G$2*广告累计效应系数计算!$K$2+广告是否投放过高——第三轮积分赛四季度广告复盘!T72*广告累计效应系数计算!$G$2+广告是否投放过高——第三轮积分赛四季度广告复盘!AA72</f>
        <v>18236.774863446244</v>
      </c>
      <c r="AC72" s="100">
        <f t="shared" si="21"/>
        <v>483599.46208732965</v>
      </c>
      <c r="AD72" s="100">
        <f>IFERROR(IF(B72=基础数据!$A$2,广告是否投放过高——第三轮积分赛四季度广告复盘!AB72/广告是否投放过高——第三轮积分赛四季度广告复盘!AC72*基础数据!$D$2,IF(B72=基础数据!$A$3,广告是否投放过高——第三轮积分赛四季度广告复盘!AB72/广告是否投放过高——第三轮积分赛四季度广告复盘!AC72*基础数据!$D$3,IF(B72=基础数据!$A$4,广告是否投放过高——第三轮积分赛四季度广告复盘!AB72/广告是否投放过高——第三轮积分赛四季度广告复盘!AC72*基础数据!$D$4,广告是否投放过高——第三轮积分赛四季度广告复盘!AB72/广告是否投放过高——第三轮积分赛四季度广告复盘!AC72*基础数据!$D$5))),0)</f>
        <v>0.94276236292385496</v>
      </c>
      <c r="AE72" s="115">
        <f>(AD72-Z72)*SUMIFS(基础数据!$C$51:$C$78,基础数据!$B$51:$B$78,广告是否投放过高——第三轮积分赛四季度广告复盘!B72)/100</f>
        <v>0.14480306446847965</v>
      </c>
      <c r="AF72" s="117">
        <f t="shared" si="22"/>
        <v>0</v>
      </c>
      <c r="AG72" s="104">
        <f t="shared" si="23"/>
        <v>1.0414890956217755</v>
      </c>
      <c r="AH72" s="104">
        <v>117.46817352480403</v>
      </c>
      <c r="AI72" s="104">
        <f>IF(B72=基础数据!$A$2,基础数据!$B$2*广告是否投放过高——第三轮积分赛四季度广告复盘!AG72,IF(B72=基础数据!$A$3,基础数据!$B$3*广告是否投放过高——第三轮积分赛四季度广告复盘!AG72,IF(B72=基础数据!$A$4,基础数据!$B$4*广告是否投放过高——第三轮积分赛四季度广告复盘!AG72,基础数据!$B$5*广告是否投放过高——第三轮积分赛四季度广告复盘!AG72)))-AH72</f>
        <v>715.7231029726164</v>
      </c>
    </row>
    <row r="73" spans="1:35">
      <c r="A73" s="94">
        <f t="shared" si="12"/>
        <v>13</v>
      </c>
      <c r="B73" s="100" t="str">
        <f>IFERROR(LOOKUP(1,0/((订单汇总处理!$G$7:$G$2423=C73)*(订单汇总处理!$D$7:$D$2423=2)),订单汇总处理!$H$7:$H$2423),B74)</f>
        <v>公司白领</v>
      </c>
      <c r="C73" s="100" t="str">
        <f t="shared" si="13"/>
        <v>白白3</v>
      </c>
      <c r="D73" s="98" t="s">
        <v>3206</v>
      </c>
      <c r="E73" s="98"/>
      <c r="F73" s="99">
        <f>IFERROR(LOOKUP(1,0/('1Q产品评价处理'!$A$13:$A$94=C73),'1Q产品评价处理'!$G$13:$G$94),0)</f>
        <v>0</v>
      </c>
      <c r="G73" s="102">
        <f t="shared" si="14"/>
        <v>0</v>
      </c>
      <c r="H73" s="100">
        <f t="shared" si="15"/>
        <v>206714.8</v>
      </c>
      <c r="I73" s="100">
        <f>IFERROR(IF(B73=基础数据!$A$2,广告是否投放过高——第三轮积分赛四季度广告复盘!G73/广告是否投放过高——第三轮积分赛四季度广告复盘!H73*基础数据!$D$2,IF(B73=基础数据!$A$3,广告是否投放过高——第三轮积分赛四季度广告复盘!G73/广告是否投放过高——第三轮积分赛四季度广告复盘!H73*基础数据!$D$3,IF(B73=基础数据!$A$4,广告是否投放过高——第三轮积分赛四季度广告复盘!G73/广告是否投放过高——第三轮积分赛四季度广告复盘!H73*基础数据!$D$4,广告是否投放过高——第三轮积分赛四季度广告复盘!G73/广告是否投放过高——第三轮积分赛四季度广告复盘!H73*基础数据!$D$5))),0)</f>
        <v>0</v>
      </c>
      <c r="J73" s="115">
        <f>(I73-F73)*SUMIFS(基础数据!$C$9:$C$12,基础数据!$B$9:$B$12,广告是否投放过高——第三轮积分赛四季度广告复盘!B73)/100</f>
        <v>0</v>
      </c>
      <c r="K73" s="99">
        <v>14000</v>
      </c>
      <c r="L73" s="99">
        <f>IFERROR(LOOKUP(1,0/('2Q产品评价处理'!$A$12:$A$507=C73),'2Q产品评价处理'!$G$12:$G$507),0)</f>
        <v>0.72</v>
      </c>
      <c r="M73" s="102">
        <f t="shared" si="16"/>
        <v>14000</v>
      </c>
      <c r="N73" s="100">
        <f>M73+G73*广告累计效应系数计算!$G$2</f>
        <v>14000</v>
      </c>
      <c r="O73" s="100">
        <f t="shared" si="17"/>
        <v>476873.27654863178</v>
      </c>
      <c r="P73" s="100">
        <f>IFERROR(IF(B73=基础数据!$A$2,广告是否投放过高——第三轮积分赛四季度广告复盘!N73/广告是否投放过高——第三轮积分赛四季度广告复盘!O73*基础数据!$D$2,IF(B73=基础数据!$A$3,广告是否投放过高——第三轮积分赛四季度广告复盘!N73/广告是否投放过高——第三轮积分赛四季度广告复盘!O73*基础数据!$D$3,IF(B73=基础数据!$A$4,广告是否投放过高——第三轮积分赛四季度广告复盘!N73/广告是否投放过高——第三轮积分赛四季度广告复盘!O73*基础数据!$D$4,广告是否投放过高——第三轮积分赛四季度广告复盘!N73/广告是否投放过高——第三轮积分赛四季度广告复盘!O73*基础数据!$D$5))),0)</f>
        <v>0.7339476066537497</v>
      </c>
      <c r="Q73" s="115">
        <f>(P73-L73)*SUMIFS(基础数据!$C$15:$C$26,基础数据!$B$15:$B$26,广告是否投放过高——第三轮积分赛四季度广告复盘!B73)/100</f>
        <v>0.33404517935730588</v>
      </c>
      <c r="R73" s="99">
        <v>6000</v>
      </c>
      <c r="S73" s="99">
        <f>IFERROR(LOOKUP(1,0/('3Q产品评价处理'!$A$12:$A$853=C73),'3Q产品评价处理'!$G$12:$G$853),0)</f>
        <v>0.7</v>
      </c>
      <c r="T73" s="102">
        <f t="shared" si="18"/>
        <v>6000</v>
      </c>
      <c r="U73" s="100">
        <f>G73*广告累计效应系数计算!$G$2*广告累计效应系数计算!$K$2+广告是否投放过高——第三轮积分赛四季度广告复盘!M73*广告累计效应系数计算!$G$2+广告是否投放过高——第三轮积分赛四季度广告复盘!T73</f>
        <v>13511.519889629799</v>
      </c>
      <c r="V73" s="100">
        <f t="shared" si="19"/>
        <v>477273.33401560219</v>
      </c>
      <c r="W73" s="100">
        <f>IFERROR(IF(B73=基础数据!$A$2,广告是否投放过高——第三轮积分赛四季度广告复盘!U73/广告是否投放过高——第三轮积分赛四季度广告复盘!V73*基础数据!$D$2,IF(B73=基础数据!$A$3,广告是否投放过高——第三轮积分赛四季度广告复盘!U73/广告是否投放过高——第三轮积分赛四季度广告复盘!V73*基础数据!$D$3,IF(B73=基础数据!$A$4,广告是否投放过高——第三轮积分赛四季度广告复盘!U73/广告是否投放过高——第三轮积分赛四季度广告复盘!V73*基础数据!$D$4,广告是否投放过高——第三轮积分赛四季度广告复盘!U73/广告是否投放过高——第三轮积分赛四季度广告复盘!V73*基础数据!$D$5))),0)</f>
        <v>0.70774538019696398</v>
      </c>
      <c r="X73" s="115">
        <f>(W73-S73)*SUMIFS(基础数据!$C$29:$C$48,基础数据!$B$29:$B$48,广告是否投放过高——第三轮积分赛四季度广告复盘!B73)/100</f>
        <v>0.29780986857326674</v>
      </c>
      <c r="Y73" s="99">
        <v>6720</v>
      </c>
      <c r="Z73" s="99">
        <f>IFERROR(LOOKUP(1,0/('4Q产品评价处理'!$A$12:$A$1017=C73),'4Q产品评价处理'!$G$12:$G$1017),0)</f>
        <v>0.69</v>
      </c>
      <c r="AA73" s="102">
        <f t="shared" si="20"/>
        <v>6720</v>
      </c>
      <c r="AB73" s="100">
        <f>M73*广告累计效应系数计算!$G$2*广告累计效应系数计算!$K$2+广告是否投放过高——第三轮积分赛四季度广告复盘!T73*广告累计效应系数计算!$G$2+广告是否投放过高——第三轮积分赛四季度广告复盘!AA73</f>
        <v>13398.643695925226</v>
      </c>
      <c r="AC73" s="100">
        <f t="shared" si="21"/>
        <v>483599.46208732965</v>
      </c>
      <c r="AD73" s="100">
        <f>IFERROR(IF(B73=基础数据!$A$2,广告是否投放过高——第三轮积分赛四季度广告复盘!AB73/广告是否投放过高——第三轮积分赛四季度广告复盘!AC73*基础数据!$D$2,IF(B73=基础数据!$A$3,广告是否投放过高——第三轮积分赛四季度广告复盘!AB73/广告是否投放过高——第三轮积分赛四季度广告复盘!AC73*基础数据!$D$3,IF(B73=基础数据!$A$4,广告是否投放过高——第三轮积分赛四季度广告复盘!AB73/广告是否投放过高——第三轮积分赛四季度广告复盘!AC73*基础数据!$D$4,广告是否投放过高——第三轮积分赛四季度广告复盘!AB73/广告是否投放过高——第三轮积分赛四季度广告复盘!AC73*基础数据!$D$5))),0)</f>
        <v>0.69265191270548099</v>
      </c>
      <c r="AE73" s="115">
        <f>(AD73-Z73)*SUMIFS(基础数据!$C$51:$C$78,基础数据!$B$51:$B$78,广告是否投放过高——第三轮积分赛四季度广告复盘!B73)/100</f>
        <v>0.13901326402131617</v>
      </c>
      <c r="AF73" s="117">
        <f t="shared" si="22"/>
        <v>0</v>
      </c>
      <c r="AG73" s="104">
        <f t="shared" si="23"/>
        <v>0.77086831195188887</v>
      </c>
      <c r="AH73" s="104">
        <v>-28.336448405781116</v>
      </c>
      <c r="AI73" s="104">
        <f>IF(B73=基础数据!$A$2,基础数据!$B$2*广告是否投放过高——第三轮积分赛四季度广告复盘!AG73,IF(B73=基础数据!$A$3,基础数据!$B$3*广告是否投放过高——第三轮积分赛四季度广告复盘!AG73,IF(B73=基础数据!$A$4,基础数据!$B$4*广告是否投放过高——第三轮积分赛四季度广告复盘!AG73,基础数据!$B$5*广告是否投放过高——第三轮积分赛四季度广告复盘!AG73)))-AH73</f>
        <v>645.03109796729223</v>
      </c>
    </row>
    <row r="74" spans="1:35" ht="26.4">
      <c r="A74" s="94">
        <f t="shared" si="12"/>
        <v>14</v>
      </c>
      <c r="B74" s="100" t="str">
        <f>IFERROR(LOOKUP(1,0/((订单汇总处理!$G$7:$G$2423=C74)*(订单汇总处理!$D$7:$D$2423=2)),订单汇总处理!$H$7:$H$2423),B75)</f>
        <v>公司白领</v>
      </c>
      <c r="C74" s="100" t="str">
        <f t="shared" si="13"/>
        <v>b113</v>
      </c>
      <c r="D74" s="98" t="s">
        <v>3207</v>
      </c>
      <c r="E74" s="98"/>
      <c r="F74" s="99">
        <f>IFERROR(LOOKUP(1,0/('1Q产品评价处理'!$A$13:$A$94=C74),'1Q产品评价处理'!$G$13:$G$94),0)</f>
        <v>0</v>
      </c>
      <c r="G74" s="102">
        <f t="shared" si="14"/>
        <v>0</v>
      </c>
      <c r="H74" s="100">
        <f t="shared" si="15"/>
        <v>206714.8</v>
      </c>
      <c r="I74" s="100">
        <f>IFERROR(IF(B74=基础数据!$A$2,广告是否投放过高——第三轮积分赛四季度广告复盘!G74/广告是否投放过高——第三轮积分赛四季度广告复盘!H74*基础数据!$D$2,IF(B74=基础数据!$A$3,广告是否投放过高——第三轮积分赛四季度广告复盘!G74/广告是否投放过高——第三轮积分赛四季度广告复盘!H74*基础数据!$D$3,IF(B74=基础数据!$A$4,广告是否投放过高——第三轮积分赛四季度广告复盘!G74/广告是否投放过高——第三轮积分赛四季度广告复盘!H74*基础数据!$D$4,广告是否投放过高——第三轮积分赛四季度广告复盘!G74/广告是否投放过高——第三轮积分赛四季度广告复盘!H74*基础数据!$D$5))),0)</f>
        <v>0</v>
      </c>
      <c r="J74" s="115">
        <f>(I74-F74)*SUMIFS(基础数据!$C$9:$C$12,基础数据!$B$9:$B$12,广告是否投放过高——第三轮积分赛四季度广告复盘!B74)/100</f>
        <v>0</v>
      </c>
      <c r="K74" s="99">
        <v>4000</v>
      </c>
      <c r="L74" s="99">
        <f>IFERROR(LOOKUP(1,0/('2Q产品评价处理'!$A$12:$A$507=C74),'2Q产品评价处理'!$G$12:$G$507),0)</f>
        <v>0.21</v>
      </c>
      <c r="M74" s="102">
        <f t="shared" si="16"/>
        <v>4000</v>
      </c>
      <c r="N74" s="100">
        <f>M74+G74*广告累计效应系数计算!$G$2</f>
        <v>4000</v>
      </c>
      <c r="O74" s="100">
        <f t="shared" si="17"/>
        <v>476873.27654863178</v>
      </c>
      <c r="P74" s="100">
        <f>IFERROR(IF(B74=基础数据!$A$2,广告是否投放过高——第三轮积分赛四季度广告复盘!N74/广告是否投放过高——第三轮积分赛四季度广告复盘!O74*基础数据!$D$2,IF(B74=基础数据!$A$3,广告是否投放过高——第三轮积分赛四季度广告复盘!N74/广告是否投放过高——第三轮积分赛四季度广告复盘!O74*基础数据!$D$3,IF(B74=基础数据!$A$4,广告是否投放过高——第三轮积分赛四季度广告复盘!N74/广告是否投放过高——第三轮积分赛四季度广告复盘!O74*基础数据!$D$4,广告是否投放过高——第三轮积分赛四季度广告复盘!N74/广告是否投放过高——第三轮积分赛四季度广告复盘!O74*基础数据!$D$5))),0)</f>
        <v>0.20969931618678564</v>
      </c>
      <c r="Q74" s="115">
        <f>(P74-L74)*SUMIFS(基础数据!$C$15:$C$26,基础数据!$B$15:$B$26,广告是否投放过高——第三轮积分赛四季度广告复盘!B74)/100</f>
        <v>-7.2013773264837542E-3</v>
      </c>
      <c r="R74" s="99">
        <v>2000</v>
      </c>
      <c r="S74" s="99">
        <f>IFERROR(LOOKUP(1,0/('3Q产品评价处理'!$A$12:$A$853=C74),'3Q产品评价处理'!$G$12:$G$853),0)</f>
        <v>0.21</v>
      </c>
      <c r="T74" s="102">
        <f t="shared" si="18"/>
        <v>2000</v>
      </c>
      <c r="U74" s="100">
        <f>G74*广告累计效应系数计算!$G$2*广告累计效应系数计算!$K$2+广告是否投放过高——第三轮积分赛四季度广告复盘!M74*广告累计效应系数计算!$G$2+广告是否投放过高——第三轮积分赛四季度广告复盘!T74</f>
        <v>4146.1485398942277</v>
      </c>
      <c r="V74" s="100">
        <f t="shared" si="19"/>
        <v>477273.33401560219</v>
      </c>
      <c r="W74" s="100">
        <f>IFERROR(IF(B74=基础数据!$A$2,广告是否投放过高——第三轮积分赛四季度广告复盘!U74/广告是否投放过高——第三轮积分赛四季度广告复盘!V74*基础数据!$D$2,IF(B74=基础数据!$A$3,广告是否投放过高——第三轮积分赛四季度广告复盘!U74/广告是否投放过高——第三轮积分赛四季度广告复盘!V74*基础数据!$D$3,IF(B74=基础数据!$A$4,广告是否投放过高——第三轮积分赛四季度广告复盘!U74/广告是否投放过高——第三轮积分赛四季度广告复盘!V74*基础数据!$D$4,广告是否投放过高——第三轮积分赛四季度广告复盘!U74/广告是否投放过高——第三轮积分赛四季度广告复盘!V74*基础数据!$D$5))),0)</f>
        <v>0.21717893313932182</v>
      </c>
      <c r="X74" s="115">
        <f>(W74-S74)*SUMIFS(基础数据!$C$29:$C$48,基础数据!$B$29:$B$48,广告是否投放过高——第三轮积分赛四季度广告复盘!B74)/100</f>
        <v>0.2760299792069244</v>
      </c>
      <c r="Y74" s="99">
        <v>4000</v>
      </c>
      <c r="Z74" s="99">
        <f>IFERROR(LOOKUP(1,0/('4Q产品评价处理'!$A$12:$A$1017=C74),'4Q产品评价处理'!$G$12:$G$1017),0)</f>
        <v>0.31</v>
      </c>
      <c r="AA74" s="102">
        <f t="shared" si="20"/>
        <v>4000</v>
      </c>
      <c r="AB74" s="100">
        <f>M74*广告累计效应系数计算!$G$2*广告累计效应系数计算!$K$2+广告是否投放过高——第三轮积分赛四季度广告复盘!T74*广告累计效应系数计算!$G$2+广告是否投放过高——第三轮积分赛四季度广告复盘!AA74</f>
        <v>6061.4802373996517</v>
      </c>
      <c r="AC74" s="100">
        <f t="shared" si="21"/>
        <v>483599.46208732965</v>
      </c>
      <c r="AD74" s="100">
        <f>IFERROR(IF(B74=基础数据!$A$2,广告是否投放过高——第三轮积分赛四季度广告复盘!AB74/广告是否投放过高——第三轮积分赛四季度广告复盘!AC74*基础数据!$D$2,IF(B74=基础数据!$A$3,广告是否投放过高——第三轮积分赛四季度广告复盘!AB74/广告是否投放过高——第三轮积分赛四季度广告复盘!AC74*基础数据!$D$3,IF(B74=基础数据!$A$4,广告是否投放过高——第三轮积分赛四季度广告复盘!AB74/广告是否投放过高——第三轮积分赛四季度广告复盘!AC74*基础数据!$D$4,广告是否投放过高——第三轮积分赛四季度广告复盘!AB74/广告是否投放过高——第三轮积分赛四季度广告复盘!AC74*基础数据!$D$5))),0)</f>
        <v>0.31335230457230401</v>
      </c>
      <c r="AE74" s="115">
        <f>(AD74-Z74)*SUMIFS(基础数据!$C$51:$C$78,基础数据!$B$51:$B$78,广告是否投放过高——第三轮积分赛四季度广告复盘!B74)/100</f>
        <v>0.17572780568017621</v>
      </c>
      <c r="AF74" s="117">
        <f t="shared" si="22"/>
        <v>0</v>
      </c>
      <c r="AG74" s="104">
        <f t="shared" si="23"/>
        <v>0.44455640756061687</v>
      </c>
      <c r="AH74" s="104">
        <v>143.09782777519086</v>
      </c>
      <c r="AI74" s="104">
        <f>IF(B74=基础数据!$A$2,基础数据!$B$2*广告是否投放过高——第三轮积分赛四季度广告复盘!AG74,IF(B74=基础数据!$A$3,基础数据!$B$3*广告是否投放过高——第三轮积分赛四季度广告复盘!AG74,IF(B74=基础数据!$A$4,基础数据!$B$4*广告是否投放过高——第三轮积分赛四季度广告复盘!AG74,基础数据!$B$5*广告是否投放过高——第三轮积分赛四季度广告复盘!AG74)))-AH74</f>
        <v>212.54729827330266</v>
      </c>
    </row>
    <row r="75" spans="1:35" ht="26.4">
      <c r="A75" s="94">
        <f t="shared" si="12"/>
        <v>14</v>
      </c>
      <c r="B75" s="100" t="str">
        <f>IFERROR(LOOKUP(1,0/((订单汇总处理!$G$7:$G$2423=C75)*(订单汇总处理!$D$7:$D$2423=2)),订单汇总处理!$H$7:$H$2423),B76)</f>
        <v>公司白领</v>
      </c>
      <c r="C75" s="100" t="str">
        <f t="shared" si="13"/>
        <v>b1111</v>
      </c>
      <c r="D75" s="98" t="s">
        <v>3208</v>
      </c>
      <c r="E75" s="99">
        <v>5000</v>
      </c>
      <c r="F75" s="99">
        <f>IFERROR(LOOKUP(1,0/('1Q产品评价处理'!$A$13:$A$94=C75),'1Q产品评价处理'!$G$13:$G$94),0)</f>
        <v>0.6</v>
      </c>
      <c r="G75" s="102">
        <f t="shared" si="14"/>
        <v>5000</v>
      </c>
      <c r="H75" s="100">
        <f t="shared" si="15"/>
        <v>206714.8</v>
      </c>
      <c r="I75" s="100">
        <f>IFERROR(IF(B75=基础数据!$A$2,广告是否投放过高——第三轮积分赛四季度广告复盘!G75/广告是否投放过高——第三轮积分赛四季度广告复盘!H75*基础数据!$D$2,IF(B75=基础数据!$A$3,广告是否投放过高——第三轮积分赛四季度广告复盘!G75/广告是否投放过高——第三轮积分赛四季度广告复盘!H75*基础数据!$D$3,IF(B75=基础数据!$A$4,广告是否投放过高——第三轮积分赛四季度广告复盘!G75/广告是否投放过高——第三轮积分赛四季度广告复盘!H75*基础数据!$D$4,广告是否投放过高——第三轮积分赛四季度广告复盘!G75/广告是否投放过高——第三轮积分赛四季度广告复盘!H75*基础数据!$D$5))),0)</f>
        <v>0.60469787359202154</v>
      </c>
      <c r="J75" s="115">
        <f>(I75-F75)*SUMIFS(基础数据!$C$9:$C$12,基础数据!$B$9:$B$12,广告是否投放过高——第三轮积分赛四季度广告复盘!B75)/100</f>
        <v>3.4576349637278694E-2</v>
      </c>
      <c r="K75" s="99">
        <v>4000</v>
      </c>
      <c r="L75" s="99">
        <f>IFERROR(LOOKUP(1,0/('2Q产品评价处理'!$A$12:$A$507=C75),'2Q产品评价处理'!$G$12:$G$507),0)</f>
        <v>0.34</v>
      </c>
      <c r="M75" s="102">
        <f t="shared" si="16"/>
        <v>4000</v>
      </c>
      <c r="N75" s="100">
        <f>M75+G75*广告累计效应系数计算!$G$2</f>
        <v>6682.6856748677856</v>
      </c>
      <c r="O75" s="100">
        <f t="shared" si="17"/>
        <v>476873.27654863178</v>
      </c>
      <c r="P75" s="100">
        <f>IFERROR(IF(B75=基础数据!$A$2,广告是否投放过高——第三轮积分赛四季度广告复盘!N75/广告是否投放过高——第三轮积分赛四季度广告复盘!O75*基础数据!$D$2,IF(B75=基础数据!$A$3,广告是否投放过高——第三轮积分赛四季度广告复盘!N75/广告是否投放过高——第三轮积分赛四季度广告复盘!O75*基础数据!$D$3,IF(B75=基础数据!$A$4,广告是否投放过高——第三轮积分赛四季度广告复盘!N75/广告是否投放过高——第三轮积分赛四季度广告复盘!O75*基础数据!$D$4,广告是否投放过高——第三轮积分赛四季度广告复盘!N75/广告是否投放过高——第三轮积分赛四季度广告复盘!O75*基础数据!$D$5))),0)</f>
        <v>0.35033865407775067</v>
      </c>
      <c r="Q75" s="115">
        <f>(P75-L75)*SUMIFS(基础数据!$C$15:$C$26,基础数据!$B$15:$B$26,广告是否投放过高——第三轮积分赛四季度广告复盘!B75)/100</f>
        <v>0.24761076516212788</v>
      </c>
      <c r="R75" s="99">
        <v>2000</v>
      </c>
      <c r="S75" s="99">
        <f>IFERROR(LOOKUP(1,0/('3Q产品评价处理'!$A$12:$A$853=C75),'3Q产品评价处理'!$G$12:$G$853),0)</f>
        <v>0.28000000000000003</v>
      </c>
      <c r="T75" s="102">
        <f t="shared" si="18"/>
        <v>2000</v>
      </c>
      <c r="U75" s="100">
        <f>G75*广告累计效应系数计算!$G$2*广告累计效应系数计算!$K$2+广告是否投放过高——第三轮积分赛四季度广告复盘!M75*广告累计效应系数计算!$G$2+广告是否投放过高——第三轮积分赛四季度广告复盘!T75</f>
        <v>5381.655999209901</v>
      </c>
      <c r="V75" s="100">
        <f t="shared" si="19"/>
        <v>477273.33401560219</v>
      </c>
      <c r="W75" s="100">
        <f>IFERROR(IF(B75=基础数据!$A$2,广告是否投放过高——第三轮积分赛四季度广告复盘!U75/广告是否投放过高——第三轮积分赛四季度广告复盘!V75*基础数据!$D$2,IF(B75=基础数据!$A$3,广告是否投放过高——第三轮积分赛四季度广告复盘!U75/广告是否投放过高——第三轮积分赛四季度广告复盘!V75*基础数据!$D$3,IF(B75=基础数据!$A$4,广告是否投放过高——第三轮积分赛四季度广告复盘!U75/广告是否投放过高——第三轮积分赛四季度广告复盘!V75*基础数据!$D$4,广告是否投放过高——第三轮积分赛四季度广告复盘!U75/广告是否投放过高——第三轮积分赛四季度广告复盘!V75*基础数据!$D$5))),0)</f>
        <v>0.28189590825924776</v>
      </c>
      <c r="X75" s="115">
        <f>(W75-S75)*SUMIFS(基础数据!$C$29:$C$48,基础数据!$B$29:$B$48,广告是否投放过高——第三轮积分赛四季度广告复盘!B75)/100</f>
        <v>7.2897672568075458E-2</v>
      </c>
      <c r="Y75" s="99">
        <v>4000</v>
      </c>
      <c r="Z75" s="99">
        <f>IFERROR(LOOKUP(1,0/('4Q产品评价处理'!$A$12:$A$1017=C75),'4Q产品评价处理'!$G$12:$G$1017),0)</f>
        <v>0.31</v>
      </c>
      <c r="AA75" s="102">
        <f t="shared" si="20"/>
        <v>4000</v>
      </c>
      <c r="AB75" s="100">
        <f>M75*广告累计效应系数计算!$G$2*广告累计效应系数计算!$K$2+广告是否投放过高——第三轮积分赛四季度广告复盘!T75*广告累计效应系数计算!$G$2+广告是否投放过高——第三轮积分赛四季度广告复盘!AA75</f>
        <v>6061.4802373996517</v>
      </c>
      <c r="AC75" s="100">
        <f t="shared" si="21"/>
        <v>483599.46208732965</v>
      </c>
      <c r="AD75" s="100">
        <f>IFERROR(IF(B75=基础数据!$A$2,广告是否投放过高——第三轮积分赛四季度广告复盘!AB75/广告是否投放过高——第三轮积分赛四季度广告复盘!AC75*基础数据!$D$2,IF(B75=基础数据!$A$3,广告是否投放过高——第三轮积分赛四季度广告复盘!AB75/广告是否投放过高——第三轮积分赛四季度广告复盘!AC75*基础数据!$D$3,IF(B75=基础数据!$A$4,广告是否投放过高——第三轮积分赛四季度广告复盘!AB75/广告是否投放过高——第三轮积分赛四季度广告复盘!AC75*基础数据!$D$4,广告是否投放过高——第三轮积分赛四季度广告复盘!AB75/广告是否投放过高——第三轮积分赛四季度广告复盘!AC75*基础数据!$D$5))),0)</f>
        <v>0.31335230457230401</v>
      </c>
      <c r="AE75" s="115">
        <f>(AD75-Z75)*SUMIFS(基础数据!$C$51:$C$78,基础数据!$B$51:$B$78,广告是否投放过高——第三轮积分赛四季度广告复盘!B75)/100</f>
        <v>0.17572780568017621</v>
      </c>
      <c r="AF75" s="117">
        <f t="shared" si="22"/>
        <v>0</v>
      </c>
      <c r="AG75" s="104">
        <f t="shared" si="23"/>
        <v>0.53081259304765815</v>
      </c>
      <c r="AH75" s="104">
        <v>138.43477798986083</v>
      </c>
      <c r="AI75" s="104">
        <f>IF(B75=基础数据!$A$2,基础数据!$B$2*广告是否投放过高——第三轮积分赛四季度广告复盘!AG75,IF(B75=基础数据!$A$3,基础数据!$B$3*广告是否投放过高——第三轮积分赛四季度广告复盘!AG75,IF(B75=基础数据!$A$4,基础数据!$B$4*广告是否投放过高——第三轮积分赛四季度广告复盘!AG75,基础数据!$B$5*广告是否投放过高——第三轮积分赛四季度广告复盘!AG75)))-AH75</f>
        <v>286.21529644826569</v>
      </c>
    </row>
    <row r="76" spans="1:35" ht="26.4">
      <c r="A76" s="94">
        <f t="shared" si="12"/>
        <v>14</v>
      </c>
      <c r="B76" s="100" t="str">
        <f>IFERROR(LOOKUP(1,0/((订单汇总处理!$G$7:$G$2423=C76)*(订单汇总处理!$D$7:$D$2423=2)),订单汇总处理!$H$7:$H$2423),B77)</f>
        <v>公司白领</v>
      </c>
      <c r="C76" s="100" t="str">
        <f t="shared" si="13"/>
        <v>b1121</v>
      </c>
      <c r="D76" s="98" t="s">
        <v>3209</v>
      </c>
      <c r="E76" s="98">
        <v>0</v>
      </c>
      <c r="F76" s="99">
        <f>IFERROR(LOOKUP(1,0/('1Q产品评价处理'!$A$13:$A$94=C76),'1Q产品评价处理'!$G$13:$G$94),0)</f>
        <v>0</v>
      </c>
      <c r="G76" s="102">
        <f t="shared" si="14"/>
        <v>0</v>
      </c>
      <c r="H76" s="100">
        <f t="shared" si="15"/>
        <v>206714.8</v>
      </c>
      <c r="I76" s="100">
        <f>IFERROR(IF(B76=基础数据!$A$2,广告是否投放过高——第三轮积分赛四季度广告复盘!G76/广告是否投放过高——第三轮积分赛四季度广告复盘!H76*基础数据!$D$2,IF(B76=基础数据!$A$3,广告是否投放过高——第三轮积分赛四季度广告复盘!G76/广告是否投放过高——第三轮积分赛四季度广告复盘!H76*基础数据!$D$3,IF(B76=基础数据!$A$4,广告是否投放过高——第三轮积分赛四季度广告复盘!G76/广告是否投放过高——第三轮积分赛四季度广告复盘!H76*基础数据!$D$4,广告是否投放过高——第三轮积分赛四季度广告复盘!G76/广告是否投放过高——第三轮积分赛四季度广告复盘!H76*基础数据!$D$5))),0)</f>
        <v>0</v>
      </c>
      <c r="J76" s="115">
        <f>(I76-F76)*SUMIFS(基础数据!$C$9:$C$12,基础数据!$B$9:$B$12,广告是否投放过高——第三轮积分赛四季度广告复盘!B76)/100</f>
        <v>0</v>
      </c>
      <c r="K76" s="99">
        <v>4000</v>
      </c>
      <c r="L76" s="99">
        <f>IFERROR(LOOKUP(1,0/('2Q产品评价处理'!$A$12:$A$507=C76),'2Q产品评价处理'!$G$12:$G$507),0)</f>
        <v>0.21</v>
      </c>
      <c r="M76" s="102">
        <f t="shared" si="16"/>
        <v>4000</v>
      </c>
      <c r="N76" s="100">
        <f>M76+G76*广告累计效应系数计算!$G$2</f>
        <v>4000</v>
      </c>
      <c r="O76" s="100">
        <f t="shared" si="17"/>
        <v>476873.27654863178</v>
      </c>
      <c r="P76" s="100">
        <f>IFERROR(IF(B76=基础数据!$A$2,广告是否投放过高——第三轮积分赛四季度广告复盘!N76/广告是否投放过高——第三轮积分赛四季度广告复盘!O76*基础数据!$D$2,IF(B76=基础数据!$A$3,广告是否投放过高——第三轮积分赛四季度广告复盘!N76/广告是否投放过高——第三轮积分赛四季度广告复盘!O76*基础数据!$D$3,IF(B76=基础数据!$A$4,广告是否投放过高——第三轮积分赛四季度广告复盘!N76/广告是否投放过高——第三轮积分赛四季度广告复盘!O76*基础数据!$D$4,广告是否投放过高——第三轮积分赛四季度广告复盘!N76/广告是否投放过高——第三轮积分赛四季度广告复盘!O76*基础数据!$D$5))),0)</f>
        <v>0.20969931618678564</v>
      </c>
      <c r="Q76" s="115">
        <f>(P76-L76)*SUMIFS(基础数据!$C$15:$C$26,基础数据!$B$15:$B$26,广告是否投放过高——第三轮积分赛四季度广告复盘!B76)/100</f>
        <v>-7.2013773264837542E-3</v>
      </c>
      <c r="R76" s="99">
        <v>2000</v>
      </c>
      <c r="S76" s="99">
        <f>IFERROR(LOOKUP(1,0/('3Q产品评价处理'!$A$12:$A$853=C76),'3Q产品评价处理'!$G$12:$G$853),0)</f>
        <v>0.21</v>
      </c>
      <c r="T76" s="102">
        <f t="shared" si="18"/>
        <v>2000</v>
      </c>
      <c r="U76" s="100">
        <f>G76*广告累计效应系数计算!$G$2*广告累计效应系数计算!$K$2+广告是否投放过高——第三轮积分赛四季度广告复盘!M76*广告累计效应系数计算!$G$2+广告是否投放过高——第三轮积分赛四季度广告复盘!T76</f>
        <v>4146.1485398942277</v>
      </c>
      <c r="V76" s="100">
        <f t="shared" si="19"/>
        <v>477273.33401560219</v>
      </c>
      <c r="W76" s="100">
        <f>IFERROR(IF(B76=基础数据!$A$2,广告是否投放过高——第三轮积分赛四季度广告复盘!U76/广告是否投放过高——第三轮积分赛四季度广告复盘!V76*基础数据!$D$2,IF(B76=基础数据!$A$3,广告是否投放过高——第三轮积分赛四季度广告复盘!U76/广告是否投放过高——第三轮积分赛四季度广告复盘!V76*基础数据!$D$3,IF(B76=基础数据!$A$4,广告是否投放过高——第三轮积分赛四季度广告复盘!U76/广告是否投放过高——第三轮积分赛四季度广告复盘!V76*基础数据!$D$4,广告是否投放过高——第三轮积分赛四季度广告复盘!U76/广告是否投放过高——第三轮积分赛四季度广告复盘!V76*基础数据!$D$5))),0)</f>
        <v>0.21717893313932182</v>
      </c>
      <c r="X76" s="115">
        <f>(W76-S76)*SUMIFS(基础数据!$C$29:$C$48,基础数据!$B$29:$B$48,广告是否投放过高——第三轮积分赛四季度广告复盘!B76)/100</f>
        <v>0.2760299792069244</v>
      </c>
      <c r="Y76" s="99">
        <v>4000</v>
      </c>
      <c r="Z76" s="99">
        <f>IFERROR(LOOKUP(1,0/('4Q产品评价处理'!$A$12:$A$1017=C76),'4Q产品评价处理'!$G$12:$G$1017),0)</f>
        <v>0.31</v>
      </c>
      <c r="AA76" s="102">
        <f t="shared" si="20"/>
        <v>4000</v>
      </c>
      <c r="AB76" s="100">
        <f>M76*广告累计效应系数计算!$G$2*广告累计效应系数计算!$K$2+广告是否投放过高——第三轮积分赛四季度广告复盘!T76*广告累计效应系数计算!$G$2+广告是否投放过高——第三轮积分赛四季度广告复盘!AA76</f>
        <v>6061.4802373996517</v>
      </c>
      <c r="AC76" s="100">
        <f t="shared" si="21"/>
        <v>483599.46208732965</v>
      </c>
      <c r="AD76" s="100">
        <f>IFERROR(IF(B76=基础数据!$A$2,广告是否投放过高——第三轮积分赛四季度广告复盘!AB76/广告是否投放过高——第三轮积分赛四季度广告复盘!AC76*基础数据!$D$2,IF(B76=基础数据!$A$3,广告是否投放过高——第三轮积分赛四季度广告复盘!AB76/广告是否投放过高——第三轮积分赛四季度广告复盘!AC76*基础数据!$D$3,IF(B76=基础数据!$A$4,广告是否投放过高——第三轮积分赛四季度广告复盘!AB76/广告是否投放过高——第三轮积分赛四季度广告复盘!AC76*基础数据!$D$4,广告是否投放过高——第三轮积分赛四季度广告复盘!AB76/广告是否投放过高——第三轮积分赛四季度广告复盘!AC76*基础数据!$D$5))),0)</f>
        <v>0.31335230457230401</v>
      </c>
      <c r="AE76" s="115">
        <f>(AD76-Z76)*SUMIFS(基础数据!$C$51:$C$78,基础数据!$B$51:$B$78,广告是否投放过高——第三轮积分赛四季度广告复盘!B76)/100</f>
        <v>0.17572780568017621</v>
      </c>
      <c r="AF76" s="117">
        <f t="shared" si="22"/>
        <v>0</v>
      </c>
      <c r="AG76" s="104">
        <f t="shared" si="23"/>
        <v>0.44455640756061687</v>
      </c>
      <c r="AH76" s="104">
        <v>143.09782777519086</v>
      </c>
      <c r="AI76" s="104">
        <f>IF(B76=基础数据!$A$2,基础数据!$B$2*广告是否投放过高——第三轮积分赛四季度广告复盘!AG76,IF(B76=基础数据!$A$3,基础数据!$B$3*广告是否投放过高——第三轮积分赛四季度广告复盘!AG76,IF(B76=基础数据!$A$4,基础数据!$B$4*广告是否投放过高——第三轮积分赛四季度广告复盘!AG76,基础数据!$B$5*广告是否投放过高——第三轮积分赛四季度广告复盘!AG76)))-AH76</f>
        <v>212.54729827330266</v>
      </c>
    </row>
    <row r="77" spans="1:35">
      <c r="A77" s="94">
        <f t="shared" si="12"/>
        <v>15</v>
      </c>
      <c r="B77" s="100" t="str">
        <f>IFERROR(LOOKUP(1,0/((订单汇总处理!$G$7:$G$2423=C77)*(订单汇总处理!$D$7:$D$2423=2)),订单汇总处理!$H$7:$H$2423),B78)</f>
        <v>公司白领</v>
      </c>
      <c r="C77" s="100" t="str">
        <f t="shared" si="13"/>
        <v>1白</v>
      </c>
      <c r="D77" s="98" t="s">
        <v>3210</v>
      </c>
      <c r="E77" s="98">
        <v>0</v>
      </c>
      <c r="F77" s="99">
        <f>IFERROR(LOOKUP(1,0/('1Q产品评价处理'!$A$13:$A$94=C77),'1Q产品评价处理'!$G$13:$G$94),0)</f>
        <v>0</v>
      </c>
      <c r="G77" s="102">
        <f t="shared" si="14"/>
        <v>0</v>
      </c>
      <c r="H77" s="100">
        <f t="shared" si="15"/>
        <v>206714.8</v>
      </c>
      <c r="I77" s="100">
        <f>IFERROR(IF(B77=基础数据!$A$2,广告是否投放过高——第三轮积分赛四季度广告复盘!G77/广告是否投放过高——第三轮积分赛四季度广告复盘!H77*基础数据!$D$2,IF(B77=基础数据!$A$3,广告是否投放过高——第三轮积分赛四季度广告复盘!G77/广告是否投放过高——第三轮积分赛四季度广告复盘!H77*基础数据!$D$3,IF(B77=基础数据!$A$4,广告是否投放过高——第三轮积分赛四季度广告复盘!G77/广告是否投放过高——第三轮积分赛四季度广告复盘!H77*基础数据!$D$4,广告是否投放过高——第三轮积分赛四季度广告复盘!G77/广告是否投放过高——第三轮积分赛四季度广告复盘!H77*基础数据!$D$5))),0)</f>
        <v>0</v>
      </c>
      <c r="J77" s="115">
        <f>(I77-F77)*SUMIFS(基础数据!$C$9:$C$12,基础数据!$B$9:$B$12,广告是否投放过高——第三轮积分赛四季度广告复盘!B77)/100</f>
        <v>0</v>
      </c>
      <c r="K77" s="98">
        <v>0</v>
      </c>
      <c r="L77" s="99">
        <f>IFERROR(LOOKUP(1,0/('2Q产品评价处理'!$A$12:$A$507=C77),'2Q产品评价处理'!$G$12:$G$507),0)</f>
        <v>0</v>
      </c>
      <c r="M77" s="102">
        <f t="shared" si="16"/>
        <v>0</v>
      </c>
      <c r="N77" s="100">
        <f>M77+G77*广告累计效应系数计算!$G$2</f>
        <v>0</v>
      </c>
      <c r="O77" s="100">
        <f t="shared" si="17"/>
        <v>476873.27654863178</v>
      </c>
      <c r="P77" s="100">
        <f>IFERROR(IF(B77=基础数据!$A$2,广告是否投放过高——第三轮积分赛四季度广告复盘!N77/广告是否投放过高——第三轮积分赛四季度广告复盘!O77*基础数据!$D$2,IF(B77=基础数据!$A$3,广告是否投放过高——第三轮积分赛四季度广告复盘!N77/广告是否投放过高——第三轮积分赛四季度广告复盘!O77*基础数据!$D$3,IF(B77=基础数据!$A$4,广告是否投放过高——第三轮积分赛四季度广告复盘!N77/广告是否投放过高——第三轮积分赛四季度广告复盘!O77*基础数据!$D$4,广告是否投放过高——第三轮积分赛四季度广告复盘!N77/广告是否投放过高——第三轮积分赛四季度广告复盘!O77*基础数据!$D$5))),0)</f>
        <v>0</v>
      </c>
      <c r="Q77" s="115">
        <f>(P77-L77)*SUMIFS(基础数据!$C$15:$C$26,基础数据!$B$15:$B$26,广告是否投放过高——第三轮积分赛四季度广告复盘!B77)/100</f>
        <v>0</v>
      </c>
      <c r="R77" s="98">
        <v>0</v>
      </c>
      <c r="S77" s="99">
        <f>IFERROR(LOOKUP(1,0/('3Q产品评价处理'!$A$12:$A$853=C77),'3Q产品评价处理'!$G$12:$G$853),0)</f>
        <v>0</v>
      </c>
      <c r="T77" s="102">
        <f t="shared" si="18"/>
        <v>0</v>
      </c>
      <c r="U77" s="100">
        <f>G77*广告累计效应系数计算!$G$2*广告累计效应系数计算!$K$2+广告是否投放过高——第三轮积分赛四季度广告复盘!M77*广告累计效应系数计算!$G$2+广告是否投放过高——第三轮积分赛四季度广告复盘!T77</f>
        <v>0</v>
      </c>
      <c r="V77" s="100">
        <f t="shared" si="19"/>
        <v>477273.33401560219</v>
      </c>
      <c r="W77" s="100">
        <f>IFERROR(IF(B77=基础数据!$A$2,广告是否投放过高——第三轮积分赛四季度广告复盘!U77/广告是否投放过高——第三轮积分赛四季度广告复盘!V77*基础数据!$D$2,IF(B77=基础数据!$A$3,广告是否投放过高——第三轮积分赛四季度广告复盘!U77/广告是否投放过高——第三轮积分赛四季度广告复盘!V77*基础数据!$D$3,IF(B77=基础数据!$A$4,广告是否投放过高——第三轮积分赛四季度广告复盘!U77/广告是否投放过高——第三轮积分赛四季度广告复盘!V77*基础数据!$D$4,广告是否投放过高——第三轮积分赛四季度广告复盘!U77/广告是否投放过高——第三轮积分赛四季度广告复盘!V77*基础数据!$D$5))),0)</f>
        <v>0</v>
      </c>
      <c r="X77" s="115">
        <f>(W77-S77)*SUMIFS(基础数据!$C$29:$C$48,基础数据!$B$29:$B$48,广告是否投放过高——第三轮积分赛四季度广告复盘!B77)/100</f>
        <v>0</v>
      </c>
      <c r="Y77" s="98">
        <v>0</v>
      </c>
      <c r="Z77" s="99">
        <f>IFERROR(LOOKUP(1,0/('4Q产品评价处理'!$A$12:$A$1017=C77),'4Q产品评价处理'!$G$12:$G$1017),0)</f>
        <v>0</v>
      </c>
      <c r="AA77" s="102">
        <f t="shared" si="20"/>
        <v>0</v>
      </c>
      <c r="AB77" s="100">
        <f>M77*广告累计效应系数计算!$G$2*广告累计效应系数计算!$K$2+广告是否投放过高——第三轮积分赛四季度广告复盘!T77*广告累计效应系数计算!$G$2+广告是否投放过高——第三轮积分赛四季度广告复盘!AA77</f>
        <v>0</v>
      </c>
      <c r="AC77" s="100">
        <f t="shared" si="21"/>
        <v>483599.46208732965</v>
      </c>
      <c r="AD77" s="100">
        <f>IFERROR(IF(B77=基础数据!$A$2,广告是否投放过高——第三轮积分赛四季度广告复盘!AB77/广告是否投放过高——第三轮积分赛四季度广告复盘!AC77*基础数据!$D$2,IF(B77=基础数据!$A$3,广告是否投放过高——第三轮积分赛四季度广告复盘!AB77/广告是否投放过高——第三轮积分赛四季度广告复盘!AC77*基础数据!$D$3,IF(B77=基础数据!$A$4,广告是否投放过高——第三轮积分赛四季度广告复盘!AB77/广告是否投放过高——第三轮积分赛四季度广告复盘!AC77*基础数据!$D$4,广告是否投放过高——第三轮积分赛四季度广告复盘!AB77/广告是否投放过高——第三轮积分赛四季度广告复盘!AC77*基础数据!$D$5))),0)</f>
        <v>0</v>
      </c>
      <c r="AE77" s="115">
        <f>(AD77-Z77)*SUMIFS(基础数据!$C$51:$C$78,基础数据!$B$51:$B$78,广告是否投放过高——第三轮积分赛四季度广告复盘!B77)/100</f>
        <v>0</v>
      </c>
      <c r="AF77" s="117">
        <f t="shared" si="22"/>
        <v>0</v>
      </c>
      <c r="AG77" s="104">
        <f t="shared" si="23"/>
        <v>0</v>
      </c>
      <c r="AH77" s="104">
        <v>0</v>
      </c>
      <c r="AI77" s="104">
        <f>IF(B77=基础数据!$A$2,基础数据!$B$2*广告是否投放过高——第三轮积分赛四季度广告复盘!AG77,IF(B77=基础数据!$A$3,基础数据!$B$3*广告是否投放过高——第三轮积分赛四季度广告复盘!AG77,IF(B77=基础数据!$A$4,基础数据!$B$4*广告是否投放过高——第三轮积分赛四季度广告复盘!AG77,基础数据!$B$5*广告是否投放过高——第三轮积分赛四季度广告复盘!AG77)))-AH77</f>
        <v>0</v>
      </c>
    </row>
    <row r="78" spans="1:35">
      <c r="A78" s="94">
        <f t="shared" si="12"/>
        <v>15</v>
      </c>
      <c r="B78" s="100" t="str">
        <f>IFERROR(LOOKUP(1,0/((订单汇总处理!$G$7:$G$2423=C78)*(订单汇总处理!$D$7:$D$2423=2)),订单汇总处理!$H$7:$H$2423),B79)</f>
        <v>公司白领</v>
      </c>
      <c r="C78" s="100" t="str">
        <f t="shared" si="13"/>
        <v>2白</v>
      </c>
      <c r="D78" s="98" t="s">
        <v>3211</v>
      </c>
      <c r="E78" s="99">
        <v>6000</v>
      </c>
      <c r="F78" s="99">
        <f>IFERROR(LOOKUP(1,0/('1Q产品评价处理'!$A$13:$A$94=C78),'1Q产品评价处理'!$G$13:$G$94),0)</f>
        <v>0.73</v>
      </c>
      <c r="G78" s="102">
        <f t="shared" si="14"/>
        <v>6000</v>
      </c>
      <c r="H78" s="100">
        <f t="shared" si="15"/>
        <v>206714.8</v>
      </c>
      <c r="I78" s="100">
        <f>IFERROR(IF(B78=基础数据!$A$2,广告是否投放过高——第三轮积分赛四季度广告复盘!G78/广告是否投放过高——第三轮积分赛四季度广告复盘!H78*基础数据!$D$2,IF(B78=基础数据!$A$3,广告是否投放过高——第三轮积分赛四季度广告复盘!G78/广告是否投放过高——第三轮积分赛四季度广告复盘!H78*基础数据!$D$3,IF(B78=基础数据!$A$4,广告是否投放过高——第三轮积分赛四季度广告复盘!G78/广告是否投放过高——第三轮积分赛四季度广告复盘!H78*基础数据!$D$4,广告是否投放过高——第三轮积分赛四季度广告复盘!G78/广告是否投放过高——第三轮积分赛四季度广告复盘!H78*基础数据!$D$5))),0)</f>
        <v>0.72563744831042587</v>
      </c>
      <c r="J78" s="115">
        <f>(I78-F78)*SUMIFS(基础数据!$C$9:$C$12,基础数据!$B$9:$B$12,广告是否投放过高——第三轮积分赛四季度广告复盘!B78)/100</f>
        <v>-3.2108380435265468E-2</v>
      </c>
      <c r="K78" s="98">
        <v>0</v>
      </c>
      <c r="L78" s="99">
        <f>IFERROR(LOOKUP(1,0/('2Q产品评价处理'!$A$12:$A$507=C78),'2Q产品评价处理'!$G$12:$G$507),0)</f>
        <v>0.17</v>
      </c>
      <c r="M78" s="102">
        <f t="shared" si="16"/>
        <v>0</v>
      </c>
      <c r="N78" s="100">
        <f>M78+G78*广告累计效应系数计算!$G$2</f>
        <v>3219.222809841342</v>
      </c>
      <c r="O78" s="100">
        <f t="shared" si="17"/>
        <v>476873.27654863178</v>
      </c>
      <c r="P78" s="100">
        <f>IFERROR(IF(B78=基础数据!$A$2,广告是否投放过高——第三轮积分赛四季度广告复盘!N78/广告是否投放过高——第三轮积分赛四季度广告复盘!O78*基础数据!$D$2,IF(B78=基础数据!$A$3,广告是否投放过高——第三轮积分赛四季度广告复盘!N78/广告是否投放过高——第三轮积分赛四季度广告复盘!O78*基础数据!$D$3,IF(B78=基础数据!$A$4,广告是否投放过高——第三轮积分赛四季度广告复盘!N78/广告是否投放过高——第三轮积分赛四季度广告复盘!O78*基础数据!$D$4,广告是否投放过高——第三轮积分赛四季度广告复盘!N78/广告是否投放过高——第三轮积分赛四季度广告复盘!O78*基础数据!$D$5))),0)</f>
        <v>0.16876720546915802</v>
      </c>
      <c r="Q78" s="115">
        <f>(P78-L78)*SUMIFS(基础数据!$C$15:$C$26,基础数据!$B$15:$B$26,广告是否投放过高——第三轮积分赛四季度广告复盘!B78)/100</f>
        <v>-2.9525429013665679E-2</v>
      </c>
      <c r="R78" s="98">
        <v>0</v>
      </c>
      <c r="S78" s="99">
        <f>IFERROR(LOOKUP(1,0/('3Q产品评价处理'!$A$12:$A$853=C78),'3Q产品评价处理'!$G$12:$G$853),0)</f>
        <v>0.08</v>
      </c>
      <c r="T78" s="102">
        <f t="shared" si="18"/>
        <v>0</v>
      </c>
      <c r="U78" s="100">
        <f>G78*广告累计效应系数计算!$G$2*广告累计效应系数计算!$K$2+广告是否投放过高——第三轮积分赛四季度广告复盘!M78*广告累计效应系数计算!$G$2+广告是否投放过高——第三轮积分赛四季度广告复盘!T78</f>
        <v>1482.608951178807</v>
      </c>
      <c r="V78" s="100">
        <f t="shared" si="19"/>
        <v>477273.33401560219</v>
      </c>
      <c r="W78" s="100">
        <f>IFERROR(IF(B78=基础数据!$A$2,广告是否投放过高——第三轮积分赛四季度广告复盘!U78/广告是否投放过高——第三轮积分赛四季度广告复盘!V78*基础数据!$D$2,IF(B78=基础数据!$A$3,广告是否投放过高——第三轮积分赛四季度广告复盘!U78/广告是否投放过高——第三轮积分赛四季度广告复盘!V78*基础数据!$D$3,IF(B78=基础数据!$A$4,广告是否投放过高——第三轮积分赛四季度广告复盘!U78/广告是否投放过高——第三轮积分赛四季度广告复盘!V78*基础数据!$D$4,广告是否投放过高——第三轮积分赛四季度广告复盘!U78/广告是否投放过高——第三轮积分赛四季度广告复盘!V78*基础数据!$D$5))),0)</f>
        <v>7.7660370143911084E-2</v>
      </c>
      <c r="X78" s="115">
        <f>(W78-S78)*SUMIFS(基础数据!$C$29:$C$48,基础数据!$B$29:$B$48,广告是否投放过高——第三轮积分赛四季度广告复盘!B78)/100</f>
        <v>-8.9958767966618891E-2</v>
      </c>
      <c r="Y78" s="98">
        <v>0</v>
      </c>
      <c r="Z78" s="99">
        <f>IFERROR(LOOKUP(1,0/('4Q产品评价处理'!$A$12:$A$1017=C78),'4Q产品评价处理'!$G$12:$G$1017),0)</f>
        <v>0</v>
      </c>
      <c r="AA78" s="102">
        <f t="shared" si="20"/>
        <v>0</v>
      </c>
      <c r="AB78" s="100">
        <f>M78*广告累计效应系数计算!$G$2*广告累计效应系数计算!$K$2+广告是否投放过高——第三轮积分赛四季度广告复盘!T78*广告累计效应系数计算!$G$2+广告是否投放过高——第三轮积分赛四季度广告复盘!AA78</f>
        <v>0</v>
      </c>
      <c r="AC78" s="100">
        <f t="shared" si="21"/>
        <v>483599.46208732965</v>
      </c>
      <c r="AD78" s="100">
        <f>IFERROR(IF(B78=基础数据!$A$2,广告是否投放过高——第三轮积分赛四季度广告复盘!AB78/广告是否投放过高——第三轮积分赛四季度广告复盘!AC78*基础数据!$D$2,IF(B78=基础数据!$A$3,广告是否投放过高——第三轮积分赛四季度广告复盘!AB78/广告是否投放过高——第三轮积分赛四季度广告复盘!AC78*基础数据!$D$3,IF(B78=基础数据!$A$4,广告是否投放过高——第三轮积分赛四季度广告复盘!AB78/广告是否投放过高——第三轮积分赛四季度广告复盘!AC78*基础数据!$D$4,广告是否投放过高——第三轮积分赛四季度广告复盘!AB78/广告是否投放过高——第三轮积分赛四季度广告复盘!AC78*基础数据!$D$5))),0)</f>
        <v>0</v>
      </c>
      <c r="AE78" s="115">
        <f>(AD78-Z78)*SUMIFS(基础数据!$C$51:$C$78,基础数据!$B$51:$B$78,广告是否投放过高——第三轮积分赛四季度广告复盘!B78)/100</f>
        <v>0</v>
      </c>
      <c r="AF78" s="117">
        <f t="shared" si="22"/>
        <v>0</v>
      </c>
      <c r="AG78" s="104">
        <f t="shared" si="23"/>
        <v>-0.15159257741555004</v>
      </c>
      <c r="AH78" s="104">
        <v>-209.67565974239602</v>
      </c>
      <c r="AI78" s="104">
        <f>IF(B78=基础数据!$A$2,基础数据!$B$2*广告是否投放过高——第三轮积分赛四季度广告复盘!AG78,IF(B78=基础数据!$A$3,基础数据!$B$3*广告是否投放过高——第三轮积分赛四季度广告复盘!AG78,IF(B78=基础数据!$A$4,基础数据!$B$4*广告是否投放过高——第三轮积分赛四季度广告复盘!AG78,基础数据!$B$5*广告是否投放过高——第三轮积分赛四季度广告复盘!AG78)))-AH78</f>
        <v>88.401597809955987</v>
      </c>
    </row>
    <row r="79" spans="1:35">
      <c r="A79" s="94">
        <f t="shared" si="12"/>
        <v>16</v>
      </c>
      <c r="B79" s="100" t="str">
        <f>IFERROR(LOOKUP(1,0/((订单汇总处理!$G$7:$G$2423=C79)*(订单汇总处理!$D$7:$D$2423=2)),订单汇总处理!$H$7:$H$2423),B80)</f>
        <v>公司白领</v>
      </c>
      <c r="C79" s="100" t="str">
        <f t="shared" si="13"/>
        <v>B1</v>
      </c>
      <c r="D79" s="98" t="s">
        <v>3212</v>
      </c>
      <c r="E79" s="99">
        <v>24011</v>
      </c>
      <c r="F79" s="99">
        <f>IFERROR(LOOKUP(1,0/('1Q产品评价处理'!$A$13:$A$94=C79),'1Q产品评价处理'!$G$13:$G$94),0)</f>
        <v>2.9</v>
      </c>
      <c r="G79" s="102">
        <f t="shared" si="14"/>
        <v>24011</v>
      </c>
      <c r="H79" s="100">
        <f t="shared" si="15"/>
        <v>206714.8</v>
      </c>
      <c r="I79" s="100">
        <f>IFERROR(IF(B79=基础数据!$A$2,广告是否投放过高——第三轮积分赛四季度广告复盘!G79/广告是否投放过高——第三轮积分赛四季度广告复盘!H79*基础数据!$D$2,IF(B79=基础数据!$A$3,广告是否投放过高——第三轮积分赛四季度广告复盘!G79/广告是否投放过高——第三轮积分赛四季度广告复盘!H79*基础数据!$D$3,IF(B79=基础数据!$A$4,广告是否投放过高——第三轮积分赛四季度广告复盘!G79/广告是否投放过高——第三轮积分赛四季度广告复盘!H79*基础数据!$D$4,广告是否投放过高——第三轮积分赛四季度广告复盘!G79/广告是否投放过高——第三轮积分赛四季度广告复盘!H79*基础数据!$D$5))),0)</f>
        <v>2.9038801285636056</v>
      </c>
      <c r="J79" s="115">
        <f>(I79-F79)*SUMIFS(基础数据!$C$9:$C$12,基础数据!$B$9:$B$12,广告是否投放过高——第三轮积分赛四季度广告复盘!B79)/100</f>
        <v>2.8557746228137545E-2</v>
      </c>
      <c r="K79" s="99">
        <v>11011.11</v>
      </c>
      <c r="L79" s="99">
        <f>IFERROR(LOOKUP(1,0/('2Q产品评价处理'!$A$12:$A$507=C79),'2Q产品评价处理'!$G$12:$G$507),0)</f>
        <v>1.23</v>
      </c>
      <c r="M79" s="102">
        <f t="shared" si="16"/>
        <v>11011.11</v>
      </c>
      <c r="N79" s="100">
        <f>M79+G79*广告累计效应系数计算!$G$2</f>
        <v>23893.903147850076</v>
      </c>
      <c r="O79" s="100">
        <f t="shared" si="17"/>
        <v>476873.27654863178</v>
      </c>
      <c r="P79" s="100">
        <f>IFERROR(IF(B79=基础数据!$A$2,广告是否投放过高——第三轮积分赛四季度广告复盘!N79/广告是否投放过高——第三轮积分赛四季度广告复盘!O79*基础数据!$D$2,IF(B79=基础数据!$A$3,广告是否投放过高——第三轮积分赛四季度广告复盘!N79/广告是否投放过高——第三轮积分赛四季度广告复盘!O79*基础数据!$D$3,IF(B79=基础数据!$A$4,广告是否投放过高——第三轮积分赛四季度广告复盘!N79/广告是否投放过高——第三轮积分赛四季度广告复盘!O79*基础数据!$D$4,广告是否投放过高——第三轮积分赛四季度广告复盘!N79/广告是否投放过高——第三轮积分赛四季度广告复盘!O79*基础数据!$D$5))),0)</f>
        <v>1.2526337877843614</v>
      </c>
      <c r="Q79" s="115">
        <f>(P79-L79)*SUMIFS(基础数据!$C$15:$C$26,基础数据!$B$15:$B$26,广告是否投放过高——第三轮积分赛四季度广告复盘!B79)/100</f>
        <v>0.54207921743545606</v>
      </c>
      <c r="R79" s="98">
        <v>0</v>
      </c>
      <c r="S79" s="99">
        <f>IFERROR(LOOKUP(1,0/('3Q产品评价处理'!$A$12:$A$853=C79),'3Q产品评价处理'!$G$12:$G$853),0)</f>
        <v>0.61</v>
      </c>
      <c r="T79" s="102">
        <f t="shared" si="18"/>
        <v>0</v>
      </c>
      <c r="U79" s="100">
        <f>G79*广告累计效应系数计算!$G$2*广告累计效应系数计算!$K$2+广告是否投放过高——第三轮积分赛四季度广告复盘!M79*广告累计效应系数计算!$G$2+广告是否投放过高——第三轮积分赛四季度广告复盘!T79</f>
        <v>11841.023333404406</v>
      </c>
      <c r="V79" s="100">
        <f t="shared" si="19"/>
        <v>477273.33401560219</v>
      </c>
      <c r="W79" s="100">
        <f>IFERROR(IF(B79=基础数据!$A$2,广告是否投放过高——第三轮积分赛四季度广告复盘!U79/广告是否投放过高——第三轮积分赛四季度广告复盘!V79*基础数据!$D$2,IF(B79=基础数据!$A$3,广告是否投放过高——第三轮积分赛四季度广告复盘!U79/广告是否投放过高——第三轮积分赛四季度广告复盘!V79*基础数据!$D$3,IF(B79=基础数据!$A$4,广告是否投放过高——第三轮积分赛四季度广告复盘!U79/广告是否投放过高——第三轮积分赛四季度广告复盘!V79*基础数据!$D$4,广告是否投放过高——第三轮积分赛四季度广告复盘!U79/广告是否投放过高——第三轮积分赛四季度广告复盘!V79*基础数据!$D$5))),0)</f>
        <v>0.62024329087162666</v>
      </c>
      <c r="X79" s="115">
        <f>(W79-S79)*SUMIFS(基础数据!$C$29:$C$48,基础数据!$B$29:$B$48,广告是否投放过高——第三轮积分赛四季度广告复盘!B79)/100</f>
        <v>0.39385453401404569</v>
      </c>
      <c r="Y79" s="99">
        <v>20011</v>
      </c>
      <c r="Z79" s="99">
        <f>IFERROR(LOOKUP(1,0/('4Q产品评价处理'!$A$12:$A$1017=C79),'4Q产品评价处理'!$G$12:$G$1017),0)</f>
        <v>1.17</v>
      </c>
      <c r="AA79" s="102">
        <f t="shared" si="20"/>
        <v>20011</v>
      </c>
      <c r="AB79" s="100">
        <f>M79*广告累计效应系数计算!$G$2*广告累计效应系数计算!$K$2+广告是否投放过高——第三轮积分赛四季度广告复盘!T79*广告累计效应系数计算!$G$2+广告是否投放过高——第三轮积分赛四季度广告复盘!AA79</f>
        <v>22731.861708069078</v>
      </c>
      <c r="AC79" s="100">
        <f t="shared" si="21"/>
        <v>483599.46208732965</v>
      </c>
      <c r="AD79" s="100">
        <f>IFERROR(IF(B79=基础数据!$A$2,广告是否投放过高——第三轮积分赛四季度广告复盘!AB79/广告是否投放过高——第三轮积分赛四季度广告复盘!AC79*基础数据!$D$2,IF(B79=基础数据!$A$3,广告是否投放过高——第三轮积分赛四季度广告复盘!AB79/广告是否投放过高——第三轮积分赛四季度广告复盘!AC79*基础数据!$D$3,IF(B79=基础数据!$A$4,广告是否投放过高——第三轮积分赛四季度广告复盘!AB79/广告是否投放过高——第三轮积分赛四季度广告复盘!AC79*基础数据!$D$4,广告是否投放过高——第三轮积分赛四季度广告复盘!AB79/广告是否投放过高——第三轮积分赛四季度广告复盘!AC79*基础数据!$D$5))),0)</f>
        <v>1.1751389057564801</v>
      </c>
      <c r="AE79" s="115">
        <f>(AD79-Z79)*SUMIFS(基础数据!$C$51:$C$78,基础数据!$B$51:$B$78,广告是否投放过高——第三轮积分赛四季度广告复盘!B79)/100</f>
        <v>0.26938143975468831</v>
      </c>
      <c r="AF79" s="117">
        <f t="shared" si="22"/>
        <v>0</v>
      </c>
      <c r="AG79" s="104">
        <f t="shared" si="23"/>
        <v>1.2338729374323276</v>
      </c>
      <c r="AH79" s="104">
        <v>78.653319719695233</v>
      </c>
      <c r="AI79" s="104">
        <f>IF(B79=基础数据!$A$2,基础数据!$B$2*广告是否投放过高——第三轮积分赛四季度广告复盘!AG79,IF(B79=基础数据!$A$3,基础数据!$B$3*广告是否投放过高——第三轮积分赛四季度广告复盘!AG79,IF(B79=基础数据!$A$4,基础数据!$B$4*广告是否投放过高——第三轮积分赛四季度广告复盘!AG79,基础数据!$B$5*广告是否投放过高——第三轮积分赛四季度广告复盘!AG79)))-AH79</f>
        <v>908.44503022616686</v>
      </c>
    </row>
    <row r="80" spans="1:35" ht="26.4">
      <c r="A80" s="94">
        <f t="shared" si="12"/>
        <v>17</v>
      </c>
      <c r="B80" s="100" t="str">
        <f>IFERROR(LOOKUP(1,0/((订单汇总处理!$G$7:$G$2423=C80)*(订单汇总处理!$D$7:$D$2423=2)),订单汇总处理!$H$7:$H$2423),B81)</f>
        <v>公司白领</v>
      </c>
      <c r="C80" s="100" t="str">
        <f t="shared" si="13"/>
        <v>bbb2</v>
      </c>
      <c r="D80" s="98" t="s">
        <v>3213</v>
      </c>
      <c r="E80" s="98">
        <v>0</v>
      </c>
      <c r="F80" s="99">
        <f>IFERROR(LOOKUP(1,0/('1Q产品评价处理'!$A$13:$A$94=C80),'1Q产品评价处理'!$G$13:$G$94),0)</f>
        <v>0</v>
      </c>
      <c r="G80" s="102">
        <f t="shared" si="14"/>
        <v>0</v>
      </c>
      <c r="H80" s="100">
        <f t="shared" si="15"/>
        <v>206714.8</v>
      </c>
      <c r="I80" s="100">
        <f>IFERROR(IF(B80=基础数据!$A$2,广告是否投放过高——第三轮积分赛四季度广告复盘!G80/广告是否投放过高——第三轮积分赛四季度广告复盘!H80*基础数据!$D$2,IF(B80=基础数据!$A$3,广告是否投放过高——第三轮积分赛四季度广告复盘!G80/广告是否投放过高——第三轮积分赛四季度广告复盘!H80*基础数据!$D$3,IF(B80=基础数据!$A$4,广告是否投放过高——第三轮积分赛四季度广告复盘!G80/广告是否投放过高——第三轮积分赛四季度广告复盘!H80*基础数据!$D$4,广告是否投放过高——第三轮积分赛四季度广告复盘!G80/广告是否投放过高——第三轮积分赛四季度广告复盘!H80*基础数据!$D$5))),0)</f>
        <v>0</v>
      </c>
      <c r="J80" s="115">
        <f>(I80-F80)*SUMIFS(基础数据!$C$9:$C$12,基础数据!$B$9:$B$12,广告是否投放过高——第三轮积分赛四季度广告复盘!B80)/100</f>
        <v>0</v>
      </c>
      <c r="K80" s="98">
        <v>0</v>
      </c>
      <c r="L80" s="99">
        <f>IFERROR(LOOKUP(1,0/('2Q产品评价处理'!$A$12:$A$507=C80),'2Q产品评价处理'!$G$12:$G$507),0)</f>
        <v>0</v>
      </c>
      <c r="M80" s="102">
        <f t="shared" si="16"/>
        <v>0</v>
      </c>
      <c r="N80" s="100">
        <f>M80+G80*广告累计效应系数计算!$G$2</f>
        <v>0</v>
      </c>
      <c r="O80" s="100">
        <f t="shared" si="17"/>
        <v>476873.27654863178</v>
      </c>
      <c r="P80" s="100">
        <f>IFERROR(IF(B80=基础数据!$A$2,广告是否投放过高——第三轮积分赛四季度广告复盘!N80/广告是否投放过高——第三轮积分赛四季度广告复盘!O80*基础数据!$D$2,IF(B80=基础数据!$A$3,广告是否投放过高——第三轮积分赛四季度广告复盘!N80/广告是否投放过高——第三轮积分赛四季度广告复盘!O80*基础数据!$D$3,IF(B80=基础数据!$A$4,广告是否投放过高——第三轮积分赛四季度广告复盘!N80/广告是否投放过高——第三轮积分赛四季度广告复盘!O80*基础数据!$D$4,广告是否投放过高——第三轮积分赛四季度广告复盘!N80/广告是否投放过高——第三轮积分赛四季度广告复盘!O80*基础数据!$D$5))),0)</f>
        <v>0</v>
      </c>
      <c r="Q80" s="115">
        <f>(P80-L80)*SUMIFS(基础数据!$C$15:$C$26,基础数据!$B$15:$B$26,广告是否投放过高——第三轮积分赛四季度广告复盘!B80)/100</f>
        <v>0</v>
      </c>
      <c r="R80" s="98">
        <v>0</v>
      </c>
      <c r="S80" s="99">
        <f>IFERROR(LOOKUP(1,0/('3Q产品评价处理'!$A$12:$A$853=C80),'3Q产品评价处理'!$G$12:$G$853),0)</f>
        <v>0</v>
      </c>
      <c r="T80" s="102">
        <f t="shared" si="18"/>
        <v>0</v>
      </c>
      <c r="U80" s="100">
        <f>G80*广告累计效应系数计算!$G$2*广告累计效应系数计算!$K$2+广告是否投放过高——第三轮积分赛四季度广告复盘!M80*广告累计效应系数计算!$G$2+广告是否投放过高——第三轮积分赛四季度广告复盘!T80</f>
        <v>0</v>
      </c>
      <c r="V80" s="100">
        <f t="shared" si="19"/>
        <v>477273.33401560219</v>
      </c>
      <c r="W80" s="100">
        <f>IFERROR(IF(B80=基础数据!$A$2,广告是否投放过高——第三轮积分赛四季度广告复盘!U80/广告是否投放过高——第三轮积分赛四季度广告复盘!V80*基础数据!$D$2,IF(B80=基础数据!$A$3,广告是否投放过高——第三轮积分赛四季度广告复盘!U80/广告是否投放过高——第三轮积分赛四季度广告复盘!V80*基础数据!$D$3,IF(B80=基础数据!$A$4,广告是否投放过高——第三轮积分赛四季度广告复盘!U80/广告是否投放过高——第三轮积分赛四季度广告复盘!V80*基础数据!$D$4,广告是否投放过高——第三轮积分赛四季度广告复盘!U80/广告是否投放过高——第三轮积分赛四季度广告复盘!V80*基础数据!$D$5))),0)</f>
        <v>0</v>
      </c>
      <c r="X80" s="115">
        <f>(W80-S80)*SUMIFS(基础数据!$C$29:$C$48,基础数据!$B$29:$B$48,广告是否投放过高——第三轮积分赛四季度广告复盘!B80)/100</f>
        <v>0</v>
      </c>
      <c r="Y80" s="98">
        <v>0</v>
      </c>
      <c r="Z80" s="99">
        <f>IFERROR(LOOKUP(1,0/('4Q产品评价处理'!$A$12:$A$1017=C80),'4Q产品评价处理'!$G$12:$G$1017),0)</f>
        <v>0</v>
      </c>
      <c r="AA80" s="102">
        <f t="shared" si="20"/>
        <v>0</v>
      </c>
      <c r="AB80" s="100">
        <f>M80*广告累计效应系数计算!$G$2*广告累计效应系数计算!$K$2+广告是否投放过高——第三轮积分赛四季度广告复盘!T80*广告累计效应系数计算!$G$2+广告是否投放过高——第三轮积分赛四季度广告复盘!AA80</f>
        <v>0</v>
      </c>
      <c r="AC80" s="100">
        <f t="shared" si="21"/>
        <v>483599.46208732965</v>
      </c>
      <c r="AD80" s="100">
        <f>IFERROR(IF(B80=基础数据!$A$2,广告是否投放过高——第三轮积分赛四季度广告复盘!AB80/广告是否投放过高——第三轮积分赛四季度广告复盘!AC80*基础数据!$D$2,IF(B80=基础数据!$A$3,广告是否投放过高——第三轮积分赛四季度广告复盘!AB80/广告是否投放过高——第三轮积分赛四季度广告复盘!AC80*基础数据!$D$3,IF(B80=基础数据!$A$4,广告是否投放过高——第三轮积分赛四季度广告复盘!AB80/广告是否投放过高——第三轮积分赛四季度广告复盘!AC80*基础数据!$D$4,广告是否投放过高——第三轮积分赛四季度广告复盘!AB80/广告是否投放过高——第三轮积分赛四季度广告复盘!AC80*基础数据!$D$5))),0)</f>
        <v>0</v>
      </c>
      <c r="AE80" s="115">
        <f>(AD80-Z80)*SUMIFS(基础数据!$C$51:$C$78,基础数据!$B$51:$B$78,广告是否投放过高——第三轮积分赛四季度广告复盘!B80)/100</f>
        <v>0</v>
      </c>
      <c r="AF80" s="117">
        <f t="shared" si="22"/>
        <v>0</v>
      </c>
      <c r="AG80" s="104">
        <f t="shared" si="23"/>
        <v>0</v>
      </c>
      <c r="AH80" s="104">
        <v>0</v>
      </c>
      <c r="AI80" s="104">
        <f>IF(B80=基础数据!$A$2,基础数据!$B$2*广告是否投放过高——第三轮积分赛四季度广告复盘!AG80,IF(B80=基础数据!$A$3,基础数据!$B$3*广告是否投放过高——第三轮积分赛四季度广告复盘!AG80,IF(B80=基础数据!$A$4,基础数据!$B$4*广告是否投放过高——第三轮积分赛四季度广告复盘!AG80,基础数据!$B$5*广告是否投放过高——第三轮积分赛四季度广告复盘!AG80)))-AH80</f>
        <v>0</v>
      </c>
    </row>
    <row r="81" spans="1:35" ht="26.4">
      <c r="A81" s="94">
        <f t="shared" si="12"/>
        <v>17</v>
      </c>
      <c r="B81" s="100" t="str">
        <f>IFERROR(LOOKUP(1,0/((订单汇总处理!$G$7:$G$2423=C81)*(订单汇总处理!$D$7:$D$2423=2)),订单汇总处理!$H$7:$H$2423),B82)</f>
        <v>公司白领</v>
      </c>
      <c r="C81" s="100" t="str">
        <f t="shared" si="13"/>
        <v>bbb3</v>
      </c>
      <c r="D81" s="98" t="s">
        <v>3214</v>
      </c>
      <c r="E81" s="98">
        <v>0</v>
      </c>
      <c r="F81" s="99">
        <f>IFERROR(LOOKUP(1,0/('1Q产品评价处理'!$A$13:$A$94=C81),'1Q产品评价处理'!$G$13:$G$94),0)</f>
        <v>0</v>
      </c>
      <c r="G81" s="102">
        <f t="shared" si="14"/>
        <v>0</v>
      </c>
      <c r="H81" s="100">
        <f t="shared" si="15"/>
        <v>206714.8</v>
      </c>
      <c r="I81" s="100">
        <f>IFERROR(IF(B81=基础数据!$A$2,广告是否投放过高——第三轮积分赛四季度广告复盘!G81/广告是否投放过高——第三轮积分赛四季度广告复盘!H81*基础数据!$D$2,IF(B81=基础数据!$A$3,广告是否投放过高——第三轮积分赛四季度广告复盘!G81/广告是否投放过高——第三轮积分赛四季度广告复盘!H81*基础数据!$D$3,IF(B81=基础数据!$A$4,广告是否投放过高——第三轮积分赛四季度广告复盘!G81/广告是否投放过高——第三轮积分赛四季度广告复盘!H81*基础数据!$D$4,广告是否投放过高——第三轮积分赛四季度广告复盘!G81/广告是否投放过高——第三轮积分赛四季度广告复盘!H81*基础数据!$D$5))),0)</f>
        <v>0</v>
      </c>
      <c r="J81" s="115">
        <f>(I81-F81)*SUMIFS(基础数据!$C$9:$C$12,基础数据!$B$9:$B$12,广告是否投放过高——第三轮积分赛四季度广告复盘!B81)/100</f>
        <v>0</v>
      </c>
      <c r="K81" s="98">
        <v>0</v>
      </c>
      <c r="L81" s="99">
        <f>IFERROR(LOOKUP(1,0/('2Q产品评价处理'!$A$12:$A$507=C81),'2Q产品评价处理'!$G$12:$G$507),0)</f>
        <v>0</v>
      </c>
      <c r="M81" s="102">
        <f t="shared" si="16"/>
        <v>0</v>
      </c>
      <c r="N81" s="100">
        <f>M81+G81*广告累计效应系数计算!$G$2</f>
        <v>0</v>
      </c>
      <c r="O81" s="100">
        <f t="shared" si="17"/>
        <v>476873.27654863178</v>
      </c>
      <c r="P81" s="100">
        <f>IFERROR(IF(B81=基础数据!$A$2,广告是否投放过高——第三轮积分赛四季度广告复盘!N81/广告是否投放过高——第三轮积分赛四季度广告复盘!O81*基础数据!$D$2,IF(B81=基础数据!$A$3,广告是否投放过高——第三轮积分赛四季度广告复盘!N81/广告是否投放过高——第三轮积分赛四季度广告复盘!O81*基础数据!$D$3,IF(B81=基础数据!$A$4,广告是否投放过高——第三轮积分赛四季度广告复盘!N81/广告是否投放过高——第三轮积分赛四季度广告复盘!O81*基础数据!$D$4,广告是否投放过高——第三轮积分赛四季度广告复盘!N81/广告是否投放过高——第三轮积分赛四季度广告复盘!O81*基础数据!$D$5))),0)</f>
        <v>0</v>
      </c>
      <c r="Q81" s="115">
        <f>(P81-L81)*SUMIFS(基础数据!$C$15:$C$26,基础数据!$B$15:$B$26,广告是否投放过高——第三轮积分赛四季度广告复盘!B81)/100</f>
        <v>0</v>
      </c>
      <c r="R81" s="98">
        <v>0</v>
      </c>
      <c r="S81" s="99">
        <f>IFERROR(LOOKUP(1,0/('3Q产品评价处理'!$A$12:$A$853=C81),'3Q产品评价处理'!$G$12:$G$853),0)</f>
        <v>0</v>
      </c>
      <c r="T81" s="102">
        <f t="shared" si="18"/>
        <v>0</v>
      </c>
      <c r="U81" s="100">
        <f>G81*广告累计效应系数计算!$G$2*广告累计效应系数计算!$K$2+广告是否投放过高——第三轮积分赛四季度广告复盘!M81*广告累计效应系数计算!$G$2+广告是否投放过高——第三轮积分赛四季度广告复盘!T81</f>
        <v>0</v>
      </c>
      <c r="V81" s="100">
        <f t="shared" si="19"/>
        <v>477273.33401560219</v>
      </c>
      <c r="W81" s="100">
        <f>IFERROR(IF(B81=基础数据!$A$2,广告是否投放过高——第三轮积分赛四季度广告复盘!U81/广告是否投放过高——第三轮积分赛四季度广告复盘!V81*基础数据!$D$2,IF(B81=基础数据!$A$3,广告是否投放过高——第三轮积分赛四季度广告复盘!U81/广告是否投放过高——第三轮积分赛四季度广告复盘!V81*基础数据!$D$3,IF(B81=基础数据!$A$4,广告是否投放过高——第三轮积分赛四季度广告复盘!U81/广告是否投放过高——第三轮积分赛四季度广告复盘!V81*基础数据!$D$4,广告是否投放过高——第三轮积分赛四季度广告复盘!U81/广告是否投放过高——第三轮积分赛四季度广告复盘!V81*基础数据!$D$5))),0)</f>
        <v>0</v>
      </c>
      <c r="X81" s="115">
        <f>(W81-S81)*SUMIFS(基础数据!$C$29:$C$48,基础数据!$B$29:$B$48,广告是否投放过高——第三轮积分赛四季度广告复盘!B81)/100</f>
        <v>0</v>
      </c>
      <c r="Y81" s="98">
        <v>0</v>
      </c>
      <c r="Z81" s="99">
        <f>IFERROR(LOOKUP(1,0/('4Q产品评价处理'!$A$12:$A$1017=C81),'4Q产品评价处理'!$G$12:$G$1017),0)</f>
        <v>0</v>
      </c>
      <c r="AA81" s="102">
        <f t="shared" si="20"/>
        <v>0</v>
      </c>
      <c r="AB81" s="100">
        <f>M81*广告累计效应系数计算!$G$2*广告累计效应系数计算!$K$2+广告是否投放过高——第三轮积分赛四季度广告复盘!T81*广告累计效应系数计算!$G$2+广告是否投放过高——第三轮积分赛四季度广告复盘!AA81</f>
        <v>0</v>
      </c>
      <c r="AC81" s="100">
        <f t="shared" si="21"/>
        <v>483599.46208732965</v>
      </c>
      <c r="AD81" s="100">
        <f>IFERROR(IF(B81=基础数据!$A$2,广告是否投放过高——第三轮积分赛四季度广告复盘!AB81/广告是否投放过高——第三轮积分赛四季度广告复盘!AC81*基础数据!$D$2,IF(B81=基础数据!$A$3,广告是否投放过高——第三轮积分赛四季度广告复盘!AB81/广告是否投放过高——第三轮积分赛四季度广告复盘!AC81*基础数据!$D$3,IF(B81=基础数据!$A$4,广告是否投放过高——第三轮积分赛四季度广告复盘!AB81/广告是否投放过高——第三轮积分赛四季度广告复盘!AC81*基础数据!$D$4,广告是否投放过高——第三轮积分赛四季度广告复盘!AB81/广告是否投放过高——第三轮积分赛四季度广告复盘!AC81*基础数据!$D$5))),0)</f>
        <v>0</v>
      </c>
      <c r="AE81" s="115">
        <f>(AD81-Z81)*SUMIFS(基础数据!$C$51:$C$78,基础数据!$B$51:$B$78,广告是否投放过高——第三轮积分赛四季度广告复盘!B81)/100</f>
        <v>0</v>
      </c>
      <c r="AF81" s="117">
        <f t="shared" si="22"/>
        <v>0</v>
      </c>
      <c r="AG81" s="104">
        <f t="shared" si="23"/>
        <v>0</v>
      </c>
      <c r="AH81" s="104">
        <v>0</v>
      </c>
      <c r="AI81" s="104">
        <f>IF(B81=基础数据!$A$2,基础数据!$B$2*广告是否投放过高——第三轮积分赛四季度广告复盘!AG81,IF(B81=基础数据!$A$3,基础数据!$B$3*广告是否投放过高——第三轮积分赛四季度广告复盘!AG81,IF(B81=基础数据!$A$4,基础数据!$B$4*广告是否投放过高——第三轮积分赛四季度广告复盘!AG81,基础数据!$B$5*广告是否投放过高——第三轮积分赛四季度广告复盘!AG81)))-AH81</f>
        <v>0</v>
      </c>
    </row>
    <row r="82" spans="1:35" ht="26.4">
      <c r="A82" s="94">
        <f t="shared" si="12"/>
        <v>17</v>
      </c>
      <c r="B82" s="100" t="str">
        <f>IFERROR(LOOKUP(1,0/((订单汇总处理!$G$7:$G$2423=C82)*(订单汇总处理!$D$7:$D$2423=2)),订单汇总处理!$H$7:$H$2423),B83)</f>
        <v>公司白领</v>
      </c>
      <c r="C82" s="100" t="str">
        <f t="shared" si="13"/>
        <v>bbb1</v>
      </c>
      <c r="D82" s="98" t="s">
        <v>3215</v>
      </c>
      <c r="E82" s="99">
        <v>4152</v>
      </c>
      <c r="F82" s="99">
        <f>IFERROR(LOOKUP(1,0/('1Q产品评价处理'!$A$13:$A$94=C82),'1Q产品评价处理'!$G$13:$G$94),0)</f>
        <v>0.5</v>
      </c>
      <c r="G82" s="102">
        <f t="shared" si="14"/>
        <v>4152</v>
      </c>
      <c r="H82" s="100">
        <f t="shared" si="15"/>
        <v>206714.8</v>
      </c>
      <c r="I82" s="100">
        <f>IFERROR(IF(B82=基础数据!$A$2,广告是否投放过高——第三轮积分赛四季度广告复盘!G82/广告是否投放过高——第三轮积分赛四季度广告复盘!H82*基础数据!$D$2,IF(B82=基础数据!$A$3,广告是否投放过高——第三轮积分赛四季度广告复盘!G82/广告是否投放过高——第三轮积分赛四季度广告复盘!H82*基础数据!$D$3,IF(B82=基础数据!$A$4,广告是否投放过高——第三轮积分赛四季度广告复盘!G82/广告是否投放过高——第三轮积分赛四季度广告复盘!H82*基础数据!$D$4,广告是否投放过高——第三轮积分赛四季度广告复盘!G82/广告是否投放过高——第三轮积分赛四季度广告复盘!H82*基础数据!$D$5))),0)</f>
        <v>0.50214111423081464</v>
      </c>
      <c r="J82" s="115">
        <f>(I82-F82)*SUMIFS(基础数据!$C$9:$C$12,基础数据!$B$9:$B$12,广告是否投放过高——第三轮积分赛四季度广告复盘!B82)/100</f>
        <v>1.5758600738795786E-2</v>
      </c>
      <c r="K82" s="99">
        <v>36000</v>
      </c>
      <c r="L82" s="99">
        <f>IFERROR(LOOKUP(1,0/('2Q产品评价处理'!$A$12:$A$507=C82),'2Q产品评价处理'!$G$12:$G$507),0)</f>
        <v>1.96</v>
      </c>
      <c r="M82" s="102">
        <f t="shared" si="16"/>
        <v>36000</v>
      </c>
      <c r="N82" s="100">
        <f>M82+G82*广告累计效应系数计算!$G$2</f>
        <v>38227.702184410206</v>
      </c>
      <c r="O82" s="100">
        <f t="shared" si="17"/>
        <v>476873.27654863178</v>
      </c>
      <c r="P82" s="100">
        <f>IFERROR(IF(B82=基础数据!$A$2,广告是否投放过高——第三轮积分赛四季度广告复盘!N82/广告是否投放过高——第三轮积分赛四季度广告复盘!O82*基础数据!$D$2,IF(B82=基础数据!$A$3,广告是否投放过高——第三轮积分赛四季度广告复盘!N82/广告是否投放过高——第三轮积分赛四季度广告复盘!O82*基础数据!$D$3,IF(B82=基础数据!$A$4,广告是否投放过高——第三轮积分赛四季度广告复盘!N82/广告是否投放过高——第三轮积分赛四季度广告复盘!O82*基础数据!$D$4,广告是否投放过高——第三轮积分赛四季度广告复盘!N82/广告是否投放过高——第三轮积分赛四季度广告复盘!O82*基础数据!$D$5))),0)</f>
        <v>2.004080751865728</v>
      </c>
      <c r="Q82" s="115">
        <f>(P82-L82)*SUMIFS(基础数据!$C$15:$C$26,基础数据!$B$15:$B$26,广告是否投放过高——第三轮积分赛四季度广告复盘!B82)/100</f>
        <v>1.0557340071841861</v>
      </c>
      <c r="R82" s="99">
        <v>23100</v>
      </c>
      <c r="S82" s="99">
        <f>IFERROR(LOOKUP(1,0/('3Q产品评价处理'!$A$12:$A$853=C82),'3Q产品评价处理'!$G$12:$G$853),0)</f>
        <v>2.25</v>
      </c>
      <c r="T82" s="102">
        <f t="shared" si="18"/>
        <v>23100</v>
      </c>
      <c r="U82" s="100">
        <f>G82*广告累计效应系数计算!$G$2*广告累计效应系数计算!$K$2+广告是否投放过高——第三轮积分赛四季度广告复盘!M82*广告累计效应系数计算!$G$2+广告是否投放过高——第三轮积分赛四季度广告复盘!T82</f>
        <v>43441.302253263784</v>
      </c>
      <c r="V82" s="100">
        <f t="shared" si="19"/>
        <v>477273.33401560219</v>
      </c>
      <c r="W82" s="100">
        <f>IFERROR(IF(B82=基础数据!$A$2,广告是否投放过高——第三轮积分赛四季度广告复盘!U82/广告是否投放过高——第三轮积分赛四季度广告复盘!V82*基础数据!$D$2,IF(B82=基础数据!$A$3,广告是否投放过高——第三轮积分赛四季度广告复盘!U82/广告是否投放过高——第三轮积分赛四季度广告复盘!V82*基础数据!$D$3,IF(B82=基础数据!$A$4,广告是否投放过高——第三轮积分赛四季度广告复盘!U82/广告是否投放过高——第三轮积分赛四季度广告复盘!V82*基础数据!$D$4,广告是否投放过高——第三轮积分赛四季度广告复盘!U82/广告是否投放过高——第三轮积分赛四季度广告复盘!V82*基础数据!$D$5))),0)</f>
        <v>2.2754938919258625</v>
      </c>
      <c r="X82" s="115">
        <f>(W82-S82)*SUMIFS(基础数据!$C$29:$C$48,基础数据!$B$29:$B$48,广告是否投放过高——第三轮积分赛四季度广告复盘!B82)/100</f>
        <v>0.98024014454941266</v>
      </c>
      <c r="Y82" s="99">
        <v>4000</v>
      </c>
      <c r="Z82" s="99">
        <f>IFERROR(LOOKUP(1,0/('4Q产品评价处理'!$A$12:$A$1017=C82),'4Q产品评价处理'!$G$12:$G$1017),0)</f>
        <v>1.3</v>
      </c>
      <c r="AA82" s="102">
        <f t="shared" si="20"/>
        <v>4000</v>
      </c>
      <c r="AB82" s="100">
        <f>M82*广告累计效应系数计算!$G$2*广告累计效应系数计算!$K$2+广告是否投放过高——第三轮积分赛四季度广告复盘!T82*广告累计效应系数计算!$G$2+广告是否投放过高——第三轮积分赛四季度广告复盘!AA82</f>
        <v>25289.661524962008</v>
      </c>
      <c r="AC82" s="100">
        <f t="shared" si="21"/>
        <v>483599.46208732965</v>
      </c>
      <c r="AD82" s="100">
        <f>IFERROR(IF(B82=基础数据!$A$2,广告是否投放过高——第三轮积分赛四季度广告复盘!AB82/广告是否投放过高——第三轮积分赛四季度广告复盘!AC82*基础数据!$D$2,IF(B82=基础数据!$A$3,广告是否投放过高——第三轮积分赛四季度广告复盘!AB82/广告是否投放过高——第三轮积分赛四季度广告复盘!AC82*基础数据!$D$3,IF(B82=基础数据!$A$4,广告是否投放过高——第三轮积分赛四季度广告复盘!AB82/广告是否投放过高——第三轮积分赛四季度广告复盘!AC82*基础数据!$D$4,广告是否投放过高——第三轮积分赛四季度广告复盘!AB82/广告是否投放过高——第三轮积分赛四季度广告复盘!AC82*基础数据!$D$5))),0)</f>
        <v>1.3073660905145474</v>
      </c>
      <c r="AE82" s="115">
        <f>(AD82-Z82)*SUMIFS(基础数据!$C$51:$C$78,基础数据!$B$51:$B$78,广告是否投放过高——第三轮积分赛四季度广告复盘!B82)/100</f>
        <v>0.38613046477257457</v>
      </c>
      <c r="AF82" s="117">
        <f t="shared" si="22"/>
        <v>0</v>
      </c>
      <c r="AG82" s="104">
        <f t="shared" si="23"/>
        <v>2.4378632172449692</v>
      </c>
      <c r="AH82" s="104">
        <v>195.82490171924695</v>
      </c>
      <c r="AI82" s="104">
        <f>IF(B82=基础数据!$A$2,基础数据!$B$2*广告是否投放过高——第三轮积分赛四季度广告复盘!AG82,IF(B82=基础数据!$A$3,基础数据!$B$3*广告是否投放过高——第三轮积分赛四季度广告复盘!AG82,IF(B82=基础数据!$A$4,基础数据!$B$4*广告是否投放过高——第三轮积分赛四季度广告复盘!AG82,基础数据!$B$5*广告是否投放过高——第三轮积分赛四季度广告复盘!AG82)))-AH82</f>
        <v>1754.4656720767284</v>
      </c>
    </row>
    <row r="83" spans="1:35">
      <c r="A83" s="94">
        <f t="shared" si="12"/>
        <v>18</v>
      </c>
      <c r="B83" s="100" t="str">
        <f>IFERROR(LOOKUP(1,0/((订单汇总处理!$G$7:$G$2423=C83)*(订单汇总处理!$D$7:$D$2423=2)),订单汇总处理!$H$7:$H$2423),B84)</f>
        <v>公司白领</v>
      </c>
      <c r="C83" s="100" t="str">
        <f t="shared" si="13"/>
        <v>白领A1</v>
      </c>
      <c r="D83" s="98" t="s">
        <v>3216</v>
      </c>
      <c r="E83" s="99">
        <v>8010</v>
      </c>
      <c r="F83" s="99">
        <f>IFERROR(LOOKUP(1,0/('1Q产品评价处理'!$A$13:$A$94=C83),'1Q产品评价处理'!$G$13:$G$94),0)</f>
        <v>0.97</v>
      </c>
      <c r="G83" s="102">
        <f t="shared" si="14"/>
        <v>8010</v>
      </c>
      <c r="H83" s="100">
        <f t="shared" si="15"/>
        <v>206714.8</v>
      </c>
      <c r="I83" s="100">
        <f>IFERROR(IF(B83=基础数据!$A$2,广告是否投放过高——第三轮积分赛四季度广告复盘!G83/广告是否投放过高——第三轮积分赛四季度广告复盘!H83*基础数据!$D$2,IF(B83=基础数据!$A$3,广告是否投放过高——第三轮积分赛四季度广告复盘!G83/广告是否投放过高——第三轮积分赛四季度广告复盘!H83*基础数据!$D$3,IF(B83=基础数据!$A$4,广告是否投放过高——第三轮积分赛四季度广告复盘!G83/广告是否投放过高——第三轮积分赛四季度广告复盘!H83*基础数据!$D$4,广告是否投放过高——第三轮积分赛四季度广告复盘!G83/广告是否投放过高——第三轮积分赛四季度广告复盘!H83*基础数据!$D$5))),0)</f>
        <v>0.96872599349441846</v>
      </c>
      <c r="J83" s="115">
        <f>(I83-F83)*SUMIFS(基础数据!$C$9:$C$12,基础数据!$B$9:$B$12,广告是否投放过高——第三轮积分赛四季度广告复盘!B83)/100</f>
        <v>-9.3766878810799519E-3</v>
      </c>
      <c r="K83" s="99">
        <v>9010</v>
      </c>
      <c r="L83" s="99">
        <f>IFERROR(LOOKUP(1,0/('2Q产品评价处理'!$A$12:$A$507=C83),'2Q产品评价处理'!$G$12:$G$507),0)</f>
        <v>0.68</v>
      </c>
      <c r="M83" s="102">
        <f t="shared" si="16"/>
        <v>9010</v>
      </c>
      <c r="N83" s="100">
        <f>M83+G83*广告累计效应系数计算!$G$2</f>
        <v>13307.662451138192</v>
      </c>
      <c r="O83" s="100">
        <f t="shared" si="17"/>
        <v>476873.27654863178</v>
      </c>
      <c r="P83" s="100">
        <f>IFERROR(IF(B83=基础数据!$A$2,广告是否投放过高——第三轮积分赛四季度广告复盘!N83/广告是否投放过高——第三轮积分赛四季度广告复盘!O83*基础数据!$D$2,IF(B83=基础数据!$A$3,广告是否投放过高——第三轮积分赛四季度广告复盘!N83/广告是否投放过高——第三轮积分赛四季度广告复盘!O83*基础数据!$D$3,IF(B83=基础数据!$A$4,广告是否投放过高——第三轮积分赛四季度广告复盘!N83/广告是否投放过高——第三轮积分赛四季度广告复盘!O83*基础数据!$D$4,广告是否投放过高——第三轮积分赛四季度广告复盘!N83/广告是否投放过高——第三轮积分赛四季度广告复盘!O83*基础数据!$D$5))),0)</f>
        <v>0.69765192901206063</v>
      </c>
      <c r="Q83" s="115">
        <f>(P83-L83)*SUMIFS(基础数据!$C$15:$C$26,基础数据!$B$15:$B$26,广告是否投放过高——第三轮积分赛四季度广告复盘!B83)/100</f>
        <v>0.42276369983885104</v>
      </c>
      <c r="R83" s="99">
        <v>2010</v>
      </c>
      <c r="S83" s="99">
        <f>IFERROR(LOOKUP(1,0/('3Q产品评价处理'!$A$12:$A$853=C83),'3Q产品评价处理'!$G$12:$G$853),0)</f>
        <v>0.46</v>
      </c>
      <c r="T83" s="102">
        <f t="shared" si="18"/>
        <v>2010</v>
      </c>
      <c r="U83" s="100">
        <f>G83*广告累计效应系数计算!$G$2*广告累计效应系数计算!$K$2+广告是否投放过高——第三轮积分赛四季度广告复盘!M83*广告累计效应系数计算!$G$2+广告是否投放过高——第三轮积分赛四季度广告复盘!T83</f>
        <v>8823.4825359354563</v>
      </c>
      <c r="V83" s="100">
        <f t="shared" si="19"/>
        <v>477273.33401560219</v>
      </c>
      <c r="W83" s="100">
        <f>IFERROR(IF(B83=基础数据!$A$2,广告是否投放过高——第三轮积分赛四季度广告复盘!U83/广告是否投放过高——第三轮积分赛四季度广告复盘!V83*基础数据!$D$2,IF(B83=基础数据!$A$3,广告是否投放过高——第三轮积分赛四季度广告复盘!U83/广告是否投放过高——第三轮积分赛四季度广告复盘!V83*基础数据!$D$3,IF(B83=基础数据!$A$4,广告是否投放过高——第三轮积分赛四季度广告复盘!U83/广告是否投放过高——第三轮积分赛四季度广告复盘!V83*基础数据!$D$4,广告是否投放过高——第三轮积分赛四季度广告复盘!U83/广告是否投放过高——第三轮积分赛四季度广告复盘!V83*基础数据!$D$5))),0)</f>
        <v>0.46218183099074078</v>
      </c>
      <c r="X83" s="115">
        <f>(W83-S83)*SUMIFS(基础数据!$C$29:$C$48,基础数据!$B$29:$B$48,广告是否投放过高——第三轮积分赛四季度广告复盘!B83)/100</f>
        <v>8.3891401593982326E-2</v>
      </c>
      <c r="Y83" s="98">
        <v>0</v>
      </c>
      <c r="Z83" s="99">
        <f>IFERROR(LOOKUP(1,0/('4Q产品评价处理'!$A$12:$A$1017=C83),'4Q产品评价处理'!$G$12:$G$1017),0)</f>
        <v>0.17</v>
      </c>
      <c r="AA83" s="102">
        <f t="shared" si="20"/>
        <v>0</v>
      </c>
      <c r="AB83" s="100">
        <f>M83*广告累计效应系数计算!$G$2*广告累计效应系数计算!$K$2+广告是否投放过高——第三轮积分赛四季度广告复盘!T83*广告累计效应系数计算!$G$2+广告是否投放过高——第三轮积分赛四季度广告复盘!AA83</f>
        <v>3304.8240829836923</v>
      </c>
      <c r="AC83" s="100">
        <f t="shared" si="21"/>
        <v>483599.46208732965</v>
      </c>
      <c r="AD83" s="100">
        <f>IFERROR(IF(B83=基础数据!$A$2,广告是否投放过高——第三轮积分赛四季度广告复盘!AB83/广告是否投放过高——第三轮积分赛四季度广告复盘!AC83*基础数据!$D$2,IF(B83=基础数据!$A$3,广告是否投放过高——第三轮积分赛四季度广告复盘!AB83/广告是否投放过高——第三轮积分赛四季度广告复盘!AC83*基础数据!$D$3,IF(B83=基础数据!$A$4,广告是否投放过高——第三轮积分赛四季度广告复盘!AB83/广告是否投放过高——第三轮积分赛四季度广告复盘!AC83*基础数据!$D$4,广告是否投放过高——第三轮积分赛四季度广告复盘!AB83/广告是否投放过高——第三轮积分赛四季度广告复盘!AC83*基础数据!$D$5))),0)</f>
        <v>0.17084510747382192</v>
      </c>
      <c r="AE83" s="115">
        <f>(AD83-Z83)*SUMIFS(基础数据!$C$51:$C$78,基础数据!$B$51:$B$78,广告是否投放过高——第三轮积分赛四季度广告复盘!B83)/100</f>
        <v>4.4300533777744518E-2</v>
      </c>
      <c r="AF83" s="117">
        <f t="shared" si="22"/>
        <v>0</v>
      </c>
      <c r="AG83" s="104">
        <f t="shared" si="23"/>
        <v>0.54157894732949796</v>
      </c>
      <c r="AH83" s="104">
        <v>-12.660361364587805</v>
      </c>
      <c r="AI83" s="104">
        <f>IF(B83=基础数据!$A$2,基础数据!$B$2*广告是否投放过高——第三轮积分赛四季度广告复盘!AG83,IF(B83=基础数据!$A$3,基础数据!$B$3*广告是否投放过高——第三轮积分赛四季度广告复盘!AG83,IF(B83=基础数据!$A$4,基础数据!$B$4*广告是否投放过高——第三轮积分赛四季度广告复盘!AG83,基础数据!$B$5*广告是否投放过高——第三轮积分赛四季度广告复盘!AG83)))-AH83</f>
        <v>445.92351922818619</v>
      </c>
    </row>
    <row r="84" spans="1:35">
      <c r="A84" s="94">
        <f t="shared" si="12"/>
        <v>19</v>
      </c>
      <c r="B84" s="100" t="str">
        <f>IFERROR(LOOKUP(1,0/((订单汇总处理!$G$7:$G$2423=C84)*(订单汇总处理!$D$7:$D$2423=2)),订单汇总处理!$H$7:$H$2423),B85)</f>
        <v>公司白领</v>
      </c>
      <c r="C84" s="100" t="str">
        <f t="shared" si="13"/>
        <v>乙11</v>
      </c>
      <c r="D84" s="98" t="s">
        <v>3217</v>
      </c>
      <c r="E84" s="99">
        <v>8088</v>
      </c>
      <c r="F84" s="99">
        <f>IFERROR(LOOKUP(1,0/('1Q产品评价处理'!$A$13:$A$94=C84),'1Q产品评价处理'!$G$13:$G$94),0)</f>
        <v>0.98</v>
      </c>
      <c r="G84" s="102">
        <f t="shared" si="14"/>
        <v>8088</v>
      </c>
      <c r="H84" s="100">
        <f t="shared" si="15"/>
        <v>206714.8</v>
      </c>
      <c r="I84" s="100">
        <f>IFERROR(IF(B84=基础数据!$A$2,广告是否投放过高——第三轮积分赛四季度广告复盘!G84/广告是否投放过高——第三轮积分赛四季度广告复盘!H84*基础数据!$D$2,IF(B84=基础数据!$A$3,广告是否投放过高——第三轮积分赛四季度广告复盘!G84/广告是否投放过高——第三轮积分赛四季度广告复盘!H84*基础数据!$D$3,IF(B84=基础数据!$A$4,广告是否投放过高——第三轮积分赛四季度广告复盘!G84/广告是否投放过高——第三轮积分赛四季度广告复盘!H84*基础数据!$D$4,广告是否投放过高——第三轮积分赛四季度广告复盘!G84/广告是否投放过高——第三轮积分赛四季度广告复盘!H84*基础数据!$D$5))),0)</f>
        <v>0.97815928032245392</v>
      </c>
      <c r="J84" s="115">
        <f>(I84-F84)*SUMIFS(基础数据!$C$9:$C$12,基础数据!$B$9:$B$12,广告是否投放过高——第三轮积分赛四季度广告复盘!B84)/100</f>
        <v>-1.3547696826739042E-2</v>
      </c>
      <c r="K84" s="99">
        <v>18501</v>
      </c>
      <c r="L84" s="99">
        <f>IFERROR(LOOKUP(1,0/('2Q产品评价处理'!$A$12:$A$507=C84),'2Q产品评价处理'!$G$12:$G$507),0)</f>
        <v>1.17</v>
      </c>
      <c r="M84" s="102">
        <f t="shared" si="16"/>
        <v>18501</v>
      </c>
      <c r="N84" s="100">
        <f>M84+G84*广告累计效应系数计算!$G$2</f>
        <v>22840.512347666128</v>
      </c>
      <c r="O84" s="100">
        <f t="shared" si="17"/>
        <v>476873.27654863178</v>
      </c>
      <c r="P84" s="100">
        <f>IFERROR(IF(B84=基础数据!$A$2,广告是否投放过高——第三轮积分赛四季度广告复盘!N84/广告是否投放过高——第三轮积分赛四季度广告复盘!O84*基础数据!$D$2,IF(B84=基础数据!$A$3,广告是否投放过高——第三轮积分赛四季度广告复盘!N84/广告是否投放过高——第三轮积分赛四季度广告复盘!O84*基础数据!$D$3,IF(B84=基础数据!$A$4,广告是否投放过高——第三轮积分赛四季度广告复盘!N84/广告是否投放过高——第三轮积分赛四季度广告复盘!O84*基础数据!$D$4,广告是否投放过高——第三轮积分赛四季度广告复盘!N84/广告是否投放过高——第三轮积分赛四季度广告复盘!O84*基础数据!$D$5))),0)</f>
        <v>1.1974099551653552</v>
      </c>
      <c r="Q84" s="115">
        <f>(P84-L84)*SUMIFS(基础数据!$C$15:$C$26,基础数据!$B$15:$B$26,广告是否投放过高——第三轮积分赛四季度广告复盘!B84)/100</f>
        <v>0.65646842621025869</v>
      </c>
      <c r="R84" s="99">
        <v>9099</v>
      </c>
      <c r="S84" s="99">
        <f>IFERROR(LOOKUP(1,0/('3Q产品评价处理'!$A$12:$A$853=C84),'3Q产品评价处理'!$G$12:$G$853),0)</f>
        <v>1.0900000000000001</v>
      </c>
      <c r="T84" s="102">
        <f t="shared" si="18"/>
        <v>9099</v>
      </c>
      <c r="U84" s="100">
        <f>G84*广告累计效应系数计算!$G$2*广告累计效应系数计算!$K$2+广告是否投放过高——第三轮积分赛四季度广告复盘!M84*广告累计效应系数计算!$G$2+广告是否投放过高——第三轮积分赛四季度广告复盘!T84</f>
        <v>21024.03040033481</v>
      </c>
      <c r="V84" s="100">
        <f t="shared" si="19"/>
        <v>477273.33401560219</v>
      </c>
      <c r="W84" s="100">
        <f>IFERROR(IF(B84=基础数据!$A$2,广告是否投放过高——第三轮积分赛四季度广告复盘!U84/广告是否投放过高——第三轮积分赛四季度广告复盘!V84*基础数据!$D$2,IF(B84=基础数据!$A$3,广告是否投放过高——第三轮积分赛四季度广告复盘!U84/广告是否投放过高——第三轮积分赛四季度广告复盘!V84*基础数据!$D$3,IF(B84=基础数据!$A$4,广告是否投放过高——第三轮积分赛四季度广告复盘!U84/广告是否投放过高——第三轮积分赛四季度广告复盘!V84*基础数据!$D$4,广告是否投放过高——第三轮积分赛四季度广告复盘!U84/广告是否投放过高——第三轮积分赛四季度广告复盘!V84*基础数据!$D$5))),0)</f>
        <v>1.1012573352593553</v>
      </c>
      <c r="X84" s="115">
        <f>(W84-S84)*SUMIFS(基础数据!$C$29:$C$48,基础数据!$B$29:$B$48,广告是否投放过高——第三轮积分赛四季度广告复盘!B84)/100</f>
        <v>0.43284454072220896</v>
      </c>
      <c r="Y84" s="99">
        <v>9999</v>
      </c>
      <c r="Z84" s="99">
        <f>IFERROR(LOOKUP(1,0/('4Q产品评价处理'!$A$12:$A$1017=C84),'4Q产品评价处理'!$G$12:$G$1017),0)</f>
        <v>1</v>
      </c>
      <c r="AA84" s="102">
        <f t="shared" si="20"/>
        <v>9999</v>
      </c>
      <c r="AB84" s="100">
        <f>M84*广告累计效应系数计算!$G$2*广告累计效应系数计算!$K$2+广告是否投放过高——第三轮积分赛四季度广告复盘!T84*广告累计效应系数计算!$G$2+广告是否投放过高——第三轮积分赛四季度广告复盘!AA84</f>
        <v>19452.576092084248</v>
      </c>
      <c r="AC84" s="100">
        <f t="shared" si="21"/>
        <v>483599.46208732965</v>
      </c>
      <c r="AD84" s="100">
        <f>IFERROR(IF(B84=基础数据!$A$2,广告是否投放过高——第三轮积分赛四季度广告复盘!AB84/广告是否投放过高——第三轮积分赛四季度广告复盘!AC84*基础数据!$D$2,IF(B84=基础数据!$A$3,广告是否投放过高——第三轮积分赛四季度广告复盘!AB84/广告是否投放过高——第三轮积分赛四季度广告复盘!AC84*基础数据!$D$3,IF(B84=基础数据!$A$4,广告是否投放过高——第三轮积分赛四季度广告复盘!AB84/广告是否投放过高——第三轮积分赛四季度广告复盘!AC84*基础数据!$D$4,广告是否投放过高——第三轮积分赛四季度广告复盘!AB84/广告是否投放过高——第三轮积分赛四季度广告复盘!AC84*基础数据!$D$5))),0)</f>
        <v>1.0056140265397695</v>
      </c>
      <c r="AE84" s="115">
        <f>(AD84-Z84)*SUMIFS(基础数据!$C$51:$C$78,基础数据!$B$51:$B$78,广告是否投放过高——第三轮积分赛四季度广告复盘!B84)/100</f>
        <v>0.29428727121471726</v>
      </c>
      <c r="AF84" s="117">
        <f t="shared" si="22"/>
        <v>0</v>
      </c>
      <c r="AG84" s="104">
        <f t="shared" si="23"/>
        <v>1.3700525413204458</v>
      </c>
      <c r="AH84" s="104">
        <v>86.260319342498562</v>
      </c>
      <c r="AI84" s="104">
        <f>IF(B84=基础数据!$A$2,基础数据!$B$2*广告是否投放过高——第三轮积分赛四季度广告复盘!AG84,IF(B84=基础数据!$A$3,基础数据!$B$3*广告是否投放过高——第三轮积分赛四季度广告复盘!AG84,IF(B84=基础数据!$A$4,基础数据!$B$4*广告是否投放过高——第三轮积分赛四季度广告复盘!AG84,基础数据!$B$5*广告是否投放过高——第三轮积分赛四季度广告复盘!AG84)))-AH84</f>
        <v>1009.7817137138583</v>
      </c>
    </row>
    <row r="85" spans="1:35">
      <c r="A85" s="94">
        <f t="shared" si="12"/>
        <v>19</v>
      </c>
      <c r="B85" s="100" t="str">
        <f>IFERROR(LOOKUP(1,0/((订单汇总处理!$G$7:$G$2423=C85)*(订单汇总处理!$D$7:$D$2423=2)),订单汇总处理!$H$7:$H$2423),B86)</f>
        <v>公司白领</v>
      </c>
      <c r="C85" s="100" t="str">
        <f t="shared" si="13"/>
        <v>乙12</v>
      </c>
      <c r="D85" s="98" t="s">
        <v>3218</v>
      </c>
      <c r="E85" s="98"/>
      <c r="F85" s="99">
        <f>IFERROR(LOOKUP(1,0/('1Q产品评价处理'!$A$13:$A$94=C85),'1Q产品评价处理'!$G$13:$G$94),0)</f>
        <v>0</v>
      </c>
      <c r="G85" s="102">
        <f t="shared" si="14"/>
        <v>0</v>
      </c>
      <c r="H85" s="100">
        <f t="shared" si="15"/>
        <v>206714.8</v>
      </c>
      <c r="I85" s="100">
        <f>IFERROR(IF(B85=基础数据!$A$2,广告是否投放过高——第三轮积分赛四季度广告复盘!G85/广告是否投放过高——第三轮积分赛四季度广告复盘!H85*基础数据!$D$2,IF(B85=基础数据!$A$3,广告是否投放过高——第三轮积分赛四季度广告复盘!G85/广告是否投放过高——第三轮积分赛四季度广告复盘!H85*基础数据!$D$3,IF(B85=基础数据!$A$4,广告是否投放过高——第三轮积分赛四季度广告复盘!G85/广告是否投放过高——第三轮积分赛四季度广告复盘!H85*基础数据!$D$4,广告是否投放过高——第三轮积分赛四季度广告复盘!G85/广告是否投放过高——第三轮积分赛四季度广告复盘!H85*基础数据!$D$5))),0)</f>
        <v>0</v>
      </c>
      <c r="J85" s="115">
        <f>(I85-F85)*SUMIFS(基础数据!$C$9:$C$12,基础数据!$B$9:$B$12,广告是否投放过高——第三轮积分赛四季度广告复盘!B85)/100</f>
        <v>0</v>
      </c>
      <c r="K85" s="98">
        <v>0</v>
      </c>
      <c r="L85" s="99">
        <f>IFERROR(LOOKUP(1,0/('2Q产品评价处理'!$A$12:$A$507=C85),'2Q产品评价处理'!$G$12:$G$507),0)</f>
        <v>0</v>
      </c>
      <c r="M85" s="102">
        <f t="shared" si="16"/>
        <v>0</v>
      </c>
      <c r="N85" s="100">
        <f>M85+G85*广告累计效应系数计算!$G$2</f>
        <v>0</v>
      </c>
      <c r="O85" s="100">
        <f t="shared" si="17"/>
        <v>476873.27654863178</v>
      </c>
      <c r="P85" s="100">
        <f>IFERROR(IF(B85=基础数据!$A$2,广告是否投放过高——第三轮积分赛四季度广告复盘!N85/广告是否投放过高——第三轮积分赛四季度广告复盘!O85*基础数据!$D$2,IF(B85=基础数据!$A$3,广告是否投放过高——第三轮积分赛四季度广告复盘!N85/广告是否投放过高——第三轮积分赛四季度广告复盘!O85*基础数据!$D$3,IF(B85=基础数据!$A$4,广告是否投放过高——第三轮积分赛四季度广告复盘!N85/广告是否投放过高——第三轮积分赛四季度广告复盘!O85*基础数据!$D$4,广告是否投放过高——第三轮积分赛四季度广告复盘!N85/广告是否投放过高——第三轮积分赛四季度广告复盘!O85*基础数据!$D$5))),0)</f>
        <v>0</v>
      </c>
      <c r="Q85" s="115">
        <f>(P85-L85)*SUMIFS(基础数据!$C$15:$C$26,基础数据!$B$15:$B$26,广告是否投放过高——第三轮积分赛四季度广告复盘!B85)/100</f>
        <v>0</v>
      </c>
      <c r="R85" s="99">
        <v>3333</v>
      </c>
      <c r="S85" s="99">
        <f>IFERROR(LOOKUP(1,0/('3Q产品评价处理'!$A$12:$A$853=C85),'3Q产品评价处理'!$G$12:$G$853),0)</f>
        <v>0.17</v>
      </c>
      <c r="T85" s="102">
        <f t="shared" si="18"/>
        <v>3333</v>
      </c>
      <c r="U85" s="100">
        <f>G85*广告累计效应系数计算!$G$2*广告累计效应系数计算!$K$2+广告是否投放过高——第三轮积分赛四季度广告复盘!M85*广告累计效应系数计算!$G$2+广告是否投放过高——第三轮积分赛四季度广告复盘!T85</f>
        <v>3333</v>
      </c>
      <c r="V85" s="100">
        <f t="shared" si="19"/>
        <v>477273.33401560219</v>
      </c>
      <c r="W85" s="100">
        <f>IFERROR(IF(B85=基础数据!$A$2,广告是否投放过高——第三轮积分赛四季度广告复盘!U85/广告是否投放过高——第三轮积分赛四季度广告复盘!V85*基础数据!$D$2,IF(B85=基础数据!$A$3,广告是否投放过高——第三轮积分赛四季度广告复盘!U85/广告是否投放过高——第三轮积分赛四季度广告复盘!V85*基础数据!$D$3,IF(B85=基础数据!$A$4,广告是否投放过高——第三轮积分赛四季度广告复盘!U85/广告是否投放过高——第三轮积分赛四季度广告复盘!V85*基础数据!$D$4,广告是否投放过高——第三轮积分赛四季度广告复盘!U85/广告是否投放过高——第三轮积分赛四季度广告复盘!V85*基础数据!$D$5))),0)</f>
        <v>0.17458549234027829</v>
      </c>
      <c r="X85" s="115">
        <f>(W85-S85)*SUMIFS(基础数据!$C$29:$C$48,基础数据!$B$29:$B$48,广告是否投放过高——第三轮积分赛四季度广告复盘!B85)/100</f>
        <v>0.17631218048369968</v>
      </c>
      <c r="Y85" s="99">
        <v>4598</v>
      </c>
      <c r="Z85" s="99">
        <f>IFERROR(LOOKUP(1,0/('4Q产品评价处理'!$A$12:$A$1017=C85),'4Q产品评价处理'!$G$12:$G$1017),0)</f>
        <v>0.33</v>
      </c>
      <c r="AA85" s="102">
        <f t="shared" si="20"/>
        <v>4598</v>
      </c>
      <c r="AB85" s="100">
        <f>M85*广告累计效应系数计算!$G$2*广告累计效应系数计算!$K$2+广告是否投放过高——第三轮积分赛四季度广告复盘!T85*广告累计效应系数计算!$G$2+广告是否投放过高——第三轮积分赛四季度广告复盘!AA85</f>
        <v>6386.2782708668656</v>
      </c>
      <c r="AC85" s="100">
        <f t="shared" si="21"/>
        <v>483599.46208732965</v>
      </c>
      <c r="AD85" s="100">
        <f>IFERROR(IF(B85=基础数据!$A$2,广告是否投放过高——第三轮积分赛四季度广告复盘!AB85/广告是否投放过高——第三轮积分赛四季度广告复盘!AC85*基础数据!$D$2,IF(B85=基础数据!$A$3,广告是否投放过高——第三轮积分赛四季度广告复盘!AB85/广告是否投放过高——第三轮积分赛四季度广告复盘!AC85*基础数据!$D$3,IF(B85=基础数据!$A$4,广告是否投放过高——第三轮积分赛四季度广告复盘!AB85/广告是否投放过高——第三轮积分赛四季度广告复盘!AC85*基础数据!$D$4,广告是否投放过高——第三轮积分赛四季度广告复盘!AB85/广告是否投放过高——第三轮积分赛四季度广告复盘!AC85*基础数据!$D$5))),0)</f>
        <v>0.33014295773315061</v>
      </c>
      <c r="AE85" s="115">
        <f>(AD85-Z85)*SUMIFS(基础数据!$C$51:$C$78,基础数据!$B$51:$B$78,广告是否投放过高——第三轮积分赛四季度广告复盘!B85)/100</f>
        <v>7.4938443717541851E-3</v>
      </c>
      <c r="AF85" s="117">
        <f t="shared" si="22"/>
        <v>0</v>
      </c>
      <c r="AG85" s="104">
        <f t="shared" si="23"/>
        <v>0.18380602485545386</v>
      </c>
      <c r="AH85" s="104">
        <v>23.418118574711933</v>
      </c>
      <c r="AI85" s="104">
        <f>IF(B85=基础数据!$A$2,基础数据!$B$2*广告是否投放过高——第三轮积分赛四季度广告复盘!AG85,IF(B85=基础数据!$A$3,基础数据!$B$3*广告是否投放过高——第三轮积分赛四季度广告复盘!AG85,IF(B85=基础数据!$A$4,基础数据!$B$4*广告是否投放过高——第三轮积分赛四季度广告复盘!AG85,基础数据!$B$5*广告是否投放过高——第三轮积分赛四季度广告复盘!AG85)))-AH85</f>
        <v>123.62670130965114</v>
      </c>
    </row>
    <row r="86" spans="1:35">
      <c r="A86" s="94">
        <f t="shared" si="12"/>
        <v>20</v>
      </c>
      <c r="B86" s="100" t="str">
        <f>IFERROR(LOOKUP(1,0/((订单汇总处理!$G$7:$G$2423=C86)*(订单汇总处理!$D$7:$D$2423=2)),订单汇总处理!$H$7:$H$2423),B87)</f>
        <v>公司白领</v>
      </c>
      <c r="C86" s="100" t="str">
        <f t="shared" si="13"/>
        <v>白1</v>
      </c>
      <c r="D86" s="98" t="s">
        <v>3219</v>
      </c>
      <c r="E86" s="98">
        <v>0</v>
      </c>
      <c r="F86" s="99">
        <f>IFERROR(LOOKUP(1,0/('1Q产品评价处理'!$A$13:$A$94=C86),'1Q产品评价处理'!$G$13:$G$94),0)</f>
        <v>0</v>
      </c>
      <c r="G86" s="102">
        <f t="shared" si="14"/>
        <v>0</v>
      </c>
      <c r="H86" s="100">
        <f t="shared" si="15"/>
        <v>206714.8</v>
      </c>
      <c r="I86" s="100">
        <f>IFERROR(IF(B86=基础数据!$A$2,广告是否投放过高——第三轮积分赛四季度广告复盘!G86/广告是否投放过高——第三轮积分赛四季度广告复盘!H86*基础数据!$D$2,IF(B86=基础数据!$A$3,广告是否投放过高——第三轮积分赛四季度广告复盘!G86/广告是否投放过高——第三轮积分赛四季度广告复盘!H86*基础数据!$D$3,IF(B86=基础数据!$A$4,广告是否投放过高——第三轮积分赛四季度广告复盘!G86/广告是否投放过高——第三轮积分赛四季度广告复盘!H86*基础数据!$D$4,广告是否投放过高——第三轮积分赛四季度广告复盘!G86/广告是否投放过高——第三轮积分赛四季度广告复盘!H86*基础数据!$D$5))),0)</f>
        <v>0</v>
      </c>
      <c r="J86" s="115">
        <f>(I86-F86)*SUMIFS(基础数据!$C$9:$C$12,基础数据!$B$9:$B$12,广告是否投放过高——第三轮积分赛四季度广告复盘!B86)/100</f>
        <v>0</v>
      </c>
      <c r="K86" s="99">
        <v>3000</v>
      </c>
      <c r="L86" s="99">
        <f>IFERROR(LOOKUP(1,0/('2Q产品评价处理'!$A$12:$A$507=C86),'2Q产品评价处理'!$G$12:$G$507),0)</f>
        <v>0.15</v>
      </c>
      <c r="M86" s="102">
        <f t="shared" si="16"/>
        <v>3000</v>
      </c>
      <c r="N86" s="100">
        <f>M86+G86*广告累计效应系数计算!$G$2</f>
        <v>3000</v>
      </c>
      <c r="O86" s="100">
        <f t="shared" si="17"/>
        <v>476873.27654863178</v>
      </c>
      <c r="P86" s="100">
        <f>IFERROR(IF(B86=基础数据!$A$2,广告是否投放过高——第三轮积分赛四季度广告复盘!N86/广告是否投放过高——第三轮积分赛四季度广告复盘!O86*基础数据!$D$2,IF(B86=基础数据!$A$3,广告是否投放过高——第三轮积分赛四季度广告复盘!N86/广告是否投放过高——第三轮积分赛四季度广告复盘!O86*基础数据!$D$3,IF(B86=基础数据!$A$4,广告是否投放过高——第三轮积分赛四季度广告复盘!N86/广告是否投放过高——第三轮积分赛四季度广告复盘!O86*基础数据!$D$4,广告是否投放过高——第三轮积分赛四季度广告复盘!N86/广告是否投放过高——第三轮积分赛四季度广告复盘!O86*基础数据!$D$5))),0)</f>
        <v>0.15727448714008924</v>
      </c>
      <c r="Q86" s="115">
        <f>(P86-L86)*SUMIFS(基础数据!$C$15:$C$26,基础数据!$B$15:$B$26,广告是否投放过高——第三轮积分赛四季度广告复盘!B86)/100</f>
        <v>0.17422396700513734</v>
      </c>
      <c r="R86" s="98">
        <v>0</v>
      </c>
      <c r="S86" s="99">
        <f>IFERROR(LOOKUP(1,0/('3Q产品评价处理'!$A$12:$A$853=C86),'3Q产品评价处理'!$G$12:$G$853),0)</f>
        <v>0.08</v>
      </c>
      <c r="T86" s="102">
        <f t="shared" si="18"/>
        <v>0</v>
      </c>
      <c r="U86" s="100">
        <f>G86*广告累计效应系数计算!$G$2*广告累计效应系数计算!$K$2+广告是否投放过高——第三轮积分赛四季度广告复盘!M86*广告累计效应系数计算!$G$2+广告是否投放过高——第三轮积分赛四季度广告复盘!T86</f>
        <v>1609.611404920671</v>
      </c>
      <c r="V86" s="100">
        <f t="shared" si="19"/>
        <v>477273.33401560219</v>
      </c>
      <c r="W86" s="100">
        <f>IFERROR(IF(B86=基础数据!$A$2,广告是否投放过高——第三轮积分赛四季度广告复盘!U86/广告是否投放过高——第三轮积分赛四季度广告复盘!V86*基础数据!$D$2,IF(B86=基础数据!$A$3,广告是否投放过高——第三轮积分赛四季度广告复盘!U86/广告是否投放过高——第三轮积分赛四季度广告复盘!V86*基础数据!$D$3,IF(B86=基础数据!$A$4,广告是否投放过高——第三轮积分赛四季度广告复盘!U86/广告是否投放过高——第三轮积分赛四季度广告复盘!V86*基础数据!$D$4,广告是否投放过高——第三轮积分赛四季度广告复盘!U86/广告是否投放过高——第三轮积分赛四季度广告复盘!V86*基础数据!$D$5))),0)</f>
        <v>8.4312871168497561E-2</v>
      </c>
      <c r="X86" s="115">
        <f>(W86-S86)*SUMIFS(基础数据!$C$29:$C$48,基础数据!$B$29:$B$48,广告是否投放过高——第三轮积分赛四季度广告复盘!B86)/100</f>
        <v>0.16582989642873117</v>
      </c>
      <c r="Y86" s="98">
        <v>0</v>
      </c>
      <c r="Z86" s="99">
        <f>IFERROR(LOOKUP(1,0/('4Q产品评价处理'!$A$12:$A$1017=C86),'4Q产品评价处理'!$G$12:$G$1017),0)</f>
        <v>0.04</v>
      </c>
      <c r="AA86" s="102">
        <f t="shared" si="20"/>
        <v>0</v>
      </c>
      <c r="AB86" s="100">
        <f>M86*广告累计效应系数计算!$G$2*广告累计效应系数计算!$K$2+广告是否投放过高——第三轮积分赛四季度广告复盘!T86*广告累计效应系数计算!$G$2+广告是否投放过高——第三轮积分赛四季度广告复盘!AA86</f>
        <v>741.30447558940352</v>
      </c>
      <c r="AC86" s="100">
        <f t="shared" si="21"/>
        <v>483599.46208732965</v>
      </c>
      <c r="AD86" s="100">
        <f>IFERROR(IF(B86=基础数据!$A$2,广告是否投放过高——第三轮积分赛四季度广告复盘!AB86/广告是否投放过高——第三轮积分赛四季度广告复盘!AC86*基础数据!$D$2,IF(B86=基础数据!$A$3,广告是否投放过高——第三轮积分赛四季度广告复盘!AB86/广告是否投放过高——第三轮积分赛四季度广告复盘!AC86*基础数据!$D$3,IF(B86=基础数据!$A$4,广告是否投放过高——第三轮积分赛四季度广告复盘!AB86/广告是否投放过高——第三轮积分赛四季度广告复盘!AC86*基础数据!$D$4,广告是否投放过高——第三轮积分赛四季度广告复盘!AB86/广告是否投放过高——第三轮积分赛四季度广告复盘!AC86*基础数据!$D$5))),0)</f>
        <v>3.8322234292287989E-2</v>
      </c>
      <c r="AE86" s="115">
        <f>(AD86-Z86)*SUMIFS(基础数据!$C$51:$C$78,基础数据!$B$51:$B$78,广告是否投放过高——第三轮积分赛四季度广告复盘!B86)/100</f>
        <v>-8.7948478398263655E-2</v>
      </c>
      <c r="AF86" s="117">
        <f t="shared" si="22"/>
        <v>0</v>
      </c>
      <c r="AG86" s="104">
        <f t="shared" si="23"/>
        <v>0.25210538503560487</v>
      </c>
      <c r="AH86" s="104">
        <v>107.65811855023857</v>
      </c>
      <c r="AI86" s="104">
        <f>IF(B86=基础数据!$A$2,基础数据!$B$2*广告是否投放过高——第三轮积分赛四季度广告复盘!AG86,IF(B86=基础数据!$A$3,基础数据!$B$3*广告是否投放过高——第三轮积分赛四季度广告复盘!AG86,IF(B86=基础数据!$A$4,基础数据!$B$4*广告是否投放过高——第三轮积分赛四季度广告复盘!AG86,基础数据!$B$5*广告是否投放过高——第三轮积分赛四季度广告复盘!AG86)))-AH86</f>
        <v>94.026189478245314</v>
      </c>
    </row>
    <row r="87" spans="1:35">
      <c r="A87" s="94">
        <f t="shared" si="12"/>
        <v>20</v>
      </c>
      <c r="B87" s="100" t="str">
        <f>IFERROR(LOOKUP(1,0/((订单汇总处理!$G$7:$G$2423=C87)*(订单汇总处理!$D$7:$D$2423=2)),订单汇总处理!$H$7:$H$2423),B88)</f>
        <v>公司白领</v>
      </c>
      <c r="C87" s="100" t="str">
        <f t="shared" si="13"/>
        <v>白2</v>
      </c>
      <c r="D87" s="98" t="s">
        <v>3220</v>
      </c>
      <c r="E87" s="99">
        <v>9000</v>
      </c>
      <c r="F87" s="99">
        <f>IFERROR(LOOKUP(1,0/('1Q产品评价处理'!$A$13:$A$94=C87),'1Q产品评价处理'!$G$13:$G$94),0)</f>
        <v>1.0900000000000001</v>
      </c>
      <c r="G87" s="102">
        <f t="shared" si="14"/>
        <v>9000</v>
      </c>
      <c r="H87" s="100">
        <f t="shared" si="15"/>
        <v>206714.8</v>
      </c>
      <c r="I87" s="100">
        <f>IFERROR(IF(B87=基础数据!$A$2,广告是否投放过高——第三轮积分赛四季度广告复盘!G87/广告是否投放过高——第三轮积分赛四季度广告复盘!H87*基础数据!$D$2,IF(B87=基础数据!$A$3,广告是否投放过高——第三轮积分赛四季度广告复盘!G87/广告是否投放过高——第三轮积分赛四季度广告复盘!H87*基础数据!$D$3,IF(B87=基础数据!$A$4,广告是否投放过高——第三轮积分赛四季度广告复盘!G87/广告是否投放过高——第三轮积分赛四季度广告复盘!H87*基础数据!$D$4,广告是否投放过高——第三轮积分赛四季度广告复盘!G87/广告是否投放过高——第三轮积分赛四季度广告复盘!H87*基础数据!$D$5))),0)</f>
        <v>1.0884561724656387</v>
      </c>
      <c r="J87" s="115">
        <f>(I87-F87)*SUMIFS(基础数据!$C$9:$C$12,基础数据!$B$9:$B$12,广告是否投放过高——第三轮积分赛四季度广告复盘!B87)/100</f>
        <v>-1.1362570652899393E-2</v>
      </c>
      <c r="K87" s="98">
        <v>0</v>
      </c>
      <c r="L87" s="99">
        <f>IFERROR(LOOKUP(1,0/('2Q产品评价处理'!$A$12:$A$507=C87),'2Q产品评价处理'!$G$12:$G$507),0)</f>
        <v>0.25</v>
      </c>
      <c r="M87" s="102">
        <f t="shared" si="16"/>
        <v>0</v>
      </c>
      <c r="N87" s="100">
        <f>M87+G87*广告累计效应系数计算!$G$2</f>
        <v>4828.8342147620133</v>
      </c>
      <c r="O87" s="100">
        <f t="shared" si="17"/>
        <v>476873.27654863178</v>
      </c>
      <c r="P87" s="100">
        <f>IFERROR(IF(B87=基础数据!$A$2,广告是否投放过高——第三轮积分赛四季度广告复盘!N87/广告是否投放过高——第三轮积分赛四季度广告复盘!O87*基础数据!$D$2,IF(B87=基础数据!$A$3,广告是否投放过高——第三轮积分赛四季度广告复盘!N87/广告是否投放过高——第三轮积分赛四季度广告复盘!O87*基础数据!$D$3,IF(B87=基础数据!$A$4,广告是否投放过高——第三轮积分赛四季度广告复盘!N87/广告是否投放过高——第三轮积分赛四季度广告复盘!O87*基础数据!$D$4,广告是否投放过高——第三轮积分赛四季度广告复盘!N87/广告是否投放过高——第三轮积分赛四季度广告复盘!O87*基础数据!$D$5))),0)</f>
        <v>0.25315080820373703</v>
      </c>
      <c r="Q87" s="115">
        <f>(P87-L87)*SUMIFS(基础数据!$C$15:$C$26,基础数据!$B$15:$B$26,广告是否投放过高——第三轮积分赛四季度广告复盘!B87)/100</f>
        <v>7.5461856479501932E-2</v>
      </c>
      <c r="R87" s="98">
        <v>0</v>
      </c>
      <c r="S87" s="99">
        <f>IFERROR(LOOKUP(1,0/('3Q产品评价处理'!$A$12:$A$853=C87),'3Q产品评价处理'!$G$12:$G$853),0)</f>
        <v>0.12</v>
      </c>
      <c r="T87" s="102">
        <f t="shared" si="18"/>
        <v>0</v>
      </c>
      <c r="U87" s="100">
        <f>G87*广告累计效应系数计算!$G$2*广告累计效应系数计算!$K$2+广告是否投放过高——第三轮积分赛四季度广告复盘!M87*广告累计效应系数计算!$G$2+广告是否投放过高——第三轮积分赛四季度广告复盘!T87</f>
        <v>2223.9134267682107</v>
      </c>
      <c r="V87" s="100">
        <f t="shared" si="19"/>
        <v>477273.33401560219</v>
      </c>
      <c r="W87" s="100">
        <f>IFERROR(IF(B87=基础数据!$A$2,广告是否投放过高——第三轮积分赛四季度广告复盘!U87/广告是否投放过高——第三轮积分赛四季度广告复盘!V87*基础数据!$D$2,IF(B87=基础数据!$A$3,广告是否投放过高——第三轮积分赛四季度广告复盘!U87/广告是否投放过高——第三轮积分赛四季度广告复盘!V87*基础数据!$D$3,IF(B87=基础数据!$A$4,广告是否投放过高——第三轮积分赛四季度广告复盘!U87/广告是否投放过高——第三轮积分赛四季度广告复盘!V87*基础数据!$D$4,广告是否投放过高——第三轮积分赛四季度广告复盘!U87/广告是否投放过高——第三轮积分赛四季度广告复盘!V87*基础数据!$D$5))),0)</f>
        <v>0.11649055521586664</v>
      </c>
      <c r="X87" s="115">
        <f>(W87-S87)*SUMIFS(基础数据!$C$29:$C$48,基础数据!$B$29:$B$48,广告是否投放过高——第三轮积分赛四季度广告复盘!B87)/100</f>
        <v>-0.13493815194992753</v>
      </c>
      <c r="Y87" s="98">
        <v>0</v>
      </c>
      <c r="Z87" s="99">
        <f>IFERROR(LOOKUP(1,0/('4Q产品评价处理'!$A$12:$A$1017=C87),'4Q产品评价处理'!$G$12:$G$1017),0)</f>
        <v>0</v>
      </c>
      <c r="AA87" s="102">
        <f t="shared" si="20"/>
        <v>0</v>
      </c>
      <c r="AB87" s="100">
        <f>M87*广告累计效应系数计算!$G$2*广告累计效应系数计算!$K$2+广告是否投放过高——第三轮积分赛四季度广告复盘!T87*广告累计效应系数计算!$G$2+广告是否投放过高——第三轮积分赛四季度广告复盘!AA87</f>
        <v>0</v>
      </c>
      <c r="AC87" s="100">
        <f t="shared" si="21"/>
        <v>483599.46208732965</v>
      </c>
      <c r="AD87" s="100">
        <f>IFERROR(IF(B87=基础数据!$A$2,广告是否投放过高——第三轮积分赛四季度广告复盘!AB87/广告是否投放过高——第三轮积分赛四季度广告复盘!AC87*基础数据!$D$2,IF(B87=基础数据!$A$3,广告是否投放过高——第三轮积分赛四季度广告复盘!AB87/广告是否投放过高——第三轮积分赛四季度广告复盘!AC87*基础数据!$D$3,IF(B87=基础数据!$A$4,广告是否投放过高——第三轮积分赛四季度广告复盘!AB87/广告是否投放过高——第三轮积分赛四季度广告复盘!AC87*基础数据!$D$4,广告是否投放过高——第三轮积分赛四季度广告复盘!AB87/广告是否投放过高——第三轮积分赛四季度广告复盘!AC87*基础数据!$D$5))),0)</f>
        <v>0</v>
      </c>
      <c r="AE87" s="115">
        <f>(AD87-Z87)*SUMIFS(基础数据!$C$51:$C$78,基础数据!$B$51:$B$78,广告是否投放过高——第三轮积分赛四季度广告复盘!B87)/100</f>
        <v>0</v>
      </c>
      <c r="AF87" s="117">
        <f t="shared" si="22"/>
        <v>0</v>
      </c>
      <c r="AG87" s="104">
        <f t="shared" si="23"/>
        <v>-7.0838866123324989E-2</v>
      </c>
      <c r="AH87" s="104">
        <v>-189.27348961359445</v>
      </c>
      <c r="AI87" s="104">
        <f>IF(B87=基础数据!$A$2,基础数据!$B$2*广告是否投放过高——第三轮积分赛四季度广告复盘!AG87,IF(B87=基础数据!$A$3,基础数据!$B$3*广告是否投放过高——第三轮积分赛四季度广告复盘!AG87,IF(B87=基础数据!$A$4,基础数据!$B$4*广告是否投放过高——第三轮积分赛四季度广告复盘!AG87,基础数据!$B$5*广告是否投放过高——第三轮积分赛四季度广告复盘!AG87)))-AH87</f>
        <v>132.60239671493446</v>
      </c>
    </row>
    <row r="88" spans="1:35">
      <c r="A88" s="94">
        <f t="shared" si="12"/>
        <v>21</v>
      </c>
      <c r="B88" s="100" t="str">
        <f>IFERROR(LOOKUP(1,0/((订单汇总处理!$G$7:$G$2423=C88)*(订单汇总处理!$D$7:$D$2423=2)),订单汇总处理!$H$7:$H$2423),B89)</f>
        <v>公司白领</v>
      </c>
      <c r="C88" s="100" t="str">
        <f t="shared" si="13"/>
        <v>白1121</v>
      </c>
      <c r="D88" s="98" t="s">
        <v>3221</v>
      </c>
      <c r="E88" s="99">
        <v>10000</v>
      </c>
      <c r="F88" s="99">
        <f>IFERROR(LOOKUP(1,0/('1Q产品评价处理'!$A$13:$A$94=C88),'1Q产品评价处理'!$G$13:$G$94),0)</f>
        <v>1.21</v>
      </c>
      <c r="G88" s="102">
        <f t="shared" si="14"/>
        <v>10000</v>
      </c>
      <c r="H88" s="100">
        <f t="shared" si="15"/>
        <v>206714.8</v>
      </c>
      <c r="I88" s="100">
        <f>IFERROR(IF(B88=基础数据!$A$2,广告是否投放过高——第三轮积分赛四季度广告复盘!G88/广告是否投放过高——第三轮积分赛四季度广告复盘!H88*基础数据!$D$2,IF(B88=基础数据!$A$3,广告是否投放过高——第三轮积分赛四季度广告复盘!G88/广告是否投放过高——第三轮积分赛四季度广告复盘!H88*基础数据!$D$3,IF(B88=基础数据!$A$4,广告是否投放过高——第三轮积分赛四季度广告复盘!G88/广告是否投放过高——第三轮积分赛四季度广告复盘!H88*基础数据!$D$4,广告是否投放过高——第三轮积分赛四季度广告复盘!G88/广告是否投放过高——第三轮积分赛四季度广告复盘!H88*基础数据!$D$5))),0)</f>
        <v>1.2093957471840431</v>
      </c>
      <c r="J88" s="115">
        <f>(I88-F88)*SUMIFS(基础数据!$C$9:$C$12,基础数据!$B$9:$B$12,广告是否投放过高——第三轮积分赛四季度广告复盘!B88)/100</f>
        <v>-4.4473007254426733E-3</v>
      </c>
      <c r="K88" s="99">
        <v>35000</v>
      </c>
      <c r="L88" s="99">
        <f>IFERROR(LOOKUP(1,0/('2Q产品评价处理'!$A$12:$A$507=C88),'2Q产品评价处理'!$G$12:$G$507),0)</f>
        <v>2.0699999999999998</v>
      </c>
      <c r="M88" s="102">
        <f t="shared" si="16"/>
        <v>35000</v>
      </c>
      <c r="N88" s="100">
        <f>M88+G88*广告累计效应系数计算!$G$2</f>
        <v>40365.371349735571</v>
      </c>
      <c r="O88" s="100">
        <f t="shared" si="17"/>
        <v>476873.27654863178</v>
      </c>
      <c r="P88" s="100">
        <f>IFERROR(IF(B88=基础数据!$A$2,广告是否投放过高——第三轮积分赛四季度广告复盘!N88/广告是否投放过高——第三轮积分赛四季度广告复盘!O88*基础数据!$D$2,IF(B88=基础数据!$A$3,广告是否投放过高——第三轮积分赛四季度广告复盘!N88/广告是否投放过高——第三轮积分赛四季度广告复盘!O88*基础数据!$D$3,IF(B88=基础数据!$A$4,广告是否投放过高——第三轮积分赛四季度广告复盘!N88/广告是否投放过高——第三轮积分赛四季度广告复盘!O88*基础数据!$D$4,广告是否投放过高——第三轮积分赛四季度广告复盘!N88/广告是否投放过高——第三轮积分赛四季度广告复盘!O88*基础数据!$D$5))),0)</f>
        <v>2.1161476924163045</v>
      </c>
      <c r="Q88" s="115">
        <f>(P88-L88)*SUMIFS(基础数据!$C$15:$C$26,基础数据!$B$15:$B$26,广告是否投放过高——第三轮积分赛四季度广告复盘!B88)/100</f>
        <v>1.105237233370497</v>
      </c>
      <c r="R88" s="99">
        <v>13800</v>
      </c>
      <c r="S88" s="99">
        <f>IFERROR(LOOKUP(1,0/('3Q产品评价处理'!$A$12:$A$853=C88),'3Q产品评价处理'!$G$12:$G$853),0)</f>
        <v>1.82</v>
      </c>
      <c r="T88" s="102">
        <f t="shared" si="18"/>
        <v>13800</v>
      </c>
      <c r="U88" s="100">
        <f>G88*广告累计效应系数计算!$G$2*广告累计效应系数计算!$K$2+广告是否投放过高——第三轮积分赛四季度广告复盘!M88*广告累计效应系数计算!$G$2+广告是否投放过高——第三轮积分赛四季度广告复盘!T88</f>
        <v>35049.814642705838</v>
      </c>
      <c r="V88" s="100">
        <f t="shared" si="19"/>
        <v>477273.33401560219</v>
      </c>
      <c r="W88" s="100">
        <f>IFERROR(IF(B88=基础数据!$A$2,广告是否投放过高——第三轮积分赛四季度广告复盘!U88/广告是否投放过高——第三轮积分赛四季度广告复盘!V88*基础数据!$D$2,IF(B88=基础数据!$A$3,广告是否投放过高——第三轮积分赛四季度广告复盘!U88/广告是否投放过高——第三轮积分赛四季度广告复盘!V88*基础数据!$D$3,IF(B88=基础数据!$A$4,广告是否投放过高——第三轮积分赛四季度广告复盘!U88/广告是否投放过高——第三轮积分赛四季度广告复盘!V88*基础数据!$D$4,广告是否投放过高——第三轮积分赛四季度广告复盘!U88/广告是否投放过高——第三轮积分赛四季度广告复盘!V88*基础数据!$D$5))),0)</f>
        <v>1.8359403377834667</v>
      </c>
      <c r="X88" s="115">
        <f>(W88-S88)*SUMIFS(基础数据!$C$29:$C$48,基础数据!$B$29:$B$48,广告是否投放过高——第三轮积分赛四季度广告复盘!B88)/100</f>
        <v>0.61290598777429062</v>
      </c>
      <c r="Y88" s="99">
        <v>44000</v>
      </c>
      <c r="Z88" s="99">
        <f>IFERROR(LOOKUP(1,0/('4Q产品评价处理'!$A$12:$A$1017=C88),'4Q产品评价处理'!$G$12:$G$1017),0)</f>
        <v>3.09</v>
      </c>
      <c r="AA88" s="102">
        <f t="shared" si="20"/>
        <v>44000</v>
      </c>
      <c r="AB88" s="100">
        <f>M88*广告累计效应系数计算!$G$2*广告累计效应系数计算!$K$2+广告是否投放过高——第三轮积分赛四季度广告复盘!T88*广告累计效应系数计算!$G$2+广告是否投放过高——第三轮积分赛四季度广告复盘!AA88</f>
        <v>60052.764677844796</v>
      </c>
      <c r="AC88" s="100">
        <f t="shared" si="21"/>
        <v>483599.46208732965</v>
      </c>
      <c r="AD88" s="100">
        <f>IFERROR(IF(B88=基础数据!$A$2,广告是否投放过高——第三轮积分赛四季度广告复盘!AB88/广告是否投放过高——第三轮积分赛四季度广告复盘!AC88*基础数据!$D$2,IF(B88=基础数据!$A$3,广告是否投放过高——第三轮积分赛四季度广告复盘!AB88/广告是否投放过高——第三轮积分赛四季度广告复盘!AC88*基础数据!$D$3,IF(B88=基础数据!$A$4,广告是否投放过高——第三轮积分赛四季度广告复盘!AB88/广告是否投放过高——第三轮积分赛四季度广告复盘!AC88*基础数据!$D$4,广告是否投放过高——第三轮积分赛四季度广告复盘!AB88/广告是否投放过高——第三轮积分赛四季度广告复盘!AC88*基础数据!$D$5))),0)</f>
        <v>3.1044681283681985</v>
      </c>
      <c r="AE88" s="115">
        <f>(AD88-Z88)*SUMIFS(基础数据!$C$51:$C$78,基础数据!$B$51:$B$78,广告是否投放过高——第三轮积分赛四季度广告复盘!B88)/100</f>
        <v>0.75841928906097389</v>
      </c>
      <c r="AF88" s="117">
        <f t="shared" si="22"/>
        <v>0</v>
      </c>
      <c r="AG88" s="104">
        <f t="shared" si="23"/>
        <v>2.4721152094803189</v>
      </c>
      <c r="AH88" s="104">
        <v>-39.900836809073994</v>
      </c>
      <c r="AI88" s="104">
        <f>IF(B88=基础数据!$A$2,基础数据!$B$2*广告是否投放过高——第三轮积分赛四季度广告复盘!AG88,IF(B88=基础数据!$A$3,基础数据!$B$3*广告是否投放过高——第三轮积分赛四季度广告复盘!AG88,IF(B88=基础数据!$A$4,基础数据!$B$4*广告是否投放过高——第三轮积分赛四季度广告复盘!AG88,基础数据!$B$5*广告是否投放过高——第三轮积分赛四季度广告复盘!AG88)))-AH88</f>
        <v>2017.5930043933292</v>
      </c>
    </row>
    <row r="89" spans="1:35">
      <c r="A89" s="94">
        <f t="shared" si="12"/>
        <v>22</v>
      </c>
      <c r="B89" s="100" t="str">
        <f>IFERROR(LOOKUP(1,0/((订单汇总处理!$G$7:$G$2423=C89)*(订单汇总处理!$D$7:$D$2423=2)),订单汇总处理!$H$7:$H$2423),B90)</f>
        <v>公司白领</v>
      </c>
      <c r="C89" s="100" t="str">
        <f t="shared" si="13"/>
        <v>22</v>
      </c>
      <c r="D89" s="98" t="s">
        <v>3222</v>
      </c>
      <c r="E89" s="98"/>
      <c r="F89" s="99">
        <f>IFERROR(LOOKUP(1,0/('1Q产品评价处理'!$A$13:$A$94=C89),'1Q产品评价处理'!$G$13:$G$94),0)</f>
        <v>0</v>
      </c>
      <c r="G89" s="102">
        <f t="shared" si="14"/>
        <v>0</v>
      </c>
      <c r="H89" s="100">
        <f t="shared" si="15"/>
        <v>206714.8</v>
      </c>
      <c r="I89" s="100">
        <f>IFERROR(IF(B89=基础数据!$A$2,广告是否投放过高——第三轮积分赛四季度广告复盘!G89/广告是否投放过高——第三轮积分赛四季度广告复盘!H89*基础数据!$D$2,IF(B89=基础数据!$A$3,广告是否投放过高——第三轮积分赛四季度广告复盘!G89/广告是否投放过高——第三轮积分赛四季度广告复盘!H89*基础数据!$D$3,IF(B89=基础数据!$A$4,广告是否投放过高——第三轮积分赛四季度广告复盘!G89/广告是否投放过高——第三轮积分赛四季度广告复盘!H89*基础数据!$D$4,广告是否投放过高——第三轮积分赛四季度广告复盘!G89/广告是否投放过高——第三轮积分赛四季度广告复盘!H89*基础数据!$D$5))),0)</f>
        <v>0</v>
      </c>
      <c r="J89" s="115">
        <f>(I89-F89)*SUMIFS(基础数据!$C$9:$C$12,基础数据!$B$9:$B$12,广告是否投放过高——第三轮积分赛四季度广告复盘!B89)/100</f>
        <v>0</v>
      </c>
      <c r="K89" s="98">
        <v>0</v>
      </c>
      <c r="L89" s="99">
        <f>IFERROR(LOOKUP(1,0/('2Q产品评价处理'!$A$12:$A$507=C89),'2Q产品评价处理'!$G$12:$G$507),0)</f>
        <v>0</v>
      </c>
      <c r="M89" s="102">
        <f t="shared" si="16"/>
        <v>0</v>
      </c>
      <c r="N89" s="100">
        <f>M89+G89*广告累计效应系数计算!$G$2</f>
        <v>0</v>
      </c>
      <c r="O89" s="100">
        <f t="shared" si="17"/>
        <v>476873.27654863178</v>
      </c>
      <c r="P89" s="100">
        <f>IFERROR(IF(B89=基础数据!$A$2,广告是否投放过高——第三轮积分赛四季度广告复盘!N89/广告是否投放过高——第三轮积分赛四季度广告复盘!O89*基础数据!$D$2,IF(B89=基础数据!$A$3,广告是否投放过高——第三轮积分赛四季度广告复盘!N89/广告是否投放过高——第三轮积分赛四季度广告复盘!O89*基础数据!$D$3,IF(B89=基础数据!$A$4,广告是否投放过高——第三轮积分赛四季度广告复盘!N89/广告是否投放过高——第三轮积分赛四季度广告复盘!O89*基础数据!$D$4,广告是否投放过高——第三轮积分赛四季度广告复盘!N89/广告是否投放过高——第三轮积分赛四季度广告复盘!O89*基础数据!$D$5))),0)</f>
        <v>0</v>
      </c>
      <c r="Q89" s="115">
        <f>(P89-L89)*SUMIFS(基础数据!$C$15:$C$26,基础数据!$B$15:$B$26,广告是否投放过高——第三轮积分赛四季度广告复盘!B89)/100</f>
        <v>0</v>
      </c>
      <c r="R89" s="98">
        <v>0</v>
      </c>
      <c r="S89" s="99">
        <f>IFERROR(LOOKUP(1,0/('3Q产品评价处理'!$A$12:$A$853=C89),'3Q产品评价处理'!$G$12:$G$853),0)</f>
        <v>0</v>
      </c>
      <c r="T89" s="102">
        <f t="shared" si="18"/>
        <v>0</v>
      </c>
      <c r="U89" s="100">
        <f>G89*广告累计效应系数计算!$G$2*广告累计效应系数计算!$K$2+广告是否投放过高——第三轮积分赛四季度广告复盘!M89*广告累计效应系数计算!$G$2+广告是否投放过高——第三轮积分赛四季度广告复盘!T89</f>
        <v>0</v>
      </c>
      <c r="V89" s="100">
        <f t="shared" si="19"/>
        <v>477273.33401560219</v>
      </c>
      <c r="W89" s="100">
        <f>IFERROR(IF(B89=基础数据!$A$2,广告是否投放过高——第三轮积分赛四季度广告复盘!U89/广告是否投放过高——第三轮积分赛四季度广告复盘!V89*基础数据!$D$2,IF(B89=基础数据!$A$3,广告是否投放过高——第三轮积分赛四季度广告复盘!U89/广告是否投放过高——第三轮积分赛四季度广告复盘!V89*基础数据!$D$3,IF(B89=基础数据!$A$4,广告是否投放过高——第三轮积分赛四季度广告复盘!U89/广告是否投放过高——第三轮积分赛四季度广告复盘!V89*基础数据!$D$4,广告是否投放过高——第三轮积分赛四季度广告复盘!U89/广告是否投放过高——第三轮积分赛四季度广告复盘!V89*基础数据!$D$5))),0)</f>
        <v>0</v>
      </c>
      <c r="X89" s="115">
        <f>(W89-S89)*SUMIFS(基础数据!$C$29:$C$48,基础数据!$B$29:$B$48,广告是否投放过高——第三轮积分赛四季度广告复盘!B89)/100</f>
        <v>0</v>
      </c>
      <c r="Y89" s="98">
        <v>0</v>
      </c>
      <c r="Z89" s="99">
        <f>IFERROR(LOOKUP(1,0/('4Q产品评价处理'!$A$12:$A$1017=C89),'4Q产品评价处理'!$G$12:$G$1017),0)</f>
        <v>0</v>
      </c>
      <c r="AA89" s="102">
        <f t="shared" si="20"/>
        <v>0</v>
      </c>
      <c r="AB89" s="100">
        <f>M89*广告累计效应系数计算!$G$2*广告累计效应系数计算!$K$2+广告是否投放过高——第三轮积分赛四季度广告复盘!T89*广告累计效应系数计算!$G$2+广告是否投放过高——第三轮积分赛四季度广告复盘!AA89</f>
        <v>0</v>
      </c>
      <c r="AC89" s="100">
        <f t="shared" si="21"/>
        <v>483599.46208732965</v>
      </c>
      <c r="AD89" s="100">
        <f>IFERROR(IF(B89=基础数据!$A$2,广告是否投放过高——第三轮积分赛四季度广告复盘!AB89/广告是否投放过高——第三轮积分赛四季度广告复盘!AC89*基础数据!$D$2,IF(B89=基础数据!$A$3,广告是否投放过高——第三轮积分赛四季度广告复盘!AB89/广告是否投放过高——第三轮积分赛四季度广告复盘!AC89*基础数据!$D$3,IF(B89=基础数据!$A$4,广告是否投放过高——第三轮积分赛四季度广告复盘!AB89/广告是否投放过高——第三轮积分赛四季度广告复盘!AC89*基础数据!$D$4,广告是否投放过高——第三轮积分赛四季度广告复盘!AB89/广告是否投放过高——第三轮积分赛四季度广告复盘!AC89*基础数据!$D$5))),0)</f>
        <v>0</v>
      </c>
      <c r="AE89" s="115">
        <f>(AD89-Z89)*SUMIFS(基础数据!$C$51:$C$78,基础数据!$B$51:$B$78,广告是否投放过高——第三轮积分赛四季度广告复盘!B89)/100</f>
        <v>0</v>
      </c>
      <c r="AF89" s="117">
        <f t="shared" si="22"/>
        <v>0</v>
      </c>
      <c r="AG89" s="104">
        <f t="shared" si="23"/>
        <v>0</v>
      </c>
      <c r="AH89" s="104">
        <v>0</v>
      </c>
      <c r="AI89" s="104">
        <f>IF(B89=基础数据!$A$2,基础数据!$B$2*广告是否投放过高——第三轮积分赛四季度广告复盘!AG89,IF(B89=基础数据!$A$3,基础数据!$B$3*广告是否投放过高——第三轮积分赛四季度广告复盘!AG89,IF(B89=基础数据!$A$4,基础数据!$B$4*广告是否投放过高——第三轮积分赛四季度广告复盘!AG89,基础数据!$B$5*广告是否投放过高——第三轮积分赛四季度广告复盘!AG89)))-AH89</f>
        <v>0</v>
      </c>
    </row>
    <row r="90" spans="1:35">
      <c r="A90" s="94">
        <f t="shared" si="12"/>
        <v>22</v>
      </c>
      <c r="B90" s="100" t="str">
        <f>IFERROR(LOOKUP(1,0/((订单汇总处理!$G$7:$G$2423=C90)*(订单汇总处理!$D$7:$D$2423=2)),订单汇总处理!$H$7:$H$2423),B91)</f>
        <v>公司白领</v>
      </c>
      <c r="C90" s="100" t="str">
        <f t="shared" si="13"/>
        <v>21</v>
      </c>
      <c r="D90" s="98" t="s">
        <v>3223</v>
      </c>
      <c r="E90" s="99">
        <v>1900</v>
      </c>
      <c r="F90" s="99">
        <f>IFERROR(LOOKUP(1,0/('1Q产品评价处理'!$A$13:$A$94=C90),'1Q产品评价处理'!$G$13:$G$94),0)</f>
        <v>0.23</v>
      </c>
      <c r="G90" s="102">
        <f t="shared" si="14"/>
        <v>1900</v>
      </c>
      <c r="H90" s="100">
        <f t="shared" si="15"/>
        <v>206714.8</v>
      </c>
      <c r="I90" s="100">
        <f>IFERROR(IF(B90=基础数据!$A$2,广告是否投放过高——第三轮积分赛四季度广告复盘!G90/广告是否投放过高——第三轮积分赛四季度广告复盘!H90*基础数据!$D$2,IF(B90=基础数据!$A$3,广告是否投放过高——第三轮积分赛四季度广告复盘!G90/广告是否投放过高——第三轮积分赛四季度广告复盘!H90*基础数据!$D$3,IF(B90=基础数据!$A$4,广告是否投放过高——第三轮积分赛四季度广告复盘!G90/广告是否投放过高——第三轮积分赛四季度广告复盘!H90*基础数据!$D$4,广告是否投放过高——第三轮积分赛四季度广告复盘!G90/广告是否投放过高——第三轮积分赛四季度广告复盘!H90*基础数据!$D$5))),0)</f>
        <v>0.22978519196496816</v>
      </c>
      <c r="J90" s="115">
        <f>(I90-F90)*SUMIFS(基础数据!$C$9:$C$12,基础数据!$B$9:$B$12,广告是否投放过高——第三轮积分赛四季度广告复盘!B90)/100</f>
        <v>-1.5809871378344108E-3</v>
      </c>
      <c r="K90" s="99">
        <v>10817</v>
      </c>
      <c r="L90" s="99">
        <f>IFERROR(LOOKUP(1,0/('2Q产品评价处理'!$A$12:$A$507=C90),'2Q产品评价处理'!$G$12:$G$507),0)</f>
        <v>0.61</v>
      </c>
      <c r="M90" s="102">
        <f t="shared" si="16"/>
        <v>10817</v>
      </c>
      <c r="N90" s="100">
        <f>M90+G90*广告累计效应系数计算!$G$2</f>
        <v>11836.420556449759</v>
      </c>
      <c r="O90" s="100">
        <f t="shared" si="17"/>
        <v>476873.27654863178</v>
      </c>
      <c r="P90" s="100">
        <f>IFERROR(IF(B90=基础数据!$A$2,广告是否投放过高——第三轮积分赛四季度广告复盘!N90/广告是否投放过高——第三轮积分赛四季度广告复盘!O90*基础数据!$D$2,IF(B90=基础数据!$A$3,广告是否投放过高——第三轮积分赛四季度广告复盘!N90/广告是否投放过高——第三轮积分赛四季度广告复盘!O90*基础数据!$D$3,IF(B90=基础数据!$A$4,广告是否投放过高——第三轮积分赛四季度广告复盘!N90/广告是否投放过高——第三轮积分赛四季度广告复盘!O90*基础数据!$D$4,广告是否投放过高——第三轮积分赛四季度广告复盘!N90/广告是否投放过高——第三轮积分赛四季度广告复盘!O90*基础数据!$D$5))),0)</f>
        <v>0.62052232419668174</v>
      </c>
      <c r="Q90" s="115">
        <f>(P90-L90)*SUMIFS(基础数据!$C$15:$C$26,基础数据!$B$15:$B$26,广告是否投放过高——第三轮积分赛四季度广告复盘!B90)/100</f>
        <v>0.25200966451052798</v>
      </c>
      <c r="R90" s="99">
        <v>10339</v>
      </c>
      <c r="S90" s="99">
        <f>IFERROR(LOOKUP(1,0/('3Q产品评价处理'!$A$12:$A$853=C90),'3Q产品评价处理'!$G$12:$G$853),0)</f>
        <v>0.86</v>
      </c>
      <c r="T90" s="102">
        <f t="shared" si="18"/>
        <v>10339</v>
      </c>
      <c r="U90" s="100">
        <f>G90*广告累计效应系数计算!$G$2*广告累计效应系数计算!$K$2+广告是否投放过高——第三轮积分赛四季度广告复盘!M90*广告累计效应系数计算!$G$2+广告是否投放过高——第三轮积分赛四季度广告复盘!T90</f>
        <v>16612.215023548924</v>
      </c>
      <c r="V90" s="100">
        <f t="shared" si="19"/>
        <v>477273.33401560219</v>
      </c>
      <c r="W90" s="100">
        <f>IFERROR(IF(B90=基础数据!$A$2,广告是否投放过高——第三轮积分赛四季度广告复盘!U90/广告是否投放过高——第三轮积分赛四季度广告复盘!V90*基础数据!$D$2,IF(B90=基础数据!$A$3,广告是否投放过高——第三轮积分赛四季度广告复盘!U90/广告是否投放过高——第三轮积分赛四季度广告复盘!V90*基础数据!$D$3,IF(B90=基础数据!$A$4,广告是否投放过高——第三轮积分赛四季度广告复盘!U90/广告是否投放过高——第三轮积分赛四季度广告复盘!V90*基础数据!$D$4,广告是否投放过高——第三轮积分赛四季度广告复盘!U90/广告是否投放过高——第三轮积分赛四季度广告复盘!V90*基础数据!$D$5))),0)</f>
        <v>0.87016253787844489</v>
      </c>
      <c r="X90" s="115">
        <f>(W90-S90)*SUMIFS(基础数据!$C$29:$C$48,基础数据!$B$29:$B$48,广告是否投放过高——第三轮积分赛四季度广告复盘!B90)/100</f>
        <v>0.39074958142620636</v>
      </c>
      <c r="Y90" s="99">
        <v>23000</v>
      </c>
      <c r="Z90" s="99">
        <f>IFERROR(LOOKUP(1,0/('4Q产品评价处理'!$A$12:$A$1017=C90),'4Q产品评价处理'!$G$12:$G$1017),0)</f>
        <v>0</v>
      </c>
      <c r="AA90" s="102">
        <f t="shared" si="20"/>
        <v>23000</v>
      </c>
      <c r="AB90" s="100">
        <f>M90*广告累计效应系数计算!$G$2*广告累计效应系数计算!$K$2+广告是否投放过高——第三轮积分赛四季度广告复盘!T90*广告累计效应系数计算!$G$2+广告是否投放过高——第三轮积分赛四季度广告复盘!AA90</f>
        <v>31220.154275975132</v>
      </c>
      <c r="AC90" s="100">
        <f t="shared" si="21"/>
        <v>483599.46208732965</v>
      </c>
      <c r="AD90" s="100">
        <f>IFERROR(IF(B90=基础数据!$A$2,广告是否投放过高——第三轮积分赛四季度广告复盘!AB90/广告是否投放过高——第三轮积分赛四季度广告复盘!AC90*基础数据!$D$2,IF(B90=基础数据!$A$3,广告是否投放过高——第三轮积分赛四季度广告复盘!AB90/广告是否投放过高——第三轮积分赛四季度广告复盘!AC90*基础数据!$D$3,IF(B90=基础数据!$A$4,广告是否投放过高——第三轮积分赛四季度广告复盘!AB90/广告是否投放过高——第三轮积分赛四季度广告复盘!AC90*基础数据!$D$4,广告是否投放过高——第三轮积分赛四季度广告复盘!AB90/广告是否投放过高——第三轮积分赛四季度广告复盘!AC90*基础数据!$D$5))),0)</f>
        <v>1.6139469087300864</v>
      </c>
      <c r="AE90" s="115">
        <f>(AD90-Z90)*SUMIFS(基础数据!$C$51:$C$78,基础数据!$B$51:$B$78,广告是否投放过高——第三轮积分赛四季度广告复盘!B90)/100</f>
        <v>84.603096955631131</v>
      </c>
      <c r="AF90" s="117">
        <f t="shared" si="22"/>
        <v>0</v>
      </c>
      <c r="AG90" s="104">
        <f t="shared" si="23"/>
        <v>85.244275214430033</v>
      </c>
      <c r="AH90" s="104">
        <v>67353.409959461249</v>
      </c>
      <c r="AI90" s="104">
        <f>IF(B90=基础数据!$A$2,基础数据!$B$2*广告是否投放过高——第三轮积分赛四季度广告复盘!AG90,IF(B90=基础数据!$A$3,基础数据!$B$3*广告是否投放过高——第三轮积分赛四季度广告复盘!AG90,IF(B90=基础数据!$A$4,基础数据!$B$4*广告是否投放过高——第三轮积分赛四季度广告复盘!AG90,基础数据!$B$5*广告是否投放过高——第三轮积分赛四季度广告复盘!AG90)))-AH90</f>
        <v>842.01021208277962</v>
      </c>
    </row>
    <row r="91" spans="1:35" ht="26.4">
      <c r="A91" s="94">
        <f t="shared" si="12"/>
        <v>23</v>
      </c>
      <c r="B91" s="100" t="str">
        <f>IFERROR(LOOKUP(1,0/((订单汇总处理!$G$7:$G$2423=C91)*(订单汇总处理!$D$7:$D$2423=2)),订单汇总处理!$H$7:$H$2423),B92)</f>
        <v>公司白领</v>
      </c>
      <c r="C91" s="100" t="str">
        <f t="shared" si="13"/>
        <v>白领W1</v>
      </c>
      <c r="D91" s="98" t="s">
        <v>3224</v>
      </c>
      <c r="E91" s="99">
        <v>1930</v>
      </c>
      <c r="F91" s="99">
        <f>IFERROR(LOOKUP(1,0/('1Q产品评价处理'!$A$13:$A$94=C91),'1Q产品评价处理'!$G$13:$G$94),0)</f>
        <v>0.23</v>
      </c>
      <c r="G91" s="102">
        <f t="shared" si="14"/>
        <v>1930</v>
      </c>
      <c r="H91" s="100">
        <f t="shared" si="15"/>
        <v>206714.8</v>
      </c>
      <c r="I91" s="100">
        <f>IFERROR(IF(B91=基础数据!$A$2,广告是否投放过高——第三轮积分赛四季度广告复盘!G91/广告是否投放过高——第三轮积分赛四季度广告复盘!H91*基础数据!$D$2,IF(B91=基础数据!$A$3,广告是否投放过高——第三轮积分赛四季度广告复盘!G91/广告是否投放过高——第三轮积分赛四季度广告复盘!H91*基础数据!$D$3,IF(B91=基础数据!$A$4,广告是否投放过高——第三轮积分赛四季度广告复盘!G91/广告是否投放过高——第三轮积分赛四季度广告复盘!H91*基础数据!$D$4,广告是否投放过高——第三轮积分赛四季度广告复盘!G91/广告是否投放过高——第三轮积分赛四季度广告复盘!H91*基础数据!$D$5))),0)</f>
        <v>0.23341337920652028</v>
      </c>
      <c r="J91" s="115">
        <f>(I91-F91)*SUMIFS(基础数据!$C$9:$C$12,基础数据!$B$9:$B$12,广告是否投放过高——第三轮积分赛四季度广告复盘!B91)/100</f>
        <v>2.5122470959989165E-2</v>
      </c>
      <c r="K91" s="99">
        <v>10010</v>
      </c>
      <c r="L91" s="99">
        <f>IFERROR(LOOKUP(1,0/('2Q产品评价处理'!$A$12:$A$507=C91),'2Q产品评价处理'!$G$12:$G$507),0)</f>
        <v>0.56999999999999995</v>
      </c>
      <c r="M91" s="102">
        <f t="shared" si="16"/>
        <v>10010</v>
      </c>
      <c r="N91" s="100">
        <f>M91+G91*广告累计效应系数计算!$G$2</f>
        <v>11045.516670498964</v>
      </c>
      <c r="O91" s="100">
        <f t="shared" si="17"/>
        <v>476873.27654863178</v>
      </c>
      <c r="P91" s="100">
        <f>IFERROR(IF(B91=基础数据!$A$2,广告是否投放过高——第三轮积分赛四季度广告复盘!N91/广告是否投放过高——第三轮积分赛四季度广告复盘!O91*基础数据!$D$2,IF(B91=基础数据!$A$3,广告是否投放过高——第三轮积分赛四季度广告复盘!N91/广告是否投放过高——第三轮积分赛四季度广告复盘!O91*基础数据!$D$3,IF(B91=基础数据!$A$4,广告是否投放过高——第三轮积分赛四季度广告复盘!N91/广告是否投放过高——第三轮积分赛四季度广告复盘!O91*基础数据!$D$4,广告是否投放过高——第三轮积分赛四季度广告复盘!N91/广告是否投放过高——第三轮积分赛四季度广告复盘!O91*基础数据!$D$5))),0)</f>
        <v>0.57905932318334341</v>
      </c>
      <c r="Q91" s="115">
        <f>(P91-L91)*SUMIFS(基础数据!$C$15:$C$26,基础数据!$B$15:$B$26,广告是否投放过高——第三轮积分赛四季度广告复盘!B91)/100</f>
        <v>0.21697079024107585</v>
      </c>
      <c r="R91" s="99">
        <v>20010</v>
      </c>
      <c r="S91" s="99">
        <f>IFERROR(LOOKUP(1,0/('3Q产品评价处理'!$A$12:$A$853=C91),'3Q产品评价处理'!$G$12:$G$853),0)</f>
        <v>1.34</v>
      </c>
      <c r="T91" s="102">
        <f t="shared" si="18"/>
        <v>20010</v>
      </c>
      <c r="U91" s="100">
        <f>G91*广告累计效应系数计算!$G$2*广告累计效应系数计算!$K$2+广告是否投放过高——第三轮积分赛四季度广告复盘!M91*广告累计效应系数计算!$G$2+广告是否投放过高——第三轮积分赛四季度广告复盘!T91</f>
        <v>25857.642600381158</v>
      </c>
      <c r="V91" s="100">
        <f t="shared" si="19"/>
        <v>477273.33401560219</v>
      </c>
      <c r="W91" s="100">
        <f>IFERROR(IF(B91=基础数据!$A$2,广告是否投放过高——第三轮积分赛四季度广告复盘!U91/广告是否投放过高——第三轮积分赛四季度广告复盘!V91*基础数据!$D$2,IF(B91=基础数据!$A$3,广告是否投放过高——第三轮积分赛四季度广告复盘!U91/广告是否投放过高——第三轮积分赛四季度广告复盘!V91*基础数据!$D$3,IF(B91=基础数据!$A$4,广告是否投放过高——第三轮积分赛四季度广告复盘!U91/广告是否投放过高——第三轮积分赛四季度广告复盘!V91*基础数据!$D$4,广告是否投放过高——第三轮积分赛四季度广告复盘!U91/广告是否投放过高——第三轮积分赛四季度广告复盘!V91*基础数据!$D$5))),0)</f>
        <v>1.3544462238663362</v>
      </c>
      <c r="X91" s="115">
        <f>(W91-S91)*SUMIFS(基础数据!$C$29:$C$48,基础数据!$B$29:$B$48,广告是否投放过高——第三轮积分赛四季度广告复盘!B91)/100</f>
        <v>0.55545730766062285</v>
      </c>
      <c r="Y91" s="98">
        <v>0</v>
      </c>
      <c r="Z91" s="99">
        <f>IFERROR(LOOKUP(1,0/('4Q产品评价处理'!$A$12:$A$1017=C91),'4Q产品评价处理'!$G$12:$G$1017),0)</f>
        <v>0.68</v>
      </c>
      <c r="AA91" s="102">
        <f t="shared" si="20"/>
        <v>0</v>
      </c>
      <c r="AB91" s="100">
        <f>M91*广告累计效应系数计算!$G$2*广告累计效应系数计算!$K$2+广告是否投放过高——第三轮积分赛四季度广告复盘!T91*广告累计效应系数计算!$G$2+广告是否投放过高——第三轮积分赛四季度广告复盘!AA91</f>
        <v>13209.594004370852</v>
      </c>
      <c r="AC91" s="100">
        <f t="shared" si="21"/>
        <v>483599.46208732965</v>
      </c>
      <c r="AD91" s="100">
        <f>IFERROR(IF(B91=基础数据!$A$2,广告是否投放过高——第三轮积分赛四季度广告复盘!AB91/广告是否投放过高——第三轮积分赛四季度广告复盘!AC91*基础数据!$D$2,IF(B91=基础数据!$A$3,广告是否投放过高——第三轮积分赛四季度广告复盘!AB91/广告是否投放过高——第三轮积分赛四季度广告复盘!AC91*基础数据!$D$3,IF(B91=基础数据!$A$4,广告是否投放过高——第三轮积分赛四季度广告复盘!AB91/广告是否投放过高——第三轮积分赛四季度广告复盘!AC91*基础数据!$D$4,广告是否投放过高——第三轮积分赛四季度广告复盘!AB91/广告是否投放过高——第三轮积分赛四季度广告复盘!AC91*基础数据!$D$5))),0)</f>
        <v>0.68287886153528377</v>
      </c>
      <c r="AE91" s="115">
        <f>(AD91-Z91)*SUMIFS(基础数据!$C$51:$C$78,基础数据!$B$51:$B$78,广告是否投放过高——第三轮积分赛四季度广告复盘!B91)/100</f>
        <v>0.15090992167957243</v>
      </c>
      <c r="AF91" s="117">
        <f t="shared" si="22"/>
        <v>0</v>
      </c>
      <c r="AG91" s="104">
        <f t="shared" si="23"/>
        <v>0.94846049054126025</v>
      </c>
      <c r="AH91" s="104">
        <v>-36.517475089349603</v>
      </c>
      <c r="AI91" s="104">
        <f>IF(B91=基础数据!$A$2,基础数据!$B$2*广告是否投放过高——第三轮积分赛四季度广告复盘!AG91,IF(B91=基础数据!$A$3,基础数据!$B$3*广告是否投放过高——第三轮积分赛四季度广告复盘!AG91,IF(B91=基础数据!$A$4,基础数据!$B$4*广告是否投放过高——第三轮积分赛四季度广告复盘!AG91,基础数据!$B$5*广告是否投放过高——第三轮积分赛四季度广告复盘!AG91)))-AH91</f>
        <v>795.28586752235788</v>
      </c>
    </row>
    <row r="92" spans="1:35" ht="26.4">
      <c r="A92" s="94">
        <f t="shared" si="12"/>
        <v>23</v>
      </c>
      <c r="B92" s="100" t="str">
        <f>IFERROR(LOOKUP(1,0/((订单汇总处理!$G$7:$G$2423=C92)*(订单汇总处理!$D$7:$D$2423=2)),订单汇总处理!$H$7:$H$2423),B93)</f>
        <v>公司白领</v>
      </c>
      <c r="C92" s="100" t="str">
        <f t="shared" si="13"/>
        <v>白领W2</v>
      </c>
      <c r="D92" s="98" t="s">
        <v>3225</v>
      </c>
      <c r="E92" s="98"/>
      <c r="F92" s="99">
        <f>IFERROR(LOOKUP(1,0/('1Q产品评价处理'!$A$13:$A$94=C92),'1Q产品评价处理'!$G$13:$G$94),0)</f>
        <v>0</v>
      </c>
      <c r="G92" s="102">
        <f t="shared" si="14"/>
        <v>0</v>
      </c>
      <c r="H92" s="100">
        <f t="shared" si="15"/>
        <v>206714.8</v>
      </c>
      <c r="I92" s="100">
        <f>IFERROR(IF(B92=基础数据!$A$2,广告是否投放过高——第三轮积分赛四季度广告复盘!G92/广告是否投放过高——第三轮积分赛四季度广告复盘!H92*基础数据!$D$2,IF(B92=基础数据!$A$3,广告是否投放过高——第三轮积分赛四季度广告复盘!G92/广告是否投放过高——第三轮积分赛四季度广告复盘!H92*基础数据!$D$3,IF(B92=基础数据!$A$4,广告是否投放过高——第三轮积分赛四季度广告复盘!G92/广告是否投放过高——第三轮积分赛四季度广告复盘!H92*基础数据!$D$4,广告是否投放过高——第三轮积分赛四季度广告复盘!G92/广告是否投放过高——第三轮积分赛四季度广告复盘!H92*基础数据!$D$5))),0)</f>
        <v>0</v>
      </c>
      <c r="J92" s="115">
        <f>(I92-F92)*SUMIFS(基础数据!$C$9:$C$12,基础数据!$B$9:$B$12,广告是否投放过高——第三轮积分赛四季度广告复盘!B92)/100</f>
        <v>0</v>
      </c>
      <c r="K92" s="99">
        <v>20010</v>
      </c>
      <c r="L92" s="99">
        <f>IFERROR(LOOKUP(1,0/('2Q产品评价处理'!$A$12:$A$507=C92),'2Q产品评价处理'!$G$12:$G$507),0)</f>
        <v>1.03</v>
      </c>
      <c r="M92" s="102">
        <f t="shared" si="16"/>
        <v>20010</v>
      </c>
      <c r="N92" s="100">
        <f>M92+G92*广告累计效应系数计算!$G$2</f>
        <v>20010</v>
      </c>
      <c r="O92" s="100">
        <f t="shared" si="17"/>
        <v>476873.27654863178</v>
      </c>
      <c r="P92" s="100">
        <f>IFERROR(IF(B92=基础数据!$A$2,广告是否投放过高——第三轮积分赛四季度广告复盘!N92/广告是否投放过高——第三轮积分赛四季度广告复盘!O92*基础数据!$D$2,IF(B92=基础数据!$A$3,广告是否投放过高——第三轮积分赛四季度广告复盘!N92/广告是否投放过高——第三轮积分赛四季度广告复盘!O92*基础数据!$D$3,IF(B92=基础数据!$A$4,广告是否投放过高——第三轮积分赛四季度广告复盘!N92/广告是否投放过高——第三轮积分赛四季度广告复盘!O92*基础数据!$D$4,广告是否投放过高——第三轮积分赛四季度广告复盘!N92/广告是否投放过高——第三轮积分赛四季度广告复盘!O92*基础数据!$D$5))),0)</f>
        <v>1.049020829224395</v>
      </c>
      <c r="Q92" s="115">
        <f>(P92-L92)*SUMIFS(基础数据!$C$15:$C$26,基础数据!$B$15:$B$26,广告是否投放过高——第三轮积分赛四季度广告复盘!B92)/100</f>
        <v>0.45554885992425936</v>
      </c>
      <c r="R92" s="99">
        <v>15051</v>
      </c>
      <c r="S92" s="99">
        <f>IFERROR(LOOKUP(1,0/('3Q产品评价处理'!$A$12:$A$853=C92),'3Q产品评价处理'!$G$12:$G$853),0)</f>
        <v>1.34</v>
      </c>
      <c r="T92" s="102">
        <f t="shared" si="18"/>
        <v>15051</v>
      </c>
      <c r="U92" s="100">
        <f>G92*广告累计效应系数计算!$G$2*广告累计效应系数计算!$K$2+广告是否投放过高——第三轮积分赛四季度广告复盘!M92*广告累计效应系数计算!$G$2+广告是否投放过高——第三轮积分赛四季度广告复盘!T92</f>
        <v>25787.108070820876</v>
      </c>
      <c r="V92" s="100">
        <f t="shared" si="19"/>
        <v>477273.33401560219</v>
      </c>
      <c r="W92" s="100">
        <f>IFERROR(IF(B92=基础数据!$A$2,广告是否投放过高——第三轮积分赛四季度广告复盘!U92/广告是否投放过高——第三轮积分赛四季度广告复盘!V92*基础数据!$D$2,IF(B92=基础数据!$A$3,广告是否投放过高——第三轮积分赛四季度广告复盘!U92/广告是否投放过高——第三轮积分赛四季度广告复盘!V92*基础数据!$D$3,IF(B92=基础数据!$A$4,广告是否投放过高——第三轮积分赛四季度广告复盘!U92/广告是否投放过高——第三轮积分赛四季度广告复盘!V92*基础数据!$D$4,广告是否投放过高——第三轮积分赛四季度广告复盘!U92/广告是否投放过高——第三轮积分赛四季度广告复盘!V92*基础数据!$D$5))),0)</f>
        <v>1.3507515627291409</v>
      </c>
      <c r="X92" s="115">
        <f>(W92-S92)*SUMIFS(基础数据!$C$29:$C$48,基础数据!$B$29:$B$48,广告是否投放过高——第三轮积分赛四季度广告复盘!B92)/100</f>
        <v>0.41339758693546358</v>
      </c>
      <c r="Y92" s="98">
        <v>0</v>
      </c>
      <c r="Z92" s="99">
        <f>IFERROR(LOOKUP(1,0/('4Q产品评价处理'!$A$12:$A$1017=C92),'4Q产品评价处理'!$G$12:$G$1017),0)</f>
        <v>0.67</v>
      </c>
      <c r="AA92" s="102">
        <f t="shared" si="20"/>
        <v>0</v>
      </c>
      <c r="AB92" s="100">
        <f>M92*广告累计效应系数计算!$G$2*广告累计效应系数计算!$K$2+广告是否投放过高——第三轮积分赛四季度广告复盘!T92*广告累计效应系数计算!$G$2+广告是否投放过高——第三轮积分赛四季度广告复盘!AA92</f>
        <v>13019.921270668328</v>
      </c>
      <c r="AC92" s="100">
        <f t="shared" si="21"/>
        <v>483599.46208732965</v>
      </c>
      <c r="AD92" s="100">
        <f>IFERROR(IF(B92=基础数据!$A$2,广告是否投放过高——第三轮积分赛四季度广告复盘!AB92/广告是否投放过高——第三轮积分赛四季度广告复盘!AC92*基础数据!$D$2,IF(B92=基础数据!$A$3,广告是否投放过高——第三轮积分赛四季度广告复盘!AB92/广告是否投放过高——第三轮积分赛四季度广告复盘!AC92*基础数据!$D$3,IF(B92=基础数据!$A$4,广告是否投放过高——第三轮积分赛四季度广告复盘!AB92/广告是否投放过高——第三轮积分赛四季度广告复盘!AC92*基础数据!$D$4,广告是否投放过高——第三轮积分赛四季度广告复盘!AB92/广告是否投放过高——第三轮积分赛四季度广告复盘!AC92*基础数据!$D$5))),0)</f>
        <v>0.67307360178148612</v>
      </c>
      <c r="AE92" s="115">
        <f>(AD92-Z92)*SUMIFS(基础数据!$C$51:$C$78,基础数据!$B$51:$B$78,广告是否投放过高——第三轮积分赛四季度广告复盘!B92)/100</f>
        <v>0.16111820538550028</v>
      </c>
      <c r="AF92" s="117">
        <f t="shared" si="22"/>
        <v>0</v>
      </c>
      <c r="AG92" s="104">
        <f t="shared" si="23"/>
        <v>1.0300646522452233</v>
      </c>
      <c r="AH92" s="104">
        <v>-143.92497273757004</v>
      </c>
      <c r="AI92" s="104">
        <f>IF(B92=基础数据!$A$2,基础数据!$B$2*广告是否投放过高——第三轮积分赛四季度广告复盘!AG92,IF(B92=基础数据!$A$3,基础数据!$B$3*广告是否投放过高——第三轮积分赛四季度广告复盘!AG92,IF(B92=基础数据!$A$4,基础数据!$B$4*广告是否投放过高——第三轮积分赛四季度广告复盘!AG92,基础数据!$B$5*广告是否投放过高——第三轮积分赛四季度广告复盘!AG92)))-AH92</f>
        <v>967.97669453374874</v>
      </c>
    </row>
    <row r="93" spans="1:35" ht="26.4">
      <c r="A93" s="94">
        <f t="shared" si="12"/>
        <v>23</v>
      </c>
      <c r="B93" s="100" t="str">
        <f>IFERROR(LOOKUP(1,0/((订单汇总处理!$G$7:$G$2423=C93)*(订单汇总处理!$D$7:$D$2423=2)),订单汇总处理!$H$7:$H$2423),B94)</f>
        <v>公司白领</v>
      </c>
      <c r="C93" s="100" t="str">
        <f t="shared" si="13"/>
        <v>白领W3</v>
      </c>
      <c r="D93" s="98" t="s">
        <v>3226</v>
      </c>
      <c r="E93" s="98"/>
      <c r="F93" s="99">
        <f>IFERROR(LOOKUP(1,0/('1Q产品评价处理'!$A$13:$A$94=C93),'1Q产品评价处理'!$G$13:$G$94),0)</f>
        <v>0</v>
      </c>
      <c r="G93" s="102">
        <f t="shared" si="14"/>
        <v>0</v>
      </c>
      <c r="H93" s="100">
        <f t="shared" si="15"/>
        <v>206714.8</v>
      </c>
      <c r="I93" s="100">
        <f>IFERROR(IF(B93=基础数据!$A$2,广告是否投放过高——第三轮积分赛四季度广告复盘!G93/广告是否投放过高——第三轮积分赛四季度广告复盘!H93*基础数据!$D$2,IF(B93=基础数据!$A$3,广告是否投放过高——第三轮积分赛四季度广告复盘!G93/广告是否投放过高——第三轮积分赛四季度广告复盘!H93*基础数据!$D$3,IF(B93=基础数据!$A$4,广告是否投放过高——第三轮积分赛四季度广告复盘!G93/广告是否投放过高——第三轮积分赛四季度广告复盘!H93*基础数据!$D$4,广告是否投放过高——第三轮积分赛四季度广告复盘!G93/广告是否投放过高——第三轮积分赛四季度广告复盘!H93*基础数据!$D$5))),0)</f>
        <v>0</v>
      </c>
      <c r="J93" s="115">
        <f>(I93-F93)*SUMIFS(基础数据!$C$9:$C$12,基础数据!$B$9:$B$12,广告是否投放过高——第三轮积分赛四季度广告复盘!B93)/100</f>
        <v>0</v>
      </c>
      <c r="K93" s="99">
        <v>20010</v>
      </c>
      <c r="L93" s="99">
        <f>IFERROR(LOOKUP(1,0/('2Q产品评价处理'!$A$12:$A$507=C93),'2Q产品评价处理'!$G$12:$G$507),0)</f>
        <v>1.03</v>
      </c>
      <c r="M93" s="102">
        <f t="shared" si="16"/>
        <v>20010</v>
      </c>
      <c r="N93" s="100">
        <f>M93+G93*广告累计效应系数计算!$G$2</f>
        <v>20010</v>
      </c>
      <c r="O93" s="100">
        <f t="shared" si="17"/>
        <v>476873.27654863178</v>
      </c>
      <c r="P93" s="100">
        <f>IFERROR(IF(B93=基础数据!$A$2,广告是否投放过高——第三轮积分赛四季度广告复盘!N93/广告是否投放过高——第三轮积分赛四季度广告复盘!O93*基础数据!$D$2,IF(B93=基础数据!$A$3,广告是否投放过高——第三轮积分赛四季度广告复盘!N93/广告是否投放过高——第三轮积分赛四季度广告复盘!O93*基础数据!$D$3,IF(B93=基础数据!$A$4,广告是否投放过高——第三轮积分赛四季度广告复盘!N93/广告是否投放过高——第三轮积分赛四季度广告复盘!O93*基础数据!$D$4,广告是否投放过高——第三轮积分赛四季度广告复盘!N93/广告是否投放过高——第三轮积分赛四季度广告复盘!O93*基础数据!$D$5))),0)</f>
        <v>1.049020829224395</v>
      </c>
      <c r="Q93" s="115">
        <f>(P93-L93)*SUMIFS(基础数据!$C$15:$C$26,基础数据!$B$15:$B$26,广告是否投放过高——第三轮积分赛四季度广告复盘!B93)/100</f>
        <v>0.45554885992425936</v>
      </c>
      <c r="R93" s="99">
        <v>15051</v>
      </c>
      <c r="S93" s="99">
        <f>IFERROR(LOOKUP(1,0/('3Q产品评价处理'!$A$12:$A$853=C93),'3Q产品评价处理'!$G$12:$G$853),0)</f>
        <v>1.34</v>
      </c>
      <c r="T93" s="102">
        <f t="shared" si="18"/>
        <v>15051</v>
      </c>
      <c r="U93" s="100">
        <f>G93*广告累计效应系数计算!$G$2*广告累计效应系数计算!$K$2+广告是否投放过高——第三轮积分赛四季度广告复盘!M93*广告累计效应系数计算!$G$2+广告是否投放过高——第三轮积分赛四季度广告复盘!T93</f>
        <v>25787.108070820876</v>
      </c>
      <c r="V93" s="100">
        <f t="shared" si="19"/>
        <v>477273.33401560219</v>
      </c>
      <c r="W93" s="100">
        <f>IFERROR(IF(B93=基础数据!$A$2,广告是否投放过高——第三轮积分赛四季度广告复盘!U93/广告是否投放过高——第三轮积分赛四季度广告复盘!V93*基础数据!$D$2,IF(B93=基础数据!$A$3,广告是否投放过高——第三轮积分赛四季度广告复盘!U93/广告是否投放过高——第三轮积分赛四季度广告复盘!V93*基础数据!$D$3,IF(B93=基础数据!$A$4,广告是否投放过高——第三轮积分赛四季度广告复盘!U93/广告是否投放过高——第三轮积分赛四季度广告复盘!V93*基础数据!$D$4,广告是否投放过高——第三轮积分赛四季度广告复盘!U93/广告是否投放过高——第三轮积分赛四季度广告复盘!V93*基础数据!$D$5))),0)</f>
        <v>1.3507515627291409</v>
      </c>
      <c r="X93" s="115">
        <f>(W93-S93)*SUMIFS(基础数据!$C$29:$C$48,基础数据!$B$29:$B$48,广告是否投放过高——第三轮积分赛四季度广告复盘!B93)/100</f>
        <v>0.41339758693546358</v>
      </c>
      <c r="Y93" s="98">
        <v>0</v>
      </c>
      <c r="Z93" s="99">
        <f>IFERROR(LOOKUP(1,0/('4Q产品评价处理'!$A$12:$A$1017=C93),'4Q产品评价处理'!$G$12:$G$1017),0)</f>
        <v>0.67</v>
      </c>
      <c r="AA93" s="102">
        <f t="shared" si="20"/>
        <v>0</v>
      </c>
      <c r="AB93" s="100">
        <f>M93*广告累计效应系数计算!$G$2*广告累计效应系数计算!$K$2+广告是否投放过高——第三轮积分赛四季度广告复盘!T93*广告累计效应系数计算!$G$2+广告是否投放过高——第三轮积分赛四季度广告复盘!AA93</f>
        <v>13019.921270668328</v>
      </c>
      <c r="AC93" s="100">
        <f t="shared" si="21"/>
        <v>483599.46208732965</v>
      </c>
      <c r="AD93" s="100">
        <f>IFERROR(IF(B93=基础数据!$A$2,广告是否投放过高——第三轮积分赛四季度广告复盘!AB93/广告是否投放过高——第三轮积分赛四季度广告复盘!AC93*基础数据!$D$2,IF(B93=基础数据!$A$3,广告是否投放过高——第三轮积分赛四季度广告复盘!AB93/广告是否投放过高——第三轮积分赛四季度广告复盘!AC93*基础数据!$D$3,IF(B93=基础数据!$A$4,广告是否投放过高——第三轮积分赛四季度广告复盘!AB93/广告是否投放过高——第三轮积分赛四季度广告复盘!AC93*基础数据!$D$4,广告是否投放过高——第三轮积分赛四季度广告复盘!AB93/广告是否投放过高——第三轮积分赛四季度广告复盘!AC93*基础数据!$D$5))),0)</f>
        <v>0.67307360178148612</v>
      </c>
      <c r="AE93" s="115">
        <f>(AD93-Z93)*SUMIFS(基础数据!$C$51:$C$78,基础数据!$B$51:$B$78,广告是否投放过高——第三轮积分赛四季度广告复盘!B93)/100</f>
        <v>0.16111820538550028</v>
      </c>
      <c r="AF93" s="117">
        <f t="shared" si="22"/>
        <v>0</v>
      </c>
      <c r="AG93" s="104">
        <f t="shared" si="23"/>
        <v>1.0300646522452233</v>
      </c>
      <c r="AH93" s="104">
        <v>-143.92497273757004</v>
      </c>
      <c r="AI93" s="104">
        <f>IF(B93=基础数据!$A$2,基础数据!$B$2*广告是否投放过高——第三轮积分赛四季度广告复盘!AG93,IF(B93=基础数据!$A$3,基础数据!$B$3*广告是否投放过高——第三轮积分赛四季度广告复盘!AG93,IF(B93=基础数据!$A$4,基础数据!$B$4*广告是否投放过高——第三轮积分赛四季度广告复盘!AG93,基础数据!$B$5*广告是否投放过高——第三轮积分赛四季度广告复盘!AG93)))-AH93</f>
        <v>967.97669453374874</v>
      </c>
    </row>
    <row r="94" spans="1:35">
      <c r="A94" s="94">
        <f t="shared" si="12"/>
        <v>1</v>
      </c>
      <c r="B94" s="100" t="str">
        <f>IFERROR(LOOKUP(1,0/((订单汇总处理!$G$7:$G$2423=C94)*(订单汇总处理!$D$7:$D$2423=2)),订单汇总处理!$H$7:$H$2423),B95)</f>
        <v>青少年群体</v>
      </c>
      <c r="C94" s="100" t="str">
        <f t="shared" si="13"/>
        <v>青竹1</v>
      </c>
      <c r="D94" s="98" t="s">
        <v>3023</v>
      </c>
      <c r="E94" s="98">
        <v>0</v>
      </c>
      <c r="F94" s="99">
        <f>IFERROR(LOOKUP(1,0/('1Q产品评价处理'!$A$13:$A$94=C94),'1Q产品评价处理'!$G$13:$G$94),0)</f>
        <v>0</v>
      </c>
      <c r="G94" s="102">
        <f t="shared" si="14"/>
        <v>0</v>
      </c>
      <c r="H94" s="100">
        <f t="shared" si="15"/>
        <v>144102</v>
      </c>
      <c r="I94" s="100">
        <f>IFERROR(IF(B94=基础数据!$A$2,广告是否投放过高——第三轮积分赛四季度广告复盘!G94/广告是否投放过高——第三轮积分赛四季度广告复盘!H94*基础数据!$D$2,IF(B94=基础数据!$A$3,广告是否投放过高——第三轮积分赛四季度广告复盘!G94/广告是否投放过高——第三轮积分赛四季度广告复盘!H94*基础数据!$D$3,IF(B94=基础数据!$A$4,广告是否投放过高——第三轮积分赛四季度广告复盘!G94/广告是否投放过高——第三轮积分赛四季度广告复盘!H94*基础数据!$D$4,广告是否投放过高——第三轮积分赛四季度广告复盘!G94/广告是否投放过高——第三轮积分赛四季度广告复盘!H94*基础数据!$D$5))),0)</f>
        <v>0</v>
      </c>
      <c r="J94" s="115">
        <f>(I94-F94)*SUMIFS(基础数据!$C$9:$C$12,基础数据!$B$9:$B$12,广告是否投放过高——第三轮积分赛四季度广告复盘!B94)/100</f>
        <v>0</v>
      </c>
      <c r="K94" s="98">
        <v>0</v>
      </c>
      <c r="L94" s="99">
        <f>IFERROR(LOOKUP(1,0/('2Q产品评价处理'!$A$12:$A$507=C94),'2Q产品评价处理'!$G$12:$G$507),0)</f>
        <v>0</v>
      </c>
      <c r="M94" s="102">
        <f t="shared" si="16"/>
        <v>0</v>
      </c>
      <c r="N94" s="100">
        <f>M94+G94*广告累计效应系数计算!$G$2</f>
        <v>0</v>
      </c>
      <c r="O94" s="100">
        <f t="shared" si="17"/>
        <v>302211.49422395945</v>
      </c>
      <c r="P94" s="100">
        <f>IFERROR(IF(B94=基础数据!$A$2,广告是否投放过高——第三轮积分赛四季度广告复盘!N94/广告是否投放过高——第三轮积分赛四季度广告复盘!O94*基础数据!$D$2,IF(B94=基础数据!$A$3,广告是否投放过高——第三轮积分赛四季度广告复盘!N94/广告是否投放过高——第三轮积分赛四季度广告复盘!O94*基础数据!$D$3,IF(B94=基础数据!$A$4,广告是否投放过高——第三轮积分赛四季度广告复盘!N94/广告是否投放过高——第三轮积分赛四季度广告复盘!O94*基础数据!$D$4,广告是否投放过高——第三轮积分赛四季度广告复盘!N94/广告是否投放过高——第三轮积分赛四季度广告复盘!O94*基础数据!$D$5))),0)</f>
        <v>0</v>
      </c>
      <c r="Q94" s="115">
        <f>(P94-L94)*SUMIFS(基础数据!$C$15:$C$26,基础数据!$B$15:$B$26,广告是否投放过高——第三轮积分赛四季度广告复盘!B94)/100</f>
        <v>0</v>
      </c>
      <c r="R94" s="98">
        <v>0</v>
      </c>
      <c r="S94" s="99">
        <f>IFERROR(LOOKUP(1,0/('3Q产品评价处理'!$A$12:$A$853=C94),'3Q产品评价处理'!$G$12:$G$853),0)</f>
        <v>0</v>
      </c>
      <c r="T94" s="102">
        <f t="shared" si="18"/>
        <v>0</v>
      </c>
      <c r="U94" s="100">
        <f>G94*广告累计效应系数计算!$G$2*广告累计效应系数计算!$K$2+广告是否投放过高——第三轮积分赛四季度广告复盘!M94*广告累计效应系数计算!$G$2+广告是否投放过高——第三轮积分赛四季度广告复盘!T94</f>
        <v>0</v>
      </c>
      <c r="V94" s="100">
        <f t="shared" si="19"/>
        <v>269457.56349593622</v>
      </c>
      <c r="W94" s="100">
        <f>IFERROR(IF(B94=基础数据!$A$2,广告是否投放过高——第三轮积分赛四季度广告复盘!U94/广告是否投放过高——第三轮积分赛四季度广告复盘!V94*基础数据!$D$2,IF(B94=基础数据!$A$3,广告是否投放过高——第三轮积分赛四季度广告复盘!U94/广告是否投放过高——第三轮积分赛四季度广告复盘!V94*基础数据!$D$3,IF(B94=基础数据!$A$4,广告是否投放过高——第三轮积分赛四季度广告复盘!U94/广告是否投放过高——第三轮积分赛四季度广告复盘!V94*基础数据!$D$4,广告是否投放过高——第三轮积分赛四季度广告复盘!U94/广告是否投放过高——第三轮积分赛四季度广告复盘!V94*基础数据!$D$5))),0)</f>
        <v>0</v>
      </c>
      <c r="X94" s="115">
        <f>(W94-S94)*SUMIFS(基础数据!$C$29:$C$48,基础数据!$B$29:$B$48,广告是否投放过高——第三轮积分赛四季度广告复盘!B94)/100</f>
        <v>0</v>
      </c>
      <c r="Y94" s="98">
        <v>0</v>
      </c>
      <c r="Z94" s="99">
        <f>IFERROR(LOOKUP(1,0/('4Q产品评价处理'!$A$12:$A$1017=C94),'4Q产品评价处理'!$G$12:$G$1017),0)</f>
        <v>0</v>
      </c>
      <c r="AA94" s="102">
        <f t="shared" si="20"/>
        <v>0</v>
      </c>
      <c r="AB94" s="100">
        <f>M94*广告累计效应系数计算!$G$2*广告累计效应系数计算!$K$2+广告是否投放过高——第三轮积分赛四季度广告复盘!T94*广告累计效应系数计算!$G$2+广告是否投放过高——第三轮积分赛四季度广告复盘!AA94</f>
        <v>0</v>
      </c>
      <c r="AC94" s="100">
        <f t="shared" si="21"/>
        <v>345751.94941716822</v>
      </c>
      <c r="AD94" s="100">
        <f>IFERROR(IF(B94=基础数据!$A$2,广告是否投放过高——第三轮积分赛四季度广告复盘!AB94/广告是否投放过高——第三轮积分赛四季度广告复盘!AC94*基础数据!$D$2,IF(B94=基础数据!$A$3,广告是否投放过高——第三轮积分赛四季度广告复盘!AB94/广告是否投放过高——第三轮积分赛四季度广告复盘!AC94*基础数据!$D$3,IF(B94=基础数据!$A$4,广告是否投放过高——第三轮积分赛四季度广告复盘!AB94/广告是否投放过高——第三轮积分赛四季度广告复盘!AC94*基础数据!$D$4,广告是否投放过高——第三轮积分赛四季度广告复盘!AB94/广告是否投放过高——第三轮积分赛四季度广告复盘!AC94*基础数据!$D$5))),0)</f>
        <v>0</v>
      </c>
      <c r="AE94" s="115">
        <f>(AD94-Z94)*SUMIFS(基础数据!$C$51:$C$78,基础数据!$B$51:$B$78,广告是否投放过高——第三轮积分赛四季度广告复盘!B94)/100</f>
        <v>0</v>
      </c>
      <c r="AF94" s="117">
        <f t="shared" si="22"/>
        <v>0</v>
      </c>
      <c r="AG94" s="104">
        <f t="shared" si="23"/>
        <v>0</v>
      </c>
      <c r="AH94" s="104">
        <v>0</v>
      </c>
      <c r="AI94" s="104">
        <f>IF(B94=基础数据!$A$2,基础数据!$B$2*广告是否投放过高——第三轮积分赛四季度广告复盘!AG94,IF(B94=基础数据!$A$3,基础数据!$B$3*广告是否投放过高——第三轮积分赛四季度广告复盘!AG94,IF(B94=基础数据!$A$4,基础数据!$B$4*广告是否投放过高——第三轮积分赛四季度广告复盘!AG94,基础数据!$B$5*广告是否投放过高——第三轮积分赛四季度广告复盘!AG94)))-AH94</f>
        <v>0</v>
      </c>
    </row>
    <row r="95" spans="1:35">
      <c r="A95" s="94">
        <f t="shared" si="12"/>
        <v>1</v>
      </c>
      <c r="B95" s="100" t="str">
        <f>IFERROR(LOOKUP(1,0/((订单汇总处理!$G$7:$G$2423=C95)*(订单汇总处理!$D$7:$D$2423=2)),订单汇总处理!$H$7:$H$2423),B96)</f>
        <v>青少年群体</v>
      </c>
      <c r="C95" s="100" t="str">
        <f t="shared" si="13"/>
        <v>青竹2</v>
      </c>
      <c r="D95" s="98" t="s">
        <v>3024</v>
      </c>
      <c r="E95" s="98">
        <v>0</v>
      </c>
      <c r="F95" s="99">
        <f>IFERROR(LOOKUP(1,0/('1Q产品评价处理'!$A$13:$A$94=C95),'1Q产品评价处理'!$G$13:$G$94),0)</f>
        <v>0</v>
      </c>
      <c r="G95" s="102">
        <f t="shared" si="14"/>
        <v>0</v>
      </c>
      <c r="H95" s="100">
        <f t="shared" si="15"/>
        <v>144102</v>
      </c>
      <c r="I95" s="100">
        <f>IFERROR(IF(B95=基础数据!$A$2,广告是否投放过高——第三轮积分赛四季度广告复盘!G95/广告是否投放过高——第三轮积分赛四季度广告复盘!H95*基础数据!$D$2,IF(B95=基础数据!$A$3,广告是否投放过高——第三轮积分赛四季度广告复盘!G95/广告是否投放过高——第三轮积分赛四季度广告复盘!H95*基础数据!$D$3,IF(B95=基础数据!$A$4,广告是否投放过高——第三轮积分赛四季度广告复盘!G95/广告是否投放过高——第三轮积分赛四季度广告复盘!H95*基础数据!$D$4,广告是否投放过高——第三轮积分赛四季度广告复盘!G95/广告是否投放过高——第三轮积分赛四季度广告复盘!H95*基础数据!$D$5))),0)</f>
        <v>0</v>
      </c>
      <c r="J95" s="115">
        <f>(I95-F95)*SUMIFS(基础数据!$C$9:$C$12,基础数据!$B$9:$B$12,广告是否投放过高——第三轮积分赛四季度广告复盘!B95)/100</f>
        <v>0</v>
      </c>
      <c r="K95" s="98">
        <v>0</v>
      </c>
      <c r="L95" s="99">
        <f>IFERROR(LOOKUP(1,0/('2Q产品评价处理'!$A$12:$A$507=C95),'2Q产品评价处理'!$G$12:$G$507),0)</f>
        <v>0</v>
      </c>
      <c r="M95" s="102">
        <f t="shared" si="16"/>
        <v>0</v>
      </c>
      <c r="N95" s="100">
        <f>M95+G95*广告累计效应系数计算!$G$2</f>
        <v>0</v>
      </c>
      <c r="O95" s="100">
        <f t="shared" si="17"/>
        <v>302211.49422395945</v>
      </c>
      <c r="P95" s="100">
        <f>IFERROR(IF(B95=基础数据!$A$2,广告是否投放过高——第三轮积分赛四季度广告复盘!N95/广告是否投放过高——第三轮积分赛四季度广告复盘!O95*基础数据!$D$2,IF(B95=基础数据!$A$3,广告是否投放过高——第三轮积分赛四季度广告复盘!N95/广告是否投放过高——第三轮积分赛四季度广告复盘!O95*基础数据!$D$3,IF(B95=基础数据!$A$4,广告是否投放过高——第三轮积分赛四季度广告复盘!N95/广告是否投放过高——第三轮积分赛四季度广告复盘!O95*基础数据!$D$4,广告是否投放过高——第三轮积分赛四季度广告复盘!N95/广告是否投放过高——第三轮积分赛四季度广告复盘!O95*基础数据!$D$5))),0)</f>
        <v>0</v>
      </c>
      <c r="Q95" s="115">
        <f>(P95-L95)*SUMIFS(基础数据!$C$15:$C$26,基础数据!$B$15:$B$26,广告是否投放过高——第三轮积分赛四季度广告复盘!B95)/100</f>
        <v>0</v>
      </c>
      <c r="R95" s="98">
        <v>0</v>
      </c>
      <c r="S95" s="99">
        <f>IFERROR(LOOKUP(1,0/('3Q产品评价处理'!$A$12:$A$853=C95),'3Q产品评价处理'!$G$12:$G$853),0)</f>
        <v>0</v>
      </c>
      <c r="T95" s="102">
        <f t="shared" si="18"/>
        <v>0</v>
      </c>
      <c r="U95" s="100">
        <f>G95*广告累计效应系数计算!$G$2*广告累计效应系数计算!$K$2+广告是否投放过高——第三轮积分赛四季度广告复盘!M95*广告累计效应系数计算!$G$2+广告是否投放过高——第三轮积分赛四季度广告复盘!T95</f>
        <v>0</v>
      </c>
      <c r="V95" s="100">
        <f t="shared" si="19"/>
        <v>269457.56349593622</v>
      </c>
      <c r="W95" s="100">
        <f>IFERROR(IF(B95=基础数据!$A$2,广告是否投放过高——第三轮积分赛四季度广告复盘!U95/广告是否投放过高——第三轮积分赛四季度广告复盘!V95*基础数据!$D$2,IF(B95=基础数据!$A$3,广告是否投放过高——第三轮积分赛四季度广告复盘!U95/广告是否投放过高——第三轮积分赛四季度广告复盘!V95*基础数据!$D$3,IF(B95=基础数据!$A$4,广告是否投放过高——第三轮积分赛四季度广告复盘!U95/广告是否投放过高——第三轮积分赛四季度广告复盘!V95*基础数据!$D$4,广告是否投放过高——第三轮积分赛四季度广告复盘!U95/广告是否投放过高——第三轮积分赛四季度广告复盘!V95*基础数据!$D$5))),0)</f>
        <v>0</v>
      </c>
      <c r="X95" s="115">
        <f>(W95-S95)*SUMIFS(基础数据!$C$29:$C$48,基础数据!$B$29:$B$48,广告是否投放过高——第三轮积分赛四季度广告复盘!B95)/100</f>
        <v>0</v>
      </c>
      <c r="Y95" s="98">
        <v>0</v>
      </c>
      <c r="Z95" s="99">
        <f>IFERROR(LOOKUP(1,0/('4Q产品评价处理'!$A$12:$A$1017=C95),'4Q产品评价处理'!$G$12:$G$1017),0)</f>
        <v>0</v>
      </c>
      <c r="AA95" s="102">
        <f t="shared" si="20"/>
        <v>0</v>
      </c>
      <c r="AB95" s="100">
        <f>M95*广告累计效应系数计算!$G$2*广告累计效应系数计算!$K$2+广告是否投放过高——第三轮积分赛四季度广告复盘!T95*广告累计效应系数计算!$G$2+广告是否投放过高——第三轮积分赛四季度广告复盘!AA95</f>
        <v>0</v>
      </c>
      <c r="AC95" s="100">
        <f t="shared" si="21"/>
        <v>345751.94941716822</v>
      </c>
      <c r="AD95" s="100">
        <f>IFERROR(IF(B95=基础数据!$A$2,广告是否投放过高——第三轮积分赛四季度广告复盘!AB95/广告是否投放过高——第三轮积分赛四季度广告复盘!AC95*基础数据!$D$2,IF(B95=基础数据!$A$3,广告是否投放过高——第三轮积分赛四季度广告复盘!AB95/广告是否投放过高——第三轮积分赛四季度广告复盘!AC95*基础数据!$D$3,IF(B95=基础数据!$A$4,广告是否投放过高——第三轮积分赛四季度广告复盘!AB95/广告是否投放过高——第三轮积分赛四季度广告复盘!AC95*基础数据!$D$4,广告是否投放过高——第三轮积分赛四季度广告复盘!AB95/广告是否投放过高——第三轮积分赛四季度广告复盘!AC95*基础数据!$D$5))),0)</f>
        <v>0</v>
      </c>
      <c r="AE95" s="115">
        <f>(AD95-Z95)*SUMIFS(基础数据!$C$51:$C$78,基础数据!$B$51:$B$78,广告是否投放过高——第三轮积分赛四季度广告复盘!B95)/100</f>
        <v>0</v>
      </c>
      <c r="AF95" s="117">
        <f t="shared" si="22"/>
        <v>0</v>
      </c>
      <c r="AG95" s="104">
        <f t="shared" si="23"/>
        <v>0</v>
      </c>
      <c r="AH95" s="104">
        <v>0</v>
      </c>
      <c r="AI95" s="104">
        <f>IF(B95=基础数据!$A$2,基础数据!$B$2*广告是否投放过高——第三轮积分赛四季度广告复盘!AG95,IF(B95=基础数据!$A$3,基础数据!$B$3*广告是否投放过高——第三轮积分赛四季度广告复盘!AG95,IF(B95=基础数据!$A$4,基础数据!$B$4*广告是否投放过高——第三轮积分赛四季度广告复盘!AG95,基础数据!$B$5*广告是否投放过高——第三轮积分赛四季度广告复盘!AG95)))-AH95</f>
        <v>0</v>
      </c>
    </row>
    <row r="96" spans="1:35">
      <c r="A96" s="94">
        <f t="shared" si="12"/>
        <v>1</v>
      </c>
      <c r="B96" s="100" t="str">
        <f>IFERROR(LOOKUP(1,0/((订单汇总处理!$G$7:$G$2423=C96)*(订单汇总处理!$D$7:$D$2423=2)),订单汇总处理!$H$7:$H$2423),B97)</f>
        <v>青少年群体</v>
      </c>
      <c r="C96" s="100" t="str">
        <f t="shared" si="13"/>
        <v>青竹3</v>
      </c>
      <c r="D96" s="98" t="s">
        <v>3025</v>
      </c>
      <c r="E96" s="99">
        <v>12000</v>
      </c>
      <c r="F96" s="99">
        <f>IFERROR(LOOKUP(1,0/('1Q产品评价处理'!$A$13:$A$94=C96),'1Q产品评价处理'!$G$13:$G$94),0)</f>
        <v>1.25</v>
      </c>
      <c r="G96" s="102">
        <f t="shared" si="14"/>
        <v>12000</v>
      </c>
      <c r="H96" s="100">
        <f t="shared" si="15"/>
        <v>144102</v>
      </c>
      <c r="I96" s="100">
        <f>IFERROR(IF(B96=基础数据!$A$2,广告是否投放过高——第三轮积分赛四季度广告复盘!G96/广告是否投放过高——第三轮积分赛四季度广告复盘!H96*基础数据!$D$2,IF(B96=基础数据!$A$3,广告是否投放过高——第三轮积分赛四季度广告复盘!G96/广告是否投放过高——第三轮积分赛四季度广告复盘!H96*基础数据!$D$3,IF(B96=基础数据!$A$4,广告是否投放过高——第三轮积分赛四季度广告复盘!G96/广告是否投放过高——第三轮积分赛四季度广告复盘!H96*基础数据!$D$4,广告是否投放过高——第三轮积分赛四季度广告复盘!G96/广告是否投放过高——第三轮积分赛四季度广告复盘!H96*基础数据!$D$5))),0)</f>
        <v>1.2491152100595411</v>
      </c>
      <c r="J96" s="115">
        <f>(I96-F96)*SUMIFS(基础数据!$C$9:$C$12,基础数据!$B$9:$B$12,广告是否投放过高——第三轮积分赛四季度广告复盘!B96)/100</f>
        <v>-9.1575758837499251E-3</v>
      </c>
      <c r="K96" s="99">
        <v>21972.2</v>
      </c>
      <c r="L96" s="99">
        <f>IFERROR(LOOKUP(1,0/('2Q产品评价处理'!$A$12:$A$507=C96),'2Q产品评价处理'!$G$12:$G$507),0)</f>
        <v>1.41</v>
      </c>
      <c r="M96" s="102">
        <f t="shared" si="16"/>
        <v>21972.2</v>
      </c>
      <c r="N96" s="100">
        <f>M96+G96*广告累计效应系数计算!$G$2</f>
        <v>28410.645619682684</v>
      </c>
      <c r="O96" s="100">
        <f t="shared" si="17"/>
        <v>302211.49422395945</v>
      </c>
      <c r="P96" s="100">
        <f>IFERROR(IF(B96=基础数据!$A$2,广告是否投放过高——第三轮积分赛四季度广告复盘!N96/广告是否投放过高——第三轮积分赛四季度广告复盘!O96*基础数据!$D$2,IF(B96=基础数据!$A$3,广告是否投放过高——第三轮积分赛四季度广告复盘!N96/广告是否投放过高——第三轮积分赛四季度广告复盘!O96*基础数据!$D$3,IF(B96=基础数据!$A$4,广告是否投放过高——第三轮积分赛四季度广告复盘!N96/广告是否投放过高——第三轮积分赛四季度广告复盘!O96*基础数据!$D$4,广告是否投放过高——第三轮积分赛四季度广告复盘!N96/广告是否投放过高——第三轮积分赛四季度广告复盘!O96*基础数据!$D$5))),0)</f>
        <v>1.4101372463994593</v>
      </c>
      <c r="Q96" s="115">
        <f>(P96-L96)*SUMIFS(基础数据!$C$15:$C$26,基础数据!$B$15:$B$26,广告是否投放过高——第三轮积分赛四季度广告复盘!B96)/100</f>
        <v>3.8017252650235588E-3</v>
      </c>
      <c r="R96" s="99">
        <v>12000</v>
      </c>
      <c r="S96" s="99">
        <f>IFERROR(LOOKUP(1,0/('3Q产品评价处理'!$A$12:$A$853=C96),'3Q产品评价处理'!$G$12:$G$853),0)</f>
        <v>1.48</v>
      </c>
      <c r="T96" s="102">
        <v>10000</v>
      </c>
      <c r="U96" s="100">
        <f>G96*广告累计效应系数计算!$G$2*广告累计效应系数计算!$K$2+广告是否投放过高——第三轮积分赛四季度广告复盘!M96*广告累计效应系数计算!$G$2+广告是否投放过高——第三轮积分赛四季度广告复盘!T96</f>
        <v>24754.119139423605</v>
      </c>
      <c r="V96" s="100">
        <f t="shared" si="19"/>
        <v>269457.56349593622</v>
      </c>
      <c r="W96" s="100">
        <f>IFERROR(IF(B96=基础数据!$A$2,广告是否投放过高——第三轮积分赛四季度广告复盘!U96/广告是否投放过高——第三轮积分赛四季度广告复盘!V96*基础数据!$D$2,IF(B96=基础数据!$A$3,广告是否投放过高——第三轮积分赛四季度广告复盘!U96/广告是否投放过高——第三轮积分赛四季度广告复盘!V96*基础数据!$D$3,IF(B96=基础数据!$A$4,广告是否投放过高——第三轮积分赛四季度广告复盘!U96/广告是否投放过高——第三轮积分赛四季度广告复盘!V96*基础数据!$D$4,广告是否投放过高——第三轮积分赛四季度广告复盘!U96/广告是否投放过高——第三轮积分赛四季度广告复盘!V96*基础数据!$D$5))),0)</f>
        <v>1.3779972707908568</v>
      </c>
      <c r="X96" s="115">
        <f>(W96-S96)*SUMIFS(基础数据!$C$29:$C$48,基础数据!$B$29:$B$48,广告是否投放过高——第三轮积分赛四季度广告复盘!B96)/100</f>
        <v>-4.586042705243079</v>
      </c>
      <c r="Y96" s="98">
        <v>0</v>
      </c>
      <c r="Z96" s="99">
        <f>IFERROR(LOOKUP(1,0/('4Q产品评价处理'!$A$12:$A$1017=C96),'4Q产品评价处理'!$G$12:$G$1017),0)</f>
        <v>0.51</v>
      </c>
      <c r="AA96" s="102">
        <f t="shared" si="20"/>
        <v>0</v>
      </c>
      <c r="AB96" s="100">
        <f>M96*广告累计效应系数计算!$G$2*广告累计效应系数计算!$K$2+广告是否投放过高——第三轮积分赛四季度广告复盘!T96*广告累计效应系数计算!$G$2+广告是否投放过高——第三轮积分赛四季度广告复盘!AA96</f>
        <v>10794.734749250736</v>
      </c>
      <c r="AC96" s="100">
        <f t="shared" si="21"/>
        <v>345751.94941716822</v>
      </c>
      <c r="AD96" s="100">
        <f>IFERROR(IF(B96=基础数据!$A$2,广告是否投放过高——第三轮积分赛四季度广告复盘!AB96/广告是否投放过高——第三轮积分赛四季度广告复盘!AC96*基础数据!$D$2,IF(B96=基础数据!$A$3,广告是否投放过高——第三轮积分赛四季度广告复盘!AB96/广告是否投放过高——第三轮积分赛四季度广告复盘!AC96*基础数据!$D$3,IF(B96=基础数据!$A$4,广告是否投放过高——第三轮积分赛四季度广告复盘!AB96/广告是否投放过高——第三轮积分赛四季度广告复盘!AC96*基础数据!$D$4,广告是否投放过高——第三轮积分赛四季度广告复盘!AB96/广告是否投放过高——第三轮积分赛四季度广告复盘!AC96*基础数据!$D$5))),0)</f>
        <v>0.46831556990990286</v>
      </c>
      <c r="AE96" s="115">
        <f>(AD96-Z96)*SUMIFS(基础数据!$C$51:$C$78,基础数据!$B$51:$B$78,广告是否投放过高——第三轮积分赛四季度广告复盘!B96)/100</f>
        <v>-2.5244090862562829</v>
      </c>
      <c r="AF96" s="117">
        <f t="shared" si="22"/>
        <v>-2000</v>
      </c>
      <c r="AG96" s="104">
        <f t="shared" si="23"/>
        <v>-7.1158076421180887</v>
      </c>
      <c r="AH96" s="104">
        <v>71.579347747487844</v>
      </c>
      <c r="AI96" s="104">
        <f>IF(B96=基础数据!$A$2,基础数据!$B$2*广告是否投放过高——第三轮积分赛四季度广告复盘!AG96,IF(B96=基础数据!$A$3,基础数据!$B$3*广告是否投放过高——第三轮积分赛四季度广告复盘!AG96,IF(B96=基础数据!$A$4,基础数据!$B$4*广告是否投放过高——第三轮积分赛四季度广告复盘!AG96,基础数据!$B$5*广告是否投放过高——第三轮积分赛四季度广告复盘!AG96)))-AH96</f>
        <v>-4341.0639330183412</v>
      </c>
    </row>
    <row r="97" spans="1:35">
      <c r="A97" s="94">
        <f t="shared" si="12"/>
        <v>2</v>
      </c>
      <c r="B97" s="100" t="str">
        <f>IFERROR(LOOKUP(1,0/((订单汇总处理!$G$7:$G$2423=C97)*(订单汇总处理!$D$7:$D$2423=2)),订单汇总处理!$H$7:$H$2423),B98)</f>
        <v>青少年群体</v>
      </c>
      <c r="C97" s="100" t="str">
        <f t="shared" si="13"/>
        <v>青年B</v>
      </c>
      <c r="D97" s="98" t="s">
        <v>3274</v>
      </c>
      <c r="E97" s="98">
        <v>0</v>
      </c>
      <c r="F97" s="99">
        <f>IFERROR(LOOKUP(1,0/('1Q产品评价处理'!$A$13:$A$94=C97),'1Q产品评价处理'!$G$13:$G$94),0)</f>
        <v>0</v>
      </c>
      <c r="G97" s="102">
        <f t="shared" si="14"/>
        <v>0</v>
      </c>
      <c r="H97" s="100">
        <f t="shared" si="15"/>
        <v>144102</v>
      </c>
      <c r="I97" s="100">
        <f>IFERROR(IF(B97=基础数据!$A$2,广告是否投放过高——第三轮积分赛四季度广告复盘!G97/广告是否投放过高——第三轮积分赛四季度广告复盘!H97*基础数据!$D$2,IF(B97=基础数据!$A$3,广告是否投放过高——第三轮积分赛四季度广告复盘!G97/广告是否投放过高——第三轮积分赛四季度广告复盘!H97*基础数据!$D$3,IF(B97=基础数据!$A$4,广告是否投放过高——第三轮积分赛四季度广告复盘!G97/广告是否投放过高——第三轮积分赛四季度广告复盘!H97*基础数据!$D$4,广告是否投放过高——第三轮积分赛四季度广告复盘!G97/广告是否投放过高——第三轮积分赛四季度广告复盘!H97*基础数据!$D$5))),0)</f>
        <v>0</v>
      </c>
      <c r="J97" s="115">
        <f>(I97-F97)*SUMIFS(基础数据!$C$9:$C$12,基础数据!$B$9:$B$12,广告是否投放过高——第三轮积分赛四季度广告复盘!B97)/100</f>
        <v>0</v>
      </c>
      <c r="K97" s="98">
        <v>0</v>
      </c>
      <c r="L97" s="99">
        <f>IFERROR(LOOKUP(1,0/('2Q产品评价处理'!$A$12:$A$507=C97),'2Q产品评价处理'!$G$12:$G$507),0)</f>
        <v>0</v>
      </c>
      <c r="M97" s="102">
        <f t="shared" si="16"/>
        <v>0</v>
      </c>
      <c r="N97" s="100">
        <f>M97+G97*广告累计效应系数计算!$G$2</f>
        <v>0</v>
      </c>
      <c r="O97" s="100">
        <f t="shared" si="17"/>
        <v>302211.49422395945</v>
      </c>
      <c r="P97" s="100">
        <f>IFERROR(IF(B97=基础数据!$A$2,广告是否投放过高——第三轮积分赛四季度广告复盘!N97/广告是否投放过高——第三轮积分赛四季度广告复盘!O97*基础数据!$D$2,IF(B97=基础数据!$A$3,广告是否投放过高——第三轮积分赛四季度广告复盘!N97/广告是否投放过高——第三轮积分赛四季度广告复盘!O97*基础数据!$D$3,IF(B97=基础数据!$A$4,广告是否投放过高——第三轮积分赛四季度广告复盘!N97/广告是否投放过高——第三轮积分赛四季度广告复盘!O97*基础数据!$D$4,广告是否投放过高——第三轮积分赛四季度广告复盘!N97/广告是否投放过高——第三轮积分赛四季度广告复盘!O97*基础数据!$D$5))),0)</f>
        <v>0</v>
      </c>
      <c r="Q97" s="115">
        <f>(P97-L97)*SUMIFS(基础数据!$C$15:$C$26,基础数据!$B$15:$B$26,广告是否投放过高——第三轮积分赛四季度广告复盘!B97)/100</f>
        <v>0</v>
      </c>
      <c r="R97" s="98">
        <v>0</v>
      </c>
      <c r="S97" s="99">
        <f>IFERROR(LOOKUP(1,0/('3Q产品评价处理'!$A$12:$A$853=C97),'3Q产品评价处理'!$G$12:$G$853),0)</f>
        <v>0</v>
      </c>
      <c r="T97" s="102">
        <f t="shared" si="18"/>
        <v>0</v>
      </c>
      <c r="U97" s="100">
        <f>G97*广告累计效应系数计算!$G$2*广告累计效应系数计算!$K$2+广告是否投放过高——第三轮积分赛四季度广告复盘!M97*广告累计效应系数计算!$G$2+广告是否投放过高——第三轮积分赛四季度广告复盘!T97</f>
        <v>0</v>
      </c>
      <c r="V97" s="100">
        <f t="shared" si="19"/>
        <v>269457.56349593622</v>
      </c>
      <c r="W97" s="100">
        <f>IFERROR(IF(B97=基础数据!$A$2,广告是否投放过高——第三轮积分赛四季度广告复盘!U97/广告是否投放过高——第三轮积分赛四季度广告复盘!V97*基础数据!$D$2,IF(B97=基础数据!$A$3,广告是否投放过高——第三轮积分赛四季度广告复盘!U97/广告是否投放过高——第三轮积分赛四季度广告复盘!V97*基础数据!$D$3,IF(B97=基础数据!$A$4,广告是否投放过高——第三轮积分赛四季度广告复盘!U97/广告是否投放过高——第三轮积分赛四季度广告复盘!V97*基础数据!$D$4,广告是否投放过高——第三轮积分赛四季度广告复盘!U97/广告是否投放过高——第三轮积分赛四季度广告复盘!V97*基础数据!$D$5))),0)</f>
        <v>0</v>
      </c>
      <c r="X97" s="115">
        <f>(W97-S97)*SUMIFS(基础数据!$C$29:$C$48,基础数据!$B$29:$B$48,广告是否投放过高——第三轮积分赛四季度广告复盘!B97)/100</f>
        <v>0</v>
      </c>
      <c r="Y97" s="98">
        <v>0</v>
      </c>
      <c r="Z97" s="99">
        <f>IFERROR(LOOKUP(1,0/('4Q产品评价处理'!$A$12:$A$1017=C97),'4Q产品评价处理'!$G$12:$G$1017),0)</f>
        <v>0</v>
      </c>
      <c r="AA97" s="102">
        <f t="shared" si="20"/>
        <v>0</v>
      </c>
      <c r="AB97" s="100">
        <f>M97*广告累计效应系数计算!$G$2*广告累计效应系数计算!$K$2+广告是否投放过高——第三轮积分赛四季度广告复盘!T97*广告累计效应系数计算!$G$2+广告是否投放过高——第三轮积分赛四季度广告复盘!AA97</f>
        <v>0</v>
      </c>
      <c r="AC97" s="100">
        <f t="shared" si="21"/>
        <v>345751.94941716822</v>
      </c>
      <c r="AD97" s="100">
        <f>IFERROR(IF(B97=基础数据!$A$2,广告是否投放过高——第三轮积分赛四季度广告复盘!AB97/广告是否投放过高——第三轮积分赛四季度广告复盘!AC97*基础数据!$D$2,IF(B97=基础数据!$A$3,广告是否投放过高——第三轮积分赛四季度广告复盘!AB97/广告是否投放过高——第三轮积分赛四季度广告复盘!AC97*基础数据!$D$3,IF(B97=基础数据!$A$4,广告是否投放过高——第三轮积分赛四季度广告复盘!AB97/广告是否投放过高——第三轮积分赛四季度广告复盘!AC97*基础数据!$D$4,广告是否投放过高——第三轮积分赛四季度广告复盘!AB97/广告是否投放过高——第三轮积分赛四季度广告复盘!AC97*基础数据!$D$5))),0)</f>
        <v>0</v>
      </c>
      <c r="AE97" s="115">
        <f>(AD97-Z97)*SUMIFS(基础数据!$C$51:$C$78,基础数据!$B$51:$B$78,广告是否投放过高——第三轮积分赛四季度广告复盘!B97)/100</f>
        <v>0</v>
      </c>
      <c r="AF97" s="117">
        <f t="shared" si="22"/>
        <v>0</v>
      </c>
      <c r="AG97" s="104">
        <f t="shared" si="23"/>
        <v>0</v>
      </c>
      <c r="AH97" s="104">
        <v>0</v>
      </c>
      <c r="AI97" s="104">
        <f>IF(B97=基础数据!$A$2,基础数据!$B$2*广告是否投放过高——第三轮积分赛四季度广告复盘!AG97,IF(B97=基础数据!$A$3,基础数据!$B$3*广告是否投放过高——第三轮积分赛四季度广告复盘!AG97,IF(B97=基础数据!$A$4,基础数据!$B$4*广告是否投放过高——第三轮积分赛四季度广告复盘!AG97,基础数据!$B$5*广告是否投放过高——第三轮积分赛四季度广告复盘!AG97)))-AH97</f>
        <v>0</v>
      </c>
    </row>
    <row r="98" spans="1:35">
      <c r="A98" s="94">
        <f t="shared" si="12"/>
        <v>2</v>
      </c>
      <c r="B98" s="100" t="str">
        <f>IFERROR(LOOKUP(1,0/((订单汇总处理!$G$7:$G$2423=C98)*(订单汇总处理!$D$7:$D$2423=2)),订单汇总处理!$H$7:$H$2423),B99)</f>
        <v>青少年群体</v>
      </c>
      <c r="C98" s="100" t="str">
        <f t="shared" si="13"/>
        <v>青年A</v>
      </c>
      <c r="D98" s="98" t="s">
        <v>3275</v>
      </c>
      <c r="E98" s="99">
        <v>10000</v>
      </c>
      <c r="F98" s="99">
        <f>IFERROR(LOOKUP(1,0/('1Q产品评价处理'!$A$13:$A$94=C98),'1Q产品评价处理'!$G$13:$G$94),0)</f>
        <v>1.04</v>
      </c>
      <c r="G98" s="102">
        <f t="shared" si="14"/>
        <v>10000</v>
      </c>
      <c r="H98" s="100">
        <f t="shared" si="15"/>
        <v>144102</v>
      </c>
      <c r="I98" s="100">
        <f>IFERROR(IF(B98=基础数据!$A$2,广告是否投放过高——第三轮积分赛四季度广告复盘!G98/广告是否投放过高——第三轮积分赛四季度广告复盘!H98*基础数据!$D$2,IF(B98=基础数据!$A$3,广告是否投放过高——第三轮积分赛四季度广告复盘!G98/广告是否投放过高——第三轮积分赛四季度广告复盘!H98*基础数据!$D$3,IF(B98=基础数据!$A$4,广告是否投放过高——第三轮积分赛四季度广告复盘!G98/广告是否投放过高——第三轮积分赛四季度广告复盘!H98*基础数据!$D$4,广告是否投放过高——第三轮积分赛四季度广告复盘!G98/广告是否投放过高——第三轮积分赛四季度广告复盘!H98*基础数据!$D$5))),0)</f>
        <v>1.0409293417162844</v>
      </c>
      <c r="J98" s="115">
        <f>(I98-F98)*SUMIFS(基础数据!$C$9:$C$12,基础数据!$B$9:$B$12,广告是否投放过高——第三轮积分赛四季度广告复盘!B98)/100</f>
        <v>9.6186867635428934E-3</v>
      </c>
      <c r="K98" s="99">
        <v>1500</v>
      </c>
      <c r="L98" s="99">
        <f>IFERROR(LOOKUP(1,0/('2Q产品评价处理'!$A$12:$A$507=C98),'2Q产品评价处理'!$G$12:$G$507),0)</f>
        <v>0.34</v>
      </c>
      <c r="M98" s="102">
        <f t="shared" si="16"/>
        <v>1500</v>
      </c>
      <c r="N98" s="100">
        <f>M98+G98*广告累计效应系数计算!$G$2</f>
        <v>6865.3713497355702</v>
      </c>
      <c r="O98" s="100">
        <f t="shared" si="17"/>
        <v>302211.49422395945</v>
      </c>
      <c r="P98" s="100">
        <f>IFERROR(IF(B98=基础数据!$A$2,广告是否投放过高——第三轮积分赛四季度广告复盘!N98/广告是否投放过高——第三轮积分赛四季度广告复盘!O98*基础数据!$D$2,IF(B98=基础数据!$A$3,广告是否投放过高——第三轮积分赛四季度广告复盘!N98/广告是否投放过高——第三轮积分赛四季度广告复盘!O98*基础数据!$D$3,IF(B98=基础数据!$A$4,广告是否投放过高——第三轮积分赛四季度广告复盘!N98/广告是否投放过高——第三轮积分赛四季度广告复盘!O98*基础数据!$D$4,广告是否投放过高——第三轮积分赛四季度广告复盘!N98/广告是否投放过高——第三轮积分赛四季度广告复盘!O98*基础数据!$D$5))),0)</f>
        <v>0.34075662975848919</v>
      </c>
      <c r="Q98" s="115">
        <f>(P98-L98)*SUMIFS(基础数据!$C$15:$C$26,基础数据!$B$15:$B$26,广告是否投放过高——第三轮积分赛四季度广告复盘!B98)/100</f>
        <v>2.0958644310149981E-2</v>
      </c>
      <c r="R98" s="99">
        <v>7000</v>
      </c>
      <c r="S98" s="99">
        <f>IFERROR(LOOKUP(1,0/('3Q产品评价处理'!$A$12:$A$853=C98),'3Q产品评价处理'!$G$12:$G$853),0)</f>
        <v>0.56999999999999995</v>
      </c>
      <c r="T98" s="102">
        <f t="shared" si="18"/>
        <v>7000</v>
      </c>
      <c r="U98" s="100">
        <f>G98*广告累计效应系数计算!$G$2*广告累计效应系数计算!$K$2+广告是否投放过高——第三轮积分赛四季度广告复盘!M98*广告累计效应系数计算!$G$2+广告是否投放过高——第三轮积分赛四季度广告复盘!T98</f>
        <v>10275.82062109168</v>
      </c>
      <c r="V98" s="100">
        <f t="shared" si="19"/>
        <v>269457.56349593622</v>
      </c>
      <c r="W98" s="100">
        <f>IFERROR(IF(B98=基础数据!$A$2,广告是否投放过高——第三轮积分赛四季度广告复盘!U98/广告是否投放过高——第三轮积分赛四季度广告复盘!V98*基础数据!$D$2,IF(B98=基础数据!$A$3,广告是否投放过高——第三轮积分赛四季度广告复盘!U98/广告是否投放过高——第三轮积分赛四季度广告复盘!V98*基础数据!$D$3,IF(B98=基础数据!$A$4,广告是否投放过高——第三轮积分赛四季度广告复盘!U98/广告是否投放过高——第三轮积分赛四季度广告复盘!V98*基础数据!$D$4,广告是否投放过高——第三轮积分赛四季度广告复盘!U98/广告是否投放过高——第三轮积分赛四季度广告复盘!V98*基础数据!$D$5))),0)</f>
        <v>0.57202814171033578</v>
      </c>
      <c r="X98" s="115">
        <f>(W98-S98)*SUMIFS(基础数据!$C$29:$C$48,基础数据!$B$29:$B$48,广告是否投放过高——第三轮积分赛四季度广告复盘!B98)/100</f>
        <v>9.1185251296698869E-2</v>
      </c>
      <c r="Y98" s="99">
        <v>10000</v>
      </c>
      <c r="Z98" s="99">
        <f>IFERROR(LOOKUP(1,0/('4Q产品评价处理'!$A$12:$A$1017=C98),'4Q产品评价处理'!$G$12:$G$1017),0)</f>
        <v>0.61</v>
      </c>
      <c r="AA98" s="102">
        <f t="shared" si="20"/>
        <v>10000</v>
      </c>
      <c r="AB98" s="100">
        <f>M98*广告累计效应系数计算!$G$2*广告累计效应系数计算!$K$2+广告是否投放过高——第三轮积分赛四季度广告复盘!T98*广告累计效应系数计算!$G$2+广告是否投放过高——第三轮积分赛四季度广告复盘!AA98</f>
        <v>14126.412182609602</v>
      </c>
      <c r="AC98" s="100">
        <f t="shared" si="21"/>
        <v>345751.94941716822</v>
      </c>
      <c r="AD98" s="100">
        <f>IFERROR(IF(B98=基础数据!$A$2,广告是否投放过高——第三轮积分赛四季度广告复盘!AB98/广告是否投放过高——第三轮积分赛四季度广告复盘!AC98*基础数据!$D$2,IF(B98=基础数据!$A$3,广告是否投放过高——第三轮积分赛四季度广告复盘!AB98/广告是否投放过高——第三轮积分赛四季度广告复盘!AC98*基础数据!$D$3,IF(B98=基础数据!$A$4,广告是否投放过高——第三轮积分赛四季度广告复盘!AB98/广告是否投放过高——第三轮积分赛四季度广告复盘!AC98*基础数据!$D$4,广告是否投放过高——第三轮积分赛四季度广告复盘!AB98/广告是否投放过高——第三轮积分赛四季度广告复盘!AC98*基础数据!$D$5))),0)</f>
        <v>0.61285607527690311</v>
      </c>
      <c r="AE98" s="115">
        <f>(AD98-Z98)*SUMIFS(基础数据!$C$51:$C$78,基础数据!$B$51:$B$78,广告是否投放过高——第三轮积分赛四季度广告复盘!B98)/100</f>
        <v>0.17296391876925327</v>
      </c>
      <c r="AF98" s="117">
        <f t="shared" si="22"/>
        <v>0</v>
      </c>
      <c r="AG98" s="104">
        <f t="shared" si="23"/>
        <v>0.29472650113964499</v>
      </c>
      <c r="AH98" s="104">
        <v>-5.7536158915690594</v>
      </c>
      <c r="AI98" s="104">
        <f>IF(B98=基础数据!$A$2,基础数据!$B$2*广告是否投放过高——第三轮积分赛四季度广告复盘!AG98,IF(B98=基础数据!$A$3,基础数据!$B$3*广告是否投放过高——第三轮积分赛四季度广告复盘!AG98,IF(B98=基础数据!$A$4,基础数据!$B$4*广告是否投放过高——第三轮积分赛四季度广告复盘!AG98,基础数据!$B$5*广告是否投放过高——第三轮积分赛四季度广告复盘!AG98)))-AH98</f>
        <v>182.58951657535607</v>
      </c>
    </row>
    <row r="99" spans="1:35">
      <c r="A99" s="94">
        <f t="shared" si="12"/>
        <v>2</v>
      </c>
      <c r="B99" s="100" t="str">
        <f>IFERROR(LOOKUP(1,0/((订单汇总处理!$G$7:$G$2423=C99)*(订单汇总处理!$D$7:$D$2423=2)),订单汇总处理!$H$7:$H$2423),B100)</f>
        <v>青少年群体</v>
      </c>
      <c r="C99" s="100" t="str">
        <f t="shared" si="13"/>
        <v>青年C</v>
      </c>
      <c r="D99" s="98" t="s">
        <v>3276</v>
      </c>
      <c r="E99" s="98"/>
      <c r="F99" s="99">
        <f>IFERROR(LOOKUP(1,0/('1Q产品评价处理'!$A$13:$A$94=C99),'1Q产品评价处理'!$G$13:$G$94),0)</f>
        <v>0</v>
      </c>
      <c r="G99" s="102">
        <f t="shared" si="14"/>
        <v>0</v>
      </c>
      <c r="H99" s="100">
        <f t="shared" si="15"/>
        <v>144102</v>
      </c>
      <c r="I99" s="100">
        <f>IFERROR(IF(B99=基础数据!$A$2,广告是否投放过高——第三轮积分赛四季度广告复盘!G99/广告是否投放过高——第三轮积分赛四季度广告复盘!H99*基础数据!$D$2,IF(B99=基础数据!$A$3,广告是否投放过高——第三轮积分赛四季度广告复盘!G99/广告是否投放过高——第三轮积分赛四季度广告复盘!H99*基础数据!$D$3,IF(B99=基础数据!$A$4,广告是否投放过高——第三轮积分赛四季度广告复盘!G99/广告是否投放过高——第三轮积分赛四季度广告复盘!H99*基础数据!$D$4,广告是否投放过高——第三轮积分赛四季度广告复盘!G99/广告是否投放过高——第三轮积分赛四季度广告复盘!H99*基础数据!$D$5))),0)</f>
        <v>0</v>
      </c>
      <c r="J99" s="115">
        <f>(I99-F99)*SUMIFS(基础数据!$C$9:$C$12,基础数据!$B$9:$B$12,广告是否投放过高——第三轮积分赛四季度广告复盘!B99)/100</f>
        <v>0</v>
      </c>
      <c r="K99" s="98">
        <v>0</v>
      </c>
      <c r="L99" s="99">
        <f>IFERROR(LOOKUP(1,0/('2Q产品评价处理'!$A$12:$A$507=C99),'2Q产品评价处理'!$G$12:$G$507),0)</f>
        <v>0</v>
      </c>
      <c r="M99" s="102">
        <f t="shared" si="16"/>
        <v>0</v>
      </c>
      <c r="N99" s="100">
        <f>M99+G99*广告累计效应系数计算!$G$2</f>
        <v>0</v>
      </c>
      <c r="O99" s="100">
        <f t="shared" si="17"/>
        <v>302211.49422395945</v>
      </c>
      <c r="P99" s="100">
        <f>IFERROR(IF(B99=基础数据!$A$2,广告是否投放过高——第三轮积分赛四季度广告复盘!N99/广告是否投放过高——第三轮积分赛四季度广告复盘!O99*基础数据!$D$2,IF(B99=基础数据!$A$3,广告是否投放过高——第三轮积分赛四季度广告复盘!N99/广告是否投放过高——第三轮积分赛四季度广告复盘!O99*基础数据!$D$3,IF(B99=基础数据!$A$4,广告是否投放过高——第三轮积分赛四季度广告复盘!N99/广告是否投放过高——第三轮积分赛四季度广告复盘!O99*基础数据!$D$4,广告是否投放过高——第三轮积分赛四季度广告复盘!N99/广告是否投放过高——第三轮积分赛四季度广告复盘!O99*基础数据!$D$5))),0)</f>
        <v>0</v>
      </c>
      <c r="Q99" s="115">
        <f>(P99-L99)*SUMIFS(基础数据!$C$15:$C$26,基础数据!$B$15:$B$26,广告是否投放过高——第三轮积分赛四季度广告复盘!B99)/100</f>
        <v>0</v>
      </c>
      <c r="R99" s="99">
        <v>4000</v>
      </c>
      <c r="S99" s="99">
        <f>IFERROR(LOOKUP(1,0/('3Q产品评价处理'!$A$12:$A$853=C99),'3Q产品评价处理'!$G$12:$G$853),0)</f>
        <v>0.22</v>
      </c>
      <c r="T99" s="102">
        <f t="shared" si="18"/>
        <v>4000</v>
      </c>
      <c r="U99" s="100">
        <f>G99*广告累计效应系数计算!$G$2*广告累计效应系数计算!$K$2+广告是否投放过高——第三轮积分赛四季度广告复盘!M99*广告累计效应系数计算!$G$2+广告是否投放过高——第三轮积分赛四季度广告复盘!T99</f>
        <v>4000</v>
      </c>
      <c r="V99" s="100">
        <f t="shared" si="19"/>
        <v>269457.56349593622</v>
      </c>
      <c r="W99" s="100">
        <f>IFERROR(IF(B99=基础数据!$A$2,广告是否投放过高——第三轮积分赛四季度广告复盘!U99/广告是否投放过高——第三轮积分赛四季度广告复盘!V99*基础数据!$D$2,IF(B99=基础数据!$A$3,广告是否投放过高——第三轮积分赛四季度广告复盘!U99/广告是否投放过高——第三轮积分赛四季度广告复盘!V99*基础数据!$D$3,IF(B99=基础数据!$A$4,广告是否投放过高——第三轮积分赛四季度广告复盘!U99/广告是否投放过高——第三轮积分赛四季度广告复盘!V99*基础数据!$D$4,广告是否投放过高——第三轮积分赛四季度广告复盘!U99/广告是否投放过高——第三轮积分赛四季度广告复盘!V99*基础数据!$D$5))),0)</f>
        <v>0.22266957075378174</v>
      </c>
      <c r="X99" s="115">
        <f>(W99-S99)*SUMIFS(基础数据!$C$29:$C$48,基础数据!$B$29:$B$48,广告是否投放过高——第三轮积分赛四季度广告复盘!B99)/100</f>
        <v>0.12002390109002709</v>
      </c>
      <c r="Y99" s="99">
        <v>8000</v>
      </c>
      <c r="Z99" s="99">
        <f>IFERROR(LOOKUP(1,0/('4Q产品评价处理'!$A$12:$A$1017=C99),'4Q产品评价处理'!$G$12:$G$1017),0)</f>
        <v>0.44</v>
      </c>
      <c r="AA99" s="102">
        <f t="shared" si="20"/>
        <v>8000</v>
      </c>
      <c r="AB99" s="100">
        <f>M99*广告累计效应系数计算!$G$2*广告累计效应系数计算!$K$2+广告是否投放过高——第三轮积分赛四季度广告复盘!T99*广告累计效应系数计算!$G$2+广告是否投放过高——第三轮积分赛四季度广告复盘!AA99</f>
        <v>10146.148539894228</v>
      </c>
      <c r="AC99" s="100">
        <f t="shared" si="21"/>
        <v>345751.94941716822</v>
      </c>
      <c r="AD99" s="100">
        <f>IFERROR(IF(B99=基础数据!$A$2,广告是否投放过高——第三轮积分赛四季度广告复盘!AB99/广告是否投放过高——第三轮积分赛四季度广告复盘!AC99*基础数据!$D$2,IF(B99=基础数据!$A$3,广告是否投放过高——第三轮积分赛四季度广告复盘!AB99/广告是否投放过高——第三轮积分赛四季度广告复盘!AC99*基础数据!$D$3,IF(B99=基础数据!$A$4,广告是否投放过高——第三轮积分赛四季度广告复盘!AB99/广告是否投放过高——第三轮积分赛四季度广告复盘!AC99*基础数据!$D$4,广告是否投放过高——第三轮积分赛四季度广告复盘!AB99/广告是否投放过高——第三轮积分赛四季度广告复盘!AC99*基础数据!$D$5))),0)</f>
        <v>0.44017749821790697</v>
      </c>
      <c r="AE99" s="115">
        <f>(AD99-Z99)*SUMIFS(基础数据!$C$51:$C$78,基础数据!$B$51:$B$78,广告是否投放过高——第三轮积分赛四季度广告复盘!B99)/100</f>
        <v>1.0749292076446006E-2</v>
      </c>
      <c r="AF99" s="117">
        <f t="shared" si="22"/>
        <v>0</v>
      </c>
      <c r="AG99" s="104">
        <f t="shared" si="23"/>
        <v>0.1307731931664731</v>
      </c>
      <c r="AH99" s="104">
        <v>-15.277728242843217</v>
      </c>
      <c r="AI99" s="104">
        <f>IF(B99=基础数据!$A$2,基础数据!$B$2*广告是否投放过高——第三轮积分赛四季度广告复盘!AG99,IF(B99=基础数据!$A$3,基础数据!$B$3*广告是否投放过高——第三轮积分赛四季度广告复盘!AG99,IF(B99=基础数据!$A$4,基础数据!$B$4*广告是否投放过高——第三轮积分赛四季度广告复盘!AG99,基础数据!$B$5*广告是否投放过高——第三轮积分赛四季度广告复盘!AG99)))-AH99</f>
        <v>93.741644142727068</v>
      </c>
    </row>
    <row r="100" spans="1:35">
      <c r="A100" s="94">
        <f t="shared" si="12"/>
        <v>3</v>
      </c>
      <c r="B100" s="100" t="str">
        <f>IFERROR(LOOKUP(1,0/((订单汇总处理!$G$7:$G$2423=C100)*(订单汇总处理!$D$7:$D$2423=2)),订单汇总处理!$H$7:$H$2423),B101)</f>
        <v>青少年群体</v>
      </c>
      <c r="C100" s="100" t="str">
        <f t="shared" si="13"/>
        <v>青年111</v>
      </c>
      <c r="D100" s="98" t="s">
        <v>3277</v>
      </c>
      <c r="E100" s="99">
        <v>7001</v>
      </c>
      <c r="F100" s="99">
        <f>IFERROR(LOOKUP(1,0/('1Q产品评价处理'!$A$13:$A$94=C100),'1Q产品评价处理'!$G$13:$G$94),0)</f>
        <v>0.73</v>
      </c>
      <c r="G100" s="102">
        <f t="shared" si="14"/>
        <v>7001</v>
      </c>
      <c r="H100" s="100">
        <f t="shared" si="15"/>
        <v>144102</v>
      </c>
      <c r="I100" s="100">
        <f>IFERROR(IF(B100=基础数据!$A$2,广告是否投放过高——第三轮积分赛四季度广告复盘!G100/广告是否投放过高——第三轮积分赛四季度广告复盘!H100*基础数据!$D$2,IF(B100=基础数据!$A$3,广告是否投放过高——第三轮积分赛四季度广告复盘!G100/广告是否投放过高——第三轮积分赛四季度广告复盘!H100*基础数据!$D$3,IF(B100=基础数据!$A$4,广告是否投放过高——第三轮积分赛四季度广告复盘!G100/广告是否投放过高——第三轮积分赛四季度广告复盘!H100*基础数据!$D$4,广告是否投放过高——第三轮积分赛四季度广告复盘!G100/广告是否投放过高——第三轮积分赛四季度广告复盘!H100*基础数据!$D$5))),0)</f>
        <v>0.72875463213557068</v>
      </c>
      <c r="J100" s="115">
        <f>(I100-F100)*SUMIFS(基础数据!$C$9:$C$12,基础数据!$B$9:$B$12,广告是否投放过高——第三轮积分赛四季度广告复盘!B100)/100</f>
        <v>-1.2889557396843287E-2</v>
      </c>
      <c r="K100" s="98">
        <v>0</v>
      </c>
      <c r="L100" s="99">
        <f>IFERROR(LOOKUP(1,0/('2Q产品评价处理'!$A$12:$A$507=C100),'2Q产品评价处理'!$G$12:$G$507),0)</f>
        <v>0.19</v>
      </c>
      <c r="M100" s="102">
        <f t="shared" si="16"/>
        <v>0</v>
      </c>
      <c r="N100" s="100">
        <f>M100+G100*广告累计效应系数计算!$G$2</f>
        <v>3756.2964819498729</v>
      </c>
      <c r="O100" s="100">
        <f t="shared" si="17"/>
        <v>302211.49422395945</v>
      </c>
      <c r="P100" s="100">
        <f>IFERROR(IF(B100=基础数据!$A$2,广告是否投放过高——第三轮积分赛四季度广告复盘!N100/广告是否投放过高——第三轮积分赛四季度广告复盘!O100*基础数据!$D$2,IF(B100=基础数据!$A$3,广告是否投放过高——第三轮积分赛四季度广告复盘!N100/广告是否投放过高——第三轮积分赛四季度广告复盘!O100*基础数据!$D$3,IF(B100=基础数据!$A$4,广告是否投放过高——第三轮积分赛四季度广告复盘!N100/广告是否投放过高——第三轮积分赛四季度广告复盘!O100*基础数据!$D$4,广告是否投放过高——第三轮积分赛四季度广告复盘!N100/广告是否投放过高——第三轮积分赛四季度广告复盘!O100*基础数据!$D$5))),0)</f>
        <v>0.18644045083041413</v>
      </c>
      <c r="Q100" s="115">
        <f>(P100-L100)*SUMIFS(基础数据!$C$15:$C$26,基础数据!$B$15:$B$26,广告是否投放过高——第三轮积分赛四季度广告复盘!B100)/100</f>
        <v>-9.8599511997528547E-2</v>
      </c>
      <c r="R100" s="99">
        <v>8001</v>
      </c>
      <c r="S100" s="99">
        <f>IFERROR(LOOKUP(1,0/('3Q产品评价处理'!$A$12:$A$853=C100),'3Q产品评价处理'!$G$12:$G$853),0)</f>
        <v>0.54</v>
      </c>
      <c r="T100" s="102">
        <f t="shared" si="18"/>
        <v>8001</v>
      </c>
      <c r="U100" s="100">
        <f>G100*广告累计效应系数计算!$G$2*广告累计效应系数计算!$K$2+广告是否投放过高——第三轮积分赛四季度广告复盘!M100*广告累计效应系数计算!$G$2+广告是否投放过高——第三轮积分赛四季度广告复盘!T100</f>
        <v>9730.957544533805</v>
      </c>
      <c r="V100" s="100">
        <f t="shared" si="19"/>
        <v>269457.56349593622</v>
      </c>
      <c r="W100" s="100">
        <f>IFERROR(IF(B100=基础数据!$A$2,广告是否投放过高——第三轮积分赛四季度广告复盘!U100/广告是否投放过高——第三轮积分赛四季度广告复盘!V100*基础数据!$D$2,IF(B100=基础数据!$A$3,广告是否投放过高——第三轮积分赛四季度广告复盘!U100/广告是否投放过高——第三轮积分赛四季度广告复盘!V100*基础数据!$D$3,IF(B100=基础数据!$A$4,广告是否投放过高——第三轮积分赛四季度广告复盘!U100/广告是否投放过高——第三轮积分赛四季度广告复盘!V100*基础数据!$D$4,广告是否投放过高——第三轮积分赛四季度广告复盘!U100/广告是否投放过高——第三轮积分赛四季度广告复盘!V100*基础数据!$D$5))),0)</f>
        <v>0.54169703486615406</v>
      </c>
      <c r="X100" s="115">
        <f>(W100-S100)*SUMIFS(基础数据!$C$29:$C$48,基础数据!$B$29:$B$48,广告是否投放过高——第三轮积分赛四季度广告复盘!B100)/100</f>
        <v>7.6298687582284905E-2</v>
      </c>
      <c r="Y100" s="98">
        <v>0</v>
      </c>
      <c r="Z100" s="99">
        <f>IFERROR(LOOKUP(1,0/('4Q产品评价处理'!$A$12:$A$1017=C100),'4Q产品评价处理'!$G$12:$G$1017),0)</f>
        <v>0.19</v>
      </c>
      <c r="AA100" s="102">
        <f t="shared" si="20"/>
        <v>0</v>
      </c>
      <c r="AB100" s="100">
        <f>M100*广告累计效应系数计算!$G$2*广告累计效应系数计算!$K$2+广告是否投放过高——第三轮积分赛四季度广告复盘!T100*广告累计效应系数计算!$G$2+广告是否投放过高——第三轮积分赛四季度广告复盘!AA100</f>
        <v>4292.8336169234299</v>
      </c>
      <c r="AC100" s="100">
        <f t="shared" si="21"/>
        <v>345751.94941716822</v>
      </c>
      <c r="AD100" s="100">
        <f>IFERROR(IF(B100=基础数据!$A$2,广告是否投放过高——第三轮积分赛四季度广告复盘!AB100/广告是否投放过高——第三轮积分赛四季度广告复盘!AC100*基础数据!$D$2,IF(B100=基础数据!$A$3,广告是否投放过高——第三轮积分赛四季度广告复盘!AB100/广告是否投放过高——第三轮积分赛四季度广告复盘!AC100*基础数据!$D$3,IF(B100=基础数据!$A$4,广告是否投放过高——第三轮积分赛四季度广告复盘!AB100/广告是否投放过高——第三轮积分赛四季度广告复盘!AC100*基础数据!$D$4,广告是否投放过高——第三轮积分赛四季度广告复盘!AB100/广告是否投放过高——第三轮积分赛四季度广告复盘!AC100*基础数据!$D$5))),0)</f>
        <v>0.18623902009055182</v>
      </c>
      <c r="AE100" s="115">
        <f>(AD100-Z100)*SUMIFS(基础数据!$C$51:$C$78,基础数据!$B$51:$B$78,广告是否投放过高——第三轮积分赛四季度广告复盘!B100)/100</f>
        <v>-0.22776494331618186</v>
      </c>
      <c r="AF100" s="117">
        <f t="shared" si="22"/>
        <v>0</v>
      </c>
      <c r="AG100" s="104">
        <f t="shared" si="23"/>
        <v>-0.2629553251282688</v>
      </c>
      <c r="AH100" s="104">
        <v>-286.37271232419761</v>
      </c>
      <c r="AI100" s="104">
        <f>IF(B100=基础数据!$A$2,基础数据!$B$2*广告是否投放过高——第三轮积分赛四季度广告复盘!AG100,IF(B100=基础数据!$A$3,基础数据!$B$3*广告是否投放过高——第三轮积分赛四季度广告复盘!AG100,IF(B100=基础数据!$A$4,基础数据!$B$4*广告是否投放过高——第三轮积分赛四季度广告复盘!AG100,基础数据!$B$5*广告是否投放过高——第三轮积分赛四季度广告复盘!AG100)))-AH100</f>
        <v>128.59951724723632</v>
      </c>
    </row>
    <row r="101" spans="1:35">
      <c r="A101" s="94">
        <f t="shared" si="12"/>
        <v>4</v>
      </c>
      <c r="B101" s="100" t="str">
        <f>IFERROR(LOOKUP(1,0/((订单汇总处理!$G$7:$G$2423=C101)*(订单汇总处理!$D$7:$D$2423=2)),订单汇总处理!$H$7:$H$2423),B102)</f>
        <v>青少年群体</v>
      </c>
      <c r="C101" s="100" t="str">
        <f t="shared" si="13"/>
        <v>QSSS1</v>
      </c>
      <c r="D101" s="98" t="s">
        <v>3278</v>
      </c>
      <c r="E101" s="99">
        <v>5000</v>
      </c>
      <c r="F101" s="99">
        <f>IFERROR(LOOKUP(1,0/('1Q产品评价处理'!$A$13:$A$94=C101),'1Q产品评价处理'!$G$13:$G$94),0)</f>
        <v>0.52</v>
      </c>
      <c r="G101" s="102">
        <f t="shared" si="14"/>
        <v>5000</v>
      </c>
      <c r="H101" s="100">
        <f t="shared" si="15"/>
        <v>144102</v>
      </c>
      <c r="I101" s="100">
        <f>IFERROR(IF(B101=基础数据!$A$2,广告是否投放过高——第三轮积分赛四季度广告复盘!G101/广告是否投放过高——第三轮积分赛四季度广告复盘!H101*基础数据!$D$2,IF(B101=基础数据!$A$3,广告是否投放过高——第三轮积分赛四季度广告复盘!G101/广告是否投放过高——第三轮积分赛四季度广告复盘!H101*基础数据!$D$3,IF(B101=基础数据!$A$4,广告是否投放过高——第三轮积分赛四季度广告复盘!G101/广告是否投放过高——第三轮积分赛四季度广告复盘!H101*基础数据!$D$4,广告是否投放过高——第三轮积分赛四季度广告复盘!G101/广告是否投放过高——第三轮积分赛四季度广告复盘!H101*基础数据!$D$5))),0)</f>
        <v>0.52046467085814219</v>
      </c>
      <c r="J101" s="115">
        <f>(I101-F101)*SUMIFS(基础数据!$C$9:$C$12,基础数据!$B$9:$B$12,广告是否投放过高——第三轮积分赛四季度广告复盘!B101)/100</f>
        <v>4.8093433817714467E-3</v>
      </c>
      <c r="K101" s="99">
        <v>2400</v>
      </c>
      <c r="L101" s="99">
        <f>IFERROR(LOOKUP(1,0/('2Q产品评价处理'!$A$12:$A$507=C101),'2Q产品评价处理'!$G$12:$G$507),0)</f>
        <v>0.25</v>
      </c>
      <c r="M101" s="102">
        <f t="shared" si="16"/>
        <v>2400</v>
      </c>
      <c r="N101" s="100">
        <f>M101+G101*广告累计效应系数计算!$G$2</f>
        <v>5082.6856748677856</v>
      </c>
      <c r="O101" s="100">
        <f t="shared" si="17"/>
        <v>302211.49422395945</v>
      </c>
      <c r="P101" s="100">
        <f>IFERROR(IF(B101=基础数据!$A$2,广告是否投放过高——第三轮积分赛四季度广告复盘!N101/广告是否投放过高——第三轮积分赛四季度广告复盘!O101*基础数据!$D$2,IF(B101=基础数据!$A$3,广告是否投放过高——第三轮积分赛四季度广告复盘!N101/广告是否投放过高——第三轮积分赛四季度广告复盘!O101*基础数据!$D$3,IF(B101=基础数据!$A$4,广告是否投放过高——第三轮积分赛四季度广告复盘!N101/广告是否投放过高——第三轮积分赛四季度广告复盘!O101*基础数据!$D$4,广告是否投放过高——第三轮积分赛四季度广告复盘!N101/广告是否投放过高——第三轮积分赛四季度广告复盘!O101*基础数据!$D$5))),0)</f>
        <v>0.25227460430911841</v>
      </c>
      <c r="Q101" s="115">
        <f>(P101-L101)*SUMIFS(基础数据!$C$15:$C$26,基础数据!$B$15:$B$26,广告是否投放过高——第三轮积分赛四季度广告复盘!B101)/100</f>
        <v>6.300653936257998E-2</v>
      </c>
      <c r="R101" s="99">
        <v>2500</v>
      </c>
      <c r="S101" s="99">
        <f>IFERROR(LOOKUP(1,0/('3Q产品评价处理'!$A$12:$A$853=C101),'3Q产品评价处理'!$G$12:$G$853),0)</f>
        <v>0.28000000000000003</v>
      </c>
      <c r="T101" s="102">
        <f t="shared" si="18"/>
        <v>2500</v>
      </c>
      <c r="U101" s="100">
        <f>G101*广告累计效应系数计算!$G$2*广告累计效应系数计算!$K$2+广告是否投放过高——第三轮积分赛四季度广告复盘!M101*广告累计效应系数计算!$G$2+广告是否投放过高——第三轮积分赛四季度广告复盘!T101</f>
        <v>5023.1965832522092</v>
      </c>
      <c r="V101" s="100">
        <f t="shared" si="19"/>
        <v>269457.56349593622</v>
      </c>
      <c r="W101" s="100">
        <f>IFERROR(IF(B101=基础数据!$A$2,广告是否投放过高——第三轮积分赛四季度广告复盘!U101/广告是否投放过高——第三轮积分赛四季度广告复盘!V101*基础数据!$D$2,IF(B101=基础数据!$A$3,广告是否投放过高——第三轮积分赛四季度广告复盘!U101/广告是否投放过高——第三轮积分赛四季度广告复盘!V101*基础数据!$D$3,IF(B101=基础数据!$A$4,广告是否投放过高——第三轮积分赛四季度广告复盘!U101/广告是否投放过高——第三轮积分赛四季度广告复盘!V101*基础数据!$D$4,广告是否投放过高——第三轮积分赛四季度广告复盘!U101/广告是否投放过高——第三轮积分赛四季度广告复盘!V101*基础数据!$D$5))),0)</f>
        <v>0.2796282567511581</v>
      </c>
      <c r="X101" s="115">
        <f>(W101-S101)*SUMIFS(基础数据!$C$29:$C$48,基础数据!$B$29:$B$48,广告是否投放过高——第三轮积分赛四季度广告复盘!B101)/100</f>
        <v>-1.6713576467933037E-2</v>
      </c>
      <c r="Y101" s="99">
        <v>3000</v>
      </c>
      <c r="Z101" s="99">
        <f>IFERROR(LOOKUP(1,0/('4Q产品评价处理'!$A$12:$A$1017=C101),'4Q产品评价处理'!$G$12:$G$1017),0)</f>
        <v>0.21</v>
      </c>
      <c r="AA101" s="102">
        <f t="shared" si="20"/>
        <v>3000</v>
      </c>
      <c r="AB101" s="100">
        <f>M101*广告累计效应系数计算!$G$2*广告累计效应系数计算!$K$2+广告是否投放过高——第三轮积分赛四季度广告复盘!T101*广告累计效应系数计算!$G$2+广告是否投放过高——第三轮积分赛四季度广告复盘!AA101</f>
        <v>4934.3864179054153</v>
      </c>
      <c r="AC101" s="100">
        <f t="shared" si="21"/>
        <v>345751.94941716822</v>
      </c>
      <c r="AD101" s="100">
        <f>IFERROR(IF(B101=基础数据!$A$2,广告是否投放过高——第三轮积分赛四季度广告复盘!AB101/广告是否投放过高——第三轮积分赛四季度广告复盘!AC101*基础数据!$D$2,IF(B101=基础数据!$A$3,广告是否投放过高——第三轮积分赛四季度广告复盘!AB101/广告是否投放过高——第三轮积分赛四季度广告复盘!AC101*基础数据!$D$3,IF(B101=基础数据!$A$4,广告是否投放过高——第三轮积分赛四季度广告复盘!AB101/广告是否投放过高——第三轮积分赛四季度广告复盘!AC101*基础数据!$D$4,广告是否投放过高——第三轮积分赛四季度广告复盘!AB101/广告是否投放过高——第三轮积分赛四季度广告复盘!AC101*基础数据!$D$5))),0)</f>
        <v>0.21407195648021413</v>
      </c>
      <c r="AE101" s="115">
        <f>(AD101-Z101)*SUMIFS(基础数据!$C$51:$C$78,基础数据!$B$51:$B$78,广告是否投放过高——第三轮积分赛四季度广告复盘!B101)/100</f>
        <v>0.24659768444176794</v>
      </c>
      <c r="AF101" s="117">
        <f t="shared" si="22"/>
        <v>0</v>
      </c>
      <c r="AG101" s="104">
        <f t="shared" si="23"/>
        <v>0.29769999071818631</v>
      </c>
      <c r="AH101" s="104">
        <v>98.977391086563941</v>
      </c>
      <c r="AI101" s="104">
        <f>IF(B101=基础数据!$A$2,基础数据!$B$2*广告是否投放过高——第三轮积分赛四季度广告复盘!AG101,IF(B101=基础数据!$A$3,基础数据!$B$3*广告是否投放过高——第三轮积分赛四季度广告复盘!AG101,IF(B101=基础数据!$A$4,基础数据!$B$4*广告是否投放过高——第三轮积分赛四季度广告复盘!AG101,基础数据!$B$5*广告是否投放过高——第三轮积分赛四季度广告复盘!AG101)))-AH101</f>
        <v>79.642603344347847</v>
      </c>
    </row>
    <row r="102" spans="1:35">
      <c r="A102" s="94">
        <f t="shared" si="12"/>
        <v>4</v>
      </c>
      <c r="B102" s="100" t="str">
        <f>IFERROR(LOOKUP(1,0/((订单汇总处理!$G$7:$G$2423=C102)*(订单汇总处理!$D$7:$D$2423=2)),订单汇总处理!$H$7:$H$2423),B103)</f>
        <v>青少年群体</v>
      </c>
      <c r="C102" s="100" t="str">
        <f t="shared" si="13"/>
        <v>QSNN2</v>
      </c>
      <c r="D102" s="98" t="s">
        <v>3279</v>
      </c>
      <c r="E102" s="98"/>
      <c r="F102" s="99">
        <f>IFERROR(LOOKUP(1,0/('1Q产品评价处理'!$A$13:$A$94=C102),'1Q产品评价处理'!$G$13:$G$94),0)</f>
        <v>0</v>
      </c>
      <c r="G102" s="102">
        <f t="shared" si="14"/>
        <v>0</v>
      </c>
      <c r="H102" s="100">
        <f t="shared" si="15"/>
        <v>144102</v>
      </c>
      <c r="I102" s="100">
        <f>IFERROR(IF(B102=基础数据!$A$2,广告是否投放过高——第三轮积分赛四季度广告复盘!G102/广告是否投放过高——第三轮积分赛四季度广告复盘!H102*基础数据!$D$2,IF(B102=基础数据!$A$3,广告是否投放过高——第三轮积分赛四季度广告复盘!G102/广告是否投放过高——第三轮积分赛四季度广告复盘!H102*基础数据!$D$3,IF(B102=基础数据!$A$4,广告是否投放过高——第三轮积分赛四季度广告复盘!G102/广告是否投放过高——第三轮积分赛四季度广告复盘!H102*基础数据!$D$4,广告是否投放过高——第三轮积分赛四季度广告复盘!G102/广告是否投放过高——第三轮积分赛四季度广告复盘!H102*基础数据!$D$5))),0)</f>
        <v>0</v>
      </c>
      <c r="J102" s="115">
        <f>(I102-F102)*SUMIFS(基础数据!$C$9:$C$12,基础数据!$B$9:$B$12,广告是否投放过高——第三轮积分赛四季度广告复盘!B102)/100</f>
        <v>0</v>
      </c>
      <c r="K102" s="98">
        <v>0</v>
      </c>
      <c r="L102" s="99">
        <f>IFERROR(LOOKUP(1,0/('2Q产品评价处理'!$A$12:$A$507=C102),'2Q产品评价处理'!$G$12:$G$507),0)</f>
        <v>0</v>
      </c>
      <c r="M102" s="102">
        <f t="shared" si="16"/>
        <v>0</v>
      </c>
      <c r="N102" s="100">
        <f>M102+G102*广告累计效应系数计算!$G$2</f>
        <v>0</v>
      </c>
      <c r="O102" s="100">
        <f t="shared" si="17"/>
        <v>302211.49422395945</v>
      </c>
      <c r="P102" s="100">
        <f>IFERROR(IF(B102=基础数据!$A$2,广告是否投放过高——第三轮积分赛四季度广告复盘!N102/广告是否投放过高——第三轮积分赛四季度广告复盘!O102*基础数据!$D$2,IF(B102=基础数据!$A$3,广告是否投放过高——第三轮积分赛四季度广告复盘!N102/广告是否投放过高——第三轮积分赛四季度广告复盘!O102*基础数据!$D$3,IF(B102=基础数据!$A$4,广告是否投放过高——第三轮积分赛四季度广告复盘!N102/广告是否投放过高——第三轮积分赛四季度广告复盘!O102*基础数据!$D$4,广告是否投放过高——第三轮积分赛四季度广告复盘!N102/广告是否投放过高——第三轮积分赛四季度广告复盘!O102*基础数据!$D$5))),0)</f>
        <v>0</v>
      </c>
      <c r="Q102" s="115">
        <f>(P102-L102)*SUMIFS(基础数据!$C$15:$C$26,基础数据!$B$15:$B$26,广告是否投放过高——第三轮积分赛四季度广告复盘!B102)/100</f>
        <v>0</v>
      </c>
      <c r="R102" s="98">
        <v>0</v>
      </c>
      <c r="S102" s="99">
        <f>IFERROR(LOOKUP(1,0/('3Q产品评价处理'!$A$12:$A$853=C102),'3Q产品评价处理'!$G$12:$G$853),0)</f>
        <v>0</v>
      </c>
      <c r="T102" s="102">
        <f t="shared" si="18"/>
        <v>0</v>
      </c>
      <c r="U102" s="100">
        <f>G102*广告累计效应系数计算!$G$2*广告累计效应系数计算!$K$2+广告是否投放过高——第三轮积分赛四季度广告复盘!M102*广告累计效应系数计算!$G$2+广告是否投放过高——第三轮积分赛四季度广告复盘!T102</f>
        <v>0</v>
      </c>
      <c r="V102" s="100">
        <f t="shared" si="19"/>
        <v>269457.56349593622</v>
      </c>
      <c r="W102" s="100">
        <f>IFERROR(IF(B102=基础数据!$A$2,广告是否投放过高——第三轮积分赛四季度广告复盘!U102/广告是否投放过高——第三轮积分赛四季度广告复盘!V102*基础数据!$D$2,IF(B102=基础数据!$A$3,广告是否投放过高——第三轮积分赛四季度广告复盘!U102/广告是否投放过高——第三轮积分赛四季度广告复盘!V102*基础数据!$D$3,IF(B102=基础数据!$A$4,广告是否投放过高——第三轮积分赛四季度广告复盘!U102/广告是否投放过高——第三轮积分赛四季度广告复盘!V102*基础数据!$D$4,广告是否投放过高——第三轮积分赛四季度广告复盘!U102/广告是否投放过高——第三轮积分赛四季度广告复盘!V102*基础数据!$D$5))),0)</f>
        <v>0</v>
      </c>
      <c r="X102" s="115">
        <f>(W102-S102)*SUMIFS(基础数据!$C$29:$C$48,基础数据!$B$29:$B$48,广告是否投放过高——第三轮积分赛四季度广告复盘!B102)/100</f>
        <v>0</v>
      </c>
      <c r="Y102" s="98">
        <v>0</v>
      </c>
      <c r="Z102" s="99">
        <f>IFERROR(LOOKUP(1,0/('4Q产品评价处理'!$A$12:$A$1017=C102),'4Q产品评价处理'!$G$12:$G$1017),0)</f>
        <v>0</v>
      </c>
      <c r="AA102" s="102">
        <f t="shared" si="20"/>
        <v>0</v>
      </c>
      <c r="AB102" s="100">
        <f>M102*广告累计效应系数计算!$G$2*广告累计效应系数计算!$K$2+广告是否投放过高——第三轮积分赛四季度广告复盘!T102*广告累计效应系数计算!$G$2+广告是否投放过高——第三轮积分赛四季度广告复盘!AA102</f>
        <v>0</v>
      </c>
      <c r="AC102" s="100">
        <f t="shared" si="21"/>
        <v>345751.94941716822</v>
      </c>
      <c r="AD102" s="100">
        <f>IFERROR(IF(B102=基础数据!$A$2,广告是否投放过高——第三轮积分赛四季度广告复盘!AB102/广告是否投放过高——第三轮积分赛四季度广告复盘!AC102*基础数据!$D$2,IF(B102=基础数据!$A$3,广告是否投放过高——第三轮积分赛四季度广告复盘!AB102/广告是否投放过高——第三轮积分赛四季度广告复盘!AC102*基础数据!$D$3,IF(B102=基础数据!$A$4,广告是否投放过高——第三轮积分赛四季度广告复盘!AB102/广告是否投放过高——第三轮积分赛四季度广告复盘!AC102*基础数据!$D$4,广告是否投放过高——第三轮积分赛四季度广告复盘!AB102/广告是否投放过高——第三轮积分赛四季度广告复盘!AC102*基础数据!$D$5))),0)</f>
        <v>0</v>
      </c>
      <c r="AE102" s="115">
        <f>(AD102-Z102)*SUMIFS(基础数据!$C$51:$C$78,基础数据!$B$51:$B$78,广告是否投放过高——第三轮积分赛四季度广告复盘!B102)/100</f>
        <v>0</v>
      </c>
      <c r="AF102" s="117">
        <f t="shared" si="22"/>
        <v>0</v>
      </c>
      <c r="AG102" s="104">
        <f t="shared" si="23"/>
        <v>0</v>
      </c>
      <c r="AH102" s="104">
        <v>0</v>
      </c>
      <c r="AI102" s="104">
        <f>IF(B102=基础数据!$A$2,基础数据!$B$2*广告是否投放过高——第三轮积分赛四季度广告复盘!AG102,IF(B102=基础数据!$A$3,基础数据!$B$3*广告是否投放过高——第三轮积分赛四季度广告复盘!AG102,IF(B102=基础数据!$A$4,基础数据!$B$4*广告是否投放过高——第三轮积分赛四季度广告复盘!AG102,基础数据!$B$5*广告是否投放过高——第三轮积分赛四季度广告复盘!AG102)))-AH102</f>
        <v>0</v>
      </c>
    </row>
    <row r="103" spans="1:35">
      <c r="A103" s="94">
        <f t="shared" si="12"/>
        <v>5</v>
      </c>
      <c r="B103" s="100" t="str">
        <f>IFERROR(LOOKUP(1,0/((订单汇总处理!$G$7:$G$2423=C103)*(订单汇总处理!$D$7:$D$2423=2)),订单汇总处理!$H$7:$H$2423),B104)</f>
        <v>青少年群体</v>
      </c>
      <c r="C103" s="100" t="str">
        <f t="shared" si="13"/>
        <v>qq1</v>
      </c>
      <c r="D103" s="98" t="s">
        <v>3280</v>
      </c>
      <c r="E103" s="98">
        <v>0</v>
      </c>
      <c r="F103" s="99">
        <f>IFERROR(LOOKUP(1,0/('1Q产品评价处理'!$A$13:$A$94=C103),'1Q产品评价处理'!$G$13:$G$94),0)</f>
        <v>0</v>
      </c>
      <c r="G103" s="102">
        <f t="shared" si="14"/>
        <v>0</v>
      </c>
      <c r="H103" s="100">
        <f t="shared" si="15"/>
        <v>144102</v>
      </c>
      <c r="I103" s="100">
        <f>IFERROR(IF(B103=基础数据!$A$2,广告是否投放过高——第三轮积分赛四季度广告复盘!G103/广告是否投放过高——第三轮积分赛四季度广告复盘!H103*基础数据!$D$2,IF(B103=基础数据!$A$3,广告是否投放过高——第三轮积分赛四季度广告复盘!G103/广告是否投放过高——第三轮积分赛四季度广告复盘!H103*基础数据!$D$3,IF(B103=基础数据!$A$4,广告是否投放过高——第三轮积分赛四季度广告复盘!G103/广告是否投放过高——第三轮积分赛四季度广告复盘!H103*基础数据!$D$4,广告是否投放过高——第三轮积分赛四季度广告复盘!G103/广告是否投放过高——第三轮积分赛四季度广告复盘!H103*基础数据!$D$5))),0)</f>
        <v>0</v>
      </c>
      <c r="J103" s="115">
        <f>(I103-F103)*SUMIFS(基础数据!$C$9:$C$12,基础数据!$B$9:$B$12,广告是否投放过高——第三轮积分赛四季度广告复盘!B103)/100</f>
        <v>0</v>
      </c>
      <c r="K103" s="99">
        <v>4011</v>
      </c>
      <c r="L103" s="99">
        <f>IFERROR(LOOKUP(1,0/('2Q产品评价处理'!$A$12:$A$507=C103),'2Q产品评价处理'!$G$12:$G$507),0)</f>
        <v>0.2</v>
      </c>
      <c r="M103" s="102">
        <f t="shared" si="16"/>
        <v>4011</v>
      </c>
      <c r="N103" s="100">
        <f>M103+G103*广告累计效应系数计算!$G$2</f>
        <v>4011</v>
      </c>
      <c r="O103" s="100">
        <f t="shared" si="17"/>
        <v>302211.49422395945</v>
      </c>
      <c r="P103" s="100">
        <f>IFERROR(IF(B103=基础数据!$A$2,广告是否投放过高——第三轮积分赛四季度广告复盘!N103/广告是否投放过高——第三轮积分赛四季度广告复盘!O103*基础数据!$D$2,IF(B103=基础数据!$A$3,广告是否投放过高——第三轮积分赛四季度广告复盘!N103/广告是否投放过高——第三轮积分赛四季度广告复盘!O103*基础数据!$D$3,IF(B103=基础数据!$A$4,广告是否投放过高——第三轮积分赛四季度广告复盘!N103/广告是否投放过高——第三轮积分赛四季度广告复盘!O103*基础数据!$D$4,广告是否投放过高——第三轮积分赛四季度广告复盘!N103/广告是否投放过高——第三轮积分赛四季度广告复盘!O103*基础数据!$D$5))),0)</f>
        <v>0.19908243448680216</v>
      </c>
      <c r="Q103" s="115">
        <f>(P103-L103)*SUMIFS(基础数据!$C$15:$C$26,基础数据!$B$15:$B$26,广告是否投放过高——第三轮积分赛四季度广告复盘!B103)/100</f>
        <v>-2.5416564715580566E-2</v>
      </c>
      <c r="R103" s="98">
        <v>0</v>
      </c>
      <c r="S103" s="99">
        <f>IFERROR(LOOKUP(1,0/('3Q产品评价处理'!$A$12:$A$853=C103),'3Q产品评价处理'!$G$12:$G$853),0)</f>
        <v>0.12</v>
      </c>
      <c r="T103" s="102">
        <f t="shared" si="18"/>
        <v>0</v>
      </c>
      <c r="U103" s="100">
        <f>G103*广告累计效应系数计算!$G$2*广告累计效应系数计算!$K$2+广告是否投放过高——第三轮积分赛四季度广告复盘!M103*广告累计效应系数计算!$G$2+广告是否投放过高——第三轮积分赛四季度广告复盘!T103</f>
        <v>2152.0504483789373</v>
      </c>
      <c r="V103" s="100">
        <f t="shared" si="19"/>
        <v>269457.56349593622</v>
      </c>
      <c r="W103" s="100">
        <f>IFERROR(IF(B103=基础数据!$A$2,广告是否投放过高——第三轮积分赛四季度广告复盘!U103/广告是否投放过高——第三轮积分赛四季度广告复盘!V103*基础数据!$D$2,IF(B103=基础数据!$A$3,广告是否投放过高——第三轮积分赛四季度广告复盘!U103/广告是否投放过高——第三轮积分赛四季度广告复盘!V103*基础数据!$D$3,IF(B103=基础数据!$A$4,广告是否投放过高——第三轮积分赛四季度广告复盘!U103/广告是否投放过高——第三轮积分赛四季度广告复盘!V103*基础数据!$D$4,广告是否投放过高——第三轮积分赛四季度广告复盘!U103/广告是否投放过高——第三轮积分赛四季度广告复盘!V103*基础数据!$D$5))),0)</f>
        <v>0.11979903739525535</v>
      </c>
      <c r="X103" s="115">
        <f>(W103-S103)*SUMIFS(基础数据!$C$29:$C$48,基础数据!$B$29:$B$48,广告是否投放过高——第三轮积分赛四季度广告复盘!B103)/100</f>
        <v>-9.0352787093191146E-3</v>
      </c>
      <c r="Y103" s="99">
        <v>5011</v>
      </c>
      <c r="Z103" s="99">
        <f>IFERROR(LOOKUP(1,0/('4Q产品评价处理'!$A$12:$A$1017=C103),'4Q产品评价处理'!$G$12:$G$1017),0)</f>
        <v>0.26</v>
      </c>
      <c r="AA103" s="102">
        <f t="shared" si="20"/>
        <v>5011</v>
      </c>
      <c r="AB103" s="100">
        <f>M103*广告累计效应系数计算!$G$2*广告累计效应系数计算!$K$2+广告是否投放过高——第三轮积分赛四季度广告复盘!T103*广告累计效应系数计算!$G$2+广告是否投放过高——第三轮积分赛四季度广告复盘!AA103</f>
        <v>6002.1240838630329</v>
      </c>
      <c r="AC103" s="100">
        <f t="shared" si="21"/>
        <v>345751.94941716822</v>
      </c>
      <c r="AD103" s="100">
        <f>IFERROR(IF(B103=基础数据!$A$2,广告是否投放过高——第三轮积分赛四季度广告复盘!AB103/广告是否投放过高——第三轮积分赛四季度广告复盘!AC103*基础数据!$D$2,IF(B103=基础数据!$A$3,广告是否投放过高——第三轮积分赛四季度广告复盘!AB103/广告是否投放过高——第三轮积分赛四季度广告复盘!AC103*基础数据!$D$3,IF(B103=基础数据!$A$4,广告是否投放过高——第三轮积分赛四季度广告复盘!AB103/广告是否投放过高——第三轮积分赛四季度广告复盘!AC103*基础数据!$D$4,广告是否投放过高——第三轮积分赛四季度广告复盘!AB103/广告是否投放过高——第三轮积分赛四季度广告复盘!AC103*基础数据!$D$5))),0)</f>
        <v>0.26039437061659843</v>
      </c>
      <c r="AE103" s="115">
        <f>(AD103-Z103)*SUMIFS(基础数据!$C$51:$C$78,基础数据!$B$51:$B$78,广告是否投放过高——第三轮积分赛四季度广告复盘!B103)/100</f>
        <v>2.3883084541200087E-2</v>
      </c>
      <c r="AF103" s="117">
        <f t="shared" si="22"/>
        <v>0</v>
      </c>
      <c r="AG103" s="104">
        <f t="shared" si="23"/>
        <v>-1.0568758883699594E-2</v>
      </c>
      <c r="AH103" s="104">
        <v>-59.425634030401902</v>
      </c>
      <c r="AI103" s="104">
        <f>IF(B103=基础数据!$A$2,基础数据!$B$2*广告是否投放过高——第三轮积分赛四季度广告复盘!AG103,IF(B103=基础数据!$A$3,基础数据!$B$3*广告是否投放过高——第三轮积分赛四季度广告复盘!AG103,IF(B103=基础数据!$A$4,基础数据!$B$4*广告是否投放过高——第三轮积分赛四季度广告复盘!AG103,基础数据!$B$5*广告是否投放过高——第三轮积分赛四季度广告复盘!AG103)))-AH103</f>
        <v>53.084378700182143</v>
      </c>
    </row>
    <row r="104" spans="1:35">
      <c r="A104" s="94">
        <f t="shared" si="12"/>
        <v>5</v>
      </c>
      <c r="B104" s="100" t="str">
        <f>IFERROR(LOOKUP(1,0/((订单汇总处理!$G$7:$G$2423=C104)*(订单汇总处理!$D$7:$D$2423=2)),订单汇总处理!$H$7:$H$2423),B105)</f>
        <v>青少年群体</v>
      </c>
      <c r="C104" s="100" t="str">
        <f t="shared" si="13"/>
        <v>qq2</v>
      </c>
      <c r="D104" s="98" t="s">
        <v>3281</v>
      </c>
      <c r="E104" s="98"/>
      <c r="F104" s="99">
        <f>IFERROR(LOOKUP(1,0/('1Q产品评价处理'!$A$13:$A$94=C104),'1Q产品评价处理'!$G$13:$G$94),0)</f>
        <v>0</v>
      </c>
      <c r="G104" s="102">
        <f t="shared" si="14"/>
        <v>0</v>
      </c>
      <c r="H104" s="100">
        <f t="shared" si="15"/>
        <v>144102</v>
      </c>
      <c r="I104" s="100">
        <f>IFERROR(IF(B104=基础数据!$A$2,广告是否投放过高——第三轮积分赛四季度广告复盘!G104/广告是否投放过高——第三轮积分赛四季度广告复盘!H104*基础数据!$D$2,IF(B104=基础数据!$A$3,广告是否投放过高——第三轮积分赛四季度广告复盘!G104/广告是否投放过高——第三轮积分赛四季度广告复盘!H104*基础数据!$D$3,IF(B104=基础数据!$A$4,广告是否投放过高——第三轮积分赛四季度广告复盘!G104/广告是否投放过高——第三轮积分赛四季度广告复盘!H104*基础数据!$D$4,广告是否投放过高——第三轮积分赛四季度广告复盘!G104/广告是否投放过高——第三轮积分赛四季度广告复盘!H104*基础数据!$D$5))),0)</f>
        <v>0</v>
      </c>
      <c r="J104" s="115">
        <f>(I104-F104)*SUMIFS(基础数据!$C$9:$C$12,基础数据!$B$9:$B$12,广告是否投放过高——第三轮积分赛四季度广告复盘!B104)/100</f>
        <v>0</v>
      </c>
      <c r="K104" s="99">
        <v>5011</v>
      </c>
      <c r="L104" s="99">
        <f>IFERROR(LOOKUP(1,0/('2Q产品评价处理'!$A$12:$A$507=C104),'2Q产品评价处理'!$G$12:$G$507),0)</f>
        <v>0.25</v>
      </c>
      <c r="M104" s="102">
        <f t="shared" si="16"/>
        <v>5011</v>
      </c>
      <c r="N104" s="100">
        <f>M104+G104*广告累计效应系数计算!$G$2</f>
        <v>5011</v>
      </c>
      <c r="O104" s="100">
        <f t="shared" si="17"/>
        <v>302211.49422395945</v>
      </c>
      <c r="P104" s="100">
        <f>IFERROR(IF(B104=基础数据!$A$2,广告是否投放过高——第三轮积分赛四季度广告复盘!N104/广告是否投放过高——第三轮积分赛四季度广告复盘!O104*基础数据!$D$2,IF(B104=基础数据!$A$3,广告是否投放过高——第三轮积分赛四季度广告复盘!N104/广告是否投放过高——第三轮积分赛四季度广告复盘!O104*基础数据!$D$3,IF(B104=基础数据!$A$4,广告是否投放过高——第三轮积分赛四季度广告复盘!N104/广告是否投放过高——第三轮积分赛四季度广告复盘!O104*基础数据!$D$4,广告是否投放过高——第三轮积分赛四季度广告复盘!N104/广告是否投放过高——第三轮积分赛四季度广告复盘!O104*基础数据!$D$5))),0)</f>
        <v>0.24871654929278628</v>
      </c>
      <c r="Q104" s="115">
        <f>(P104-L104)*SUMIFS(基础数据!$C$15:$C$26,基础数据!$B$15:$B$26,广告是否投放过高——第三轮积分赛四季度广告复盘!B104)/100</f>
        <v>-3.5551584589820141E-2</v>
      </c>
      <c r="R104" s="98">
        <v>0</v>
      </c>
      <c r="S104" s="99">
        <f>IFERROR(LOOKUP(1,0/('3Q产品评价处理'!$A$12:$A$853=C104),'3Q产品评价处理'!$G$12:$G$853),0)</f>
        <v>0.15</v>
      </c>
      <c r="T104" s="102">
        <f t="shared" si="18"/>
        <v>0</v>
      </c>
      <c r="U104" s="100">
        <f>G104*广告累计效应系数计算!$G$2*广告累计效应系数计算!$K$2+广告是否投放过高——第三轮积分赛四季度广告复盘!M104*广告累计效应系数计算!$G$2+广告是否投放过高——第三轮积分赛四季度广告复盘!T104</f>
        <v>2688.5875833524942</v>
      </c>
      <c r="V104" s="100">
        <f t="shared" si="19"/>
        <v>269457.56349593622</v>
      </c>
      <c r="W104" s="100">
        <f>IFERROR(IF(B104=基础数据!$A$2,广告是否投放过高——第三轮积分赛四季度广告复盘!U104/广告是否投放过高——第三轮积分赛四季度广告复盘!V104*基础数据!$D$2,IF(B104=基础数据!$A$3,广告是否投放过高——第三轮积分赛四季度广告复盘!U104/广告是否投放过高——第三轮积分赛四季度广告复盘!V104*基础数据!$D$3,IF(B104=基础数据!$A$4,广告是否投放过高——第三轮积分赛四季度广告复盘!U104/广告是否投放过高——第三轮积分赛四季度广告复盘!V104*基础数据!$D$4,广告是否投放过高——第三轮积分赛四季度广告复盘!U104/广告是否投放过高——第三轮积分赛四季度广告复盘!V104*基础数据!$D$5))),0)</f>
        <v>0.14966666077976179</v>
      </c>
      <c r="X104" s="115">
        <f>(W104-S104)*SUMIFS(基础数据!$C$29:$C$48,基础数据!$B$29:$B$48,广告是否投放过高——第三轮积分赛四季度广告复盘!B104)/100</f>
        <v>-1.498693134190968E-2</v>
      </c>
      <c r="Y104" s="99">
        <v>5011</v>
      </c>
      <c r="Z104" s="99">
        <f>IFERROR(LOOKUP(1,0/('4Q产品评价处理'!$A$12:$A$1017=C104),'4Q产品评价处理'!$G$12:$G$1017),0)</f>
        <v>0.27</v>
      </c>
      <c r="AA104" s="102">
        <f t="shared" si="20"/>
        <v>5011</v>
      </c>
      <c r="AB104" s="100">
        <f>M104*广告累计效应系数计算!$G$2*广告累计效应系数计算!$K$2+广告是否投放过高——第三轮积分赛四季度广告复盘!T104*广告累计效应系数计算!$G$2+广告是否投放过高——第三轮积分赛四季度广告复盘!AA104</f>
        <v>6249.2255757261673</v>
      </c>
      <c r="AC104" s="100">
        <f t="shared" si="21"/>
        <v>345751.94941716822</v>
      </c>
      <c r="AD104" s="100">
        <f>IFERROR(IF(B104=基础数据!$A$2,广告是否投放过高——第三轮积分赛四季度广告复盘!AB104/广告是否投放过高——第三轮积分赛四季度广告复盘!AC104*基础数据!$D$2,IF(B104=基础数据!$A$3,广告是否投放过高——第三轮积分赛四季度广告复盘!AB104/广告是否投放过高——第三轮积分赛四季度广告复盘!AC104*基础数据!$D$3,IF(B104=基础数据!$A$4,广告是否投放过高——第三轮积分赛四季度广告复盘!AB104/广告是否投放过高——第三轮积分赛四季度广告复盘!AC104*基础数据!$D$4,广告是否投放过高——第三轮积分赛四季度广告复盘!AB104/广告是否投放过高——第三轮积分赛四季度广告复盘!AC104*基础数据!$D$5))),0)</f>
        <v>0.27111454843250105</v>
      </c>
      <c r="AE104" s="115">
        <f>(AD104-Z104)*SUMIFS(基础数据!$C$51:$C$78,基础数据!$B$51:$B$78,广告是否投放过高——第三轮积分赛四季度广告复盘!B104)/100</f>
        <v>6.7497053072262253E-2</v>
      </c>
      <c r="AF104" s="117">
        <f t="shared" si="22"/>
        <v>0</v>
      </c>
      <c r="AG104" s="104">
        <f t="shared" si="23"/>
        <v>1.6958537140532429E-2</v>
      </c>
      <c r="AH104" s="104">
        <v>-50.050623744559346</v>
      </c>
      <c r="AI104" s="104">
        <f>IF(B104=基础数据!$A$2,基础数据!$B$2*广告是否投放过高——第三轮积分赛四季度广告复盘!AG104,IF(B104=基础数据!$A$3,基础数据!$B$3*广告是否投放过高——第三轮积分赛四季度广告复盘!AG104,IF(B104=基础数据!$A$4,基础数据!$B$4*广告是否投放过高——第三轮积分赛四季度广告复盘!AG104,基础数据!$B$5*广告是否投放过高——第三轮积分赛四季度广告复盘!AG104)))-AH104</f>
        <v>60.225746028878802</v>
      </c>
    </row>
    <row r="105" spans="1:35">
      <c r="A105" s="94">
        <f t="shared" si="12"/>
        <v>6</v>
      </c>
      <c r="B105" s="100" t="str">
        <f>IFERROR(LOOKUP(1,0/((订单汇总处理!$G$7:$G$2423=C105)*(订单汇总处理!$D$7:$D$2423=2)),订单汇总处理!$H$7:$H$2423),B106)</f>
        <v>青少年群体</v>
      </c>
      <c r="C105" s="100" t="str">
        <f t="shared" si="13"/>
        <v>青二</v>
      </c>
      <c r="D105" s="98" t="s">
        <v>3282</v>
      </c>
      <c r="E105" s="99">
        <v>3011</v>
      </c>
      <c r="F105" s="99">
        <f>IFERROR(LOOKUP(1,0/('1Q产品评价处理'!$A$13:$A$94=C105),'1Q产品评价处理'!$G$13:$G$94),0)</f>
        <v>0.31</v>
      </c>
      <c r="G105" s="102">
        <f t="shared" si="14"/>
        <v>3011</v>
      </c>
      <c r="H105" s="100">
        <f t="shared" si="15"/>
        <v>144102</v>
      </c>
      <c r="I105" s="100">
        <f>IFERROR(IF(B105=基础数据!$A$2,广告是否投放过高——第三轮积分赛四季度广告复盘!G105/广告是否投放过高——第三轮积分赛四季度广告复盘!H105*基础数据!$D$2,IF(B105=基础数据!$A$3,广告是否投放过高——第三轮积分赛四季度广告复盘!G105/广告是否投放过高——第三轮积分赛四季度广告复盘!H105*基础数据!$D$3,IF(B105=基础数据!$A$4,广告是否投放过高——第三轮积分赛四季度广告复盘!G105/广告是否投放过高——第三轮积分赛四季度广告复盘!H105*基础数据!$D$4,广告是否投放过高——第三轮积分赛四季度广告复盘!G105/广告是否投放过高——第三轮积分赛四季度广告复盘!H105*基础数据!$D$5))),0)</f>
        <v>0.31342382479077319</v>
      </c>
      <c r="J105" s="115">
        <f>(I105-F105)*SUMIFS(基础数据!$C$9:$C$12,基础数据!$B$9:$B$12,广告是否投放过高——第三轮积分赛四季度广告复盘!B105)/100</f>
        <v>3.5436586584502508E-2</v>
      </c>
      <c r="K105" s="98">
        <v>0</v>
      </c>
      <c r="L105" s="99">
        <f>IFERROR(LOOKUP(1,0/('2Q产品评价处理'!$A$12:$A$507=C105),'2Q产品评价处理'!$G$12:$G$507),0)</f>
        <v>0.08</v>
      </c>
      <c r="M105" s="102">
        <f t="shared" si="16"/>
        <v>0</v>
      </c>
      <c r="N105" s="100">
        <f>M105+G105*广告累计效应系数计算!$G$2</f>
        <v>1615.5133134053804</v>
      </c>
      <c r="O105" s="100">
        <f t="shared" si="17"/>
        <v>302211.49422395945</v>
      </c>
      <c r="P105" s="100">
        <f>IFERROR(IF(B105=基础数据!$A$2,广告是否投放过高——第三轮积分赛四季度广告复盘!N105/广告是否投放过高——第三轮积分赛四季度广告复盘!O105*基础数据!$D$2,IF(B105=基础数据!$A$3,广告是否投放过高——第三轮积分赛四季度广告复盘!N105/广告是否投放过高——第三轮积分赛四季度广告复盘!O105*基础数据!$D$3,IF(B105=基础数据!$A$4,广告是否投放过高——第三轮积分赛四季度广告复盘!N105/广告是否投放过高——第三轮积分赛四季度广告复盘!O105*基础数据!$D$4,广告是否投放过高——第三轮积分赛四季度广告复盘!N105/广告是否投放过高——第三轮积分赛四季度广告复盘!O105*基础数据!$D$5))),0)</f>
        <v>8.0184573268158393E-2</v>
      </c>
      <c r="Q105" s="115">
        <f>(P105-L105)*SUMIFS(基础数据!$C$15:$C$26,基础数据!$B$15:$B$26,广告是否投放过高——第三轮积分赛四季度广告复盘!B105)/100</f>
        <v>5.1126795279874508E-3</v>
      </c>
      <c r="R105" s="98">
        <v>0</v>
      </c>
      <c r="S105" s="99">
        <f>IFERROR(LOOKUP(1,0/('3Q产品评价处理'!$A$12:$A$853=C105),'3Q产品评价处理'!$G$12:$G$853),0)</f>
        <v>0.04</v>
      </c>
      <c r="T105" s="102">
        <f t="shared" si="18"/>
        <v>0</v>
      </c>
      <c r="U105" s="100">
        <f>G105*广告累计效应系数计算!$G$2*广告累计效应系数计算!$K$2+广告是否投放过高——第三轮积分赛四季度广告复盘!M105*广告累计效应系数计算!$G$2+广告是否投放过高——第三轮积分赛四季度广告复盘!T105</f>
        <v>744.02259199989805</v>
      </c>
      <c r="V105" s="100">
        <f t="shared" si="19"/>
        <v>269457.56349593622</v>
      </c>
      <c r="W105" s="100">
        <f>IFERROR(IF(B105=基础数据!$A$2,广告是否投放过高——第三轮积分赛四季度广告复盘!U105/广告是否投放过高——第三轮积分赛四季度广告复盘!V105*基础数据!$D$2,IF(B105=基础数据!$A$3,广告是否投放过高——第三轮积分赛四季度广告复盘!U105/广告是否投放过高——第三轮积分赛四季度广告复盘!V105*基础数据!$D$3,IF(B105=基础数据!$A$4,广告是否投放过高——第三轮积分赛四季度广告复盘!U105/广告是否投放过高——第三轮积分赛四季度广告复盘!V105*基础数据!$D$4,广告是否投放过高——第三轮积分赛四季度广告复盘!U105/广告是否投放过高——第三轮积分赛四季度广告复盘!V105*基础数据!$D$5))),0)</f>
        <v>4.1417797797933344E-2</v>
      </c>
      <c r="X105" s="115">
        <f>(W105-S105)*SUMIFS(基础数据!$C$29:$C$48,基础数据!$B$29:$B$48,广告是否投放过高——第三轮积分赛四季度广告复盘!B105)/100</f>
        <v>6.3744188995083093E-2</v>
      </c>
      <c r="Y105" s="99">
        <v>6000</v>
      </c>
      <c r="Z105" s="99">
        <f>IFERROR(LOOKUP(1,0/('4Q产品评价处理'!$A$12:$A$1017=C105),'4Q产品评价处理'!$G$12:$G$1017),0)</f>
        <v>0.26</v>
      </c>
      <c r="AA105" s="102">
        <f t="shared" si="20"/>
        <v>6000</v>
      </c>
      <c r="AB105" s="100">
        <f>M105*广告累计效应系数计算!$G$2*广告累计效应系数计算!$K$2+广告是否投放过高——第三轮积分赛四季度广告复盘!T105*广告累计效应系数计算!$G$2+广告是否投放过高——第三轮积分赛四季度广告复盘!AA105</f>
        <v>6000</v>
      </c>
      <c r="AC105" s="100">
        <f t="shared" si="21"/>
        <v>345751.94941716822</v>
      </c>
      <c r="AD105" s="100">
        <f>IFERROR(IF(B105=基础数据!$A$2,广告是否投放过高——第三轮积分赛四季度广告复盘!AB105/广告是否投放过高——第三轮积分赛四季度广告复盘!AC105*基础数据!$D$2,IF(B105=基础数据!$A$3,广告是否投放过高——第三轮积分赛四季度广告复盘!AB105/广告是否投放过高——第三轮积分赛四季度广告复盘!AC105*基础数据!$D$3,IF(B105=基础数据!$A$4,广告是否投放过高——第三轮积分赛四季度广告复盘!AB105/广告是否投放过高——第三轮积分赛四季度广告复盘!AC105*基础数据!$D$4,广告是否投放过高——第三轮积分赛四季度广告复盘!AB105/广告是否投放过高——第三轮积分赛四季度广告复盘!AC105*基础数据!$D$5))),0)</f>
        <v>0.26030221999243214</v>
      </c>
      <c r="AE105" s="115">
        <f>(AD105-Z105)*SUMIFS(基础数据!$C$51:$C$78,基础数据!$B$51:$B$78,广告是否投放过高——第三轮积分赛四季度广告复盘!B105)/100</f>
        <v>1.8302442741689729E-2</v>
      </c>
      <c r="AF105" s="117">
        <f t="shared" si="22"/>
        <v>0</v>
      </c>
      <c r="AG105" s="104">
        <f t="shared" si="23"/>
        <v>0.12259589784926278</v>
      </c>
      <c r="AH105" s="104">
        <v>36.061736183993482</v>
      </c>
      <c r="AI105" s="104">
        <f>IF(B105=基础数据!$A$2,基础数据!$B$2*广告是否投放过高——第三轮积分赛四季度广告复盘!AG105,IF(B105=基础数据!$A$3,基础数据!$B$3*广告是否投放过高——第三轮积分赛四季度广告复盘!AG105,IF(B105=基础数据!$A$4,基础数据!$B$4*广告是否投放过高——第三轮积分赛四季度广告复盘!AG105,基础数据!$B$5*广告是否投放过高——第三轮积分赛四季度广告复盘!AG105)))-AH105</f>
        <v>37.49580252556418</v>
      </c>
    </row>
    <row r="106" spans="1:35">
      <c r="A106" s="94">
        <f t="shared" si="12"/>
        <v>6</v>
      </c>
      <c r="B106" s="100" t="str">
        <f>IFERROR(LOOKUP(1,0/((订单汇总处理!$G$7:$G$2423=C106)*(订单汇总处理!$D$7:$D$2423=2)),订单汇总处理!$H$7:$H$2423),B107)</f>
        <v>青少年群体</v>
      </c>
      <c r="C106" s="100" t="str">
        <f t="shared" si="13"/>
        <v>青一</v>
      </c>
      <c r="D106" s="98" t="s">
        <v>3283</v>
      </c>
      <c r="E106" s="99">
        <v>3011</v>
      </c>
      <c r="F106" s="99">
        <f>IFERROR(LOOKUP(1,0/('1Q产品评价处理'!$A$13:$A$94=C106),'1Q产品评价处理'!$G$13:$G$94),0)</f>
        <v>0.31</v>
      </c>
      <c r="G106" s="102">
        <f t="shared" si="14"/>
        <v>3011</v>
      </c>
      <c r="H106" s="100">
        <f t="shared" si="15"/>
        <v>144102</v>
      </c>
      <c r="I106" s="100">
        <f>IFERROR(IF(B106=基础数据!$A$2,广告是否投放过高——第三轮积分赛四季度广告复盘!G106/广告是否投放过高——第三轮积分赛四季度广告复盘!H106*基础数据!$D$2,IF(B106=基础数据!$A$3,广告是否投放过高——第三轮积分赛四季度广告复盘!G106/广告是否投放过高——第三轮积分赛四季度广告复盘!H106*基础数据!$D$3,IF(B106=基础数据!$A$4,广告是否投放过高——第三轮积分赛四季度广告复盘!G106/广告是否投放过高——第三轮积分赛四季度广告复盘!H106*基础数据!$D$4,广告是否投放过高——第三轮积分赛四季度广告复盘!G106/广告是否投放过高——第三轮积分赛四季度广告复盘!H106*基础数据!$D$5))),0)</f>
        <v>0.31342382479077319</v>
      </c>
      <c r="J106" s="115">
        <f>(I106-F106)*SUMIFS(基础数据!$C$9:$C$12,基础数据!$B$9:$B$12,广告是否投放过高——第三轮积分赛四季度广告复盘!B106)/100</f>
        <v>3.5436586584502508E-2</v>
      </c>
      <c r="K106" s="98">
        <v>0</v>
      </c>
      <c r="L106" s="99">
        <f>IFERROR(LOOKUP(1,0/('2Q产品评价处理'!$A$12:$A$507=C106),'2Q产品评价处理'!$G$12:$G$507),0)</f>
        <v>0.08</v>
      </c>
      <c r="M106" s="102">
        <f t="shared" si="16"/>
        <v>0</v>
      </c>
      <c r="N106" s="100">
        <f>M106+G106*广告累计效应系数计算!$G$2</f>
        <v>1615.5133134053804</v>
      </c>
      <c r="O106" s="100">
        <f t="shared" si="17"/>
        <v>302211.49422395945</v>
      </c>
      <c r="P106" s="100">
        <f>IFERROR(IF(B106=基础数据!$A$2,广告是否投放过高——第三轮积分赛四季度广告复盘!N106/广告是否投放过高——第三轮积分赛四季度广告复盘!O106*基础数据!$D$2,IF(B106=基础数据!$A$3,广告是否投放过高——第三轮积分赛四季度广告复盘!N106/广告是否投放过高——第三轮积分赛四季度广告复盘!O106*基础数据!$D$3,IF(B106=基础数据!$A$4,广告是否投放过高——第三轮积分赛四季度广告复盘!N106/广告是否投放过高——第三轮积分赛四季度广告复盘!O106*基础数据!$D$4,广告是否投放过高——第三轮积分赛四季度广告复盘!N106/广告是否投放过高——第三轮积分赛四季度广告复盘!O106*基础数据!$D$5))),0)</f>
        <v>8.0184573268158393E-2</v>
      </c>
      <c r="Q106" s="115">
        <f>(P106-L106)*SUMIFS(基础数据!$C$15:$C$26,基础数据!$B$15:$B$26,广告是否投放过高——第三轮积分赛四季度广告复盘!B106)/100</f>
        <v>5.1126795279874508E-3</v>
      </c>
      <c r="R106" s="98">
        <v>0</v>
      </c>
      <c r="S106" s="99">
        <f>IFERROR(LOOKUP(1,0/('3Q产品评价处理'!$A$12:$A$853=C106),'3Q产品评价处理'!$G$12:$G$853),0)</f>
        <v>0.04</v>
      </c>
      <c r="T106" s="102">
        <f t="shared" si="18"/>
        <v>0</v>
      </c>
      <c r="U106" s="100">
        <f>G106*广告累计效应系数计算!$G$2*广告累计效应系数计算!$K$2+广告是否投放过高——第三轮积分赛四季度广告复盘!M106*广告累计效应系数计算!$G$2+广告是否投放过高——第三轮积分赛四季度广告复盘!T106</f>
        <v>744.02259199989805</v>
      </c>
      <c r="V106" s="100">
        <f t="shared" si="19"/>
        <v>269457.56349593622</v>
      </c>
      <c r="W106" s="100">
        <f>IFERROR(IF(B106=基础数据!$A$2,广告是否投放过高——第三轮积分赛四季度广告复盘!U106/广告是否投放过高——第三轮积分赛四季度广告复盘!V106*基础数据!$D$2,IF(B106=基础数据!$A$3,广告是否投放过高——第三轮积分赛四季度广告复盘!U106/广告是否投放过高——第三轮积分赛四季度广告复盘!V106*基础数据!$D$3,IF(B106=基础数据!$A$4,广告是否投放过高——第三轮积分赛四季度广告复盘!U106/广告是否投放过高——第三轮积分赛四季度广告复盘!V106*基础数据!$D$4,广告是否投放过高——第三轮积分赛四季度广告复盘!U106/广告是否投放过高——第三轮积分赛四季度广告复盘!V106*基础数据!$D$5))),0)</f>
        <v>4.1417797797933344E-2</v>
      </c>
      <c r="X106" s="115">
        <f>(W106-S106)*SUMIFS(基础数据!$C$29:$C$48,基础数据!$B$29:$B$48,广告是否投放过高——第三轮积分赛四季度广告复盘!B106)/100</f>
        <v>6.3744188995083093E-2</v>
      </c>
      <c r="Y106" s="99">
        <v>6000</v>
      </c>
      <c r="Z106" s="99">
        <f>IFERROR(LOOKUP(1,0/('4Q产品评价处理'!$A$12:$A$1017=C106),'4Q产品评价处理'!$G$12:$G$1017),0)</f>
        <v>0.26</v>
      </c>
      <c r="AA106" s="102">
        <f t="shared" si="20"/>
        <v>6000</v>
      </c>
      <c r="AB106" s="100">
        <f>M106*广告累计效应系数计算!$G$2*广告累计效应系数计算!$K$2+广告是否投放过高——第三轮积分赛四季度广告复盘!T106*广告累计效应系数计算!$G$2+广告是否投放过高——第三轮积分赛四季度广告复盘!AA106</f>
        <v>6000</v>
      </c>
      <c r="AC106" s="100">
        <f t="shared" si="21"/>
        <v>345751.94941716822</v>
      </c>
      <c r="AD106" s="100">
        <f>IFERROR(IF(B106=基础数据!$A$2,广告是否投放过高——第三轮积分赛四季度广告复盘!AB106/广告是否投放过高——第三轮积分赛四季度广告复盘!AC106*基础数据!$D$2,IF(B106=基础数据!$A$3,广告是否投放过高——第三轮积分赛四季度广告复盘!AB106/广告是否投放过高——第三轮积分赛四季度广告复盘!AC106*基础数据!$D$3,IF(B106=基础数据!$A$4,广告是否投放过高——第三轮积分赛四季度广告复盘!AB106/广告是否投放过高——第三轮积分赛四季度广告复盘!AC106*基础数据!$D$4,广告是否投放过高——第三轮积分赛四季度广告复盘!AB106/广告是否投放过高——第三轮积分赛四季度广告复盘!AC106*基础数据!$D$5))),0)</f>
        <v>0.26030221999243214</v>
      </c>
      <c r="AE106" s="115">
        <f>(AD106-Z106)*SUMIFS(基础数据!$C$51:$C$78,基础数据!$B$51:$B$78,广告是否投放过高——第三轮积分赛四季度广告复盘!B106)/100</f>
        <v>1.8302442741689729E-2</v>
      </c>
      <c r="AF106" s="117">
        <f t="shared" si="22"/>
        <v>0</v>
      </c>
      <c r="AG106" s="104">
        <f t="shared" si="23"/>
        <v>0.12259589784926278</v>
      </c>
      <c r="AH106" s="104">
        <v>36.061736183993482</v>
      </c>
      <c r="AI106" s="104">
        <f>IF(B106=基础数据!$A$2,基础数据!$B$2*广告是否投放过高——第三轮积分赛四季度广告复盘!AG106,IF(B106=基础数据!$A$3,基础数据!$B$3*广告是否投放过高——第三轮积分赛四季度广告复盘!AG106,IF(B106=基础数据!$A$4,基础数据!$B$4*广告是否投放过高——第三轮积分赛四季度广告复盘!AG106,基础数据!$B$5*广告是否投放过高——第三轮积分赛四季度广告复盘!AG106)))-AH106</f>
        <v>37.49580252556418</v>
      </c>
    </row>
    <row r="107" spans="1:35">
      <c r="A107" s="94">
        <f t="shared" si="12"/>
        <v>7</v>
      </c>
      <c r="B107" s="100" t="str">
        <f>IFERROR(LOOKUP(1,0/((订单汇总处理!$G$7:$G$2423=C107)*(订单汇总处理!$D$7:$D$2423=2)),订单汇总处理!$H$7:$H$2423),B108)</f>
        <v>青少年群体</v>
      </c>
      <c r="C107" s="100" t="str">
        <f t="shared" si="13"/>
        <v>QS1</v>
      </c>
      <c r="D107" s="98" t="s">
        <v>3284</v>
      </c>
      <c r="E107" s="99">
        <v>8050</v>
      </c>
      <c r="F107" s="99">
        <f>IFERROR(LOOKUP(1,0/('1Q产品评价处理'!$A$13:$A$94=C107),'1Q产品评价处理'!$G$13:$G$94),0)</f>
        <v>0.84</v>
      </c>
      <c r="G107" s="102">
        <f t="shared" si="14"/>
        <v>8050</v>
      </c>
      <c r="H107" s="100">
        <f t="shared" si="15"/>
        <v>144102</v>
      </c>
      <c r="I107" s="100">
        <f>IFERROR(IF(B107=基础数据!$A$2,广告是否投放过高——第三轮积分赛四季度广告复盘!G107/广告是否投放过高——第三轮积分赛四季度广告复盘!H107*基础数据!$D$2,IF(B107=基础数据!$A$3,广告是否投放过高——第三轮积分赛四季度广告复盘!G107/广告是否投放过高——第三轮积分赛四季度广告复盘!H107*基础数据!$D$3,IF(B107=基础数据!$A$4,广告是否投放过高——第三轮积分赛四季度广告复盘!G107/广告是否投放过高——第三轮积分赛四季度广告复盘!H107*基础数据!$D$4,广告是否投放过高——第三轮积分赛四季度广告复盘!G107/广告是否投放过高——第三轮积分赛四季度广告复盘!H107*基础数据!$D$5))),0)</f>
        <v>0.83794812008160879</v>
      </c>
      <c r="J107" s="115">
        <f>(I107-F107)*SUMIFS(基础数据!$C$9:$C$12,基础数据!$B$9:$B$12,广告是否投放过高——第三轮积分赛四季度广告复盘!B107)/100</f>
        <v>-2.1236957155348662E-2</v>
      </c>
      <c r="K107" s="99">
        <v>12000</v>
      </c>
      <c r="L107" s="99">
        <f>IFERROR(LOOKUP(1,0/('2Q产品评价处理'!$A$12:$A$507=C107),'2Q产品评价处理'!$G$12:$G$507),0)</f>
        <v>0.81</v>
      </c>
      <c r="M107" s="102">
        <f t="shared" si="16"/>
        <v>12000</v>
      </c>
      <c r="N107" s="100">
        <f>M107+G107*广告累计效应系数计算!$G$2</f>
        <v>16319.123936537133</v>
      </c>
      <c r="O107" s="100">
        <f t="shared" si="17"/>
        <v>302211.49422395945</v>
      </c>
      <c r="P107" s="100">
        <f>IFERROR(IF(B107=基础数据!$A$2,广告是否投放过高——第三轮积分赛四季度广告复盘!N107/广告是否投放过高——第三轮积分赛四季度广告复盘!O107*基础数据!$D$2,IF(B107=基础数据!$A$3,广告是否投放过高——第三轮积分赛四季度广告复盘!N107/广告是否投放过高——第三轮积分赛四季度广告复盘!O107*基础数据!$D$3,IF(B107=基础数据!$A$4,广告是否投放过高——第三轮积分赛四季度广告复盘!N107/广告是否投放过高——第三轮积分赛四季度广告复盘!O107*基础数据!$D$4,广告是否投放过高——第三轮积分赛四季度广告复盘!N107/广告是否投放过高——第三轮积分赛四季度广告复盘!O107*基础数据!$D$5))),0)</f>
        <v>0.80998527099916706</v>
      </c>
      <c r="Q107" s="115">
        <f>(P107-L107)*SUMIFS(基础数据!$C$15:$C$26,基础数据!$B$15:$B$26,广告是否投放过高——第三轮积分赛四季度广告复盘!B107)/100</f>
        <v>-4.0799332307386307E-4</v>
      </c>
      <c r="R107" s="99">
        <v>7000</v>
      </c>
      <c r="S107" s="99">
        <f>IFERROR(LOOKUP(1,0/('3Q产品评价处理'!$A$12:$A$853=C107),'3Q产品评价处理'!$G$12:$G$853),0)</f>
        <v>0.85</v>
      </c>
      <c r="T107" s="102">
        <f t="shared" si="18"/>
        <v>7000</v>
      </c>
      <c r="U107" s="100">
        <f>G107*广告累计效应系数计算!$G$2*广告累计效应系数计算!$K$2+广告是否投放过高——第三轮积分赛四季度广告复盘!M107*广告累计效应系数计算!$G$2+广告是否投放过高——第三轮积分赛四季度广告复盘!T107</f>
        <v>15427.612629180916</v>
      </c>
      <c r="V107" s="100">
        <f t="shared" si="19"/>
        <v>269457.56349593622</v>
      </c>
      <c r="W107" s="100">
        <f>IFERROR(IF(B107=基础数据!$A$2,广告是否投放过高——第三轮积分赛四季度广告复盘!U107/广告是否投放过高——第三轮积分赛四季度广告复盘!V107*基础数据!$D$2,IF(B107=基础数据!$A$3,广告是否投放过高——第三轮积分赛四季度广告复盘!U107/广告是否投放过高——第三轮积分赛四季度广告复盘!V107*基础数据!$D$3,IF(B107=基础数据!$A$4,广告是否投放过高——第三轮积分赛四季度广告复盘!U107/广告是否投放过高——第三轮积分赛四季度广告复盘!V107*基础数据!$D$4,广告是否投放过高——第三轮积分赛四季度广告复盘!U107/广告是否投放过高——第三轮积分赛四季度广告复盘!V107*基础数据!$D$5))),0)</f>
        <v>0.85881497047383404</v>
      </c>
      <c r="X107" s="115">
        <f>(W107-S107)*SUMIFS(基础数据!$C$29:$C$48,基础数据!$B$29:$B$48,广告是否投放过高——第三轮积分赛四季度广告复盘!B107)/100</f>
        <v>0.39632107250357934</v>
      </c>
      <c r="Y107" s="99">
        <v>20000</v>
      </c>
      <c r="Z107" s="99">
        <f>IFERROR(LOOKUP(1,0/('4Q产品评价处理'!$A$12:$A$1017=C107),'4Q产品评价处理'!$G$12:$G$1017),0)</f>
        <v>1.1599999999999999</v>
      </c>
      <c r="AA107" s="102">
        <f t="shared" si="20"/>
        <v>20000</v>
      </c>
      <c r="AB107" s="100">
        <f>M107*广告累计效应系数计算!$G$2*广告累计效应系数计算!$K$2+广告是否投放过高——第三轮积分赛四季度广告复盘!T107*广告累计效应系数计算!$G$2+广告是否投放过高——第三轮积分赛四季度广告复盘!AA107</f>
        <v>26720.977847172515</v>
      </c>
      <c r="AC107" s="100">
        <f t="shared" si="21"/>
        <v>345751.94941716822</v>
      </c>
      <c r="AD107" s="100">
        <f>IFERROR(IF(B107=基础数据!$A$2,广告是否投放过高——第三轮积分赛四季度广告复盘!AB107/广告是否投放过高——第三轮积分赛四季度广告复盘!AC107*基础数据!$D$2,IF(B107=基础数据!$A$3,广告是否投放过高——第三轮积分赛四季度广告复盘!AB107/广告是否投放过高——第三轮积分赛四季度广告复盘!AC107*基础数据!$D$3,IF(B107=基础数据!$A$4,广告是否投放过高——第三轮积分赛四季度广告复盘!AB107/广告是否投放过高——第三轮积分赛四季度广告复盘!AC107*基础数据!$D$4,广告是否投放过高——第三轮积分赛四季度广告复盘!AB107/广告是否投放过高——第三轮积分赛四季度广告复盘!AC107*基础数据!$D$5))),0)</f>
        <v>1.1592549756646011</v>
      </c>
      <c r="AE107" s="115">
        <f>(AD107-Z107)*SUMIFS(基础数据!$C$51:$C$78,基础数据!$B$51:$B$78,广告是否投放过高——第三轮积分赛四季度广告复盘!B107)/100</f>
        <v>-4.5118673751751499E-2</v>
      </c>
      <c r="AF107" s="117">
        <f t="shared" si="22"/>
        <v>0</v>
      </c>
      <c r="AG107" s="104">
        <f t="shared" si="23"/>
        <v>0.32955744827340533</v>
      </c>
      <c r="AH107" s="104">
        <v>-103.28171627041264</v>
      </c>
      <c r="AI107" s="104">
        <f>IF(B107=基础数据!$A$2,基础数据!$B$2*广告是否投放过高——第三轮积分赛四季度广告复盘!AG107,IF(B107=基础数据!$A$3,基础数据!$B$3*广告是否投放过高——第三轮积分赛四季度广告复盘!AG107,IF(B107=基础数据!$A$4,基础数据!$B$4*广告是否投放过高——第三轮积分赛四季度广告复盘!AG107,基础数据!$B$5*广告是否投放过高——第三轮积分赛四季度广告复盘!AG107)))-AH107</f>
        <v>301.01618523445586</v>
      </c>
    </row>
    <row r="108" spans="1:35">
      <c r="A108" s="94">
        <f t="shared" si="12"/>
        <v>7</v>
      </c>
      <c r="B108" s="100" t="str">
        <f>IFERROR(LOOKUP(1,0/((订单汇总处理!$G$7:$G$2423=C108)*(订单汇总处理!$D$7:$D$2423=2)),订单汇总处理!$H$7:$H$2423),B109)</f>
        <v>青少年群体</v>
      </c>
      <c r="C108" s="100" t="str">
        <f t="shared" si="13"/>
        <v>QS2</v>
      </c>
      <c r="D108" s="98" t="s">
        <v>3285</v>
      </c>
      <c r="E108" s="99">
        <v>5050</v>
      </c>
      <c r="F108" s="99">
        <f>IFERROR(LOOKUP(1,0/('1Q产品评价处理'!$A$13:$A$94=C108),'1Q产品评价处理'!$G$13:$G$94),0)</f>
        <v>0.53</v>
      </c>
      <c r="G108" s="102">
        <f t="shared" si="14"/>
        <v>5050</v>
      </c>
      <c r="H108" s="100">
        <f t="shared" si="15"/>
        <v>144102</v>
      </c>
      <c r="I108" s="100">
        <f>IFERROR(IF(B108=基础数据!$A$2,广告是否投放过高——第三轮积分赛四季度广告复盘!G108/广告是否投放过高——第三轮积分赛四季度广告复盘!H108*基础数据!$D$2,IF(B108=基础数据!$A$3,广告是否投放过高——第三轮积分赛四季度广告复盘!G108/广告是否投放过高——第三轮积分赛四季度广告复盘!H108*基础数据!$D$3,IF(B108=基础数据!$A$4,广告是否投放过高——第三轮积分赛四季度广告复盘!G108/广告是否投放过高——第三轮积分赛四季度广告复盘!H108*基础数据!$D$4,广告是否投放过高——第三轮积分赛四季度广告复盘!G108/广告是否投放过高——第三轮积分赛四季度广告复盘!H108*基础数据!$D$5))),0)</f>
        <v>0.52566931756672353</v>
      </c>
      <c r="J108" s="115">
        <f>(I108-F108)*SUMIFS(基础数据!$C$9:$C$12,基础数据!$B$9:$B$12,广告是否投放过高——第三轮积分赛四季度广告复盘!B108)/100</f>
        <v>-4.482256318441178E-2</v>
      </c>
      <c r="K108" s="99">
        <v>12000</v>
      </c>
      <c r="L108" s="99">
        <f>IFERROR(LOOKUP(1,0/('2Q产品评价处理'!$A$12:$A$507=C108),'2Q产品评价处理'!$G$12:$G$507),0)</f>
        <v>0.73</v>
      </c>
      <c r="M108" s="102">
        <f t="shared" si="16"/>
        <v>12000</v>
      </c>
      <c r="N108" s="100">
        <f>M108+G108*广告累计效应系数计算!$G$2</f>
        <v>14709.512531616463</v>
      </c>
      <c r="O108" s="100">
        <f t="shared" si="17"/>
        <v>302211.49422395945</v>
      </c>
      <c r="P108" s="100">
        <f>IFERROR(IF(B108=基础数据!$A$2,广告是否投放过高——第三轮积分赛四季度广告复盘!N108/广告是否投放过高——第三轮积分赛四季度广告复盘!O108*基础数据!$D$2,IF(B108=基础数据!$A$3,广告是否投放过高——第三轮积分赛四季度广告复盘!N108/广告是否投放过高——第三轮积分赛四季度广告复盘!O108*基础数据!$D$3,IF(B108=基础数据!$A$4,广告是否投放过高——第三轮积分赛四季度广告复盘!N108/广告是否投放过高——第三轮积分赛四季度广告复盘!O108*基础数据!$D$4,广告是否投放过高——第三轮积分赛四季度广告复盘!N108/广告是否投放过高——第三轮积分赛四季度广告复盘!O108*基础数据!$D$5))),0)</f>
        <v>0.73009363373431313</v>
      </c>
      <c r="Q108" s="115">
        <f>(P108-L108)*SUMIFS(基础数据!$C$15:$C$26,基础数据!$B$15:$B$26,广告是否投放过高——第三轮积分赛四季度广告复盘!B108)/100</f>
        <v>2.5936544404741913E-3</v>
      </c>
      <c r="R108" s="99">
        <v>7000</v>
      </c>
      <c r="S108" s="99">
        <f>IFERROR(LOOKUP(1,0/('3Q产品评价处理'!$A$12:$A$853=C108),'3Q产品评价处理'!$G$12:$G$853),0)</f>
        <v>0.81</v>
      </c>
      <c r="T108" s="102">
        <f t="shared" si="18"/>
        <v>7000</v>
      </c>
      <c r="U108" s="100">
        <f>G108*广告累计效应系数计算!$G$2*广告累计效应系数计算!$K$2+广告是否投放过高——第三轮积分赛四季度广告复盘!M108*广告累计效应系数计算!$G$2+广告是否投放过高——第三轮积分赛四季度广告复盘!T108</f>
        <v>14686.308153591513</v>
      </c>
      <c r="V108" s="100">
        <f t="shared" si="19"/>
        <v>269457.56349593622</v>
      </c>
      <c r="W108" s="100">
        <f>IFERROR(IF(B108=基础数据!$A$2,广告是否投放过高——第三轮积分赛四季度广告复盘!U108/广告是否投放过高——第三轮积分赛四季度广告复盘!V108*基础数据!$D$2,IF(B108=基础数据!$A$3,广告是否投放过高——第三轮积分赛四季度广告复盘!U108/广告是否投放过高——第三轮积分赛四季度广告复盘!V108*基础数据!$D$3,IF(B108=基础数据!$A$4,广告是否投放过高——第三轮积分赛四季度广告复盘!U108/广告是否投放过高——第三轮积分赛四季度广告复盘!V108*基础数据!$D$4,广告是否投放过高——第三轮积分赛四季度广告复盘!U108/广告是否投放过高——第三轮积分赛四季度广告复盘!V108*基础数据!$D$5))),0)</f>
        <v>0.81754848312949679</v>
      </c>
      <c r="X108" s="115">
        <f>(W108-S108)*SUMIFS(基础数据!$C$29:$C$48,基础数据!$B$29:$B$48,广告是否投放过高——第三轮积分赛四季度广告复盘!B108)/100</f>
        <v>0.33937980150217351</v>
      </c>
      <c r="Y108" s="99">
        <v>20000</v>
      </c>
      <c r="Z108" s="99">
        <f>IFERROR(LOOKUP(1,0/('4Q产品评价处理'!$A$12:$A$1017=C108),'4Q产品评价处理'!$G$12:$G$1017),0)</f>
        <v>1.1599999999999999</v>
      </c>
      <c r="AA108" s="102">
        <f t="shared" si="20"/>
        <v>20000</v>
      </c>
      <c r="AB108" s="100">
        <f>M108*广告累计效应系数计算!$G$2*广告累计效应系数计算!$K$2+广告是否投放过高——第三轮积分赛四季度广告复盘!T108*广告累计效应系数计算!$G$2+广告是否投放过高——第三轮积分赛四季度广告复盘!AA108</f>
        <v>26720.977847172515</v>
      </c>
      <c r="AC108" s="100">
        <f t="shared" si="21"/>
        <v>345751.94941716822</v>
      </c>
      <c r="AD108" s="100">
        <f>IFERROR(IF(B108=基础数据!$A$2,广告是否投放过高——第三轮积分赛四季度广告复盘!AB108/广告是否投放过高——第三轮积分赛四季度广告复盘!AC108*基础数据!$D$2,IF(B108=基础数据!$A$3,广告是否投放过高——第三轮积分赛四季度广告复盘!AB108/广告是否投放过高——第三轮积分赛四季度广告复盘!AC108*基础数据!$D$3,IF(B108=基础数据!$A$4,广告是否投放过高——第三轮积分赛四季度广告复盘!AB108/广告是否投放过高——第三轮积分赛四季度广告复盘!AC108*基础数据!$D$4,广告是否投放过高——第三轮积分赛四季度广告复盘!AB108/广告是否投放过高——第三轮积分赛四季度广告复盘!AC108*基础数据!$D$5))),0)</f>
        <v>1.1592549756646011</v>
      </c>
      <c r="AE108" s="115">
        <f>(AD108-Z108)*SUMIFS(基础数据!$C$51:$C$78,基础数据!$B$51:$B$78,广告是否投放过高——第三轮积分赛四季度广告复盘!B108)/100</f>
        <v>-4.5118673751751499E-2</v>
      </c>
      <c r="AF108" s="117">
        <f t="shared" si="22"/>
        <v>0</v>
      </c>
      <c r="AG108" s="104">
        <f t="shared" si="23"/>
        <v>0.25203221900648443</v>
      </c>
      <c r="AH108" s="104">
        <v>-141.59516846756429</v>
      </c>
      <c r="AI108" s="104">
        <f>IF(B108=基础数据!$A$2,基础数据!$B$2*广告是否投放过高——第三轮积分赛四季度广告复盘!AG108,IF(B108=基础数据!$A$3,基础数据!$B$3*广告是否投放过高——第三轮积分赛四季度广告复盘!AG108,IF(B108=基础数据!$A$4,基础数据!$B$4*广告是否投放过高——第三轮积分赛四季度广告复盘!AG108,基础数据!$B$5*广告是否投放过高——第三轮积分赛四季度广告复盘!AG108)))-AH108</f>
        <v>292.81449987145493</v>
      </c>
    </row>
    <row r="109" spans="1:35">
      <c r="A109" s="94">
        <f t="shared" si="12"/>
        <v>7</v>
      </c>
      <c r="B109" s="100" t="str">
        <f>IFERROR(LOOKUP(1,0/((订单汇总处理!$G$7:$G$2423=C109)*(订单汇总处理!$D$7:$D$2423=2)),订单汇总处理!$H$7:$H$2423),B110)</f>
        <v>青少年群体</v>
      </c>
      <c r="C109" s="100" t="str">
        <f t="shared" si="13"/>
        <v>QS3</v>
      </c>
      <c r="D109" s="98" t="s">
        <v>3286</v>
      </c>
      <c r="E109" s="98"/>
      <c r="F109" s="99">
        <f>IFERROR(LOOKUP(1,0/('1Q产品评价处理'!$A$13:$A$94=C109),'1Q产品评价处理'!$G$13:$G$94),0)</f>
        <v>0</v>
      </c>
      <c r="G109" s="102">
        <f t="shared" si="14"/>
        <v>0</v>
      </c>
      <c r="H109" s="100">
        <f t="shared" si="15"/>
        <v>144102</v>
      </c>
      <c r="I109" s="100">
        <f>IFERROR(IF(B109=基础数据!$A$2,广告是否投放过高——第三轮积分赛四季度广告复盘!G109/广告是否投放过高——第三轮积分赛四季度广告复盘!H109*基础数据!$D$2,IF(B109=基础数据!$A$3,广告是否投放过高——第三轮积分赛四季度广告复盘!G109/广告是否投放过高——第三轮积分赛四季度广告复盘!H109*基础数据!$D$3,IF(B109=基础数据!$A$4,广告是否投放过高——第三轮积分赛四季度广告复盘!G109/广告是否投放过高——第三轮积分赛四季度广告复盘!H109*基础数据!$D$4,广告是否投放过高——第三轮积分赛四季度广告复盘!G109/广告是否投放过高——第三轮积分赛四季度广告复盘!H109*基础数据!$D$5))),0)</f>
        <v>0</v>
      </c>
      <c r="J109" s="115">
        <f>(I109-F109)*SUMIFS(基础数据!$C$9:$C$12,基础数据!$B$9:$B$12,广告是否投放过高——第三轮积分赛四季度广告复盘!B109)/100</f>
        <v>0</v>
      </c>
      <c r="K109" s="99">
        <v>6000</v>
      </c>
      <c r="L109" s="99">
        <f>IFERROR(LOOKUP(1,0/('2Q产品评价处理'!$A$12:$A$507=C109),'2Q产品评价处理'!$G$12:$G$507),0)</f>
        <v>0.3</v>
      </c>
      <c r="M109" s="102">
        <f t="shared" si="16"/>
        <v>6000</v>
      </c>
      <c r="N109" s="100">
        <f>M109+G109*广告累计效应系数计算!$G$2</f>
        <v>6000</v>
      </c>
      <c r="O109" s="100">
        <f t="shared" si="17"/>
        <v>302211.49422395945</v>
      </c>
      <c r="P109" s="100">
        <f>IFERROR(IF(B109=基础数据!$A$2,广告是否投放过高——第三轮积分赛四季度广告复盘!N109/广告是否投放过高——第三轮积分赛四季度广告复盘!O109*基础数据!$D$2,IF(B109=基础数据!$A$3,广告是否投放过高——第三轮积分赛四季度广告复盘!N109/广告是否投放过高——第三轮积分赛四季度广告复盘!O109*基础数据!$D$3,IF(B109=基础数据!$A$4,广告是否投放过高——第三轮积分赛四季度广告复盘!N109/广告是否投放过高——第三轮积分赛四季度广告复盘!O109*基础数据!$D$4,广告是否投放过高——第三轮积分赛四季度广告复盘!N109/广告是否投放过高——第三轮积分赛四季度广告复盘!O109*基础数据!$D$5))),0)</f>
        <v>0.2978046888359045</v>
      </c>
      <c r="Q109" s="115">
        <f>(P109-L109)*SUMIFS(基础数据!$C$15:$C$26,基础数据!$B$15:$B$26,广告是否投放过高——第三轮积分赛四季度广告复盘!B109)/100</f>
        <v>-6.0810119245445139E-2</v>
      </c>
      <c r="R109" s="99">
        <v>2000</v>
      </c>
      <c r="S109" s="99">
        <f>IFERROR(LOOKUP(1,0/('3Q产品评价处理'!$A$12:$A$853=C109),'3Q产品评价处理'!$G$12:$G$853),0)</f>
        <v>0.28999999999999998</v>
      </c>
      <c r="T109" s="102">
        <f t="shared" si="18"/>
        <v>2000</v>
      </c>
      <c r="U109" s="100">
        <f>G109*广告累计效应系数计算!$G$2*广告累计效应系数计算!$K$2+广告是否投放过高——第三轮积分赛四季度广告复盘!M109*广告累计效应系数计算!$G$2+广告是否投放过高——第三轮积分赛四季度广告复盘!T109</f>
        <v>5219.2228098413416</v>
      </c>
      <c r="V109" s="100">
        <f t="shared" si="19"/>
        <v>269457.56349593622</v>
      </c>
      <c r="W109" s="100">
        <f>IFERROR(IF(B109=基础数据!$A$2,广告是否投放过高——第三轮积分赛四季度广告复盘!U109/广告是否投放过高——第三轮积分赛四季度广告复盘!V109*基础数据!$D$2,IF(B109=基础数据!$A$3,广告是否投放过高——第三轮积分赛四季度广告复盘!U109/广告是否投放过高——第三轮积分赛四季度广告复盘!V109*基础数据!$D$3,IF(B109=基础数据!$A$4,广告是否投放过高——第三轮积分赛四季度广告复盘!U109/广告是否投放过高——第三轮积分赛四季度广告复盘!V109*基础数据!$D$4,广告是否投放过高——第三轮积分赛四季度广告复盘!U109/广告是否投放过高——第三轮积分赛四季度广告复盘!V109*基础数据!$D$5))),0)</f>
        <v>0.29054052568392952</v>
      </c>
      <c r="X109" s="115">
        <f>(W109-S109)*SUMIFS(基础数据!$C$29:$C$48,基础数据!$B$29:$B$48,广告是否投放过高——第三轮积分赛四季度广告复盘!B109)/100</f>
        <v>2.430203474947203E-2</v>
      </c>
      <c r="Y109" s="99">
        <v>10000</v>
      </c>
      <c r="Z109" s="99">
        <f>IFERROR(LOOKUP(1,0/('4Q产品评价处理'!$A$12:$A$1017=C109),'4Q产品评价处理'!$G$12:$G$1017),0)</f>
        <v>0.54</v>
      </c>
      <c r="AA109" s="102">
        <f t="shared" si="20"/>
        <v>10000</v>
      </c>
      <c r="AB109" s="100">
        <f>M109*广告累计效应系数计算!$G$2*广告累计效应系数计算!$K$2+广告是否投放过高——第三轮积分赛四季度广告复盘!T109*广告累计效应系数计算!$G$2+广告是否投放过高——第三轮积分赛四季度广告复盘!AA109</f>
        <v>12555.683221125921</v>
      </c>
      <c r="AC109" s="100">
        <f t="shared" si="21"/>
        <v>345751.94941716822</v>
      </c>
      <c r="AD109" s="100">
        <f>IFERROR(IF(B109=基础数据!$A$2,广告是否投放过高——第三轮积分赛四季度广告复盘!AB109/广告是否投放过高——第三轮积分赛四季度广告复盘!AC109*基础数据!$D$2,IF(B109=基础数据!$A$3,广告是否投放过高——第三轮积分赛四季度广告复盘!AB109/广告是否投放过高——第三轮积分赛四季度广告复盘!AC109*基础数据!$D$3,IF(B109=基础数据!$A$4,广告是否投放过高——第三轮积分赛四季度广告复盘!AB109/广告是否投放过高——第三轮积分赛四季度广告复盘!AC109*基础数据!$D$4,广告是否投放过高——第三轮积分赛四季度广告复盘!AB109/广告是否投放过高——第三轮积分赛四季度广告复盘!AC109*基础数据!$D$5))),0)</f>
        <v>0.5447120359968014</v>
      </c>
      <c r="AE109" s="115">
        <f>(AD109-Z109)*SUMIFS(基础数据!$C$51:$C$78,基础数据!$B$51:$B$78,广告是否投放过高——第三轮积分赛四季度广告复盘!B109)/100</f>
        <v>0.28536089996629083</v>
      </c>
      <c r="AF109" s="117">
        <f t="shared" si="22"/>
        <v>0</v>
      </c>
      <c r="AG109" s="104">
        <f t="shared" si="23"/>
        <v>0.24885281547031773</v>
      </c>
      <c r="AH109" s="104">
        <v>30.328618922403273</v>
      </c>
      <c r="AI109" s="104">
        <f>IF(B109=基础数据!$A$2,基础数据!$B$2*广告是否投放过高——第三轮积分赛四季度广告复盘!AG109,IF(B109=基础数据!$A$3,基础数据!$B$3*广告是否投放过高——第三轮积分赛四季度广告复盘!AG109,IF(B109=基础数据!$A$4,基础数据!$B$4*广告是否投放过高——第三轮积分赛四季度广告复盘!AG109,基础数据!$B$5*广告是否投放过高——第三轮积分赛四季度广告复盘!AG109)))-AH109</f>
        <v>118.98307035978735</v>
      </c>
    </row>
    <row r="110" spans="1:35">
      <c r="A110" s="94">
        <f t="shared" si="12"/>
        <v>8</v>
      </c>
      <c r="B110" s="100" t="str">
        <f>IFERROR(LOOKUP(1,0/((订单汇总处理!$G$7:$G$2423=C110)*(订单汇总处理!$D$7:$D$2423=2)),订单汇总处理!$H$7:$H$2423),B111)</f>
        <v>青少年群体</v>
      </c>
      <c r="C110" s="100" t="str">
        <f t="shared" si="13"/>
        <v>青年22</v>
      </c>
      <c r="D110" s="98" t="s">
        <v>3287</v>
      </c>
      <c r="E110" s="99">
        <v>2000</v>
      </c>
      <c r="F110" s="99">
        <f>IFERROR(LOOKUP(1,0/('1Q产品评价处理'!$A$13:$A$94=C110),'1Q产品评价处理'!$G$13:$G$94),0)</f>
        <v>0.21</v>
      </c>
      <c r="G110" s="102">
        <f t="shared" si="14"/>
        <v>2000</v>
      </c>
      <c r="H110" s="100">
        <f t="shared" si="15"/>
        <v>144102</v>
      </c>
      <c r="I110" s="100">
        <f>IFERROR(IF(B110=基础数据!$A$2,广告是否投放过高——第三轮积分赛四季度广告复盘!G110/广告是否投放过高——第三轮积分赛四季度广告复盘!H110*基础数据!$D$2,IF(B110=基础数据!$A$3,广告是否投放过高——第三轮积分赛四季度广告复盘!G110/广告是否投放过高——第三轮积分赛四季度广告复盘!H110*基础数据!$D$3,IF(B110=基础数据!$A$4,广告是否投放过高——第三轮积分赛四季度广告复盘!G110/广告是否投放过高——第三轮积分赛四季度广告复盘!H110*基础数据!$D$4,广告是否投放过高——第三轮积分赛四季度广告复盘!G110/广告是否投放过高——第三轮积分赛四季度广告复盘!H110*基础数据!$D$5))),0)</f>
        <v>0.20818586834325686</v>
      </c>
      <c r="J110" s="115">
        <f>(I110-F110)*SUMIFS(基础数据!$C$9:$C$12,基础数据!$B$9:$B$12,广告是否投放过高——第三轮积分赛四季度广告复盘!B110)/100</f>
        <v>-1.8776262647291382E-2</v>
      </c>
      <c r="K110" s="99">
        <v>3000</v>
      </c>
      <c r="L110" s="99">
        <f>IFERROR(LOOKUP(1,0/('2Q产品评价处理'!$A$12:$A$507=C110),'2Q产品评价处理'!$G$12:$G$507),0)</f>
        <v>0.2</v>
      </c>
      <c r="M110" s="102">
        <f t="shared" si="16"/>
        <v>3000</v>
      </c>
      <c r="N110" s="100">
        <f>M110+G110*广告累计效应系数计算!$G$2</f>
        <v>4073.0742699471139</v>
      </c>
      <c r="O110" s="100">
        <f t="shared" si="17"/>
        <v>302211.49422395945</v>
      </c>
      <c r="P110" s="100">
        <f>IFERROR(IF(B110=基础数据!$A$2,广告是否投放过高——第三轮积分赛四季度广告复盘!N110/广告是否投放过高——第三轮积分赛四季度广告复盘!O110*基础数据!$D$2,IF(B110=基础数据!$A$3,广告是否投放过高——第三轮积分赛四季度广告复盘!N110/广告是否投放过高——第三轮积分赛四季度广告复盘!O110*基础数据!$D$3,IF(B110=基础数据!$A$4,广告是否投放过高——第三轮积分赛四季度广告复盘!N110/广告是否投放过高——第三轮积分赛四季度广告复盘!O110*基础数据!$D$4,广告是否投放过高——第三轮积分赛四季度广告复盘!N110/广告是否投放过高——第三轮积分赛四季度广告复盘!O110*基础数据!$D$5))),0)</f>
        <v>0.20216343592785488</v>
      </c>
      <c r="Q110" s="115">
        <f>(P110-L110)*SUMIFS(基础数据!$C$15:$C$26,基础数据!$B$15:$B$26,广告是否投放过高——第三轮积分赛四季度广告复盘!B110)/100</f>
        <v>5.9927175201579835E-2</v>
      </c>
      <c r="R110" s="99">
        <v>3000</v>
      </c>
      <c r="S110" s="99">
        <f>IFERROR(LOOKUP(1,0/('3Q产品评价处理'!$A$12:$A$853=C110),'3Q产品评价处理'!$G$12:$G$853),0)</f>
        <v>0.28000000000000003</v>
      </c>
      <c r="T110" s="102">
        <f t="shared" si="18"/>
        <v>3000</v>
      </c>
      <c r="U110" s="100">
        <f>G110*广告累计效应系数计算!$G$2*广告累计效应系数计算!$K$2+广告是否投放过高——第三轮积分赛四季度广告复盘!M110*广告累计效应系数计算!$G$2+广告是否投放过高——第三轮积分赛四季度广告复盘!T110</f>
        <v>5103.8143886469406</v>
      </c>
      <c r="V110" s="100">
        <f t="shared" si="19"/>
        <v>269457.56349593622</v>
      </c>
      <c r="W110" s="100">
        <f>IFERROR(IF(B110=基础数据!$A$2,广告是否投放过高——第三轮积分赛四季度广告复盘!U110/广告是否投放过高——第三轮积分赛四季度广告复盘!V110*基础数据!$D$2,IF(B110=基础数据!$A$3,广告是否投放过高——第三轮积分赛四季度广告复盘!U110/广告是否投放过高——第三轮积分赛四季度广告复盘!V110*基础数据!$D$3,IF(B110=基础数据!$A$4,广告是否投放过高——第三轮积分赛四季度广告复盘!U110/广告是否投放过高——第三轮积分赛四季度广告复盘!V110*基础数据!$D$4,广告是否投放过高——第三轮积分赛四季度广告复盘!U110/广告是否投放过高——第三轮积分赛四季度广告复盘!V110*基础数据!$D$5))),0)</f>
        <v>0.28411603978174726</v>
      </c>
      <c r="X110" s="115">
        <f>(W110-S110)*SUMIFS(基础数据!$C$29:$C$48,基础数据!$B$29:$B$48,广告是否投放过高——第三轮积分赛四季度广告复盘!B110)/100</f>
        <v>0.18505714858735584</v>
      </c>
      <c r="Y110" s="99">
        <v>5500</v>
      </c>
      <c r="Z110" s="99">
        <f>IFERROR(LOOKUP(1,0/('4Q产品评价处理'!$A$12:$A$1017=C110),'4Q产品评价处理'!$G$12:$G$1017),0)</f>
        <v>0.34</v>
      </c>
      <c r="AA110" s="102">
        <f t="shared" si="20"/>
        <v>5500</v>
      </c>
      <c r="AB110" s="100">
        <f>M110*广告累计效应系数计算!$G$2*广告累计效应系数计算!$K$2+广告是否投放过高——第三轮积分赛四季度广告复盘!T110*广告累计效应系数计算!$G$2+广告是否投放过高——第三轮积分赛四季度广告复盘!AA110</f>
        <v>7850.9158805100742</v>
      </c>
      <c r="AC110" s="100">
        <f t="shared" si="21"/>
        <v>345751.94941716822</v>
      </c>
      <c r="AD110" s="100">
        <f>IFERROR(IF(B110=基础数据!$A$2,广告是否投放过高——第三轮积分赛四季度广告复盘!AB110/广告是否投放过高——第三轮积分赛四季度广告复盘!AC110*基础数据!$D$2,IF(B110=基础数据!$A$3,广告是否投放过高——第三轮积分赛四季度广告复盘!AB110/广告是否投放过高——第三轮积分赛四季度广告复盘!AC110*基础数据!$D$3,IF(B110=基础数据!$A$4,广告是否投放过高——第三轮积分赛四季度广告复盘!AB110/广告是否投放过高——第三轮积分赛四季度广告复盘!AC110*基础数据!$D$4,广告是否投放过高——第三轮积分赛四季度广告复盘!AB110/广告是否投放过高——第三轮积分赛四季度广告复盘!AC110*基础数据!$D$5))),0)</f>
        <v>0.3406018054451021</v>
      </c>
      <c r="AE110" s="115">
        <f>(AD110-Z110)*SUMIFS(基础数据!$C$51:$C$78,基础数据!$B$51:$B$78,广告是否投放过高——第三轮积分赛四季度广告复盘!B110)/100</f>
        <v>3.6445337755381793E-2</v>
      </c>
      <c r="AF110" s="117">
        <f t="shared" si="22"/>
        <v>0</v>
      </c>
      <c r="AG110" s="104">
        <f t="shared" si="23"/>
        <v>0.2626533988970261</v>
      </c>
      <c r="AH110" s="104">
        <v>62.832584362755256</v>
      </c>
      <c r="AI110" s="104">
        <f>IF(B110=基础数据!$A$2,基础数据!$B$2*广告是否投放过高——第三轮积分赛四季度广告复盘!AG110,IF(B110=基础数据!$A$3,基础数据!$B$3*广告是否投放过高——第三轮积分赛四季度广告复盘!AG110,IF(B110=基础数据!$A$4,基础数据!$B$4*广告是否投放过高——第三轮积分赛四季度广告复盘!AG110,基础数据!$B$5*广告是否投放过高——第三轮积分赛四季度广告复盘!AG110)))-AH110</f>
        <v>94.759454975460415</v>
      </c>
    </row>
    <row r="111" spans="1:35">
      <c r="A111" s="94">
        <f t="shared" si="12"/>
        <v>8</v>
      </c>
      <c r="B111" s="100" t="str">
        <f>IFERROR(LOOKUP(1,0/((订单汇总处理!$G$7:$G$2423=C111)*(订单汇总处理!$D$7:$D$2423=2)),订单汇总处理!$H$7:$H$2423),B112)</f>
        <v>青少年群体</v>
      </c>
      <c r="C111" s="100" t="str">
        <f t="shared" si="13"/>
        <v>青年11</v>
      </c>
      <c r="D111" s="98" t="s">
        <v>3288</v>
      </c>
      <c r="E111" s="98"/>
      <c r="F111" s="99">
        <f>IFERROR(LOOKUP(1,0/('1Q产品评价处理'!$A$13:$A$94=C111),'1Q产品评价处理'!$G$13:$G$94),0)</f>
        <v>0</v>
      </c>
      <c r="G111" s="102">
        <f t="shared" si="14"/>
        <v>0</v>
      </c>
      <c r="H111" s="100">
        <f t="shared" si="15"/>
        <v>144102</v>
      </c>
      <c r="I111" s="100">
        <f>IFERROR(IF(B111=基础数据!$A$2,广告是否投放过高——第三轮积分赛四季度广告复盘!G111/广告是否投放过高——第三轮积分赛四季度广告复盘!H111*基础数据!$D$2,IF(B111=基础数据!$A$3,广告是否投放过高——第三轮积分赛四季度广告复盘!G111/广告是否投放过高——第三轮积分赛四季度广告复盘!H111*基础数据!$D$3,IF(B111=基础数据!$A$4,广告是否投放过高——第三轮积分赛四季度广告复盘!G111/广告是否投放过高——第三轮积分赛四季度广告复盘!H111*基础数据!$D$4,广告是否投放过高——第三轮积分赛四季度广告复盘!G111/广告是否投放过高——第三轮积分赛四季度广告复盘!H111*基础数据!$D$5))),0)</f>
        <v>0</v>
      </c>
      <c r="J111" s="115">
        <f>(I111-F111)*SUMIFS(基础数据!$C$9:$C$12,基础数据!$B$9:$B$12,广告是否投放过高——第三轮积分赛四季度广告复盘!B111)/100</f>
        <v>0</v>
      </c>
      <c r="K111" s="99">
        <v>3000</v>
      </c>
      <c r="L111" s="99">
        <f>IFERROR(LOOKUP(1,0/('2Q产品评价处理'!$A$12:$A$507=C111),'2Q产品评价处理'!$G$12:$G$507),0)</f>
        <v>0.15</v>
      </c>
      <c r="M111" s="102">
        <f t="shared" si="16"/>
        <v>3000</v>
      </c>
      <c r="N111" s="100">
        <f>M111+G111*广告累计效应系数计算!$G$2</f>
        <v>3000</v>
      </c>
      <c r="O111" s="100">
        <f t="shared" si="17"/>
        <v>302211.49422395945</v>
      </c>
      <c r="P111" s="100">
        <f>IFERROR(IF(B111=基础数据!$A$2,广告是否投放过高——第三轮积分赛四季度广告复盘!N111/广告是否投放过高——第三轮积分赛四季度广告复盘!O111*基础数据!$D$2,IF(B111=基础数据!$A$3,广告是否投放过高——第三轮积分赛四季度广告复盘!N111/广告是否投放过高——第三轮积分赛四季度广告复盘!O111*基础数据!$D$3,IF(B111=基础数据!$A$4,广告是否投放过高——第三轮积分赛四季度广告复盘!N111/广告是否投放过高——第三轮积分赛四季度广告复盘!O111*基础数据!$D$4,广告是否投放过高——第三轮积分赛四季度广告复盘!N111/广告是否投放过高——第三轮积分赛四季度广告复盘!O111*基础数据!$D$5))),0)</f>
        <v>0.14890234441795225</v>
      </c>
      <c r="Q111" s="115">
        <f>(P111-L111)*SUMIFS(基础数据!$C$15:$C$26,基础数据!$B$15:$B$26,广告是否投放过高——第三轮积分赛四季度广告复盘!B111)/100</f>
        <v>-3.040505962272257E-2</v>
      </c>
      <c r="R111" s="99">
        <v>3000</v>
      </c>
      <c r="S111" s="99">
        <f>IFERROR(LOOKUP(1,0/('3Q产品评价处理'!$A$12:$A$853=C111),'3Q产品评价处理'!$G$12:$G$853),0)</f>
        <v>0.25</v>
      </c>
      <c r="T111" s="102">
        <f t="shared" si="18"/>
        <v>3000</v>
      </c>
      <c r="U111" s="100">
        <f>G111*广告累计效应系数计算!$G$2*广告累计效应系数计算!$K$2+广告是否投放过高——第三轮积分赛四季度广告复盘!M111*广告累计效应系数计算!$G$2+广告是否投放过高——第三轮积分赛四季度广告复盘!T111</f>
        <v>4609.6114049206708</v>
      </c>
      <c r="V111" s="100">
        <f t="shared" si="19"/>
        <v>269457.56349593622</v>
      </c>
      <c r="W111" s="100">
        <f>IFERROR(IF(B111=基础数据!$A$2,广告是否投放过高——第三轮积分赛四季度广告复盘!U111/广告是否投放过高——第三轮积分赛四季度广告复盘!V111*基础数据!$D$2,IF(B111=基础数据!$A$3,广告是否投放过高——第三轮积分赛四季度广告复盘!U111/广告是否投放过高——第三轮积分赛四季度广告复盘!V111*基础数据!$D$3,IF(B111=基础数据!$A$4,广告是否投放过高——第三轮积分赛四季度广告复盘!U111/广告是否投放过高——第三轮积分赛四季度广告复盘!V111*基础数据!$D$4,广告是否投放过高——第三轮积分赛四季度广告复盘!U111/广告是否投放过高——第三轮积分赛四季度广告复盘!V111*基础数据!$D$5))),0)</f>
        <v>0.25660504821885566</v>
      </c>
      <c r="X111" s="115">
        <f>(W111-S111)*SUMIFS(基础数据!$C$29:$C$48,基础数据!$B$29:$B$48,广告是否投放过高——第三轮积分赛四季度广告复盘!B111)/100</f>
        <v>0.29696296791975035</v>
      </c>
      <c r="Y111" s="99">
        <v>5500</v>
      </c>
      <c r="Z111" s="99">
        <f>IFERROR(LOOKUP(1,0/('4Q产品评价处理'!$A$12:$A$1017=C111),'4Q产品评价处理'!$G$12:$G$1017),0)</f>
        <v>0.34</v>
      </c>
      <c r="AA111" s="102">
        <f t="shared" si="20"/>
        <v>5500</v>
      </c>
      <c r="AB111" s="100">
        <f>M111*广告累计效应系数计算!$G$2*广告累计效应系数计算!$K$2+广告是否投放过高——第三轮积分赛四季度广告复盘!T111*广告累计效应系数计算!$G$2+广告是否投放过高——第三轮积分赛四季度广告复盘!AA111</f>
        <v>7850.9158805100742</v>
      </c>
      <c r="AC111" s="100">
        <f t="shared" si="21"/>
        <v>345751.94941716822</v>
      </c>
      <c r="AD111" s="100">
        <f>IFERROR(IF(B111=基础数据!$A$2,广告是否投放过高——第三轮积分赛四季度广告复盘!AB111/广告是否投放过高——第三轮积分赛四季度广告复盘!AC111*基础数据!$D$2,IF(B111=基础数据!$A$3,广告是否投放过高——第三轮积分赛四季度广告复盘!AB111/广告是否投放过高——第三轮积分赛四季度广告复盘!AC111*基础数据!$D$3,IF(B111=基础数据!$A$4,广告是否投放过高——第三轮积分赛四季度广告复盘!AB111/广告是否投放过高——第三轮积分赛四季度广告复盘!AC111*基础数据!$D$4,广告是否投放过高——第三轮积分赛四季度广告复盘!AB111/广告是否投放过高——第三轮积分赛四季度广告复盘!AC111*基础数据!$D$5))),0)</f>
        <v>0.3406018054451021</v>
      </c>
      <c r="AE111" s="115">
        <f>(AD111-Z111)*SUMIFS(基础数据!$C$51:$C$78,基础数据!$B$51:$B$78,广告是否投放过高——第三轮积分赛四季度广告复盘!B111)/100</f>
        <v>3.6445337755381793E-2</v>
      </c>
      <c r="AF111" s="117">
        <f t="shared" si="22"/>
        <v>0</v>
      </c>
      <c r="AG111" s="104">
        <f t="shared" si="23"/>
        <v>0.30300324605240958</v>
      </c>
      <c r="AH111" s="104">
        <v>92.51028289798947</v>
      </c>
      <c r="AI111" s="104">
        <f>IF(B111=基础数据!$A$2,基础数据!$B$2*广告是否投放过高——第三轮积分赛四季度广告复盘!AG111,IF(B111=基础数据!$A$3,基础数据!$B$3*广告是否投放过高——第三轮积分赛四季度广告复盘!AG111,IF(B111=基础数据!$A$4,基础数据!$B$4*广告是否投放过高——第三轮积分赛四季度广告复盘!AG111,基础数据!$B$5*广告是否投放过高——第三轮积分赛四季度广告复盘!AG111)))-AH111</f>
        <v>89.291664733456287</v>
      </c>
    </row>
    <row r="112" spans="1:35">
      <c r="A112" s="94">
        <f t="shared" si="12"/>
        <v>9</v>
      </c>
      <c r="B112" s="100" t="str">
        <f>IFERROR(LOOKUP(1,0/((订单汇总处理!$G$7:$G$2423=C112)*(订单汇总处理!$D$7:$D$2423=2)),订单汇总处理!$H$7:$H$2423),B113)</f>
        <v>青少年群体</v>
      </c>
      <c r="C112" s="100" t="str">
        <f t="shared" si="13"/>
        <v>青年01</v>
      </c>
      <c r="D112" s="98" t="s">
        <v>3289</v>
      </c>
      <c r="E112" s="99">
        <v>6660</v>
      </c>
      <c r="F112" s="99">
        <f>IFERROR(LOOKUP(1,0/('1Q产品评价处理'!$A$13:$A$94=C112),'1Q产品评价处理'!$G$13:$G$94),0)</f>
        <v>0.69</v>
      </c>
      <c r="G112" s="102">
        <f t="shared" si="14"/>
        <v>6660</v>
      </c>
      <c r="H112" s="100">
        <f t="shared" si="15"/>
        <v>144102</v>
      </c>
      <c r="I112" s="100">
        <f>IFERROR(IF(B112=基础数据!$A$2,广告是否投放过高——第三轮积分赛四季度广告复盘!G112/广告是否投放过高——第三轮积分赛四季度广告复盘!H112*基础数据!$D$2,IF(B112=基础数据!$A$3,广告是否投放过高——第三轮积分赛四季度广告复盘!G112/广告是否投放过高——第三轮积分赛四季度广告复盘!H112*基础数据!$D$3,IF(B112=基础数据!$A$4,广告是否投放过高——第三轮积分赛四季度广告复盘!G112/广告是否投放过高——第三轮积分赛四季度广告复盘!H112*基础数据!$D$4,广告是否投放过高——第三轮积分赛四季度广告复盘!G112/广告是否投放过高——第三轮积分赛四季度广告复盘!H112*基础数据!$D$5))),0)</f>
        <v>0.69325894158304535</v>
      </c>
      <c r="J112" s="115">
        <f>(I112-F112)*SUMIFS(基础数据!$C$9:$C$12,基础数据!$B$9:$B$12,广告是否投放过高——第三轮积分赛四季度广告复盘!B112)/100</f>
        <v>3.3730045384519937E-2</v>
      </c>
      <c r="K112" s="99">
        <v>4050</v>
      </c>
      <c r="L112" s="99">
        <f>IFERROR(LOOKUP(1,0/('2Q产品评价处理'!$A$12:$A$507=C112),'2Q产品评价处理'!$G$12:$G$507),0)</f>
        <v>0.38</v>
      </c>
      <c r="M112" s="102">
        <f t="shared" si="16"/>
        <v>4050</v>
      </c>
      <c r="N112" s="100">
        <f>M112+G112*广告累计效应系数计算!$G$2</f>
        <v>7623.3373189238901</v>
      </c>
      <c r="O112" s="100">
        <f t="shared" si="17"/>
        <v>302211.49422395945</v>
      </c>
      <c r="P112" s="100">
        <f>IFERROR(IF(B112=基础数据!$A$2,广告是否投放过高——第三轮积分赛四季度广告复盘!N112/广告是否投放过高——第三轮积分赛四季度广告复盘!O112*基础数据!$D$2,IF(B112=基础数据!$A$3,广告是否投放过高——第三轮积分赛四季度广告复盘!N112/广告是否投放过高——第三轮积分赛四季度广告复盘!O112*基础数据!$D$3,IF(B112=基础数据!$A$4,广告是否投放过高——第三轮积分赛四季度广告复盘!N112/广告是否投放过高——第三轮积分赛四季度广告复盘!O112*基础数据!$D$4,广告是否投放过高——第三轮积分赛四季度广告复盘!N112/广告是否投放过高——第三轮积分赛四季度广告复盘!O112*基础数据!$D$5))),0)</f>
        <v>0.37837759969221124</v>
      </c>
      <c r="Q112" s="115">
        <f>(P112-L112)*SUMIFS(基础数据!$C$15:$C$26,基础数据!$B$15:$B$26,广告是否投放过高——第三轮积分赛四季度广告复盘!B112)/100</f>
        <v>-4.494048852574873E-2</v>
      </c>
      <c r="R112" s="98">
        <v>0</v>
      </c>
      <c r="S112" s="99">
        <f>IFERROR(LOOKUP(1,0/('3Q产品评价处理'!$A$12:$A$853=C112),'3Q产品评价处理'!$G$12:$G$853),0)</f>
        <v>0.21</v>
      </c>
      <c r="T112" s="102">
        <f t="shared" si="18"/>
        <v>0</v>
      </c>
      <c r="U112" s="100">
        <f>G112*广告累计效应系数计算!$G$2*广告累计效应系数计算!$K$2+广告是否投放过高——第三轮积分赛四季度广告复盘!M112*广告累计效应系数计算!$G$2+广告是否投放过高——第三轮积分赛四季度广告复盘!T112</f>
        <v>3818.6713324513821</v>
      </c>
      <c r="V112" s="100">
        <f t="shared" si="19"/>
        <v>269457.56349593622</v>
      </c>
      <c r="W112" s="100">
        <f>IFERROR(IF(B112=基础数据!$A$2,广告是否投放过高——第三轮积分赛四季度广告复盘!U112/广告是否投放过高——第三轮积分赛四季度广告复盘!V112*基础数据!$D$2,IF(B112=基础数据!$A$3,广告是否投放过高——第三轮积分赛四季度广告复盘!U112/广告是否投放过高——第三轮积分赛四季度广告复盘!V112*基础数据!$D$3,IF(B112=基础数据!$A$4,广告是否投放过高——第三轮积分赛四季度广告复盘!U112/广告是否投放过高——第三轮积分赛四季度广告复盘!V112*基础数据!$D$4,广告是否投放过高——第三轮积分赛四季度广告复盘!U112/广告是否投放过高——第三轮积分赛四季度广告复盘!V112*基础数据!$D$5))),0)</f>
        <v>0.21257547661168025</v>
      </c>
      <c r="X112" s="115">
        <f>(W112-S112)*SUMIFS(基础数据!$C$29:$C$48,基础数据!$B$29:$B$48,广告是否投放过高——第三轮积分赛四季度广告复盘!B112)/100</f>
        <v>0.11579342846114427</v>
      </c>
      <c r="Y112" s="99">
        <v>1000</v>
      </c>
      <c r="Z112" s="99">
        <f>IFERROR(LOOKUP(1,0/('4Q产品评价处理'!$A$12:$A$1017=C112),'4Q产品评价处理'!$G$12:$G$1017),0)</f>
        <v>0.09</v>
      </c>
      <c r="AA112" s="102">
        <f t="shared" si="20"/>
        <v>1000</v>
      </c>
      <c r="AB112" s="100">
        <f>M112*广告累计效应系数计算!$G$2*广告累计效应系数计算!$K$2+广告是否投放过高——第三轮积分赛四季度广告复盘!T112*广告累计效应系数计算!$G$2+广告是否投放过高——第三轮积分赛四季度广告复盘!AA112</f>
        <v>2000.7610420456949</v>
      </c>
      <c r="AC112" s="100">
        <f t="shared" si="21"/>
        <v>345751.94941716822</v>
      </c>
      <c r="AD112" s="100">
        <f>IFERROR(IF(B112=基础数据!$A$2,广告是否投放过高——第三轮积分赛四季度广告复盘!AB112/广告是否投放过高——第三轮积分赛四季度广告复盘!AC112*基础数据!$D$2,IF(B112=基础数据!$A$3,广告是否投放过高——第三轮积分赛四季度广告复盘!AB112/广告是否投放过高——第三轮积分赛四季度广告复盘!AC112*基础数据!$D$3,IF(B112=基础数据!$A$4,广告是否投放过高——第三轮积分赛四季度广告复盘!AB112/广告是否投放过高——第三轮积分赛四季度广告复盘!AC112*基础数据!$D$4,广告是否投放过高——第三轮积分赛四季度广告复盘!AB112/广告是否投放过高——第三轮积分赛四季度广告复盘!AC112*基础数据!$D$5))),0)</f>
        <v>8.6800423486477721E-2</v>
      </c>
      <c r="AE112" s="115">
        <f>(AD112-Z112)*SUMIFS(基础数据!$C$51:$C$78,基础数据!$B$51:$B$78,广告是否投放过高——第三轮积分赛四季度广告复盘!B112)/100</f>
        <v>-0.19376635365890901</v>
      </c>
      <c r="AF112" s="117">
        <f t="shared" si="22"/>
        <v>0</v>
      </c>
      <c r="AG112" s="104">
        <f t="shared" si="23"/>
        <v>-8.9183368338993541E-2</v>
      </c>
      <c r="AH112" s="104">
        <v>-105.51764090987024</v>
      </c>
      <c r="AI112" s="104">
        <f>IF(B112=基础数据!$A$2,基础数据!$B$2*广告是否投放过高——第三轮积分赛四季度广告复盘!AG112,IF(B112=基础数据!$A$3,基础数据!$B$3*广告是否投放过高——第三轮积分赛四季度广告复盘!AG112,IF(B112=基础数据!$A$4,基础数据!$B$4*广告是否投放过高——第三轮积分赛四季度广告复盘!AG112,基础数据!$B$5*广告是否投放过高——第三轮积分赛四季度广告复盘!AG112)))-AH112</f>
        <v>52.007619906474112</v>
      </c>
    </row>
    <row r="113" spans="1:35">
      <c r="A113" s="94">
        <f t="shared" si="12"/>
        <v>9</v>
      </c>
      <c r="B113" s="100" t="str">
        <f>IFERROR(LOOKUP(1,0/((订单汇总处理!$G$7:$G$2423=C113)*(订单汇总处理!$D$7:$D$2423=2)),订单汇总处理!$H$7:$H$2423),B114)</f>
        <v>青少年群体</v>
      </c>
      <c r="C113" s="100" t="str">
        <f t="shared" si="13"/>
        <v>青年02</v>
      </c>
      <c r="D113" s="98" t="s">
        <v>3290</v>
      </c>
      <c r="E113" s="99">
        <v>6660</v>
      </c>
      <c r="F113" s="99">
        <f>IFERROR(LOOKUP(1,0/('1Q产品评价处理'!$A$13:$A$94=C113),'1Q产品评价处理'!$G$13:$G$94),0)</f>
        <v>0.69</v>
      </c>
      <c r="G113" s="102">
        <f t="shared" si="14"/>
        <v>6660</v>
      </c>
      <c r="H113" s="100">
        <f t="shared" si="15"/>
        <v>144102</v>
      </c>
      <c r="I113" s="100">
        <f>IFERROR(IF(B113=基础数据!$A$2,广告是否投放过高——第三轮积分赛四季度广告复盘!G113/广告是否投放过高——第三轮积分赛四季度广告复盘!H113*基础数据!$D$2,IF(B113=基础数据!$A$3,广告是否投放过高——第三轮积分赛四季度广告复盘!G113/广告是否投放过高——第三轮积分赛四季度广告复盘!H113*基础数据!$D$3,IF(B113=基础数据!$A$4,广告是否投放过高——第三轮积分赛四季度广告复盘!G113/广告是否投放过高——第三轮积分赛四季度广告复盘!H113*基础数据!$D$4,广告是否投放过高——第三轮积分赛四季度广告复盘!G113/广告是否投放过高——第三轮积分赛四季度广告复盘!H113*基础数据!$D$5))),0)</f>
        <v>0.69325894158304535</v>
      </c>
      <c r="J113" s="115">
        <f>(I113-F113)*SUMIFS(基础数据!$C$9:$C$12,基础数据!$B$9:$B$12,广告是否投放过高——第三轮积分赛四季度广告复盘!B113)/100</f>
        <v>3.3730045384519937E-2</v>
      </c>
      <c r="K113" s="99">
        <v>4050</v>
      </c>
      <c r="L113" s="99">
        <f>IFERROR(LOOKUP(1,0/('2Q产品评价处理'!$A$12:$A$507=C113),'2Q产品评价处理'!$G$12:$G$507),0)</f>
        <v>0.38</v>
      </c>
      <c r="M113" s="102">
        <f t="shared" si="16"/>
        <v>4050</v>
      </c>
      <c r="N113" s="100">
        <f>M113+G113*广告累计效应系数计算!$G$2</f>
        <v>7623.3373189238901</v>
      </c>
      <c r="O113" s="100">
        <f t="shared" si="17"/>
        <v>302211.49422395945</v>
      </c>
      <c r="P113" s="100">
        <f>IFERROR(IF(B113=基础数据!$A$2,广告是否投放过高——第三轮积分赛四季度广告复盘!N113/广告是否投放过高——第三轮积分赛四季度广告复盘!O113*基础数据!$D$2,IF(B113=基础数据!$A$3,广告是否投放过高——第三轮积分赛四季度广告复盘!N113/广告是否投放过高——第三轮积分赛四季度广告复盘!O113*基础数据!$D$3,IF(B113=基础数据!$A$4,广告是否投放过高——第三轮积分赛四季度广告复盘!N113/广告是否投放过高——第三轮积分赛四季度广告复盘!O113*基础数据!$D$4,广告是否投放过高——第三轮积分赛四季度广告复盘!N113/广告是否投放过高——第三轮积分赛四季度广告复盘!O113*基础数据!$D$5))),0)</f>
        <v>0.37837759969221124</v>
      </c>
      <c r="Q113" s="115">
        <f>(P113-L113)*SUMIFS(基础数据!$C$15:$C$26,基础数据!$B$15:$B$26,广告是否投放过高——第三轮积分赛四季度广告复盘!B113)/100</f>
        <v>-4.494048852574873E-2</v>
      </c>
      <c r="R113" s="98">
        <v>0</v>
      </c>
      <c r="S113" s="99">
        <f>IFERROR(LOOKUP(1,0/('3Q产品评价处理'!$A$12:$A$853=C113),'3Q产品评价处理'!$G$12:$G$853),0)</f>
        <v>0.21</v>
      </c>
      <c r="T113" s="102">
        <f t="shared" si="18"/>
        <v>0</v>
      </c>
      <c r="U113" s="100">
        <f>G113*广告累计效应系数计算!$G$2*广告累计效应系数计算!$K$2+广告是否投放过高——第三轮积分赛四季度广告复盘!M113*广告累计效应系数计算!$G$2+广告是否投放过高——第三轮积分赛四季度广告复盘!T113</f>
        <v>3818.6713324513821</v>
      </c>
      <c r="V113" s="100">
        <f t="shared" si="19"/>
        <v>269457.56349593622</v>
      </c>
      <c r="W113" s="100">
        <f>IFERROR(IF(B113=基础数据!$A$2,广告是否投放过高——第三轮积分赛四季度广告复盘!U113/广告是否投放过高——第三轮积分赛四季度广告复盘!V113*基础数据!$D$2,IF(B113=基础数据!$A$3,广告是否投放过高——第三轮积分赛四季度广告复盘!U113/广告是否投放过高——第三轮积分赛四季度广告复盘!V113*基础数据!$D$3,IF(B113=基础数据!$A$4,广告是否投放过高——第三轮积分赛四季度广告复盘!U113/广告是否投放过高——第三轮积分赛四季度广告复盘!V113*基础数据!$D$4,广告是否投放过高——第三轮积分赛四季度广告复盘!U113/广告是否投放过高——第三轮积分赛四季度广告复盘!V113*基础数据!$D$5))),0)</f>
        <v>0.21257547661168025</v>
      </c>
      <c r="X113" s="115">
        <f>(W113-S113)*SUMIFS(基础数据!$C$29:$C$48,基础数据!$B$29:$B$48,广告是否投放过高——第三轮积分赛四季度广告复盘!B113)/100</f>
        <v>0.11579342846114427</v>
      </c>
      <c r="Y113" s="99">
        <v>1000</v>
      </c>
      <c r="Z113" s="99">
        <f>IFERROR(LOOKUP(1,0/('4Q产品评价处理'!$A$12:$A$1017=C113),'4Q产品评价处理'!$G$12:$G$1017),0)</f>
        <v>0.09</v>
      </c>
      <c r="AA113" s="102">
        <f t="shared" si="20"/>
        <v>1000</v>
      </c>
      <c r="AB113" s="100">
        <f>M113*广告累计效应系数计算!$G$2*广告累计效应系数计算!$K$2+广告是否投放过高——第三轮积分赛四季度广告复盘!T113*广告累计效应系数计算!$G$2+广告是否投放过高——第三轮积分赛四季度广告复盘!AA113</f>
        <v>2000.7610420456949</v>
      </c>
      <c r="AC113" s="100">
        <f t="shared" si="21"/>
        <v>345751.94941716822</v>
      </c>
      <c r="AD113" s="100">
        <f>IFERROR(IF(B113=基础数据!$A$2,广告是否投放过高——第三轮积分赛四季度广告复盘!AB113/广告是否投放过高——第三轮积分赛四季度广告复盘!AC113*基础数据!$D$2,IF(B113=基础数据!$A$3,广告是否投放过高——第三轮积分赛四季度广告复盘!AB113/广告是否投放过高——第三轮积分赛四季度广告复盘!AC113*基础数据!$D$3,IF(B113=基础数据!$A$4,广告是否投放过高——第三轮积分赛四季度广告复盘!AB113/广告是否投放过高——第三轮积分赛四季度广告复盘!AC113*基础数据!$D$4,广告是否投放过高——第三轮积分赛四季度广告复盘!AB113/广告是否投放过高——第三轮积分赛四季度广告复盘!AC113*基础数据!$D$5))),0)</f>
        <v>8.6800423486477721E-2</v>
      </c>
      <c r="AE113" s="115">
        <f>(AD113-Z113)*SUMIFS(基础数据!$C$51:$C$78,基础数据!$B$51:$B$78,广告是否投放过高——第三轮积分赛四季度广告复盘!B113)/100</f>
        <v>-0.19376635365890901</v>
      </c>
      <c r="AF113" s="117">
        <f t="shared" si="22"/>
        <v>0</v>
      </c>
      <c r="AG113" s="104">
        <f t="shared" si="23"/>
        <v>-8.9183368338993541E-2</v>
      </c>
      <c r="AH113" s="104">
        <v>-105.51764090987024</v>
      </c>
      <c r="AI113" s="104">
        <f>IF(B113=基础数据!$A$2,基础数据!$B$2*广告是否投放过高——第三轮积分赛四季度广告复盘!AG113,IF(B113=基础数据!$A$3,基础数据!$B$3*广告是否投放过高——第三轮积分赛四季度广告复盘!AG113,IF(B113=基础数据!$A$4,基础数据!$B$4*广告是否投放过高——第三轮积分赛四季度广告复盘!AG113,基础数据!$B$5*广告是否投放过高——第三轮积分赛四季度广告复盘!AG113)))-AH113</f>
        <v>52.007619906474112</v>
      </c>
    </row>
    <row r="114" spans="1:35">
      <c r="A114" s="94">
        <f t="shared" si="12"/>
        <v>9</v>
      </c>
      <c r="B114" s="100" t="str">
        <f>IFERROR(LOOKUP(1,0/((订单汇总处理!$G$7:$G$2423=C114)*(订单汇总处理!$D$7:$D$2423=2)),订单汇总处理!$H$7:$H$2423),B115)</f>
        <v>青少年群体</v>
      </c>
      <c r="C114" s="100" t="str">
        <f t="shared" si="13"/>
        <v>青年03</v>
      </c>
      <c r="D114" s="98" t="s">
        <v>3291</v>
      </c>
      <c r="E114" s="98"/>
      <c r="F114" s="99">
        <f>IFERROR(LOOKUP(1,0/('1Q产品评价处理'!$A$13:$A$94=C114),'1Q产品评价处理'!$G$13:$G$94),0)</f>
        <v>0</v>
      </c>
      <c r="G114" s="102">
        <f t="shared" si="14"/>
        <v>0</v>
      </c>
      <c r="H114" s="100">
        <f t="shared" si="15"/>
        <v>144102</v>
      </c>
      <c r="I114" s="100">
        <f>IFERROR(IF(B114=基础数据!$A$2,广告是否投放过高——第三轮积分赛四季度广告复盘!G114/广告是否投放过高——第三轮积分赛四季度广告复盘!H114*基础数据!$D$2,IF(B114=基础数据!$A$3,广告是否投放过高——第三轮积分赛四季度广告复盘!G114/广告是否投放过高——第三轮积分赛四季度广告复盘!H114*基础数据!$D$3,IF(B114=基础数据!$A$4,广告是否投放过高——第三轮积分赛四季度广告复盘!G114/广告是否投放过高——第三轮积分赛四季度广告复盘!H114*基础数据!$D$4,广告是否投放过高——第三轮积分赛四季度广告复盘!G114/广告是否投放过高——第三轮积分赛四季度广告复盘!H114*基础数据!$D$5))),0)</f>
        <v>0</v>
      </c>
      <c r="J114" s="115">
        <f>(I114-F114)*SUMIFS(基础数据!$C$9:$C$12,基础数据!$B$9:$B$12,广告是否投放过高——第三轮积分赛四季度广告复盘!B114)/100</f>
        <v>0</v>
      </c>
      <c r="K114" s="99">
        <v>4050</v>
      </c>
      <c r="L114" s="99">
        <f>IFERROR(LOOKUP(1,0/('2Q产品评价处理'!$A$12:$A$507=C114),'2Q产品评价处理'!$G$12:$G$507),0)</f>
        <v>0.2</v>
      </c>
      <c r="M114" s="102">
        <f t="shared" si="16"/>
        <v>4050</v>
      </c>
      <c r="N114" s="100">
        <f>M114+G114*广告累计效应系数计算!$G$2</f>
        <v>4050</v>
      </c>
      <c r="O114" s="100">
        <f t="shared" si="17"/>
        <v>302211.49422395945</v>
      </c>
      <c r="P114" s="100">
        <f>IFERROR(IF(B114=基础数据!$A$2,广告是否投放过高——第三轮积分赛四季度广告复盘!N114/广告是否投放过高——第三轮积分赛四季度广告复盘!O114*基础数据!$D$2,IF(B114=基础数据!$A$3,广告是否投放过高——第三轮积分赛四季度广告复盘!N114/广告是否投放过高——第三轮积分赛四季度广告复盘!O114*基础数据!$D$3,IF(B114=基础数据!$A$4,广告是否投放过高——第三轮积分赛四季度广告复盘!N114/广告是否投放过高——第三轮积分赛四季度广告复盘!O114*基础数据!$D$4,广告是否投放过高——第三轮积分赛四季度广告复盘!N114/广告是否投放过高——第三轮积分赛四季度广告复盘!O114*基础数据!$D$5))),0)</f>
        <v>0.20101816496423555</v>
      </c>
      <c r="Q114" s="115">
        <f>(P114-L114)*SUMIFS(基础数据!$C$15:$C$26,基础数据!$B$15:$B$26,广告是否投放过高——第三轮积分赛四季度广告复盘!B114)/100</f>
        <v>2.8203169509324475E-2</v>
      </c>
      <c r="R114" s="99">
        <v>4000</v>
      </c>
      <c r="S114" s="99">
        <f>IFERROR(LOOKUP(1,0/('3Q产品评价处理'!$A$12:$A$853=C114),'3Q产品评价处理'!$G$12:$G$853),0)</f>
        <v>0.34</v>
      </c>
      <c r="T114" s="102">
        <f t="shared" si="18"/>
        <v>4000</v>
      </c>
      <c r="U114" s="100">
        <f>G114*广告累计效应系数计算!$G$2*广告累计效应系数计算!$K$2+广告是否投放过高——第三轮积分赛四季度广告复盘!M114*广告累计效应系数计算!$G$2+广告是否投放过高——第三轮积分赛四季度广告复盘!T114</f>
        <v>6172.9753966429062</v>
      </c>
      <c r="V114" s="100">
        <f t="shared" si="19"/>
        <v>269457.56349593622</v>
      </c>
      <c r="W114" s="100">
        <f>IFERROR(IF(B114=基础数据!$A$2,广告是否投放过高——第三轮积分赛四季度广告复盘!U114/广告是否投放过高——第三轮积分赛四季度广告复盘!V114*基础数据!$D$2,IF(B114=基础数据!$A$3,广告是否投放过高——第三轮积分赛四季度广告复盘!U114/广告是否投放过高——第三轮积分赛四季度广告复盘!V114*基础数据!$D$3,IF(B114=基础数据!$A$4,广告是否投放过高——第三轮积分赛四季度广告复盘!U114/广告是否投放过高——第三轮积分赛四季度广告复盘!V114*基础数据!$D$4,广告是否投放过高——第三轮积分赛四季度广告复盘!U114/广告是否投放过高——第三轮积分赛四季度广告复盘!V114*基础数据!$D$5))),0)</f>
        <v>0.34363344546103286</v>
      </c>
      <c r="X114" s="115">
        <f>(W114-S114)*SUMIFS(基础数据!$C$29:$C$48,基础数据!$B$29:$B$48,广告是否投放过高——第三轮积分赛四季度广告复盘!B114)/100</f>
        <v>0.16335970792803628</v>
      </c>
      <c r="Y114" s="99">
        <v>1500</v>
      </c>
      <c r="Z114" s="99">
        <f>IFERROR(LOOKUP(1,0/('4Q产品评价处理'!$A$12:$A$1017=C114),'4Q产品评价处理'!$G$12:$G$1017),0)</f>
        <v>0.2</v>
      </c>
      <c r="AA114" s="102">
        <f t="shared" si="20"/>
        <v>1500</v>
      </c>
      <c r="AB114" s="100">
        <f>M114*广告累计效应系数计算!$G$2*广告累计效应系数计算!$K$2+广告是否投放过高——第三轮积分赛四季度广告复盘!T114*广告累计效应系数计算!$G$2+广告是否投放过高——第三轮积分赛四季度广告复盘!AA114</f>
        <v>4646.9095819399226</v>
      </c>
      <c r="AC114" s="100">
        <f t="shared" si="21"/>
        <v>345751.94941716822</v>
      </c>
      <c r="AD114" s="100">
        <f>IFERROR(IF(B114=基础数据!$A$2,广告是否投放过高——第三轮积分赛四季度广告复盘!AB114/广告是否投放过高——第三轮积分赛四季度广告复盘!AC114*基础数据!$D$2,IF(B114=基础数据!$A$3,广告是否投放过高——第三轮积分赛四季度广告复盘!AB114/广告是否投放过高——第三轮积分赛四季度广告复盘!AC114*基础数据!$D$3,IF(B114=基础数据!$A$4,广告是否投放过高——第三轮积分赛四季度广告复盘!AB114/广告是否投放过高——第三轮积分赛四季度广告复盘!AC114*基础数据!$D$4,广告是否投放过高——第三轮积分赛四季度广告复盘!AB114/广告是否投放过高——第三轮积分赛四季度广告复盘!AC114*基础数据!$D$5))),0)</f>
        <v>0.20160014671384446</v>
      </c>
      <c r="AE114" s="115">
        <f>(AD114-Z114)*SUMIFS(基础数据!$C$51:$C$78,基础数据!$B$51:$B$78,广告是否投放过高——第三轮积分赛四季度广告复盘!B114)/100</f>
        <v>9.6904884990420048E-2</v>
      </c>
      <c r="AF114" s="117">
        <f t="shared" si="22"/>
        <v>0</v>
      </c>
      <c r="AG114" s="104">
        <f t="shared" si="23"/>
        <v>0.28846776242778083</v>
      </c>
      <c r="AH114" s="104">
        <v>82.119190308627495</v>
      </c>
      <c r="AI114" s="104">
        <f>IF(B114=基础数据!$A$2,基础数据!$B$2*广告是否投放过高——第三轮积分赛四季度广告复盘!AG114,IF(B114=基础数据!$A$3,基础数据!$B$3*广告是否投放过高——第三轮积分赛四季度广告复盘!AG114,IF(B114=基础数据!$A$4,基础数据!$B$4*广告是否投放过高——第三轮积分赛四季度广告复盘!AG114,基础数据!$B$5*广告是否投放过高——第三轮积分赛四季度广告复盘!AG114)))-AH114</f>
        <v>90.961467148040995</v>
      </c>
    </row>
    <row r="115" spans="1:35">
      <c r="A115" s="94">
        <f t="shared" si="12"/>
        <v>10</v>
      </c>
      <c r="B115" s="100" t="str">
        <f>IFERROR(LOOKUP(1,0/((订单汇总处理!$G$7:$G$2423=C115)*(订单汇总处理!$D$7:$D$2423=2)),订单汇总处理!$H$7:$H$2423),B116)</f>
        <v>青少年群体</v>
      </c>
      <c r="C115" s="100" t="str">
        <f t="shared" si="13"/>
        <v>22青年</v>
      </c>
      <c r="D115" s="98" t="s">
        <v>3292</v>
      </c>
      <c r="E115" s="98"/>
      <c r="F115" s="99">
        <f>IFERROR(LOOKUP(1,0/('1Q产品评价处理'!$A$13:$A$94=C115),'1Q产品评价处理'!$G$13:$G$94),0)</f>
        <v>0</v>
      </c>
      <c r="G115" s="102">
        <f t="shared" si="14"/>
        <v>0</v>
      </c>
      <c r="H115" s="100">
        <f t="shared" si="15"/>
        <v>144102</v>
      </c>
      <c r="I115" s="100">
        <f>IFERROR(IF(B115=基础数据!$A$2,广告是否投放过高——第三轮积分赛四季度广告复盘!G115/广告是否投放过高——第三轮积分赛四季度广告复盘!H115*基础数据!$D$2,IF(B115=基础数据!$A$3,广告是否投放过高——第三轮积分赛四季度广告复盘!G115/广告是否投放过高——第三轮积分赛四季度广告复盘!H115*基础数据!$D$3,IF(B115=基础数据!$A$4,广告是否投放过高——第三轮积分赛四季度广告复盘!G115/广告是否投放过高——第三轮积分赛四季度广告复盘!H115*基础数据!$D$4,广告是否投放过高——第三轮积分赛四季度广告复盘!G115/广告是否投放过高——第三轮积分赛四季度广告复盘!H115*基础数据!$D$5))),0)</f>
        <v>0</v>
      </c>
      <c r="J115" s="115">
        <f>(I115-F115)*SUMIFS(基础数据!$C$9:$C$12,基础数据!$B$9:$B$12,广告是否投放过高——第三轮积分赛四季度广告复盘!B115)/100</f>
        <v>0</v>
      </c>
      <c r="K115" s="98">
        <v>0</v>
      </c>
      <c r="L115" s="99">
        <f>IFERROR(LOOKUP(1,0/('2Q产品评价处理'!$A$12:$A$507=C115),'2Q产品评价处理'!$G$12:$G$507),0)</f>
        <v>0</v>
      </c>
      <c r="M115" s="102">
        <f t="shared" si="16"/>
        <v>0</v>
      </c>
      <c r="N115" s="100">
        <f>M115+G115*广告累计效应系数计算!$G$2</f>
        <v>0</v>
      </c>
      <c r="O115" s="100">
        <f t="shared" si="17"/>
        <v>302211.49422395945</v>
      </c>
      <c r="P115" s="100">
        <f>IFERROR(IF(B115=基础数据!$A$2,广告是否投放过高——第三轮积分赛四季度广告复盘!N115/广告是否投放过高——第三轮积分赛四季度广告复盘!O115*基础数据!$D$2,IF(B115=基础数据!$A$3,广告是否投放过高——第三轮积分赛四季度广告复盘!N115/广告是否投放过高——第三轮积分赛四季度广告复盘!O115*基础数据!$D$3,IF(B115=基础数据!$A$4,广告是否投放过高——第三轮积分赛四季度广告复盘!N115/广告是否投放过高——第三轮积分赛四季度广告复盘!O115*基础数据!$D$4,广告是否投放过高——第三轮积分赛四季度广告复盘!N115/广告是否投放过高——第三轮积分赛四季度广告复盘!O115*基础数据!$D$5))),0)</f>
        <v>0</v>
      </c>
      <c r="Q115" s="115">
        <f>(P115-L115)*SUMIFS(基础数据!$C$15:$C$26,基础数据!$B$15:$B$26,广告是否投放过高——第三轮积分赛四季度广告复盘!B115)/100</f>
        <v>0</v>
      </c>
      <c r="R115" s="98">
        <v>0</v>
      </c>
      <c r="S115" s="99">
        <f>IFERROR(LOOKUP(1,0/('3Q产品评价处理'!$A$12:$A$853=C115),'3Q产品评价处理'!$G$12:$G$853),0)</f>
        <v>0</v>
      </c>
      <c r="T115" s="102">
        <f t="shared" si="18"/>
        <v>0</v>
      </c>
      <c r="U115" s="100">
        <f>G115*广告累计效应系数计算!$G$2*广告累计效应系数计算!$K$2+广告是否投放过高——第三轮积分赛四季度广告复盘!M115*广告累计效应系数计算!$G$2+广告是否投放过高——第三轮积分赛四季度广告复盘!T115</f>
        <v>0</v>
      </c>
      <c r="V115" s="100">
        <f t="shared" si="19"/>
        <v>269457.56349593622</v>
      </c>
      <c r="W115" s="100">
        <f>IFERROR(IF(B115=基础数据!$A$2,广告是否投放过高——第三轮积分赛四季度广告复盘!U115/广告是否投放过高——第三轮积分赛四季度广告复盘!V115*基础数据!$D$2,IF(B115=基础数据!$A$3,广告是否投放过高——第三轮积分赛四季度广告复盘!U115/广告是否投放过高——第三轮积分赛四季度广告复盘!V115*基础数据!$D$3,IF(B115=基础数据!$A$4,广告是否投放过高——第三轮积分赛四季度广告复盘!U115/广告是否投放过高——第三轮积分赛四季度广告复盘!V115*基础数据!$D$4,广告是否投放过高——第三轮积分赛四季度广告复盘!U115/广告是否投放过高——第三轮积分赛四季度广告复盘!V115*基础数据!$D$5))),0)</f>
        <v>0</v>
      </c>
      <c r="X115" s="115">
        <f>(W115-S115)*SUMIFS(基础数据!$C$29:$C$48,基础数据!$B$29:$B$48,广告是否投放过高——第三轮积分赛四季度广告复盘!B115)/100</f>
        <v>0</v>
      </c>
      <c r="Y115" s="98">
        <v>0</v>
      </c>
      <c r="Z115" s="99">
        <f>IFERROR(LOOKUP(1,0/('4Q产品评价处理'!$A$12:$A$1017=C115),'4Q产品评价处理'!$G$12:$G$1017),0)</f>
        <v>0</v>
      </c>
      <c r="AA115" s="102">
        <f t="shared" si="20"/>
        <v>0</v>
      </c>
      <c r="AB115" s="100">
        <f>M115*广告累计效应系数计算!$G$2*广告累计效应系数计算!$K$2+广告是否投放过高——第三轮积分赛四季度广告复盘!T115*广告累计效应系数计算!$G$2+广告是否投放过高——第三轮积分赛四季度广告复盘!AA115</f>
        <v>0</v>
      </c>
      <c r="AC115" s="100">
        <f t="shared" si="21"/>
        <v>345751.94941716822</v>
      </c>
      <c r="AD115" s="100">
        <f>IFERROR(IF(B115=基础数据!$A$2,广告是否投放过高——第三轮积分赛四季度广告复盘!AB115/广告是否投放过高——第三轮积分赛四季度广告复盘!AC115*基础数据!$D$2,IF(B115=基础数据!$A$3,广告是否投放过高——第三轮积分赛四季度广告复盘!AB115/广告是否投放过高——第三轮积分赛四季度广告复盘!AC115*基础数据!$D$3,IF(B115=基础数据!$A$4,广告是否投放过高——第三轮积分赛四季度广告复盘!AB115/广告是否投放过高——第三轮积分赛四季度广告复盘!AC115*基础数据!$D$4,广告是否投放过高——第三轮积分赛四季度广告复盘!AB115/广告是否投放过高——第三轮积分赛四季度广告复盘!AC115*基础数据!$D$5))),0)</f>
        <v>0</v>
      </c>
      <c r="AE115" s="115">
        <f>(AD115-Z115)*SUMIFS(基础数据!$C$51:$C$78,基础数据!$B$51:$B$78,广告是否投放过高——第三轮积分赛四季度广告复盘!B115)/100</f>
        <v>0</v>
      </c>
      <c r="AF115" s="117">
        <f t="shared" si="22"/>
        <v>0</v>
      </c>
      <c r="AG115" s="104">
        <f t="shared" si="23"/>
        <v>0</v>
      </c>
      <c r="AH115" s="104">
        <v>0</v>
      </c>
      <c r="AI115" s="104">
        <f>IF(B115=基础数据!$A$2,基础数据!$B$2*广告是否投放过高——第三轮积分赛四季度广告复盘!AG115,IF(B115=基础数据!$A$3,基础数据!$B$3*广告是否投放过高——第三轮积分赛四季度广告复盘!AG115,IF(B115=基础数据!$A$4,基础数据!$B$4*广告是否投放过高——第三轮积分赛四季度广告复盘!AG115,基础数据!$B$5*广告是否投放过高——第三轮积分赛四季度广告复盘!AG115)))-AH115</f>
        <v>0</v>
      </c>
    </row>
    <row r="116" spans="1:35">
      <c r="A116" s="94">
        <f t="shared" si="12"/>
        <v>10</v>
      </c>
      <c r="B116" s="100" t="str">
        <f>IFERROR(LOOKUP(1,0/((订单汇总处理!$G$7:$G$2423=C116)*(订单汇总处理!$D$7:$D$2423=2)),订单汇总处理!$H$7:$H$2423),B117)</f>
        <v>青少年群体</v>
      </c>
      <c r="C116" s="100" t="str">
        <f t="shared" si="13"/>
        <v>青年one</v>
      </c>
      <c r="D116" s="98" t="s">
        <v>3293</v>
      </c>
      <c r="E116" s="99">
        <v>5000</v>
      </c>
      <c r="F116" s="99">
        <f>IFERROR(LOOKUP(1,0/('1Q产品评价处理'!$A$13:$A$94=C116),'1Q产品评价处理'!$G$13:$G$94),0)</f>
        <v>0.52</v>
      </c>
      <c r="G116" s="102">
        <f t="shared" si="14"/>
        <v>5000</v>
      </c>
      <c r="H116" s="100">
        <f t="shared" si="15"/>
        <v>144102</v>
      </c>
      <c r="I116" s="100">
        <f>IFERROR(IF(B116=基础数据!$A$2,广告是否投放过高——第三轮积分赛四季度广告复盘!G116/广告是否投放过高——第三轮积分赛四季度广告复盘!H116*基础数据!$D$2,IF(B116=基础数据!$A$3,广告是否投放过高——第三轮积分赛四季度广告复盘!G116/广告是否投放过高——第三轮积分赛四季度广告复盘!H116*基础数据!$D$3,IF(B116=基础数据!$A$4,广告是否投放过高——第三轮积分赛四季度广告复盘!G116/广告是否投放过高——第三轮积分赛四季度广告复盘!H116*基础数据!$D$4,广告是否投放过高——第三轮积分赛四季度广告复盘!G116/广告是否投放过高——第三轮积分赛四季度广告复盘!H116*基础数据!$D$5))),0)</f>
        <v>0.52046467085814219</v>
      </c>
      <c r="J116" s="115">
        <f>(I116-F116)*SUMIFS(基础数据!$C$9:$C$12,基础数据!$B$9:$B$12,广告是否投放过高——第三轮积分赛四季度广告复盘!B116)/100</f>
        <v>4.8093433817714467E-3</v>
      </c>
      <c r="K116" s="98">
        <v>0</v>
      </c>
      <c r="L116" s="99">
        <f>IFERROR(LOOKUP(1,0/('2Q产品评价处理'!$A$12:$A$507=C116),'2Q产品评价处理'!$G$12:$G$507),0)</f>
        <v>0.13</v>
      </c>
      <c r="M116" s="102">
        <f t="shared" si="16"/>
        <v>0</v>
      </c>
      <c r="N116" s="100">
        <f>M116+G116*广告累计效应系数计算!$G$2</f>
        <v>2682.6856748677851</v>
      </c>
      <c r="O116" s="100">
        <f t="shared" si="17"/>
        <v>302211.49422395945</v>
      </c>
      <c r="P116" s="100">
        <f>IFERROR(IF(B116=基础数据!$A$2,广告是否投放过高——第三轮积分赛四季度广告复盘!N116/广告是否投放过高——第三轮积分赛四季度广告复盘!O116*基础数据!$D$2,IF(B116=基础数据!$A$3,广告是否投放过高——第三轮积分赛四季度广告复盘!N116/广告是否投放过高——第三轮积分赛四季度广告复盘!O116*基础数据!$D$3,IF(B116=基础数据!$A$4,广告是否投放过高——第三轮积分赛四季度广告复盘!N116/广告是否投放过高——第三轮积分赛四季度广告复盘!O116*基础数据!$D$4,广告是否投放过高——第三轮积分赛四季度广告复盘!N116/广告是否投放过高——第三轮积分赛四季度广告复盘!O116*基础数据!$D$5))),0)</f>
        <v>0.13315272877475653</v>
      </c>
      <c r="Q116" s="115">
        <f>(P116-L116)*SUMIFS(基础数据!$C$15:$C$26,基础数据!$B$15:$B$26,广告是否投放过高——第三轮积分赛四季度广告复盘!B116)/100</f>
        <v>8.7330587060755888E-2</v>
      </c>
      <c r="R116" s="98">
        <v>0</v>
      </c>
      <c r="S116" s="99">
        <f>IFERROR(LOOKUP(1,0/('3Q产品评价处理'!$A$12:$A$853=C116),'3Q产品评价处理'!$G$12:$G$853),0)</f>
        <v>7.0000000000000007E-2</v>
      </c>
      <c r="T116" s="102">
        <f t="shared" si="18"/>
        <v>0</v>
      </c>
      <c r="U116" s="100">
        <f>G116*广告累计效应系数计算!$G$2*广告累计效应系数计算!$K$2+广告是否投放过高——第三轮积分赛四季度广告复盘!M116*广告累计效应系数计算!$G$2+广告是否投放过高——第三轮积分赛四季度广告复盘!T116</f>
        <v>1235.5074593156726</v>
      </c>
      <c r="V116" s="100">
        <f t="shared" si="19"/>
        <v>269457.56349593622</v>
      </c>
      <c r="W116" s="100">
        <f>IFERROR(IF(B116=基础数据!$A$2,广告是否投放过高——第三轮积分赛四季度广告复盘!U116/广告是否投放过高——第三轮积分赛四季度广告复盘!V116*基础数据!$D$2,IF(B116=基础数据!$A$3,广告是否投放过高——第三轮积分赛四季度广告复盘!U116/广告是否投放过高——第三轮积分赛四季度广告复盘!V116*基础数据!$D$3,IF(B116=基础数据!$A$4,广告是否投放过高——第三轮积分赛四季度广告复盘!U116/广告是否投放过高——第三轮积分赛四季度广告复盘!V116*基础数据!$D$4,广告是否投放过高——第三轮积分赛四季度广告复盘!U116/广告是否投放过高——第三轮积分赛四季度广告复盘!V116*基础数据!$D$5))),0)</f>
        <v>6.8777478907229059E-2</v>
      </c>
      <c r="X116" s="115">
        <f>(W116-S116)*SUMIFS(基础数据!$C$29:$C$48,基础数据!$B$29:$B$48,广告是否投放过高——第三轮积分赛四季度广告复盘!B116)/100</f>
        <v>-5.4964548330981813E-2</v>
      </c>
      <c r="Y116" s="98">
        <v>0</v>
      </c>
      <c r="Z116" s="99">
        <f>IFERROR(LOOKUP(1,0/('4Q产品评价处理'!$A$12:$A$1017=C116),'4Q产品评价处理'!$G$12:$G$1017),0)</f>
        <v>0</v>
      </c>
      <c r="AA116" s="102">
        <f t="shared" si="20"/>
        <v>0</v>
      </c>
      <c r="AB116" s="100">
        <f>M116*广告累计效应系数计算!$G$2*广告累计效应系数计算!$K$2+广告是否投放过高——第三轮积分赛四季度广告复盘!T116*广告累计效应系数计算!$G$2+广告是否投放过高——第三轮积分赛四季度广告复盘!AA116</f>
        <v>0</v>
      </c>
      <c r="AC116" s="100">
        <f t="shared" si="21"/>
        <v>345751.94941716822</v>
      </c>
      <c r="AD116" s="100">
        <f>IFERROR(IF(B116=基础数据!$A$2,广告是否投放过高——第三轮积分赛四季度广告复盘!AB116/广告是否投放过高——第三轮积分赛四季度广告复盘!AC116*基础数据!$D$2,IF(B116=基础数据!$A$3,广告是否投放过高——第三轮积分赛四季度广告复盘!AB116/广告是否投放过高——第三轮积分赛四季度广告复盘!AC116*基础数据!$D$3,IF(B116=基础数据!$A$4,广告是否投放过高——第三轮积分赛四季度广告复盘!AB116/广告是否投放过高——第三轮积分赛四季度广告复盘!AC116*基础数据!$D$4,广告是否投放过高——第三轮积分赛四季度广告复盘!AB116/广告是否投放过高——第三轮积分赛四季度广告复盘!AC116*基础数据!$D$5))),0)</f>
        <v>0</v>
      </c>
      <c r="AE116" s="115">
        <f>(AD116-Z116)*SUMIFS(基础数据!$C$51:$C$78,基础数据!$B$51:$B$78,广告是否投放过高——第三轮积分赛四季度广告复盘!B116)/100</f>
        <v>0</v>
      </c>
      <c r="AF116" s="117">
        <f t="shared" si="22"/>
        <v>0</v>
      </c>
      <c r="AG116" s="104">
        <f t="shared" si="23"/>
        <v>3.7175382111545516E-2</v>
      </c>
      <c r="AH116" s="104">
        <v>8.6357536619185389</v>
      </c>
      <c r="AI116" s="104">
        <f>IF(B116=基础数据!$A$2,基础数据!$B$2*广告是否投放过高——第三轮积分赛四季度广告复盘!AG116,IF(B116=基础数据!$A$3,基础数据!$B$3*广告是否投放过高——第三轮积分赛四季度广告复盘!AG116,IF(B116=基础数据!$A$4,基础数据!$B$4*广告是否投放过高——第三轮积分赛四季度广告复盘!AG116,基础数据!$B$5*广告是否投放过高——第三轮积分赛四季度广告复盘!AG116)))-AH116</f>
        <v>13.66947560500877</v>
      </c>
    </row>
    <row r="117" spans="1:35">
      <c r="A117" s="94">
        <f t="shared" si="12"/>
        <v>11</v>
      </c>
      <c r="B117" s="100" t="str">
        <f>IFERROR(LOOKUP(1,0/((订单汇总处理!$G$7:$G$2423=C117)*(订单汇总处理!$D$7:$D$2423=2)),订单汇总处理!$H$7:$H$2423),B118)</f>
        <v>青少年群体</v>
      </c>
      <c r="C117" s="100" t="str">
        <f t="shared" si="13"/>
        <v>青书1</v>
      </c>
      <c r="D117" s="98" t="s">
        <v>3294</v>
      </c>
      <c r="E117" s="99">
        <v>12000</v>
      </c>
      <c r="F117" s="99">
        <f>IFERROR(LOOKUP(1,0/('1Q产品评价处理'!$A$13:$A$94=C117),'1Q产品评价处理'!$G$13:$G$94),0)</f>
        <v>1.25</v>
      </c>
      <c r="G117" s="102">
        <f t="shared" si="14"/>
        <v>12000</v>
      </c>
      <c r="H117" s="100">
        <f t="shared" si="15"/>
        <v>144102</v>
      </c>
      <c r="I117" s="100">
        <f>IFERROR(IF(B117=基础数据!$A$2,广告是否投放过高——第三轮积分赛四季度广告复盘!G117/广告是否投放过高——第三轮积分赛四季度广告复盘!H117*基础数据!$D$2,IF(B117=基础数据!$A$3,广告是否投放过高——第三轮积分赛四季度广告复盘!G117/广告是否投放过高——第三轮积分赛四季度广告复盘!H117*基础数据!$D$3,IF(B117=基础数据!$A$4,广告是否投放过高——第三轮积分赛四季度广告复盘!G117/广告是否投放过高——第三轮积分赛四季度广告复盘!H117*基础数据!$D$4,广告是否投放过高——第三轮积分赛四季度广告复盘!G117/广告是否投放过高——第三轮积分赛四季度广告复盘!H117*基础数据!$D$5))),0)</f>
        <v>1.2491152100595411</v>
      </c>
      <c r="J117" s="115">
        <f>(I117-F117)*SUMIFS(基础数据!$C$9:$C$12,基础数据!$B$9:$B$12,广告是否投放过高——第三轮积分赛四季度广告复盘!B117)/100</f>
        <v>-9.1575758837499251E-3</v>
      </c>
      <c r="K117" s="99">
        <v>3000</v>
      </c>
      <c r="L117" s="99">
        <f>IFERROR(LOOKUP(1,0/('2Q产品评价处理'!$A$12:$A$507=C117),'2Q产品评价处理'!$G$12:$G$507),0)</f>
        <v>0.47</v>
      </c>
      <c r="M117" s="102">
        <f t="shared" si="16"/>
        <v>3000</v>
      </c>
      <c r="N117" s="100">
        <f>M117+G117*广告累计效应系数计算!$G$2</f>
        <v>9438.4456196826832</v>
      </c>
      <c r="O117" s="100">
        <f t="shared" si="17"/>
        <v>302211.49422395945</v>
      </c>
      <c r="P117" s="100">
        <f>IFERROR(IF(B117=基础数据!$A$2,广告是否投放过高——第三轮积分赛四季度广告复盘!N117/广告是否投放过高——第三轮积分赛四季度广告复盘!O117*基础数据!$D$2,IF(B117=基础数据!$A$3,广告是否投放过高——第三轮积分赛四季度广告复盘!N117/广告是否投放过高——第三轮积分赛四季度广告复盘!O117*基础数据!$D$3,IF(B117=基础数据!$A$4,广告是否投放过高——第三轮积分赛四季度广告复盘!N117/广告是否投放过高——第三轮积分赛四季度广告复盘!O117*基础数据!$D$4,广告是否投放过高——第三轮积分赛四季度广告复盘!N117/广告是否投放过高——第三轮积分赛四季度广告复盘!O117*基础数据!$D$5))),0)</f>
        <v>0.46846889347736786</v>
      </c>
      <c r="Q117" s="115">
        <f>(P117-L117)*SUMIFS(基础数据!$C$15:$C$26,基础数据!$B$15:$B$26,广告是否投放过高——第三轮积分赛四季度广告复盘!B117)/100</f>
        <v>-4.2411650676909406E-2</v>
      </c>
      <c r="R117" s="99">
        <v>1000</v>
      </c>
      <c r="S117" s="99">
        <f>IFERROR(LOOKUP(1,0/('3Q产品评价处理'!$A$12:$A$853=C117),'3Q产品评价处理'!$G$12:$G$853),0)</f>
        <v>0.31</v>
      </c>
      <c r="T117" s="102">
        <f t="shared" si="18"/>
        <v>1000</v>
      </c>
      <c r="U117" s="100">
        <f>G117*广告累计效应系数计算!$G$2*广告累计效应系数计算!$K$2+广告是否投放过高——第三轮积分赛四季度广告复盘!M117*广告累计效应系数计算!$G$2+广告是否投放过高——第三轮积分赛四季度广告复盘!T117</f>
        <v>5574.8293072782853</v>
      </c>
      <c r="V117" s="100">
        <f t="shared" si="19"/>
        <v>269457.56349593622</v>
      </c>
      <c r="W117" s="100">
        <f>IFERROR(IF(B117=基础数据!$A$2,广告是否投放过高——第三轮积分赛四季度广告复盘!U117/广告是否投放过高——第三轮积分赛四季度广告复盘!V117*基础数据!$D$2,IF(B117=基础数据!$A$3,广告是否投放过高——第三轮积分赛四季度广告复盘!U117/广告是否投放过高——第三轮积分赛四季度广告复盘!V117*基础数据!$D$3,IF(B117=基础数据!$A$4,广告是否投放过高——第三轮积分赛四季度广告复盘!U117/广告是否投放过高——第三轮积分赛四季度广告复盘!V117*基础数据!$D$4,广告是否投放过高——第三轮积分赛四季度广告复盘!U117/广告是否投放过高——第三轮积分赛四季度广告复盘!V117*基础数据!$D$5))),0)</f>
        <v>0.31033621221931451</v>
      </c>
      <c r="X117" s="115">
        <f>(W117-S117)*SUMIFS(基础数据!$C$29:$C$48,基础数据!$B$29:$B$48,广告是否投放过高——第三轮积分赛四季度广告复盘!B117)/100</f>
        <v>1.5116101380380522E-2</v>
      </c>
      <c r="Y117" s="99">
        <v>8000</v>
      </c>
      <c r="Z117" s="99">
        <f>IFERROR(LOOKUP(1,0/('4Q产品评价处理'!$A$12:$A$1017=C117),'4Q产品评价处理'!$G$12:$G$1017),0)</f>
        <v>0.4</v>
      </c>
      <c r="AA117" s="102">
        <f t="shared" si="20"/>
        <v>8000</v>
      </c>
      <c r="AB117" s="100">
        <f>M117*广告累计效应系数计算!$G$2*广告累计效应系数计算!$K$2+广告是否投放过高——第三轮积分赛四季度广告复盘!T117*广告累计效应系数计算!$G$2+广告是否投放过高——第三轮积分赛四季度广告复盘!AA117</f>
        <v>9277.8416105629603</v>
      </c>
      <c r="AC117" s="100">
        <f t="shared" si="21"/>
        <v>345751.94941716822</v>
      </c>
      <c r="AD117" s="100">
        <f>IFERROR(IF(B117=基础数据!$A$2,广告是否投放过高——第三轮积分赛四季度广告复盘!AB117/广告是否投放过高——第三轮积分赛四季度广告复盘!AC117*基础数据!$D$2,IF(B117=基础数据!$A$3,广告是否投放过高——第三轮积分赛四季度广告复盘!AB117/广告是否投放过高——第三轮积分赛四季度广告复盘!AC117*基础数据!$D$3,IF(B117=基础数据!$A$4,广告是否投放过高——第三轮积分赛四季度广告复盘!AB117/广告是否投放过高——第三轮积分赛四季度广告复盘!AC117*基础数据!$D$4,广告是否投放过高——第三轮积分赛四季度广告复盘!AB117/广告是否投放过高——第三轮积分赛四季度广告复盘!AC117*基础数据!$D$5))),0)</f>
        <v>0.4025071279946168</v>
      </c>
      <c r="AE117" s="115">
        <f>(AD117-Z117)*SUMIFS(基础数据!$C$51:$C$78,基础数据!$B$51:$B$78,广告是否投放过高——第三轮积分赛四季度广告复盘!B117)/100</f>
        <v>0.15183167135399192</v>
      </c>
      <c r="AF117" s="117">
        <f t="shared" si="22"/>
        <v>0</v>
      </c>
      <c r="AG117" s="104">
        <f t="shared" si="23"/>
        <v>0.11537854617371311</v>
      </c>
      <c r="AH117" s="104">
        <v>-37.703171085799653</v>
      </c>
      <c r="AI117" s="104">
        <f>IF(B117=基础数据!$A$2,基础数据!$B$2*广告是否投放过高——第三轮积分赛四季度广告复盘!AG117,IF(B117=基础数据!$A$3,基础数据!$B$3*广告是否投放过高——第三轮积分赛四季度广告复盘!AG117,IF(B117=基础数据!$A$4,基础数据!$B$4*广告是否投放过高——第三轮积分赛四季度广告复盘!AG117,基础数据!$B$5*广告是否投放过高——第三轮积分赛四季度广告复盘!AG117)))-AH117</f>
        <v>106.93029879002752</v>
      </c>
    </row>
    <row r="118" spans="1:35">
      <c r="A118" s="94">
        <f t="shared" si="12"/>
        <v>11</v>
      </c>
      <c r="B118" s="100" t="str">
        <f>IFERROR(LOOKUP(1,0/((订单汇总处理!$G$7:$G$2423=C118)*(订单汇总处理!$D$7:$D$2423=2)),订单汇总处理!$H$7:$H$2423),B119)</f>
        <v>青少年群体</v>
      </c>
      <c r="C118" s="100" t="str">
        <f t="shared" si="13"/>
        <v>青书2</v>
      </c>
      <c r="D118" s="98" t="s">
        <v>3295</v>
      </c>
      <c r="E118" s="98"/>
      <c r="F118" s="99">
        <f>IFERROR(LOOKUP(1,0/('1Q产品评价处理'!$A$13:$A$94=C118),'1Q产品评价处理'!$G$13:$G$94),0)</f>
        <v>0</v>
      </c>
      <c r="G118" s="102">
        <f t="shared" si="14"/>
        <v>0</v>
      </c>
      <c r="H118" s="100">
        <f t="shared" si="15"/>
        <v>144102</v>
      </c>
      <c r="I118" s="100">
        <f>IFERROR(IF(B118=基础数据!$A$2,广告是否投放过高——第三轮积分赛四季度广告复盘!G118/广告是否投放过高——第三轮积分赛四季度广告复盘!H118*基础数据!$D$2,IF(B118=基础数据!$A$3,广告是否投放过高——第三轮积分赛四季度广告复盘!G118/广告是否投放过高——第三轮积分赛四季度广告复盘!H118*基础数据!$D$3,IF(B118=基础数据!$A$4,广告是否投放过高——第三轮积分赛四季度广告复盘!G118/广告是否投放过高——第三轮积分赛四季度广告复盘!H118*基础数据!$D$4,广告是否投放过高——第三轮积分赛四季度广告复盘!G118/广告是否投放过高——第三轮积分赛四季度广告复盘!H118*基础数据!$D$5))),0)</f>
        <v>0</v>
      </c>
      <c r="J118" s="115">
        <f>(I118-F118)*SUMIFS(基础数据!$C$9:$C$12,基础数据!$B$9:$B$12,广告是否投放过高——第三轮积分赛四季度广告复盘!B118)/100</f>
        <v>0</v>
      </c>
      <c r="K118" s="98"/>
      <c r="L118" s="99">
        <f>IFERROR(LOOKUP(1,0/('2Q产品评价处理'!$A$12:$A$507=C118),'2Q产品评价处理'!$G$12:$G$507),0)</f>
        <v>0</v>
      </c>
      <c r="M118" s="102">
        <f t="shared" si="16"/>
        <v>0</v>
      </c>
      <c r="N118" s="100">
        <f>M118+G118*广告累计效应系数计算!$G$2</f>
        <v>0</v>
      </c>
      <c r="O118" s="100">
        <f t="shared" si="17"/>
        <v>302211.49422395945</v>
      </c>
      <c r="P118" s="100">
        <f>IFERROR(IF(B118=基础数据!$A$2,广告是否投放过高——第三轮积分赛四季度广告复盘!N118/广告是否投放过高——第三轮积分赛四季度广告复盘!O118*基础数据!$D$2,IF(B118=基础数据!$A$3,广告是否投放过高——第三轮积分赛四季度广告复盘!N118/广告是否投放过高——第三轮积分赛四季度广告复盘!O118*基础数据!$D$3,IF(B118=基础数据!$A$4,广告是否投放过高——第三轮积分赛四季度广告复盘!N118/广告是否投放过高——第三轮积分赛四季度广告复盘!O118*基础数据!$D$4,广告是否投放过高——第三轮积分赛四季度广告复盘!N118/广告是否投放过高——第三轮积分赛四季度广告复盘!O118*基础数据!$D$5))),0)</f>
        <v>0</v>
      </c>
      <c r="Q118" s="115">
        <f>(P118-L118)*SUMIFS(基础数据!$C$15:$C$26,基础数据!$B$15:$B$26,广告是否投放过高——第三轮积分赛四季度广告复盘!B118)/100</f>
        <v>0</v>
      </c>
      <c r="R118" s="98"/>
      <c r="S118" s="99">
        <f>IFERROR(LOOKUP(1,0/('3Q产品评价处理'!$A$12:$A$853=C118),'3Q产品评价处理'!$G$12:$G$853),0)</f>
        <v>0</v>
      </c>
      <c r="T118" s="102">
        <f t="shared" si="18"/>
        <v>0</v>
      </c>
      <c r="U118" s="100">
        <f>G118*广告累计效应系数计算!$G$2*广告累计效应系数计算!$K$2+广告是否投放过高——第三轮积分赛四季度广告复盘!M118*广告累计效应系数计算!$G$2+广告是否投放过高——第三轮积分赛四季度广告复盘!T118</f>
        <v>0</v>
      </c>
      <c r="V118" s="100">
        <f t="shared" si="19"/>
        <v>269457.56349593622</v>
      </c>
      <c r="W118" s="100">
        <f>IFERROR(IF(B118=基础数据!$A$2,广告是否投放过高——第三轮积分赛四季度广告复盘!U118/广告是否投放过高——第三轮积分赛四季度广告复盘!V118*基础数据!$D$2,IF(B118=基础数据!$A$3,广告是否投放过高——第三轮积分赛四季度广告复盘!U118/广告是否投放过高——第三轮积分赛四季度广告复盘!V118*基础数据!$D$3,IF(B118=基础数据!$A$4,广告是否投放过高——第三轮积分赛四季度广告复盘!U118/广告是否投放过高——第三轮积分赛四季度广告复盘!V118*基础数据!$D$4,广告是否投放过高——第三轮积分赛四季度广告复盘!U118/广告是否投放过高——第三轮积分赛四季度广告复盘!V118*基础数据!$D$5))),0)</f>
        <v>0</v>
      </c>
      <c r="X118" s="115">
        <f>(W118-S118)*SUMIFS(基础数据!$C$29:$C$48,基础数据!$B$29:$B$48,广告是否投放过高——第三轮积分赛四季度广告复盘!B118)/100</f>
        <v>0</v>
      </c>
      <c r="Y118" s="99">
        <v>15000</v>
      </c>
      <c r="Z118" s="99">
        <f>IFERROR(LOOKUP(1,0/('4Q产品评价处理'!$A$12:$A$1017=C118),'4Q产品评价处理'!$G$12:$G$1017),0)</f>
        <v>0.65</v>
      </c>
      <c r="AA118" s="102">
        <f t="shared" si="20"/>
        <v>15000</v>
      </c>
      <c r="AB118" s="100">
        <f>M118*广告累计效应系数计算!$G$2*广告累计效应系数计算!$K$2+广告是否投放过高——第三轮积分赛四季度广告复盘!T118*广告累计效应系数计算!$G$2+广告是否投放过高——第三轮积分赛四季度广告复盘!AA118</f>
        <v>15000</v>
      </c>
      <c r="AC118" s="100">
        <f t="shared" si="21"/>
        <v>345751.94941716822</v>
      </c>
      <c r="AD118" s="100">
        <f>IFERROR(IF(B118=基础数据!$A$2,广告是否投放过高——第三轮积分赛四季度广告复盘!AB118/广告是否投放过高——第三轮积分赛四季度广告复盘!AC118*基础数据!$D$2,IF(B118=基础数据!$A$3,广告是否投放过高——第三轮积分赛四季度广告复盘!AB118/广告是否投放过高——第三轮积分赛四季度广告复盘!AC118*基础数据!$D$3,IF(B118=基础数据!$A$4,广告是否投放过高——第三轮积分赛四季度广告复盘!AB118/广告是否投放过高——第三轮积分赛四季度广告复盘!AC118*基础数据!$D$4,广告是否投放过高——第三轮积分赛四季度广告复盘!AB118/广告是否投放过高——第三轮积分赛四季度广告复盘!AC118*基础数据!$D$5))),0)</f>
        <v>0.65075554998108043</v>
      </c>
      <c r="AE118" s="115">
        <f>(AD118-Z118)*SUMIFS(基础数据!$C$51:$C$78,基础数据!$B$51:$B$78,广告是否投放过高——第三轮积分赛四季度广告复盘!B118)/100</f>
        <v>4.5756106854229366E-2</v>
      </c>
      <c r="AF118" s="117">
        <f t="shared" si="22"/>
        <v>0</v>
      </c>
      <c r="AG118" s="104">
        <f t="shared" si="23"/>
        <v>4.5756106854229366E-2</v>
      </c>
      <c r="AH118" s="104">
        <v>-45.706446678039406</v>
      </c>
      <c r="AI118" s="104">
        <f>IF(B118=基础数据!$A$2,基础数据!$B$2*广告是否投放过高——第三轮积分赛四季度广告复盘!AG118,IF(B118=基础数据!$A$3,基础数据!$B$3*广告是否投放过高——第三轮积分赛四季度广告复盘!AG118,IF(B118=基础数据!$A$4,基础数据!$B$4*广告是否投放过高——第三轮积分赛四季度广告复盘!AG118,基础数据!$B$5*广告是否投放过高——第三轮积分赛四季度广告复盘!AG118)))-AH118</f>
        <v>73.160110790577022</v>
      </c>
    </row>
    <row r="119" spans="1:35">
      <c r="A119" s="94">
        <f t="shared" si="12"/>
        <v>12</v>
      </c>
      <c r="B119" s="100" t="str">
        <f>IFERROR(LOOKUP(1,0/((订单汇总处理!$G$7:$G$2423=C119)*(订单汇总处理!$D$7:$D$2423=2)),订单汇总处理!$H$7:$H$2423),B120)</f>
        <v>青少年群体</v>
      </c>
      <c r="C119" s="100" t="str">
        <f t="shared" si="13"/>
        <v>qn2</v>
      </c>
      <c r="D119" s="98" t="s">
        <v>3296</v>
      </c>
      <c r="E119" s="98"/>
      <c r="F119" s="99">
        <f>IFERROR(LOOKUP(1,0/('1Q产品评价处理'!$A$13:$A$94=C119),'1Q产品评价处理'!$G$13:$G$94),0)</f>
        <v>0</v>
      </c>
      <c r="G119" s="102">
        <f t="shared" si="14"/>
        <v>0</v>
      </c>
      <c r="H119" s="100">
        <f t="shared" si="15"/>
        <v>144102</v>
      </c>
      <c r="I119" s="100">
        <f>IFERROR(IF(B119=基础数据!$A$2,广告是否投放过高——第三轮积分赛四季度广告复盘!G119/广告是否投放过高——第三轮积分赛四季度广告复盘!H119*基础数据!$D$2,IF(B119=基础数据!$A$3,广告是否投放过高——第三轮积分赛四季度广告复盘!G119/广告是否投放过高——第三轮积分赛四季度广告复盘!H119*基础数据!$D$3,IF(B119=基础数据!$A$4,广告是否投放过高——第三轮积分赛四季度广告复盘!G119/广告是否投放过高——第三轮积分赛四季度广告复盘!H119*基础数据!$D$4,广告是否投放过高——第三轮积分赛四季度广告复盘!G119/广告是否投放过高——第三轮积分赛四季度广告复盘!H119*基础数据!$D$5))),0)</f>
        <v>0</v>
      </c>
      <c r="J119" s="115">
        <f>(I119-F119)*SUMIFS(基础数据!$C$9:$C$12,基础数据!$B$9:$B$12,广告是否投放过高——第三轮积分赛四季度广告复盘!B119)/100</f>
        <v>0</v>
      </c>
      <c r="K119" s="98"/>
      <c r="L119" s="99">
        <f>IFERROR(LOOKUP(1,0/('2Q产品评价处理'!$A$12:$A$507=C119),'2Q产品评价处理'!$G$12:$G$507),0)</f>
        <v>0</v>
      </c>
      <c r="M119" s="102">
        <f t="shared" si="16"/>
        <v>0</v>
      </c>
      <c r="N119" s="100">
        <f>M119+G119*广告累计效应系数计算!$G$2</f>
        <v>0</v>
      </c>
      <c r="O119" s="100">
        <f t="shared" si="17"/>
        <v>302211.49422395945</v>
      </c>
      <c r="P119" s="100">
        <f>IFERROR(IF(B119=基础数据!$A$2,广告是否投放过高——第三轮积分赛四季度广告复盘!N119/广告是否投放过高——第三轮积分赛四季度广告复盘!O119*基础数据!$D$2,IF(B119=基础数据!$A$3,广告是否投放过高——第三轮积分赛四季度广告复盘!N119/广告是否投放过高——第三轮积分赛四季度广告复盘!O119*基础数据!$D$3,IF(B119=基础数据!$A$4,广告是否投放过高——第三轮积分赛四季度广告复盘!N119/广告是否投放过高——第三轮积分赛四季度广告复盘!O119*基础数据!$D$4,广告是否投放过高——第三轮积分赛四季度广告复盘!N119/广告是否投放过高——第三轮积分赛四季度广告复盘!O119*基础数据!$D$5))),0)</f>
        <v>0</v>
      </c>
      <c r="Q119" s="115">
        <f>(P119-L119)*SUMIFS(基础数据!$C$15:$C$26,基础数据!$B$15:$B$26,广告是否投放过高——第三轮积分赛四季度广告复盘!B119)/100</f>
        <v>0</v>
      </c>
      <c r="R119" s="98">
        <v>0</v>
      </c>
      <c r="S119" s="99">
        <f>IFERROR(LOOKUP(1,0/('3Q产品评价处理'!$A$12:$A$853=C119),'3Q产品评价处理'!$G$12:$G$853),0)</f>
        <v>0</v>
      </c>
      <c r="T119" s="102">
        <f t="shared" si="18"/>
        <v>0</v>
      </c>
      <c r="U119" s="100">
        <f>G119*广告累计效应系数计算!$G$2*广告累计效应系数计算!$K$2+广告是否投放过高——第三轮积分赛四季度广告复盘!M119*广告累计效应系数计算!$G$2+广告是否投放过高——第三轮积分赛四季度广告复盘!T119</f>
        <v>0</v>
      </c>
      <c r="V119" s="100">
        <f t="shared" si="19"/>
        <v>269457.56349593622</v>
      </c>
      <c r="W119" s="100">
        <f>IFERROR(IF(B119=基础数据!$A$2,广告是否投放过高——第三轮积分赛四季度广告复盘!U119/广告是否投放过高——第三轮积分赛四季度广告复盘!V119*基础数据!$D$2,IF(B119=基础数据!$A$3,广告是否投放过高——第三轮积分赛四季度广告复盘!U119/广告是否投放过高——第三轮积分赛四季度广告复盘!V119*基础数据!$D$3,IF(B119=基础数据!$A$4,广告是否投放过高——第三轮积分赛四季度广告复盘!U119/广告是否投放过高——第三轮积分赛四季度广告复盘!V119*基础数据!$D$4,广告是否投放过高——第三轮积分赛四季度广告复盘!U119/广告是否投放过高——第三轮积分赛四季度广告复盘!V119*基础数据!$D$5))),0)</f>
        <v>0</v>
      </c>
      <c r="X119" s="115">
        <f>(W119-S119)*SUMIFS(基础数据!$C$29:$C$48,基础数据!$B$29:$B$48,广告是否投放过高——第三轮积分赛四季度广告复盘!B119)/100</f>
        <v>0</v>
      </c>
      <c r="Y119" s="99">
        <v>5000</v>
      </c>
      <c r="Z119" s="99">
        <f>IFERROR(LOOKUP(1,0/('4Q产品评价处理'!$A$12:$A$1017=C119),'4Q产品评价处理'!$G$12:$G$1017),0)</f>
        <v>0.22</v>
      </c>
      <c r="AA119" s="102">
        <f t="shared" si="20"/>
        <v>5000</v>
      </c>
      <c r="AB119" s="100">
        <f>M119*广告累计效应系数计算!$G$2*广告累计效应系数计算!$K$2+广告是否投放过高——第三轮积分赛四季度广告复盘!T119*广告累计效应系数计算!$G$2+广告是否投放过高——第三轮积分赛四季度广告复盘!AA119</f>
        <v>5000</v>
      </c>
      <c r="AC119" s="100">
        <f t="shared" si="21"/>
        <v>345751.94941716822</v>
      </c>
      <c r="AD119" s="100">
        <f>IFERROR(IF(B119=基础数据!$A$2,广告是否投放过高——第三轮积分赛四季度广告复盘!AB119/广告是否投放过高——第三轮积分赛四季度广告复盘!AC119*基础数据!$D$2,IF(B119=基础数据!$A$3,广告是否投放过高——第三轮积分赛四季度广告复盘!AB119/广告是否投放过高——第三轮积分赛四季度广告复盘!AC119*基础数据!$D$3,IF(B119=基础数据!$A$4,广告是否投放过高——第三轮积分赛四季度广告复盘!AB119/广告是否投放过高——第三轮积分赛四季度广告复盘!AC119*基础数据!$D$4,广告是否投放过高——第三轮积分赛四季度广告复盘!AB119/广告是否投放过高——第三轮积分赛四季度广告复盘!AC119*基础数据!$D$5))),0)</f>
        <v>0.21691851666036016</v>
      </c>
      <c r="AE119" s="115">
        <f>(AD119-Z119)*SUMIFS(基础数据!$C$51:$C$78,基础数据!$B$51:$B$78,广告是否投放过高——第三轮积分赛四季度广告复盘!B119)/100</f>
        <v>-0.18661463104858872</v>
      </c>
      <c r="AF119" s="117">
        <f t="shared" si="22"/>
        <v>0</v>
      </c>
      <c r="AG119" s="104">
        <f t="shared" si="23"/>
        <v>-0.18661463104858872</v>
      </c>
      <c r="AH119" s="104">
        <v>-136.35548222601292</v>
      </c>
      <c r="AI119" s="104">
        <f>IF(B119=基础数据!$A$2,基础数据!$B$2*广告是否投放过高——第三轮积分赛四季度广告复盘!AG119,IF(B119=基础数据!$A$3,基础数据!$B$3*广告是否投放过高——第三轮积分赛四季度广告复盘!AG119,IF(B119=基础数据!$A$4,基础数据!$B$4*广告是否投放过高——第三轮积分赛四季度广告复盘!AG119,基础数据!$B$5*广告是否投放过高——第三轮积分赛四季度广告复盘!AG119)))-AH119</f>
        <v>24.386703596859689</v>
      </c>
    </row>
    <row r="120" spans="1:35">
      <c r="A120" s="94">
        <f t="shared" si="12"/>
        <v>12</v>
      </c>
      <c r="B120" s="100" t="str">
        <f>IFERROR(LOOKUP(1,0/((订单汇总处理!$G$7:$G$2423=C120)*(订单汇总处理!$D$7:$D$2423=2)),订单汇总处理!$H$7:$H$2423),B121)</f>
        <v>青少年群体</v>
      </c>
      <c r="C120" s="100" t="str">
        <f t="shared" si="13"/>
        <v>青年1</v>
      </c>
      <c r="D120" s="98" t="s">
        <v>3297</v>
      </c>
      <c r="E120" s="99">
        <v>4000</v>
      </c>
      <c r="F120" s="99">
        <f>IFERROR(LOOKUP(1,0/('1Q产品评价处理'!$A$13:$A$94=C120),'1Q产品评价处理'!$G$13:$G$94),0)</f>
        <v>0.42</v>
      </c>
      <c r="G120" s="102">
        <f t="shared" si="14"/>
        <v>4000</v>
      </c>
      <c r="H120" s="100">
        <f t="shared" si="15"/>
        <v>144102</v>
      </c>
      <c r="I120" s="100">
        <f>IFERROR(IF(B120=基础数据!$A$2,广告是否投放过高——第三轮积分赛四季度广告复盘!G120/广告是否投放过高——第三轮积分赛四季度广告复盘!H120*基础数据!$D$2,IF(B120=基础数据!$A$3,广告是否投放过高——第三轮积分赛四季度广告复盘!G120/广告是否投放过高——第三轮积分赛四季度广告复盘!H120*基础数据!$D$3,IF(B120=基础数据!$A$4,广告是否投放过高——第三轮积分赛四季度广告复盘!G120/广告是否投放过高——第三轮积分赛四季度广告复盘!H120*基础数据!$D$4,广告是否投放过高——第三轮积分赛四季度广告复盘!G120/广告是否投放过高——第三轮积分赛四季度广告复盘!H120*基础数据!$D$5))),0)</f>
        <v>0.41637173668651373</v>
      </c>
      <c r="J120" s="115">
        <f>(I120-F120)*SUMIFS(基础数据!$C$9:$C$12,基础数据!$B$9:$B$12,广告是否投放过高——第三轮积分赛四季度广告复盘!B120)/100</f>
        <v>-3.7552525294582764E-2</v>
      </c>
      <c r="K120" s="99">
        <v>3000</v>
      </c>
      <c r="L120" s="99">
        <f>IFERROR(LOOKUP(1,0/('2Q产品评价处理'!$A$12:$A$507=C120),'2Q产品评价处理'!$G$12:$G$507),0)</f>
        <v>0.26</v>
      </c>
      <c r="M120" s="102">
        <f t="shared" si="16"/>
        <v>3000</v>
      </c>
      <c r="N120" s="100">
        <f>M120+G120*广告累计效应系数计算!$G$2</f>
        <v>5146.1485398942277</v>
      </c>
      <c r="O120" s="100">
        <f t="shared" si="17"/>
        <v>302211.49422395945</v>
      </c>
      <c r="P120" s="100">
        <f>IFERROR(IF(B120=基础数据!$A$2,广告是否投放过高——第三轮积分赛四季度广告复盘!N120/广告是否投放过高——第三轮积分赛四季度广告复盘!O120*基础数据!$D$2,IF(B120=基础数据!$A$3,广告是否投放过高——第三轮积分赛四季度广告复盘!N120/广告是否投放过高——第三轮积分赛四季度广告复盘!O120*基础数据!$D$3,IF(B120=基础数据!$A$4,广告是否投放过高——第三轮积分赛四季度广告复盘!N120/广告是否投放过高——第三轮积分赛四季度广告复盘!O120*基础数据!$D$4,广告是否投放过高——第三轮积分赛四季度广告复盘!N120/广告是否投放过高——第三轮积分赛四季度广告复盘!O120*基础数据!$D$5))),0)</f>
        <v>0.25542452743775745</v>
      </c>
      <c r="Q120" s="115">
        <f>(P120-L120)*SUMIFS(基础数据!$C$15:$C$26,基础数据!$B$15:$B$26,广告是否投放过高——第三轮积分赛四季度广告复盘!B120)/100</f>
        <v>-0.12674058997411877</v>
      </c>
      <c r="R120" s="98">
        <v>0</v>
      </c>
      <c r="S120" s="99">
        <f>IFERROR(LOOKUP(1,0/('3Q产品评价处理'!$A$12:$A$853=C120),'3Q产品评价处理'!$G$12:$G$853),0)</f>
        <v>0.14000000000000001</v>
      </c>
      <c r="T120" s="102">
        <f t="shared" si="18"/>
        <v>0</v>
      </c>
      <c r="U120" s="100">
        <f>G120*广告累计效应系数计算!$G$2*广告累计效应系数计算!$K$2+广告是否投放过高——第三轮积分赛四季度广告复盘!M120*广告累计效应系数计算!$G$2+广告是否投放过高——第三轮积分赛四季度广告复盘!T120</f>
        <v>2598.0173723732091</v>
      </c>
      <c r="V120" s="100">
        <f t="shared" si="19"/>
        <v>269457.56349593622</v>
      </c>
      <c r="W120" s="100">
        <f>IFERROR(IF(B120=基础数据!$A$2,广告是否投放过高——第三轮积分赛四季度广告复盘!U120/广告是否投放过高——第三轮积分赛四季度广告复盘!V120*基础数据!$D$2,IF(B120=基础数据!$A$3,广告是否投放过高——第三轮积分赛四季度广告复盘!U120/广告是否投放过高——第三轮积分赛四季度广告复盘!V120*基础数据!$D$3,IF(B120=基础数据!$A$4,广告是否投放过高——第三轮积分赛四季度广告复盘!U120/广告是否投放过高——第三轮积分赛四季度广告复盘!V120*基础数据!$D$4,广告是否投放过高——第三轮积分赛四季度广告复盘!U120/广告是否投放过高——第三轮积分赛四季度广告复盘!V120*基础数据!$D$5))),0)</f>
        <v>0.14462485327930258</v>
      </c>
      <c r="X120" s="115">
        <f>(W120-S120)*SUMIFS(基础数据!$C$29:$C$48,基础数据!$B$29:$B$48,广告是否投放过高——第三轮积分赛四季度广告复盘!B120)/100</f>
        <v>0.20793340343744332</v>
      </c>
      <c r="Y120" s="99">
        <v>5000</v>
      </c>
      <c r="Z120" s="99">
        <f>IFERROR(LOOKUP(1,0/('4Q产品评价处理'!$A$12:$A$1017=C120),'4Q产品评价处理'!$G$12:$G$1017),0)</f>
        <v>0.25</v>
      </c>
      <c r="AA120" s="102">
        <f t="shared" si="20"/>
        <v>5000</v>
      </c>
      <c r="AB120" s="100">
        <f>M120*广告累计效应系数计算!$G$2*广告累计效应系数计算!$K$2+广告是否投放过高——第三轮积分赛四季度广告复盘!T120*广告累计效应系数计算!$G$2+广告是否投放过高——第三轮积分赛四季度广告复盘!AA120</f>
        <v>5741.3044755894034</v>
      </c>
      <c r="AC120" s="100">
        <f t="shared" si="21"/>
        <v>345751.94941716822</v>
      </c>
      <c r="AD120" s="100">
        <f>IFERROR(IF(B120=基础数据!$A$2,广告是否投放过高——第三轮积分赛四季度广告复盘!AB120/广告是否投放过高——第三轮积分赛四季度广告复盘!AC120*基础数据!$D$2,IF(B120=基础数据!$A$3,广告是否投放过高——第三轮积分赛四季度广告复盘!AB120/广告是否投放过高——第三轮积分赛四季度广告复盘!AC120*基础数据!$D$3,IF(B120=基础数据!$A$4,广告是否投放过高——第三轮积分赛四季度广告复盘!AB120/广告是否投放过高——第三轮积分赛四季度广告复盘!AC120*基础数据!$D$4,广告是否投放过高——第三轮积分赛四季度广告复盘!AB120/广告是否投放过高——第三轮积分赛四季度广告复盘!AC120*基础数据!$D$5))),0)</f>
        <v>0.24907905010806805</v>
      </c>
      <c r="AE120" s="115">
        <f>(AD120-Z120)*SUMIFS(基础数据!$C$51:$C$78,基础数据!$B$51:$B$78,广告是否投放过高——第三轮积分赛四季度广告复盘!B120)/100</f>
        <v>-5.5772725455398839E-2</v>
      </c>
      <c r="AF120" s="117">
        <f t="shared" si="22"/>
        <v>0</v>
      </c>
      <c r="AG120" s="104">
        <f t="shared" si="23"/>
        <v>-1.2132437286657069E-2</v>
      </c>
      <c r="AH120" s="104">
        <v>-64.025848438956004</v>
      </c>
      <c r="AI120" s="104">
        <f>IF(B120=基础数据!$A$2,基础数据!$B$2*广告是否投放过高——第三轮积分赛四季度广告复盘!AG120,IF(B120=基础数据!$A$3,基础数据!$B$3*广告是否投放过高——第三轮积分赛四季度广告复盘!AG120,IF(B120=基础数据!$A$4,基础数据!$B$4*广告是否投放过高——第三轮积分赛四季度广告复盘!AG120,基础数据!$B$5*广告是否投放过高——第三轮积分赛四季度广告复盘!AG120)))-AH120</f>
        <v>56.746386066961762</v>
      </c>
    </row>
    <row r="121" spans="1:35">
      <c r="A121" s="94">
        <f t="shared" si="12"/>
        <v>13</v>
      </c>
      <c r="B121" s="100" t="str">
        <f>IFERROR(LOOKUP(1,0/((订单汇总处理!$G$7:$G$2423=C121)*(订单汇总处理!$D$7:$D$2423=2)),订单汇总处理!$H$7:$H$2423),B122)</f>
        <v>青少年群体</v>
      </c>
      <c r="C121" s="100" t="str">
        <f t="shared" si="13"/>
        <v>青青1</v>
      </c>
      <c r="D121" s="98" t="s">
        <v>3298</v>
      </c>
      <c r="E121" s="99">
        <v>5200</v>
      </c>
      <c r="F121" s="99">
        <f>IFERROR(LOOKUP(1,0/('1Q产品评价处理'!$A$13:$A$94=C121),'1Q产品评价处理'!$G$13:$G$94),0)</f>
        <v>0.54</v>
      </c>
      <c r="G121" s="102">
        <f t="shared" si="14"/>
        <v>5200</v>
      </c>
      <c r="H121" s="100">
        <f t="shared" si="15"/>
        <v>144102</v>
      </c>
      <c r="I121" s="100">
        <f>IFERROR(IF(B121=基础数据!$A$2,广告是否投放过高——第三轮积分赛四季度广告复盘!G121/广告是否投放过高——第三轮积分赛四季度广告复盘!H121*基础数据!$D$2,IF(B121=基础数据!$A$3,广告是否投放过高——第三轮积分赛四季度广告复盘!G121/广告是否投放过高——第三轮积分赛四季度广告复盘!H121*基础数据!$D$3,IF(B121=基础数据!$A$4,广告是否投放过高——第三轮积分赛四季度广告复盘!G121/广告是否投放过高——第三轮积分赛四季度广告复盘!H121*基础数据!$D$4,广告是否投放过高——第三轮积分赛四季度广告复盘!G121/广告是否投放过高——第三轮积分赛四季度广告复盘!H121*基础数据!$D$5))),0)</f>
        <v>0.54128325769246777</v>
      </c>
      <c r="J121" s="115">
        <f>(I121-F121)*SUMIFS(基础数据!$C$9:$C$12,基础数据!$B$9:$B$12,广告是否投放过高——第三轮积分赛四季度广告复盘!B121)/100</f>
        <v>1.3281717117041025E-2</v>
      </c>
      <c r="K121" s="99">
        <v>8010</v>
      </c>
      <c r="L121" s="99">
        <f>IFERROR(LOOKUP(1,0/('2Q产品评价处理'!$A$12:$A$507=C121),'2Q产品评价处理'!$G$12:$G$507),0)</f>
        <v>0.54</v>
      </c>
      <c r="M121" s="102">
        <f t="shared" si="16"/>
        <v>8010</v>
      </c>
      <c r="N121" s="100">
        <f>M121+G121*广告累计效应系数计算!$G$2</f>
        <v>10799.993101862496</v>
      </c>
      <c r="O121" s="100">
        <f t="shared" si="17"/>
        <v>302211.49422395945</v>
      </c>
      <c r="P121" s="100">
        <f>IFERROR(IF(B121=基础数据!$A$2,广告是否投放过高——第三轮积分赛四季度广告复盘!N121/广告是否投放过高——第三轮积分赛四季度广告复盘!O121*基础数据!$D$2,IF(B121=基础数据!$A$3,广告是否投放过高——第三轮积分赛四季度广告复盘!N121/广告是否投放过高——第三轮积分赛四季度广告复盘!O121*基础数据!$D$3,IF(B121=基础数据!$A$4,广告是否投放过高——第三轮积分赛四季度广告复盘!N121/广告是否投放过高——第三轮积分赛四季度广告复盘!O121*基础数据!$D$4,广告是否投放过高——第三轮积分赛四季度广告复盘!N121/广告是否投放过高——第三轮积分赛四季度广告复盘!O121*基础数据!$D$5))),0)</f>
        <v>0.53604809752167926</v>
      </c>
      <c r="Q121" s="115">
        <f>(P121-L121)*SUMIFS(基础数据!$C$15:$C$26,基础数据!$B$15:$B$26,广告是否投放过高——第三轮积分赛四季度广告复盘!B121)/100</f>
        <v>-0.10946769864948556</v>
      </c>
      <c r="R121" s="99">
        <v>2000</v>
      </c>
      <c r="S121" s="99">
        <f>IFERROR(LOOKUP(1,0/('3Q产品评价处理'!$A$12:$A$853=C121),'3Q产品评价处理'!$G$12:$G$853),0)</f>
        <v>0.42</v>
      </c>
      <c r="T121" s="102">
        <f t="shared" si="18"/>
        <v>2000</v>
      </c>
      <c r="U121" s="100">
        <f>G121*广告累计效应系数计算!$G$2*广告累计效应系数计算!$K$2+广告是否投放过高——第三轮积分赛四季度广告复盘!M121*广告累计效应系数计算!$G$2+广告是否投放过高——第三轮积分赛四季度广告复盘!T121</f>
        <v>7582.5902088264911</v>
      </c>
      <c r="V121" s="100">
        <f t="shared" si="19"/>
        <v>269457.56349593622</v>
      </c>
      <c r="W121" s="100">
        <f>IFERROR(IF(B121=基础数据!$A$2,广告是否投放过高——第三轮积分赛四季度广告复盘!U121/广告是否投放过高——第三轮积分赛四季度广告复盘!V121*基础数据!$D$2,IF(B121=基础数据!$A$3,广告是否投放过高——第三轮积分赛四季度广告复盘!U121/广告是否投放过高——第三轮积分赛四季度广告复盘!V121*基础数据!$D$3,IF(B121=基础数据!$A$4,广告是否投放过高——第三轮积分赛四季度广告复盘!U121/广告是否投放过高——第三轮积分赛四季度广告复盘!V121*基础数据!$D$4,广告是否投放过高——第三轮积分赛四季度广告复盘!U121/广告是否投放过高——第三轮积分赛四季度广告复盘!V121*基础数据!$D$5))),0)</f>
        <v>0.42210302675030575</v>
      </c>
      <c r="X121" s="115">
        <f>(W121-S121)*SUMIFS(基础数据!$C$29:$C$48,基础数据!$B$29:$B$48,广告是否投放过高——第三轮积分赛四季度广告复盘!B121)/100</f>
        <v>9.4552082693747402E-2</v>
      </c>
      <c r="Y121" s="99">
        <v>9510</v>
      </c>
      <c r="Z121" s="99">
        <f>IFERROR(LOOKUP(1,0/('4Q产品评价处理'!$A$12:$A$1017=C121),'4Q产品评价处理'!$G$12:$G$1017),0)</f>
        <v>0.54</v>
      </c>
      <c r="AA121" s="102">
        <f t="shared" si="20"/>
        <v>9510</v>
      </c>
      <c r="AB121" s="100">
        <f>M121*广告累计效应系数计算!$G$2*广告累计效应系数计算!$K$2+广告是否投放过高——第三轮积分赛四季度广告复盘!T121*广告累计效应系数计算!$G$2+广告是否投放过高——第三轮积分赛四季度广告复盘!AA121</f>
        <v>12562.357219770822</v>
      </c>
      <c r="AC121" s="100">
        <f t="shared" si="21"/>
        <v>345751.94941716822</v>
      </c>
      <c r="AD121" s="100">
        <f>IFERROR(IF(B121=基础数据!$A$2,广告是否投放过高——第三轮积分赛四季度广告复盘!AB121/广告是否投放过高——第三轮积分赛四季度广告复盘!AC121*基础数据!$D$2,IF(B121=基础数据!$A$3,广告是否投放过高——第三轮积分赛四季度广告复盘!AB121/广告是否投放过高——第三轮积分赛四季度广告复盘!AC121*基础数据!$D$3,IF(B121=基础数据!$A$4,广告是否投放过高——第三轮积分赛四季度广告复盘!AB121/广告是否投放过高——第三轮积分赛四季度广告复盘!AC121*基础数据!$D$4,广告是否投放过高——第三轮积分赛四季度广告复盘!AB121/广告是否投放过高——第三轮积分赛四季度广告复盘!AC121*基础数据!$D$5))),0)</f>
        <v>0.54500157877405053</v>
      </c>
      <c r="AE121" s="115">
        <f>(AD121-Z121)*SUMIFS(基础数据!$C$51:$C$78,基础数据!$B$51:$B$78,广告是否投放过高——第三轮积分赛四季度广告复盘!B121)/100</f>
        <v>0.30289561055649811</v>
      </c>
      <c r="AF121" s="117">
        <f t="shared" si="22"/>
        <v>0</v>
      </c>
      <c r="AG121" s="104">
        <f t="shared" si="23"/>
        <v>0.30126171171780097</v>
      </c>
      <c r="AH121" s="104">
        <v>35.593450663491119</v>
      </c>
      <c r="AI121" s="104">
        <f>IF(B121=基础数据!$A$2,基础数据!$B$2*广告是否投放过高——第三轮积分赛四季度广告复盘!AG121,IF(B121=基础数据!$A$3,基础数据!$B$3*广告是否投放过高——第三轮积分赛四季度广告复盘!AG121,IF(B121=基础数据!$A$4,基础数据!$B$4*广告是否投放过高——第三轮积分赛四季度广告复盘!AG121,基础数据!$B$5*广告是否投放过高——第三轮积分赛四季度广告复盘!AG121)))-AH121</f>
        <v>145.16357636718945</v>
      </c>
    </row>
    <row r="122" spans="1:35">
      <c r="A122" s="94">
        <f t="shared" si="12"/>
        <v>13</v>
      </c>
      <c r="B122" s="100" t="str">
        <f>IFERROR(LOOKUP(1,0/((订单汇总处理!$G$7:$G$2423=C122)*(订单汇总处理!$D$7:$D$2423=2)),订单汇总处理!$H$7:$H$2423),B123)</f>
        <v>青少年群体</v>
      </c>
      <c r="C122" s="100" t="str">
        <f t="shared" si="13"/>
        <v>青青2</v>
      </c>
      <c r="D122" s="98" t="s">
        <v>3299</v>
      </c>
      <c r="E122" s="98"/>
      <c r="F122" s="99">
        <f>IFERROR(LOOKUP(1,0/('1Q产品评价处理'!$A$13:$A$94=C122),'1Q产品评价处理'!$G$13:$G$94),0)</f>
        <v>0</v>
      </c>
      <c r="G122" s="102">
        <f t="shared" si="14"/>
        <v>0</v>
      </c>
      <c r="H122" s="100">
        <f t="shared" si="15"/>
        <v>144102</v>
      </c>
      <c r="I122" s="100">
        <f>IFERROR(IF(B122=基础数据!$A$2,广告是否投放过高——第三轮积分赛四季度广告复盘!G122/广告是否投放过高——第三轮积分赛四季度广告复盘!H122*基础数据!$D$2,IF(B122=基础数据!$A$3,广告是否投放过高——第三轮积分赛四季度广告复盘!G122/广告是否投放过高——第三轮积分赛四季度广告复盘!H122*基础数据!$D$3,IF(B122=基础数据!$A$4,广告是否投放过高——第三轮积分赛四季度广告复盘!G122/广告是否投放过高——第三轮积分赛四季度广告复盘!H122*基础数据!$D$4,广告是否投放过高——第三轮积分赛四季度广告复盘!G122/广告是否投放过高——第三轮积分赛四季度广告复盘!H122*基础数据!$D$5))),0)</f>
        <v>0</v>
      </c>
      <c r="J122" s="115">
        <f>(I122-F122)*SUMIFS(基础数据!$C$9:$C$12,基础数据!$B$9:$B$12,广告是否投放过高——第三轮积分赛四季度广告复盘!B122)/100</f>
        <v>0</v>
      </c>
      <c r="K122" s="99">
        <v>8010</v>
      </c>
      <c r="L122" s="99">
        <f>IFERROR(LOOKUP(1,0/('2Q产品评价处理'!$A$12:$A$507=C122),'2Q产品评价处理'!$G$12:$G$507),0)</f>
        <v>0.4</v>
      </c>
      <c r="M122" s="102">
        <f t="shared" si="16"/>
        <v>8010</v>
      </c>
      <c r="N122" s="100">
        <f>M122+G122*广告累计效应系数计算!$G$2</f>
        <v>8010</v>
      </c>
      <c r="O122" s="100">
        <f t="shared" si="17"/>
        <v>302211.49422395945</v>
      </c>
      <c r="P122" s="100">
        <f>IFERROR(IF(B122=基础数据!$A$2,广告是否投放过高——第三轮积分赛四季度广告复盘!N122/广告是否投放过高——第三轮积分赛四季度广告复盘!O122*基础数据!$D$2,IF(B122=基础数据!$A$3,广告是否投放过高——第三轮积分赛四季度广告复盘!N122/广告是否投放过高——第三轮积分赛四季度广告复盘!O122*基础数据!$D$3,IF(B122=基础数据!$A$4,广告是否投放过高——第三轮积分赛四季度广告复盘!N122/广告是否投放过高——第三轮积分赛四季度广告复盘!O122*基础数据!$D$4,广告是否投放过高——第三轮积分赛四季度广告复盘!N122/广告是否投放过高——第三轮积分赛四季度广告复盘!O122*基础数据!$D$5))),0)</f>
        <v>0.39756925959593248</v>
      </c>
      <c r="Q122" s="115">
        <f>(P122-L122)*SUMIFS(基础数据!$C$15:$C$26,基础数据!$B$15:$B$26,广告是否投放过高——第三轮积分赛四季度广告复盘!B122)/100</f>
        <v>-6.733150919267096E-2</v>
      </c>
      <c r="R122" s="99">
        <v>2000</v>
      </c>
      <c r="S122" s="99">
        <f>IFERROR(LOOKUP(1,0/('3Q产品评价处理'!$A$12:$A$853=C122),'3Q产品评价处理'!$G$12:$G$853),0)</f>
        <v>0.35</v>
      </c>
      <c r="T122" s="102">
        <f t="shared" si="18"/>
        <v>2000</v>
      </c>
      <c r="U122" s="100">
        <f>G122*广告累计效应系数计算!$G$2*广告累计效应系数计算!$K$2+广告是否投放过高——第三轮积分赛四季度广告复盘!M122*广告累计效应系数计算!$G$2+广告是否投放过高——第三轮积分赛四季度广告复盘!T122</f>
        <v>6297.6624511381915</v>
      </c>
      <c r="V122" s="100">
        <f t="shared" si="19"/>
        <v>269457.56349593622</v>
      </c>
      <c r="W122" s="100">
        <f>IFERROR(IF(B122=基础数据!$A$2,广告是否投放过高——第三轮积分赛四季度广告复盘!U122/广告是否投放过高——第三轮积分赛四季度广告复盘!V122*基础数据!$D$2,IF(B122=基础数据!$A$3,广告是否投放过高——第三轮积分赛四季度广告复盘!U122/广告是否投放过高——第三轮积分赛四季度广告复盘!V122*基础数据!$D$3,IF(B122=基础数据!$A$4,广告是否投放过高——第三轮积分赛四季度广告复盘!U122/广告是否投放过高——第三轮积分赛四季度广告复盘!V122*基础数据!$D$4,广告是否投放过高——第三轮积分赛四季度广告复盘!U122/广告是否投放过高——第三轮积分赛四季度广告复盘!V122*基础数据!$D$5))),0)</f>
        <v>0.3505744486867875</v>
      </c>
      <c r="X122" s="115">
        <f>(W122-S122)*SUMIFS(基础数据!$C$29:$C$48,基础数据!$B$29:$B$48,广告是否投放过高——第三轮积分赛四季度广告复盘!B122)/100</f>
        <v>2.5827212957966941E-2</v>
      </c>
      <c r="Y122" s="99">
        <v>9510</v>
      </c>
      <c r="Z122" s="99">
        <f>IFERROR(LOOKUP(1,0/('4Q产品评价处理'!$A$12:$A$1017=C122),'4Q产品评价处理'!$G$12:$G$1017),0)</f>
        <v>0.54</v>
      </c>
      <c r="AA122" s="102">
        <f t="shared" si="20"/>
        <v>9510</v>
      </c>
      <c r="AB122" s="100">
        <f>M122*广告累计效应系数计算!$G$2*广告累计效应系数计算!$K$2+广告是否投放过高——第三轮积分赛四季度广告复盘!T122*广告累计效应系数计算!$G$2+广告是否投放过高——第三轮积分赛四季度广告复盘!AA122</f>
        <v>12562.357219770822</v>
      </c>
      <c r="AC122" s="100">
        <f t="shared" si="21"/>
        <v>345751.94941716822</v>
      </c>
      <c r="AD122" s="100">
        <f>IFERROR(IF(B122=基础数据!$A$2,广告是否投放过高——第三轮积分赛四季度广告复盘!AB122/广告是否投放过高——第三轮积分赛四季度广告复盘!AC122*基础数据!$D$2,IF(B122=基础数据!$A$3,广告是否投放过高——第三轮积分赛四季度广告复盘!AB122/广告是否投放过高——第三轮积分赛四季度广告复盘!AC122*基础数据!$D$3,IF(B122=基础数据!$A$4,广告是否投放过高——第三轮积分赛四季度广告复盘!AB122/广告是否投放过高——第三轮积分赛四季度广告复盘!AC122*基础数据!$D$4,广告是否投放过高——第三轮积分赛四季度广告复盘!AB122/广告是否投放过高——第三轮积分赛四季度广告复盘!AC122*基础数据!$D$5))),0)</f>
        <v>0.54500157877405053</v>
      </c>
      <c r="AE122" s="115">
        <f>(AD122-Z122)*SUMIFS(基础数据!$C$51:$C$78,基础数据!$B$51:$B$78,广告是否投放过高——第三轮积分赛四季度广告复盘!B122)/100</f>
        <v>0.30289561055649811</v>
      </c>
      <c r="AF122" s="117">
        <f t="shared" si="22"/>
        <v>0</v>
      </c>
      <c r="AG122" s="104">
        <f t="shared" si="23"/>
        <v>0.26139131432179408</v>
      </c>
      <c r="AH122" s="104">
        <v>25.887466855096157</v>
      </c>
      <c r="AI122" s="104">
        <f>IF(B122=基础数据!$A$2,基础数据!$B$2*广告是否投放过高——第三轮积分赛四季度广告复盘!AG122,IF(B122=基础数据!$A$3,基础数据!$B$3*广告是否投放过高——第三轮积分赛四季度广告复盘!AG122,IF(B122=基础数据!$A$4,基础数据!$B$4*广告是否投放过高——第三轮积分赛四季度广告复盘!AG122,基础数据!$B$5*广告是否投放过高——第三轮积分赛四季度广告复盘!AG122)))-AH122</f>
        <v>130.94732173798027</v>
      </c>
    </row>
    <row r="123" spans="1:35" ht="26.4">
      <c r="A123" s="94">
        <f t="shared" si="12"/>
        <v>14</v>
      </c>
      <c r="B123" s="100" t="str">
        <f>IFERROR(LOOKUP(1,0/((订单汇总处理!$G$7:$G$2423=C123)*(订单汇总处理!$D$7:$D$2423=2)),订单汇总处理!$H$7:$H$2423),B124)</f>
        <v>青少年群体</v>
      </c>
      <c r="C123" s="100" t="str">
        <f t="shared" si="13"/>
        <v>q112</v>
      </c>
      <c r="D123" s="98" t="s">
        <v>3300</v>
      </c>
      <c r="E123" s="98"/>
      <c r="F123" s="99">
        <f>IFERROR(LOOKUP(1,0/('1Q产品评价处理'!$A$13:$A$94=C123),'1Q产品评价处理'!$G$13:$G$94),0)</f>
        <v>0</v>
      </c>
      <c r="G123" s="102">
        <f t="shared" si="14"/>
        <v>0</v>
      </c>
      <c r="H123" s="100">
        <f t="shared" si="15"/>
        <v>144102</v>
      </c>
      <c r="I123" s="100">
        <f>IFERROR(IF(B123=基础数据!$A$2,广告是否投放过高——第三轮积分赛四季度广告复盘!G123/广告是否投放过高——第三轮积分赛四季度广告复盘!H123*基础数据!$D$2,IF(B123=基础数据!$A$3,广告是否投放过高——第三轮积分赛四季度广告复盘!G123/广告是否投放过高——第三轮积分赛四季度广告复盘!H123*基础数据!$D$3,IF(B123=基础数据!$A$4,广告是否投放过高——第三轮积分赛四季度广告复盘!G123/广告是否投放过高——第三轮积分赛四季度广告复盘!H123*基础数据!$D$4,广告是否投放过高——第三轮积分赛四季度广告复盘!G123/广告是否投放过高——第三轮积分赛四季度广告复盘!H123*基础数据!$D$5))),0)</f>
        <v>0</v>
      </c>
      <c r="J123" s="115">
        <f>(I123-F123)*SUMIFS(基础数据!$C$9:$C$12,基础数据!$B$9:$B$12,广告是否投放过高——第三轮积分赛四季度广告复盘!B123)/100</f>
        <v>0</v>
      </c>
      <c r="K123" s="99">
        <v>4500</v>
      </c>
      <c r="L123" s="99">
        <f>IFERROR(LOOKUP(1,0/('2Q产品评价处理'!$A$12:$A$507=C123),'2Q产品评价处理'!$G$12:$G$507),0)</f>
        <v>0.22</v>
      </c>
      <c r="M123" s="102">
        <f t="shared" si="16"/>
        <v>4500</v>
      </c>
      <c r="N123" s="100">
        <f>M123+G123*广告累计效应系数计算!$G$2</f>
        <v>4500</v>
      </c>
      <c r="O123" s="100">
        <f t="shared" si="17"/>
        <v>302211.49422395945</v>
      </c>
      <c r="P123" s="100">
        <f>IFERROR(IF(B123=基础数据!$A$2,广告是否投放过高——第三轮积分赛四季度广告复盘!N123/广告是否投放过高——第三轮积分赛四季度广告复盘!O123*基础数据!$D$2,IF(B123=基础数据!$A$3,广告是否投放过高——第三轮积分赛四季度广告复盘!N123/广告是否投放过高——第三轮积分赛四季度广告复盘!O123*基础数据!$D$3,IF(B123=基础数据!$A$4,广告是否投放过高——第三轮积分赛四季度广告复盘!N123/广告是否投放过高——第三轮积分赛四季度广告复盘!O123*基础数据!$D$4,广告是否投放过高——第三轮积分赛四季度广告复盘!N123/广告是否投放过高——第三轮积分赛四季度广告复盘!O123*基础数据!$D$5))),0)</f>
        <v>0.2233535166269284</v>
      </c>
      <c r="Q123" s="115">
        <f>(P123-L123)*SUMIFS(基础数据!$C$15:$C$26,基础数据!$B$15:$B$26,广告是否投放过高——第三轮积分赛四季度广告复盘!B123)/100</f>
        <v>9.2892410565916655E-2</v>
      </c>
      <c r="R123" s="99">
        <v>1100</v>
      </c>
      <c r="S123" s="99">
        <f>IFERROR(LOOKUP(1,0/('3Q产品评价处理'!$A$12:$A$853=C123),'3Q产品评价处理'!$G$12:$G$853),0)</f>
        <v>0.19</v>
      </c>
      <c r="T123" s="102">
        <f t="shared" si="18"/>
        <v>1100</v>
      </c>
      <c r="U123" s="100">
        <f>G123*广告累计效应系数计算!$G$2*广告累计效应系数计算!$K$2+广告是否投放过高——第三轮积分赛四季度广告复盘!M123*广告累计效应系数计算!$G$2+广告是否投放过高——第三轮积分赛四季度广告复盘!T123</f>
        <v>3514.4171073810066</v>
      </c>
      <c r="V123" s="100">
        <f t="shared" si="19"/>
        <v>269457.56349593622</v>
      </c>
      <c r="W123" s="100">
        <f>IFERROR(IF(B123=基础数据!$A$2,广告是否投放过高——第三轮积分赛四季度广告复盘!U123/广告是否投放过高——第三轮积分赛四季度广告复盘!V123*基础数据!$D$2,IF(B123=基础数据!$A$3,广告是否投放过高——第三轮积分赛四季度广告复盘!U123/广告是否投放过高——第三轮积分赛四季度广告复盘!V123*基础数据!$D$3,IF(B123=基础数据!$A$4,广告是否投放过高——第三轮积分赛四季度广告复盘!U123/广告是否投放过高——第三轮积分赛四季度广告复盘!V123*基础数据!$D$4,广告是否投放过高——第三轮积分赛四季度广告复盘!U123/广告是否投放过高——第三轮积分赛四季度广告复盘!V123*基础数据!$D$5))),0)</f>
        <v>0.19563843718756899</v>
      </c>
      <c r="X123" s="115">
        <f>(W123-S123)*SUMIFS(基础数据!$C$29:$C$48,基础数据!$B$29:$B$48,广告是否投放过高——第三轮积分赛四季度广告复盘!B123)/100</f>
        <v>0.25350413595310156</v>
      </c>
      <c r="Y123" s="99">
        <v>3000</v>
      </c>
      <c r="Z123" s="99">
        <f>IFERROR(LOOKUP(1,0/('4Q产品评价处理'!$A$12:$A$1017=C123),'4Q产品评价处理'!$G$12:$G$1017),0)</f>
        <v>0.2</v>
      </c>
      <c r="AA123" s="102">
        <f t="shared" si="20"/>
        <v>3000</v>
      </c>
      <c r="AB123" s="100">
        <f>M123*广告累计效应系数计算!$G$2*广告累计效应系数计算!$K$2+广告是否投放过高——第三轮积分赛四季度广告复盘!T123*广告累计效应系数计算!$G$2+广告是否投放过高——第三轮积分赛四季度广告复盘!AA123</f>
        <v>4702.1475618550176</v>
      </c>
      <c r="AC123" s="100">
        <f t="shared" si="21"/>
        <v>345751.94941716822</v>
      </c>
      <c r="AD123" s="100">
        <f>IFERROR(IF(B123=基础数据!$A$2,广告是否投放过高——第三轮积分赛四季度广告复盘!AB123/广告是否投放过高——第三轮积分赛四季度广告复盘!AC123*基础数据!$D$2,IF(B123=基础数据!$A$3,广告是否投放过高——第三轮积分赛四季度广告复盘!AB123/广告是否投放过高——第三轮积分赛四季度广告复盘!AC123*基础数据!$D$3,IF(B123=基础数据!$A$4,广告是否投放过高——第三轮积分赛四季度广告复盘!AB123/广告是否投放过高——第三轮积分赛四季度广告复盘!AC123*基础数据!$D$4,广告是否投放过高——第三轮积分赛四季度广告复盘!AB123/广告是否投放过高——第三轮积分赛四季度广告复盘!AC123*基础数据!$D$5))),0)</f>
        <v>0.2039965748471439</v>
      </c>
      <c r="AE123" s="115">
        <f>(AD123-Z123)*SUMIFS(基础数据!$C$51:$C$78,基础数据!$B$51:$B$78,广告是否投放过高——第三轮积分赛四季度广告复盘!B123)/100</f>
        <v>0.24203257274303372</v>
      </c>
      <c r="AF123" s="117">
        <f t="shared" si="22"/>
        <v>0</v>
      </c>
      <c r="AG123" s="104">
        <f t="shared" si="23"/>
        <v>0.58842911926205188</v>
      </c>
      <c r="AH123" s="104">
        <v>291.24049386333905</v>
      </c>
      <c r="AI123" s="104">
        <f>IF(B123=基础数据!$A$2,基础数据!$B$2*广告是否投放过高——第三轮积分赛四季度广告复盘!AG123,IF(B123=基础数据!$A$3,基础数据!$B$3*广告是否投放过高——第三轮积分赛四季度广告复盘!AG123,IF(B123=基础数据!$A$4,基础数据!$B$4*广告是否投放过高——第三轮积分赛四季度广告复盘!AG123,基础数据!$B$5*广告是否投放过高——第三轮积分赛四季度广告复盘!AG123)))-AH123</f>
        <v>61.816977693892056</v>
      </c>
    </row>
    <row r="124" spans="1:35" ht="26.4">
      <c r="A124" s="94">
        <f t="shared" si="12"/>
        <v>14</v>
      </c>
      <c r="B124" s="100" t="str">
        <f>IFERROR(LOOKUP(1,0/((订单汇总处理!$G$7:$G$2423=C124)*(订单汇总处理!$D$7:$D$2423=2)),订单汇总处理!$H$7:$H$2423),B125)</f>
        <v>青少年群体</v>
      </c>
      <c r="C124" s="100" t="str">
        <f t="shared" si="13"/>
        <v>q1121</v>
      </c>
      <c r="D124" s="98" t="s">
        <v>3301</v>
      </c>
      <c r="E124" s="99">
        <v>4000</v>
      </c>
      <c r="F124" s="99">
        <f>IFERROR(LOOKUP(1,0/('1Q产品评价处理'!$A$13:$A$94=C124),'1Q产品评价处理'!$G$13:$G$94),0)</f>
        <v>0.42</v>
      </c>
      <c r="G124" s="102">
        <f t="shared" si="14"/>
        <v>4000</v>
      </c>
      <c r="H124" s="100">
        <f t="shared" si="15"/>
        <v>144102</v>
      </c>
      <c r="I124" s="100">
        <f>IFERROR(IF(B124=基础数据!$A$2,广告是否投放过高——第三轮积分赛四季度广告复盘!G124/广告是否投放过高——第三轮积分赛四季度广告复盘!H124*基础数据!$D$2,IF(B124=基础数据!$A$3,广告是否投放过高——第三轮积分赛四季度广告复盘!G124/广告是否投放过高——第三轮积分赛四季度广告复盘!H124*基础数据!$D$3,IF(B124=基础数据!$A$4,广告是否投放过高——第三轮积分赛四季度广告复盘!G124/广告是否投放过高——第三轮积分赛四季度广告复盘!H124*基础数据!$D$4,广告是否投放过高——第三轮积分赛四季度广告复盘!G124/广告是否投放过高——第三轮积分赛四季度广告复盘!H124*基础数据!$D$5))),0)</f>
        <v>0.41637173668651373</v>
      </c>
      <c r="J124" s="115">
        <f>(I124-F124)*SUMIFS(基础数据!$C$9:$C$12,基础数据!$B$9:$B$12,广告是否投放过高——第三轮积分赛四季度广告复盘!B124)/100</f>
        <v>-3.7552525294582764E-2</v>
      </c>
      <c r="K124" s="99">
        <v>3000</v>
      </c>
      <c r="L124" s="99">
        <f>IFERROR(LOOKUP(1,0/('2Q产品评价处理'!$A$12:$A$507=C124),'2Q产品评价处理'!$G$12:$G$507),0)</f>
        <v>0.26</v>
      </c>
      <c r="M124" s="102">
        <f t="shared" si="16"/>
        <v>3000</v>
      </c>
      <c r="N124" s="100">
        <f>M124+G124*广告累计效应系数计算!$G$2</f>
        <v>5146.1485398942277</v>
      </c>
      <c r="O124" s="100">
        <f t="shared" si="17"/>
        <v>302211.49422395945</v>
      </c>
      <c r="P124" s="100">
        <f>IFERROR(IF(B124=基础数据!$A$2,广告是否投放过高——第三轮积分赛四季度广告复盘!N124/广告是否投放过高——第三轮积分赛四季度广告复盘!O124*基础数据!$D$2,IF(B124=基础数据!$A$3,广告是否投放过高——第三轮积分赛四季度广告复盘!N124/广告是否投放过高——第三轮积分赛四季度广告复盘!O124*基础数据!$D$3,IF(B124=基础数据!$A$4,广告是否投放过高——第三轮积分赛四季度广告复盘!N124/广告是否投放过高——第三轮积分赛四季度广告复盘!O124*基础数据!$D$4,广告是否投放过高——第三轮积分赛四季度广告复盘!N124/广告是否投放过高——第三轮积分赛四季度广告复盘!O124*基础数据!$D$5))),0)</f>
        <v>0.25542452743775745</v>
      </c>
      <c r="Q124" s="115">
        <f>(P124-L124)*SUMIFS(基础数据!$C$15:$C$26,基础数据!$B$15:$B$26,广告是否投放过高——第三轮积分赛四季度广告复盘!B124)/100</f>
        <v>-0.12674058997411877</v>
      </c>
      <c r="R124" s="99">
        <v>1100</v>
      </c>
      <c r="S124" s="99">
        <f>IFERROR(LOOKUP(1,0/('3Q产品评价处理'!$A$12:$A$853=C124),'3Q产品评价处理'!$G$12:$G$853),0)</f>
        <v>0.2</v>
      </c>
      <c r="T124" s="102">
        <f t="shared" si="18"/>
        <v>1100</v>
      </c>
      <c r="U124" s="100">
        <f>G124*广告累计效应系数计算!$G$2*广告累计效应系数计算!$K$2+广告是否投放过高——第三轮积分赛四季度广告复盘!M124*广告累计效应系数计算!$G$2+广告是否投放过高——第三轮积分赛四季度广告复盘!T124</f>
        <v>3698.0173723732091</v>
      </c>
      <c r="V124" s="100">
        <f t="shared" si="19"/>
        <v>269457.56349593622</v>
      </c>
      <c r="W124" s="100">
        <f>IFERROR(IF(B124=基础数据!$A$2,广告是否投放过高——第三轮积分赛四季度广告复盘!U124/广告是否投放过高——第三轮积分赛四季度广告复盘!V124*基础数据!$D$2,IF(B124=基础数据!$A$3,广告是否投放过高——第三轮积分赛四季度广告复盘!U124/广告是否投放过高——第三轮积分赛四季度广告复盘!V124*基础数据!$D$3,IF(B124=基础数据!$A$4,广告是否投放过高——第三轮积分赛四季度广告复盘!U124/广告是否投放过高——第三轮积分赛四季度广告复盘!V124*基础数据!$D$4,广告是否投放过高——第三轮积分赛四季度广告复盘!U124/广告是否投放过高——第三轮积分赛四季度广告复盘!V124*基础数据!$D$5))),0)</f>
        <v>0.20585898523659255</v>
      </c>
      <c r="X124" s="115">
        <f>(W124-S124)*SUMIFS(基础数据!$C$29:$C$48,基础数据!$B$29:$B$48,广告是否投放过高——第三轮积分赛四季度广告复盘!B124)/100</f>
        <v>0.26341997623720032</v>
      </c>
      <c r="Y124" s="99">
        <v>3000</v>
      </c>
      <c r="Z124" s="99">
        <f>IFERROR(LOOKUP(1,0/('4Q产品评价处理'!$A$12:$A$1017=C124),'4Q产品评价处理'!$G$12:$G$1017),0)</f>
        <v>0.19</v>
      </c>
      <c r="AA124" s="102">
        <f t="shared" si="20"/>
        <v>3000</v>
      </c>
      <c r="AB124" s="100">
        <f>M124*广告累计效应系数计算!$G$2*广告累计效应系数计算!$K$2+广告是否投放过高——第三轮积分赛四季度广告复盘!T124*广告累计效应系数计算!$G$2+广告是否投放过高——第三轮积分赛四季度广告复盘!AA124</f>
        <v>4331.4953240603163</v>
      </c>
      <c r="AC124" s="100">
        <f t="shared" si="21"/>
        <v>345751.94941716822</v>
      </c>
      <c r="AD124" s="100">
        <f>IFERROR(IF(B124=基础数据!$A$2,广告是否投放过高——第三轮积分赛四季度广告复盘!AB124/广告是否投放过高——第三轮积分赛四季度广告复盘!AC124*基础数据!$D$2,IF(B124=基础数据!$A$3,广告是否投放过高——第三轮积分赛四季度广告复盘!AB124/广告是否投放过高——第三轮积分赛四季度广告复盘!AC124*基础数据!$D$3,IF(B124=基础数据!$A$4,广告是否投放过高——第三轮积分赛四季度广告复盘!AB124/广告是否投放过高——第三轮积分赛四季度广告复盘!AC124*基础数据!$D$4,广告是否投放过高——第三轮积分赛四季度广告复盘!AB124/广告是否投放过高——第三轮积分赛四季度广告复盘!AC124*基础数据!$D$5))),0)</f>
        <v>0.18791630812328994</v>
      </c>
      <c r="AE124" s="115">
        <f>(AD124-Z124)*SUMIFS(基础数据!$C$51:$C$78,基础数据!$B$51:$B$78,广告是否投放过高——第三轮积分赛四季度广告复盘!B124)/100</f>
        <v>-0.12618838005356151</v>
      </c>
      <c r="AF124" s="117">
        <f t="shared" si="22"/>
        <v>0</v>
      </c>
      <c r="AG124" s="104">
        <f t="shared" si="23"/>
        <v>-2.7061519085062741E-2</v>
      </c>
      <c r="AH124" s="104">
        <v>-78.277418635887273</v>
      </c>
      <c r="AI124" s="104">
        <f>IF(B124=基础数据!$A$2,基础数据!$B$2*广告是否投放过高——第三轮积分赛四季度广告复盘!AG124,IF(B124=基础数据!$A$3,基础数据!$B$3*广告是否投放过高——第三轮积分赛四季度广告复盘!AG124,IF(B124=基础数据!$A$4,基础数据!$B$4*广告是否投放过高——第三轮积分赛四季度广告复盘!AG124,基础数据!$B$5*广告是否投放过高——第三轮积分赛四季度广告复盘!AG124)))-AH124</f>
        <v>62.040507184849631</v>
      </c>
    </row>
    <row r="125" spans="1:35" ht="26.4">
      <c r="A125" s="94">
        <f t="shared" si="12"/>
        <v>14</v>
      </c>
      <c r="B125" s="100" t="str">
        <f>IFERROR(LOOKUP(1,0/((订单汇总处理!$G$7:$G$2423=C125)*(订单汇总处理!$D$7:$D$2423=2)),订单汇总处理!$H$7:$H$2423),B126)</f>
        <v>青少年群体</v>
      </c>
      <c r="C125" s="100" t="str">
        <f t="shared" si="13"/>
        <v>q212</v>
      </c>
      <c r="D125" s="98" t="s">
        <v>3302</v>
      </c>
      <c r="E125" s="99">
        <v>4000</v>
      </c>
      <c r="F125" s="99">
        <f>IFERROR(LOOKUP(1,0/('1Q产品评价处理'!$A$13:$A$94=C125),'1Q产品评价处理'!$G$13:$G$94),0)</f>
        <v>0.42</v>
      </c>
      <c r="G125" s="102">
        <f t="shared" si="14"/>
        <v>4000</v>
      </c>
      <c r="H125" s="100">
        <f t="shared" si="15"/>
        <v>144102</v>
      </c>
      <c r="I125" s="100">
        <f>IFERROR(IF(B125=基础数据!$A$2,广告是否投放过高——第三轮积分赛四季度广告复盘!G125/广告是否投放过高——第三轮积分赛四季度广告复盘!H125*基础数据!$D$2,IF(B125=基础数据!$A$3,广告是否投放过高——第三轮积分赛四季度广告复盘!G125/广告是否投放过高——第三轮积分赛四季度广告复盘!H125*基础数据!$D$3,IF(B125=基础数据!$A$4,广告是否投放过高——第三轮积分赛四季度广告复盘!G125/广告是否投放过高——第三轮积分赛四季度广告复盘!H125*基础数据!$D$4,广告是否投放过高——第三轮积分赛四季度广告复盘!G125/广告是否投放过高——第三轮积分赛四季度广告复盘!H125*基础数据!$D$5))),0)</f>
        <v>0.41637173668651373</v>
      </c>
      <c r="J125" s="115">
        <f>(I125-F125)*SUMIFS(基础数据!$C$9:$C$12,基础数据!$B$9:$B$12,广告是否投放过高——第三轮积分赛四季度广告复盘!B125)/100</f>
        <v>-3.7552525294582764E-2</v>
      </c>
      <c r="K125" s="99">
        <v>3000</v>
      </c>
      <c r="L125" s="99">
        <f>IFERROR(LOOKUP(1,0/('2Q产品评价处理'!$A$12:$A$507=C125),'2Q产品评价处理'!$G$12:$G$507),0)</f>
        <v>0.26</v>
      </c>
      <c r="M125" s="102">
        <f t="shared" si="16"/>
        <v>3000</v>
      </c>
      <c r="N125" s="100">
        <f>M125+G125*广告累计效应系数计算!$G$2</f>
        <v>5146.1485398942277</v>
      </c>
      <c r="O125" s="100">
        <f t="shared" si="17"/>
        <v>302211.49422395945</v>
      </c>
      <c r="P125" s="100">
        <f>IFERROR(IF(B125=基础数据!$A$2,广告是否投放过高——第三轮积分赛四季度广告复盘!N125/广告是否投放过高——第三轮积分赛四季度广告复盘!O125*基础数据!$D$2,IF(B125=基础数据!$A$3,广告是否投放过高——第三轮积分赛四季度广告复盘!N125/广告是否投放过高——第三轮积分赛四季度广告复盘!O125*基础数据!$D$3,IF(B125=基础数据!$A$4,广告是否投放过高——第三轮积分赛四季度广告复盘!N125/广告是否投放过高——第三轮积分赛四季度广告复盘!O125*基础数据!$D$4,广告是否投放过高——第三轮积分赛四季度广告复盘!N125/广告是否投放过高——第三轮积分赛四季度广告复盘!O125*基础数据!$D$5))),0)</f>
        <v>0.25542452743775745</v>
      </c>
      <c r="Q125" s="115">
        <f>(P125-L125)*SUMIFS(基础数据!$C$15:$C$26,基础数据!$B$15:$B$26,广告是否投放过高——第三轮积分赛四季度广告复盘!B125)/100</f>
        <v>-0.12674058997411877</v>
      </c>
      <c r="R125" s="99">
        <v>1100</v>
      </c>
      <c r="S125" s="99">
        <f>IFERROR(LOOKUP(1,0/('3Q产品评价处理'!$A$12:$A$853=C125),'3Q产品评价处理'!$G$12:$G$853),0)</f>
        <v>0.2</v>
      </c>
      <c r="T125" s="102">
        <f t="shared" si="18"/>
        <v>1100</v>
      </c>
      <c r="U125" s="100">
        <f>G125*广告累计效应系数计算!$G$2*广告累计效应系数计算!$K$2+广告是否投放过高——第三轮积分赛四季度广告复盘!M125*广告累计效应系数计算!$G$2+广告是否投放过高——第三轮积分赛四季度广告复盘!T125</f>
        <v>3698.0173723732091</v>
      </c>
      <c r="V125" s="100">
        <f t="shared" si="19"/>
        <v>269457.56349593622</v>
      </c>
      <c r="W125" s="100">
        <f>IFERROR(IF(B125=基础数据!$A$2,广告是否投放过高——第三轮积分赛四季度广告复盘!U125/广告是否投放过高——第三轮积分赛四季度广告复盘!V125*基础数据!$D$2,IF(B125=基础数据!$A$3,广告是否投放过高——第三轮积分赛四季度广告复盘!U125/广告是否投放过高——第三轮积分赛四季度广告复盘!V125*基础数据!$D$3,IF(B125=基础数据!$A$4,广告是否投放过高——第三轮积分赛四季度广告复盘!U125/广告是否投放过高——第三轮积分赛四季度广告复盘!V125*基础数据!$D$4,广告是否投放过高——第三轮积分赛四季度广告复盘!U125/广告是否投放过高——第三轮积分赛四季度广告复盘!V125*基础数据!$D$5))),0)</f>
        <v>0.20585898523659255</v>
      </c>
      <c r="X125" s="115">
        <f>(W125-S125)*SUMIFS(基础数据!$C$29:$C$48,基础数据!$B$29:$B$48,广告是否投放过高——第三轮积分赛四季度广告复盘!B125)/100</f>
        <v>0.26341997623720032</v>
      </c>
      <c r="Y125" s="99">
        <v>3000</v>
      </c>
      <c r="Z125" s="99">
        <f>IFERROR(LOOKUP(1,0/('4Q产品评价处理'!$A$12:$A$1017=C125),'4Q产品评价处理'!$G$12:$G$1017),0)</f>
        <v>0.19</v>
      </c>
      <c r="AA125" s="102">
        <f t="shared" si="20"/>
        <v>3000</v>
      </c>
      <c r="AB125" s="100">
        <f>M125*广告累计效应系数计算!$G$2*广告累计效应系数计算!$K$2+广告是否投放过高——第三轮积分赛四季度广告复盘!T125*广告累计效应系数计算!$G$2+广告是否投放过高——第三轮积分赛四季度广告复盘!AA125</f>
        <v>4331.4953240603163</v>
      </c>
      <c r="AC125" s="100">
        <f t="shared" si="21"/>
        <v>345751.94941716822</v>
      </c>
      <c r="AD125" s="100">
        <f>IFERROR(IF(B125=基础数据!$A$2,广告是否投放过高——第三轮积分赛四季度广告复盘!AB125/广告是否投放过高——第三轮积分赛四季度广告复盘!AC125*基础数据!$D$2,IF(B125=基础数据!$A$3,广告是否投放过高——第三轮积分赛四季度广告复盘!AB125/广告是否投放过高——第三轮积分赛四季度广告复盘!AC125*基础数据!$D$3,IF(B125=基础数据!$A$4,广告是否投放过高——第三轮积分赛四季度广告复盘!AB125/广告是否投放过高——第三轮积分赛四季度广告复盘!AC125*基础数据!$D$4,广告是否投放过高——第三轮积分赛四季度广告复盘!AB125/广告是否投放过高——第三轮积分赛四季度广告复盘!AC125*基础数据!$D$5))),0)</f>
        <v>0.18791630812328994</v>
      </c>
      <c r="AE125" s="115">
        <f>(AD125-Z125)*SUMIFS(基础数据!$C$51:$C$78,基础数据!$B$51:$B$78,广告是否投放过高——第三轮积分赛四季度广告复盘!B125)/100</f>
        <v>-0.12618838005356151</v>
      </c>
      <c r="AF125" s="117">
        <f t="shared" si="22"/>
        <v>0</v>
      </c>
      <c r="AG125" s="104">
        <f t="shared" si="23"/>
        <v>-2.7061519085062741E-2</v>
      </c>
      <c r="AH125" s="104">
        <v>-78.277418635887273</v>
      </c>
      <c r="AI125" s="104">
        <f>IF(B125=基础数据!$A$2,基础数据!$B$2*广告是否投放过高——第三轮积分赛四季度广告复盘!AG125,IF(B125=基础数据!$A$3,基础数据!$B$3*广告是否投放过高——第三轮积分赛四季度广告复盘!AG125,IF(B125=基础数据!$A$4,基础数据!$B$4*广告是否投放过高——第三轮积分赛四季度广告复盘!AG125,基础数据!$B$5*广告是否投放过高——第三轮积分赛四季度广告复盘!AG125)))-AH125</f>
        <v>62.040507184849631</v>
      </c>
    </row>
    <row r="126" spans="1:35">
      <c r="A126" s="94">
        <f t="shared" si="12"/>
        <v>15</v>
      </c>
      <c r="B126" s="100" t="str">
        <f>IFERROR(LOOKUP(1,0/((订单汇总处理!$G$7:$G$2423=C126)*(订单汇总处理!$D$7:$D$2423=2)),订单汇总处理!$H$7:$H$2423),B127)</f>
        <v>青少年群体</v>
      </c>
      <c r="C126" s="100" t="str">
        <f t="shared" si="13"/>
        <v>1青</v>
      </c>
      <c r="D126" s="98" t="s">
        <v>3303</v>
      </c>
      <c r="E126" s="99">
        <v>6000</v>
      </c>
      <c r="F126" s="99">
        <f>IFERROR(LOOKUP(1,0/('1Q产品评价处理'!$A$13:$A$94=C126),'1Q产品评价处理'!$G$13:$G$94),0)</f>
        <v>0.62</v>
      </c>
      <c r="G126" s="102">
        <f t="shared" si="14"/>
        <v>6000</v>
      </c>
      <c r="H126" s="100">
        <f t="shared" si="15"/>
        <v>144102</v>
      </c>
      <c r="I126" s="100">
        <f>IFERROR(IF(B126=基础数据!$A$2,广告是否投放过高——第三轮积分赛四季度广告复盘!G126/广告是否投放过高——第三轮积分赛四季度广告复盘!H126*基础数据!$D$2,IF(B126=基础数据!$A$3,广告是否投放过高——第三轮积分赛四季度广告复盘!G126/广告是否投放过高——第三轮积分赛四季度广告复盘!H126*基础数据!$D$3,IF(B126=基础数据!$A$4,广告是否投放过高——第三轮积分赛四季度广告复盘!G126/广告是否投放过高——第三轮积分赛四季度广告复盘!H126*基础数据!$D$4,广告是否投放过高——第三轮积分赛四季度广告复盘!G126/广告是否投放过高——第三轮积分赛四季度广告复盘!H126*基础数据!$D$5))),0)</f>
        <v>0.62455760502977054</v>
      </c>
      <c r="J126" s="115">
        <f>(I126-F126)*SUMIFS(基础数据!$C$9:$C$12,基础数据!$B$9:$B$12,广告是否投放过高——第三轮积分赛四季度广告复盘!B126)/100</f>
        <v>4.7171212058125078E-2</v>
      </c>
      <c r="K126" s="98">
        <v>0</v>
      </c>
      <c r="L126" s="99">
        <f>IFERROR(LOOKUP(1,0/('2Q产品评价处理'!$A$12:$A$507=C126),'2Q产品评价处理'!$G$12:$G$507),0)</f>
        <v>0.16</v>
      </c>
      <c r="M126" s="102">
        <f t="shared" si="16"/>
        <v>0</v>
      </c>
      <c r="N126" s="100">
        <f>M126+G126*广告累计效应系数计算!$G$2</f>
        <v>3219.222809841342</v>
      </c>
      <c r="O126" s="100">
        <f t="shared" si="17"/>
        <v>302211.49422395945</v>
      </c>
      <c r="P126" s="100">
        <f>IFERROR(IF(B126=基础数据!$A$2,广告是否投放过高——第三轮积分赛四季度广告复盘!N126/广告是否投放过高——第三轮积分赛四季度广告复盘!O126*基础数据!$D$2,IF(B126=基础数据!$A$3,广告是否投放过高——第三轮积分赛四季度广告复盘!N126/广告是否投放过高——第三轮积分赛四季度广告复盘!O126*基础数据!$D$3,IF(B126=基础数据!$A$4,广告是否投放过高——第三轮积分赛四季度广告复盘!N126/广告是否投放过高——第三轮积分赛四季度广告复盘!O126*基础数据!$D$4,广告是否投放过高——第三轮积分赛四季度广告复盘!N126/广告是否投放过高——第三轮积分赛四季度广告复盘!O126*基础数据!$D$5))),0)</f>
        <v>0.15978327452970786</v>
      </c>
      <c r="Q126" s="115">
        <f>(P126-L126)*SUMIFS(基础数据!$C$15:$C$26,基础数据!$B$15:$B$26,广告是否投放过高——第三轮积分赛四季度广告复盘!B126)/100</f>
        <v>-6.0032955270922653E-3</v>
      </c>
      <c r="R126" s="98">
        <v>0</v>
      </c>
      <c r="S126" s="99">
        <f>IFERROR(LOOKUP(1,0/('3Q产品评价处理'!$A$12:$A$853=C126),'3Q产品评价处理'!$G$12:$G$853),0)</f>
        <v>0.08</v>
      </c>
      <c r="T126" s="102">
        <f t="shared" si="18"/>
        <v>0</v>
      </c>
      <c r="U126" s="100">
        <f>G126*广告累计效应系数计算!$G$2*广告累计效应系数计算!$K$2+广告是否投放过高——第三轮积分赛四季度广告复盘!M126*广告累计效应系数计算!$G$2+广告是否投放过高——第三轮积分赛四季度广告复盘!T126</f>
        <v>1482.608951178807</v>
      </c>
      <c r="V126" s="100">
        <f t="shared" si="19"/>
        <v>269457.56349593622</v>
      </c>
      <c r="W126" s="100">
        <f>IFERROR(IF(B126=基础数据!$A$2,广告是否投放过高——第三轮积分赛四季度广告复盘!U126/广告是否投放过高——第三轮积分赛四季度广告复盘!V126*基础数据!$D$2,IF(B126=基础数据!$A$3,广告是否投放过高——第三轮积分赛四季度广告复盘!U126/广告是否投放过高——第三轮积分赛四季度广告复盘!V126*基础数据!$D$3,IF(B126=基础数据!$A$4,广告是否投放过高——第三轮积分赛四季度广告复盘!U126/广告是否投放过高——第三轮积分赛四季度广告复盘!V126*基础数据!$D$4,广告是否投放过高——第三轮积分赛四季度广告复盘!U126/广告是否投放过高——第三轮积分赛四季度广告复盘!V126*基础数据!$D$5))),0)</f>
        <v>8.2532974688674876E-2</v>
      </c>
      <c r="X126" s="115">
        <f>(W126-S126)*SUMIFS(基础数据!$C$29:$C$48,基础数据!$B$29:$B$48,广告是否投放过高——第三轮积分赛四季度广告复盘!B126)/100</f>
        <v>0.11388254200282236</v>
      </c>
      <c r="Y126" s="98">
        <v>0</v>
      </c>
      <c r="Z126" s="99">
        <f>IFERROR(LOOKUP(1,0/('4Q产品评价处理'!$A$12:$A$1017=C126),'4Q产品评价处理'!$G$12:$G$1017),0)</f>
        <v>0</v>
      </c>
      <c r="AA126" s="102">
        <f t="shared" si="20"/>
        <v>0</v>
      </c>
      <c r="AB126" s="100">
        <f>M126*广告累计效应系数计算!$G$2*广告累计效应系数计算!$K$2+广告是否投放过高——第三轮积分赛四季度广告复盘!T126*广告累计效应系数计算!$G$2+广告是否投放过高——第三轮积分赛四季度广告复盘!AA126</f>
        <v>0</v>
      </c>
      <c r="AC126" s="100">
        <f t="shared" si="21"/>
        <v>345751.94941716822</v>
      </c>
      <c r="AD126" s="100">
        <f>IFERROR(IF(B126=基础数据!$A$2,广告是否投放过高——第三轮积分赛四季度广告复盘!AB126/广告是否投放过高——第三轮积分赛四季度广告复盘!AC126*基础数据!$D$2,IF(B126=基础数据!$A$3,广告是否投放过高——第三轮积分赛四季度广告复盘!AB126/广告是否投放过高——第三轮积分赛四季度广告复盘!AC126*基础数据!$D$3,IF(B126=基础数据!$A$4,广告是否投放过高——第三轮积分赛四季度广告复盘!AB126/广告是否投放过高——第三轮积分赛四季度广告复盘!AC126*基础数据!$D$4,广告是否投放过高——第三轮积分赛四季度广告复盘!AB126/广告是否投放过高——第三轮积分赛四季度广告复盘!AC126*基础数据!$D$5))),0)</f>
        <v>0</v>
      </c>
      <c r="AE126" s="115">
        <f>(AD126-Z126)*SUMIFS(基础数据!$C$51:$C$78,基础数据!$B$51:$B$78,广告是否投放过高——第三轮积分赛四季度广告复盘!B126)/100</f>
        <v>0</v>
      </c>
      <c r="AF126" s="117">
        <f t="shared" si="22"/>
        <v>0</v>
      </c>
      <c r="AG126" s="104">
        <f t="shared" si="23"/>
        <v>0.15505045853385518</v>
      </c>
      <c r="AH126" s="104">
        <v>76.626904394302656</v>
      </c>
      <c r="AI126" s="104">
        <f>IF(B126=基础数据!$A$2,基础数据!$B$2*广告是否投放过高——第三轮积分赛四季度广告复盘!AG126,IF(B126=基础数据!$A$3,基础数据!$B$3*广告是否投放过高——第三轮积分赛四季度广告复盘!AG126,IF(B126=基础数据!$A$4,基础数据!$B$4*广告是否投放过高——第三轮积分赛四季度广告复盘!AG126,基础数据!$B$5*广告是否投放过高——第三轮积分赛四季度广告复盘!AG126)))-AH126</f>
        <v>16.403370726010451</v>
      </c>
    </row>
    <row r="127" spans="1:35">
      <c r="A127" s="94">
        <f t="shared" si="12"/>
        <v>15</v>
      </c>
      <c r="B127" s="100" t="str">
        <f>IFERROR(LOOKUP(1,0/((订单汇总处理!$G$7:$G$2423=C127)*(订单汇总处理!$D$7:$D$2423=2)),订单汇总处理!$H$7:$H$2423),B128)</f>
        <v>青少年群体</v>
      </c>
      <c r="C127" s="100" t="str">
        <f t="shared" si="13"/>
        <v>2青</v>
      </c>
      <c r="D127" s="98" t="s">
        <v>3304</v>
      </c>
      <c r="E127" s="98"/>
      <c r="F127" s="99">
        <f>IFERROR(LOOKUP(1,0/('1Q产品评价处理'!$A$13:$A$94=C127),'1Q产品评价处理'!$G$13:$G$94),0)</f>
        <v>0</v>
      </c>
      <c r="G127" s="102">
        <f t="shared" si="14"/>
        <v>0</v>
      </c>
      <c r="H127" s="100">
        <f t="shared" si="15"/>
        <v>144102</v>
      </c>
      <c r="I127" s="100">
        <f>IFERROR(IF(B127=基础数据!$A$2,广告是否投放过高——第三轮积分赛四季度广告复盘!G127/广告是否投放过高——第三轮积分赛四季度广告复盘!H127*基础数据!$D$2,IF(B127=基础数据!$A$3,广告是否投放过高——第三轮积分赛四季度广告复盘!G127/广告是否投放过高——第三轮积分赛四季度广告复盘!H127*基础数据!$D$3,IF(B127=基础数据!$A$4,广告是否投放过高——第三轮积分赛四季度广告复盘!G127/广告是否投放过高——第三轮积分赛四季度广告复盘!H127*基础数据!$D$4,广告是否投放过高——第三轮积分赛四季度广告复盘!G127/广告是否投放过高——第三轮积分赛四季度广告复盘!H127*基础数据!$D$5))),0)</f>
        <v>0</v>
      </c>
      <c r="J127" s="115">
        <f>(I127-F127)*SUMIFS(基础数据!$C$9:$C$12,基础数据!$B$9:$B$12,广告是否投放过高——第三轮积分赛四季度广告复盘!B127)/100</f>
        <v>0</v>
      </c>
      <c r="K127" s="98"/>
      <c r="L127" s="99">
        <f>IFERROR(LOOKUP(1,0/('2Q产品评价处理'!$A$12:$A$507=C127),'2Q产品评价处理'!$G$12:$G$507),0)</f>
        <v>0</v>
      </c>
      <c r="M127" s="102">
        <f t="shared" si="16"/>
        <v>0</v>
      </c>
      <c r="N127" s="100">
        <f>M127+G127*广告累计效应系数计算!$G$2</f>
        <v>0</v>
      </c>
      <c r="O127" s="100">
        <f t="shared" si="17"/>
        <v>302211.49422395945</v>
      </c>
      <c r="P127" s="100">
        <f>IFERROR(IF(B127=基础数据!$A$2,广告是否投放过高——第三轮积分赛四季度广告复盘!N127/广告是否投放过高——第三轮积分赛四季度广告复盘!O127*基础数据!$D$2,IF(B127=基础数据!$A$3,广告是否投放过高——第三轮积分赛四季度广告复盘!N127/广告是否投放过高——第三轮积分赛四季度广告复盘!O127*基础数据!$D$3,IF(B127=基础数据!$A$4,广告是否投放过高——第三轮积分赛四季度广告复盘!N127/广告是否投放过高——第三轮积分赛四季度广告复盘!O127*基础数据!$D$4,广告是否投放过高——第三轮积分赛四季度广告复盘!N127/广告是否投放过高——第三轮积分赛四季度广告复盘!O127*基础数据!$D$5))),0)</f>
        <v>0</v>
      </c>
      <c r="Q127" s="115">
        <f>(P127-L127)*SUMIFS(基础数据!$C$15:$C$26,基础数据!$B$15:$B$26,广告是否投放过高——第三轮积分赛四季度广告复盘!B127)/100</f>
        <v>0</v>
      </c>
      <c r="R127" s="98"/>
      <c r="S127" s="99">
        <f>IFERROR(LOOKUP(1,0/('3Q产品评价处理'!$A$12:$A$853=C127),'3Q产品评价处理'!$G$12:$G$853),0)</f>
        <v>0</v>
      </c>
      <c r="T127" s="102">
        <f t="shared" si="18"/>
        <v>0</v>
      </c>
      <c r="U127" s="100">
        <f>G127*广告累计效应系数计算!$G$2*广告累计效应系数计算!$K$2+广告是否投放过高——第三轮积分赛四季度广告复盘!M127*广告累计效应系数计算!$G$2+广告是否投放过高——第三轮积分赛四季度广告复盘!T127</f>
        <v>0</v>
      </c>
      <c r="V127" s="100">
        <f t="shared" si="19"/>
        <v>269457.56349593622</v>
      </c>
      <c r="W127" s="100">
        <f>IFERROR(IF(B127=基础数据!$A$2,广告是否投放过高——第三轮积分赛四季度广告复盘!U127/广告是否投放过高——第三轮积分赛四季度广告复盘!V127*基础数据!$D$2,IF(B127=基础数据!$A$3,广告是否投放过高——第三轮积分赛四季度广告复盘!U127/广告是否投放过高——第三轮积分赛四季度广告复盘!V127*基础数据!$D$3,IF(B127=基础数据!$A$4,广告是否投放过高——第三轮积分赛四季度广告复盘!U127/广告是否投放过高——第三轮积分赛四季度广告复盘!V127*基础数据!$D$4,广告是否投放过高——第三轮积分赛四季度广告复盘!U127/广告是否投放过高——第三轮积分赛四季度广告复盘!V127*基础数据!$D$5))),0)</f>
        <v>0</v>
      </c>
      <c r="X127" s="115">
        <f>(W127-S127)*SUMIFS(基础数据!$C$29:$C$48,基础数据!$B$29:$B$48,广告是否投放过高——第三轮积分赛四季度广告复盘!B127)/100</f>
        <v>0</v>
      </c>
      <c r="Y127" s="99">
        <v>8000</v>
      </c>
      <c r="Z127" s="99">
        <f>IFERROR(LOOKUP(1,0/('4Q产品评价处理'!$A$12:$A$1017=C127),'4Q产品评价处理'!$G$12:$G$1017),0)</f>
        <v>0.35</v>
      </c>
      <c r="AA127" s="102">
        <f t="shared" si="20"/>
        <v>8000</v>
      </c>
      <c r="AB127" s="100">
        <f>M127*广告累计效应系数计算!$G$2*广告累计效应系数计算!$K$2+广告是否投放过高——第三轮积分赛四季度广告复盘!T127*广告累计效应系数计算!$G$2+广告是否投放过高——第三轮积分赛四季度广告复盘!AA127</f>
        <v>8000</v>
      </c>
      <c r="AC127" s="100">
        <f t="shared" si="21"/>
        <v>345751.94941716822</v>
      </c>
      <c r="AD127" s="100">
        <f>IFERROR(IF(B127=基础数据!$A$2,广告是否投放过高——第三轮积分赛四季度广告复盘!AB127/广告是否投放过高——第三轮积分赛四季度广告复盘!AC127*基础数据!$D$2,IF(B127=基础数据!$A$3,广告是否投放过高——第三轮积分赛四季度广告复盘!AB127/广告是否投放过高——第三轮积分赛四季度广告复盘!AC127*基础数据!$D$3,IF(B127=基础数据!$A$4,广告是否投放过高——第三轮积分赛四季度广告复盘!AB127/广告是否投放过高——第三轮积分赛四季度广告复盘!AC127*基础数据!$D$4,广告是否投放过高——第三轮积分赛四季度广告复盘!AB127/广告是否投放过高——第三轮积分赛四季度广告复盘!AC127*基础数据!$D$5))),0)</f>
        <v>0.3470696266565762</v>
      </c>
      <c r="AE127" s="115">
        <f>(AD127-Z127)*SUMIFS(基础数据!$C$51:$C$78,基础数据!$B$51:$B$78,广告是否投放过高——第三轮积分赛四季度广告复盘!B127)/100</f>
        <v>-0.17746340967774382</v>
      </c>
      <c r="AF127" s="117">
        <f t="shared" si="22"/>
        <v>0</v>
      </c>
      <c r="AG127" s="104">
        <f t="shared" si="23"/>
        <v>-0.17746340967774382</v>
      </c>
      <c r="AH127" s="104">
        <v>-145.49677156161695</v>
      </c>
      <c r="AI127" s="104">
        <f>IF(B127=基础数据!$A$2,基础数据!$B$2*广告是否投放过高——第三轮积分赛四季度广告复盘!AG127,IF(B127=基础数据!$A$3,基础数据!$B$3*广告是否投放过高——第三轮积分赛四季度广告复盘!AG127,IF(B127=基础数据!$A$4,基础数据!$B$4*广告是否投放过高——第三轮积分赛四季度广告复盘!AG127,基础数据!$B$5*广告是否投放过高——第三轮积分赛四季度广告复盘!AG127)))-AH127</f>
        <v>39.01872575497066</v>
      </c>
    </row>
    <row r="128" spans="1:35">
      <c r="A128" s="94">
        <f t="shared" si="12"/>
        <v>16</v>
      </c>
      <c r="B128" s="100" t="str">
        <f>IFERROR(LOOKUP(1,0/((订单汇总处理!$G$7:$G$2423=C128)*(订单汇总处理!$D$7:$D$2423=2)),订单汇总处理!$H$7:$H$2423),B129)</f>
        <v>青少年群体</v>
      </c>
      <c r="C128" s="100" t="str">
        <f t="shared" si="13"/>
        <v>Q1</v>
      </c>
      <c r="D128" s="98" t="s">
        <v>3305</v>
      </c>
      <c r="E128" s="99">
        <v>7011</v>
      </c>
      <c r="F128" s="99">
        <f>IFERROR(LOOKUP(1,0/('1Q产品评价处理'!$A$13:$A$94=C128),'1Q产品评价处理'!$G$13:$G$94),0)</f>
        <v>0.73</v>
      </c>
      <c r="G128" s="102">
        <f t="shared" si="14"/>
        <v>7011</v>
      </c>
      <c r="H128" s="100">
        <f t="shared" si="15"/>
        <v>144102</v>
      </c>
      <c r="I128" s="100">
        <f>IFERROR(IF(B128=基础数据!$A$2,广告是否投放过高——第三轮积分赛四季度广告复盘!G128/广告是否投放过高——第三轮积分赛四季度广告复盘!H128*基础数据!$D$2,IF(B128=基础数据!$A$3,广告是否投放过高——第三轮积分赛四季度广告复盘!G128/广告是否投放过高——第三轮积分赛四季度广告复盘!H128*基础数据!$D$3,IF(B128=基础数据!$A$4,广告是否投放过高——第三轮积分赛四季度广告复盘!G128/广告是否投放过高——第三轮积分赛四季度广告复盘!H128*基础数据!$D$4,广告是否投放过高——第三轮积分赛四季度广告复盘!G128/广告是否投放过高——第三轮积分赛四季度广告复盘!H128*基础数据!$D$5))),0)</f>
        <v>0.72979556147728686</v>
      </c>
      <c r="J128" s="115">
        <f>(I128-F128)*SUMIFS(基础数据!$C$9:$C$12,基础数据!$B$9:$B$12,广告是否投放过高——第三轮积分赛四季度广告复盘!B128)/100</f>
        <v>-2.1159387100808335E-3</v>
      </c>
      <c r="K128" s="99">
        <v>10011.11</v>
      </c>
      <c r="L128" s="99">
        <f>IFERROR(LOOKUP(1,0/('2Q产品评价处理'!$A$12:$A$507=C128),'2Q产品评价处理'!$G$12:$G$507),0)</f>
        <v>0.68</v>
      </c>
      <c r="M128" s="102">
        <f t="shared" si="16"/>
        <v>10011.11</v>
      </c>
      <c r="N128" s="100">
        <f>M128+G128*广告累计效应系数计算!$G$2</f>
        <v>13772.77185329961</v>
      </c>
      <c r="O128" s="100">
        <f t="shared" si="17"/>
        <v>302211.49422395945</v>
      </c>
      <c r="P128" s="100">
        <f>IFERROR(IF(B128=基础数据!$A$2,广告是否投放过高——第三轮积分赛四季度广告复盘!N128/广告是否投放过高——第三轮积分赛四季度广告复盘!O128*基础数据!$D$2,IF(B128=基础数据!$A$3,广告是否投放过高——第三轮积分赛四季度广告复盘!N128/广告是否投放过高——第三轮积分赛四季度广告复盘!O128*基础数据!$D$3,IF(B128=基础数据!$A$4,广告是否投放过高——第三轮积分赛四季度广告复盘!N128/广告是否投放过高——第三轮积分赛四季度广告复盘!O128*基础数据!$D$4,广告是否投放过高——第三轮积分赛四季度广告复盘!N128/广告是否投放过高——第三轮积分赛四季度广告复盘!O128*基础数据!$D$5))),0)</f>
        <v>0.68359933936329909</v>
      </c>
      <c r="Q128" s="115">
        <f>(P128-L128)*SUMIFS(基础数据!$C$15:$C$26,基础数据!$B$15:$B$26,广告是否投放过高——第三轮积分赛四季度广告复盘!B128)/100</f>
        <v>9.9701700363383314E-2</v>
      </c>
      <c r="R128" s="98">
        <v>0</v>
      </c>
      <c r="S128" s="99">
        <f>IFERROR(LOOKUP(1,0/('3Q产品评价处理'!$A$12:$A$853=C128),'3Q产品评价处理'!$G$12:$G$853),0)</f>
        <v>0.39</v>
      </c>
      <c r="T128" s="102">
        <f t="shared" si="18"/>
        <v>0</v>
      </c>
      <c r="U128" s="100">
        <f>G128*广告累计效应系数计算!$G$2*广告累计效应系数计算!$K$2+广告是否投放过高——第三轮积分赛四季度广告复盘!M128*广告累计效应系数计算!$G$2+广告是否投放过高——第三轮积分赛四季度广告复盘!T128</f>
        <v>7103.7608367575631</v>
      </c>
      <c r="V128" s="100">
        <f t="shared" si="19"/>
        <v>269457.56349593622</v>
      </c>
      <c r="W128" s="100">
        <f>IFERROR(IF(B128=基础数据!$A$2,广告是否投放过高——第三轮积分赛四季度广告复盘!U128/广告是否投放过高——第三轮积分赛四季度广告复盘!V128*基础数据!$D$2,IF(B128=基础数据!$A$3,广告是否投放过高——第三轮积分赛四季度广告复盘!U128/广告是否投放过高——第三轮积分赛四季度广告复盘!V128*基础数据!$D$3,IF(B128=基础数据!$A$4,广告是否投放过高——第三轮积分赛四季度广告复盘!U128/广告是否投放过高——第三轮积分赛四季度广告复盘!V128*基础数据!$D$4,广告是否投放过高——第三轮积分赛四季度广告复盘!U128/广告是否投放过高——第三轮积分赛四季度广告复盘!V128*基础数据!$D$5))),0)</f>
        <v>0.395447844064583</v>
      </c>
      <c r="X128" s="115">
        <f>(W128-S128)*SUMIFS(基础数据!$C$29:$C$48,基础数据!$B$29:$B$48,广告是否投放过高——第三轮积分赛四季度广告复盘!B128)/100</f>
        <v>0.24493506914365099</v>
      </c>
      <c r="Y128" s="99">
        <v>10011</v>
      </c>
      <c r="Z128" s="99">
        <f>IFERROR(LOOKUP(1,0/('4Q产品评价处理'!$A$12:$A$1017=C128),'4Q产品评价处理'!$G$12:$G$1017),0)</f>
        <v>0.54</v>
      </c>
      <c r="AA128" s="102">
        <f t="shared" si="20"/>
        <v>10011</v>
      </c>
      <c r="AB128" s="100">
        <f>M128*广告累计效应系数计算!$G$2*广告累计效应系数计算!$K$2+广告是否投放过高——第三轮积分赛四季度广告复盘!T128*广告累计效应系数计算!$G$2+广告是否投放过高——第三轮积分赛四季度广告复盘!AA128</f>
        <v>12484.760216205945</v>
      </c>
      <c r="AC128" s="100">
        <f t="shared" si="21"/>
        <v>345751.94941716822</v>
      </c>
      <c r="AD128" s="100">
        <f>IFERROR(IF(B128=基础数据!$A$2,广告是否投放过高——第三轮积分赛四季度广告复盘!AB128/广告是否投放过高——第三轮积分赛四季度广告复盘!AC128*基础数据!$D$2,IF(B128=基础数据!$A$3,广告是否投放过高——第三轮积分赛四季度广告复盘!AB128/广告是否投放过高——第三轮积分赛四季度广告复盘!AC128*基础数据!$D$3,IF(B128=基础数据!$A$4,广告是否投放过高——第三轮积分赛四季度广告复盘!AB128/广告是否投放过高——第三轮积分赛四季度广告复盘!AC128*基础数据!$D$4,广告是否投放过高——第三轮积分赛四季度广告复盘!AB128/广告是否投放过高——第三轮积分赛四季度广告复盘!AC128*基础数据!$D$5))),0)</f>
        <v>0.54163513339193414</v>
      </c>
      <c r="AE128" s="115">
        <f>(AD128-Z128)*SUMIFS(基础数据!$C$51:$C$78,基础数据!$B$51:$B$78,广告是否投放过高——第三轮积分赛四季度广告复盘!B128)/100</f>
        <v>9.9023678215529543E-2</v>
      </c>
      <c r="AF128" s="117">
        <f t="shared" si="22"/>
        <v>0</v>
      </c>
      <c r="AG128" s="104">
        <f t="shared" si="23"/>
        <v>0.44154450901248299</v>
      </c>
      <c r="AH128" s="104">
        <v>125.43929489450268</v>
      </c>
      <c r="AI128" s="104">
        <f>IF(B128=基础数据!$A$2,基础数据!$B$2*广告是否投放过高——第三轮积分赛四季度广告复盘!AG128,IF(B128=基础数据!$A$3,基础数据!$B$3*广告是否投放过高——第三轮积分赛四季度广告复盘!AG128,IF(B128=基础数据!$A$4,基础数据!$B$4*广告是否投放过高——第三轮积分赛四季度广告复盘!AG128,基础数据!$B$5*广告是否投放过高——第三轮积分赛四季度广告复盘!AG128)))-AH128</f>
        <v>139.48741051298714</v>
      </c>
    </row>
    <row r="129" spans="1:35">
      <c r="A129" s="94">
        <f t="shared" si="12"/>
        <v>16</v>
      </c>
      <c r="B129" s="100" t="str">
        <f>IFERROR(LOOKUP(1,0/((订单汇总处理!$G$7:$G$2423=C129)*(订单汇总处理!$D$7:$D$2423=2)),订单汇总处理!$H$7:$H$2423),B130)</f>
        <v>青少年群体</v>
      </c>
      <c r="C129" s="100" t="str">
        <f t="shared" si="13"/>
        <v>Q2</v>
      </c>
      <c r="D129" s="98" t="s">
        <v>3306</v>
      </c>
      <c r="E129" s="98"/>
      <c r="F129" s="99">
        <f>IFERROR(LOOKUP(1,0/('1Q产品评价处理'!$A$13:$A$94=C129),'1Q产品评价处理'!$G$13:$G$94),0)</f>
        <v>0</v>
      </c>
      <c r="G129" s="102">
        <f t="shared" si="14"/>
        <v>0</v>
      </c>
      <c r="H129" s="100">
        <f t="shared" si="15"/>
        <v>144102</v>
      </c>
      <c r="I129" s="100">
        <f>IFERROR(IF(B129=基础数据!$A$2,广告是否投放过高——第三轮积分赛四季度广告复盘!G129/广告是否投放过高——第三轮积分赛四季度广告复盘!H129*基础数据!$D$2,IF(B129=基础数据!$A$3,广告是否投放过高——第三轮积分赛四季度广告复盘!G129/广告是否投放过高——第三轮积分赛四季度广告复盘!H129*基础数据!$D$3,IF(B129=基础数据!$A$4,广告是否投放过高——第三轮积分赛四季度广告复盘!G129/广告是否投放过高——第三轮积分赛四季度广告复盘!H129*基础数据!$D$4,广告是否投放过高——第三轮积分赛四季度广告复盘!G129/广告是否投放过高——第三轮积分赛四季度广告复盘!H129*基础数据!$D$5))),0)</f>
        <v>0</v>
      </c>
      <c r="J129" s="115">
        <f>(I129-F129)*SUMIFS(基础数据!$C$9:$C$12,基础数据!$B$9:$B$12,广告是否投放过高——第三轮积分赛四季度广告复盘!B129)/100</f>
        <v>0</v>
      </c>
      <c r="K129" s="99">
        <v>8011.11</v>
      </c>
      <c r="L129" s="99">
        <f>IFERROR(LOOKUP(1,0/('2Q产品评价处理'!$A$12:$A$507=C129),'2Q产品评价处理'!$G$12:$G$507),0)</f>
        <v>0.4</v>
      </c>
      <c r="M129" s="102">
        <f t="shared" si="16"/>
        <v>8011.11</v>
      </c>
      <c r="N129" s="100">
        <f>M129+G129*广告累计效应系数计算!$G$2</f>
        <v>8011.11</v>
      </c>
      <c r="O129" s="100">
        <f t="shared" si="17"/>
        <v>302211.49422395945</v>
      </c>
      <c r="P129" s="100">
        <f>IFERROR(IF(B129=基础数据!$A$2,广告是否投放过高——第三轮积分赛四季度广告复盘!N129/广告是否投放过高——第三轮积分赛四季度广告复盘!O129*基础数据!$D$2,IF(B129=基础数据!$A$3,广告是否投放过高——第三轮积分赛四季度广告复盘!N129/广告是否投放过高——第三轮积分赛四季度广告复盘!O129*基础数据!$D$3,IF(B129=基础数据!$A$4,广告是否投放过高——第三轮积分赛四季度广告复盘!N129/广告是否投放过高——第三轮积分赛四季度广告复盘!O129*基础数据!$D$4,广告是否投放过高——第三轮积分赛四季度广告复盘!N129/广告是否投放过高——第三轮积分赛四季度广告复盘!O129*基础数据!$D$5))),0)</f>
        <v>0.39762435346336716</v>
      </c>
      <c r="Q129" s="115">
        <f>(P129-L129)*SUMIFS(基础数据!$C$15:$C$26,基础数据!$B$15:$B$26,广告是否投放过高——第三轮积分赛四季度广告复盘!B129)/100</f>
        <v>-6.5805409064730175E-2</v>
      </c>
      <c r="R129" s="98">
        <v>0</v>
      </c>
      <c r="S129" s="99">
        <f>IFERROR(LOOKUP(1,0/('3Q产品评价处理'!$A$12:$A$853=C129),'3Q产品评价处理'!$G$12:$G$853),0)</f>
        <v>0.24</v>
      </c>
      <c r="T129" s="102">
        <f t="shared" si="18"/>
        <v>0</v>
      </c>
      <c r="U129" s="100">
        <f>G129*广告累计效应系数计算!$G$2*广告累计效应系数计算!$K$2+广告是否投放过高——第三轮积分赛四季度广告复盘!M129*广告累计效应系数计算!$G$2+广告是否投放过高——第三轮积分赛四季度广告复盘!T129</f>
        <v>4298.258007358012</v>
      </c>
      <c r="V129" s="100">
        <f t="shared" si="19"/>
        <v>269457.56349593622</v>
      </c>
      <c r="W129" s="100">
        <f>IFERROR(IF(B129=基础数据!$A$2,广告是否投放过高——第三轮积分赛四季度广告复盘!U129/广告是否投放过高——第三轮积分赛四季度广告复盘!V129*基础数据!$D$2,IF(B129=基础数据!$A$3,广告是否投放过高——第三轮积分赛四季度广告复盘!U129/广告是否投放过高——第三轮积分赛四季度广告复盘!V129*基础数据!$D$3,IF(B129=基础数据!$A$4,广告是否投放过高——第三轮积分赛四季度广告复盘!U129/广告是否投放过高——第三轮积分赛四季度广告复盘!V129*基础数据!$D$4,广告是否投放过高——第三轮积分赛四季度广告复盘!U129/广告是否投放过高——第三轮积分赛四季度广告复盘!V129*基础数据!$D$5))),0)</f>
        <v>0.23927281637185341</v>
      </c>
      <c r="X129" s="115">
        <f>(W129-S129)*SUMIFS(基础数据!$C$29:$C$48,基础数据!$B$29:$B$48,广告是否投放过高——第三轮积分赛四季度广告复盘!B129)/100</f>
        <v>-3.2694175921470357E-2</v>
      </c>
      <c r="Y129" s="99">
        <v>10011</v>
      </c>
      <c r="Z129" s="99">
        <f>IFERROR(LOOKUP(1,0/('4Q产品评价处理'!$A$12:$A$1017=C129),'4Q产品评价处理'!$G$12:$G$1017),0)</f>
        <v>0.52</v>
      </c>
      <c r="AA129" s="102">
        <f t="shared" si="20"/>
        <v>10011</v>
      </c>
      <c r="AB129" s="100">
        <f>M129*广告累计效应系数计算!$G$2*广告累计效应系数计算!$K$2+广告是否投放过高——第三轮积分赛四季度广告复盘!T129*广告累计效应系数计算!$G$2+广告是否投放过高——第三轮积分赛四季度广告复盘!AA129</f>
        <v>11990.557232479676</v>
      </c>
      <c r="AC129" s="100">
        <f t="shared" si="21"/>
        <v>345751.94941716822</v>
      </c>
      <c r="AD129" s="100">
        <f>IFERROR(IF(B129=基础数据!$A$2,广告是否投放过高——第三轮积分赛四季度广告复盘!AB129/广告是否投放过高——第三轮积分赛四季度广告复盘!AC129*基础数据!$D$2,IF(B129=基础数据!$A$3,广告是否投放过高——第三轮积分赛四季度广告复盘!AB129/广告是否投放过高——第三轮积分赛四季度广告复盘!AC129*基础数据!$D$3,IF(B129=基础数据!$A$4,广告是否投放过高——第三轮积分赛四季度广告复盘!AB129/广告是否投放过高——第三轮积分赛四季度广告复盘!AC129*基础数据!$D$4,广告是否投放过高——第三轮积分赛四季度广告复盘!AB129/广告是否投放过高——第三轮积分赛四季度广告复盘!AC129*基础数据!$D$5))),0)</f>
        <v>0.5201947777601289</v>
      </c>
      <c r="AE129" s="115">
        <f>(AD129-Z129)*SUMIFS(基础数据!$C$51:$C$78,基础数据!$B$51:$B$78,广告是否投放过高——第三轮积分赛四季度广告复盘!B129)/100</f>
        <v>1.179574115340519E-2</v>
      </c>
      <c r="AF129" s="117">
        <f t="shared" si="22"/>
        <v>0</v>
      </c>
      <c r="AG129" s="104">
        <f t="shared" si="23"/>
        <v>-8.6703843832795349E-2</v>
      </c>
      <c r="AH129" s="104">
        <v>-158.05964346192053</v>
      </c>
      <c r="AI129" s="104">
        <f>IF(B129=基础数据!$A$2,基础数据!$B$2*广告是否投放过高——第三轮积分赛四季度广告复盘!AG129,IF(B129=基础数据!$A$3,基础数据!$B$3*广告是否投放过高——第三轮积分赛四季度广告复盘!AG129,IF(B129=基础数据!$A$4,基础数据!$B$4*广告是否投放过高——第三轮积分赛四季度广告复盘!AG129,基础数据!$B$5*广告是否投放过高——第三轮积分赛四季度广告复盘!AG129)))-AH129</f>
        <v>106.03733716224332</v>
      </c>
    </row>
    <row r="130" spans="1:35" ht="26.4">
      <c r="A130" s="94">
        <f t="shared" si="12"/>
        <v>17</v>
      </c>
      <c r="B130" s="100" t="str">
        <f>IFERROR(LOOKUP(1,0/((订单汇总处理!$G$7:$G$2423=C130)*(订单汇总处理!$D$7:$D$2423=2)),订单汇总处理!$H$7:$H$2423),B131)</f>
        <v>青少年群体</v>
      </c>
      <c r="C130" s="100" t="str">
        <f t="shared" si="13"/>
        <v>qqq1</v>
      </c>
      <c r="D130" s="98" t="s">
        <v>3307</v>
      </c>
      <c r="E130" s="99">
        <v>6000</v>
      </c>
      <c r="F130" s="99">
        <f>IFERROR(LOOKUP(1,0/('1Q产品评价处理'!$A$13:$A$94=C130),'1Q产品评价处理'!$G$13:$G$94),0)</f>
        <v>0.62</v>
      </c>
      <c r="G130" s="102">
        <f t="shared" si="14"/>
        <v>6000</v>
      </c>
      <c r="H130" s="100">
        <f t="shared" si="15"/>
        <v>144102</v>
      </c>
      <c r="I130" s="100">
        <f>IFERROR(IF(B130=基础数据!$A$2,广告是否投放过高——第三轮积分赛四季度广告复盘!G130/广告是否投放过高——第三轮积分赛四季度广告复盘!H130*基础数据!$D$2,IF(B130=基础数据!$A$3,广告是否投放过高——第三轮积分赛四季度广告复盘!G130/广告是否投放过高——第三轮积分赛四季度广告复盘!H130*基础数据!$D$3,IF(B130=基础数据!$A$4,广告是否投放过高——第三轮积分赛四季度广告复盘!G130/广告是否投放过高——第三轮积分赛四季度广告复盘!H130*基础数据!$D$4,广告是否投放过高——第三轮积分赛四季度广告复盘!G130/广告是否投放过高——第三轮积分赛四季度广告复盘!H130*基础数据!$D$5))),0)</f>
        <v>0.62455760502977054</v>
      </c>
      <c r="J130" s="115">
        <f>(I130-F130)*SUMIFS(基础数据!$C$9:$C$12,基础数据!$B$9:$B$12,广告是否投放过高——第三轮积分赛四季度广告复盘!B130)/100</f>
        <v>4.7171212058125078E-2</v>
      </c>
      <c r="K130" s="98">
        <v>0</v>
      </c>
      <c r="L130" s="99">
        <f>IFERROR(LOOKUP(1,0/('2Q产品评价处理'!$A$12:$A$507=C130),'2Q产品评价处理'!$G$12:$G$507),0)</f>
        <v>0.16</v>
      </c>
      <c r="M130" s="102">
        <f t="shared" si="16"/>
        <v>0</v>
      </c>
      <c r="N130" s="100">
        <f>M130+G130*广告累计效应系数计算!$G$2</f>
        <v>3219.222809841342</v>
      </c>
      <c r="O130" s="100">
        <f t="shared" si="17"/>
        <v>302211.49422395945</v>
      </c>
      <c r="P130" s="100">
        <f>IFERROR(IF(B130=基础数据!$A$2,广告是否投放过高——第三轮积分赛四季度广告复盘!N130/广告是否投放过高——第三轮积分赛四季度广告复盘!O130*基础数据!$D$2,IF(B130=基础数据!$A$3,广告是否投放过高——第三轮积分赛四季度广告复盘!N130/广告是否投放过高——第三轮积分赛四季度广告复盘!O130*基础数据!$D$3,IF(B130=基础数据!$A$4,广告是否投放过高——第三轮积分赛四季度广告复盘!N130/广告是否投放过高——第三轮积分赛四季度广告复盘!O130*基础数据!$D$4,广告是否投放过高——第三轮积分赛四季度广告复盘!N130/广告是否投放过高——第三轮积分赛四季度广告复盘!O130*基础数据!$D$5))),0)</f>
        <v>0.15978327452970786</v>
      </c>
      <c r="Q130" s="115">
        <f>(P130-L130)*SUMIFS(基础数据!$C$15:$C$26,基础数据!$B$15:$B$26,广告是否投放过高——第三轮积分赛四季度广告复盘!B130)/100</f>
        <v>-6.0032955270922653E-3</v>
      </c>
      <c r="R130" s="98">
        <v>0</v>
      </c>
      <c r="S130" s="99">
        <f>IFERROR(LOOKUP(1,0/('3Q产品评价处理'!$A$12:$A$853=C130),'3Q产品评价处理'!$G$12:$G$853),0)</f>
        <v>0.08</v>
      </c>
      <c r="T130" s="102">
        <f t="shared" si="18"/>
        <v>0</v>
      </c>
      <c r="U130" s="100">
        <f>G130*广告累计效应系数计算!$G$2*广告累计效应系数计算!$K$2+广告是否投放过高——第三轮积分赛四季度广告复盘!M130*广告累计效应系数计算!$G$2+广告是否投放过高——第三轮积分赛四季度广告复盘!T130</f>
        <v>1482.608951178807</v>
      </c>
      <c r="V130" s="100">
        <f t="shared" si="19"/>
        <v>269457.56349593622</v>
      </c>
      <c r="W130" s="100">
        <f>IFERROR(IF(B130=基础数据!$A$2,广告是否投放过高——第三轮积分赛四季度广告复盘!U130/广告是否投放过高——第三轮积分赛四季度广告复盘!V130*基础数据!$D$2,IF(B130=基础数据!$A$3,广告是否投放过高——第三轮积分赛四季度广告复盘!U130/广告是否投放过高——第三轮积分赛四季度广告复盘!V130*基础数据!$D$3,IF(B130=基础数据!$A$4,广告是否投放过高——第三轮积分赛四季度广告复盘!U130/广告是否投放过高——第三轮积分赛四季度广告复盘!V130*基础数据!$D$4,广告是否投放过高——第三轮积分赛四季度广告复盘!U130/广告是否投放过高——第三轮积分赛四季度广告复盘!V130*基础数据!$D$5))),0)</f>
        <v>8.2532974688674876E-2</v>
      </c>
      <c r="X130" s="115">
        <f>(W130-S130)*SUMIFS(基础数据!$C$29:$C$48,基础数据!$B$29:$B$48,广告是否投放过高——第三轮积分赛四季度广告复盘!B130)/100</f>
        <v>0.11388254200282236</v>
      </c>
      <c r="Y130" s="98">
        <v>0</v>
      </c>
      <c r="Z130" s="99">
        <f>IFERROR(LOOKUP(1,0/('4Q产品评价处理'!$A$12:$A$1017=C130),'4Q产品评价处理'!$G$12:$G$1017),0)</f>
        <v>0</v>
      </c>
      <c r="AA130" s="102">
        <f t="shared" si="20"/>
        <v>0</v>
      </c>
      <c r="AB130" s="100">
        <f>M130*广告累计效应系数计算!$G$2*广告累计效应系数计算!$K$2+广告是否投放过高——第三轮积分赛四季度广告复盘!T130*广告累计效应系数计算!$G$2+广告是否投放过高——第三轮积分赛四季度广告复盘!AA130</f>
        <v>0</v>
      </c>
      <c r="AC130" s="100">
        <f t="shared" si="21"/>
        <v>345751.94941716822</v>
      </c>
      <c r="AD130" s="100">
        <f>IFERROR(IF(B130=基础数据!$A$2,广告是否投放过高——第三轮积分赛四季度广告复盘!AB130/广告是否投放过高——第三轮积分赛四季度广告复盘!AC130*基础数据!$D$2,IF(B130=基础数据!$A$3,广告是否投放过高——第三轮积分赛四季度广告复盘!AB130/广告是否投放过高——第三轮积分赛四季度广告复盘!AC130*基础数据!$D$3,IF(B130=基础数据!$A$4,广告是否投放过高——第三轮积分赛四季度广告复盘!AB130/广告是否投放过高——第三轮积分赛四季度广告复盘!AC130*基础数据!$D$4,广告是否投放过高——第三轮积分赛四季度广告复盘!AB130/广告是否投放过高——第三轮积分赛四季度广告复盘!AC130*基础数据!$D$5))),0)</f>
        <v>0</v>
      </c>
      <c r="AE130" s="115">
        <f>(AD130-Z130)*SUMIFS(基础数据!$C$51:$C$78,基础数据!$B$51:$B$78,广告是否投放过高——第三轮积分赛四季度广告复盘!B130)/100</f>
        <v>0</v>
      </c>
      <c r="AF130" s="117">
        <f t="shared" si="22"/>
        <v>0</v>
      </c>
      <c r="AG130" s="104">
        <f t="shared" si="23"/>
        <v>0.15505045853385518</v>
      </c>
      <c r="AH130" s="104">
        <v>76.626904394302656</v>
      </c>
      <c r="AI130" s="104">
        <f>IF(B130=基础数据!$A$2,基础数据!$B$2*广告是否投放过高——第三轮积分赛四季度广告复盘!AG130,IF(B130=基础数据!$A$3,基础数据!$B$3*广告是否投放过高——第三轮积分赛四季度广告复盘!AG130,IF(B130=基础数据!$A$4,基础数据!$B$4*广告是否投放过高——第三轮积分赛四季度广告复盘!AG130,基础数据!$B$5*广告是否投放过高——第三轮积分赛四季度广告复盘!AG130)))-AH130</f>
        <v>16.403370726010451</v>
      </c>
    </row>
    <row r="131" spans="1:35" ht="26.4">
      <c r="A131" s="94">
        <f t="shared" ref="A131:A173" si="24">IF(D131="",0,--SUBSTITUTE(TRIM(RIGHT(SUBSTITUTE(D131,"(",REPT(" ",99)),99)),")",))</f>
        <v>17</v>
      </c>
      <c r="B131" s="100" t="str">
        <f>IFERROR(LOOKUP(1,0/((订单汇总处理!$G$7:$G$2423=C131)*(订单汇总处理!$D$7:$D$2423=2)),订单汇总处理!$H$7:$H$2423),B132)</f>
        <v>青少年群体</v>
      </c>
      <c r="C131" s="100" t="str">
        <f t="shared" ref="C131:C173" si="25">MID(D131,1,FIND("(",D131)-1)</f>
        <v>qqq2</v>
      </c>
      <c r="D131" s="98" t="s">
        <v>3308</v>
      </c>
      <c r="E131" s="98"/>
      <c r="F131" s="99">
        <f>IFERROR(LOOKUP(1,0/('1Q产品评价处理'!$A$13:$A$94=C131),'1Q产品评价处理'!$G$13:$G$94),0)</f>
        <v>0</v>
      </c>
      <c r="G131" s="102">
        <f t="shared" ref="G131:G173" si="26">E131</f>
        <v>0</v>
      </c>
      <c r="H131" s="100">
        <f t="shared" ref="H131:H173" si="27">SUMIFS($G$2:$G$173,$B$2:$B$173,B131)</f>
        <v>144102</v>
      </c>
      <c r="I131" s="100">
        <f>IFERROR(IF(B131=基础数据!$A$2,广告是否投放过高——第三轮积分赛四季度广告复盘!G131/广告是否投放过高——第三轮积分赛四季度广告复盘!H131*基础数据!$D$2,IF(B131=基础数据!$A$3,广告是否投放过高——第三轮积分赛四季度广告复盘!G131/广告是否投放过高——第三轮积分赛四季度广告复盘!H131*基础数据!$D$3,IF(B131=基础数据!$A$4,广告是否投放过高——第三轮积分赛四季度广告复盘!G131/广告是否投放过高——第三轮积分赛四季度广告复盘!H131*基础数据!$D$4,广告是否投放过高——第三轮积分赛四季度广告复盘!G131/广告是否投放过高——第三轮积分赛四季度广告复盘!H131*基础数据!$D$5))),0)</f>
        <v>0</v>
      </c>
      <c r="J131" s="115">
        <f>(I131-F131)*SUMIFS(基础数据!$C$9:$C$12,基础数据!$B$9:$B$12,广告是否投放过高——第三轮积分赛四季度广告复盘!B131)/100</f>
        <v>0</v>
      </c>
      <c r="K131" s="98">
        <v>0</v>
      </c>
      <c r="L131" s="99">
        <f>IFERROR(LOOKUP(1,0/('2Q产品评价处理'!$A$12:$A$507=C131),'2Q产品评价处理'!$G$12:$G$507),0)</f>
        <v>0</v>
      </c>
      <c r="M131" s="102">
        <f t="shared" ref="M131:M173" si="28">K131</f>
        <v>0</v>
      </c>
      <c r="N131" s="100">
        <f>M131+G131*广告累计效应系数计算!$G$2</f>
        <v>0</v>
      </c>
      <c r="O131" s="100">
        <f t="shared" ref="O131:O173" si="29">SUMIFS($N$2:$N$173,$B$2:$B$173,B131)</f>
        <v>302211.49422395945</v>
      </c>
      <c r="P131" s="100">
        <f>IFERROR(IF(B131=基础数据!$A$2,广告是否投放过高——第三轮积分赛四季度广告复盘!N131/广告是否投放过高——第三轮积分赛四季度广告复盘!O131*基础数据!$D$2,IF(B131=基础数据!$A$3,广告是否投放过高——第三轮积分赛四季度广告复盘!N131/广告是否投放过高——第三轮积分赛四季度广告复盘!O131*基础数据!$D$3,IF(B131=基础数据!$A$4,广告是否投放过高——第三轮积分赛四季度广告复盘!N131/广告是否投放过高——第三轮积分赛四季度广告复盘!O131*基础数据!$D$4,广告是否投放过高——第三轮积分赛四季度广告复盘!N131/广告是否投放过高——第三轮积分赛四季度广告复盘!O131*基础数据!$D$5))),0)</f>
        <v>0</v>
      </c>
      <c r="Q131" s="115">
        <f>(P131-L131)*SUMIFS(基础数据!$C$15:$C$26,基础数据!$B$15:$B$26,广告是否投放过高——第三轮积分赛四季度广告复盘!B131)/100</f>
        <v>0</v>
      </c>
      <c r="R131" s="98">
        <v>0</v>
      </c>
      <c r="S131" s="99">
        <f>IFERROR(LOOKUP(1,0/('3Q产品评价处理'!$A$12:$A$853=C131),'3Q产品评价处理'!$G$12:$G$853),0)</f>
        <v>0</v>
      </c>
      <c r="T131" s="102">
        <f t="shared" ref="T131:T173" si="30">R131</f>
        <v>0</v>
      </c>
      <c r="U131" s="100">
        <f>G131*广告累计效应系数计算!$G$2*广告累计效应系数计算!$K$2+广告是否投放过高——第三轮积分赛四季度广告复盘!M131*广告累计效应系数计算!$G$2+广告是否投放过高——第三轮积分赛四季度广告复盘!T131</f>
        <v>0</v>
      </c>
      <c r="V131" s="100">
        <f t="shared" ref="V131:V173" si="31">SUMIFS($U$2:$U$173,$B$2:$B$173,B131)</f>
        <v>269457.56349593622</v>
      </c>
      <c r="W131" s="100">
        <f>IFERROR(IF(B131=基础数据!$A$2,广告是否投放过高——第三轮积分赛四季度广告复盘!U131/广告是否投放过高——第三轮积分赛四季度广告复盘!V131*基础数据!$D$2,IF(B131=基础数据!$A$3,广告是否投放过高——第三轮积分赛四季度广告复盘!U131/广告是否投放过高——第三轮积分赛四季度广告复盘!V131*基础数据!$D$3,IF(B131=基础数据!$A$4,广告是否投放过高——第三轮积分赛四季度广告复盘!U131/广告是否投放过高——第三轮积分赛四季度广告复盘!V131*基础数据!$D$4,广告是否投放过高——第三轮积分赛四季度广告复盘!U131/广告是否投放过高——第三轮积分赛四季度广告复盘!V131*基础数据!$D$5))),0)</f>
        <v>0</v>
      </c>
      <c r="X131" s="115">
        <f>(W131-S131)*SUMIFS(基础数据!$C$29:$C$48,基础数据!$B$29:$B$48,广告是否投放过高——第三轮积分赛四季度广告复盘!B131)/100</f>
        <v>0</v>
      </c>
      <c r="Y131" s="98">
        <v>0</v>
      </c>
      <c r="Z131" s="99">
        <f>IFERROR(LOOKUP(1,0/('4Q产品评价处理'!$A$12:$A$1017=C131),'4Q产品评价处理'!$G$12:$G$1017),0)</f>
        <v>0</v>
      </c>
      <c r="AA131" s="102">
        <f t="shared" ref="AA131:AA173" si="32">Y131</f>
        <v>0</v>
      </c>
      <c r="AB131" s="100">
        <f>M131*广告累计效应系数计算!$G$2*广告累计效应系数计算!$K$2+广告是否投放过高——第三轮积分赛四季度广告复盘!T131*广告累计效应系数计算!$G$2+广告是否投放过高——第三轮积分赛四季度广告复盘!AA131</f>
        <v>0</v>
      </c>
      <c r="AC131" s="100">
        <f t="shared" ref="AC131:AC173" si="33">SUMIFS($AB$2:$AB$173,$B$2:$B$173,B131)</f>
        <v>345751.94941716822</v>
      </c>
      <c r="AD131" s="100">
        <f>IFERROR(IF(B131=基础数据!$A$2,广告是否投放过高——第三轮积分赛四季度广告复盘!AB131/广告是否投放过高——第三轮积分赛四季度广告复盘!AC131*基础数据!$D$2,IF(B131=基础数据!$A$3,广告是否投放过高——第三轮积分赛四季度广告复盘!AB131/广告是否投放过高——第三轮积分赛四季度广告复盘!AC131*基础数据!$D$3,IF(B131=基础数据!$A$4,广告是否投放过高——第三轮积分赛四季度广告复盘!AB131/广告是否投放过高——第三轮积分赛四季度广告复盘!AC131*基础数据!$D$4,广告是否投放过高——第三轮积分赛四季度广告复盘!AB131/广告是否投放过高——第三轮积分赛四季度广告复盘!AC131*基础数据!$D$5))),0)</f>
        <v>0</v>
      </c>
      <c r="AE131" s="115">
        <f>(AD131-Z131)*SUMIFS(基础数据!$C$51:$C$78,基础数据!$B$51:$B$78,广告是否投放过高——第三轮积分赛四季度广告复盘!B131)/100</f>
        <v>0</v>
      </c>
      <c r="AF131" s="117">
        <f t="shared" ref="AF131:AF173" si="34">G131-E131+M131-K131+T131-R131+AA131-Y131</f>
        <v>0</v>
      </c>
      <c r="AG131" s="104">
        <f t="shared" ref="AG131:AG173" si="35">J131+Q131+X131+AE131</f>
        <v>0</v>
      </c>
      <c r="AH131" s="104">
        <v>0</v>
      </c>
      <c r="AI131" s="104">
        <f>IF(B131=基础数据!$A$2,基础数据!$B$2*广告是否投放过高——第三轮积分赛四季度广告复盘!AG131,IF(B131=基础数据!$A$3,基础数据!$B$3*广告是否投放过高——第三轮积分赛四季度广告复盘!AG131,IF(B131=基础数据!$A$4,基础数据!$B$4*广告是否投放过高——第三轮积分赛四季度广告复盘!AG131,基础数据!$B$5*广告是否投放过高——第三轮积分赛四季度广告复盘!AG131)))-AH131</f>
        <v>0</v>
      </c>
    </row>
    <row r="132" spans="1:35" ht="26.4">
      <c r="A132" s="94">
        <f t="shared" si="24"/>
        <v>17</v>
      </c>
      <c r="B132" s="100" t="str">
        <f>IFERROR(LOOKUP(1,0/((订单汇总处理!$G$7:$G$2423=C132)*(订单汇总处理!$D$7:$D$2423=2)),订单汇总处理!$H$7:$H$2423),B133)</f>
        <v>青少年群体</v>
      </c>
      <c r="C132" s="100" t="str">
        <f t="shared" si="25"/>
        <v>qqq3</v>
      </c>
      <c r="D132" s="98" t="s">
        <v>3309</v>
      </c>
      <c r="E132" s="98"/>
      <c r="F132" s="99">
        <f>IFERROR(LOOKUP(1,0/('1Q产品评价处理'!$A$13:$A$94=C132),'1Q产品评价处理'!$G$13:$G$94),0)</f>
        <v>0</v>
      </c>
      <c r="G132" s="102">
        <f t="shared" si="26"/>
        <v>0</v>
      </c>
      <c r="H132" s="100">
        <f t="shared" si="27"/>
        <v>144102</v>
      </c>
      <c r="I132" s="100">
        <f>IFERROR(IF(B132=基础数据!$A$2,广告是否投放过高——第三轮积分赛四季度广告复盘!G132/广告是否投放过高——第三轮积分赛四季度广告复盘!H132*基础数据!$D$2,IF(B132=基础数据!$A$3,广告是否投放过高——第三轮积分赛四季度广告复盘!G132/广告是否投放过高——第三轮积分赛四季度广告复盘!H132*基础数据!$D$3,IF(B132=基础数据!$A$4,广告是否投放过高——第三轮积分赛四季度广告复盘!G132/广告是否投放过高——第三轮积分赛四季度广告复盘!H132*基础数据!$D$4,广告是否投放过高——第三轮积分赛四季度广告复盘!G132/广告是否投放过高——第三轮积分赛四季度广告复盘!H132*基础数据!$D$5))),0)</f>
        <v>0</v>
      </c>
      <c r="J132" s="115">
        <f>(I132-F132)*SUMIFS(基础数据!$C$9:$C$12,基础数据!$B$9:$B$12,广告是否投放过高——第三轮积分赛四季度广告复盘!B132)/100</f>
        <v>0</v>
      </c>
      <c r="K132" s="99">
        <v>22130</v>
      </c>
      <c r="L132" s="99">
        <f>IFERROR(LOOKUP(1,0/('2Q产品评价处理'!$A$12:$A$507=C132),'2Q产品评价处理'!$G$12:$G$507),0)</f>
        <v>1.1000000000000001</v>
      </c>
      <c r="M132" s="102">
        <f t="shared" si="28"/>
        <v>22130</v>
      </c>
      <c r="N132" s="100">
        <f>M132+G132*广告累计效应系数计算!$G$2</f>
        <v>22130</v>
      </c>
      <c r="O132" s="100">
        <f t="shared" si="29"/>
        <v>302211.49422395945</v>
      </c>
      <c r="P132" s="100">
        <f>IFERROR(IF(B132=基础数据!$A$2,广告是否投放过高——第三轮积分赛四季度广告复盘!N132/广告是否投放过高——第三轮积分赛四季度广告复盘!O132*基础数据!$D$2,IF(B132=基础数据!$A$3,广告是否投放过高——第三轮积分赛四季度广告复盘!N132/广告是否投放过高——第三轮积分赛四季度广告复盘!O132*基础数据!$D$3,IF(B132=基础数据!$A$4,广告是否投放过高——第三轮积分赛四季度广告复盘!N132/广告是否投放过高——第三轮积分赛四季度广告复盘!O132*基础数据!$D$4,广告是否投放过高——第三轮积分赛四季度广告复盘!N132/广告是否投放过高——第三轮积分赛四季度广告复盘!O132*基础数据!$D$5))),0)</f>
        <v>1.0984029606564278</v>
      </c>
      <c r="Q132" s="115">
        <f>(P132-L132)*SUMIFS(基础数据!$C$15:$C$26,基础数据!$B$15:$B$26,广告是否投放过高——第三轮积分赛四季度广告复盘!B132)/100</f>
        <v>-4.4237989816951283E-2</v>
      </c>
      <c r="R132" s="99">
        <v>19000</v>
      </c>
      <c r="S132" s="99">
        <f>IFERROR(LOOKUP(1,0/('3Q产品评价处理'!$A$12:$A$853=C132),'3Q产品评价处理'!$G$12:$G$853),0)</f>
        <v>1.71</v>
      </c>
      <c r="T132" s="102">
        <f t="shared" si="30"/>
        <v>19000</v>
      </c>
      <c r="U132" s="100">
        <f>G132*广告累计效应系数计算!$G$2*广告累计效应系数计算!$K$2+广告是否投放过高——第三轮积分赛四季度广告复盘!M132*广告累计效应系数计算!$G$2+广告是否投放过高——第三轮积分赛四季度广告复盘!T132</f>
        <v>30873.566796964817</v>
      </c>
      <c r="V132" s="100">
        <f t="shared" si="31"/>
        <v>269457.56349593622</v>
      </c>
      <c r="W132" s="100">
        <f>IFERROR(IF(B132=基础数据!$A$2,广告是否投放过高——第三轮积分赛四季度广告复盘!U132/广告是否投放过高——第三轮积分赛四季度广告复盘!V132*基础数据!$D$2,IF(B132=基础数据!$A$3,广告是否投放过高——第三轮积分赛四季度广告复盘!U132/广告是否投放过高——第三轮积分赛四季度广告复盘!V132*基础数据!$D$3,IF(B132=基础数据!$A$4,广告是否投放过高——第三轮积分赛四季度广告复盘!U132/广告是否投放过高——第三轮积分赛四季度广告复盘!V132*基础数据!$D$4,广告是否投放过高——第三轮积分赛四季度广告复盘!U132/广告是否投放过高——第三轮积分赛四季度广告复盘!V132*基础数据!$D$5))),0)</f>
        <v>1.7186509665795908</v>
      </c>
      <c r="X132" s="115">
        <f>(W132-S132)*SUMIFS(基础数据!$C$29:$C$48,基础数据!$B$29:$B$48,广告是否投放过高——第三轮积分赛四季度广告复盘!B132)/100</f>
        <v>0.38894745741840497</v>
      </c>
      <c r="Y132" s="99">
        <v>2300</v>
      </c>
      <c r="Z132" s="99">
        <f>IFERROR(LOOKUP(1,0/('4Q产品评价处理'!$A$12:$A$1017=C132),'4Q产品评价处理'!$G$12:$G$1017),0)</f>
        <v>0.78</v>
      </c>
      <c r="AA132" s="102">
        <f t="shared" si="32"/>
        <v>2300</v>
      </c>
      <c r="AB132" s="100">
        <f>M132*广告累计效应系数计算!$G$2*广告累计效应系数计算!$K$2+广告是否投放过高——第三轮积分赛四季度广告复盘!T132*广告累计效应系数计算!$G$2+广告是否投放过高——第三轮积分赛四季度广告复盘!AA132</f>
        <v>17962.561579428751</v>
      </c>
      <c r="AC132" s="100">
        <f t="shared" si="33"/>
        <v>345751.94941716822</v>
      </c>
      <c r="AD132" s="100">
        <f>IFERROR(IF(B132=基础数据!$A$2,广告是否投放过高——第三轮积分赛四季度广告复盘!AB132/广告是否投放过高——第三轮积分赛四季度广告复盘!AC132*基础数据!$D$2,IF(B132=基础数据!$A$3,广告是否投放过高——第三轮积分赛四季度广告复盘!AB132/广告是否投放过高——第三轮积分赛四季度广告复盘!AC132*基础数据!$D$3,IF(B132=基础数据!$A$4,广告是否投放过高——第三轮积分赛四季度广告复盘!AB132/广告是否投放过高——第三轮积分赛四季度广告复盘!AC132*基础数据!$D$4,广告是否投放过高——第三轮积分赛四季度广告复盘!AB132/广告是否投放过高——第三轮积分赛四季度广告复盘!AC132*基础数据!$D$5))),0)</f>
        <v>0.7792824426460121</v>
      </c>
      <c r="AE132" s="115">
        <f>(AD132-Z132)*SUMIFS(基础数据!$C$51:$C$78,基础数据!$B$51:$B$78,广告是否投放过高——第三轮积分赛四季度广告复盘!B132)/100</f>
        <v>-4.3455273357509032E-2</v>
      </c>
      <c r="AF132" s="117">
        <f t="shared" si="34"/>
        <v>0</v>
      </c>
      <c r="AG132" s="104">
        <f t="shared" si="35"/>
        <v>0.30125419424394467</v>
      </c>
      <c r="AH132" s="104">
        <v>-248.43768843412204</v>
      </c>
      <c r="AI132" s="104">
        <f>IF(B132=基础数据!$A$2,基础数据!$B$2*广告是否投放过高——第三轮积分赛四季度广告复盘!AG132,IF(B132=基础数据!$A$3,基础数据!$B$3*广告是否投放过高——第三轮积分赛四季度广告复盘!AG132,IF(B132=基础数据!$A$4,基础数据!$B$4*广告是否投放过高——第三轮积分赛四季度广告复盘!AG132,基础数据!$B$5*广告是否投放过高——第三轮积分赛四季度广告复盘!AG132)))-AH132</f>
        <v>429.19020498048883</v>
      </c>
    </row>
    <row r="133" spans="1:35">
      <c r="A133" s="94">
        <f t="shared" si="24"/>
        <v>18</v>
      </c>
      <c r="B133" s="100" t="str">
        <f>IFERROR(LOOKUP(1,0/((订单汇总处理!$G$7:$G$2423=C133)*(订单汇总处理!$D$7:$D$2423=2)),订单汇总处理!$H$7:$H$2423),B134)</f>
        <v>青少年群体</v>
      </c>
      <c r="C133" s="100" t="str">
        <f t="shared" si="25"/>
        <v>青年A1</v>
      </c>
      <c r="D133" s="98" t="s">
        <v>3310</v>
      </c>
      <c r="E133" s="99">
        <v>7010</v>
      </c>
      <c r="F133" s="99">
        <f>IFERROR(LOOKUP(1,0/('1Q产品评价处理'!$A$13:$A$94=C133),'1Q产品评价处理'!$G$13:$G$94),0)</f>
        <v>0.73</v>
      </c>
      <c r="G133" s="102">
        <f t="shared" si="26"/>
        <v>7010</v>
      </c>
      <c r="H133" s="100">
        <f t="shared" si="27"/>
        <v>144102</v>
      </c>
      <c r="I133" s="100">
        <f>IFERROR(IF(B133=基础数据!$A$2,广告是否投放过高——第三轮积分赛四季度广告复盘!G133/广告是否投放过高——第三轮积分赛四季度广告复盘!H133*基础数据!$D$2,IF(B133=基础数据!$A$3,广告是否投放过高——第三轮积分赛四季度广告复盘!G133/广告是否投放过高——第三轮积分赛四季度广告复盘!H133*基础数据!$D$3,IF(B133=基础数据!$A$4,广告是否投放过高——第三轮积分赛四季度广告复盘!G133/广告是否投放过高——第三轮积分赛四季度广告复盘!H133*基础数据!$D$4,广告是否投放过高——第三轮积分赛四季度广告复盘!G133/广告是否投放过高——第三轮积分赛四季度广告复盘!H133*基础数据!$D$5))),0)</f>
        <v>0.72969146854311528</v>
      </c>
      <c r="J133" s="115">
        <f>(I133-F133)*SUMIFS(基础数据!$C$9:$C$12,基础数据!$B$9:$B$12,广告是否投放过高——第三轮积分赛四季度广告复盘!B133)/100</f>
        <v>-3.1933005787566195E-3</v>
      </c>
      <c r="K133" s="99">
        <v>6010</v>
      </c>
      <c r="L133" s="99">
        <f>IFERROR(LOOKUP(1,0/('2Q产品评价处理'!$A$12:$A$507=C133),'2Q产品评价处理'!$G$12:$G$507),0)</f>
        <v>0.48</v>
      </c>
      <c r="M133" s="102">
        <f t="shared" si="28"/>
        <v>6010</v>
      </c>
      <c r="N133" s="100">
        <f>M133+G133*广告累计效应系数计算!$G$2</f>
        <v>9771.1253161646346</v>
      </c>
      <c r="O133" s="100">
        <f t="shared" si="29"/>
        <v>302211.49422395945</v>
      </c>
      <c r="P133" s="100">
        <f>IFERROR(IF(B133=基础数据!$A$2,广告是否投放过高——第三轮积分赛四季度广告复盘!N133/广告是否投放过高——第三轮积分赛四季度广告复盘!O133*基础数据!$D$2,IF(B133=基础数据!$A$3,广告是否投放过高——第三轮积分赛四季度广告复盘!N133/广告是否投放过高——第三轮积分赛四季度广告复盘!O133*基础数据!$D$3,IF(B133=基础数据!$A$4,广告是否投放过高——第三轮积分赛四季度广告复盘!N133/广告是否投放过高——第三轮积分赛四季度广告复盘!O133*基础数据!$D$4,广告是否投放过高——第三轮积分赛四季度广告复盘!N133/广告是否投放过高——第三轮积分赛四季度广告复盘!O133*基础数据!$D$5))),0)</f>
        <v>0.48498115572617301</v>
      </c>
      <c r="Q133" s="115">
        <f>(P133-L133)*SUMIFS(基础数据!$C$15:$C$26,基础数据!$B$15:$B$26,广告是否投放过高——第三轮积分赛四季度广告复盘!B133)/100</f>
        <v>0.13797801361499279</v>
      </c>
      <c r="R133" s="99">
        <v>2010</v>
      </c>
      <c r="S133" s="99">
        <f>IFERROR(LOOKUP(1,0/('3Q产品评价处理'!$A$12:$A$853=C133),'3Q产品评价处理'!$G$12:$G$853),0)</f>
        <v>0.38</v>
      </c>
      <c r="T133" s="102">
        <f t="shared" si="30"/>
        <v>2010</v>
      </c>
      <c r="U133" s="100">
        <f>G133*广告累计效应系数计算!$G$2*广告累计效应系数计算!$K$2+广告是否投放过高——第三轮积分赛四季度广告复盘!M133*广告累计效应系数计算!$G$2+广告是否投放过高——第三轮积分赛四季度广告复盘!T133</f>
        <v>6966.7696391516511</v>
      </c>
      <c r="V133" s="100">
        <f t="shared" si="31"/>
        <v>269457.56349593622</v>
      </c>
      <c r="W133" s="100">
        <f>IFERROR(IF(B133=基础数据!$A$2,广告是否投放过高——第三轮积分赛四季度广告复盘!U133/广告是否投放过高——第三轮积分赛四季度广告复盘!V133*基础数据!$D$2,IF(B133=基础数据!$A$3,广告是否投放过高——第三轮积分赛四季度广告复盘!U133/广告是否投放过高——第三轮积分赛四季度广告复盘!V133*基础数据!$D$3,IF(B133=基础数据!$A$4,广告是否投放过高——第三轮积分赛四季度广告复盘!U133/广告是否投放过高——第三轮积分赛四季度广告复盘!V133*基础数据!$D$4,广告是否投放过高——第三轮积分赛四季度广告复盘!U133/广告是否投放过高——第三轮积分赛四季度广告复盘!V133*基础数据!$D$5))),0)</f>
        <v>0.38782190127259425</v>
      </c>
      <c r="X133" s="115">
        <f>(W133-S133)*SUMIFS(基础数据!$C$29:$C$48,基础数据!$B$29:$B$48,广告是否投放过高——第三轮积分赛四季度广告复盘!B133)/100</f>
        <v>0.35167268121583722</v>
      </c>
      <c r="Y133" s="98">
        <v>0</v>
      </c>
      <c r="Z133" s="99">
        <f>IFERROR(LOOKUP(1,0/('4Q产品评价处理'!$A$12:$A$1017=C133),'4Q产品评价处理'!$G$12:$G$1017),0)</f>
        <v>0.11</v>
      </c>
      <c r="AA133" s="102">
        <f t="shared" si="32"/>
        <v>0</v>
      </c>
      <c r="AB133" s="100">
        <f>M133*广告累计效应系数计算!$G$2*广告累计效应系数计算!$K$2+广告是否投放过高——第三轮积分赛四季度广告复盘!T133*广告累计效应系数计算!$G$2+广告是否投放过高——第三轮积分赛四季度广告复盘!AA133</f>
        <v>2563.519607394288</v>
      </c>
      <c r="AC133" s="100">
        <f t="shared" si="33"/>
        <v>345751.94941716822</v>
      </c>
      <c r="AD133" s="100">
        <f>IFERROR(IF(B133=基础数据!$A$2,广告是否投放过高——第三轮积分赛四季度广告复盘!AB133/广告是否投放过高——第三轮积分赛四季度广告复盘!AC133*基础数据!$D$2,IF(B133=基础数据!$A$3,广告是否投放过高——第三轮积分赛四季度广告复盘!AB133/广告是否投放过高——第三轮积分赛四季度广告复盘!AC133*基础数据!$D$3,IF(B133=基础数据!$A$4,广告是否投放过高——第三轮积分赛四季度广告复盘!AB133/广告是否投放过高——第三轮积分赛四季度广告复盘!AC133*基础数据!$D$4,广告是否投放过高——第三轮积分赛四季度广告复盘!AB133/广告是否投放过高——第三轮积分赛四季度广告复盘!AC133*基础数据!$D$5))),0)</f>
        <v>0.11121497413314355</v>
      </c>
      <c r="AE133" s="115">
        <f>(AD133-Z133)*SUMIFS(基础数据!$C$51:$C$78,基础数据!$B$51:$B$78,广告是否投放过高——第三轮积分赛四季度广告复盘!B133)/100</f>
        <v>7.3578833503173111E-2</v>
      </c>
      <c r="AF133" s="117">
        <f t="shared" si="34"/>
        <v>0</v>
      </c>
      <c r="AG133" s="104">
        <f t="shared" si="35"/>
        <v>0.56003622775524653</v>
      </c>
      <c r="AH133" s="104">
        <v>246.43924771959882</v>
      </c>
      <c r="AI133" s="104">
        <f>IF(B133=基础数据!$A$2,基础数据!$B$2*广告是否投放过高——第三轮积分赛四季度广告复盘!AG133,IF(B133=基础数据!$A$3,基础数据!$B$3*广告是否投放过高——第三轮积分赛四季度广告复盘!AG133,IF(B133=基础数据!$A$4,基础数据!$B$4*广告是否投放过高——第三轮积分赛四季度广告复盘!AG133,基础数据!$B$5*广告是否投放过高——第三轮积分赛四季度广告复盘!AG133)))-AH133</f>
        <v>89.582488933549087</v>
      </c>
    </row>
    <row r="134" spans="1:35">
      <c r="A134" s="94">
        <f t="shared" si="24"/>
        <v>19</v>
      </c>
      <c r="B134" s="100" t="str">
        <f>IFERROR(LOOKUP(1,0/((订单汇总处理!$G$7:$G$2423=C134)*(订单汇总处理!$D$7:$D$2423=2)),订单汇总处理!$H$7:$H$2423),B135)</f>
        <v>青少年群体</v>
      </c>
      <c r="C134" s="100" t="str">
        <f t="shared" si="25"/>
        <v>丙11</v>
      </c>
      <c r="D134" s="98" t="s">
        <v>3311</v>
      </c>
      <c r="E134" s="99">
        <v>4998</v>
      </c>
      <c r="F134" s="99">
        <f>IFERROR(LOOKUP(1,0/('1Q产品评价处理'!$A$13:$A$94=C134),'1Q产品评价处理'!$G$13:$G$94),0)</f>
        <v>0.52</v>
      </c>
      <c r="G134" s="102">
        <f t="shared" si="26"/>
        <v>4998</v>
      </c>
      <c r="H134" s="100">
        <f t="shared" si="27"/>
        <v>144102</v>
      </c>
      <c r="I134" s="100">
        <f>IFERROR(IF(B134=基础数据!$A$2,广告是否投放过高——第三轮积分赛四季度广告复盘!G134/广告是否投放过高——第三轮积分赛四季度广告复盘!H134*基础数据!$D$2,IF(B134=基础数据!$A$3,广告是否投放过高——第三轮积分赛四季度广告复盘!G134/广告是否投放过高——第三轮积分赛四季度广告复盘!H134*基础数据!$D$3,IF(B134=基础数据!$A$4,广告是否投放过高——第三轮积分赛四季度广告复盘!G134/广告是否投放过高——第三轮积分赛四季度广告复盘!H134*基础数据!$D$4,广告是否投放过高——第三轮积分赛四季度广告复盘!G134/广告是否投放过高——第三轮积分赛四季度广告复盘!H134*基础数据!$D$5))),0)</f>
        <v>0.52025648498979882</v>
      </c>
      <c r="J134" s="115">
        <f>(I134-F134)*SUMIFS(基础数据!$C$9:$C$12,基础数据!$B$9:$B$12,广告是否投放过高——第三轮积分赛四季度广告复盘!B134)/100</f>
        <v>2.6546196444175774E-3</v>
      </c>
      <c r="K134" s="99">
        <v>9099</v>
      </c>
      <c r="L134" s="99">
        <f>IFERROR(LOOKUP(1,0/('2Q产品评价处理'!$A$12:$A$507=C134),'2Q产品评价处理'!$G$12:$G$507),0)</f>
        <v>0.57999999999999996</v>
      </c>
      <c r="M134" s="102">
        <f t="shared" si="28"/>
        <v>9099</v>
      </c>
      <c r="N134" s="100">
        <f>M134+G134*广告累计效应系数计算!$G$2</f>
        <v>11780.612600597839</v>
      </c>
      <c r="O134" s="100">
        <f t="shared" si="29"/>
        <v>302211.49422395945</v>
      </c>
      <c r="P134" s="100">
        <f>IFERROR(IF(B134=基础数据!$A$2,广告是否投放过高——第三轮积分赛四季度广告复盘!N134/广告是否投放过高——第三轮积分赛四季度广告复盘!O134*基础数据!$D$2,IF(B134=基础数据!$A$3,广告是否投放过高——第三轮积分赛四季度广告复盘!N134/广告是否投放过高——第三轮积分赛四季度广告复盘!O134*基础数据!$D$3,IF(B134=基础数据!$A$4,广告是否投放过高——第三轮积分赛四季度广告复盘!N134/广告是否投放过高——第三轮积分赛四季度广告复盘!O134*基础数据!$D$4,广告是否投放过高——第三轮积分赛四季度广告复盘!N134/广告是否投放过高——第三轮积分赛四季度广告复盘!O134*基础数据!$D$5))),0)</f>
        <v>0.58472027830289586</v>
      </c>
      <c r="Q134" s="115">
        <f>(P134-L134)*SUMIFS(基础数据!$C$15:$C$26,基础数据!$B$15:$B$26,广告是否投放过高——第三轮积分赛四季度广告复盘!B134)/100</f>
        <v>0.13075170899021635</v>
      </c>
      <c r="R134" s="99">
        <v>4044</v>
      </c>
      <c r="S134" s="99">
        <f>IFERROR(LOOKUP(1,0/('3Q产品评价处理'!$A$12:$A$853=C134),'3Q产品评价处理'!$G$12:$G$853),0)</f>
        <v>0.56000000000000005</v>
      </c>
      <c r="T134" s="102">
        <f t="shared" si="30"/>
        <v>4044</v>
      </c>
      <c r="U134" s="100">
        <f>G134*广告累计效应系数计算!$G$2*广告累计效应系数计算!$K$2+广告是否投放过高——第三轮积分赛四季度广告复盘!M134*广告累计效应系数计算!$G$2+广告是否投放过高——第三轮积分赛四季度广告复盘!T134</f>
        <v>10160.964647456341</v>
      </c>
      <c r="V134" s="100">
        <f t="shared" si="31"/>
        <v>269457.56349593622</v>
      </c>
      <c r="W134" s="100">
        <f>IFERROR(IF(B134=基础数据!$A$2,广告是否投放过高——第三轮积分赛四季度广告复盘!U134/广告是否投放过高——第三轮积分赛四季度广告复盘!V134*基础数据!$D$2,IF(B134=基础数据!$A$3,广告是否投放过高——第三轮积分赛四季度广告复盘!U134/广告是否投放过高——第三轮积分赛四季度广告复盘!V134*基础数据!$D$3,IF(B134=基础数据!$A$4,广告是否投放过高——第三轮积分赛四季度广告复盘!U134/广告是否投放过高——第三轮积分赛四季度广告复盘!V134*基础数据!$D$4,广告是否投放过高——第三轮积分赛四季度广告复盘!U134/广告是否投放过高——第三轮积分赛四季度广告复盘!V134*基础数据!$D$5))),0)</f>
        <v>0.5656344091233636</v>
      </c>
      <c r="X134" s="115">
        <f>(W134-S134)*SUMIFS(基础数据!$C$29:$C$48,基础数据!$B$29:$B$48,广告是否投放过高——第三轮积分赛四季度广告复盘!B134)/100</f>
        <v>0.25332303418642516</v>
      </c>
      <c r="Y134" s="99">
        <v>5555</v>
      </c>
      <c r="Z134" s="99">
        <f>IFERROR(LOOKUP(1,0/('4Q产品评价处理'!$A$12:$A$1017=C134),'4Q产品评价处理'!$G$12:$G$1017),0)</f>
        <v>0.43</v>
      </c>
      <c r="AA134" s="102">
        <f t="shared" si="32"/>
        <v>5555</v>
      </c>
      <c r="AB134" s="100">
        <f>M134*广告累计效应系数计算!$G$2*广告累计效应系数计算!$K$2+广告是否投放过高——第三轮积分赛四季度广告复盘!T134*广告累计效应系数计算!$G$2+广告是否投放过高——第三轮积分赛四季度广告复盘!AA134</f>
        <v>9973.1326482957265</v>
      </c>
      <c r="AC134" s="100">
        <f t="shared" si="33"/>
        <v>345751.94941716822</v>
      </c>
      <c r="AD134" s="100">
        <f>IFERROR(IF(B134=基础数据!$A$2,广告是否投放过高——第三轮积分赛四季度广告复盘!AB134/广告是否投放过高——第三轮积分赛四季度广告复盘!AC134*基础数据!$D$2,IF(B134=基础数据!$A$3,广告是否投放过高——第三轮积分赛四季度广告复盘!AB134/广告是否投放过高——第三轮积分赛四季度广告复盘!AC134*基础数据!$D$3,IF(B134=基础数据!$A$4,广告是否投放过高——第三轮积分赛四季度广告复盘!AB134/广告是否投放过高——第三轮积分赛四季度广告复盘!AC134*基础数据!$D$4,广告是否投放过高——第三轮积分赛四季度广告复盘!AB134/广告是否投放过高——第三轮积分赛四季度广告复盘!AC134*基础数据!$D$5))),0)</f>
        <v>0.43267142810506365</v>
      </c>
      <c r="AE134" s="115">
        <f>(AD134-Z134)*SUMIFS(基础数据!$C$51:$C$78,基础数据!$B$51:$B$78,广告是否投放过高——第三轮积分赛四季度广告复盘!B134)/100</f>
        <v>0.16178168604265497</v>
      </c>
      <c r="AF134" s="117">
        <f t="shared" si="34"/>
        <v>0</v>
      </c>
      <c r="AG134" s="104">
        <f t="shared" si="35"/>
        <v>0.54851104886371405</v>
      </c>
      <c r="AH134" s="104">
        <v>168.04482199350272</v>
      </c>
      <c r="AI134" s="104">
        <f>IF(B134=基础数据!$A$2,基础数据!$B$2*广告是否投放过高——第三轮积分赛四季度广告复盘!AG134,IF(B134=基础数据!$A$3,基础数据!$B$3*广告是否投放过高——第三轮积分赛四季度广告复盘!AG134,IF(B134=基础数据!$A$4,基础数据!$B$4*广告是否投放过高——第三轮积分赛四季度广告复盘!AG134,基础数据!$B$5*广告是否投放过高——第三轮积分赛四季度广告复盘!AG134)))-AH134</f>
        <v>161.06180732472572</v>
      </c>
    </row>
    <row r="135" spans="1:35">
      <c r="A135" s="94">
        <f t="shared" si="24"/>
        <v>19</v>
      </c>
      <c r="B135" s="100" t="str">
        <f>IFERROR(LOOKUP(1,0/((订单汇总处理!$G$7:$G$2423=C135)*(订单汇总处理!$D$7:$D$2423=2)),订单汇总处理!$H$7:$H$2423),B136)</f>
        <v>青少年群体</v>
      </c>
      <c r="C135" s="100" t="str">
        <f t="shared" si="25"/>
        <v>丙12</v>
      </c>
      <c r="D135" s="98" t="s">
        <v>3312</v>
      </c>
      <c r="E135" s="98"/>
      <c r="F135" s="99">
        <f>IFERROR(LOOKUP(1,0/('1Q产品评价处理'!$A$13:$A$94=C135),'1Q产品评价处理'!$G$13:$G$94),0)</f>
        <v>0</v>
      </c>
      <c r="G135" s="102">
        <f t="shared" si="26"/>
        <v>0</v>
      </c>
      <c r="H135" s="100">
        <f t="shared" si="27"/>
        <v>144102</v>
      </c>
      <c r="I135" s="100">
        <f>IFERROR(IF(B135=基础数据!$A$2,广告是否投放过高——第三轮积分赛四季度广告复盘!G135/广告是否投放过高——第三轮积分赛四季度广告复盘!H135*基础数据!$D$2,IF(B135=基础数据!$A$3,广告是否投放过高——第三轮积分赛四季度广告复盘!G135/广告是否投放过高——第三轮积分赛四季度广告复盘!H135*基础数据!$D$3,IF(B135=基础数据!$A$4,广告是否投放过高——第三轮积分赛四季度广告复盘!G135/广告是否投放过高——第三轮积分赛四季度广告复盘!H135*基础数据!$D$4,广告是否投放过高——第三轮积分赛四季度广告复盘!G135/广告是否投放过高——第三轮积分赛四季度广告复盘!H135*基础数据!$D$5))),0)</f>
        <v>0</v>
      </c>
      <c r="J135" s="115">
        <f>(I135-F135)*SUMIFS(基础数据!$C$9:$C$12,基础数据!$B$9:$B$12,广告是否投放过高——第三轮积分赛四季度广告复盘!B135)/100</f>
        <v>0</v>
      </c>
      <c r="K135" s="98">
        <v>0</v>
      </c>
      <c r="L135" s="99">
        <f>IFERROR(LOOKUP(1,0/('2Q产品评价处理'!$A$12:$A$507=C135),'2Q产品评价处理'!$G$12:$G$507),0)</f>
        <v>0</v>
      </c>
      <c r="M135" s="102">
        <f t="shared" si="28"/>
        <v>0</v>
      </c>
      <c r="N135" s="100">
        <f>M135+G135*广告累计效应系数计算!$G$2</f>
        <v>0</v>
      </c>
      <c r="O135" s="100">
        <f t="shared" si="29"/>
        <v>302211.49422395945</v>
      </c>
      <c r="P135" s="100">
        <f>IFERROR(IF(B135=基础数据!$A$2,广告是否投放过高——第三轮积分赛四季度广告复盘!N135/广告是否投放过高——第三轮积分赛四季度广告复盘!O135*基础数据!$D$2,IF(B135=基础数据!$A$3,广告是否投放过高——第三轮积分赛四季度广告复盘!N135/广告是否投放过高——第三轮积分赛四季度广告复盘!O135*基础数据!$D$3,IF(B135=基础数据!$A$4,广告是否投放过高——第三轮积分赛四季度广告复盘!N135/广告是否投放过高——第三轮积分赛四季度广告复盘!O135*基础数据!$D$4,广告是否投放过高——第三轮积分赛四季度广告复盘!N135/广告是否投放过高——第三轮积分赛四季度广告复盘!O135*基础数据!$D$5))),0)</f>
        <v>0</v>
      </c>
      <c r="Q135" s="115">
        <f>(P135-L135)*SUMIFS(基础数据!$C$15:$C$26,基础数据!$B$15:$B$26,广告是否投放过高——第三轮积分赛四季度广告复盘!B135)/100</f>
        <v>0</v>
      </c>
      <c r="R135" s="98">
        <v>0</v>
      </c>
      <c r="S135" s="99">
        <f>IFERROR(LOOKUP(1,0/('3Q产品评价处理'!$A$12:$A$853=C135),'3Q产品评价处理'!$G$12:$G$853),0)</f>
        <v>0</v>
      </c>
      <c r="T135" s="102">
        <f t="shared" si="30"/>
        <v>0</v>
      </c>
      <c r="U135" s="100">
        <f>G135*广告累计效应系数计算!$G$2*广告累计效应系数计算!$K$2+广告是否投放过高——第三轮积分赛四季度广告复盘!M135*广告累计效应系数计算!$G$2+广告是否投放过高——第三轮积分赛四季度广告复盘!T135</f>
        <v>0</v>
      </c>
      <c r="V135" s="100">
        <f t="shared" si="31"/>
        <v>269457.56349593622</v>
      </c>
      <c r="W135" s="100">
        <f>IFERROR(IF(B135=基础数据!$A$2,广告是否投放过高——第三轮积分赛四季度广告复盘!U135/广告是否投放过高——第三轮积分赛四季度广告复盘!V135*基础数据!$D$2,IF(B135=基础数据!$A$3,广告是否投放过高——第三轮积分赛四季度广告复盘!U135/广告是否投放过高——第三轮积分赛四季度广告复盘!V135*基础数据!$D$3,IF(B135=基础数据!$A$4,广告是否投放过高——第三轮积分赛四季度广告复盘!U135/广告是否投放过高——第三轮积分赛四季度广告复盘!V135*基础数据!$D$4,广告是否投放过高——第三轮积分赛四季度广告复盘!U135/广告是否投放过高——第三轮积分赛四季度广告复盘!V135*基础数据!$D$5))),0)</f>
        <v>0</v>
      </c>
      <c r="X135" s="115">
        <f>(W135-S135)*SUMIFS(基础数据!$C$29:$C$48,基础数据!$B$29:$B$48,广告是否投放过高——第三轮积分赛四季度广告复盘!B135)/100</f>
        <v>0</v>
      </c>
      <c r="Y135" s="99">
        <v>3033</v>
      </c>
      <c r="Z135" s="99">
        <f>IFERROR(LOOKUP(1,0/('4Q产品评价处理'!$A$12:$A$1017=C135),'4Q产品评价处理'!$G$12:$G$1017),0)</f>
        <v>0.13</v>
      </c>
      <c r="AA135" s="102">
        <f t="shared" si="32"/>
        <v>3033</v>
      </c>
      <c r="AB135" s="100">
        <f>M135*广告累计效应系数计算!$G$2*广告累计效应系数计算!$K$2+广告是否投放过高——第三轮积分赛四季度广告复盘!T135*广告累计效应系数计算!$G$2+广告是否投放过高——第三轮积分赛四季度广告复盘!AA135</f>
        <v>3033</v>
      </c>
      <c r="AC135" s="100">
        <f t="shared" si="33"/>
        <v>345751.94941716822</v>
      </c>
      <c r="AD135" s="100">
        <f>IFERROR(IF(B135=基础数据!$A$2,广告是否投放过高——第三轮积分赛四季度广告复盘!AB135/广告是否投放过高——第三轮积分赛四季度广告复盘!AC135*基础数据!$D$2,IF(B135=基础数据!$A$3,广告是否投放过高——第三轮积分赛四季度广告复盘!AB135/广告是否投放过高——第三轮积分赛四季度广告复盘!AC135*基础数据!$D$3,IF(B135=基础数据!$A$4,广告是否投放过高——第三轮积分赛四季度广告复盘!AB135/广告是否投放过高——第三轮积分赛四季度广告复盘!AC135*基础数据!$D$4,广告是否投放过高——第三轮积分赛四季度广告复盘!AB135/广告是否投放过高——第三轮积分赛四季度广告复盘!AC135*基础数据!$D$5))),0)</f>
        <v>0.13158277220617445</v>
      </c>
      <c r="AE135" s="115">
        <f>(AD135-Z135)*SUMIFS(基础数据!$C$51:$C$78,基础数据!$B$51:$B$78,广告是否投放过高——第三轮积分赛四季度广告复盘!B135)/100</f>
        <v>9.5852684805924612E-2</v>
      </c>
      <c r="AF135" s="117">
        <f t="shared" si="34"/>
        <v>0</v>
      </c>
      <c r="AG135" s="104">
        <f t="shared" si="35"/>
        <v>9.5852684805924612E-2</v>
      </c>
      <c r="AH135" s="104">
        <v>42.718636481700365</v>
      </c>
      <c r="AI135" s="104">
        <f>IF(B135=基础数据!$A$2,基础数据!$B$2*广告是否投放过高——第三轮积分赛四季度广告复盘!AG135,IF(B135=基础数据!$A$3,基础数据!$B$3*广告是否投放过高——第三轮积分赛四季度广告复盘!AG135,IF(B135=基础数据!$A$4,基础数据!$B$4*广告是否投放过高——第三轮积分赛四季度广告复盘!AG135,基础数据!$B$5*广告是否投放过高——第三轮积分赛四季度广告复盘!AG135)))-AH135</f>
        <v>14.792974401854401</v>
      </c>
    </row>
    <row r="136" spans="1:35">
      <c r="A136" s="94">
        <f t="shared" si="24"/>
        <v>20</v>
      </c>
      <c r="B136" s="100" t="str">
        <f>IFERROR(LOOKUP(1,0/((订单汇总处理!$G$7:$G$2423=C136)*(订单汇总处理!$D$7:$D$2423=2)),订单汇总处理!$H$7:$H$2423),B137)</f>
        <v>青少年群体</v>
      </c>
      <c r="C136" s="100" t="str">
        <f t="shared" si="25"/>
        <v>青2</v>
      </c>
      <c r="D136" s="98" t="s">
        <v>3313</v>
      </c>
      <c r="E136" s="98"/>
      <c r="F136" s="99">
        <f>IFERROR(LOOKUP(1,0/('1Q产品评价处理'!$A$13:$A$94=C136),'1Q产品评价处理'!$G$13:$G$94),0)</f>
        <v>0</v>
      </c>
      <c r="G136" s="102">
        <f t="shared" si="26"/>
        <v>0</v>
      </c>
      <c r="H136" s="100">
        <f t="shared" si="27"/>
        <v>144102</v>
      </c>
      <c r="I136" s="100">
        <f>IFERROR(IF(B136=基础数据!$A$2,广告是否投放过高——第三轮积分赛四季度广告复盘!G136/广告是否投放过高——第三轮积分赛四季度广告复盘!H136*基础数据!$D$2,IF(B136=基础数据!$A$3,广告是否投放过高——第三轮积分赛四季度广告复盘!G136/广告是否投放过高——第三轮积分赛四季度广告复盘!H136*基础数据!$D$3,IF(B136=基础数据!$A$4,广告是否投放过高——第三轮积分赛四季度广告复盘!G136/广告是否投放过高——第三轮积分赛四季度广告复盘!H136*基础数据!$D$4,广告是否投放过高——第三轮积分赛四季度广告复盘!G136/广告是否投放过高——第三轮积分赛四季度广告复盘!H136*基础数据!$D$5))),0)</f>
        <v>0</v>
      </c>
      <c r="J136" s="115">
        <f>(I136-F136)*SUMIFS(基础数据!$C$9:$C$12,基础数据!$B$9:$B$12,广告是否投放过高——第三轮积分赛四季度广告复盘!B136)/100</f>
        <v>0</v>
      </c>
      <c r="K136" s="99">
        <v>2000</v>
      </c>
      <c r="L136" s="99">
        <f>IFERROR(LOOKUP(1,0/('2Q产品评价处理'!$A$12:$A$507=C136),'2Q产品评价处理'!$G$12:$G$507),0)</f>
        <v>0.1</v>
      </c>
      <c r="M136" s="102">
        <f t="shared" si="28"/>
        <v>2000</v>
      </c>
      <c r="N136" s="100">
        <f>M136+G136*广告累计效应系数计算!$G$2</f>
        <v>2000</v>
      </c>
      <c r="O136" s="100">
        <f t="shared" si="29"/>
        <v>302211.49422395945</v>
      </c>
      <c r="P136" s="100">
        <f>IFERROR(IF(B136=基础数据!$A$2,广告是否投放过高——第三轮积分赛四季度广告复盘!N136/广告是否投放过高——第三轮积分赛四季度广告复盘!O136*基础数据!$D$2,IF(B136=基础数据!$A$3,广告是否投放过高——第三轮积分赛四季度广告复盘!N136/广告是否投放过高——第三轮积分赛四季度广告复盘!O136*基础数据!$D$3,IF(B136=基础数据!$A$4,广告是否投放过高——第三轮积分赛四季度广告复盘!N136/广告是否投放过高——第三轮积分赛四季度广告复盘!O136*基础数据!$D$4,广告是否投放过高——第三轮积分赛四季度广告复盘!N136/广告是否投放过高——第三轮积分赛四季度广告复盘!O136*基础数据!$D$5))),0)</f>
        <v>9.926822961196817E-2</v>
      </c>
      <c r="Q136" s="115">
        <f>(P136-L136)*SUMIFS(基础数据!$C$15:$C$26,基础数据!$B$15:$B$26,广告是否投放过高——第三轮积分赛四季度广告复盘!B136)/100</f>
        <v>-2.0270039748481839E-2</v>
      </c>
      <c r="R136" s="98">
        <v>0</v>
      </c>
      <c r="S136" s="99">
        <f>IFERROR(LOOKUP(1,0/('3Q产品评价处理'!$A$12:$A$853=C136),'3Q产品评价处理'!$G$12:$G$853),0)</f>
        <v>0.06</v>
      </c>
      <c r="T136" s="102">
        <f t="shared" si="30"/>
        <v>0</v>
      </c>
      <c r="U136" s="100">
        <f>G136*广告累计效应系数计算!$G$2*广告累计效应系数计算!$K$2+广告是否投放过高——第三轮积分赛四季度广告复盘!M136*广告累计效应系数计算!$G$2+广告是否投放过高——第三轮积分赛四季度广告复盘!T136</f>
        <v>1073.0742699471141</v>
      </c>
      <c r="V136" s="100">
        <f t="shared" si="31"/>
        <v>269457.56349593622</v>
      </c>
      <c r="W136" s="100">
        <f>IFERROR(IF(B136=基础数据!$A$2,广告是否投放过高——第三轮积分赛四季度广告复盘!U136/广告是否投放过高——第三轮积分赛四季度广告复盘!V136*基础数据!$D$2,IF(B136=基础数据!$A$3,广告是否投放过高——第三轮积分赛四季度广告复盘!U136/广告是否投放过高——第三轮积分赛四季度广告复盘!V136*基础数据!$D$3,IF(B136=基础数据!$A$4,广告是否投放过高——第三轮积分赛四季度广告复盘!U136/广告是否投放过高——第三轮积分赛四季度广告复盘!V136*基础数据!$D$4,广告是否投放过高——第三轮积分赛四季度广告复盘!U136/广告是否投放过高——第三轮积分赛四季度广告复盘!V136*基础数据!$D$5))),0)</f>
        <v>5.9735246769012894E-2</v>
      </c>
      <c r="X136" s="115">
        <f>(W136-S136)*SUMIFS(基础数据!$C$29:$C$48,基础数据!$B$29:$B$48,广告是否投放过高——第三轮积分赛四季度广告复盘!B136)/100</f>
        <v>-1.1903305265180193E-2</v>
      </c>
      <c r="Y136" s="98">
        <v>0</v>
      </c>
      <c r="Z136" s="99">
        <f>IFERROR(LOOKUP(1,0/('4Q产品评价处理'!$A$12:$A$1017=C136),'4Q产品评价处理'!$G$12:$G$1017),0)</f>
        <v>0.02</v>
      </c>
      <c r="AA136" s="102">
        <f t="shared" si="32"/>
        <v>0</v>
      </c>
      <c r="AB136" s="100">
        <f>M136*广告累计效应系数计算!$G$2*广告累计效应系数计算!$K$2+广告是否投放过高——第三轮积分赛四季度广告复盘!T136*广告累计效应系数计算!$G$2+广告是否投放过高——第三轮积分赛四季度广告复盘!AA136</f>
        <v>494.20298372626905</v>
      </c>
      <c r="AC136" s="100">
        <f t="shared" si="33"/>
        <v>345751.94941716822</v>
      </c>
      <c r="AD136" s="100">
        <f>IFERROR(IF(B136=基础数据!$A$2,广告是否投放过高——第三轮积分赛四季度广告复盘!AB136/广告是否投放过高——第三轮积分赛四季度广告复盘!AC136*基础数据!$D$2,IF(B136=基础数据!$A$3,广告是否投放过高——第三轮积分赛四季度广告复盘!AB136/广告是否投放过高——第三轮积分赛四季度广告复盘!AC136*基础数据!$D$3,IF(B136=基础数据!$A$4,广告是否投放过高——第三轮积分赛四季度广告复盘!AB136/广告是否投放过高——第三轮积分赛四季度广告复盘!AC136*基础数据!$D$4,广告是否投放过高——第三轮积分赛四季度广告复盘!AB136/广告是否投放过高——第三轮积分赛四季度广告复盘!AC136*基础数据!$D$5))),0)</f>
        <v>2.1440355631805276E-2</v>
      </c>
      <c r="AE136" s="115">
        <f>(AD136-Z136)*SUMIFS(基础数据!$C$51:$C$78,基础数据!$B$51:$B$78,广告是否投放过高——第三轮积分赛四季度广告复盘!B136)/100</f>
        <v>8.7227937062127475E-2</v>
      </c>
      <c r="AF136" s="117">
        <f t="shared" si="34"/>
        <v>0</v>
      </c>
      <c r="AG136" s="104">
        <f t="shared" si="35"/>
        <v>5.5054592048465439E-2</v>
      </c>
      <c r="AH136" s="104">
        <v>18.750020571681624</v>
      </c>
      <c r="AI136" s="104">
        <f>IF(B136=基础数据!$A$2,基础数据!$B$2*广告是否投放过高——第三轮积分赛四季度广告复盘!AG136,IF(B136=基础数据!$A$3,基础数据!$B$3*广告是否投放过高——第三轮积分赛四季度广告复盘!AG136,IF(B136=基础数据!$A$4,基础数据!$B$4*广告是否投放过高——第三轮积分赛四季度广告复盘!AG136,基础数据!$B$5*广告是否投放过高——第三轮积分赛四季度广告复盘!AG136)))-AH136</f>
        <v>14.28273465739764</v>
      </c>
    </row>
    <row r="137" spans="1:35">
      <c r="A137" s="94">
        <f t="shared" si="24"/>
        <v>20</v>
      </c>
      <c r="B137" s="100" t="str">
        <f>IFERROR(LOOKUP(1,0/((订单汇总处理!$G$7:$G$2423=C137)*(订单汇总处理!$D$7:$D$2423=2)),订单汇总处理!$H$7:$H$2423),B138)</f>
        <v>青少年群体</v>
      </c>
      <c r="C137" s="100" t="str">
        <f t="shared" si="25"/>
        <v>青1</v>
      </c>
      <c r="D137" s="98" t="s">
        <v>3314</v>
      </c>
      <c r="E137" s="98"/>
      <c r="F137" s="99">
        <f>IFERROR(LOOKUP(1,0/('1Q产品评价处理'!$A$13:$A$94=C137),'1Q产品评价处理'!$G$13:$G$94),0)</f>
        <v>0</v>
      </c>
      <c r="G137" s="102">
        <f t="shared" si="26"/>
        <v>0</v>
      </c>
      <c r="H137" s="100">
        <f t="shared" si="27"/>
        <v>144102</v>
      </c>
      <c r="I137" s="100">
        <f>IFERROR(IF(B137=基础数据!$A$2,广告是否投放过高——第三轮积分赛四季度广告复盘!G137/广告是否投放过高——第三轮积分赛四季度广告复盘!H137*基础数据!$D$2,IF(B137=基础数据!$A$3,广告是否投放过高——第三轮积分赛四季度广告复盘!G137/广告是否投放过高——第三轮积分赛四季度广告复盘!H137*基础数据!$D$3,IF(B137=基础数据!$A$4,广告是否投放过高——第三轮积分赛四季度广告复盘!G137/广告是否投放过高——第三轮积分赛四季度广告复盘!H137*基础数据!$D$4,广告是否投放过高——第三轮积分赛四季度广告复盘!G137/广告是否投放过高——第三轮积分赛四季度广告复盘!H137*基础数据!$D$5))),0)</f>
        <v>0</v>
      </c>
      <c r="J137" s="115">
        <f>(I137-F137)*SUMIFS(基础数据!$C$9:$C$12,基础数据!$B$9:$B$12,广告是否投放过高——第三轮积分赛四季度广告复盘!B137)/100</f>
        <v>0</v>
      </c>
      <c r="K137" s="99">
        <v>2000</v>
      </c>
      <c r="L137" s="99">
        <f>IFERROR(LOOKUP(1,0/('2Q产品评价处理'!$A$12:$A$507=C137),'2Q产品评价处理'!$G$12:$G$507),0)</f>
        <v>0.1</v>
      </c>
      <c r="M137" s="102">
        <f t="shared" si="28"/>
        <v>2000</v>
      </c>
      <c r="N137" s="100">
        <f>M137+G137*广告累计效应系数计算!$G$2</f>
        <v>2000</v>
      </c>
      <c r="O137" s="100">
        <f t="shared" si="29"/>
        <v>302211.49422395945</v>
      </c>
      <c r="P137" s="100">
        <f>IFERROR(IF(B137=基础数据!$A$2,广告是否投放过高——第三轮积分赛四季度广告复盘!N137/广告是否投放过高——第三轮积分赛四季度广告复盘!O137*基础数据!$D$2,IF(B137=基础数据!$A$3,广告是否投放过高——第三轮积分赛四季度广告复盘!N137/广告是否投放过高——第三轮积分赛四季度广告复盘!O137*基础数据!$D$3,IF(B137=基础数据!$A$4,广告是否投放过高——第三轮积分赛四季度广告复盘!N137/广告是否投放过高——第三轮积分赛四季度广告复盘!O137*基础数据!$D$4,广告是否投放过高——第三轮积分赛四季度广告复盘!N137/广告是否投放过高——第三轮积分赛四季度广告复盘!O137*基础数据!$D$5))),0)</f>
        <v>9.926822961196817E-2</v>
      </c>
      <c r="Q137" s="115">
        <f>(P137-L137)*SUMIFS(基础数据!$C$15:$C$26,基础数据!$B$15:$B$26,广告是否投放过高——第三轮积分赛四季度广告复盘!B137)/100</f>
        <v>-2.0270039748481839E-2</v>
      </c>
      <c r="R137" s="98">
        <v>0</v>
      </c>
      <c r="S137" s="99">
        <f>IFERROR(LOOKUP(1,0/('3Q产品评价处理'!$A$12:$A$853=C137),'3Q产品评价处理'!$G$12:$G$853),0)</f>
        <v>0.06</v>
      </c>
      <c r="T137" s="102">
        <f t="shared" si="30"/>
        <v>0</v>
      </c>
      <c r="U137" s="100">
        <f>G137*广告累计效应系数计算!$G$2*广告累计效应系数计算!$K$2+广告是否投放过高——第三轮积分赛四季度广告复盘!M137*广告累计效应系数计算!$G$2+广告是否投放过高——第三轮积分赛四季度广告复盘!T137</f>
        <v>1073.0742699471141</v>
      </c>
      <c r="V137" s="100">
        <f t="shared" si="31"/>
        <v>269457.56349593622</v>
      </c>
      <c r="W137" s="100">
        <f>IFERROR(IF(B137=基础数据!$A$2,广告是否投放过高——第三轮积分赛四季度广告复盘!U137/广告是否投放过高——第三轮积分赛四季度广告复盘!V137*基础数据!$D$2,IF(B137=基础数据!$A$3,广告是否投放过高——第三轮积分赛四季度广告复盘!U137/广告是否投放过高——第三轮积分赛四季度广告复盘!V137*基础数据!$D$3,IF(B137=基础数据!$A$4,广告是否投放过高——第三轮积分赛四季度广告复盘!U137/广告是否投放过高——第三轮积分赛四季度广告复盘!V137*基础数据!$D$4,广告是否投放过高——第三轮积分赛四季度广告复盘!U137/广告是否投放过高——第三轮积分赛四季度广告复盘!V137*基础数据!$D$5))),0)</f>
        <v>5.9735246769012894E-2</v>
      </c>
      <c r="X137" s="115">
        <f>(W137-S137)*SUMIFS(基础数据!$C$29:$C$48,基础数据!$B$29:$B$48,广告是否投放过高——第三轮积分赛四季度广告复盘!B137)/100</f>
        <v>-1.1903305265180193E-2</v>
      </c>
      <c r="Y137" s="98">
        <v>0</v>
      </c>
      <c r="Z137" s="99">
        <f>IFERROR(LOOKUP(1,0/('4Q产品评价处理'!$A$12:$A$1017=C137),'4Q产品评价处理'!$G$12:$G$1017),0)</f>
        <v>0.02</v>
      </c>
      <c r="AA137" s="102">
        <f t="shared" si="32"/>
        <v>0</v>
      </c>
      <c r="AB137" s="100">
        <f>M137*广告累计效应系数计算!$G$2*广告累计效应系数计算!$K$2+广告是否投放过高——第三轮积分赛四季度广告复盘!T137*广告累计效应系数计算!$G$2+广告是否投放过高——第三轮积分赛四季度广告复盘!AA137</f>
        <v>494.20298372626905</v>
      </c>
      <c r="AC137" s="100">
        <f t="shared" si="33"/>
        <v>345751.94941716822</v>
      </c>
      <c r="AD137" s="100">
        <f>IFERROR(IF(B137=基础数据!$A$2,广告是否投放过高——第三轮积分赛四季度广告复盘!AB137/广告是否投放过高——第三轮积分赛四季度广告复盘!AC137*基础数据!$D$2,IF(B137=基础数据!$A$3,广告是否投放过高——第三轮积分赛四季度广告复盘!AB137/广告是否投放过高——第三轮积分赛四季度广告复盘!AC137*基础数据!$D$3,IF(B137=基础数据!$A$4,广告是否投放过高——第三轮积分赛四季度广告复盘!AB137/广告是否投放过高——第三轮积分赛四季度广告复盘!AC137*基础数据!$D$4,广告是否投放过高——第三轮积分赛四季度广告复盘!AB137/广告是否投放过高——第三轮积分赛四季度广告复盘!AC137*基础数据!$D$5))),0)</f>
        <v>2.1440355631805276E-2</v>
      </c>
      <c r="AE137" s="115">
        <f>(AD137-Z137)*SUMIFS(基础数据!$C$51:$C$78,基础数据!$B$51:$B$78,广告是否投放过高——第三轮积分赛四季度广告复盘!B137)/100</f>
        <v>8.7227937062127475E-2</v>
      </c>
      <c r="AF137" s="117">
        <f t="shared" si="34"/>
        <v>0</v>
      </c>
      <c r="AG137" s="104">
        <f t="shared" si="35"/>
        <v>5.5054592048465439E-2</v>
      </c>
      <c r="AH137" s="104">
        <v>18.750020571681624</v>
      </c>
      <c r="AI137" s="104">
        <f>IF(B137=基础数据!$A$2,基础数据!$B$2*广告是否投放过高——第三轮积分赛四季度广告复盘!AG137,IF(B137=基础数据!$A$3,基础数据!$B$3*广告是否投放过高——第三轮积分赛四季度广告复盘!AG137,IF(B137=基础数据!$A$4,基础数据!$B$4*广告是否投放过高——第三轮积分赛四季度广告复盘!AG137,基础数据!$B$5*广告是否投放过高——第三轮积分赛四季度广告复盘!AG137)))-AH137</f>
        <v>14.28273465739764</v>
      </c>
    </row>
    <row r="138" spans="1:35">
      <c r="A138" s="94">
        <f t="shared" si="24"/>
        <v>21</v>
      </c>
      <c r="B138" s="100" t="str">
        <f>IFERROR(LOOKUP(1,0/((订单汇总处理!$G$7:$G$2423=C138)*(订单汇总处理!$D$7:$D$2423=2)),订单汇总处理!$H$7:$H$2423),B139)</f>
        <v>青少年群体</v>
      </c>
      <c r="C138" s="100" t="str">
        <f t="shared" si="25"/>
        <v>青212</v>
      </c>
      <c r="D138" s="98" t="s">
        <v>3315</v>
      </c>
      <c r="E138" s="99">
        <v>8000</v>
      </c>
      <c r="F138" s="99">
        <f>IFERROR(LOOKUP(1,0/('1Q产品评价处理'!$A$13:$A$94=C138),'1Q产品评价处理'!$G$13:$G$94),0)</f>
        <v>0.83</v>
      </c>
      <c r="G138" s="102">
        <f t="shared" si="26"/>
        <v>8000</v>
      </c>
      <c r="H138" s="100">
        <f t="shared" si="27"/>
        <v>144102</v>
      </c>
      <c r="I138" s="100">
        <f>IFERROR(IF(B138=基础数据!$A$2,广告是否投放过高——第三轮积分赛四季度广告复盘!G138/广告是否投放过高——第三轮积分赛四季度广告复盘!H138*基础数据!$D$2,IF(B138=基础数据!$A$3,广告是否投放过高——第三轮积分赛四季度广告复盘!G138/广告是否投放过高——第三轮积分赛四季度广告复盘!H138*基础数据!$D$3,IF(B138=基础数据!$A$4,广告是否投放过高——第三轮积分赛四季度广告复盘!G138/广告是否投放过高——第三轮积分赛四季度广告复盘!H138*基础数据!$D$4,广告是否投放过高——第三轮积分赛四季度广告复盘!G138/广告是否投放过高——第三轮积分赛四季度广告复盘!H138*基础数据!$D$5))),0)</f>
        <v>0.83274347337302745</v>
      </c>
      <c r="J138" s="115">
        <f>(I138-F138)*SUMIFS(基础数据!$C$9:$C$12,基础数据!$B$9:$B$12,广告是否投放过高——第三轮积分赛四季度广告复盘!B138)/100</f>
        <v>2.8394949410834563E-2</v>
      </c>
      <c r="K138" s="99">
        <v>20000</v>
      </c>
      <c r="L138" s="99">
        <f>IFERROR(LOOKUP(1,0/('2Q产品评价处理'!$A$12:$A$507=C138),'2Q产品评价处理'!$G$12:$G$507),0)</f>
        <v>1.21</v>
      </c>
      <c r="M138" s="102">
        <f t="shared" si="28"/>
        <v>20000</v>
      </c>
      <c r="N138" s="100">
        <f>M138+G138*广告累计效应系数计算!$G$2</f>
        <v>24292.297079788455</v>
      </c>
      <c r="O138" s="100">
        <f t="shared" si="29"/>
        <v>302211.49422395945</v>
      </c>
      <c r="P138" s="100">
        <f>IFERROR(IF(B138=基础数据!$A$2,广告是否投放过高——第三轮积分赛四季度广告复盘!N138/广告是否投放过高——第三轮积分赛四季度广告复盘!O138*基础数据!$D$2,IF(B138=基础数据!$A$3,广告是否投放过高——第三轮积分赛四季度广告复盘!N138/广告是否投放过高——第三轮积分赛四季度广告复盘!O138*基础数据!$D$3,IF(B138=基础数据!$A$4,广告是否投放过高——第三轮积分赛四季度广告复盘!N138/广告是否投放过高——第三轮积分赛四季度广告复盘!O138*基础数据!$D$4,广告是否投放过高——第三轮积分赛四季度广告复盘!N138/广告是否投放过高——第三轮积分赛四季度广告复盘!O138*基础数据!$D$5))),0)</f>
        <v>1.2057266621592921</v>
      </c>
      <c r="Q138" s="115">
        <f>(P138-L138)*SUMIFS(基础数据!$C$15:$C$26,基础数据!$B$15:$B$26,广告是否投放过高——第三轮积分赛四季度广告复盘!B138)/100</f>
        <v>-0.11837145818760675</v>
      </c>
      <c r="R138" s="99">
        <v>7300</v>
      </c>
      <c r="S138" s="99">
        <f>IFERROR(LOOKUP(1,0/('3Q产品评价处理'!$A$12:$A$853=C138),'3Q产品评价处理'!$G$12:$G$853),0)</f>
        <v>1.1100000000000001</v>
      </c>
      <c r="T138" s="102">
        <f t="shared" si="30"/>
        <v>7300</v>
      </c>
      <c r="U138" s="100">
        <f>G138*广告累计效应系数计算!$G$2*广告累计效应系数计算!$K$2+广告是否投放过高——第三轮积分赛四季度广告复盘!M138*广告累计效应系数计算!$G$2+广告是否投放过高——第三轮积分赛四季度广告复盘!T138</f>
        <v>20007.554634376218</v>
      </c>
      <c r="V138" s="100">
        <f t="shared" si="31"/>
        <v>269457.56349593622</v>
      </c>
      <c r="W138" s="100">
        <f>IFERROR(IF(B138=基础数据!$A$2,广告是否投放过高——第三轮积分赛四季度广告复盘!U138/广告是否投放过高——第三轮积分赛四季度广告复盘!V138*基础数据!$D$2,IF(B138=基础数据!$A$3,广告是否投放过高——第三轮积分赛四季度广告复盘!U138/广告是否投放过高——第三轮积分赛四季度广告复盘!V138*基础数据!$D$3,IF(B138=基础数据!$A$4,广告是否投放过高——第三轮积分赛四季度广告复盘!U138/广告是否投放过高——第三轮积分赛四季度广告复盘!V138*基础数据!$D$4,广告是否投放过高——第三轮积分赛四季度广告复盘!U138/广告是否投放过高——第三轮积分赛四季度广告复盘!V138*基础数据!$D$5))),0)</f>
        <v>1.1137684005673472</v>
      </c>
      <c r="X138" s="115">
        <f>(W138-S138)*SUMIFS(基础数据!$C$29:$C$48,基础数据!$B$29:$B$48,广告是否投放过高——第三轮积分赛四季度广告复盘!B138)/100</f>
        <v>0.16942728950792396</v>
      </c>
      <c r="Y138" s="99">
        <v>22000</v>
      </c>
      <c r="Z138" s="99">
        <f>IFERROR(LOOKUP(1,0/('4Q产品评价处理'!$A$12:$A$1017=C138),'4Q产品评价处理'!$G$12:$G$1017),0)</f>
        <v>1.33</v>
      </c>
      <c r="AA138" s="102">
        <f t="shared" si="32"/>
        <v>22000</v>
      </c>
      <c r="AB138" s="100">
        <f>M138*广告累计效应系数计算!$G$2*广告累计效应系数计算!$K$2+广告是否投放过高——第三轮积分赛四季度广告复盘!T138*广告累计效应系数计算!$G$2+广告是否投放过高——第三轮积分赛四季度广告复盘!AA138</f>
        <v>30858.750922569656</v>
      </c>
      <c r="AC138" s="100">
        <f t="shared" si="33"/>
        <v>345751.94941716822</v>
      </c>
      <c r="AD138" s="100">
        <f>IFERROR(IF(B138=基础数据!$A$2,广告是否投放过高——第三轮积分赛四季度广告复盘!AB138/广告是否投放过高——第三轮积分赛四季度广告复盘!AC138*基础数据!$D$2,IF(B138=基础数据!$A$3,广告是否投放过高——第三轮积分赛四季度广告复盘!AB138/广告是否投放过高——第三轮积分赛四季度广告复盘!AC138*基础数据!$D$3,IF(B138=基础数据!$A$4,广告是否投放过高——第三轮积分赛四季度广告复盘!AB138/广告是否投放过高——第三轮积分赛四季度广告复盘!AC138*基础数据!$D$4,广告是否投放过高——第三轮积分赛四季度广告复盘!AB138/广告是否投放过高——第三轮积分赛四季度广告复盘!AC138*基础数据!$D$5))),0)</f>
        <v>1.338766895223066</v>
      </c>
      <c r="AE138" s="115">
        <f>(AD138-Z138)*SUMIFS(基础数据!$C$51:$C$78,基础数据!$B$51:$B$78,广告是否投放过高——第三轮积分赛四季度广告复盘!B138)/100</f>
        <v>0.53092317470887407</v>
      </c>
      <c r="AF138" s="117">
        <f t="shared" si="34"/>
        <v>0</v>
      </c>
      <c r="AG138" s="104">
        <f t="shared" si="35"/>
        <v>0.61037395544002582</v>
      </c>
      <c r="AH138" s="104">
        <v>-5.6449561618072686</v>
      </c>
      <c r="AI138" s="104">
        <f>IF(B138=基础数据!$A$2,基础数据!$B$2*广告是否投放过高——第三轮积分赛四季度广告复盘!AG138,IF(B138=基础数据!$A$3,基础数据!$B$3*广告是否投放过高——第三轮积分赛四季度广告复盘!AG138,IF(B138=基础数据!$A$4,基础数据!$B$4*广告是否投放过高——第三轮积分赛四季度广告复盘!AG138,基础数据!$B$5*广告是否投放过高——第三轮积分赛四季度广告复盘!AG138)))-AH138</f>
        <v>371.86932942582274</v>
      </c>
    </row>
    <row r="139" spans="1:35">
      <c r="A139" s="94">
        <f t="shared" si="24"/>
        <v>22</v>
      </c>
      <c r="B139" s="100" t="str">
        <f>IFERROR(LOOKUP(1,0/((订单汇总处理!$G$7:$G$2423=C139)*(订单汇总处理!$D$7:$D$2423=2)),订单汇总处理!$H$7:$H$2423),B140)</f>
        <v>青少年群体</v>
      </c>
      <c r="C139" s="100" t="str">
        <f t="shared" si="25"/>
        <v>31</v>
      </c>
      <c r="D139" s="98" t="s">
        <v>3316</v>
      </c>
      <c r="E139" s="99">
        <v>2440</v>
      </c>
      <c r="F139" s="99">
        <f>IFERROR(LOOKUP(1,0/('1Q产品评价处理'!$A$13:$A$94=C139),'1Q产品评价处理'!$G$13:$G$94),0)</f>
        <v>0.25</v>
      </c>
      <c r="G139" s="102">
        <f t="shared" si="26"/>
        <v>2440</v>
      </c>
      <c r="H139" s="100">
        <f t="shared" si="27"/>
        <v>144102</v>
      </c>
      <c r="I139" s="100">
        <f>IFERROR(IF(B139=基础数据!$A$2,广告是否投放过高——第三轮积分赛四季度广告复盘!G139/广告是否投放过高——第三轮积分赛四季度广告复盘!H139*基础数据!$D$2,IF(B139=基础数据!$A$3,广告是否投放过高——第三轮积分赛四季度广告复盘!G139/广告是否投放过高——第三轮积分赛四季度广告复盘!H139*基础数据!$D$3,IF(B139=基础数据!$A$4,广告是否投放过高——第三轮积分赛四季度广告复盘!G139/广告是否投放过高——第三轮积分赛四季度广告复盘!H139*基础数据!$D$4,广告是否投放过高——第三轮积分赛四季度广告复盘!G139/广告是否投放过高——第三轮积分赛四季度广告复盘!H139*基础数据!$D$5))),0)</f>
        <v>0.25398675937877335</v>
      </c>
      <c r="J139" s="115">
        <f>(I139-F139)*SUMIFS(基础数据!$C$9:$C$12,基础数据!$B$9:$B$12,广告是否投放过高——第三轮积分赛四季度广告复盘!B139)/100</f>
        <v>4.1262959570304202E-2</v>
      </c>
      <c r="K139" s="98">
        <v>0</v>
      </c>
      <c r="L139" s="99">
        <f>IFERROR(LOOKUP(1,0/('2Q产品评价处理'!$A$12:$A$507=C139),'2Q产品评价处理'!$G$12:$G$507),0)</f>
        <v>0.06</v>
      </c>
      <c r="M139" s="102">
        <f t="shared" si="28"/>
        <v>0</v>
      </c>
      <c r="N139" s="100">
        <f>M139+G139*广告累计效应系数计算!$G$2</f>
        <v>1309.1506093354792</v>
      </c>
      <c r="O139" s="100">
        <f t="shared" si="29"/>
        <v>302211.49422395945</v>
      </c>
      <c r="P139" s="100">
        <f>IFERROR(IF(B139=基础数据!$A$2,广告是否投放过高——第三轮积分赛四季度广告复盘!N139/广告是否投放过高——第三轮积分赛四季度广告复盘!O139*基础数据!$D$2,IF(B139=基础数据!$A$3,广告是否投放过高——第三轮积分赛四季度广告复盘!N139/广告是否投放过高——第三轮积分赛四季度广告复盘!O139*基础数据!$D$3,IF(B139=基础数据!$A$4,广告是否投放过高——第三轮积分赛四季度广告复盘!N139/广告是否投放过高——第三轮积分赛四季度广告复盘!O139*基础数据!$D$4,广告是否投放过高——第三轮积分赛四季度广告复盘!N139/广告是否投放过高——第三轮积分赛四季度广告复盘!O139*基础数据!$D$5))),0)</f>
        <v>6.49785316420812E-2</v>
      </c>
      <c r="Q139" s="115">
        <f>(P139-L139)*SUMIFS(基础数据!$C$15:$C$26,基础数据!$B$15:$B$26,广告是否投放过高——第三轮积分赛四季度广告复盘!B139)/100</f>
        <v>0.13790532648564929</v>
      </c>
      <c r="R139" s="98">
        <v>0</v>
      </c>
      <c r="S139" s="99">
        <f>IFERROR(LOOKUP(1,0/('3Q产品评价处理'!$A$12:$A$853=C139),'3Q产品评价处理'!$G$12:$G$853),0)</f>
        <v>0.03</v>
      </c>
      <c r="T139" s="102">
        <f t="shared" si="30"/>
        <v>0</v>
      </c>
      <c r="U139" s="100">
        <f>G139*广告累计效应系数计算!$G$2*广告累计效应系数计算!$K$2+广告是否投放过高——第三轮积分赛四季度广告复盘!M139*广告累计效应系数计算!$G$2+广告是否投放过高——第三轮积分赛四季度广告复盘!T139</f>
        <v>602.92764014604825</v>
      </c>
      <c r="V139" s="100">
        <f t="shared" si="31"/>
        <v>269457.56349593622</v>
      </c>
      <c r="W139" s="100">
        <f>IFERROR(IF(B139=基础数据!$A$2,广告是否投放过高——第三轮积分赛四季度广告复盘!U139/广告是否投放过高——第三轮积分赛四季度广告复盘!V139*基础数据!$D$2,IF(B139=基础数据!$A$3,广告是否投放过高——第三轮积分赛四季度广告复盘!U139/广告是否投放过高——第三轮积分赛四季度广告复盘!V139*基础数据!$D$3,IF(B139=基础数据!$A$4,广告是否投放过高——第三轮积分赛四季度广告复盘!U139/广告是否投放过高——第三轮积分赛四季度广告复盘!V139*基础数据!$D$4,广告是否投放过高——第三轮积分赛四季度广告复盘!U139/广告是否投放过高——第三轮积分赛四季度广告复盘!V139*基础数据!$D$5))),0)</f>
        <v>3.3563409706727783E-2</v>
      </c>
      <c r="X139" s="115">
        <f>(W139-S139)*SUMIFS(基础数据!$C$29:$C$48,基础数据!$B$29:$B$48,广告是否投放过高——第三轮积分赛四季度广告复盘!B139)/100</f>
        <v>0.16021090041448116</v>
      </c>
      <c r="Y139" s="98">
        <v>0</v>
      </c>
      <c r="Z139" s="99">
        <f>IFERROR(LOOKUP(1,0/('4Q产品评价处理'!$A$12:$A$1017=C139),'4Q产品评价处理'!$G$12:$G$1017),0)</f>
        <v>0</v>
      </c>
      <c r="AA139" s="102">
        <f t="shared" si="32"/>
        <v>0</v>
      </c>
      <c r="AB139" s="100">
        <f>M139*广告累计效应系数计算!$G$2*广告累计效应系数计算!$K$2+广告是否投放过高——第三轮积分赛四季度广告复盘!T139*广告累计效应系数计算!$G$2+广告是否投放过高——第三轮积分赛四季度广告复盘!AA139</f>
        <v>0</v>
      </c>
      <c r="AC139" s="100">
        <f t="shared" si="33"/>
        <v>345751.94941716822</v>
      </c>
      <c r="AD139" s="100">
        <f>IFERROR(IF(B139=基础数据!$A$2,广告是否投放过高——第三轮积分赛四季度广告复盘!AB139/广告是否投放过高——第三轮积分赛四季度广告复盘!AC139*基础数据!$D$2,IF(B139=基础数据!$A$3,广告是否投放过高——第三轮积分赛四季度广告复盘!AB139/广告是否投放过高——第三轮积分赛四季度广告复盘!AC139*基础数据!$D$3,IF(B139=基础数据!$A$4,广告是否投放过高——第三轮积分赛四季度广告复盘!AB139/广告是否投放过高——第三轮积分赛四季度广告复盘!AC139*基础数据!$D$4,广告是否投放过高——第三轮积分赛四季度广告复盘!AB139/广告是否投放过高——第三轮积分赛四季度广告复盘!AC139*基础数据!$D$5))),0)</f>
        <v>0</v>
      </c>
      <c r="AE139" s="115">
        <f>(AD139-Z139)*SUMIFS(基础数据!$C$51:$C$78,基础数据!$B$51:$B$78,广告是否投放过高——第三轮积分赛四季度广告复盘!B139)/100</f>
        <v>0</v>
      </c>
      <c r="AF139" s="117">
        <f t="shared" si="34"/>
        <v>0</v>
      </c>
      <c r="AG139" s="104">
        <f t="shared" si="35"/>
        <v>0.33937918647043464</v>
      </c>
      <c r="AH139" s="104">
        <v>196.95680778701652</v>
      </c>
      <c r="AI139" s="104">
        <f>IF(B139=基础数据!$A$2,基础数据!$B$2*广告是否投放过高——第三轮积分赛四季度广告复盘!AG139,IF(B139=基础数据!$A$3,基础数据!$B$3*广告是否投放过高——第三轮积分赛四季度广告复盘!AG139,IF(B139=基础数据!$A$4,基础数据!$B$4*广告是否投放过高——第三轮积分赛四季度广告复盘!AG139,基础数据!$B$5*广告是否投放过高——第三轮积分赛四季度广告复盘!AG139)))-AH139</f>
        <v>6.6707040952442753</v>
      </c>
    </row>
    <row r="140" spans="1:35" ht="26.4">
      <c r="A140" s="94">
        <f t="shared" si="24"/>
        <v>23</v>
      </c>
      <c r="B140" s="100" t="str">
        <f>IFERROR(LOOKUP(1,0/((订单汇总处理!$G$7:$G$2423=C140)*(订单汇总处理!$D$7:$D$2423=2)),订单汇总处理!$H$7:$H$2423),B141)</f>
        <v>青少年群体</v>
      </c>
      <c r="C140" s="100" t="str">
        <f t="shared" si="25"/>
        <v>青少年T3</v>
      </c>
      <c r="D140" s="98" t="s">
        <v>3317</v>
      </c>
      <c r="E140" s="98"/>
      <c r="F140" s="99">
        <f>IFERROR(LOOKUP(1,0/('1Q产品评价处理'!$A$13:$A$94=C140),'1Q产品评价处理'!$G$13:$G$94),0)</f>
        <v>0</v>
      </c>
      <c r="G140" s="102">
        <f t="shared" si="26"/>
        <v>0</v>
      </c>
      <c r="H140" s="100">
        <f t="shared" si="27"/>
        <v>144102</v>
      </c>
      <c r="I140" s="100">
        <f>IFERROR(IF(B140=基础数据!$A$2,广告是否投放过高——第三轮积分赛四季度广告复盘!G140/广告是否投放过高——第三轮积分赛四季度广告复盘!H140*基础数据!$D$2,IF(B140=基础数据!$A$3,广告是否投放过高——第三轮积分赛四季度广告复盘!G140/广告是否投放过高——第三轮积分赛四季度广告复盘!H140*基础数据!$D$3,IF(B140=基础数据!$A$4,广告是否投放过高——第三轮积分赛四季度广告复盘!G140/广告是否投放过高——第三轮积分赛四季度广告复盘!H140*基础数据!$D$4,广告是否投放过高——第三轮积分赛四季度广告复盘!G140/广告是否投放过高——第三轮积分赛四季度广告复盘!H140*基础数据!$D$5))),0)</f>
        <v>0</v>
      </c>
      <c r="J140" s="115">
        <f>(I140-F140)*SUMIFS(基础数据!$C$9:$C$12,基础数据!$B$9:$B$12,广告是否投放过高——第三轮积分赛四季度广告复盘!B140)/100</f>
        <v>0</v>
      </c>
      <c r="K140" s="99">
        <v>10050</v>
      </c>
      <c r="L140" s="99">
        <f>IFERROR(LOOKUP(1,0/('2Q产品评价处理'!$A$12:$A$507=C140),'2Q产品评价处理'!$G$12:$G$507),0)</f>
        <v>0.5</v>
      </c>
      <c r="M140" s="102">
        <f t="shared" si="28"/>
        <v>10050</v>
      </c>
      <c r="N140" s="100">
        <f>M140+G140*广告累计效应系数计算!$G$2</f>
        <v>10050</v>
      </c>
      <c r="O140" s="100">
        <f t="shared" si="29"/>
        <v>302211.49422395945</v>
      </c>
      <c r="P140" s="100">
        <f>IFERROR(IF(B140=基础数据!$A$2,广告是否投放过高——第三轮积分赛四季度广告复盘!N140/广告是否投放过高——第三轮积分赛四季度广告复盘!O140*基础数据!$D$2,IF(B140=基础数据!$A$3,广告是否投放过高——第三轮积分赛四季度广告复盘!N140/广告是否投放过高——第三轮积分赛四季度广告复盘!O140*基础数据!$D$3,IF(B140=基础数据!$A$4,广告是否投放过高——第三轮积分赛四季度广告复盘!N140/广告是否投放过高——第三轮积分赛四季度广告复盘!O140*基础数据!$D$4,广告是否投放过高——第三轮积分赛四季度广告复盘!N140/广告是否投放过高——第三轮积分赛四季度广告复盘!O140*基础数据!$D$5))),0)</f>
        <v>0.49882285380014008</v>
      </c>
      <c r="Q140" s="115">
        <f>(P140-L140)*SUMIFS(基础数据!$C$15:$C$26,基础数据!$B$15:$B$26,广告是否投放过高——第三轮积分赛四季度广告复盘!B140)/100</f>
        <v>-3.2606949736119904E-2</v>
      </c>
      <c r="R140" s="99">
        <v>5010</v>
      </c>
      <c r="S140" s="99">
        <f>IFERROR(LOOKUP(1,0/('3Q产品评价处理'!$A$12:$A$853=C140),'3Q产品评价处理'!$G$12:$G$853),0)</f>
        <v>0.56999999999999995</v>
      </c>
      <c r="T140" s="102">
        <f t="shared" si="30"/>
        <v>5010</v>
      </c>
      <c r="U140" s="100">
        <f>G140*广告累计效应系数计算!$G$2*广告累计效应系数计算!$K$2+广告是否投放过高——第三轮积分赛四季度广告复盘!M140*广告累计效应系数计算!$G$2+广告是否投放过高——第三轮积分赛四季度广告复盘!T140</f>
        <v>10402.198206484249</v>
      </c>
      <c r="V140" s="100">
        <f t="shared" si="31"/>
        <v>269457.56349593622</v>
      </c>
      <c r="W140" s="100">
        <f>IFERROR(IF(B140=基础数据!$A$2,广告是否投放过高——第三轮积分赛四季度广告复盘!U140/广告是否投放过高——第三轮积分赛四季度广告复盘!V140*基础数据!$D$2,IF(B140=基础数据!$A$3,广告是否投放过高——第三轮积分赛四季度广告复盘!U140/广告是否投放过高——第三轮积分赛四季度广告复盘!V140*基础数据!$D$3,IF(B140=基础数据!$A$4,广告是否投放过高——第三轮积分赛四季度广告复盘!U140/广告是否投放过高——第三轮积分赛四季度广告复盘!V140*基础数据!$D$4,广告是否投放过高——第三轮积分赛四季度广告复盘!U140/广告是否投放过高——第三轮积分赛四季度广告复盘!V140*基础数据!$D$5))),0)</f>
        <v>0.57906325238340139</v>
      </c>
      <c r="X140" s="115">
        <f>(W140-S140)*SUMIFS(基础数据!$C$29:$C$48,基础数据!$B$29:$B$48,广告是否投放过高——第三轮积分赛四季度广告复盘!B140)/100</f>
        <v>0.40748382715772891</v>
      </c>
      <c r="Y140" s="98">
        <v>0</v>
      </c>
      <c r="Z140" s="99">
        <f>IFERROR(LOOKUP(1,0/('4Q产品评价处理'!$A$12:$A$1017=C140),'4Q产品评价处理'!$G$12:$G$1017),0)</f>
        <v>0.22</v>
      </c>
      <c r="AA140" s="102">
        <f t="shared" si="32"/>
        <v>0</v>
      </c>
      <c r="AB140" s="100">
        <f>M140*广告累计效应系数计算!$G$2*广告累计效应系数计算!$K$2+广告是否投放过高——第三轮积分赛四季度广告复盘!T140*广告累计效应系数计算!$G$2+广告是否投放过高——第三轮积分赛四季度广告复盘!AA140</f>
        <v>5171.4210394420224</v>
      </c>
      <c r="AC140" s="100">
        <f t="shared" si="33"/>
        <v>345751.94941716822</v>
      </c>
      <c r="AD140" s="100">
        <f>IFERROR(IF(B140=基础数据!$A$2,广告是否投放过高——第三轮积分赛四季度广告复盘!AB140/广告是否投放过高——第三轮积分赛四季度广告复盘!AC140*基础数据!$D$2,IF(B140=基础数据!$A$3,广告是否投放过高——第三轮积分赛四季度广告复盘!AB140/广告是否投放过高——第三轮积分赛四季度广告复盘!AC140*基础数据!$D$3,IF(B140=基础数据!$A$4,广告是否投放过高——第三轮积分赛四季度广告复盘!AB140/广告是否投放过高——第三轮积分赛四季度广告复盘!AC140*基础数据!$D$4,广告是否投放过高——第三轮积分赛四季度广告复盘!AB140/广告是否投放过高——第三轮积分赛四季度广告复盘!AC140*基础数据!$D$5))),0)</f>
        <v>0.22435539618038824</v>
      </c>
      <c r="AE140" s="115">
        <f>(AD140-Z140)*SUMIFS(基础数据!$C$51:$C$78,基础数据!$B$51:$B$78,广告是否投放过高——第三轮积分赛四季度广告复盘!B140)/100</f>
        <v>0.26376279268431202</v>
      </c>
      <c r="AF140" s="117">
        <f t="shared" si="34"/>
        <v>0</v>
      </c>
      <c r="AG140" s="104">
        <f t="shared" si="35"/>
        <v>0.63863967010592104</v>
      </c>
      <c r="AH140" s="104">
        <v>242.87260512946852</v>
      </c>
      <c r="AI140" s="104">
        <f>IF(B140=基础数据!$A$2,基础数据!$B$2*广告是否投放过高——第三轮积分赛四季度广告复盘!AG140,IF(B140=基础数据!$A$3,基础数据!$B$3*广告是否投放过高——第三轮积分赛四季度广告复盘!AG140,IF(B140=基础数据!$A$4,基础数据!$B$4*广告是否投放过高——第三轮积分赛四季度广告复盘!AG140,基础数据!$B$5*广告是否投放过高——第三轮积分赛四季度广告复盘!AG140)))-AH140</f>
        <v>140.31119693408408</v>
      </c>
    </row>
    <row r="141" spans="1:35" ht="26.4">
      <c r="A141" s="94">
        <f t="shared" si="24"/>
        <v>23</v>
      </c>
      <c r="B141" s="100" t="str">
        <f>IFERROR(LOOKUP(1,0/((订单汇总处理!$G$7:$G$2423=C141)*(订单汇总处理!$D$7:$D$2423=2)),订单汇总处理!$H$7:$H$2423),B142)</f>
        <v>青少年群体</v>
      </c>
      <c r="C141" s="100" t="str">
        <f t="shared" si="25"/>
        <v>青少年T1</v>
      </c>
      <c r="D141" s="98" t="s">
        <v>3318</v>
      </c>
      <c r="E141" s="98">
        <v>0</v>
      </c>
      <c r="F141" s="99">
        <f>IFERROR(LOOKUP(1,0/('1Q产品评价处理'!$A$13:$A$94=C141),'1Q产品评价处理'!$G$13:$G$94),0)</f>
        <v>0</v>
      </c>
      <c r="G141" s="102">
        <f t="shared" si="26"/>
        <v>0</v>
      </c>
      <c r="H141" s="100">
        <f t="shared" si="27"/>
        <v>144102</v>
      </c>
      <c r="I141" s="100">
        <f>IFERROR(IF(B141=基础数据!$A$2,广告是否投放过高——第三轮积分赛四季度广告复盘!G141/广告是否投放过高——第三轮积分赛四季度广告复盘!H141*基础数据!$D$2,IF(B141=基础数据!$A$3,广告是否投放过高——第三轮积分赛四季度广告复盘!G141/广告是否投放过高——第三轮积分赛四季度广告复盘!H141*基础数据!$D$3,IF(B141=基础数据!$A$4,广告是否投放过高——第三轮积分赛四季度广告复盘!G141/广告是否投放过高——第三轮积分赛四季度广告复盘!H141*基础数据!$D$4,广告是否投放过高——第三轮积分赛四季度广告复盘!G141/广告是否投放过高——第三轮积分赛四季度广告复盘!H141*基础数据!$D$5))),0)</f>
        <v>0</v>
      </c>
      <c r="J141" s="115">
        <f>(I141-F141)*SUMIFS(基础数据!$C$9:$C$12,基础数据!$B$9:$B$12,广告是否投放过高——第三轮积分赛四季度广告复盘!B141)/100</f>
        <v>0</v>
      </c>
      <c r="K141" s="99">
        <v>10010</v>
      </c>
      <c r="L141" s="99">
        <f>IFERROR(LOOKUP(1,0/('2Q产品评价处理'!$A$12:$A$507=C141),'2Q产品评价处理'!$G$12:$G$507),0)</f>
        <v>0.5</v>
      </c>
      <c r="M141" s="102">
        <f t="shared" si="28"/>
        <v>10010</v>
      </c>
      <c r="N141" s="100">
        <f>M141+G141*广告累计效应系数计算!$G$2</f>
        <v>10010</v>
      </c>
      <c r="O141" s="100">
        <f t="shared" si="29"/>
        <v>302211.49422395945</v>
      </c>
      <c r="P141" s="100">
        <f>IFERROR(IF(B141=基础数据!$A$2,广告是否投放过高——第三轮积分赛四季度广告复盘!N141/广告是否投放过高——第三轮积分赛四季度广告复盘!O141*基础数据!$D$2,IF(B141=基础数据!$A$3,广告是否投放过高——第三轮积分赛四季度广告复盘!N141/广告是否投放过高——第三轮积分赛四季度广告复盘!O141*基础数据!$D$3,IF(B141=基础数据!$A$4,广告是否投放过高——第三轮积分赛四季度广告复盘!N141/广告是否投放过高——第三轮积分赛四季度广告复盘!O141*基础数据!$D$4,广告是否投放过高——第三轮积分赛四季度广告复盘!N141/广告是否投放过高——第三轮积分赛四季度广告复盘!O141*基础数据!$D$5))),0)</f>
        <v>0.49683748920790072</v>
      </c>
      <c r="Q141" s="115">
        <f>(P141-L141)*SUMIFS(基础数据!$C$15:$C$26,基础数据!$B$15:$B$26,广告是否投放过高——第三轮积分赛四季度广告复盘!B141)/100</f>
        <v>-8.7601548941150117E-2</v>
      </c>
      <c r="R141" s="99">
        <v>5010</v>
      </c>
      <c r="S141" s="99">
        <f>IFERROR(LOOKUP(1,0/('3Q产品评价处理'!$A$12:$A$853=C141),'3Q产品评价处理'!$G$12:$G$853),0)</f>
        <v>0.56999999999999995</v>
      </c>
      <c r="T141" s="102">
        <f t="shared" si="30"/>
        <v>5010</v>
      </c>
      <c r="U141" s="100">
        <f>G141*广告累计效应系数计算!$G$2*广告累计效应系数计算!$K$2+广告是否投放过高——第三轮积分赛四季度广告复盘!M141*广告累计效应系数计算!$G$2+广告是否投放过高——第三轮积分赛四季度广告复盘!T141</f>
        <v>10380.736721085306</v>
      </c>
      <c r="V141" s="100">
        <f t="shared" si="31"/>
        <v>269457.56349593622</v>
      </c>
      <c r="W141" s="100">
        <f>IFERROR(IF(B141=基础数据!$A$2,广告是否投放过高——第三轮积分赛四季度广告复盘!U141/广告是否投放过高——第三轮积分赛四季度广告复盘!V141*基础数据!$D$2,IF(B141=基础数据!$A$3,广告是否投放过高——第三轮积分赛四季度广告复盘!U141/广告是否投放过高——第三轮积分赛四季度广告复盘!V141*基础数据!$D$3,IF(B141=基础数据!$A$4,广告是否投放过高——第三轮积分赛四季度广告复盘!U141/广告是否投放过高——第三轮积分赛四季度广告复盘!V141*基础数据!$D$4,广告是否投放过高——第三轮积分赛四季度广告复盘!U141/广告是否投放过高——第三轮积分赛四季度广告复盘!V141*基础数据!$D$5))),0)</f>
        <v>0.57786854744802119</v>
      </c>
      <c r="X141" s="115">
        <f>(W141-S141)*SUMIFS(基础数据!$C$29:$C$48,基础数据!$B$29:$B$48,广告是否投放过高——第三轮积分赛四季度广告复盘!B141)/100</f>
        <v>0.35376989326303471</v>
      </c>
      <c r="Y141" s="98">
        <v>0</v>
      </c>
      <c r="Z141" s="99">
        <f>IFERROR(LOOKUP(1,0/('4Q产品评价处理'!$A$12:$A$1017=C141),'4Q产品评价处理'!$G$12:$G$1017),0)</f>
        <v>0.22</v>
      </c>
      <c r="AA141" s="102">
        <f t="shared" si="32"/>
        <v>0</v>
      </c>
      <c r="AB141" s="100">
        <f>M141*广告累计效应系数计算!$G$2*广告累计效应系数计算!$K$2+广告是否投放过高——第三轮积分赛四季度广告复盘!T141*广告累计效应系数计算!$G$2+广告是否投放过高——第三轮积分赛四季度广告复盘!AA141</f>
        <v>5161.5369797674975</v>
      </c>
      <c r="AC141" s="100">
        <f t="shared" si="33"/>
        <v>345751.94941716822</v>
      </c>
      <c r="AD141" s="100">
        <f>IFERROR(IF(B141=基础数据!$A$2,广告是否投放过高——第三轮积分赛四季度广告复盘!AB141/广告是否投放过高——第三轮积分赛四季度广告复盘!AC141*基础数据!$D$2,IF(B141=基础数据!$A$3,广告是否投放过高——第三轮积分赛四季度广告复盘!AB141/广告是否投放过高——第三轮积分赛四季度广告复盘!AC141*基础数据!$D$3,IF(B141=基础数据!$A$4,广告是否投放过高——第三轮积分赛四季度广告复盘!AB141/广告是否投放过高——第三轮积分赛四季度广告复盘!AC141*基础数据!$D$4,广告是否投放过高——第三轮积分赛四季度广告复盘!AB141/广告是否投放过高——第三轮积分赛四季度广告复盘!AC141*基础数据!$D$5))),0)</f>
        <v>0.22392658906775217</v>
      </c>
      <c r="AE141" s="115">
        <f>(AD141-Z141)*SUMIFS(基础数据!$C$51:$C$78,基础数据!$B$51:$B$78,广告是否投放过高——第三轮积分赛四季度广告复盘!B141)/100</f>
        <v>0.23779423394307159</v>
      </c>
      <c r="AF141" s="117">
        <f t="shared" si="34"/>
        <v>0</v>
      </c>
      <c r="AG141" s="104">
        <f t="shared" si="35"/>
        <v>0.50396257826495616</v>
      </c>
      <c r="AH141" s="104">
        <v>162.35200471803773</v>
      </c>
      <c r="AI141" s="104">
        <f>IF(B141=基础数据!$A$2,基础数据!$B$2*广告是否投放过高——第三轮积分赛四季度广告复盘!AG141,IF(B141=基础数据!$A$3,基础数据!$B$3*广告是否投放过高——第三轮积分赛四季度广告复盘!AG141,IF(B141=基础数据!$A$4,基础数据!$B$4*广告是否投放过高——第三轮积分赛四季度广告复盘!AG141,基础数据!$B$5*广告是否投放过高——第三轮积分赛四季度广告复盘!AG141)))-AH141</f>
        <v>140.02554224093598</v>
      </c>
    </row>
    <row r="142" spans="1:35" ht="26.4">
      <c r="A142" s="94">
        <f t="shared" si="24"/>
        <v>23</v>
      </c>
      <c r="B142" s="100" t="str">
        <f>IFERROR(LOOKUP(1,0/((订单汇总处理!$G$7:$G$2423=C142)*(订单汇总处理!$D$7:$D$2423=2)),订单汇总处理!$H$7:$H$2423),B143)</f>
        <v>青少年群体</v>
      </c>
      <c r="C142" s="100" t="str">
        <f t="shared" si="25"/>
        <v>青少年T2</v>
      </c>
      <c r="D142" s="98" t="s">
        <v>3319</v>
      </c>
      <c r="E142" s="98">
        <v>0</v>
      </c>
      <c r="F142" s="99">
        <f>IFERROR(LOOKUP(1,0/('1Q产品评价处理'!$A$13:$A$94=C142),'1Q产品评价处理'!$G$13:$G$94),0)</f>
        <v>0</v>
      </c>
      <c r="G142" s="102">
        <f t="shared" si="26"/>
        <v>0</v>
      </c>
      <c r="H142" s="100">
        <f t="shared" si="27"/>
        <v>144102</v>
      </c>
      <c r="I142" s="100">
        <f>IFERROR(IF(B142=基础数据!$A$2,广告是否投放过高——第三轮积分赛四季度广告复盘!G142/广告是否投放过高——第三轮积分赛四季度广告复盘!H142*基础数据!$D$2,IF(B142=基础数据!$A$3,广告是否投放过高——第三轮积分赛四季度广告复盘!G142/广告是否投放过高——第三轮积分赛四季度广告复盘!H142*基础数据!$D$3,IF(B142=基础数据!$A$4,广告是否投放过高——第三轮积分赛四季度广告复盘!G142/广告是否投放过高——第三轮积分赛四季度广告复盘!H142*基础数据!$D$4,广告是否投放过高——第三轮积分赛四季度广告复盘!G142/广告是否投放过高——第三轮积分赛四季度广告复盘!H142*基础数据!$D$5))),0)</f>
        <v>0</v>
      </c>
      <c r="J142" s="115">
        <f>(I142-F142)*SUMIFS(基础数据!$C$9:$C$12,基础数据!$B$9:$B$12,广告是否投放过高——第三轮积分赛四季度广告复盘!B142)/100</f>
        <v>0</v>
      </c>
      <c r="K142" s="99">
        <v>10010</v>
      </c>
      <c r="L142" s="99">
        <f>IFERROR(LOOKUP(1,0/('2Q产品评价处理'!$A$12:$A$507=C142),'2Q产品评价处理'!$G$12:$G$507),0)</f>
        <v>0.5</v>
      </c>
      <c r="M142" s="102">
        <f t="shared" si="28"/>
        <v>10010</v>
      </c>
      <c r="N142" s="100">
        <f>M142+G142*广告累计效应系数计算!$G$2</f>
        <v>10010</v>
      </c>
      <c r="O142" s="100">
        <f t="shared" si="29"/>
        <v>302211.49422395945</v>
      </c>
      <c r="P142" s="100">
        <f>IFERROR(IF(B142=基础数据!$A$2,广告是否投放过高——第三轮积分赛四季度广告复盘!N142/广告是否投放过高——第三轮积分赛四季度广告复盘!O142*基础数据!$D$2,IF(B142=基础数据!$A$3,广告是否投放过高——第三轮积分赛四季度广告复盘!N142/广告是否投放过高——第三轮积分赛四季度广告复盘!O142*基础数据!$D$3,IF(B142=基础数据!$A$4,广告是否投放过高——第三轮积分赛四季度广告复盘!N142/广告是否投放过高——第三轮积分赛四季度广告复盘!O142*基础数据!$D$4,广告是否投放过高——第三轮积分赛四季度广告复盘!N142/广告是否投放过高——第三轮积分赛四季度广告复盘!O142*基础数据!$D$5))),0)</f>
        <v>0.49683748920790072</v>
      </c>
      <c r="Q142" s="115">
        <f>(P142-L142)*SUMIFS(基础数据!$C$15:$C$26,基础数据!$B$15:$B$26,广告是否投放过高——第三轮积分赛四季度广告复盘!B142)/100</f>
        <v>-8.7601548941150117E-2</v>
      </c>
      <c r="R142" s="99">
        <v>5010</v>
      </c>
      <c r="S142" s="99">
        <f>IFERROR(LOOKUP(1,0/('3Q产品评价处理'!$A$12:$A$853=C142),'3Q产品评价处理'!$G$12:$G$853),0)</f>
        <v>0.56999999999999995</v>
      </c>
      <c r="T142" s="102">
        <f t="shared" si="30"/>
        <v>5010</v>
      </c>
      <c r="U142" s="100">
        <f>G142*广告累计效应系数计算!$G$2*广告累计效应系数计算!$K$2+广告是否投放过高——第三轮积分赛四季度广告复盘!M142*广告累计效应系数计算!$G$2+广告是否投放过高——第三轮积分赛四季度广告复盘!T142</f>
        <v>10380.736721085306</v>
      </c>
      <c r="V142" s="100">
        <f t="shared" si="31"/>
        <v>269457.56349593622</v>
      </c>
      <c r="W142" s="100">
        <f>IFERROR(IF(B142=基础数据!$A$2,广告是否投放过高——第三轮积分赛四季度广告复盘!U142/广告是否投放过高——第三轮积分赛四季度广告复盘!V142*基础数据!$D$2,IF(B142=基础数据!$A$3,广告是否投放过高——第三轮积分赛四季度广告复盘!U142/广告是否投放过高——第三轮积分赛四季度广告复盘!V142*基础数据!$D$3,IF(B142=基础数据!$A$4,广告是否投放过高——第三轮积分赛四季度广告复盘!U142/广告是否投放过高——第三轮积分赛四季度广告复盘!V142*基础数据!$D$4,广告是否投放过高——第三轮积分赛四季度广告复盘!U142/广告是否投放过高——第三轮积分赛四季度广告复盘!V142*基础数据!$D$5))),0)</f>
        <v>0.57786854744802119</v>
      </c>
      <c r="X142" s="115">
        <f>(W142-S142)*SUMIFS(基础数据!$C$29:$C$48,基础数据!$B$29:$B$48,广告是否投放过高——第三轮积分赛四季度广告复盘!B142)/100</f>
        <v>0.35376989326303471</v>
      </c>
      <c r="Y142" s="98">
        <v>0</v>
      </c>
      <c r="Z142" s="99">
        <f>IFERROR(LOOKUP(1,0/('4Q产品评价处理'!$A$12:$A$1017=C142),'4Q产品评价处理'!$G$12:$G$1017),0)</f>
        <v>0.22</v>
      </c>
      <c r="AA142" s="102">
        <f t="shared" si="32"/>
        <v>0</v>
      </c>
      <c r="AB142" s="100">
        <f>M142*广告累计效应系数计算!$G$2*广告累计效应系数计算!$K$2+广告是否投放过高——第三轮积分赛四季度广告复盘!T142*广告累计效应系数计算!$G$2+广告是否投放过高——第三轮积分赛四季度广告复盘!AA142</f>
        <v>5161.5369797674975</v>
      </c>
      <c r="AC142" s="100">
        <f t="shared" si="33"/>
        <v>345751.94941716822</v>
      </c>
      <c r="AD142" s="100">
        <f>IFERROR(IF(B142=基础数据!$A$2,广告是否投放过高——第三轮积分赛四季度广告复盘!AB142/广告是否投放过高——第三轮积分赛四季度广告复盘!AC142*基础数据!$D$2,IF(B142=基础数据!$A$3,广告是否投放过高——第三轮积分赛四季度广告复盘!AB142/广告是否投放过高——第三轮积分赛四季度广告复盘!AC142*基础数据!$D$3,IF(B142=基础数据!$A$4,广告是否投放过高——第三轮积分赛四季度广告复盘!AB142/广告是否投放过高——第三轮积分赛四季度广告复盘!AC142*基础数据!$D$4,广告是否投放过高——第三轮积分赛四季度广告复盘!AB142/广告是否投放过高——第三轮积分赛四季度广告复盘!AC142*基础数据!$D$5))),0)</f>
        <v>0.22392658906775217</v>
      </c>
      <c r="AE142" s="115">
        <f>(AD142-Z142)*SUMIFS(基础数据!$C$51:$C$78,基础数据!$B$51:$B$78,广告是否投放过高——第三轮积分赛四季度广告复盘!B142)/100</f>
        <v>0.23779423394307159</v>
      </c>
      <c r="AF142" s="117">
        <f t="shared" si="34"/>
        <v>0</v>
      </c>
      <c r="AG142" s="104">
        <f t="shared" si="35"/>
        <v>0.50396257826495616</v>
      </c>
      <c r="AH142" s="104">
        <v>162.35200471803773</v>
      </c>
      <c r="AI142" s="104">
        <f>IF(B142=基础数据!$A$2,基础数据!$B$2*广告是否投放过高——第三轮积分赛四季度广告复盘!AG142,IF(B142=基础数据!$A$3,基础数据!$B$3*广告是否投放过高——第三轮积分赛四季度广告复盘!AG142,IF(B142=基础数据!$A$4,基础数据!$B$4*广告是否投放过高——第三轮积分赛四季度广告复盘!AG142,基础数据!$B$5*广告是否投放过高——第三轮积分赛四季度广告复盘!AG142)))-AH142</f>
        <v>140.02554224093598</v>
      </c>
    </row>
    <row r="143" spans="1:35">
      <c r="A143" s="94">
        <f t="shared" si="24"/>
        <v>1</v>
      </c>
      <c r="B143" s="100" t="str">
        <f>IFERROR(LOOKUP(1,0/((订单汇总处理!$G$7:$G$2423=C143)*(订单汇总处理!$D$7:$D$2423=2)),订单汇总处理!$H$7:$H$2423),B144)</f>
        <v>老年群体</v>
      </c>
      <c r="C143" s="100" t="str">
        <f t="shared" si="25"/>
        <v>老松1</v>
      </c>
      <c r="D143" s="98" t="s">
        <v>3028</v>
      </c>
      <c r="E143" s="98"/>
      <c r="F143" s="99">
        <f>IFERROR(LOOKUP(1,0/('1Q产品评价处理'!$A$13:$A$94=C143),'1Q产品评价处理'!$G$13:$G$94),0)</f>
        <v>0</v>
      </c>
      <c r="G143" s="102">
        <f t="shared" si="26"/>
        <v>0</v>
      </c>
      <c r="H143" s="100">
        <f t="shared" si="27"/>
        <v>0</v>
      </c>
      <c r="I143" s="100">
        <f>IFERROR(IF(B143=基础数据!$A$2,广告是否投放过高——第三轮积分赛四季度广告复盘!G143/广告是否投放过高——第三轮积分赛四季度广告复盘!H143*基础数据!$D$2,IF(B143=基础数据!$A$3,广告是否投放过高——第三轮积分赛四季度广告复盘!G143/广告是否投放过高——第三轮积分赛四季度广告复盘!H143*基础数据!$D$3,IF(B143=基础数据!$A$4,广告是否投放过高——第三轮积分赛四季度广告复盘!G143/广告是否投放过高——第三轮积分赛四季度广告复盘!H143*基础数据!$D$4,广告是否投放过高——第三轮积分赛四季度广告复盘!G143/广告是否投放过高——第三轮积分赛四季度广告复盘!H143*基础数据!$D$5))),0)</f>
        <v>0</v>
      </c>
      <c r="J143" s="115">
        <f>(I143-F143)*SUMIFS(基础数据!$C$9:$C$12,基础数据!$B$9:$B$12,广告是否投放过高——第三轮积分赛四季度广告复盘!B143)/100</f>
        <v>0</v>
      </c>
      <c r="K143" s="98">
        <v>1028</v>
      </c>
      <c r="L143" s="99">
        <f>IFERROR(LOOKUP(1,0/('2Q产品评价处理'!$A$12:$A$507=C143),'2Q产品评价处理'!$G$12:$G$507),0)</f>
        <v>0.14000000000000001</v>
      </c>
      <c r="M143" s="102">
        <v>0</v>
      </c>
      <c r="N143" s="100">
        <f>M143+G143*广告累计效应系数计算!$G$2</f>
        <v>0</v>
      </c>
      <c r="O143" s="100">
        <f t="shared" si="29"/>
        <v>34975.11</v>
      </c>
      <c r="P143" s="100">
        <f>IFERROR(IF(B143=基础数据!$A$2,广告是否投放过高——第三轮积分赛四季度广告复盘!N143/广告是否投放过高——第三轮积分赛四季度广告复盘!O143*基础数据!$D$2,IF(B143=基础数据!$A$3,广告是否投放过高——第三轮积分赛四季度广告复盘!N143/广告是否投放过高——第三轮积分赛四季度广告复盘!O143*基础数据!$D$3,IF(B143=基础数据!$A$4,广告是否投放过高——第三轮积分赛四季度广告复盘!N143/广告是否投放过高——第三轮积分赛四季度广告复盘!O143*基础数据!$D$4,广告是否投放过高——第三轮积分赛四季度广告复盘!N143/广告是否投放过高——第三轮积分赛四季度广告复盘!O143*基础数据!$D$5))),0)</f>
        <v>0</v>
      </c>
      <c r="Q143" s="115">
        <f>(P143-L143)*SUMIFS(基础数据!$C$15:$C$26,基础数据!$B$15:$B$26,广告是否投放过高——第三轮积分赛四季度广告复盘!B143)/100</f>
        <v>-4.5080000000000009</v>
      </c>
      <c r="R143" s="98">
        <v>8500</v>
      </c>
      <c r="S143" s="99">
        <f>IFERROR(LOOKUP(1,0/('3Q产品评价处理'!$A$12:$A$853=C143),'3Q产品评价处理'!$G$12:$G$853),0)</f>
        <v>1.07</v>
      </c>
      <c r="T143" s="102">
        <f t="shared" si="30"/>
        <v>8500</v>
      </c>
      <c r="U143" s="100">
        <f>G143*广告累计效应系数计算!$G$2*广告累计效应系数计算!$K$2+广告是否投放过高——第三轮积分赛四季度广告复盘!M143*广告累计效应系数计算!$G$2+广告是否投放过高——第三轮积分赛四季度广告复盘!T143</f>
        <v>8500</v>
      </c>
      <c r="V143" s="100">
        <f t="shared" si="31"/>
        <v>41820.445314785007</v>
      </c>
      <c r="W143" s="100">
        <f>IFERROR(IF(B143=基础数据!$A$2,广告是否投放过高——第三轮积分赛四季度广告复盘!U143/广告是否投放过高——第三轮积分赛四季度广告复盘!V143*基础数据!$D$2,IF(B143=基础数据!$A$3,广告是否投放过高——第三轮积分赛四季度广告复盘!U143/广告是否投放过高——第三轮积分赛四季度广告复盘!V143*基础数据!$D$3,IF(B143=基础数据!$A$4,广告是否投放过高——第三轮积分赛四季度广告复盘!U143/广告是否投放过高——第三轮积分赛四季度广告复盘!V143*基础数据!$D$4,广告是否投放过高——第三轮积分赛四季度广告复盘!U143/广告是否投放过高——第三轮积分赛四季度广告复盘!V143*基础数据!$D$5))),0)</f>
        <v>1.0162493412038045</v>
      </c>
      <c r="X143" s="115">
        <f>(W143-S143)*SUMIFS(基础数据!$C$29:$C$48,基础数据!$B$29:$B$48,广告是否投放过高——第三轮积分赛四季度广告复盘!B143)/100</f>
        <v>-2.6891454595736639</v>
      </c>
      <c r="Y143" s="98">
        <v>0</v>
      </c>
      <c r="Z143" s="99">
        <f>IFERROR(LOOKUP(1,0/('4Q产品评价处理'!$A$12:$A$1017=C143),'4Q产品评价处理'!$G$12:$G$1017),0)</f>
        <v>0.6</v>
      </c>
      <c r="AA143" s="102">
        <f t="shared" si="32"/>
        <v>0</v>
      </c>
      <c r="AB143" s="100">
        <f>M143*广告累计效应系数计算!$G$2*广告累计效应系数计算!$K$2+广告是否投放过高——第三轮积分赛四季度广告复盘!T143*广告累计效应系数计算!$G$2+广告是否投放过高——第三轮积分赛四季度广告复盘!AA143</f>
        <v>4560.5656472752353</v>
      </c>
      <c r="AC143" s="100">
        <f t="shared" si="33"/>
        <v>40023.265505892588</v>
      </c>
      <c r="AD143" s="100">
        <f>IFERROR(IF(B143=基础数据!$A$2,广告是否投放过高——第三轮积分赛四季度广告复盘!AB143/广告是否投放过高——第三轮积分赛四季度广告复盘!AC143*基础数据!$D$2,IF(B143=基础数据!$A$3,广告是否投放过高——第三轮积分赛四季度广告复盘!AB143/广告是否投放过高——第三轮积分赛四季度广告复盘!AC143*基础数据!$D$3,IF(B143=基础数据!$A$4,广告是否投放过高——第三轮积分赛四季度广告复盘!AB143/广告是否投放过高——第三轮积分赛四季度广告复盘!AC143*基础数据!$D$4,广告是否投放过高——第三轮积分赛四季度广告复盘!AB143/广告是否投放过高——第三轮积分赛四季度广告复盘!AC143*基础数据!$D$5))),0)</f>
        <v>0.56973932406937</v>
      </c>
      <c r="AE143" s="115">
        <f>(AD143-Z143)*SUMIFS(基础数据!$C$51:$C$78,基础数据!$B$51:$B$78,广告是否投放过高——第三轮积分赛四季度广告复盘!B143)/100</f>
        <v>-2.13610111394317</v>
      </c>
      <c r="AF143" s="117">
        <f t="shared" si="34"/>
        <v>-1028</v>
      </c>
      <c r="AG143" s="104">
        <f t="shared" si="35"/>
        <v>-9.3332465735168348</v>
      </c>
      <c r="AH143" s="104">
        <v>-67.786549980654186</v>
      </c>
      <c r="AI143" s="104">
        <f>IF(B143=基础数据!$A$2,基础数据!$B$2*广告是否投放过高——第三轮积分赛四季度广告复盘!AG143,IF(B143=基础数据!$A$3,基础数据!$B$3*广告是否投放过高——第三轮积分赛四季度广告复盘!AG143,IF(B143=基础数据!$A$4,基础数据!$B$4*广告是否投放过高——第三轮积分赛四季度广告复盘!AG143,基础数据!$B$5*广告是否投放过高——第三轮积分赛四季度广告复盘!AG143)))-AH143</f>
        <v>-3665.5120794260797</v>
      </c>
    </row>
    <row r="144" spans="1:35">
      <c r="A144" s="94">
        <f t="shared" si="24"/>
        <v>2</v>
      </c>
      <c r="B144" s="100" t="str">
        <f>IFERROR(LOOKUP(1,0/((订单汇总处理!$G$7:$G$2423=C144)*(订单汇总处理!$D$7:$D$2423=2)),订单汇总处理!$H$7:$H$2423),B145)</f>
        <v>老年群体</v>
      </c>
      <c r="C144" s="100" t="str">
        <f t="shared" si="25"/>
        <v>老年A</v>
      </c>
      <c r="D144" s="98" t="s">
        <v>3351</v>
      </c>
      <c r="E144" s="98"/>
      <c r="F144" s="99">
        <f>IFERROR(LOOKUP(1,0/('1Q产品评价处理'!$A$13:$A$94=C144),'1Q产品评价处理'!$G$13:$G$94),0)</f>
        <v>0</v>
      </c>
      <c r="G144" s="102">
        <f t="shared" si="26"/>
        <v>0</v>
      </c>
      <c r="H144" s="100">
        <f t="shared" si="27"/>
        <v>0</v>
      </c>
      <c r="I144" s="100">
        <f>IFERROR(IF(B144=基础数据!$A$2,广告是否投放过高——第三轮积分赛四季度广告复盘!G144/广告是否投放过高——第三轮积分赛四季度广告复盘!H144*基础数据!$D$2,IF(B144=基础数据!$A$3,广告是否投放过高——第三轮积分赛四季度广告复盘!G144/广告是否投放过高——第三轮积分赛四季度广告复盘!H144*基础数据!$D$3,IF(B144=基础数据!$A$4,广告是否投放过高——第三轮积分赛四季度广告复盘!G144/广告是否投放过高——第三轮积分赛四季度广告复盘!H144*基础数据!$D$4,广告是否投放过高——第三轮积分赛四季度广告复盘!G144/广告是否投放过高——第三轮积分赛四季度广告复盘!H144*基础数据!$D$5))),0)</f>
        <v>0</v>
      </c>
      <c r="J144" s="115">
        <f>(I144-F144)*SUMIFS(基础数据!$C$9:$C$12,基础数据!$B$9:$B$12,广告是否投放过高——第三轮积分赛四季度广告复盘!B144)/100</f>
        <v>0</v>
      </c>
      <c r="K144" s="98">
        <v>0</v>
      </c>
      <c r="L144" s="99">
        <f>IFERROR(LOOKUP(1,0/('2Q产品评价处理'!$A$12:$A$507=C144),'2Q产品评价处理'!$G$12:$G$507),0)</f>
        <v>0</v>
      </c>
      <c r="M144" s="102">
        <f t="shared" si="28"/>
        <v>0</v>
      </c>
      <c r="N144" s="100">
        <f>M144+G144*广告累计效应系数计算!$G$2</f>
        <v>0</v>
      </c>
      <c r="O144" s="100">
        <f t="shared" si="29"/>
        <v>34975.11</v>
      </c>
      <c r="P144" s="100">
        <f>IFERROR(IF(B144=基础数据!$A$2,广告是否投放过高——第三轮积分赛四季度广告复盘!N144/广告是否投放过高——第三轮积分赛四季度广告复盘!O144*基础数据!$D$2,IF(B144=基础数据!$A$3,广告是否投放过高——第三轮积分赛四季度广告复盘!N144/广告是否投放过高——第三轮积分赛四季度广告复盘!O144*基础数据!$D$3,IF(B144=基础数据!$A$4,广告是否投放过高——第三轮积分赛四季度广告复盘!N144/广告是否投放过高——第三轮积分赛四季度广告复盘!O144*基础数据!$D$4,广告是否投放过高——第三轮积分赛四季度广告复盘!N144/广告是否投放过高——第三轮积分赛四季度广告复盘!O144*基础数据!$D$5))),0)</f>
        <v>0</v>
      </c>
      <c r="Q144" s="115">
        <f>(P144-L144)*SUMIFS(基础数据!$C$15:$C$26,基础数据!$B$15:$B$26,广告是否投放过高——第三轮积分赛四季度广告复盘!B144)/100</f>
        <v>0</v>
      </c>
      <c r="R144" s="98">
        <v>0</v>
      </c>
      <c r="S144" s="99">
        <f>IFERROR(LOOKUP(1,0/('3Q产品评价处理'!$A$12:$A$853=C144),'3Q产品评价处理'!$G$12:$G$853),0)</f>
        <v>0</v>
      </c>
      <c r="T144" s="102">
        <f t="shared" si="30"/>
        <v>0</v>
      </c>
      <c r="U144" s="100">
        <f>G144*广告累计效应系数计算!$G$2*广告累计效应系数计算!$K$2+广告是否投放过高——第三轮积分赛四季度广告复盘!M144*广告累计效应系数计算!$G$2+广告是否投放过高——第三轮积分赛四季度广告复盘!T144</f>
        <v>0</v>
      </c>
      <c r="V144" s="100">
        <f t="shared" si="31"/>
        <v>41820.445314785007</v>
      </c>
      <c r="W144" s="100">
        <f>IFERROR(IF(B144=基础数据!$A$2,广告是否投放过高——第三轮积分赛四季度广告复盘!U144/广告是否投放过高——第三轮积分赛四季度广告复盘!V144*基础数据!$D$2,IF(B144=基础数据!$A$3,广告是否投放过高——第三轮积分赛四季度广告复盘!U144/广告是否投放过高——第三轮积分赛四季度广告复盘!V144*基础数据!$D$3,IF(B144=基础数据!$A$4,广告是否投放过高——第三轮积分赛四季度广告复盘!U144/广告是否投放过高——第三轮积分赛四季度广告复盘!V144*基础数据!$D$4,广告是否投放过高——第三轮积分赛四季度广告复盘!U144/广告是否投放过高——第三轮积分赛四季度广告复盘!V144*基础数据!$D$5))),0)</f>
        <v>0</v>
      </c>
      <c r="X144" s="115">
        <f>(W144-S144)*SUMIFS(基础数据!$C$29:$C$48,基础数据!$B$29:$B$48,广告是否投放过高——第三轮积分赛四季度广告复盘!B144)/100</f>
        <v>0</v>
      </c>
      <c r="Y144" s="98">
        <v>0</v>
      </c>
      <c r="Z144" s="99">
        <f>IFERROR(LOOKUP(1,0/('4Q产品评价处理'!$A$12:$A$1017=C144),'4Q产品评价处理'!$G$12:$G$1017),0)</f>
        <v>0</v>
      </c>
      <c r="AA144" s="102">
        <f t="shared" si="32"/>
        <v>0</v>
      </c>
      <c r="AB144" s="100">
        <f>M144*广告累计效应系数计算!$G$2*广告累计效应系数计算!$K$2+广告是否投放过高——第三轮积分赛四季度广告复盘!T144*广告累计效应系数计算!$G$2+广告是否投放过高——第三轮积分赛四季度广告复盘!AA144</f>
        <v>0</v>
      </c>
      <c r="AC144" s="100">
        <f t="shared" si="33"/>
        <v>40023.265505892588</v>
      </c>
      <c r="AD144" s="100">
        <f>IFERROR(IF(B144=基础数据!$A$2,广告是否投放过高——第三轮积分赛四季度广告复盘!AB144/广告是否投放过高——第三轮积分赛四季度广告复盘!AC144*基础数据!$D$2,IF(B144=基础数据!$A$3,广告是否投放过高——第三轮积分赛四季度广告复盘!AB144/广告是否投放过高——第三轮积分赛四季度广告复盘!AC144*基础数据!$D$3,IF(B144=基础数据!$A$4,广告是否投放过高——第三轮积分赛四季度广告复盘!AB144/广告是否投放过高——第三轮积分赛四季度广告复盘!AC144*基础数据!$D$4,广告是否投放过高——第三轮积分赛四季度广告复盘!AB144/广告是否投放过高——第三轮积分赛四季度广告复盘!AC144*基础数据!$D$5))),0)</f>
        <v>0</v>
      </c>
      <c r="AE144" s="115">
        <f>(AD144-Z144)*SUMIFS(基础数据!$C$51:$C$78,基础数据!$B$51:$B$78,广告是否投放过高——第三轮积分赛四季度广告复盘!B144)/100</f>
        <v>0</v>
      </c>
      <c r="AF144" s="117">
        <f t="shared" si="34"/>
        <v>0</v>
      </c>
      <c r="AG144" s="104">
        <f t="shared" si="35"/>
        <v>0</v>
      </c>
      <c r="AH144" s="104">
        <v>0</v>
      </c>
      <c r="AI144" s="104">
        <f>IF(B144=基础数据!$A$2,基础数据!$B$2*广告是否投放过高——第三轮积分赛四季度广告复盘!AG144,IF(B144=基础数据!$A$3,基础数据!$B$3*广告是否投放过高——第三轮积分赛四季度广告复盘!AG144,IF(B144=基础数据!$A$4,基础数据!$B$4*广告是否投放过高——第三轮积分赛四季度广告复盘!AG144,基础数据!$B$5*广告是否投放过高——第三轮积分赛四季度广告复盘!AG144)))-AH144</f>
        <v>0</v>
      </c>
    </row>
    <row r="145" spans="1:35">
      <c r="A145" s="94">
        <f t="shared" si="24"/>
        <v>3</v>
      </c>
      <c r="B145" s="100" t="str">
        <f>IFERROR(LOOKUP(1,0/((订单汇总处理!$G$7:$G$2423=C145)*(订单汇总处理!$D$7:$D$2423=2)),订单汇总处理!$H$7:$H$2423),B146)</f>
        <v>老年群体</v>
      </c>
      <c r="C145" s="100" t="str">
        <f t="shared" si="25"/>
        <v>老年111</v>
      </c>
      <c r="D145" s="98" t="s">
        <v>3352</v>
      </c>
      <c r="E145" s="98"/>
      <c r="F145" s="99">
        <f>IFERROR(LOOKUP(1,0/('1Q产品评价处理'!$A$13:$A$94=C145),'1Q产品评价处理'!$G$13:$G$94),0)</f>
        <v>0</v>
      </c>
      <c r="G145" s="102">
        <f t="shared" si="26"/>
        <v>0</v>
      </c>
      <c r="H145" s="100">
        <f t="shared" si="27"/>
        <v>0</v>
      </c>
      <c r="I145" s="100">
        <f>IFERROR(IF(B145=基础数据!$A$2,广告是否投放过高——第三轮积分赛四季度广告复盘!G145/广告是否投放过高——第三轮积分赛四季度广告复盘!H145*基础数据!$D$2,IF(B145=基础数据!$A$3,广告是否投放过高——第三轮积分赛四季度广告复盘!G145/广告是否投放过高——第三轮积分赛四季度广告复盘!H145*基础数据!$D$3,IF(B145=基础数据!$A$4,广告是否投放过高——第三轮积分赛四季度广告复盘!G145/广告是否投放过高——第三轮积分赛四季度广告复盘!H145*基础数据!$D$4,广告是否投放过高——第三轮积分赛四季度广告复盘!G145/广告是否投放过高——第三轮积分赛四季度广告复盘!H145*基础数据!$D$5))),0)</f>
        <v>0</v>
      </c>
      <c r="J145" s="115">
        <f>(I145-F145)*SUMIFS(基础数据!$C$9:$C$12,基础数据!$B$9:$B$12,广告是否投放过高——第三轮积分赛四季度广告复盘!B145)/100</f>
        <v>0</v>
      </c>
      <c r="K145" s="98">
        <v>0</v>
      </c>
      <c r="L145" s="99">
        <f>IFERROR(LOOKUP(1,0/('2Q产品评价处理'!$A$12:$A$507=C145),'2Q产品评价处理'!$G$12:$G$507),0)</f>
        <v>0</v>
      </c>
      <c r="M145" s="102">
        <f t="shared" si="28"/>
        <v>0</v>
      </c>
      <c r="N145" s="100">
        <f>M145+G145*广告累计效应系数计算!$G$2</f>
        <v>0</v>
      </c>
      <c r="O145" s="100">
        <f t="shared" si="29"/>
        <v>34975.11</v>
      </c>
      <c r="P145" s="100">
        <f>IFERROR(IF(B145=基础数据!$A$2,广告是否投放过高——第三轮积分赛四季度广告复盘!N145/广告是否投放过高——第三轮积分赛四季度广告复盘!O145*基础数据!$D$2,IF(B145=基础数据!$A$3,广告是否投放过高——第三轮积分赛四季度广告复盘!N145/广告是否投放过高——第三轮积分赛四季度广告复盘!O145*基础数据!$D$3,IF(B145=基础数据!$A$4,广告是否投放过高——第三轮积分赛四季度广告复盘!N145/广告是否投放过高——第三轮积分赛四季度广告复盘!O145*基础数据!$D$4,广告是否投放过高——第三轮积分赛四季度广告复盘!N145/广告是否投放过高——第三轮积分赛四季度广告复盘!O145*基础数据!$D$5))),0)</f>
        <v>0</v>
      </c>
      <c r="Q145" s="115">
        <f>(P145-L145)*SUMIFS(基础数据!$C$15:$C$26,基础数据!$B$15:$B$26,广告是否投放过高——第三轮积分赛四季度广告复盘!B145)/100</f>
        <v>0</v>
      </c>
      <c r="R145" s="98">
        <v>0</v>
      </c>
      <c r="S145" s="99">
        <f>IFERROR(LOOKUP(1,0/('3Q产品评价处理'!$A$12:$A$853=C145),'3Q产品评价处理'!$G$12:$G$853),0)</f>
        <v>0</v>
      </c>
      <c r="T145" s="102">
        <f t="shared" si="30"/>
        <v>0</v>
      </c>
      <c r="U145" s="100">
        <f>G145*广告累计效应系数计算!$G$2*广告累计效应系数计算!$K$2+广告是否投放过高——第三轮积分赛四季度广告复盘!M145*广告累计效应系数计算!$G$2+广告是否投放过高——第三轮积分赛四季度广告复盘!T145</f>
        <v>0</v>
      </c>
      <c r="V145" s="100">
        <f t="shared" si="31"/>
        <v>41820.445314785007</v>
      </c>
      <c r="W145" s="100">
        <f>IFERROR(IF(B145=基础数据!$A$2,广告是否投放过高——第三轮积分赛四季度广告复盘!U145/广告是否投放过高——第三轮积分赛四季度广告复盘!V145*基础数据!$D$2,IF(B145=基础数据!$A$3,广告是否投放过高——第三轮积分赛四季度广告复盘!U145/广告是否投放过高——第三轮积分赛四季度广告复盘!V145*基础数据!$D$3,IF(B145=基础数据!$A$4,广告是否投放过高——第三轮积分赛四季度广告复盘!U145/广告是否投放过高——第三轮积分赛四季度广告复盘!V145*基础数据!$D$4,广告是否投放过高——第三轮积分赛四季度广告复盘!U145/广告是否投放过高——第三轮积分赛四季度广告复盘!V145*基础数据!$D$5))),0)</f>
        <v>0</v>
      </c>
      <c r="X145" s="115">
        <f>(W145-S145)*SUMIFS(基础数据!$C$29:$C$48,基础数据!$B$29:$B$48,广告是否投放过高——第三轮积分赛四季度广告复盘!B145)/100</f>
        <v>0</v>
      </c>
      <c r="Y145" s="98">
        <v>0</v>
      </c>
      <c r="Z145" s="99">
        <f>IFERROR(LOOKUP(1,0/('4Q产品评价处理'!$A$12:$A$1017=C145),'4Q产品评价处理'!$G$12:$G$1017),0)</f>
        <v>0</v>
      </c>
      <c r="AA145" s="102">
        <f t="shared" si="32"/>
        <v>0</v>
      </c>
      <c r="AB145" s="100">
        <f>M145*广告累计效应系数计算!$G$2*广告累计效应系数计算!$K$2+广告是否投放过高——第三轮积分赛四季度广告复盘!T145*广告累计效应系数计算!$G$2+广告是否投放过高——第三轮积分赛四季度广告复盘!AA145</f>
        <v>0</v>
      </c>
      <c r="AC145" s="100">
        <f t="shared" si="33"/>
        <v>40023.265505892588</v>
      </c>
      <c r="AD145" s="100">
        <f>IFERROR(IF(B145=基础数据!$A$2,广告是否投放过高——第三轮积分赛四季度广告复盘!AB145/广告是否投放过高——第三轮积分赛四季度广告复盘!AC145*基础数据!$D$2,IF(B145=基础数据!$A$3,广告是否投放过高——第三轮积分赛四季度广告复盘!AB145/广告是否投放过高——第三轮积分赛四季度广告复盘!AC145*基础数据!$D$3,IF(B145=基础数据!$A$4,广告是否投放过高——第三轮积分赛四季度广告复盘!AB145/广告是否投放过高——第三轮积分赛四季度广告复盘!AC145*基础数据!$D$4,广告是否投放过高——第三轮积分赛四季度广告复盘!AB145/广告是否投放过高——第三轮积分赛四季度广告复盘!AC145*基础数据!$D$5))),0)</f>
        <v>0</v>
      </c>
      <c r="AE145" s="115">
        <f>(AD145-Z145)*SUMIFS(基础数据!$C$51:$C$78,基础数据!$B$51:$B$78,广告是否投放过高——第三轮积分赛四季度广告复盘!B145)/100</f>
        <v>0</v>
      </c>
      <c r="AF145" s="117">
        <f t="shared" si="34"/>
        <v>0</v>
      </c>
      <c r="AG145" s="104">
        <f t="shared" si="35"/>
        <v>0</v>
      </c>
      <c r="AH145" s="104">
        <v>0</v>
      </c>
      <c r="AI145" s="104">
        <f>IF(B145=基础数据!$A$2,基础数据!$B$2*广告是否投放过高——第三轮积分赛四季度广告复盘!AG145,IF(B145=基础数据!$A$3,基础数据!$B$3*广告是否投放过高——第三轮积分赛四季度广告复盘!AG145,IF(B145=基础数据!$A$4,基础数据!$B$4*广告是否投放过高——第三轮积分赛四季度广告复盘!AG145,基础数据!$B$5*广告是否投放过高——第三轮积分赛四季度广告复盘!AG145)))-AH145</f>
        <v>0</v>
      </c>
    </row>
    <row r="146" spans="1:35">
      <c r="A146" s="94">
        <f t="shared" si="24"/>
        <v>3</v>
      </c>
      <c r="B146" s="100" t="str">
        <f>IFERROR(LOOKUP(1,0/((订单汇总处理!$G$7:$G$2423=C146)*(订单汇总处理!$D$7:$D$2423=2)),订单汇总处理!$H$7:$H$2423),B147)</f>
        <v>老年群体</v>
      </c>
      <c r="C146" s="100" t="str">
        <f t="shared" si="25"/>
        <v>老年222</v>
      </c>
      <c r="D146" s="98" t="s">
        <v>3353</v>
      </c>
      <c r="E146" s="98"/>
      <c r="F146" s="99">
        <f>IFERROR(LOOKUP(1,0/('1Q产品评价处理'!$A$13:$A$94=C146),'1Q产品评价处理'!$G$13:$G$94),0)</f>
        <v>0</v>
      </c>
      <c r="G146" s="102">
        <f t="shared" si="26"/>
        <v>0</v>
      </c>
      <c r="H146" s="100">
        <f t="shared" si="27"/>
        <v>0</v>
      </c>
      <c r="I146" s="100">
        <f>IFERROR(IF(B146=基础数据!$A$2,广告是否投放过高——第三轮积分赛四季度广告复盘!G146/广告是否投放过高——第三轮积分赛四季度广告复盘!H146*基础数据!$D$2,IF(B146=基础数据!$A$3,广告是否投放过高——第三轮积分赛四季度广告复盘!G146/广告是否投放过高——第三轮积分赛四季度广告复盘!H146*基础数据!$D$3,IF(B146=基础数据!$A$4,广告是否投放过高——第三轮积分赛四季度广告复盘!G146/广告是否投放过高——第三轮积分赛四季度广告复盘!H146*基础数据!$D$4,广告是否投放过高——第三轮积分赛四季度广告复盘!G146/广告是否投放过高——第三轮积分赛四季度广告复盘!H146*基础数据!$D$5))),0)</f>
        <v>0</v>
      </c>
      <c r="J146" s="115">
        <f>(I146-F146)*SUMIFS(基础数据!$C$9:$C$12,基础数据!$B$9:$B$12,广告是否投放过高——第三轮积分赛四季度广告复盘!B146)/100</f>
        <v>0</v>
      </c>
      <c r="K146" s="98">
        <v>0</v>
      </c>
      <c r="L146" s="99">
        <f>IFERROR(LOOKUP(1,0/('2Q产品评价处理'!$A$12:$A$507=C146),'2Q产品评价处理'!$G$12:$G$507),0)</f>
        <v>0</v>
      </c>
      <c r="M146" s="102">
        <f t="shared" si="28"/>
        <v>0</v>
      </c>
      <c r="N146" s="100">
        <f>M146+G146*广告累计效应系数计算!$G$2</f>
        <v>0</v>
      </c>
      <c r="O146" s="100">
        <f t="shared" si="29"/>
        <v>34975.11</v>
      </c>
      <c r="P146" s="100">
        <f>IFERROR(IF(B146=基础数据!$A$2,广告是否投放过高——第三轮积分赛四季度广告复盘!N146/广告是否投放过高——第三轮积分赛四季度广告复盘!O146*基础数据!$D$2,IF(B146=基础数据!$A$3,广告是否投放过高——第三轮积分赛四季度广告复盘!N146/广告是否投放过高——第三轮积分赛四季度广告复盘!O146*基础数据!$D$3,IF(B146=基础数据!$A$4,广告是否投放过高——第三轮积分赛四季度广告复盘!N146/广告是否投放过高——第三轮积分赛四季度广告复盘!O146*基础数据!$D$4,广告是否投放过高——第三轮积分赛四季度广告复盘!N146/广告是否投放过高——第三轮积分赛四季度广告复盘!O146*基础数据!$D$5))),0)</f>
        <v>0</v>
      </c>
      <c r="Q146" s="115">
        <f>(P146-L146)*SUMIFS(基础数据!$C$15:$C$26,基础数据!$B$15:$B$26,广告是否投放过高——第三轮积分赛四季度广告复盘!B146)/100</f>
        <v>0</v>
      </c>
      <c r="R146" s="98">
        <v>0</v>
      </c>
      <c r="S146" s="99">
        <f>IFERROR(LOOKUP(1,0/('3Q产品评价处理'!$A$12:$A$853=C146),'3Q产品评价处理'!$G$12:$G$853),0)</f>
        <v>0</v>
      </c>
      <c r="T146" s="102">
        <f t="shared" si="30"/>
        <v>0</v>
      </c>
      <c r="U146" s="100">
        <f>G146*广告累计效应系数计算!$G$2*广告累计效应系数计算!$K$2+广告是否投放过高——第三轮积分赛四季度广告复盘!M146*广告累计效应系数计算!$G$2+广告是否投放过高——第三轮积分赛四季度广告复盘!T146</f>
        <v>0</v>
      </c>
      <c r="V146" s="100">
        <f t="shared" si="31"/>
        <v>41820.445314785007</v>
      </c>
      <c r="W146" s="100">
        <f>IFERROR(IF(B146=基础数据!$A$2,广告是否投放过高——第三轮积分赛四季度广告复盘!U146/广告是否投放过高——第三轮积分赛四季度广告复盘!V146*基础数据!$D$2,IF(B146=基础数据!$A$3,广告是否投放过高——第三轮积分赛四季度广告复盘!U146/广告是否投放过高——第三轮积分赛四季度广告复盘!V146*基础数据!$D$3,IF(B146=基础数据!$A$4,广告是否投放过高——第三轮积分赛四季度广告复盘!U146/广告是否投放过高——第三轮积分赛四季度广告复盘!V146*基础数据!$D$4,广告是否投放过高——第三轮积分赛四季度广告复盘!U146/广告是否投放过高——第三轮积分赛四季度广告复盘!V146*基础数据!$D$5))),0)</f>
        <v>0</v>
      </c>
      <c r="X146" s="115">
        <f>(W146-S146)*SUMIFS(基础数据!$C$29:$C$48,基础数据!$B$29:$B$48,广告是否投放过高——第三轮积分赛四季度广告复盘!B146)/100</f>
        <v>0</v>
      </c>
      <c r="Y146" s="98">
        <v>0</v>
      </c>
      <c r="Z146" s="99">
        <f>IFERROR(LOOKUP(1,0/('4Q产品评价处理'!$A$12:$A$1017=C146),'4Q产品评价处理'!$G$12:$G$1017),0)</f>
        <v>0</v>
      </c>
      <c r="AA146" s="102">
        <f t="shared" si="32"/>
        <v>0</v>
      </c>
      <c r="AB146" s="100">
        <f>M146*广告累计效应系数计算!$G$2*广告累计效应系数计算!$K$2+广告是否投放过高——第三轮积分赛四季度广告复盘!T146*广告累计效应系数计算!$G$2+广告是否投放过高——第三轮积分赛四季度广告复盘!AA146</f>
        <v>0</v>
      </c>
      <c r="AC146" s="100">
        <f t="shared" si="33"/>
        <v>40023.265505892588</v>
      </c>
      <c r="AD146" s="100">
        <f>IFERROR(IF(B146=基础数据!$A$2,广告是否投放过高——第三轮积分赛四季度广告复盘!AB146/广告是否投放过高——第三轮积分赛四季度广告复盘!AC146*基础数据!$D$2,IF(B146=基础数据!$A$3,广告是否投放过高——第三轮积分赛四季度广告复盘!AB146/广告是否投放过高——第三轮积分赛四季度广告复盘!AC146*基础数据!$D$3,IF(B146=基础数据!$A$4,广告是否投放过高——第三轮积分赛四季度广告复盘!AB146/广告是否投放过高——第三轮积分赛四季度广告复盘!AC146*基础数据!$D$4,广告是否投放过高——第三轮积分赛四季度广告复盘!AB146/广告是否投放过高——第三轮积分赛四季度广告复盘!AC146*基础数据!$D$5))),0)</f>
        <v>0</v>
      </c>
      <c r="AE146" s="115">
        <f>(AD146-Z146)*SUMIFS(基础数据!$C$51:$C$78,基础数据!$B$51:$B$78,广告是否投放过高——第三轮积分赛四季度广告复盘!B146)/100</f>
        <v>0</v>
      </c>
      <c r="AF146" s="117">
        <f t="shared" si="34"/>
        <v>0</v>
      </c>
      <c r="AG146" s="104">
        <f t="shared" si="35"/>
        <v>0</v>
      </c>
      <c r="AH146" s="104">
        <v>0</v>
      </c>
      <c r="AI146" s="104">
        <f>IF(B146=基础数据!$A$2,基础数据!$B$2*广告是否投放过高——第三轮积分赛四季度广告复盘!AG146,IF(B146=基础数据!$A$3,基础数据!$B$3*广告是否投放过高——第三轮积分赛四季度广告复盘!AG146,IF(B146=基础数据!$A$4,基础数据!$B$4*广告是否投放过高——第三轮积分赛四季度广告复盘!AG146,基础数据!$B$5*广告是否投放过高——第三轮积分赛四季度广告复盘!AG146)))-AH146</f>
        <v>0</v>
      </c>
    </row>
    <row r="147" spans="1:35">
      <c r="A147" s="94">
        <f t="shared" si="24"/>
        <v>4</v>
      </c>
      <c r="B147" s="100" t="str">
        <f>IFERROR(LOOKUP(1,0/((订单汇总处理!$G$7:$G$2423=C147)*(订单汇总处理!$D$7:$D$2423=2)),订单汇总处理!$H$7:$H$2423),B148)</f>
        <v>老年群体</v>
      </c>
      <c r="C147" s="100" t="str">
        <f t="shared" si="25"/>
        <v>LNN1</v>
      </c>
      <c r="D147" s="98" t="s">
        <v>3354</v>
      </c>
      <c r="E147" s="98"/>
      <c r="F147" s="99">
        <f>IFERROR(LOOKUP(1,0/('1Q产品评价处理'!$A$13:$A$94=C147),'1Q产品评价处理'!$G$13:$G$94),0)</f>
        <v>0</v>
      </c>
      <c r="G147" s="102">
        <f t="shared" si="26"/>
        <v>0</v>
      </c>
      <c r="H147" s="100">
        <f t="shared" si="27"/>
        <v>0</v>
      </c>
      <c r="I147" s="100">
        <f>IFERROR(IF(B147=基础数据!$A$2,广告是否投放过高——第三轮积分赛四季度广告复盘!G147/广告是否投放过高——第三轮积分赛四季度广告复盘!H147*基础数据!$D$2,IF(B147=基础数据!$A$3,广告是否投放过高——第三轮积分赛四季度广告复盘!G147/广告是否投放过高——第三轮积分赛四季度广告复盘!H147*基础数据!$D$3,IF(B147=基础数据!$A$4,广告是否投放过高——第三轮积分赛四季度广告复盘!G147/广告是否投放过高——第三轮积分赛四季度广告复盘!H147*基础数据!$D$4,广告是否投放过高——第三轮积分赛四季度广告复盘!G147/广告是否投放过高——第三轮积分赛四季度广告复盘!H147*基础数据!$D$5))),0)</f>
        <v>0</v>
      </c>
      <c r="J147" s="115">
        <f>(I147-F147)*SUMIFS(基础数据!$C$9:$C$12,基础数据!$B$9:$B$12,广告是否投放过高——第三轮积分赛四季度广告复盘!B147)/100</f>
        <v>0</v>
      </c>
      <c r="K147" s="98">
        <v>0</v>
      </c>
      <c r="L147" s="99">
        <f>IFERROR(LOOKUP(1,0/('2Q产品评价处理'!$A$12:$A$507=C147),'2Q产品评价处理'!$G$12:$G$507),0)</f>
        <v>0</v>
      </c>
      <c r="M147" s="102">
        <f t="shared" si="28"/>
        <v>0</v>
      </c>
      <c r="N147" s="100">
        <f>M147+G147*广告累计效应系数计算!$G$2</f>
        <v>0</v>
      </c>
      <c r="O147" s="100">
        <f t="shared" si="29"/>
        <v>34975.11</v>
      </c>
      <c r="P147" s="100">
        <f>IFERROR(IF(B147=基础数据!$A$2,广告是否投放过高——第三轮积分赛四季度广告复盘!N147/广告是否投放过高——第三轮积分赛四季度广告复盘!O147*基础数据!$D$2,IF(B147=基础数据!$A$3,广告是否投放过高——第三轮积分赛四季度广告复盘!N147/广告是否投放过高——第三轮积分赛四季度广告复盘!O147*基础数据!$D$3,IF(B147=基础数据!$A$4,广告是否投放过高——第三轮积分赛四季度广告复盘!N147/广告是否投放过高——第三轮积分赛四季度广告复盘!O147*基础数据!$D$4,广告是否投放过高——第三轮积分赛四季度广告复盘!N147/广告是否投放过高——第三轮积分赛四季度广告复盘!O147*基础数据!$D$5))),0)</f>
        <v>0</v>
      </c>
      <c r="Q147" s="115">
        <f>(P147-L147)*SUMIFS(基础数据!$C$15:$C$26,基础数据!$B$15:$B$26,广告是否投放过高——第三轮积分赛四季度广告复盘!B147)/100</f>
        <v>0</v>
      </c>
      <c r="R147" s="98">
        <v>0</v>
      </c>
      <c r="S147" s="99">
        <f>IFERROR(LOOKUP(1,0/('3Q产品评价处理'!$A$12:$A$853=C147),'3Q产品评价处理'!$G$12:$G$853),0)</f>
        <v>0</v>
      </c>
      <c r="T147" s="102">
        <f t="shared" si="30"/>
        <v>0</v>
      </c>
      <c r="U147" s="100">
        <f>G147*广告累计效应系数计算!$G$2*广告累计效应系数计算!$K$2+广告是否投放过高——第三轮积分赛四季度广告复盘!M147*广告累计效应系数计算!$G$2+广告是否投放过高——第三轮积分赛四季度广告复盘!T147</f>
        <v>0</v>
      </c>
      <c r="V147" s="100">
        <f t="shared" si="31"/>
        <v>41820.445314785007</v>
      </c>
      <c r="W147" s="100">
        <f>IFERROR(IF(B147=基础数据!$A$2,广告是否投放过高——第三轮积分赛四季度广告复盘!U147/广告是否投放过高——第三轮积分赛四季度广告复盘!V147*基础数据!$D$2,IF(B147=基础数据!$A$3,广告是否投放过高——第三轮积分赛四季度广告复盘!U147/广告是否投放过高——第三轮积分赛四季度广告复盘!V147*基础数据!$D$3,IF(B147=基础数据!$A$4,广告是否投放过高——第三轮积分赛四季度广告复盘!U147/广告是否投放过高——第三轮积分赛四季度广告复盘!V147*基础数据!$D$4,广告是否投放过高——第三轮积分赛四季度广告复盘!U147/广告是否投放过高——第三轮积分赛四季度广告复盘!V147*基础数据!$D$5))),0)</f>
        <v>0</v>
      </c>
      <c r="X147" s="115">
        <f>(W147-S147)*SUMIFS(基础数据!$C$29:$C$48,基础数据!$B$29:$B$48,广告是否投放过高——第三轮积分赛四季度广告复盘!B147)/100</f>
        <v>0</v>
      </c>
      <c r="Y147" s="98">
        <v>0</v>
      </c>
      <c r="Z147" s="99">
        <f>IFERROR(LOOKUP(1,0/('4Q产品评价处理'!$A$12:$A$1017=C147),'4Q产品评价处理'!$G$12:$G$1017),0)</f>
        <v>0</v>
      </c>
      <c r="AA147" s="102">
        <f t="shared" si="32"/>
        <v>0</v>
      </c>
      <c r="AB147" s="100">
        <f>M147*广告累计效应系数计算!$G$2*广告累计效应系数计算!$K$2+广告是否投放过高——第三轮积分赛四季度广告复盘!T147*广告累计效应系数计算!$G$2+广告是否投放过高——第三轮积分赛四季度广告复盘!AA147</f>
        <v>0</v>
      </c>
      <c r="AC147" s="100">
        <f t="shared" si="33"/>
        <v>40023.265505892588</v>
      </c>
      <c r="AD147" s="100">
        <f>IFERROR(IF(B147=基础数据!$A$2,广告是否投放过高——第三轮积分赛四季度广告复盘!AB147/广告是否投放过高——第三轮积分赛四季度广告复盘!AC147*基础数据!$D$2,IF(B147=基础数据!$A$3,广告是否投放过高——第三轮积分赛四季度广告复盘!AB147/广告是否投放过高——第三轮积分赛四季度广告复盘!AC147*基础数据!$D$3,IF(B147=基础数据!$A$4,广告是否投放过高——第三轮积分赛四季度广告复盘!AB147/广告是否投放过高——第三轮积分赛四季度广告复盘!AC147*基础数据!$D$4,广告是否投放过高——第三轮积分赛四季度广告复盘!AB147/广告是否投放过高——第三轮积分赛四季度广告复盘!AC147*基础数据!$D$5))),0)</f>
        <v>0</v>
      </c>
      <c r="AE147" s="115">
        <f>(AD147-Z147)*SUMIFS(基础数据!$C$51:$C$78,基础数据!$B$51:$B$78,广告是否投放过高——第三轮积分赛四季度广告复盘!B147)/100</f>
        <v>0</v>
      </c>
      <c r="AF147" s="117">
        <f t="shared" si="34"/>
        <v>0</v>
      </c>
      <c r="AG147" s="104">
        <f t="shared" si="35"/>
        <v>0</v>
      </c>
      <c r="AH147" s="104">
        <v>0</v>
      </c>
      <c r="AI147" s="104">
        <f>IF(B147=基础数据!$A$2,基础数据!$B$2*广告是否投放过高——第三轮积分赛四季度广告复盘!AG147,IF(B147=基础数据!$A$3,基础数据!$B$3*广告是否投放过高——第三轮积分赛四季度广告复盘!AG147,IF(B147=基础数据!$A$4,基础数据!$B$4*广告是否投放过高——第三轮积分赛四季度广告复盘!AG147,基础数据!$B$5*广告是否投放过高——第三轮积分赛四季度广告复盘!AG147)))-AH147</f>
        <v>0</v>
      </c>
    </row>
    <row r="148" spans="1:35">
      <c r="A148" s="94">
        <f t="shared" si="24"/>
        <v>4</v>
      </c>
      <c r="B148" s="100" t="str">
        <f>IFERROR(LOOKUP(1,0/((订单汇总处理!$G$7:$G$2423=C148)*(订单汇总处理!$D$7:$D$2423=2)),订单汇总处理!$H$7:$H$2423),B149)</f>
        <v>老年群体</v>
      </c>
      <c r="C148" s="100" t="str">
        <f t="shared" si="25"/>
        <v>LNN2</v>
      </c>
      <c r="D148" s="98" t="s">
        <v>3355</v>
      </c>
      <c r="E148" s="98"/>
      <c r="F148" s="99">
        <f>IFERROR(LOOKUP(1,0/('1Q产品评价处理'!$A$13:$A$94=C148),'1Q产品评价处理'!$G$13:$G$94),0)</f>
        <v>0</v>
      </c>
      <c r="G148" s="102">
        <f t="shared" si="26"/>
        <v>0</v>
      </c>
      <c r="H148" s="100">
        <f t="shared" si="27"/>
        <v>0</v>
      </c>
      <c r="I148" s="100">
        <f>IFERROR(IF(B148=基础数据!$A$2,广告是否投放过高——第三轮积分赛四季度广告复盘!G148/广告是否投放过高——第三轮积分赛四季度广告复盘!H148*基础数据!$D$2,IF(B148=基础数据!$A$3,广告是否投放过高——第三轮积分赛四季度广告复盘!G148/广告是否投放过高——第三轮积分赛四季度广告复盘!H148*基础数据!$D$3,IF(B148=基础数据!$A$4,广告是否投放过高——第三轮积分赛四季度广告复盘!G148/广告是否投放过高——第三轮积分赛四季度广告复盘!H148*基础数据!$D$4,广告是否投放过高——第三轮积分赛四季度广告复盘!G148/广告是否投放过高——第三轮积分赛四季度广告复盘!H148*基础数据!$D$5))),0)</f>
        <v>0</v>
      </c>
      <c r="J148" s="115">
        <f>(I148-F148)*SUMIFS(基础数据!$C$9:$C$12,基础数据!$B$9:$B$12,广告是否投放过高——第三轮积分赛四季度广告复盘!B148)/100</f>
        <v>0</v>
      </c>
      <c r="K148" s="98">
        <v>0</v>
      </c>
      <c r="L148" s="99">
        <f>IFERROR(LOOKUP(1,0/('2Q产品评价处理'!$A$12:$A$507=C148),'2Q产品评价处理'!$G$12:$G$507),0)</f>
        <v>0</v>
      </c>
      <c r="M148" s="102">
        <f t="shared" si="28"/>
        <v>0</v>
      </c>
      <c r="N148" s="100">
        <f>M148+G148*广告累计效应系数计算!$G$2</f>
        <v>0</v>
      </c>
      <c r="O148" s="100">
        <f t="shared" si="29"/>
        <v>34975.11</v>
      </c>
      <c r="P148" s="100">
        <f>IFERROR(IF(B148=基础数据!$A$2,广告是否投放过高——第三轮积分赛四季度广告复盘!N148/广告是否投放过高——第三轮积分赛四季度广告复盘!O148*基础数据!$D$2,IF(B148=基础数据!$A$3,广告是否投放过高——第三轮积分赛四季度广告复盘!N148/广告是否投放过高——第三轮积分赛四季度广告复盘!O148*基础数据!$D$3,IF(B148=基础数据!$A$4,广告是否投放过高——第三轮积分赛四季度广告复盘!N148/广告是否投放过高——第三轮积分赛四季度广告复盘!O148*基础数据!$D$4,广告是否投放过高——第三轮积分赛四季度广告复盘!N148/广告是否投放过高——第三轮积分赛四季度广告复盘!O148*基础数据!$D$5))),0)</f>
        <v>0</v>
      </c>
      <c r="Q148" s="115">
        <f>(P148-L148)*SUMIFS(基础数据!$C$15:$C$26,基础数据!$B$15:$B$26,广告是否投放过高——第三轮积分赛四季度广告复盘!B148)/100</f>
        <v>0</v>
      </c>
      <c r="R148" s="98">
        <v>0</v>
      </c>
      <c r="S148" s="99">
        <f>IFERROR(LOOKUP(1,0/('3Q产品评价处理'!$A$12:$A$853=C148),'3Q产品评价处理'!$G$12:$G$853),0)</f>
        <v>0</v>
      </c>
      <c r="T148" s="102">
        <f t="shared" si="30"/>
        <v>0</v>
      </c>
      <c r="U148" s="100">
        <f>G148*广告累计效应系数计算!$G$2*广告累计效应系数计算!$K$2+广告是否投放过高——第三轮积分赛四季度广告复盘!M148*广告累计效应系数计算!$G$2+广告是否投放过高——第三轮积分赛四季度广告复盘!T148</f>
        <v>0</v>
      </c>
      <c r="V148" s="100">
        <f t="shared" si="31"/>
        <v>41820.445314785007</v>
      </c>
      <c r="W148" s="100">
        <f>IFERROR(IF(B148=基础数据!$A$2,广告是否投放过高——第三轮积分赛四季度广告复盘!U148/广告是否投放过高——第三轮积分赛四季度广告复盘!V148*基础数据!$D$2,IF(B148=基础数据!$A$3,广告是否投放过高——第三轮积分赛四季度广告复盘!U148/广告是否投放过高——第三轮积分赛四季度广告复盘!V148*基础数据!$D$3,IF(B148=基础数据!$A$4,广告是否投放过高——第三轮积分赛四季度广告复盘!U148/广告是否投放过高——第三轮积分赛四季度广告复盘!V148*基础数据!$D$4,广告是否投放过高——第三轮积分赛四季度广告复盘!U148/广告是否投放过高——第三轮积分赛四季度广告复盘!V148*基础数据!$D$5))),0)</f>
        <v>0</v>
      </c>
      <c r="X148" s="115">
        <f>(W148-S148)*SUMIFS(基础数据!$C$29:$C$48,基础数据!$B$29:$B$48,广告是否投放过高——第三轮积分赛四季度广告复盘!B148)/100</f>
        <v>0</v>
      </c>
      <c r="Y148" s="98">
        <v>0</v>
      </c>
      <c r="Z148" s="99">
        <f>IFERROR(LOOKUP(1,0/('4Q产品评价处理'!$A$12:$A$1017=C148),'4Q产品评价处理'!$G$12:$G$1017),0)</f>
        <v>0</v>
      </c>
      <c r="AA148" s="102">
        <f t="shared" si="32"/>
        <v>0</v>
      </c>
      <c r="AB148" s="100">
        <f>M148*广告累计效应系数计算!$G$2*广告累计效应系数计算!$K$2+广告是否投放过高——第三轮积分赛四季度广告复盘!T148*广告累计效应系数计算!$G$2+广告是否投放过高——第三轮积分赛四季度广告复盘!AA148</f>
        <v>0</v>
      </c>
      <c r="AC148" s="100">
        <f t="shared" si="33"/>
        <v>40023.265505892588</v>
      </c>
      <c r="AD148" s="100">
        <f>IFERROR(IF(B148=基础数据!$A$2,广告是否投放过高——第三轮积分赛四季度广告复盘!AB148/广告是否投放过高——第三轮积分赛四季度广告复盘!AC148*基础数据!$D$2,IF(B148=基础数据!$A$3,广告是否投放过高——第三轮积分赛四季度广告复盘!AB148/广告是否投放过高——第三轮积分赛四季度广告复盘!AC148*基础数据!$D$3,IF(B148=基础数据!$A$4,广告是否投放过高——第三轮积分赛四季度广告复盘!AB148/广告是否投放过高——第三轮积分赛四季度广告复盘!AC148*基础数据!$D$4,广告是否投放过高——第三轮积分赛四季度广告复盘!AB148/广告是否投放过高——第三轮积分赛四季度广告复盘!AC148*基础数据!$D$5))),0)</f>
        <v>0</v>
      </c>
      <c r="AE148" s="115">
        <f>(AD148-Z148)*SUMIFS(基础数据!$C$51:$C$78,基础数据!$B$51:$B$78,广告是否投放过高——第三轮积分赛四季度广告复盘!B148)/100</f>
        <v>0</v>
      </c>
      <c r="AF148" s="117">
        <f t="shared" si="34"/>
        <v>0</v>
      </c>
      <c r="AG148" s="104">
        <f t="shared" si="35"/>
        <v>0</v>
      </c>
      <c r="AH148" s="104">
        <v>0</v>
      </c>
      <c r="AI148" s="104">
        <f>IF(B148=基础数据!$A$2,基础数据!$B$2*广告是否投放过高——第三轮积分赛四季度广告复盘!AG148,IF(B148=基础数据!$A$3,基础数据!$B$3*广告是否投放过高——第三轮积分赛四季度广告复盘!AG148,IF(B148=基础数据!$A$4,基础数据!$B$4*广告是否投放过高——第三轮积分赛四季度广告复盘!AG148,基础数据!$B$5*广告是否投放过高——第三轮积分赛四季度广告复盘!AG148)))-AH148</f>
        <v>0</v>
      </c>
    </row>
    <row r="149" spans="1:35">
      <c r="A149" s="94">
        <f t="shared" si="24"/>
        <v>5</v>
      </c>
      <c r="B149" s="100" t="str">
        <f>IFERROR(LOOKUP(1,0/((订单汇总处理!$G$7:$G$2423=C149)*(订单汇总处理!$D$7:$D$2423=2)),订单汇总处理!$H$7:$H$2423),B150)</f>
        <v>老年群体</v>
      </c>
      <c r="C149" s="100" t="str">
        <f t="shared" si="25"/>
        <v>LL1</v>
      </c>
      <c r="D149" s="98" t="s">
        <v>3356</v>
      </c>
      <c r="E149" s="98"/>
      <c r="F149" s="99">
        <f>IFERROR(LOOKUP(1,0/('1Q产品评价处理'!$A$13:$A$94=C149),'1Q产品评价处理'!$G$13:$G$94),0)</f>
        <v>0</v>
      </c>
      <c r="G149" s="102">
        <f t="shared" si="26"/>
        <v>0</v>
      </c>
      <c r="H149" s="100">
        <f t="shared" si="27"/>
        <v>0</v>
      </c>
      <c r="I149" s="100">
        <f>IFERROR(IF(B149=基础数据!$A$2,广告是否投放过高——第三轮积分赛四季度广告复盘!G149/广告是否投放过高——第三轮积分赛四季度广告复盘!H149*基础数据!$D$2,IF(B149=基础数据!$A$3,广告是否投放过高——第三轮积分赛四季度广告复盘!G149/广告是否投放过高——第三轮积分赛四季度广告复盘!H149*基础数据!$D$3,IF(B149=基础数据!$A$4,广告是否投放过高——第三轮积分赛四季度广告复盘!G149/广告是否投放过高——第三轮积分赛四季度广告复盘!H149*基础数据!$D$4,广告是否投放过高——第三轮积分赛四季度广告复盘!G149/广告是否投放过高——第三轮积分赛四季度广告复盘!H149*基础数据!$D$5))),0)</f>
        <v>0</v>
      </c>
      <c r="J149" s="115">
        <f>(I149-F149)*SUMIFS(基础数据!$C$9:$C$12,基础数据!$B$9:$B$12,广告是否投放过高——第三轮积分赛四季度广告复盘!B149)/100</f>
        <v>0</v>
      </c>
      <c r="K149" s="98">
        <v>0</v>
      </c>
      <c r="L149" s="99">
        <f>IFERROR(LOOKUP(1,0/('2Q产品评价处理'!$A$12:$A$507=C149),'2Q产品评价处理'!$G$12:$G$507),0)</f>
        <v>0</v>
      </c>
      <c r="M149" s="102">
        <f t="shared" si="28"/>
        <v>0</v>
      </c>
      <c r="N149" s="100">
        <f>M149+G149*广告累计效应系数计算!$G$2</f>
        <v>0</v>
      </c>
      <c r="O149" s="100">
        <f t="shared" si="29"/>
        <v>34975.11</v>
      </c>
      <c r="P149" s="100">
        <f>IFERROR(IF(B149=基础数据!$A$2,广告是否投放过高——第三轮积分赛四季度广告复盘!N149/广告是否投放过高——第三轮积分赛四季度广告复盘!O149*基础数据!$D$2,IF(B149=基础数据!$A$3,广告是否投放过高——第三轮积分赛四季度广告复盘!N149/广告是否投放过高——第三轮积分赛四季度广告复盘!O149*基础数据!$D$3,IF(B149=基础数据!$A$4,广告是否投放过高——第三轮积分赛四季度广告复盘!N149/广告是否投放过高——第三轮积分赛四季度广告复盘!O149*基础数据!$D$4,广告是否投放过高——第三轮积分赛四季度广告复盘!N149/广告是否投放过高——第三轮积分赛四季度广告复盘!O149*基础数据!$D$5))),0)</f>
        <v>0</v>
      </c>
      <c r="Q149" s="115">
        <f>(P149-L149)*SUMIFS(基础数据!$C$15:$C$26,基础数据!$B$15:$B$26,广告是否投放过高——第三轮积分赛四季度广告复盘!B149)/100</f>
        <v>0</v>
      </c>
      <c r="R149" s="98">
        <v>0</v>
      </c>
      <c r="S149" s="99">
        <f>IFERROR(LOOKUP(1,0/('3Q产品评价处理'!$A$12:$A$853=C149),'3Q产品评价处理'!$G$12:$G$853),0)</f>
        <v>0</v>
      </c>
      <c r="T149" s="102">
        <f t="shared" si="30"/>
        <v>0</v>
      </c>
      <c r="U149" s="100">
        <f>G149*广告累计效应系数计算!$G$2*广告累计效应系数计算!$K$2+广告是否投放过高——第三轮积分赛四季度广告复盘!M149*广告累计效应系数计算!$G$2+广告是否投放过高——第三轮积分赛四季度广告复盘!T149</f>
        <v>0</v>
      </c>
      <c r="V149" s="100">
        <f t="shared" si="31"/>
        <v>41820.445314785007</v>
      </c>
      <c r="W149" s="100">
        <f>IFERROR(IF(B149=基础数据!$A$2,广告是否投放过高——第三轮积分赛四季度广告复盘!U149/广告是否投放过高——第三轮积分赛四季度广告复盘!V149*基础数据!$D$2,IF(B149=基础数据!$A$3,广告是否投放过高——第三轮积分赛四季度广告复盘!U149/广告是否投放过高——第三轮积分赛四季度广告复盘!V149*基础数据!$D$3,IF(B149=基础数据!$A$4,广告是否投放过高——第三轮积分赛四季度广告复盘!U149/广告是否投放过高——第三轮积分赛四季度广告复盘!V149*基础数据!$D$4,广告是否投放过高——第三轮积分赛四季度广告复盘!U149/广告是否投放过高——第三轮积分赛四季度广告复盘!V149*基础数据!$D$5))),0)</f>
        <v>0</v>
      </c>
      <c r="X149" s="115">
        <f>(W149-S149)*SUMIFS(基础数据!$C$29:$C$48,基础数据!$B$29:$B$48,广告是否投放过高——第三轮积分赛四季度广告复盘!B149)/100</f>
        <v>0</v>
      </c>
      <c r="Y149" s="98">
        <v>0</v>
      </c>
      <c r="Z149" s="99">
        <f>IFERROR(LOOKUP(1,0/('4Q产品评价处理'!$A$12:$A$1017=C149),'4Q产品评价处理'!$G$12:$G$1017),0)</f>
        <v>0</v>
      </c>
      <c r="AA149" s="102">
        <f t="shared" si="32"/>
        <v>0</v>
      </c>
      <c r="AB149" s="100">
        <f>M149*广告累计效应系数计算!$G$2*广告累计效应系数计算!$K$2+广告是否投放过高——第三轮积分赛四季度广告复盘!T149*广告累计效应系数计算!$G$2+广告是否投放过高——第三轮积分赛四季度广告复盘!AA149</f>
        <v>0</v>
      </c>
      <c r="AC149" s="100">
        <f t="shared" si="33"/>
        <v>40023.265505892588</v>
      </c>
      <c r="AD149" s="100">
        <f>IFERROR(IF(B149=基础数据!$A$2,广告是否投放过高——第三轮积分赛四季度广告复盘!AB149/广告是否投放过高——第三轮积分赛四季度广告复盘!AC149*基础数据!$D$2,IF(B149=基础数据!$A$3,广告是否投放过高——第三轮积分赛四季度广告复盘!AB149/广告是否投放过高——第三轮积分赛四季度广告复盘!AC149*基础数据!$D$3,IF(B149=基础数据!$A$4,广告是否投放过高——第三轮积分赛四季度广告复盘!AB149/广告是否投放过高——第三轮积分赛四季度广告复盘!AC149*基础数据!$D$4,广告是否投放过高——第三轮积分赛四季度广告复盘!AB149/广告是否投放过高——第三轮积分赛四季度广告复盘!AC149*基础数据!$D$5))),0)</f>
        <v>0</v>
      </c>
      <c r="AE149" s="115">
        <f>(AD149-Z149)*SUMIFS(基础数据!$C$51:$C$78,基础数据!$B$51:$B$78,广告是否投放过高——第三轮积分赛四季度广告复盘!B149)/100</f>
        <v>0</v>
      </c>
      <c r="AF149" s="117">
        <f t="shared" si="34"/>
        <v>0</v>
      </c>
      <c r="AG149" s="104">
        <f t="shared" si="35"/>
        <v>0</v>
      </c>
      <c r="AH149" s="104">
        <v>0</v>
      </c>
      <c r="AI149" s="104">
        <f>IF(B149=基础数据!$A$2,基础数据!$B$2*广告是否投放过高——第三轮积分赛四季度广告复盘!AG149,IF(B149=基础数据!$A$3,基础数据!$B$3*广告是否投放过高——第三轮积分赛四季度广告复盘!AG149,IF(B149=基础数据!$A$4,基础数据!$B$4*广告是否投放过高——第三轮积分赛四季度广告复盘!AG149,基础数据!$B$5*广告是否投放过高——第三轮积分赛四季度广告复盘!AG149)))-AH149</f>
        <v>0</v>
      </c>
    </row>
    <row r="150" spans="1:35">
      <c r="A150" s="94">
        <f t="shared" si="24"/>
        <v>5</v>
      </c>
      <c r="B150" s="100" t="str">
        <f>IFERROR(LOOKUP(1,0/((订单汇总处理!$G$7:$G$2423=C150)*(订单汇总处理!$D$7:$D$2423=2)),订单汇总处理!$H$7:$H$2423),B151)</f>
        <v>老年群体</v>
      </c>
      <c r="C150" s="100" t="str">
        <f t="shared" si="25"/>
        <v>LL2</v>
      </c>
      <c r="D150" s="98" t="s">
        <v>3357</v>
      </c>
      <c r="E150" s="98"/>
      <c r="F150" s="99">
        <f>IFERROR(LOOKUP(1,0/('1Q产品评价处理'!$A$13:$A$94=C150),'1Q产品评价处理'!$G$13:$G$94),0)</f>
        <v>0</v>
      </c>
      <c r="G150" s="102">
        <f t="shared" si="26"/>
        <v>0</v>
      </c>
      <c r="H150" s="100">
        <f t="shared" si="27"/>
        <v>0</v>
      </c>
      <c r="I150" s="100">
        <f>IFERROR(IF(B150=基础数据!$A$2,广告是否投放过高——第三轮积分赛四季度广告复盘!G150/广告是否投放过高——第三轮积分赛四季度广告复盘!H150*基础数据!$D$2,IF(B150=基础数据!$A$3,广告是否投放过高——第三轮积分赛四季度广告复盘!G150/广告是否投放过高——第三轮积分赛四季度广告复盘!H150*基础数据!$D$3,IF(B150=基础数据!$A$4,广告是否投放过高——第三轮积分赛四季度广告复盘!G150/广告是否投放过高——第三轮积分赛四季度广告复盘!H150*基础数据!$D$4,广告是否投放过高——第三轮积分赛四季度广告复盘!G150/广告是否投放过高——第三轮积分赛四季度广告复盘!H150*基础数据!$D$5))),0)</f>
        <v>0</v>
      </c>
      <c r="J150" s="115">
        <f>(I150-F150)*SUMIFS(基础数据!$C$9:$C$12,基础数据!$B$9:$B$12,广告是否投放过高——第三轮积分赛四季度广告复盘!B150)/100</f>
        <v>0</v>
      </c>
      <c r="K150" s="98">
        <v>0</v>
      </c>
      <c r="L150" s="99">
        <f>IFERROR(LOOKUP(1,0/('2Q产品评价处理'!$A$12:$A$507=C150),'2Q产品评价处理'!$G$12:$G$507),0)</f>
        <v>0</v>
      </c>
      <c r="M150" s="102">
        <f t="shared" si="28"/>
        <v>0</v>
      </c>
      <c r="N150" s="100">
        <f>M150+G150*广告累计效应系数计算!$G$2</f>
        <v>0</v>
      </c>
      <c r="O150" s="100">
        <f t="shared" si="29"/>
        <v>34975.11</v>
      </c>
      <c r="P150" s="100">
        <f>IFERROR(IF(B150=基础数据!$A$2,广告是否投放过高——第三轮积分赛四季度广告复盘!N150/广告是否投放过高——第三轮积分赛四季度广告复盘!O150*基础数据!$D$2,IF(B150=基础数据!$A$3,广告是否投放过高——第三轮积分赛四季度广告复盘!N150/广告是否投放过高——第三轮积分赛四季度广告复盘!O150*基础数据!$D$3,IF(B150=基础数据!$A$4,广告是否投放过高——第三轮积分赛四季度广告复盘!N150/广告是否投放过高——第三轮积分赛四季度广告复盘!O150*基础数据!$D$4,广告是否投放过高——第三轮积分赛四季度广告复盘!N150/广告是否投放过高——第三轮积分赛四季度广告复盘!O150*基础数据!$D$5))),0)</f>
        <v>0</v>
      </c>
      <c r="Q150" s="115">
        <f>(P150-L150)*SUMIFS(基础数据!$C$15:$C$26,基础数据!$B$15:$B$26,广告是否投放过高——第三轮积分赛四季度广告复盘!B150)/100</f>
        <v>0</v>
      </c>
      <c r="R150" s="98">
        <v>0</v>
      </c>
      <c r="S150" s="99">
        <f>IFERROR(LOOKUP(1,0/('3Q产品评价处理'!$A$12:$A$853=C150),'3Q产品评价处理'!$G$12:$G$853),0)</f>
        <v>0</v>
      </c>
      <c r="T150" s="102">
        <f t="shared" si="30"/>
        <v>0</v>
      </c>
      <c r="U150" s="100">
        <f>G150*广告累计效应系数计算!$G$2*广告累计效应系数计算!$K$2+广告是否投放过高——第三轮积分赛四季度广告复盘!M150*广告累计效应系数计算!$G$2+广告是否投放过高——第三轮积分赛四季度广告复盘!T150</f>
        <v>0</v>
      </c>
      <c r="V150" s="100">
        <f t="shared" si="31"/>
        <v>41820.445314785007</v>
      </c>
      <c r="W150" s="100">
        <f>IFERROR(IF(B150=基础数据!$A$2,广告是否投放过高——第三轮积分赛四季度广告复盘!U150/广告是否投放过高——第三轮积分赛四季度广告复盘!V150*基础数据!$D$2,IF(B150=基础数据!$A$3,广告是否投放过高——第三轮积分赛四季度广告复盘!U150/广告是否投放过高——第三轮积分赛四季度广告复盘!V150*基础数据!$D$3,IF(B150=基础数据!$A$4,广告是否投放过高——第三轮积分赛四季度广告复盘!U150/广告是否投放过高——第三轮积分赛四季度广告复盘!V150*基础数据!$D$4,广告是否投放过高——第三轮积分赛四季度广告复盘!U150/广告是否投放过高——第三轮积分赛四季度广告复盘!V150*基础数据!$D$5))),0)</f>
        <v>0</v>
      </c>
      <c r="X150" s="115">
        <f>(W150-S150)*SUMIFS(基础数据!$C$29:$C$48,基础数据!$B$29:$B$48,广告是否投放过高——第三轮积分赛四季度广告复盘!B150)/100</f>
        <v>0</v>
      </c>
      <c r="Y150" s="98">
        <v>0</v>
      </c>
      <c r="Z150" s="99">
        <f>IFERROR(LOOKUP(1,0/('4Q产品评价处理'!$A$12:$A$1017=C150),'4Q产品评价处理'!$G$12:$G$1017),0)</f>
        <v>0</v>
      </c>
      <c r="AA150" s="102">
        <f t="shared" si="32"/>
        <v>0</v>
      </c>
      <c r="AB150" s="100">
        <f>M150*广告累计效应系数计算!$G$2*广告累计效应系数计算!$K$2+广告是否投放过高——第三轮积分赛四季度广告复盘!T150*广告累计效应系数计算!$G$2+广告是否投放过高——第三轮积分赛四季度广告复盘!AA150</f>
        <v>0</v>
      </c>
      <c r="AC150" s="100">
        <f t="shared" si="33"/>
        <v>40023.265505892588</v>
      </c>
      <c r="AD150" s="100">
        <f>IFERROR(IF(B150=基础数据!$A$2,广告是否投放过高——第三轮积分赛四季度广告复盘!AB150/广告是否投放过高——第三轮积分赛四季度广告复盘!AC150*基础数据!$D$2,IF(B150=基础数据!$A$3,广告是否投放过高——第三轮积分赛四季度广告复盘!AB150/广告是否投放过高——第三轮积分赛四季度广告复盘!AC150*基础数据!$D$3,IF(B150=基础数据!$A$4,广告是否投放过高——第三轮积分赛四季度广告复盘!AB150/广告是否投放过高——第三轮积分赛四季度广告复盘!AC150*基础数据!$D$4,广告是否投放过高——第三轮积分赛四季度广告复盘!AB150/广告是否投放过高——第三轮积分赛四季度广告复盘!AC150*基础数据!$D$5))),0)</f>
        <v>0</v>
      </c>
      <c r="AE150" s="115">
        <f>(AD150-Z150)*SUMIFS(基础数据!$C$51:$C$78,基础数据!$B$51:$B$78,广告是否投放过高——第三轮积分赛四季度广告复盘!B150)/100</f>
        <v>0</v>
      </c>
      <c r="AF150" s="117">
        <f t="shared" si="34"/>
        <v>0</v>
      </c>
      <c r="AG150" s="104">
        <f t="shared" si="35"/>
        <v>0</v>
      </c>
      <c r="AH150" s="104">
        <v>0</v>
      </c>
      <c r="AI150" s="104">
        <f>IF(B150=基础数据!$A$2,基础数据!$B$2*广告是否投放过高——第三轮积分赛四季度广告复盘!AG150,IF(B150=基础数据!$A$3,基础数据!$B$3*广告是否投放过高——第三轮积分赛四季度广告复盘!AG150,IF(B150=基础数据!$A$4,基础数据!$B$4*广告是否投放过高——第三轮积分赛四季度广告复盘!AG150,基础数据!$B$5*广告是否投放过高——第三轮积分赛四季度广告复盘!AG150)))-AH150</f>
        <v>0</v>
      </c>
    </row>
    <row r="151" spans="1:35">
      <c r="A151" s="94">
        <f t="shared" si="24"/>
        <v>6</v>
      </c>
      <c r="B151" s="100" t="str">
        <f>IFERROR(LOOKUP(1,0/((订单汇总处理!$G$7:$G$2423=C151)*(订单汇总处理!$D$7:$D$2423=2)),订单汇总处理!$H$7:$H$2423),B152)</f>
        <v>老年群体</v>
      </c>
      <c r="C151" s="100" t="str">
        <f t="shared" si="25"/>
        <v>老一</v>
      </c>
      <c r="D151" s="98" t="s">
        <v>3358</v>
      </c>
      <c r="E151" s="98"/>
      <c r="F151" s="99">
        <f>IFERROR(LOOKUP(1,0/('1Q产品评价处理'!$A$13:$A$94=C151),'1Q产品评价处理'!$G$13:$G$94),0)</f>
        <v>0</v>
      </c>
      <c r="G151" s="102">
        <f t="shared" si="26"/>
        <v>0</v>
      </c>
      <c r="H151" s="100">
        <f t="shared" si="27"/>
        <v>0</v>
      </c>
      <c r="I151" s="100">
        <f>IFERROR(IF(B151=基础数据!$A$2,广告是否投放过高——第三轮积分赛四季度广告复盘!G151/广告是否投放过高——第三轮积分赛四季度广告复盘!H151*基础数据!$D$2,IF(B151=基础数据!$A$3,广告是否投放过高——第三轮积分赛四季度广告复盘!G151/广告是否投放过高——第三轮积分赛四季度广告复盘!H151*基础数据!$D$3,IF(B151=基础数据!$A$4,广告是否投放过高——第三轮积分赛四季度广告复盘!G151/广告是否投放过高——第三轮积分赛四季度广告复盘!H151*基础数据!$D$4,广告是否投放过高——第三轮积分赛四季度广告复盘!G151/广告是否投放过高——第三轮积分赛四季度广告复盘!H151*基础数据!$D$5))),0)</f>
        <v>0</v>
      </c>
      <c r="J151" s="115">
        <f>(I151-F151)*SUMIFS(基础数据!$C$9:$C$12,基础数据!$B$9:$B$12,广告是否投放过高——第三轮积分赛四季度广告复盘!B151)/100</f>
        <v>0</v>
      </c>
      <c r="K151" s="98">
        <v>0</v>
      </c>
      <c r="L151" s="99">
        <f>IFERROR(LOOKUP(1,0/('2Q产品评价处理'!$A$12:$A$507=C151),'2Q产品评价处理'!$G$12:$G$507),0)</f>
        <v>0</v>
      </c>
      <c r="M151" s="102">
        <f t="shared" si="28"/>
        <v>0</v>
      </c>
      <c r="N151" s="100">
        <f>M151+G151*广告累计效应系数计算!$G$2</f>
        <v>0</v>
      </c>
      <c r="O151" s="100">
        <f t="shared" si="29"/>
        <v>34975.11</v>
      </c>
      <c r="P151" s="100">
        <f>IFERROR(IF(B151=基础数据!$A$2,广告是否投放过高——第三轮积分赛四季度广告复盘!N151/广告是否投放过高——第三轮积分赛四季度广告复盘!O151*基础数据!$D$2,IF(B151=基础数据!$A$3,广告是否投放过高——第三轮积分赛四季度广告复盘!N151/广告是否投放过高——第三轮积分赛四季度广告复盘!O151*基础数据!$D$3,IF(B151=基础数据!$A$4,广告是否投放过高——第三轮积分赛四季度广告复盘!N151/广告是否投放过高——第三轮积分赛四季度广告复盘!O151*基础数据!$D$4,广告是否投放过高——第三轮积分赛四季度广告复盘!N151/广告是否投放过高——第三轮积分赛四季度广告复盘!O151*基础数据!$D$5))),0)</f>
        <v>0</v>
      </c>
      <c r="Q151" s="115">
        <f>(P151-L151)*SUMIFS(基础数据!$C$15:$C$26,基础数据!$B$15:$B$26,广告是否投放过高——第三轮积分赛四季度广告复盘!B151)/100</f>
        <v>0</v>
      </c>
      <c r="R151" s="98">
        <v>0</v>
      </c>
      <c r="S151" s="99">
        <f>IFERROR(LOOKUP(1,0/('3Q产品评价处理'!$A$12:$A$853=C151),'3Q产品评价处理'!$G$12:$G$853),0)</f>
        <v>0</v>
      </c>
      <c r="T151" s="102">
        <f t="shared" si="30"/>
        <v>0</v>
      </c>
      <c r="U151" s="100">
        <f>G151*广告累计效应系数计算!$G$2*广告累计效应系数计算!$K$2+广告是否投放过高——第三轮积分赛四季度广告复盘!M151*广告累计效应系数计算!$G$2+广告是否投放过高——第三轮积分赛四季度广告复盘!T151</f>
        <v>0</v>
      </c>
      <c r="V151" s="100">
        <f t="shared" si="31"/>
        <v>41820.445314785007</v>
      </c>
      <c r="W151" s="100">
        <f>IFERROR(IF(B151=基础数据!$A$2,广告是否投放过高——第三轮积分赛四季度广告复盘!U151/广告是否投放过高——第三轮积分赛四季度广告复盘!V151*基础数据!$D$2,IF(B151=基础数据!$A$3,广告是否投放过高——第三轮积分赛四季度广告复盘!U151/广告是否投放过高——第三轮积分赛四季度广告复盘!V151*基础数据!$D$3,IF(B151=基础数据!$A$4,广告是否投放过高——第三轮积分赛四季度广告复盘!U151/广告是否投放过高——第三轮积分赛四季度广告复盘!V151*基础数据!$D$4,广告是否投放过高——第三轮积分赛四季度广告复盘!U151/广告是否投放过高——第三轮积分赛四季度广告复盘!V151*基础数据!$D$5))),0)</f>
        <v>0</v>
      </c>
      <c r="X151" s="115">
        <f>(W151-S151)*SUMIFS(基础数据!$C$29:$C$48,基础数据!$B$29:$B$48,广告是否投放过高——第三轮积分赛四季度广告复盘!B151)/100</f>
        <v>0</v>
      </c>
      <c r="Y151" s="98">
        <v>0</v>
      </c>
      <c r="Z151" s="99">
        <f>IFERROR(LOOKUP(1,0/('4Q产品评价处理'!$A$12:$A$1017=C151),'4Q产品评价处理'!$G$12:$G$1017),0)</f>
        <v>0</v>
      </c>
      <c r="AA151" s="102">
        <f t="shared" si="32"/>
        <v>0</v>
      </c>
      <c r="AB151" s="100">
        <f>M151*广告累计效应系数计算!$G$2*广告累计效应系数计算!$K$2+广告是否投放过高——第三轮积分赛四季度广告复盘!T151*广告累计效应系数计算!$G$2+广告是否投放过高——第三轮积分赛四季度广告复盘!AA151</f>
        <v>0</v>
      </c>
      <c r="AC151" s="100">
        <f t="shared" si="33"/>
        <v>40023.265505892588</v>
      </c>
      <c r="AD151" s="100">
        <f>IFERROR(IF(B151=基础数据!$A$2,广告是否投放过高——第三轮积分赛四季度广告复盘!AB151/广告是否投放过高——第三轮积分赛四季度广告复盘!AC151*基础数据!$D$2,IF(B151=基础数据!$A$3,广告是否投放过高——第三轮积分赛四季度广告复盘!AB151/广告是否投放过高——第三轮积分赛四季度广告复盘!AC151*基础数据!$D$3,IF(B151=基础数据!$A$4,广告是否投放过高——第三轮积分赛四季度广告复盘!AB151/广告是否投放过高——第三轮积分赛四季度广告复盘!AC151*基础数据!$D$4,广告是否投放过高——第三轮积分赛四季度广告复盘!AB151/广告是否投放过高——第三轮积分赛四季度广告复盘!AC151*基础数据!$D$5))),0)</f>
        <v>0</v>
      </c>
      <c r="AE151" s="115">
        <f>(AD151-Z151)*SUMIFS(基础数据!$C$51:$C$78,基础数据!$B$51:$B$78,广告是否投放过高——第三轮积分赛四季度广告复盘!B151)/100</f>
        <v>0</v>
      </c>
      <c r="AF151" s="117">
        <f t="shared" si="34"/>
        <v>0</v>
      </c>
      <c r="AG151" s="104">
        <f t="shared" si="35"/>
        <v>0</v>
      </c>
      <c r="AH151" s="104">
        <v>0</v>
      </c>
      <c r="AI151" s="104">
        <f>IF(B151=基础数据!$A$2,基础数据!$B$2*广告是否投放过高——第三轮积分赛四季度广告复盘!AG151,IF(B151=基础数据!$A$3,基础数据!$B$3*广告是否投放过高——第三轮积分赛四季度广告复盘!AG151,IF(B151=基础数据!$A$4,基础数据!$B$4*广告是否投放过高——第三轮积分赛四季度广告复盘!AG151,基础数据!$B$5*广告是否投放过高——第三轮积分赛四季度广告复盘!AG151)))-AH151</f>
        <v>0</v>
      </c>
    </row>
    <row r="152" spans="1:35">
      <c r="A152" s="94">
        <f t="shared" si="24"/>
        <v>7</v>
      </c>
      <c r="B152" s="100" t="str">
        <f>IFERROR(LOOKUP(1,0/((订单汇总处理!$G$7:$G$2423=C152)*(订单汇总处理!$D$7:$D$2423=2)),订单汇总处理!$H$7:$H$2423),B153)</f>
        <v>老年群体</v>
      </c>
      <c r="C152" s="100" t="str">
        <f t="shared" si="25"/>
        <v>LN1</v>
      </c>
      <c r="D152" s="98" t="s">
        <v>3359</v>
      </c>
      <c r="E152" s="98"/>
      <c r="F152" s="99">
        <f>IFERROR(LOOKUP(1,0/('1Q产品评价处理'!$A$13:$A$94=C152),'1Q产品评价处理'!$G$13:$G$94),0)</f>
        <v>0</v>
      </c>
      <c r="G152" s="102">
        <f t="shared" si="26"/>
        <v>0</v>
      </c>
      <c r="H152" s="100">
        <f t="shared" si="27"/>
        <v>0</v>
      </c>
      <c r="I152" s="100">
        <f>IFERROR(IF(B152=基础数据!$A$2,广告是否投放过高——第三轮积分赛四季度广告复盘!G152/广告是否投放过高——第三轮积分赛四季度广告复盘!H152*基础数据!$D$2,IF(B152=基础数据!$A$3,广告是否投放过高——第三轮积分赛四季度广告复盘!G152/广告是否投放过高——第三轮积分赛四季度广告复盘!H152*基础数据!$D$3,IF(B152=基础数据!$A$4,广告是否投放过高——第三轮积分赛四季度广告复盘!G152/广告是否投放过高——第三轮积分赛四季度广告复盘!H152*基础数据!$D$4,广告是否投放过高——第三轮积分赛四季度广告复盘!G152/广告是否投放过高——第三轮积分赛四季度广告复盘!H152*基础数据!$D$5))),0)</f>
        <v>0</v>
      </c>
      <c r="J152" s="115">
        <f>(I152-F152)*SUMIFS(基础数据!$C$9:$C$12,基础数据!$B$9:$B$12,广告是否投放过高——第三轮积分赛四季度广告复盘!B152)/100</f>
        <v>0</v>
      </c>
      <c r="K152" s="98">
        <v>0</v>
      </c>
      <c r="L152" s="99">
        <f>IFERROR(LOOKUP(1,0/('2Q产品评价处理'!$A$12:$A$507=C152),'2Q产品评价处理'!$G$12:$G$507),0)</f>
        <v>0</v>
      </c>
      <c r="M152" s="102">
        <f t="shared" si="28"/>
        <v>0</v>
      </c>
      <c r="N152" s="100">
        <f>M152+G152*广告累计效应系数计算!$G$2</f>
        <v>0</v>
      </c>
      <c r="O152" s="100">
        <f t="shared" si="29"/>
        <v>34975.11</v>
      </c>
      <c r="P152" s="100">
        <f>IFERROR(IF(B152=基础数据!$A$2,广告是否投放过高——第三轮积分赛四季度广告复盘!N152/广告是否投放过高——第三轮积分赛四季度广告复盘!O152*基础数据!$D$2,IF(B152=基础数据!$A$3,广告是否投放过高——第三轮积分赛四季度广告复盘!N152/广告是否投放过高——第三轮积分赛四季度广告复盘!O152*基础数据!$D$3,IF(B152=基础数据!$A$4,广告是否投放过高——第三轮积分赛四季度广告复盘!N152/广告是否投放过高——第三轮积分赛四季度广告复盘!O152*基础数据!$D$4,广告是否投放过高——第三轮积分赛四季度广告复盘!N152/广告是否投放过高——第三轮积分赛四季度广告复盘!O152*基础数据!$D$5))),0)</f>
        <v>0</v>
      </c>
      <c r="Q152" s="115">
        <f>(P152-L152)*SUMIFS(基础数据!$C$15:$C$26,基础数据!$B$15:$B$26,广告是否投放过高——第三轮积分赛四季度广告复盘!B152)/100</f>
        <v>0</v>
      </c>
      <c r="R152" s="98">
        <v>0</v>
      </c>
      <c r="S152" s="99">
        <f>IFERROR(LOOKUP(1,0/('3Q产品评价处理'!$A$12:$A$853=C152),'3Q产品评价处理'!$G$12:$G$853),0)</f>
        <v>0</v>
      </c>
      <c r="T152" s="102">
        <f t="shared" si="30"/>
        <v>0</v>
      </c>
      <c r="U152" s="100">
        <f>G152*广告累计效应系数计算!$G$2*广告累计效应系数计算!$K$2+广告是否投放过高——第三轮积分赛四季度广告复盘!M152*广告累计效应系数计算!$G$2+广告是否投放过高——第三轮积分赛四季度广告复盘!T152</f>
        <v>0</v>
      </c>
      <c r="V152" s="100">
        <f t="shared" si="31"/>
        <v>41820.445314785007</v>
      </c>
      <c r="W152" s="100">
        <f>IFERROR(IF(B152=基础数据!$A$2,广告是否投放过高——第三轮积分赛四季度广告复盘!U152/广告是否投放过高——第三轮积分赛四季度广告复盘!V152*基础数据!$D$2,IF(B152=基础数据!$A$3,广告是否投放过高——第三轮积分赛四季度广告复盘!U152/广告是否投放过高——第三轮积分赛四季度广告复盘!V152*基础数据!$D$3,IF(B152=基础数据!$A$4,广告是否投放过高——第三轮积分赛四季度广告复盘!U152/广告是否投放过高——第三轮积分赛四季度广告复盘!V152*基础数据!$D$4,广告是否投放过高——第三轮积分赛四季度广告复盘!U152/广告是否投放过高——第三轮积分赛四季度广告复盘!V152*基础数据!$D$5))),0)</f>
        <v>0</v>
      </c>
      <c r="X152" s="115">
        <f>(W152-S152)*SUMIFS(基础数据!$C$29:$C$48,基础数据!$B$29:$B$48,广告是否投放过高——第三轮积分赛四季度广告复盘!B152)/100</f>
        <v>0</v>
      </c>
      <c r="Y152" s="98">
        <v>0</v>
      </c>
      <c r="Z152" s="99">
        <f>IFERROR(LOOKUP(1,0/('4Q产品评价处理'!$A$12:$A$1017=C152),'4Q产品评价处理'!$G$12:$G$1017),0)</f>
        <v>0</v>
      </c>
      <c r="AA152" s="102">
        <f t="shared" si="32"/>
        <v>0</v>
      </c>
      <c r="AB152" s="100">
        <f>M152*广告累计效应系数计算!$G$2*广告累计效应系数计算!$K$2+广告是否投放过高——第三轮积分赛四季度广告复盘!T152*广告累计效应系数计算!$G$2+广告是否投放过高——第三轮积分赛四季度广告复盘!AA152</f>
        <v>0</v>
      </c>
      <c r="AC152" s="100">
        <f t="shared" si="33"/>
        <v>40023.265505892588</v>
      </c>
      <c r="AD152" s="100">
        <f>IFERROR(IF(B152=基础数据!$A$2,广告是否投放过高——第三轮积分赛四季度广告复盘!AB152/广告是否投放过高——第三轮积分赛四季度广告复盘!AC152*基础数据!$D$2,IF(B152=基础数据!$A$3,广告是否投放过高——第三轮积分赛四季度广告复盘!AB152/广告是否投放过高——第三轮积分赛四季度广告复盘!AC152*基础数据!$D$3,IF(B152=基础数据!$A$4,广告是否投放过高——第三轮积分赛四季度广告复盘!AB152/广告是否投放过高——第三轮积分赛四季度广告复盘!AC152*基础数据!$D$4,广告是否投放过高——第三轮积分赛四季度广告复盘!AB152/广告是否投放过高——第三轮积分赛四季度广告复盘!AC152*基础数据!$D$5))),0)</f>
        <v>0</v>
      </c>
      <c r="AE152" s="115">
        <f>(AD152-Z152)*SUMIFS(基础数据!$C$51:$C$78,基础数据!$B$51:$B$78,广告是否投放过高——第三轮积分赛四季度广告复盘!B152)/100</f>
        <v>0</v>
      </c>
      <c r="AF152" s="117">
        <f t="shared" si="34"/>
        <v>0</v>
      </c>
      <c r="AG152" s="104">
        <f t="shared" si="35"/>
        <v>0</v>
      </c>
      <c r="AH152" s="104">
        <v>0</v>
      </c>
      <c r="AI152" s="104">
        <f>IF(B152=基础数据!$A$2,基础数据!$B$2*广告是否投放过高——第三轮积分赛四季度广告复盘!AG152,IF(B152=基础数据!$A$3,基础数据!$B$3*广告是否投放过高——第三轮积分赛四季度广告复盘!AG152,IF(B152=基础数据!$A$4,基础数据!$B$4*广告是否投放过高——第三轮积分赛四季度广告复盘!AG152,基础数据!$B$5*广告是否投放过高——第三轮积分赛四季度广告复盘!AG152)))-AH152</f>
        <v>0</v>
      </c>
    </row>
    <row r="153" spans="1:35">
      <c r="A153" s="94">
        <f t="shared" si="24"/>
        <v>8</v>
      </c>
      <c r="B153" s="100" t="str">
        <f>IFERROR(LOOKUP(1,0/((订单汇总处理!$G$7:$G$2423=C153)*(订单汇总处理!$D$7:$D$2423=2)),订单汇总处理!$H$7:$H$2423),B154)</f>
        <v>老年群体</v>
      </c>
      <c r="C153" s="100" t="str">
        <f t="shared" si="25"/>
        <v>老年22</v>
      </c>
      <c r="D153" s="98" t="s">
        <v>3360</v>
      </c>
      <c r="E153" s="98"/>
      <c r="F153" s="99">
        <f>IFERROR(LOOKUP(1,0/('1Q产品评价处理'!$A$13:$A$94=C153),'1Q产品评价处理'!$G$13:$G$94),0)</f>
        <v>0</v>
      </c>
      <c r="G153" s="102">
        <f t="shared" si="26"/>
        <v>0</v>
      </c>
      <c r="H153" s="100">
        <f t="shared" si="27"/>
        <v>0</v>
      </c>
      <c r="I153" s="100">
        <f>IFERROR(IF(B153=基础数据!$A$2,广告是否投放过高——第三轮积分赛四季度广告复盘!G153/广告是否投放过高——第三轮积分赛四季度广告复盘!H153*基础数据!$D$2,IF(B153=基础数据!$A$3,广告是否投放过高——第三轮积分赛四季度广告复盘!G153/广告是否投放过高——第三轮积分赛四季度广告复盘!H153*基础数据!$D$3,IF(B153=基础数据!$A$4,广告是否投放过高——第三轮积分赛四季度广告复盘!G153/广告是否投放过高——第三轮积分赛四季度广告复盘!H153*基础数据!$D$4,广告是否投放过高——第三轮积分赛四季度广告复盘!G153/广告是否投放过高——第三轮积分赛四季度广告复盘!H153*基础数据!$D$5))),0)</f>
        <v>0</v>
      </c>
      <c r="J153" s="115">
        <f>(I153-F153)*SUMIFS(基础数据!$C$9:$C$12,基础数据!$B$9:$B$12,广告是否投放过高——第三轮积分赛四季度广告复盘!B153)/100</f>
        <v>0</v>
      </c>
      <c r="K153" s="98">
        <v>0</v>
      </c>
      <c r="L153" s="99">
        <f>IFERROR(LOOKUP(1,0/('2Q产品评价处理'!$A$12:$A$507=C153),'2Q产品评价处理'!$G$12:$G$507),0)</f>
        <v>0</v>
      </c>
      <c r="M153" s="102">
        <f t="shared" si="28"/>
        <v>0</v>
      </c>
      <c r="N153" s="100">
        <f>M153+G153*广告累计效应系数计算!$G$2</f>
        <v>0</v>
      </c>
      <c r="O153" s="100">
        <f t="shared" si="29"/>
        <v>34975.11</v>
      </c>
      <c r="P153" s="100">
        <f>IFERROR(IF(B153=基础数据!$A$2,广告是否投放过高——第三轮积分赛四季度广告复盘!N153/广告是否投放过高——第三轮积分赛四季度广告复盘!O153*基础数据!$D$2,IF(B153=基础数据!$A$3,广告是否投放过高——第三轮积分赛四季度广告复盘!N153/广告是否投放过高——第三轮积分赛四季度广告复盘!O153*基础数据!$D$3,IF(B153=基础数据!$A$4,广告是否投放过高——第三轮积分赛四季度广告复盘!N153/广告是否投放过高——第三轮积分赛四季度广告复盘!O153*基础数据!$D$4,广告是否投放过高——第三轮积分赛四季度广告复盘!N153/广告是否投放过高——第三轮积分赛四季度广告复盘!O153*基础数据!$D$5))),0)</f>
        <v>0</v>
      </c>
      <c r="Q153" s="115">
        <f>(P153-L153)*SUMIFS(基础数据!$C$15:$C$26,基础数据!$B$15:$B$26,广告是否投放过高——第三轮积分赛四季度广告复盘!B153)/100</f>
        <v>0</v>
      </c>
      <c r="R153" s="98">
        <v>0</v>
      </c>
      <c r="S153" s="99">
        <f>IFERROR(LOOKUP(1,0/('3Q产品评价处理'!$A$12:$A$853=C153),'3Q产品评价处理'!$G$12:$G$853),0)</f>
        <v>0</v>
      </c>
      <c r="T153" s="102">
        <f t="shared" si="30"/>
        <v>0</v>
      </c>
      <c r="U153" s="100">
        <f>G153*广告累计效应系数计算!$G$2*广告累计效应系数计算!$K$2+广告是否投放过高——第三轮积分赛四季度广告复盘!M153*广告累计效应系数计算!$G$2+广告是否投放过高——第三轮积分赛四季度广告复盘!T153</f>
        <v>0</v>
      </c>
      <c r="V153" s="100">
        <f t="shared" si="31"/>
        <v>41820.445314785007</v>
      </c>
      <c r="W153" s="100">
        <f>IFERROR(IF(B153=基础数据!$A$2,广告是否投放过高——第三轮积分赛四季度广告复盘!U153/广告是否投放过高——第三轮积分赛四季度广告复盘!V153*基础数据!$D$2,IF(B153=基础数据!$A$3,广告是否投放过高——第三轮积分赛四季度广告复盘!U153/广告是否投放过高——第三轮积分赛四季度广告复盘!V153*基础数据!$D$3,IF(B153=基础数据!$A$4,广告是否投放过高——第三轮积分赛四季度广告复盘!U153/广告是否投放过高——第三轮积分赛四季度广告复盘!V153*基础数据!$D$4,广告是否投放过高——第三轮积分赛四季度广告复盘!U153/广告是否投放过高——第三轮积分赛四季度广告复盘!V153*基础数据!$D$5))),0)</f>
        <v>0</v>
      </c>
      <c r="X153" s="115">
        <f>(W153-S153)*SUMIFS(基础数据!$C$29:$C$48,基础数据!$B$29:$B$48,广告是否投放过高——第三轮积分赛四季度广告复盘!B153)/100</f>
        <v>0</v>
      </c>
      <c r="Y153" s="98">
        <v>0</v>
      </c>
      <c r="Z153" s="99">
        <f>IFERROR(LOOKUP(1,0/('4Q产品评价处理'!$A$12:$A$1017=C153),'4Q产品评价处理'!$G$12:$G$1017),0)</f>
        <v>0</v>
      </c>
      <c r="AA153" s="102">
        <f t="shared" si="32"/>
        <v>0</v>
      </c>
      <c r="AB153" s="100">
        <f>M153*广告累计效应系数计算!$G$2*广告累计效应系数计算!$K$2+广告是否投放过高——第三轮积分赛四季度广告复盘!T153*广告累计效应系数计算!$G$2+广告是否投放过高——第三轮积分赛四季度广告复盘!AA153</f>
        <v>0</v>
      </c>
      <c r="AC153" s="100">
        <f t="shared" si="33"/>
        <v>40023.265505892588</v>
      </c>
      <c r="AD153" s="100">
        <f>IFERROR(IF(B153=基础数据!$A$2,广告是否投放过高——第三轮积分赛四季度广告复盘!AB153/广告是否投放过高——第三轮积分赛四季度广告复盘!AC153*基础数据!$D$2,IF(B153=基础数据!$A$3,广告是否投放过高——第三轮积分赛四季度广告复盘!AB153/广告是否投放过高——第三轮积分赛四季度广告复盘!AC153*基础数据!$D$3,IF(B153=基础数据!$A$4,广告是否投放过高——第三轮积分赛四季度广告复盘!AB153/广告是否投放过高——第三轮积分赛四季度广告复盘!AC153*基础数据!$D$4,广告是否投放过高——第三轮积分赛四季度广告复盘!AB153/广告是否投放过高——第三轮积分赛四季度广告复盘!AC153*基础数据!$D$5))),0)</f>
        <v>0</v>
      </c>
      <c r="AE153" s="115">
        <f>(AD153-Z153)*SUMIFS(基础数据!$C$51:$C$78,基础数据!$B$51:$B$78,广告是否投放过高——第三轮积分赛四季度广告复盘!B153)/100</f>
        <v>0</v>
      </c>
      <c r="AF153" s="117">
        <f t="shared" si="34"/>
        <v>0</v>
      </c>
      <c r="AG153" s="104">
        <f t="shared" si="35"/>
        <v>0</v>
      </c>
      <c r="AH153" s="104">
        <v>0</v>
      </c>
      <c r="AI153" s="104">
        <f>IF(B153=基础数据!$A$2,基础数据!$B$2*广告是否投放过高——第三轮积分赛四季度广告复盘!AG153,IF(B153=基础数据!$A$3,基础数据!$B$3*广告是否投放过高——第三轮积分赛四季度广告复盘!AG153,IF(B153=基础数据!$A$4,基础数据!$B$4*广告是否投放过高——第三轮积分赛四季度广告复盘!AG153,基础数据!$B$5*广告是否投放过高——第三轮积分赛四季度广告复盘!AG153)))-AH153</f>
        <v>0</v>
      </c>
    </row>
    <row r="154" spans="1:35">
      <c r="A154" s="94">
        <f t="shared" si="24"/>
        <v>8</v>
      </c>
      <c r="B154" s="100" t="str">
        <f>IFERROR(LOOKUP(1,0/((订单汇总处理!$G$7:$G$2423=C154)*(订单汇总处理!$D$7:$D$2423=2)),订单汇总处理!$H$7:$H$2423),B155)</f>
        <v>老年群体</v>
      </c>
      <c r="C154" s="100" t="str">
        <f t="shared" si="25"/>
        <v>老年11</v>
      </c>
      <c r="D154" s="98" t="s">
        <v>3361</v>
      </c>
      <c r="E154" s="98"/>
      <c r="F154" s="99">
        <f>IFERROR(LOOKUP(1,0/('1Q产品评价处理'!$A$13:$A$94=C154),'1Q产品评价处理'!$G$13:$G$94),0)</f>
        <v>0</v>
      </c>
      <c r="G154" s="102">
        <f t="shared" si="26"/>
        <v>0</v>
      </c>
      <c r="H154" s="100">
        <f t="shared" si="27"/>
        <v>0</v>
      </c>
      <c r="I154" s="100">
        <f>IFERROR(IF(B154=基础数据!$A$2,广告是否投放过高——第三轮积分赛四季度广告复盘!G154/广告是否投放过高——第三轮积分赛四季度广告复盘!H154*基础数据!$D$2,IF(B154=基础数据!$A$3,广告是否投放过高——第三轮积分赛四季度广告复盘!G154/广告是否投放过高——第三轮积分赛四季度广告复盘!H154*基础数据!$D$3,IF(B154=基础数据!$A$4,广告是否投放过高——第三轮积分赛四季度广告复盘!G154/广告是否投放过高——第三轮积分赛四季度广告复盘!H154*基础数据!$D$4,广告是否投放过高——第三轮积分赛四季度广告复盘!G154/广告是否投放过高——第三轮积分赛四季度广告复盘!H154*基础数据!$D$5))),0)</f>
        <v>0</v>
      </c>
      <c r="J154" s="115">
        <f>(I154-F154)*SUMIFS(基础数据!$C$9:$C$12,基础数据!$B$9:$B$12,广告是否投放过高——第三轮积分赛四季度广告复盘!B154)/100</f>
        <v>0</v>
      </c>
      <c r="K154" s="98">
        <v>0</v>
      </c>
      <c r="L154" s="99">
        <f>IFERROR(LOOKUP(1,0/('2Q产品评价处理'!$A$12:$A$507=C154),'2Q产品评价处理'!$G$12:$G$507),0)</f>
        <v>0</v>
      </c>
      <c r="M154" s="102">
        <f t="shared" si="28"/>
        <v>0</v>
      </c>
      <c r="N154" s="100">
        <f>M154+G154*广告累计效应系数计算!$G$2</f>
        <v>0</v>
      </c>
      <c r="O154" s="100">
        <f t="shared" si="29"/>
        <v>34975.11</v>
      </c>
      <c r="P154" s="100">
        <f>IFERROR(IF(B154=基础数据!$A$2,广告是否投放过高——第三轮积分赛四季度广告复盘!N154/广告是否投放过高——第三轮积分赛四季度广告复盘!O154*基础数据!$D$2,IF(B154=基础数据!$A$3,广告是否投放过高——第三轮积分赛四季度广告复盘!N154/广告是否投放过高——第三轮积分赛四季度广告复盘!O154*基础数据!$D$3,IF(B154=基础数据!$A$4,广告是否投放过高——第三轮积分赛四季度广告复盘!N154/广告是否投放过高——第三轮积分赛四季度广告复盘!O154*基础数据!$D$4,广告是否投放过高——第三轮积分赛四季度广告复盘!N154/广告是否投放过高——第三轮积分赛四季度广告复盘!O154*基础数据!$D$5))),0)</f>
        <v>0</v>
      </c>
      <c r="Q154" s="115">
        <f>(P154-L154)*SUMIFS(基础数据!$C$15:$C$26,基础数据!$B$15:$B$26,广告是否投放过高——第三轮积分赛四季度广告复盘!B154)/100</f>
        <v>0</v>
      </c>
      <c r="R154" s="98">
        <v>0</v>
      </c>
      <c r="S154" s="99">
        <f>IFERROR(LOOKUP(1,0/('3Q产品评价处理'!$A$12:$A$853=C154),'3Q产品评价处理'!$G$12:$G$853),0)</f>
        <v>0</v>
      </c>
      <c r="T154" s="102">
        <f t="shared" si="30"/>
        <v>0</v>
      </c>
      <c r="U154" s="100">
        <f>G154*广告累计效应系数计算!$G$2*广告累计效应系数计算!$K$2+广告是否投放过高——第三轮积分赛四季度广告复盘!M154*广告累计效应系数计算!$G$2+广告是否投放过高——第三轮积分赛四季度广告复盘!T154</f>
        <v>0</v>
      </c>
      <c r="V154" s="100">
        <f t="shared" si="31"/>
        <v>41820.445314785007</v>
      </c>
      <c r="W154" s="100">
        <f>IFERROR(IF(B154=基础数据!$A$2,广告是否投放过高——第三轮积分赛四季度广告复盘!U154/广告是否投放过高——第三轮积分赛四季度广告复盘!V154*基础数据!$D$2,IF(B154=基础数据!$A$3,广告是否投放过高——第三轮积分赛四季度广告复盘!U154/广告是否投放过高——第三轮积分赛四季度广告复盘!V154*基础数据!$D$3,IF(B154=基础数据!$A$4,广告是否投放过高——第三轮积分赛四季度广告复盘!U154/广告是否投放过高——第三轮积分赛四季度广告复盘!V154*基础数据!$D$4,广告是否投放过高——第三轮积分赛四季度广告复盘!U154/广告是否投放过高——第三轮积分赛四季度广告复盘!V154*基础数据!$D$5))),0)</f>
        <v>0</v>
      </c>
      <c r="X154" s="115">
        <f>(W154-S154)*SUMIFS(基础数据!$C$29:$C$48,基础数据!$B$29:$B$48,广告是否投放过高——第三轮积分赛四季度广告复盘!B154)/100</f>
        <v>0</v>
      </c>
      <c r="Y154" s="98">
        <v>0</v>
      </c>
      <c r="Z154" s="99">
        <f>IFERROR(LOOKUP(1,0/('4Q产品评价处理'!$A$12:$A$1017=C154),'4Q产品评价处理'!$G$12:$G$1017),0)</f>
        <v>0</v>
      </c>
      <c r="AA154" s="102">
        <f t="shared" si="32"/>
        <v>0</v>
      </c>
      <c r="AB154" s="100">
        <f>M154*广告累计效应系数计算!$G$2*广告累计效应系数计算!$K$2+广告是否投放过高——第三轮积分赛四季度广告复盘!T154*广告累计效应系数计算!$G$2+广告是否投放过高——第三轮积分赛四季度广告复盘!AA154</f>
        <v>0</v>
      </c>
      <c r="AC154" s="100">
        <f t="shared" si="33"/>
        <v>40023.265505892588</v>
      </c>
      <c r="AD154" s="100">
        <f>IFERROR(IF(B154=基础数据!$A$2,广告是否投放过高——第三轮积分赛四季度广告复盘!AB154/广告是否投放过高——第三轮积分赛四季度广告复盘!AC154*基础数据!$D$2,IF(B154=基础数据!$A$3,广告是否投放过高——第三轮积分赛四季度广告复盘!AB154/广告是否投放过高——第三轮积分赛四季度广告复盘!AC154*基础数据!$D$3,IF(B154=基础数据!$A$4,广告是否投放过高——第三轮积分赛四季度广告复盘!AB154/广告是否投放过高——第三轮积分赛四季度广告复盘!AC154*基础数据!$D$4,广告是否投放过高——第三轮积分赛四季度广告复盘!AB154/广告是否投放过高——第三轮积分赛四季度广告复盘!AC154*基础数据!$D$5))),0)</f>
        <v>0</v>
      </c>
      <c r="AE154" s="115">
        <f>(AD154-Z154)*SUMIFS(基础数据!$C$51:$C$78,基础数据!$B$51:$B$78,广告是否投放过高——第三轮积分赛四季度广告复盘!B154)/100</f>
        <v>0</v>
      </c>
      <c r="AF154" s="117">
        <f t="shared" si="34"/>
        <v>0</v>
      </c>
      <c r="AG154" s="104">
        <f t="shared" si="35"/>
        <v>0</v>
      </c>
      <c r="AH154" s="104">
        <v>0</v>
      </c>
      <c r="AI154" s="104">
        <f>IF(B154=基础数据!$A$2,基础数据!$B$2*广告是否投放过高——第三轮积分赛四季度广告复盘!AG154,IF(B154=基础数据!$A$3,基础数据!$B$3*广告是否投放过高——第三轮积分赛四季度广告复盘!AG154,IF(B154=基础数据!$A$4,基础数据!$B$4*广告是否投放过高——第三轮积分赛四季度广告复盘!AG154,基础数据!$B$5*广告是否投放过高——第三轮积分赛四季度广告复盘!AG154)))-AH154</f>
        <v>0</v>
      </c>
    </row>
    <row r="155" spans="1:35">
      <c r="A155" s="94">
        <f t="shared" si="24"/>
        <v>9</v>
      </c>
      <c r="B155" s="100" t="str">
        <f>IFERROR(LOOKUP(1,0/((订单汇总处理!$G$7:$G$2423=C155)*(订单汇总处理!$D$7:$D$2423=2)),订单汇总处理!$H$7:$H$2423),B156)</f>
        <v>老年群体</v>
      </c>
      <c r="C155" s="100" t="str">
        <f t="shared" si="25"/>
        <v>老年01</v>
      </c>
      <c r="D155" s="98" t="s">
        <v>3362</v>
      </c>
      <c r="E155" s="98"/>
      <c r="F155" s="99">
        <f>IFERROR(LOOKUP(1,0/('1Q产品评价处理'!$A$13:$A$94=C155),'1Q产品评价处理'!$G$13:$G$94),0)</f>
        <v>0</v>
      </c>
      <c r="G155" s="102">
        <f t="shared" si="26"/>
        <v>0</v>
      </c>
      <c r="H155" s="100">
        <f t="shared" si="27"/>
        <v>0</v>
      </c>
      <c r="I155" s="100">
        <f>IFERROR(IF(B155=基础数据!$A$2,广告是否投放过高——第三轮积分赛四季度广告复盘!G155/广告是否投放过高——第三轮积分赛四季度广告复盘!H155*基础数据!$D$2,IF(B155=基础数据!$A$3,广告是否投放过高——第三轮积分赛四季度广告复盘!G155/广告是否投放过高——第三轮积分赛四季度广告复盘!H155*基础数据!$D$3,IF(B155=基础数据!$A$4,广告是否投放过高——第三轮积分赛四季度广告复盘!G155/广告是否投放过高——第三轮积分赛四季度广告复盘!H155*基础数据!$D$4,广告是否投放过高——第三轮积分赛四季度广告复盘!G155/广告是否投放过高——第三轮积分赛四季度广告复盘!H155*基础数据!$D$5))),0)</f>
        <v>0</v>
      </c>
      <c r="J155" s="115">
        <f>(I155-F155)*SUMIFS(基础数据!$C$9:$C$12,基础数据!$B$9:$B$12,广告是否投放过高——第三轮积分赛四季度广告复盘!B155)/100</f>
        <v>0</v>
      </c>
      <c r="K155" s="98">
        <v>0</v>
      </c>
      <c r="L155" s="99">
        <f>IFERROR(LOOKUP(1,0/('2Q产品评价处理'!$A$12:$A$507=C155),'2Q产品评价处理'!$G$12:$G$507),0)</f>
        <v>0</v>
      </c>
      <c r="M155" s="102">
        <f t="shared" si="28"/>
        <v>0</v>
      </c>
      <c r="N155" s="100">
        <f>M155+G155*广告累计效应系数计算!$G$2</f>
        <v>0</v>
      </c>
      <c r="O155" s="100">
        <f t="shared" si="29"/>
        <v>34975.11</v>
      </c>
      <c r="P155" s="100">
        <f>IFERROR(IF(B155=基础数据!$A$2,广告是否投放过高——第三轮积分赛四季度广告复盘!N155/广告是否投放过高——第三轮积分赛四季度广告复盘!O155*基础数据!$D$2,IF(B155=基础数据!$A$3,广告是否投放过高——第三轮积分赛四季度广告复盘!N155/广告是否投放过高——第三轮积分赛四季度广告复盘!O155*基础数据!$D$3,IF(B155=基础数据!$A$4,广告是否投放过高——第三轮积分赛四季度广告复盘!N155/广告是否投放过高——第三轮积分赛四季度广告复盘!O155*基础数据!$D$4,广告是否投放过高——第三轮积分赛四季度广告复盘!N155/广告是否投放过高——第三轮积分赛四季度广告复盘!O155*基础数据!$D$5))),0)</f>
        <v>0</v>
      </c>
      <c r="Q155" s="115">
        <f>(P155-L155)*SUMIFS(基础数据!$C$15:$C$26,基础数据!$B$15:$B$26,广告是否投放过高——第三轮积分赛四季度广告复盘!B155)/100</f>
        <v>0</v>
      </c>
      <c r="R155" s="98">
        <v>0</v>
      </c>
      <c r="S155" s="99">
        <f>IFERROR(LOOKUP(1,0/('3Q产品评价处理'!$A$12:$A$853=C155),'3Q产品评价处理'!$G$12:$G$853),0)</f>
        <v>0</v>
      </c>
      <c r="T155" s="102">
        <f t="shared" si="30"/>
        <v>0</v>
      </c>
      <c r="U155" s="100">
        <f>G155*广告累计效应系数计算!$G$2*广告累计效应系数计算!$K$2+广告是否投放过高——第三轮积分赛四季度广告复盘!M155*广告累计效应系数计算!$G$2+广告是否投放过高——第三轮积分赛四季度广告复盘!T155</f>
        <v>0</v>
      </c>
      <c r="V155" s="100">
        <f t="shared" si="31"/>
        <v>41820.445314785007</v>
      </c>
      <c r="W155" s="100">
        <f>IFERROR(IF(B155=基础数据!$A$2,广告是否投放过高——第三轮积分赛四季度广告复盘!U155/广告是否投放过高——第三轮积分赛四季度广告复盘!V155*基础数据!$D$2,IF(B155=基础数据!$A$3,广告是否投放过高——第三轮积分赛四季度广告复盘!U155/广告是否投放过高——第三轮积分赛四季度广告复盘!V155*基础数据!$D$3,IF(B155=基础数据!$A$4,广告是否投放过高——第三轮积分赛四季度广告复盘!U155/广告是否投放过高——第三轮积分赛四季度广告复盘!V155*基础数据!$D$4,广告是否投放过高——第三轮积分赛四季度广告复盘!U155/广告是否投放过高——第三轮积分赛四季度广告复盘!V155*基础数据!$D$5))),0)</f>
        <v>0</v>
      </c>
      <c r="X155" s="115">
        <f>(W155-S155)*SUMIFS(基础数据!$C$29:$C$48,基础数据!$B$29:$B$48,广告是否投放过高——第三轮积分赛四季度广告复盘!B155)/100</f>
        <v>0</v>
      </c>
      <c r="Y155" s="98">
        <v>0</v>
      </c>
      <c r="Z155" s="99">
        <f>IFERROR(LOOKUP(1,0/('4Q产品评价处理'!$A$12:$A$1017=C155),'4Q产品评价处理'!$G$12:$G$1017),0)</f>
        <v>0</v>
      </c>
      <c r="AA155" s="102">
        <f t="shared" si="32"/>
        <v>0</v>
      </c>
      <c r="AB155" s="100">
        <f>M155*广告累计效应系数计算!$G$2*广告累计效应系数计算!$K$2+广告是否投放过高——第三轮积分赛四季度广告复盘!T155*广告累计效应系数计算!$G$2+广告是否投放过高——第三轮积分赛四季度广告复盘!AA155</f>
        <v>0</v>
      </c>
      <c r="AC155" s="100">
        <f t="shared" si="33"/>
        <v>40023.265505892588</v>
      </c>
      <c r="AD155" s="100">
        <f>IFERROR(IF(B155=基础数据!$A$2,广告是否投放过高——第三轮积分赛四季度广告复盘!AB155/广告是否投放过高——第三轮积分赛四季度广告复盘!AC155*基础数据!$D$2,IF(B155=基础数据!$A$3,广告是否投放过高——第三轮积分赛四季度广告复盘!AB155/广告是否投放过高——第三轮积分赛四季度广告复盘!AC155*基础数据!$D$3,IF(B155=基础数据!$A$4,广告是否投放过高——第三轮积分赛四季度广告复盘!AB155/广告是否投放过高——第三轮积分赛四季度广告复盘!AC155*基础数据!$D$4,广告是否投放过高——第三轮积分赛四季度广告复盘!AB155/广告是否投放过高——第三轮积分赛四季度广告复盘!AC155*基础数据!$D$5))),0)</f>
        <v>0</v>
      </c>
      <c r="AE155" s="115">
        <f>(AD155-Z155)*SUMIFS(基础数据!$C$51:$C$78,基础数据!$B$51:$B$78,广告是否投放过高——第三轮积分赛四季度广告复盘!B155)/100</f>
        <v>0</v>
      </c>
      <c r="AF155" s="117">
        <f t="shared" si="34"/>
        <v>0</v>
      </c>
      <c r="AG155" s="104">
        <f t="shared" si="35"/>
        <v>0</v>
      </c>
      <c r="AH155" s="104">
        <v>0</v>
      </c>
      <c r="AI155" s="104">
        <f>IF(B155=基础数据!$A$2,基础数据!$B$2*广告是否投放过高——第三轮积分赛四季度广告复盘!AG155,IF(B155=基础数据!$A$3,基础数据!$B$3*广告是否投放过高——第三轮积分赛四季度广告复盘!AG155,IF(B155=基础数据!$A$4,基础数据!$B$4*广告是否投放过高——第三轮积分赛四季度广告复盘!AG155,基础数据!$B$5*广告是否投放过高——第三轮积分赛四季度广告复盘!AG155)))-AH155</f>
        <v>0</v>
      </c>
    </row>
    <row r="156" spans="1:35">
      <c r="A156" s="94">
        <f t="shared" si="24"/>
        <v>10</v>
      </c>
      <c r="B156" s="100" t="str">
        <f>IFERROR(LOOKUP(1,0/((订单汇总处理!$G$7:$G$2423=C156)*(订单汇总处理!$D$7:$D$2423=2)),订单汇总处理!$H$7:$H$2423),B157)</f>
        <v>老年群体</v>
      </c>
      <c r="C156" s="100" t="str">
        <f t="shared" si="25"/>
        <v>11老年</v>
      </c>
      <c r="D156" s="98" t="s">
        <v>3363</v>
      </c>
      <c r="E156" s="98"/>
      <c r="F156" s="99">
        <f>IFERROR(LOOKUP(1,0/('1Q产品评价处理'!$A$13:$A$94=C156),'1Q产品评价处理'!$G$13:$G$94),0)</f>
        <v>0</v>
      </c>
      <c r="G156" s="102">
        <f t="shared" si="26"/>
        <v>0</v>
      </c>
      <c r="H156" s="100">
        <f t="shared" si="27"/>
        <v>0</v>
      </c>
      <c r="I156" s="100">
        <f>IFERROR(IF(B156=基础数据!$A$2,广告是否投放过高——第三轮积分赛四季度广告复盘!G156/广告是否投放过高——第三轮积分赛四季度广告复盘!H156*基础数据!$D$2,IF(B156=基础数据!$A$3,广告是否投放过高——第三轮积分赛四季度广告复盘!G156/广告是否投放过高——第三轮积分赛四季度广告复盘!H156*基础数据!$D$3,IF(B156=基础数据!$A$4,广告是否投放过高——第三轮积分赛四季度广告复盘!G156/广告是否投放过高——第三轮积分赛四季度广告复盘!H156*基础数据!$D$4,广告是否投放过高——第三轮积分赛四季度广告复盘!G156/广告是否投放过高——第三轮积分赛四季度广告复盘!H156*基础数据!$D$5))),0)</f>
        <v>0</v>
      </c>
      <c r="J156" s="115">
        <f>(I156-F156)*SUMIFS(基础数据!$C$9:$C$12,基础数据!$B$9:$B$12,广告是否投放过高——第三轮积分赛四季度广告复盘!B156)/100</f>
        <v>0</v>
      </c>
      <c r="K156" s="98">
        <v>0</v>
      </c>
      <c r="L156" s="99">
        <f>IFERROR(LOOKUP(1,0/('2Q产品评价处理'!$A$12:$A$507=C156),'2Q产品评价处理'!$G$12:$G$507),0)</f>
        <v>0</v>
      </c>
      <c r="M156" s="102">
        <f t="shared" si="28"/>
        <v>0</v>
      </c>
      <c r="N156" s="100">
        <f>M156+G156*广告累计效应系数计算!$G$2</f>
        <v>0</v>
      </c>
      <c r="O156" s="100">
        <f t="shared" si="29"/>
        <v>34975.11</v>
      </c>
      <c r="P156" s="100">
        <f>IFERROR(IF(B156=基础数据!$A$2,广告是否投放过高——第三轮积分赛四季度广告复盘!N156/广告是否投放过高——第三轮积分赛四季度广告复盘!O156*基础数据!$D$2,IF(B156=基础数据!$A$3,广告是否投放过高——第三轮积分赛四季度广告复盘!N156/广告是否投放过高——第三轮积分赛四季度广告复盘!O156*基础数据!$D$3,IF(B156=基础数据!$A$4,广告是否投放过高——第三轮积分赛四季度广告复盘!N156/广告是否投放过高——第三轮积分赛四季度广告复盘!O156*基础数据!$D$4,广告是否投放过高——第三轮积分赛四季度广告复盘!N156/广告是否投放过高——第三轮积分赛四季度广告复盘!O156*基础数据!$D$5))),0)</f>
        <v>0</v>
      </c>
      <c r="Q156" s="115">
        <f>(P156-L156)*SUMIFS(基础数据!$C$15:$C$26,基础数据!$B$15:$B$26,广告是否投放过高——第三轮积分赛四季度广告复盘!B156)/100</f>
        <v>0</v>
      </c>
      <c r="R156" s="98">
        <v>0</v>
      </c>
      <c r="S156" s="99">
        <f>IFERROR(LOOKUP(1,0/('3Q产品评价处理'!$A$12:$A$853=C156),'3Q产品评价处理'!$G$12:$G$853),0)</f>
        <v>0</v>
      </c>
      <c r="T156" s="102">
        <f t="shared" si="30"/>
        <v>0</v>
      </c>
      <c r="U156" s="100">
        <f>G156*广告累计效应系数计算!$G$2*广告累计效应系数计算!$K$2+广告是否投放过高——第三轮积分赛四季度广告复盘!M156*广告累计效应系数计算!$G$2+广告是否投放过高——第三轮积分赛四季度广告复盘!T156</f>
        <v>0</v>
      </c>
      <c r="V156" s="100">
        <f t="shared" si="31"/>
        <v>41820.445314785007</v>
      </c>
      <c r="W156" s="100">
        <f>IFERROR(IF(B156=基础数据!$A$2,广告是否投放过高——第三轮积分赛四季度广告复盘!U156/广告是否投放过高——第三轮积分赛四季度广告复盘!V156*基础数据!$D$2,IF(B156=基础数据!$A$3,广告是否投放过高——第三轮积分赛四季度广告复盘!U156/广告是否投放过高——第三轮积分赛四季度广告复盘!V156*基础数据!$D$3,IF(B156=基础数据!$A$4,广告是否投放过高——第三轮积分赛四季度广告复盘!U156/广告是否投放过高——第三轮积分赛四季度广告复盘!V156*基础数据!$D$4,广告是否投放过高——第三轮积分赛四季度广告复盘!U156/广告是否投放过高——第三轮积分赛四季度广告复盘!V156*基础数据!$D$5))),0)</f>
        <v>0</v>
      </c>
      <c r="X156" s="115">
        <f>(W156-S156)*SUMIFS(基础数据!$C$29:$C$48,基础数据!$B$29:$B$48,广告是否投放过高——第三轮积分赛四季度广告复盘!B156)/100</f>
        <v>0</v>
      </c>
      <c r="Y156" s="98">
        <v>0</v>
      </c>
      <c r="Z156" s="99">
        <f>IFERROR(LOOKUP(1,0/('4Q产品评价处理'!$A$12:$A$1017=C156),'4Q产品评价处理'!$G$12:$G$1017),0)</f>
        <v>0</v>
      </c>
      <c r="AA156" s="102">
        <f t="shared" si="32"/>
        <v>0</v>
      </c>
      <c r="AB156" s="100">
        <f>M156*广告累计效应系数计算!$G$2*广告累计效应系数计算!$K$2+广告是否投放过高——第三轮积分赛四季度广告复盘!T156*广告累计效应系数计算!$G$2+广告是否投放过高——第三轮积分赛四季度广告复盘!AA156</f>
        <v>0</v>
      </c>
      <c r="AC156" s="100">
        <f t="shared" si="33"/>
        <v>40023.265505892588</v>
      </c>
      <c r="AD156" s="100">
        <f>IFERROR(IF(B156=基础数据!$A$2,广告是否投放过高——第三轮积分赛四季度广告复盘!AB156/广告是否投放过高——第三轮积分赛四季度广告复盘!AC156*基础数据!$D$2,IF(B156=基础数据!$A$3,广告是否投放过高——第三轮积分赛四季度广告复盘!AB156/广告是否投放过高——第三轮积分赛四季度广告复盘!AC156*基础数据!$D$3,IF(B156=基础数据!$A$4,广告是否投放过高——第三轮积分赛四季度广告复盘!AB156/广告是否投放过高——第三轮积分赛四季度广告复盘!AC156*基础数据!$D$4,广告是否投放过高——第三轮积分赛四季度广告复盘!AB156/广告是否投放过高——第三轮积分赛四季度广告复盘!AC156*基础数据!$D$5))),0)</f>
        <v>0</v>
      </c>
      <c r="AE156" s="115">
        <f>(AD156-Z156)*SUMIFS(基础数据!$C$51:$C$78,基础数据!$B$51:$B$78,广告是否投放过高——第三轮积分赛四季度广告复盘!B156)/100</f>
        <v>0</v>
      </c>
      <c r="AF156" s="117">
        <f t="shared" si="34"/>
        <v>0</v>
      </c>
      <c r="AG156" s="104">
        <f t="shared" si="35"/>
        <v>0</v>
      </c>
      <c r="AH156" s="104">
        <v>0</v>
      </c>
      <c r="AI156" s="104">
        <f>IF(B156=基础数据!$A$2,基础数据!$B$2*广告是否投放过高——第三轮积分赛四季度广告复盘!AG156,IF(B156=基础数据!$A$3,基础数据!$B$3*广告是否投放过高——第三轮积分赛四季度广告复盘!AG156,IF(B156=基础数据!$A$4,基础数据!$B$4*广告是否投放过高——第三轮积分赛四季度广告复盘!AG156,基础数据!$B$5*广告是否投放过高——第三轮积分赛四季度广告复盘!AG156)))-AH156</f>
        <v>0</v>
      </c>
    </row>
    <row r="157" spans="1:35">
      <c r="A157" s="94">
        <f t="shared" si="24"/>
        <v>10</v>
      </c>
      <c r="B157" s="100" t="str">
        <f>IFERROR(LOOKUP(1,0/((订单汇总处理!$G$7:$G$2423=C157)*(订单汇总处理!$D$7:$D$2423=2)),订单汇总处理!$H$7:$H$2423),B158)</f>
        <v>老年群体</v>
      </c>
      <c r="C157" s="100" t="str">
        <f t="shared" si="25"/>
        <v>22老年</v>
      </c>
      <c r="D157" s="98" t="s">
        <v>3364</v>
      </c>
      <c r="E157" s="98"/>
      <c r="F157" s="99">
        <f>IFERROR(LOOKUP(1,0/('1Q产品评价处理'!$A$13:$A$94=C157),'1Q产品评价处理'!$G$13:$G$94),0)</f>
        <v>0</v>
      </c>
      <c r="G157" s="102">
        <f t="shared" si="26"/>
        <v>0</v>
      </c>
      <c r="H157" s="100">
        <f t="shared" si="27"/>
        <v>0</v>
      </c>
      <c r="I157" s="100">
        <f>IFERROR(IF(B157=基础数据!$A$2,广告是否投放过高——第三轮积分赛四季度广告复盘!G157/广告是否投放过高——第三轮积分赛四季度广告复盘!H157*基础数据!$D$2,IF(B157=基础数据!$A$3,广告是否投放过高——第三轮积分赛四季度广告复盘!G157/广告是否投放过高——第三轮积分赛四季度广告复盘!H157*基础数据!$D$3,IF(B157=基础数据!$A$4,广告是否投放过高——第三轮积分赛四季度广告复盘!G157/广告是否投放过高——第三轮积分赛四季度广告复盘!H157*基础数据!$D$4,广告是否投放过高——第三轮积分赛四季度广告复盘!G157/广告是否投放过高——第三轮积分赛四季度广告复盘!H157*基础数据!$D$5))),0)</f>
        <v>0</v>
      </c>
      <c r="J157" s="115">
        <f>(I157-F157)*SUMIFS(基础数据!$C$9:$C$12,基础数据!$B$9:$B$12,广告是否投放过高——第三轮积分赛四季度广告复盘!B157)/100</f>
        <v>0</v>
      </c>
      <c r="K157" s="98">
        <v>0</v>
      </c>
      <c r="L157" s="99">
        <f>IFERROR(LOOKUP(1,0/('2Q产品评价处理'!$A$12:$A$507=C157),'2Q产品评价处理'!$G$12:$G$507),0)</f>
        <v>0</v>
      </c>
      <c r="M157" s="102">
        <f t="shared" si="28"/>
        <v>0</v>
      </c>
      <c r="N157" s="100">
        <f>M157+G157*广告累计效应系数计算!$G$2</f>
        <v>0</v>
      </c>
      <c r="O157" s="100">
        <f t="shared" si="29"/>
        <v>34975.11</v>
      </c>
      <c r="P157" s="100">
        <f>IFERROR(IF(B157=基础数据!$A$2,广告是否投放过高——第三轮积分赛四季度广告复盘!N157/广告是否投放过高——第三轮积分赛四季度广告复盘!O157*基础数据!$D$2,IF(B157=基础数据!$A$3,广告是否投放过高——第三轮积分赛四季度广告复盘!N157/广告是否投放过高——第三轮积分赛四季度广告复盘!O157*基础数据!$D$3,IF(B157=基础数据!$A$4,广告是否投放过高——第三轮积分赛四季度广告复盘!N157/广告是否投放过高——第三轮积分赛四季度广告复盘!O157*基础数据!$D$4,广告是否投放过高——第三轮积分赛四季度广告复盘!N157/广告是否投放过高——第三轮积分赛四季度广告复盘!O157*基础数据!$D$5))),0)</f>
        <v>0</v>
      </c>
      <c r="Q157" s="115">
        <f>(P157-L157)*SUMIFS(基础数据!$C$15:$C$26,基础数据!$B$15:$B$26,广告是否投放过高——第三轮积分赛四季度广告复盘!B157)/100</f>
        <v>0</v>
      </c>
      <c r="R157" s="98">
        <v>0</v>
      </c>
      <c r="S157" s="99">
        <f>IFERROR(LOOKUP(1,0/('3Q产品评价处理'!$A$12:$A$853=C157),'3Q产品评价处理'!$G$12:$G$853),0)</f>
        <v>0</v>
      </c>
      <c r="T157" s="102">
        <f t="shared" si="30"/>
        <v>0</v>
      </c>
      <c r="U157" s="100">
        <f>G157*广告累计效应系数计算!$G$2*广告累计效应系数计算!$K$2+广告是否投放过高——第三轮积分赛四季度广告复盘!M157*广告累计效应系数计算!$G$2+广告是否投放过高——第三轮积分赛四季度广告复盘!T157</f>
        <v>0</v>
      </c>
      <c r="V157" s="100">
        <f t="shared" si="31"/>
        <v>41820.445314785007</v>
      </c>
      <c r="W157" s="100">
        <f>IFERROR(IF(B157=基础数据!$A$2,广告是否投放过高——第三轮积分赛四季度广告复盘!U157/广告是否投放过高——第三轮积分赛四季度广告复盘!V157*基础数据!$D$2,IF(B157=基础数据!$A$3,广告是否投放过高——第三轮积分赛四季度广告复盘!U157/广告是否投放过高——第三轮积分赛四季度广告复盘!V157*基础数据!$D$3,IF(B157=基础数据!$A$4,广告是否投放过高——第三轮积分赛四季度广告复盘!U157/广告是否投放过高——第三轮积分赛四季度广告复盘!V157*基础数据!$D$4,广告是否投放过高——第三轮积分赛四季度广告复盘!U157/广告是否投放过高——第三轮积分赛四季度广告复盘!V157*基础数据!$D$5))),0)</f>
        <v>0</v>
      </c>
      <c r="X157" s="115">
        <f>(W157-S157)*SUMIFS(基础数据!$C$29:$C$48,基础数据!$B$29:$B$48,广告是否投放过高——第三轮积分赛四季度广告复盘!B157)/100</f>
        <v>0</v>
      </c>
      <c r="Y157" s="98">
        <v>0</v>
      </c>
      <c r="Z157" s="99">
        <f>IFERROR(LOOKUP(1,0/('4Q产品评价处理'!$A$12:$A$1017=C157),'4Q产品评价处理'!$G$12:$G$1017),0)</f>
        <v>0</v>
      </c>
      <c r="AA157" s="102">
        <f t="shared" si="32"/>
        <v>0</v>
      </c>
      <c r="AB157" s="100">
        <f>M157*广告累计效应系数计算!$G$2*广告累计效应系数计算!$K$2+广告是否投放过高——第三轮积分赛四季度广告复盘!T157*广告累计效应系数计算!$G$2+广告是否投放过高——第三轮积分赛四季度广告复盘!AA157</f>
        <v>0</v>
      </c>
      <c r="AC157" s="100">
        <f t="shared" si="33"/>
        <v>40023.265505892588</v>
      </c>
      <c r="AD157" s="100">
        <f>IFERROR(IF(B157=基础数据!$A$2,广告是否投放过高——第三轮积分赛四季度广告复盘!AB157/广告是否投放过高——第三轮积分赛四季度广告复盘!AC157*基础数据!$D$2,IF(B157=基础数据!$A$3,广告是否投放过高——第三轮积分赛四季度广告复盘!AB157/广告是否投放过高——第三轮积分赛四季度广告复盘!AC157*基础数据!$D$3,IF(B157=基础数据!$A$4,广告是否投放过高——第三轮积分赛四季度广告复盘!AB157/广告是否投放过高——第三轮积分赛四季度广告复盘!AC157*基础数据!$D$4,广告是否投放过高——第三轮积分赛四季度广告复盘!AB157/广告是否投放过高——第三轮积分赛四季度广告复盘!AC157*基础数据!$D$5))),0)</f>
        <v>0</v>
      </c>
      <c r="AE157" s="115">
        <f>(AD157-Z157)*SUMIFS(基础数据!$C$51:$C$78,基础数据!$B$51:$B$78,广告是否投放过高——第三轮积分赛四季度广告复盘!B157)/100</f>
        <v>0</v>
      </c>
      <c r="AF157" s="117">
        <f t="shared" si="34"/>
        <v>0</v>
      </c>
      <c r="AG157" s="104">
        <f t="shared" si="35"/>
        <v>0</v>
      </c>
      <c r="AH157" s="104">
        <v>0</v>
      </c>
      <c r="AI157" s="104">
        <f>IF(B157=基础数据!$A$2,基础数据!$B$2*广告是否投放过高——第三轮积分赛四季度广告复盘!AG157,IF(B157=基础数据!$A$3,基础数据!$B$3*广告是否投放过高——第三轮积分赛四季度广告复盘!AG157,IF(B157=基础数据!$A$4,基础数据!$B$4*广告是否投放过高——第三轮积分赛四季度广告复盘!AG157,基础数据!$B$5*广告是否投放过高——第三轮积分赛四季度广告复盘!AG157)))-AH157</f>
        <v>0</v>
      </c>
    </row>
    <row r="158" spans="1:35">
      <c r="A158" s="94">
        <f t="shared" si="24"/>
        <v>11</v>
      </c>
      <c r="B158" s="100" t="str">
        <f>IFERROR(LOOKUP(1,0/((订单汇总处理!$G$7:$G$2423=C158)*(订单汇总处理!$D$7:$D$2423=2)),订单汇总处理!$H$7:$H$2423),B159)</f>
        <v>老年群体</v>
      </c>
      <c r="C158" s="100" t="str">
        <f t="shared" si="25"/>
        <v>老画2</v>
      </c>
      <c r="D158" s="98" t="s">
        <v>3365</v>
      </c>
      <c r="E158" s="98"/>
      <c r="F158" s="99">
        <f>IFERROR(LOOKUP(1,0/('1Q产品评价处理'!$A$13:$A$94=C158),'1Q产品评价处理'!$G$13:$G$94),0)</f>
        <v>0</v>
      </c>
      <c r="G158" s="102">
        <f t="shared" si="26"/>
        <v>0</v>
      </c>
      <c r="H158" s="100">
        <f t="shared" si="27"/>
        <v>0</v>
      </c>
      <c r="I158" s="100">
        <f>IFERROR(IF(B158=基础数据!$A$2,广告是否投放过高——第三轮积分赛四季度广告复盘!G158/广告是否投放过高——第三轮积分赛四季度广告复盘!H158*基础数据!$D$2,IF(B158=基础数据!$A$3,广告是否投放过高——第三轮积分赛四季度广告复盘!G158/广告是否投放过高——第三轮积分赛四季度广告复盘!H158*基础数据!$D$3,IF(B158=基础数据!$A$4,广告是否投放过高——第三轮积分赛四季度广告复盘!G158/广告是否投放过高——第三轮积分赛四季度广告复盘!H158*基础数据!$D$4,广告是否投放过高——第三轮积分赛四季度广告复盘!G158/广告是否投放过高——第三轮积分赛四季度广告复盘!H158*基础数据!$D$5))),0)</f>
        <v>0</v>
      </c>
      <c r="J158" s="115">
        <f>(I158-F158)*SUMIFS(基础数据!$C$9:$C$12,基础数据!$B$9:$B$12,广告是否投放过高——第三轮积分赛四季度广告复盘!B158)/100</f>
        <v>0</v>
      </c>
      <c r="K158" s="98">
        <v>5000</v>
      </c>
      <c r="L158" s="99">
        <f>IFERROR(LOOKUP(1,0/('2Q产品评价处理'!$A$12:$A$507=C158),'2Q产品评价处理'!$G$12:$G$507),0)</f>
        <v>0.69</v>
      </c>
      <c r="M158" s="102">
        <f t="shared" si="28"/>
        <v>5000</v>
      </c>
      <c r="N158" s="100">
        <f>M158+G158*广告累计效应系数计算!$G$2</f>
        <v>5000</v>
      </c>
      <c r="O158" s="100">
        <f t="shared" si="29"/>
        <v>34975.11</v>
      </c>
      <c r="P158" s="100">
        <f>IFERROR(IF(B158=基础数据!$A$2,广告是否投放过高——第三轮积分赛四季度广告复盘!N158/广告是否投放过高——第三轮积分赛四季度广告复盘!O158*基础数据!$D$2,IF(B158=基础数据!$A$3,广告是否投放过高——第三轮积分赛四季度广告复盘!N158/广告是否投放过高——第三轮积分赛四季度广告复盘!O158*基础数据!$D$3,IF(B158=基础数据!$A$4,广告是否投放过高——第三轮积分赛四季度广告复盘!N158/广告是否投放过高——第三轮积分赛四季度广告复盘!O158*基础数据!$D$4,广告是否投放过高——第三轮积分赛四季度广告复盘!N158/广告是否投放过高——第三轮积分赛四季度广告复盘!O158*基础数据!$D$5))),0)</f>
        <v>0.71479403495800298</v>
      </c>
      <c r="Q158" s="115">
        <f>(P158-L158)*SUMIFS(基础数据!$C$15:$C$26,基础数据!$B$15:$B$26,广告是否投放过高——第三轮积分赛四季度广告复盘!B158)/100</f>
        <v>0.79836792564769754</v>
      </c>
      <c r="R158" s="98">
        <v>1000</v>
      </c>
      <c r="S158" s="99">
        <f>IFERROR(LOOKUP(1,0/('3Q产品评价处理'!$A$12:$A$853=C158),'3Q产品评价处理'!$G$12:$G$853),0)</f>
        <v>0.43</v>
      </c>
      <c r="T158" s="102">
        <f t="shared" si="30"/>
        <v>1000</v>
      </c>
      <c r="U158" s="100">
        <f>G158*广告累计效应系数计算!$G$2*广告累计效应系数计算!$K$2+广告是否投放过高——第三轮积分赛四季度广告复盘!M158*广告累计效应系数计算!$G$2+广告是否投放过高——第三轮积分赛四季度广告复盘!T158</f>
        <v>3682.6856748677851</v>
      </c>
      <c r="V158" s="100">
        <f t="shared" si="31"/>
        <v>41820.445314785007</v>
      </c>
      <c r="W158" s="100">
        <f>IFERROR(IF(B158=基础数据!$A$2,广告是否投放过高——第三轮积分赛四季度广告复盘!U158/广告是否投放过高——第三轮积分赛四季度广告复盘!V158*基础数据!$D$2,IF(B158=基础数据!$A$3,广告是否投放过高——第三轮积分赛四季度广告复盘!U158/广告是否投放过高——第三轮积分赛四季度广告复盘!V158*基础数据!$D$3,IF(B158=基础数据!$A$4,广告是否投放过高——第三轮积分赛四季度广告复盘!U158/广告是否投放过高——第三轮积分赛四季度广告复盘!V158*基础数据!$D$4,广告是否投放过高——第三轮积分赛四季度广告复盘!U158/广告是否投放过高——第三轮积分赛四季度广告复盘!V158*基础数据!$D$5))),0)</f>
        <v>0.44029728128765594</v>
      </c>
      <c r="X158" s="115">
        <f>(W158-S158)*SUMIFS(基础数据!$C$29:$C$48,基础数据!$B$29:$B$48,广告是否投放过高——第三轮积分赛四季度广告复盘!B158)/100</f>
        <v>0.51517298282142698</v>
      </c>
      <c r="Y158" s="98">
        <v>5000</v>
      </c>
      <c r="Z158" s="99">
        <f>IFERROR(LOOKUP(1,0/('4Q产品评价处理'!$A$12:$A$1017=C158),'4Q产品评价处理'!$G$12:$G$1017),0)</f>
        <v>0.84</v>
      </c>
      <c r="AA158" s="102">
        <f t="shared" si="32"/>
        <v>5000</v>
      </c>
      <c r="AB158" s="100">
        <f>M158*广告累计效应系数计算!$G$2*广告累计效应系数计算!$K$2+广告是否投放过高——第三轮积分赛四季度广告复盘!T158*广告累计效应系数计算!$G$2+广告是否投放过高——第三轮积分赛四季度广告复盘!AA158</f>
        <v>6772.0445942892293</v>
      </c>
      <c r="AC158" s="100">
        <f t="shared" si="33"/>
        <v>40023.265505892588</v>
      </c>
      <c r="AD158" s="100">
        <f>IFERROR(IF(B158=基础数据!$A$2,广告是否投放过高——第三轮积分赛四季度广告复盘!AB158/广告是否投放过高——第三轮积分赛四季度广告复盘!AC158*基础数据!$D$2,IF(B158=基础数据!$A$3,广告是否投放过高——第三轮积分赛四季度广告复盘!AB158/广告是否投放过高——第三轮积分赛四季度广告复盘!AC158*基础数据!$D$3,IF(B158=基础数据!$A$4,广告是否投放过高——第三轮积分赛四季度广告复盘!AB158/广告是否投放过高——第三轮积分赛四季度广告复盘!AC158*基础数据!$D$4,广告是否投放过高——第三轮积分赛四季度广告复盘!AB158/广告是否投放过高——第三轮积分赛四季度广告复盘!AC158*基础数据!$D$5))),0)</f>
        <v>0.84601350098384487</v>
      </c>
      <c r="AE158" s="115">
        <f>(AD158-Z158)*SUMIFS(基础数据!$C$51:$C$78,基础数据!$B$51:$B$78,广告是否投放过高——第三轮积分赛四季度广告复盘!B158)/100</f>
        <v>0.42449303444961145</v>
      </c>
      <c r="AF158" s="117">
        <f t="shared" si="34"/>
        <v>0</v>
      </c>
      <c r="AG158" s="104">
        <f t="shared" si="35"/>
        <v>1.7380339429187359</v>
      </c>
      <c r="AH158" s="104">
        <v>166.98485656396772</v>
      </c>
      <c r="AI158" s="104">
        <f>IF(B158=基础数据!$A$2,基础数据!$B$2*广告是否投放过高——第三轮积分赛四季度广告复盘!AG158,IF(B158=基础数据!$A$3,基础数据!$B$3*广告是否投放过高——第三轮积分赛四季度广告复盘!AG158,IF(B158=基础数据!$A$4,基础数据!$B$4*广告是否投放过高——第三轮积分赛四季度广告复盘!AG158,基础数据!$B$5*广告是否投放过高——第三轮积分赛四季度广告复盘!AG158)))-AH158</f>
        <v>528.22872060352665</v>
      </c>
    </row>
    <row r="159" spans="1:35">
      <c r="A159" s="94">
        <f t="shared" si="24"/>
        <v>12</v>
      </c>
      <c r="B159" s="100" t="str">
        <f>IFERROR(LOOKUP(1,0/((订单汇总处理!$G$7:$G$2423=C159)*(订单汇总处理!$D$7:$D$2423=2)),订单汇总处理!$H$7:$H$2423),B160)</f>
        <v>老年群体</v>
      </c>
      <c r="C159" s="100" t="str">
        <f t="shared" si="25"/>
        <v>ln</v>
      </c>
      <c r="D159" s="98" t="s">
        <v>3366</v>
      </c>
      <c r="E159" s="98"/>
      <c r="F159" s="99">
        <f>IFERROR(LOOKUP(1,0/('1Q产品评价处理'!$A$13:$A$94=C159),'1Q产品评价处理'!$G$13:$G$94),0)</f>
        <v>0</v>
      </c>
      <c r="G159" s="102">
        <f t="shared" si="26"/>
        <v>0</v>
      </c>
      <c r="H159" s="100">
        <f t="shared" si="27"/>
        <v>0</v>
      </c>
      <c r="I159" s="100">
        <f>IFERROR(IF(B159=基础数据!$A$2,广告是否投放过高——第三轮积分赛四季度广告复盘!G159/广告是否投放过高——第三轮积分赛四季度广告复盘!H159*基础数据!$D$2,IF(B159=基础数据!$A$3,广告是否投放过高——第三轮积分赛四季度广告复盘!G159/广告是否投放过高——第三轮积分赛四季度广告复盘!H159*基础数据!$D$3,IF(B159=基础数据!$A$4,广告是否投放过高——第三轮积分赛四季度广告复盘!G159/广告是否投放过高——第三轮积分赛四季度广告复盘!H159*基础数据!$D$4,广告是否投放过高——第三轮积分赛四季度广告复盘!G159/广告是否投放过高——第三轮积分赛四季度广告复盘!H159*基础数据!$D$5))),0)</f>
        <v>0</v>
      </c>
      <c r="J159" s="115">
        <f>(I159-F159)*SUMIFS(基础数据!$C$9:$C$12,基础数据!$B$9:$B$12,广告是否投放过高——第三轮积分赛四季度广告复盘!B159)/100</f>
        <v>0</v>
      </c>
      <c r="K159" s="98">
        <v>0</v>
      </c>
      <c r="L159" s="99">
        <f>IFERROR(LOOKUP(1,0/('2Q产品评价处理'!$A$12:$A$507=C159),'2Q产品评价处理'!$G$12:$G$507),0)</f>
        <v>0</v>
      </c>
      <c r="M159" s="102">
        <f t="shared" si="28"/>
        <v>0</v>
      </c>
      <c r="N159" s="100">
        <f>M159+G159*广告累计效应系数计算!$G$2</f>
        <v>0</v>
      </c>
      <c r="O159" s="100">
        <f t="shared" si="29"/>
        <v>34975.11</v>
      </c>
      <c r="P159" s="100">
        <f>IFERROR(IF(B159=基础数据!$A$2,广告是否投放过高——第三轮积分赛四季度广告复盘!N159/广告是否投放过高——第三轮积分赛四季度广告复盘!O159*基础数据!$D$2,IF(B159=基础数据!$A$3,广告是否投放过高——第三轮积分赛四季度广告复盘!N159/广告是否投放过高——第三轮积分赛四季度广告复盘!O159*基础数据!$D$3,IF(B159=基础数据!$A$4,广告是否投放过高——第三轮积分赛四季度广告复盘!N159/广告是否投放过高——第三轮积分赛四季度广告复盘!O159*基础数据!$D$4,广告是否投放过高——第三轮积分赛四季度广告复盘!N159/广告是否投放过高——第三轮积分赛四季度广告复盘!O159*基础数据!$D$5))),0)</f>
        <v>0</v>
      </c>
      <c r="Q159" s="115">
        <f>(P159-L159)*SUMIFS(基础数据!$C$15:$C$26,基础数据!$B$15:$B$26,广告是否投放过高——第三轮积分赛四季度广告复盘!B159)/100</f>
        <v>0</v>
      </c>
      <c r="R159" s="98">
        <v>0</v>
      </c>
      <c r="S159" s="99">
        <f>IFERROR(LOOKUP(1,0/('3Q产品评价处理'!$A$12:$A$853=C159),'3Q产品评价处理'!$G$12:$G$853),0)</f>
        <v>0</v>
      </c>
      <c r="T159" s="102">
        <f t="shared" si="30"/>
        <v>0</v>
      </c>
      <c r="U159" s="100">
        <f>G159*广告累计效应系数计算!$G$2*广告累计效应系数计算!$K$2+广告是否投放过高——第三轮积分赛四季度广告复盘!M159*广告累计效应系数计算!$G$2+广告是否投放过高——第三轮积分赛四季度广告复盘!T159</f>
        <v>0</v>
      </c>
      <c r="V159" s="100">
        <f t="shared" si="31"/>
        <v>41820.445314785007</v>
      </c>
      <c r="W159" s="100">
        <f>IFERROR(IF(B159=基础数据!$A$2,广告是否投放过高——第三轮积分赛四季度广告复盘!U159/广告是否投放过高——第三轮积分赛四季度广告复盘!V159*基础数据!$D$2,IF(B159=基础数据!$A$3,广告是否投放过高——第三轮积分赛四季度广告复盘!U159/广告是否投放过高——第三轮积分赛四季度广告复盘!V159*基础数据!$D$3,IF(B159=基础数据!$A$4,广告是否投放过高——第三轮积分赛四季度广告复盘!U159/广告是否投放过高——第三轮积分赛四季度广告复盘!V159*基础数据!$D$4,广告是否投放过高——第三轮积分赛四季度广告复盘!U159/广告是否投放过高——第三轮积分赛四季度广告复盘!V159*基础数据!$D$5))),0)</f>
        <v>0</v>
      </c>
      <c r="X159" s="115">
        <f>(W159-S159)*SUMIFS(基础数据!$C$29:$C$48,基础数据!$B$29:$B$48,广告是否投放过高——第三轮积分赛四季度广告复盘!B159)/100</f>
        <v>0</v>
      </c>
      <c r="Y159" s="98">
        <v>0</v>
      </c>
      <c r="Z159" s="99">
        <f>IFERROR(LOOKUP(1,0/('4Q产品评价处理'!$A$12:$A$1017=C159),'4Q产品评价处理'!$G$12:$G$1017),0)</f>
        <v>0</v>
      </c>
      <c r="AA159" s="102">
        <f t="shared" si="32"/>
        <v>0</v>
      </c>
      <c r="AB159" s="100">
        <f>M159*广告累计效应系数计算!$G$2*广告累计效应系数计算!$K$2+广告是否投放过高——第三轮积分赛四季度广告复盘!T159*广告累计效应系数计算!$G$2+广告是否投放过高——第三轮积分赛四季度广告复盘!AA159</f>
        <v>0</v>
      </c>
      <c r="AC159" s="100">
        <f t="shared" si="33"/>
        <v>40023.265505892588</v>
      </c>
      <c r="AD159" s="100">
        <f>IFERROR(IF(B159=基础数据!$A$2,广告是否投放过高——第三轮积分赛四季度广告复盘!AB159/广告是否投放过高——第三轮积分赛四季度广告复盘!AC159*基础数据!$D$2,IF(B159=基础数据!$A$3,广告是否投放过高——第三轮积分赛四季度广告复盘!AB159/广告是否投放过高——第三轮积分赛四季度广告复盘!AC159*基础数据!$D$3,IF(B159=基础数据!$A$4,广告是否投放过高——第三轮积分赛四季度广告复盘!AB159/广告是否投放过高——第三轮积分赛四季度广告复盘!AC159*基础数据!$D$4,广告是否投放过高——第三轮积分赛四季度广告复盘!AB159/广告是否投放过高——第三轮积分赛四季度广告复盘!AC159*基础数据!$D$5))),0)</f>
        <v>0</v>
      </c>
      <c r="AE159" s="115">
        <f>(AD159-Z159)*SUMIFS(基础数据!$C$51:$C$78,基础数据!$B$51:$B$78,广告是否投放过高——第三轮积分赛四季度广告复盘!B159)/100</f>
        <v>0</v>
      </c>
      <c r="AF159" s="117">
        <f t="shared" si="34"/>
        <v>0</v>
      </c>
      <c r="AG159" s="104">
        <f t="shared" si="35"/>
        <v>0</v>
      </c>
      <c r="AH159" s="104">
        <v>0</v>
      </c>
      <c r="AI159" s="104">
        <f>IF(B159=基础数据!$A$2,基础数据!$B$2*广告是否投放过高——第三轮积分赛四季度广告复盘!AG159,IF(B159=基础数据!$A$3,基础数据!$B$3*广告是否投放过高——第三轮积分赛四季度广告复盘!AG159,IF(B159=基础数据!$A$4,基础数据!$B$4*广告是否投放过高——第三轮积分赛四季度广告复盘!AG159,基础数据!$B$5*广告是否投放过高——第三轮积分赛四季度广告复盘!AG159)))-AH159</f>
        <v>0</v>
      </c>
    </row>
    <row r="160" spans="1:35">
      <c r="A160" s="94">
        <f t="shared" si="24"/>
        <v>13</v>
      </c>
      <c r="B160" s="100" t="str">
        <f>IFERROR(LOOKUP(1,0/((订单汇总处理!$G$7:$G$2423=C160)*(订单汇总处理!$D$7:$D$2423=2)),订单汇总处理!$H$7:$H$2423),B161)</f>
        <v>老年群体</v>
      </c>
      <c r="C160" s="100" t="str">
        <f t="shared" si="25"/>
        <v>老老4</v>
      </c>
      <c r="D160" s="98" t="s">
        <v>3367</v>
      </c>
      <c r="E160" s="98"/>
      <c r="F160" s="99">
        <f>IFERROR(LOOKUP(1,0/('1Q产品评价处理'!$A$13:$A$94=C160),'1Q产品评价处理'!$G$13:$G$94),0)</f>
        <v>0</v>
      </c>
      <c r="G160" s="102">
        <f t="shared" si="26"/>
        <v>0</v>
      </c>
      <c r="H160" s="100">
        <f t="shared" si="27"/>
        <v>0</v>
      </c>
      <c r="I160" s="100">
        <f>IFERROR(IF(B160=基础数据!$A$2,广告是否投放过高——第三轮积分赛四季度广告复盘!G160/广告是否投放过高——第三轮积分赛四季度广告复盘!H160*基础数据!$D$2,IF(B160=基础数据!$A$3,广告是否投放过高——第三轮积分赛四季度广告复盘!G160/广告是否投放过高——第三轮积分赛四季度广告复盘!H160*基础数据!$D$3,IF(B160=基础数据!$A$4,广告是否投放过高——第三轮积分赛四季度广告复盘!G160/广告是否投放过高——第三轮积分赛四季度广告复盘!H160*基础数据!$D$4,广告是否投放过高——第三轮积分赛四季度广告复盘!G160/广告是否投放过高——第三轮积分赛四季度广告复盘!H160*基础数据!$D$5))),0)</f>
        <v>0</v>
      </c>
      <c r="J160" s="115">
        <f>(I160-F160)*SUMIFS(基础数据!$C$9:$C$12,基础数据!$B$9:$B$12,广告是否投放过高——第三轮积分赛四季度广告复盘!B160)/100</f>
        <v>0</v>
      </c>
      <c r="K160" s="98">
        <v>0</v>
      </c>
      <c r="L160" s="99">
        <f>IFERROR(LOOKUP(1,0/('2Q产品评价处理'!$A$12:$A$507=C160),'2Q产品评价处理'!$G$12:$G$507),0)</f>
        <v>0</v>
      </c>
      <c r="M160" s="102">
        <f t="shared" si="28"/>
        <v>0</v>
      </c>
      <c r="N160" s="100">
        <f>M160+G160*广告累计效应系数计算!$G$2</f>
        <v>0</v>
      </c>
      <c r="O160" s="100">
        <f t="shared" si="29"/>
        <v>34975.11</v>
      </c>
      <c r="P160" s="100">
        <f>IFERROR(IF(B160=基础数据!$A$2,广告是否投放过高——第三轮积分赛四季度广告复盘!N160/广告是否投放过高——第三轮积分赛四季度广告复盘!O160*基础数据!$D$2,IF(B160=基础数据!$A$3,广告是否投放过高——第三轮积分赛四季度广告复盘!N160/广告是否投放过高——第三轮积分赛四季度广告复盘!O160*基础数据!$D$3,IF(B160=基础数据!$A$4,广告是否投放过高——第三轮积分赛四季度广告复盘!N160/广告是否投放过高——第三轮积分赛四季度广告复盘!O160*基础数据!$D$4,广告是否投放过高——第三轮积分赛四季度广告复盘!N160/广告是否投放过高——第三轮积分赛四季度广告复盘!O160*基础数据!$D$5))),0)</f>
        <v>0</v>
      </c>
      <c r="Q160" s="115">
        <f>(P160-L160)*SUMIFS(基础数据!$C$15:$C$26,基础数据!$B$15:$B$26,广告是否投放过高——第三轮积分赛四季度广告复盘!B160)/100</f>
        <v>0</v>
      </c>
      <c r="R160" s="98">
        <v>0</v>
      </c>
      <c r="S160" s="99">
        <f>IFERROR(LOOKUP(1,0/('3Q产品评价处理'!$A$12:$A$853=C160),'3Q产品评价处理'!$G$12:$G$853),0)</f>
        <v>0</v>
      </c>
      <c r="T160" s="102">
        <f t="shared" si="30"/>
        <v>0</v>
      </c>
      <c r="U160" s="100">
        <f>G160*广告累计效应系数计算!$G$2*广告累计效应系数计算!$K$2+广告是否投放过高——第三轮积分赛四季度广告复盘!M160*广告累计效应系数计算!$G$2+广告是否投放过高——第三轮积分赛四季度广告复盘!T160</f>
        <v>0</v>
      </c>
      <c r="V160" s="100">
        <f t="shared" si="31"/>
        <v>41820.445314785007</v>
      </c>
      <c r="W160" s="100">
        <f>IFERROR(IF(B160=基础数据!$A$2,广告是否投放过高——第三轮积分赛四季度广告复盘!U160/广告是否投放过高——第三轮积分赛四季度广告复盘!V160*基础数据!$D$2,IF(B160=基础数据!$A$3,广告是否投放过高——第三轮积分赛四季度广告复盘!U160/广告是否投放过高——第三轮积分赛四季度广告复盘!V160*基础数据!$D$3,IF(B160=基础数据!$A$4,广告是否投放过高——第三轮积分赛四季度广告复盘!U160/广告是否投放过高——第三轮积分赛四季度广告复盘!V160*基础数据!$D$4,广告是否投放过高——第三轮积分赛四季度广告复盘!U160/广告是否投放过高——第三轮积分赛四季度广告复盘!V160*基础数据!$D$5))),0)</f>
        <v>0</v>
      </c>
      <c r="X160" s="115">
        <f>(W160-S160)*SUMIFS(基础数据!$C$29:$C$48,基础数据!$B$29:$B$48,广告是否投放过高——第三轮积分赛四季度广告复盘!B160)/100</f>
        <v>0</v>
      </c>
      <c r="Y160" s="98">
        <v>0</v>
      </c>
      <c r="Z160" s="99">
        <f>IFERROR(LOOKUP(1,0/('4Q产品评价处理'!$A$12:$A$1017=C160),'4Q产品评价处理'!$G$12:$G$1017),0)</f>
        <v>0</v>
      </c>
      <c r="AA160" s="102">
        <f t="shared" si="32"/>
        <v>0</v>
      </c>
      <c r="AB160" s="100">
        <f>M160*广告累计效应系数计算!$G$2*广告累计效应系数计算!$K$2+广告是否投放过高——第三轮积分赛四季度广告复盘!T160*广告累计效应系数计算!$G$2+广告是否投放过高——第三轮积分赛四季度广告复盘!AA160</f>
        <v>0</v>
      </c>
      <c r="AC160" s="100">
        <f t="shared" si="33"/>
        <v>40023.265505892588</v>
      </c>
      <c r="AD160" s="100">
        <f>IFERROR(IF(B160=基础数据!$A$2,广告是否投放过高——第三轮积分赛四季度广告复盘!AB160/广告是否投放过高——第三轮积分赛四季度广告复盘!AC160*基础数据!$D$2,IF(B160=基础数据!$A$3,广告是否投放过高——第三轮积分赛四季度广告复盘!AB160/广告是否投放过高——第三轮积分赛四季度广告复盘!AC160*基础数据!$D$3,IF(B160=基础数据!$A$4,广告是否投放过高——第三轮积分赛四季度广告复盘!AB160/广告是否投放过高——第三轮积分赛四季度广告复盘!AC160*基础数据!$D$4,广告是否投放过高——第三轮积分赛四季度广告复盘!AB160/广告是否投放过高——第三轮积分赛四季度广告复盘!AC160*基础数据!$D$5))),0)</f>
        <v>0</v>
      </c>
      <c r="AE160" s="115">
        <f>(AD160-Z160)*SUMIFS(基础数据!$C$51:$C$78,基础数据!$B$51:$B$78,广告是否投放过高——第三轮积分赛四季度广告复盘!B160)/100</f>
        <v>0</v>
      </c>
      <c r="AF160" s="117">
        <f t="shared" si="34"/>
        <v>0</v>
      </c>
      <c r="AG160" s="104">
        <f t="shared" si="35"/>
        <v>0</v>
      </c>
      <c r="AH160" s="104">
        <v>0</v>
      </c>
      <c r="AI160" s="104">
        <f>IF(B160=基础数据!$A$2,基础数据!$B$2*广告是否投放过高——第三轮积分赛四季度广告复盘!AG160,IF(B160=基础数据!$A$3,基础数据!$B$3*广告是否投放过高——第三轮积分赛四季度广告复盘!AG160,IF(B160=基础数据!$A$4,基础数据!$B$4*广告是否投放过高——第三轮积分赛四季度广告复盘!AG160,基础数据!$B$5*广告是否投放过高——第三轮积分赛四季度广告复盘!AG160)))-AH160</f>
        <v>0</v>
      </c>
    </row>
    <row r="161" spans="1:35" ht="26.4">
      <c r="A161" s="94">
        <f t="shared" si="24"/>
        <v>14</v>
      </c>
      <c r="B161" s="100" t="str">
        <f>IFERROR(LOOKUP(1,0/((订单汇总处理!$G$7:$G$2423=C161)*(订单汇总处理!$D$7:$D$2423=2)),订单汇总处理!$H$7:$H$2423),B162)</f>
        <v>老年群体</v>
      </c>
      <c r="C161" s="100" t="str">
        <f t="shared" si="25"/>
        <v>l121</v>
      </c>
      <c r="D161" s="98" t="s">
        <v>3368</v>
      </c>
      <c r="E161" s="98">
        <v>0</v>
      </c>
      <c r="F161" s="99">
        <f>IFERROR(LOOKUP(1,0/('1Q产品评价处理'!$A$13:$A$94=C161),'1Q产品评价处理'!$G$13:$G$94),0)</f>
        <v>0</v>
      </c>
      <c r="G161" s="102">
        <f t="shared" si="26"/>
        <v>0</v>
      </c>
      <c r="H161" s="100">
        <f t="shared" si="27"/>
        <v>0</v>
      </c>
      <c r="I161" s="100">
        <f>IFERROR(IF(B161=基础数据!$A$2,广告是否投放过高——第三轮积分赛四季度广告复盘!G161/广告是否投放过高——第三轮积分赛四季度广告复盘!H161*基础数据!$D$2,IF(B161=基础数据!$A$3,广告是否投放过高——第三轮积分赛四季度广告复盘!G161/广告是否投放过高——第三轮积分赛四季度广告复盘!H161*基础数据!$D$3,IF(B161=基础数据!$A$4,广告是否投放过高——第三轮积分赛四季度广告复盘!G161/广告是否投放过高——第三轮积分赛四季度广告复盘!H161*基础数据!$D$4,广告是否投放过高——第三轮积分赛四季度广告复盘!G161/广告是否投放过高——第三轮积分赛四季度广告复盘!H161*基础数据!$D$5))),0)</f>
        <v>0</v>
      </c>
      <c r="J161" s="115">
        <f>(I161-F161)*SUMIFS(基础数据!$C$9:$C$12,基础数据!$B$9:$B$12,广告是否投放过高——第三轮积分赛四季度广告复盘!B161)/100</f>
        <v>0</v>
      </c>
      <c r="K161" s="98">
        <v>1000</v>
      </c>
      <c r="L161" s="99">
        <f>IFERROR(LOOKUP(1,0/('2Q产品评价处理'!$A$12:$A$507=C161),'2Q产品评价处理'!$G$12:$G$507),0)</f>
        <v>0.14000000000000001</v>
      </c>
      <c r="M161" s="102">
        <f t="shared" si="28"/>
        <v>1000</v>
      </c>
      <c r="N161" s="100">
        <f>M161+G161*广告累计效应系数计算!$G$2</f>
        <v>1000</v>
      </c>
      <c r="O161" s="100">
        <f t="shared" si="29"/>
        <v>34975.11</v>
      </c>
      <c r="P161" s="100">
        <f>IFERROR(IF(B161=基础数据!$A$2,广告是否投放过高——第三轮积分赛四季度广告复盘!N161/广告是否投放过高——第三轮积分赛四季度广告复盘!O161*基础数据!$D$2,IF(B161=基础数据!$A$3,广告是否投放过高——第三轮积分赛四季度广告复盘!N161/广告是否投放过高——第三轮积分赛四季度广告复盘!O161*基础数据!$D$3,IF(B161=基础数据!$A$4,广告是否投放过高——第三轮积分赛四季度广告复盘!N161/广告是否投放过高——第三轮积分赛四季度广告复盘!O161*基础数据!$D$4,广告是否投放过高——第三轮积分赛四季度广告复盘!N161/广告是否投放过高——第三轮积分赛四季度广告复盘!O161*基础数据!$D$5))),0)</f>
        <v>0.1429588069916006</v>
      </c>
      <c r="Q161" s="115">
        <f>(P161-L161)*SUMIFS(基础数据!$C$15:$C$26,基础数据!$B$15:$B$26,广告是否投放过高——第三轮积分赛四季度广告复盘!B161)/100</f>
        <v>9.5273585129538929E-2</v>
      </c>
      <c r="R161" s="98">
        <v>0</v>
      </c>
      <c r="S161" s="99">
        <f>IFERROR(LOOKUP(1,0/('3Q产品评价处理'!$A$12:$A$853=C161),'3Q产品评价处理'!$G$12:$G$853),0)</f>
        <v>0.06</v>
      </c>
      <c r="T161" s="102">
        <f t="shared" si="30"/>
        <v>0</v>
      </c>
      <c r="U161" s="100">
        <f>G161*广告累计效应系数计算!$G$2*广告累计效应系数计算!$K$2+广告是否投放过高——第三轮积分赛四季度广告复盘!M161*广告累计效应系数计算!$G$2+广告是否投放过高——第三轮积分赛四季度广告复盘!T161</f>
        <v>536.53713497355704</v>
      </c>
      <c r="V161" s="100">
        <f t="shared" si="31"/>
        <v>41820.445314785007</v>
      </c>
      <c r="W161" s="100">
        <f>IFERROR(IF(B161=基础数据!$A$2,广告是否投放过高——第三轮积分赛四季度广告复盘!U161/广告是否投放过高——第三轮积分赛四季度广告复盘!V161*基础数据!$D$2,IF(B161=基础数据!$A$3,广告是否投放过高——第三轮积分赛四季度广告复盘!U161/广告是否投放过高——第三轮积分赛四季度广告复盘!V161*基础数据!$D$3,IF(B161=基础数据!$A$4,广告是否投放过高——第三轮积分赛四季度广告复盘!U161/广告是否投放过高——第三轮积分赛四季度广告复盘!V161*基础数据!$D$4,广告是否投放过高——第三轮积分赛四季度广告复盘!U161/广告是否投放过高——第三轮积分赛四季度广告复盘!V161*基础数据!$D$5))),0)</f>
        <v>6.4147707052735786E-2</v>
      </c>
      <c r="X161" s="115">
        <f>(W161-S161)*SUMIFS(基础数据!$C$29:$C$48,基础数据!$B$29:$B$48,广告是否投放过高——第三轮积分赛四季度广告复盘!B161)/100</f>
        <v>0.20750978384837152</v>
      </c>
      <c r="Y161" s="98">
        <v>1000</v>
      </c>
      <c r="Z161" s="99">
        <f>IFERROR(LOOKUP(1,0/('4Q产品评价处理'!$A$12:$A$1017=C161),'4Q产品评价处理'!$G$12:$G$1017),0)</f>
        <v>0.15</v>
      </c>
      <c r="AA161" s="102">
        <f t="shared" si="32"/>
        <v>1000</v>
      </c>
      <c r="AB161" s="100">
        <f>M161*广告累计效应系数计算!$G$2*广告累计效应系数计算!$K$2+广告是否投放过高——第三轮积分赛四季度广告复盘!T161*广告累计效应系数计算!$G$2+广告是否投放过高——第三轮积分赛四季度广告复盘!AA161</f>
        <v>1247.1014918631345</v>
      </c>
      <c r="AC161" s="100">
        <f t="shared" si="33"/>
        <v>40023.265505892588</v>
      </c>
      <c r="AD161" s="100">
        <f>IFERROR(IF(B161=基础数据!$A$2,广告是否投放过高——第三轮积分赛四季度广告复盘!AB161/广告是否投放过高——第三轮积分赛四季度广告复盘!AC161*基础数据!$D$2,IF(B161=基础数据!$A$3,广告是否投放过高——第三轮积分赛四季度广告复盘!AB161/广告是否投放过高——第三轮积分赛四季度广告复盘!AC161*基础数据!$D$3,IF(B161=基础数据!$A$4,广告是否投放过高——第三轮积分赛四季度广告复盘!AB161/广告是否投放过高——第三轮积分赛四季度广告复盘!AC161*基础数据!$D$4,广告是否投放过高——第三轮积分赛四季度广告复盘!AB161/广告是否投放过高——第三轮积分赛四季度广告复盘!AC161*基础数据!$D$5))),0)</f>
        <v>0.15579706904219556</v>
      </c>
      <c r="AE161" s="115">
        <f>(AD161-Z161)*SUMIFS(基础数据!$C$51:$C$78,基础数据!$B$51:$B$78,广告是否投放过高——第三轮积分赛四季度广告复盘!B161)/100</f>
        <v>0.40921510368858521</v>
      </c>
      <c r="AF161" s="117">
        <f t="shared" si="34"/>
        <v>0</v>
      </c>
      <c r="AG161" s="104">
        <f t="shared" si="35"/>
        <v>0.71199847266649563</v>
      </c>
      <c r="AH161" s="104">
        <v>187.7698620448484</v>
      </c>
      <c r="AI161" s="104">
        <f>IF(B161=基础数据!$A$2,基础数据!$B$2*广告是否投放过高——第三轮积分赛四季度广告复盘!AG161,IF(B161=基础数据!$A$3,基础数据!$B$3*广告是否投放过高——第三轮积分赛四季度广告复盘!AG161,IF(B161=基础数据!$A$4,基础数据!$B$4*广告是否投放过高——第三轮积分赛四季度广告复盘!AG161,基础数据!$B$5*广告是否投放过高——第三轮积分赛四季度广告复盘!AG161)))-AH161</f>
        <v>97.029527021749828</v>
      </c>
    </row>
    <row r="162" spans="1:35">
      <c r="A162" s="94">
        <f t="shared" si="24"/>
        <v>15</v>
      </c>
      <c r="B162" s="100" t="str">
        <f>IFERROR(LOOKUP(1,0/((订单汇总处理!$G$7:$G$2423=C162)*(订单汇总处理!$D$7:$D$2423=2)),订单汇总处理!$H$7:$H$2423),B163)</f>
        <v>老年群体</v>
      </c>
      <c r="C162" s="100" t="str">
        <f t="shared" si="25"/>
        <v>1老</v>
      </c>
      <c r="D162" s="98" t="s">
        <v>3369</v>
      </c>
      <c r="E162" s="98"/>
      <c r="F162" s="99">
        <f>IFERROR(LOOKUP(1,0/('1Q产品评价处理'!$A$13:$A$94=C162),'1Q产品评价处理'!$G$13:$G$94),0)</f>
        <v>0</v>
      </c>
      <c r="G162" s="102">
        <f t="shared" si="26"/>
        <v>0</v>
      </c>
      <c r="H162" s="100">
        <f t="shared" si="27"/>
        <v>0</v>
      </c>
      <c r="I162" s="100">
        <f>IFERROR(IF(B162=基础数据!$A$2,广告是否投放过高——第三轮积分赛四季度广告复盘!G162/广告是否投放过高——第三轮积分赛四季度广告复盘!H162*基础数据!$D$2,IF(B162=基础数据!$A$3,广告是否投放过高——第三轮积分赛四季度广告复盘!G162/广告是否投放过高——第三轮积分赛四季度广告复盘!H162*基础数据!$D$3,IF(B162=基础数据!$A$4,广告是否投放过高——第三轮积分赛四季度广告复盘!G162/广告是否投放过高——第三轮积分赛四季度广告复盘!H162*基础数据!$D$4,广告是否投放过高——第三轮积分赛四季度广告复盘!G162/广告是否投放过高——第三轮积分赛四季度广告复盘!H162*基础数据!$D$5))),0)</f>
        <v>0</v>
      </c>
      <c r="J162" s="115">
        <f>(I162-F162)*SUMIFS(基础数据!$C$9:$C$12,基础数据!$B$9:$B$12,广告是否投放过高——第三轮积分赛四季度广告复盘!B162)/100</f>
        <v>0</v>
      </c>
      <c r="K162" s="98">
        <v>0</v>
      </c>
      <c r="L162" s="99">
        <f>IFERROR(LOOKUP(1,0/('2Q产品评价处理'!$A$12:$A$507=C162),'2Q产品评价处理'!$G$12:$G$507),0)</f>
        <v>0</v>
      </c>
      <c r="M162" s="102">
        <f t="shared" si="28"/>
        <v>0</v>
      </c>
      <c r="N162" s="100">
        <f>M162+G162*广告累计效应系数计算!$G$2</f>
        <v>0</v>
      </c>
      <c r="O162" s="100">
        <f t="shared" si="29"/>
        <v>34975.11</v>
      </c>
      <c r="P162" s="100">
        <f>IFERROR(IF(B162=基础数据!$A$2,广告是否投放过高——第三轮积分赛四季度广告复盘!N162/广告是否投放过高——第三轮积分赛四季度广告复盘!O162*基础数据!$D$2,IF(B162=基础数据!$A$3,广告是否投放过高——第三轮积分赛四季度广告复盘!N162/广告是否投放过高——第三轮积分赛四季度广告复盘!O162*基础数据!$D$3,IF(B162=基础数据!$A$4,广告是否投放过高——第三轮积分赛四季度广告复盘!N162/广告是否投放过高——第三轮积分赛四季度广告复盘!O162*基础数据!$D$4,广告是否投放过高——第三轮积分赛四季度广告复盘!N162/广告是否投放过高——第三轮积分赛四季度广告复盘!O162*基础数据!$D$5))),0)</f>
        <v>0</v>
      </c>
      <c r="Q162" s="115">
        <f>(P162-L162)*SUMIFS(基础数据!$C$15:$C$26,基础数据!$B$15:$B$26,广告是否投放过高——第三轮积分赛四季度广告复盘!B162)/100</f>
        <v>0</v>
      </c>
      <c r="R162" s="98">
        <v>0</v>
      </c>
      <c r="S162" s="99">
        <f>IFERROR(LOOKUP(1,0/('3Q产品评价处理'!$A$12:$A$853=C162),'3Q产品评价处理'!$G$12:$G$853),0)</f>
        <v>0</v>
      </c>
      <c r="T162" s="102">
        <f t="shared" si="30"/>
        <v>0</v>
      </c>
      <c r="U162" s="100">
        <f>G162*广告累计效应系数计算!$G$2*广告累计效应系数计算!$K$2+广告是否投放过高——第三轮积分赛四季度广告复盘!M162*广告累计效应系数计算!$G$2+广告是否投放过高——第三轮积分赛四季度广告复盘!T162</f>
        <v>0</v>
      </c>
      <c r="V162" s="100">
        <f t="shared" si="31"/>
        <v>41820.445314785007</v>
      </c>
      <c r="W162" s="100">
        <f>IFERROR(IF(B162=基础数据!$A$2,广告是否投放过高——第三轮积分赛四季度广告复盘!U162/广告是否投放过高——第三轮积分赛四季度广告复盘!V162*基础数据!$D$2,IF(B162=基础数据!$A$3,广告是否投放过高——第三轮积分赛四季度广告复盘!U162/广告是否投放过高——第三轮积分赛四季度广告复盘!V162*基础数据!$D$3,IF(B162=基础数据!$A$4,广告是否投放过高——第三轮积分赛四季度广告复盘!U162/广告是否投放过高——第三轮积分赛四季度广告复盘!V162*基础数据!$D$4,广告是否投放过高——第三轮积分赛四季度广告复盘!U162/广告是否投放过高——第三轮积分赛四季度广告复盘!V162*基础数据!$D$5))),0)</f>
        <v>0</v>
      </c>
      <c r="X162" s="115">
        <f>(W162-S162)*SUMIFS(基础数据!$C$29:$C$48,基础数据!$B$29:$B$48,广告是否投放过高——第三轮积分赛四季度广告复盘!B162)/100</f>
        <v>0</v>
      </c>
      <c r="Y162" s="98">
        <v>0</v>
      </c>
      <c r="Z162" s="99">
        <f>IFERROR(LOOKUP(1,0/('4Q产品评价处理'!$A$12:$A$1017=C162),'4Q产品评价处理'!$G$12:$G$1017),0)</f>
        <v>0</v>
      </c>
      <c r="AA162" s="102">
        <f t="shared" si="32"/>
        <v>0</v>
      </c>
      <c r="AB162" s="100">
        <f>M162*广告累计效应系数计算!$G$2*广告累计效应系数计算!$K$2+广告是否投放过高——第三轮积分赛四季度广告复盘!T162*广告累计效应系数计算!$G$2+广告是否投放过高——第三轮积分赛四季度广告复盘!AA162</f>
        <v>0</v>
      </c>
      <c r="AC162" s="100">
        <f t="shared" si="33"/>
        <v>40023.265505892588</v>
      </c>
      <c r="AD162" s="100">
        <f>IFERROR(IF(B162=基础数据!$A$2,广告是否投放过高——第三轮积分赛四季度广告复盘!AB162/广告是否投放过高——第三轮积分赛四季度广告复盘!AC162*基础数据!$D$2,IF(B162=基础数据!$A$3,广告是否投放过高——第三轮积分赛四季度广告复盘!AB162/广告是否投放过高——第三轮积分赛四季度广告复盘!AC162*基础数据!$D$3,IF(B162=基础数据!$A$4,广告是否投放过高——第三轮积分赛四季度广告复盘!AB162/广告是否投放过高——第三轮积分赛四季度广告复盘!AC162*基础数据!$D$4,广告是否投放过高——第三轮积分赛四季度广告复盘!AB162/广告是否投放过高——第三轮积分赛四季度广告复盘!AC162*基础数据!$D$5))),0)</f>
        <v>0</v>
      </c>
      <c r="AE162" s="115">
        <f>(AD162-Z162)*SUMIFS(基础数据!$C$51:$C$78,基础数据!$B$51:$B$78,广告是否投放过高——第三轮积分赛四季度广告复盘!B162)/100</f>
        <v>0</v>
      </c>
      <c r="AF162" s="117">
        <f t="shared" si="34"/>
        <v>0</v>
      </c>
      <c r="AG162" s="104">
        <f t="shared" si="35"/>
        <v>0</v>
      </c>
      <c r="AH162" s="104">
        <v>0</v>
      </c>
      <c r="AI162" s="104">
        <f>IF(B162=基础数据!$A$2,基础数据!$B$2*广告是否投放过高——第三轮积分赛四季度广告复盘!AG162,IF(B162=基础数据!$A$3,基础数据!$B$3*广告是否投放过高——第三轮积分赛四季度广告复盘!AG162,IF(B162=基础数据!$A$4,基础数据!$B$4*广告是否投放过高——第三轮积分赛四季度广告复盘!AG162,基础数据!$B$5*广告是否投放过高——第三轮积分赛四季度广告复盘!AG162)))-AH162</f>
        <v>0</v>
      </c>
    </row>
    <row r="163" spans="1:35">
      <c r="A163" s="94">
        <f t="shared" si="24"/>
        <v>15</v>
      </c>
      <c r="B163" s="100" t="str">
        <f>IFERROR(LOOKUP(1,0/((订单汇总处理!$G$7:$G$2423=C163)*(订单汇总处理!$D$7:$D$2423=2)),订单汇总处理!$H$7:$H$2423),B164)</f>
        <v>老年群体</v>
      </c>
      <c r="C163" s="100" t="str">
        <f t="shared" si="25"/>
        <v>2老</v>
      </c>
      <c r="D163" s="98" t="s">
        <v>3370</v>
      </c>
      <c r="E163" s="98"/>
      <c r="F163" s="99">
        <f>IFERROR(LOOKUP(1,0/('1Q产品评价处理'!$A$13:$A$94=C163),'1Q产品评价处理'!$G$13:$G$94),0)</f>
        <v>0</v>
      </c>
      <c r="G163" s="102">
        <f t="shared" si="26"/>
        <v>0</v>
      </c>
      <c r="H163" s="100">
        <f t="shared" si="27"/>
        <v>0</v>
      </c>
      <c r="I163" s="100">
        <f>IFERROR(IF(B163=基础数据!$A$2,广告是否投放过高——第三轮积分赛四季度广告复盘!G163/广告是否投放过高——第三轮积分赛四季度广告复盘!H163*基础数据!$D$2,IF(B163=基础数据!$A$3,广告是否投放过高——第三轮积分赛四季度广告复盘!G163/广告是否投放过高——第三轮积分赛四季度广告复盘!H163*基础数据!$D$3,IF(B163=基础数据!$A$4,广告是否投放过高——第三轮积分赛四季度广告复盘!G163/广告是否投放过高——第三轮积分赛四季度广告复盘!H163*基础数据!$D$4,广告是否投放过高——第三轮积分赛四季度广告复盘!G163/广告是否投放过高——第三轮积分赛四季度广告复盘!H163*基础数据!$D$5))),0)</f>
        <v>0</v>
      </c>
      <c r="J163" s="115">
        <f>(I163-F163)*SUMIFS(基础数据!$C$9:$C$12,基础数据!$B$9:$B$12,广告是否投放过高——第三轮积分赛四季度广告复盘!B163)/100</f>
        <v>0</v>
      </c>
      <c r="K163" s="98">
        <v>0</v>
      </c>
      <c r="L163" s="99">
        <f>IFERROR(LOOKUP(1,0/('2Q产品评价处理'!$A$12:$A$507=C163),'2Q产品评价处理'!$G$12:$G$507),0)</f>
        <v>0</v>
      </c>
      <c r="M163" s="102">
        <f t="shared" si="28"/>
        <v>0</v>
      </c>
      <c r="N163" s="100">
        <f>M163+G163*广告累计效应系数计算!$G$2</f>
        <v>0</v>
      </c>
      <c r="O163" s="100">
        <f t="shared" si="29"/>
        <v>34975.11</v>
      </c>
      <c r="P163" s="100">
        <f>IFERROR(IF(B163=基础数据!$A$2,广告是否投放过高——第三轮积分赛四季度广告复盘!N163/广告是否投放过高——第三轮积分赛四季度广告复盘!O163*基础数据!$D$2,IF(B163=基础数据!$A$3,广告是否投放过高——第三轮积分赛四季度广告复盘!N163/广告是否投放过高——第三轮积分赛四季度广告复盘!O163*基础数据!$D$3,IF(B163=基础数据!$A$4,广告是否投放过高——第三轮积分赛四季度广告复盘!N163/广告是否投放过高——第三轮积分赛四季度广告复盘!O163*基础数据!$D$4,广告是否投放过高——第三轮积分赛四季度广告复盘!N163/广告是否投放过高——第三轮积分赛四季度广告复盘!O163*基础数据!$D$5))),0)</f>
        <v>0</v>
      </c>
      <c r="Q163" s="115">
        <f>(P163-L163)*SUMIFS(基础数据!$C$15:$C$26,基础数据!$B$15:$B$26,广告是否投放过高——第三轮积分赛四季度广告复盘!B163)/100</f>
        <v>0</v>
      </c>
      <c r="R163" s="98">
        <v>0</v>
      </c>
      <c r="S163" s="99">
        <f>IFERROR(LOOKUP(1,0/('3Q产品评价处理'!$A$12:$A$853=C163),'3Q产品评价处理'!$G$12:$G$853),0)</f>
        <v>0</v>
      </c>
      <c r="T163" s="102">
        <f t="shared" si="30"/>
        <v>0</v>
      </c>
      <c r="U163" s="100">
        <f>G163*广告累计效应系数计算!$G$2*广告累计效应系数计算!$K$2+广告是否投放过高——第三轮积分赛四季度广告复盘!M163*广告累计效应系数计算!$G$2+广告是否投放过高——第三轮积分赛四季度广告复盘!T163</f>
        <v>0</v>
      </c>
      <c r="V163" s="100">
        <f t="shared" si="31"/>
        <v>41820.445314785007</v>
      </c>
      <c r="W163" s="100">
        <f>IFERROR(IF(B163=基础数据!$A$2,广告是否投放过高——第三轮积分赛四季度广告复盘!U163/广告是否投放过高——第三轮积分赛四季度广告复盘!V163*基础数据!$D$2,IF(B163=基础数据!$A$3,广告是否投放过高——第三轮积分赛四季度广告复盘!U163/广告是否投放过高——第三轮积分赛四季度广告复盘!V163*基础数据!$D$3,IF(B163=基础数据!$A$4,广告是否投放过高——第三轮积分赛四季度广告复盘!U163/广告是否投放过高——第三轮积分赛四季度广告复盘!V163*基础数据!$D$4,广告是否投放过高——第三轮积分赛四季度广告复盘!U163/广告是否投放过高——第三轮积分赛四季度广告复盘!V163*基础数据!$D$5))),0)</f>
        <v>0</v>
      </c>
      <c r="X163" s="115">
        <f>(W163-S163)*SUMIFS(基础数据!$C$29:$C$48,基础数据!$B$29:$B$48,广告是否投放过高——第三轮积分赛四季度广告复盘!B163)/100</f>
        <v>0</v>
      </c>
      <c r="Y163" s="98">
        <v>0</v>
      </c>
      <c r="Z163" s="99">
        <f>IFERROR(LOOKUP(1,0/('4Q产品评价处理'!$A$12:$A$1017=C163),'4Q产品评价处理'!$G$12:$G$1017),0)</f>
        <v>0</v>
      </c>
      <c r="AA163" s="102">
        <f t="shared" si="32"/>
        <v>0</v>
      </c>
      <c r="AB163" s="100">
        <f>M163*广告累计效应系数计算!$G$2*广告累计效应系数计算!$K$2+广告是否投放过高——第三轮积分赛四季度广告复盘!T163*广告累计效应系数计算!$G$2+广告是否投放过高——第三轮积分赛四季度广告复盘!AA163</f>
        <v>0</v>
      </c>
      <c r="AC163" s="100">
        <f t="shared" si="33"/>
        <v>40023.265505892588</v>
      </c>
      <c r="AD163" s="100">
        <f>IFERROR(IF(B163=基础数据!$A$2,广告是否投放过高——第三轮积分赛四季度广告复盘!AB163/广告是否投放过高——第三轮积分赛四季度广告复盘!AC163*基础数据!$D$2,IF(B163=基础数据!$A$3,广告是否投放过高——第三轮积分赛四季度广告复盘!AB163/广告是否投放过高——第三轮积分赛四季度广告复盘!AC163*基础数据!$D$3,IF(B163=基础数据!$A$4,广告是否投放过高——第三轮积分赛四季度广告复盘!AB163/广告是否投放过高——第三轮积分赛四季度广告复盘!AC163*基础数据!$D$4,广告是否投放过高——第三轮积分赛四季度广告复盘!AB163/广告是否投放过高——第三轮积分赛四季度广告复盘!AC163*基础数据!$D$5))),0)</f>
        <v>0</v>
      </c>
      <c r="AE163" s="115">
        <f>(AD163-Z163)*SUMIFS(基础数据!$C$51:$C$78,基础数据!$B$51:$B$78,广告是否投放过高——第三轮积分赛四季度广告复盘!B163)/100</f>
        <v>0</v>
      </c>
      <c r="AF163" s="117">
        <f t="shared" si="34"/>
        <v>0</v>
      </c>
      <c r="AG163" s="104">
        <f t="shared" si="35"/>
        <v>0</v>
      </c>
      <c r="AH163" s="104">
        <v>0</v>
      </c>
      <c r="AI163" s="104">
        <f>IF(B163=基础数据!$A$2,基础数据!$B$2*广告是否投放过高——第三轮积分赛四季度广告复盘!AG163,IF(B163=基础数据!$A$3,基础数据!$B$3*广告是否投放过高——第三轮积分赛四季度广告复盘!AG163,IF(B163=基础数据!$A$4,基础数据!$B$4*广告是否投放过高——第三轮积分赛四季度广告复盘!AG163,基础数据!$B$5*广告是否投放过高——第三轮积分赛四季度广告复盘!AG163)))-AH163</f>
        <v>0</v>
      </c>
    </row>
    <row r="164" spans="1:35">
      <c r="A164" s="94">
        <f t="shared" si="24"/>
        <v>16</v>
      </c>
      <c r="B164" s="100" t="str">
        <f>IFERROR(LOOKUP(1,0/((订单汇总处理!$G$7:$G$2423=C164)*(订单汇总处理!$D$7:$D$2423=2)),订单汇总处理!$H$7:$H$2423),B165)</f>
        <v>老年群体</v>
      </c>
      <c r="C164" s="100" t="str">
        <f t="shared" si="25"/>
        <v>L1</v>
      </c>
      <c r="D164" s="98" t="s">
        <v>3371</v>
      </c>
      <c r="E164" s="98"/>
      <c r="F164" s="99">
        <f>IFERROR(LOOKUP(1,0/('1Q产品评价处理'!$A$13:$A$94=C164),'1Q产品评价处理'!$G$13:$G$94),0)</f>
        <v>0</v>
      </c>
      <c r="G164" s="102">
        <f t="shared" si="26"/>
        <v>0</v>
      </c>
      <c r="H164" s="100">
        <f t="shared" si="27"/>
        <v>0</v>
      </c>
      <c r="I164" s="100">
        <f>IFERROR(IF(B164=基础数据!$A$2,广告是否投放过高——第三轮积分赛四季度广告复盘!G164/广告是否投放过高——第三轮积分赛四季度广告复盘!H164*基础数据!$D$2,IF(B164=基础数据!$A$3,广告是否投放过高——第三轮积分赛四季度广告复盘!G164/广告是否投放过高——第三轮积分赛四季度广告复盘!H164*基础数据!$D$3,IF(B164=基础数据!$A$4,广告是否投放过高——第三轮积分赛四季度广告复盘!G164/广告是否投放过高——第三轮积分赛四季度广告复盘!H164*基础数据!$D$4,广告是否投放过高——第三轮积分赛四季度广告复盘!G164/广告是否投放过高——第三轮积分赛四季度广告复盘!H164*基础数据!$D$5))),0)</f>
        <v>0</v>
      </c>
      <c r="J164" s="115">
        <f>(I164-F164)*SUMIFS(基础数据!$C$9:$C$12,基础数据!$B$9:$B$12,广告是否投放过高——第三轮积分赛四季度广告复盘!B164)/100</f>
        <v>0</v>
      </c>
      <c r="K164" s="98">
        <v>2011.11</v>
      </c>
      <c r="L164" s="99">
        <f>IFERROR(LOOKUP(1,0/('2Q产品评价处理'!$A$12:$A$507=C164),'2Q产品评价处理'!$G$12:$G$507),0)</f>
        <v>0.28000000000000003</v>
      </c>
      <c r="M164" s="102">
        <f t="shared" si="28"/>
        <v>2011.11</v>
      </c>
      <c r="N164" s="100">
        <f>M164+G164*广告累计效应系数计算!$G$2</f>
        <v>2011.11</v>
      </c>
      <c r="O164" s="100">
        <f t="shared" si="29"/>
        <v>34975.11</v>
      </c>
      <c r="P164" s="100">
        <f>IFERROR(IF(B164=基础数据!$A$2,广告是否投放过高——第三轮积分赛四季度广告复盘!N164/广告是否投放过高——第三轮积分赛四季度广告复盘!O164*基础数据!$D$2,IF(B164=基础数据!$A$3,广告是否投放过高——第三轮积分赛四季度广告复盘!N164/广告是否投放过高——第三轮积分赛四季度广告复盘!O164*基础数据!$D$3,IF(B164=基础数据!$A$4,广告是否投放过高——第三轮积分赛四季度广告复盘!N164/广告是否投放过高——第三轮积分赛四季度广告复盘!O164*基础数据!$D$4,广告是否投放过高——第三轮积分赛四季度广告复盘!N164/广告是否投放过高——第三轮积分赛四季度广告复盘!O164*基础数据!$D$5))),0)</f>
        <v>0.28750588632887786</v>
      </c>
      <c r="Q164" s="115">
        <f>(P164-L164)*SUMIFS(基础数据!$C$15:$C$26,基础数据!$B$15:$B$26,广告是否投放过高——第三轮积分赛四季度广告复盘!B164)/100</f>
        <v>0.24168953978986615</v>
      </c>
      <c r="R164" s="98">
        <v>0</v>
      </c>
      <c r="S164" s="99">
        <f>IFERROR(LOOKUP(1,0/('3Q产品评价处理'!$A$12:$A$853=C164),'3Q产品评价处理'!$G$12:$G$853),0)</f>
        <v>0.13</v>
      </c>
      <c r="T164" s="102">
        <f t="shared" si="30"/>
        <v>0</v>
      </c>
      <c r="U164" s="100">
        <f>G164*广告累计效应系数计算!$G$2*广告累计效应系数计算!$K$2+广告是否投放过高——第三轮积分赛四季度广告复盘!M164*广告累计效应系数计算!$G$2+广告是否投放过高——第三轮积分赛四季度广告复盘!T164</f>
        <v>1079.0351975166702</v>
      </c>
      <c r="V164" s="100">
        <f t="shared" si="31"/>
        <v>41820.445314785007</v>
      </c>
      <c r="W164" s="100">
        <f>IFERROR(IF(B164=基础数据!$A$2,广告是否投放过高——第三轮积分赛四季度广告复盘!U164/广告是否投放过高——第三轮积分赛四季度广告复盘!V164*基础数据!$D$2,IF(B164=基础数据!$A$3,广告是否投放过高——第三轮积分赛四季度广告复盘!U164/广告是否投放过高——第三轮积分赛四季度广告复盘!V164*基础数据!$D$3,IF(B164=基础数据!$A$4,广告是否投放过高——第三轮积分赛四季度广告复盘!U164/广告是否投放过高——第三轮积分赛四季度广告复盘!V164*基础数据!$D$4,广告是否投放过高——第三轮积分赛四季度广告复盘!U164/广告是否投放过高——第三轮积分赛四季度广告复盘!V164*基础数据!$D$5))),0)</f>
        <v>0.12900809513082745</v>
      </c>
      <c r="X164" s="115">
        <f>(W164-S164)*SUMIFS(基础数据!$C$29:$C$48,基础数据!$B$29:$B$48,广告是否投放过高——第三轮积分赛四季度广告复盘!B164)/100</f>
        <v>-4.9625000604702929E-2</v>
      </c>
      <c r="Y164" s="98">
        <v>5011</v>
      </c>
      <c r="Z164" s="99">
        <f>IFERROR(LOOKUP(1,0/('4Q产品评价处理'!$A$12:$A$1017=C164),'4Q产品评价处理'!$G$12:$G$1017),0)</f>
        <v>0.68</v>
      </c>
      <c r="AA164" s="102">
        <f t="shared" si="32"/>
        <v>5011</v>
      </c>
      <c r="AB164" s="100">
        <f>M164*广告累计效应系数计算!$G$2*广告累计效应系数计算!$K$2+广告是否投放过高——第三轮积分赛四季度广告复盘!T164*广告累计效应系数计算!$G$2+广告是否投放过高——第三轮积分赛四季度广告复盘!AA164</f>
        <v>5507.9482813008681</v>
      </c>
      <c r="AC164" s="100">
        <f t="shared" si="33"/>
        <v>40023.265505892588</v>
      </c>
      <c r="AD164" s="100">
        <f>IFERROR(IF(B164=基础数据!$A$2,广告是否投放过高——第三轮积分赛四季度广告复盘!AB164/广告是否投放过高——第三轮积分赛四季度广告复盘!AC164*基础数据!$D$2,IF(B164=基础数据!$A$3,广告是否投放过高——第三轮积分赛四季度广告复盘!AB164/广告是否投放过高——第三轮积分赛四季度广告复盘!AC164*基础数据!$D$3,IF(B164=基础数据!$A$4,广告是否投放过高——第三轮积分赛四季度广告复盘!AB164/广告是否投放过高——第三轮积分赛四季度广告复盘!AC164*基础数据!$D$4,广告是否投放过高——第三轮积分赛四季度广告复盘!AB164/广告是否投放过高——第三轮积分赛四季度广告复盘!AC164*基础数据!$D$5))),0)</f>
        <v>0.68809331418621222</v>
      </c>
      <c r="AE164" s="115">
        <f>(AD164-Z164)*SUMIFS(基础数据!$C$51:$C$78,基础数据!$B$51:$B$78,广告是否投放过高——第三轮积分赛四季度广告复盘!B164)/100</f>
        <v>0.57130704840471747</v>
      </c>
      <c r="AF164" s="117">
        <f t="shared" si="34"/>
        <v>0</v>
      </c>
      <c r="AG164" s="104">
        <f t="shared" si="35"/>
        <v>0.76337158758988066</v>
      </c>
      <c r="AH164" s="104">
        <v>43.473416166432386</v>
      </c>
      <c r="AI164" s="104">
        <f>IF(B164=基础数据!$A$2,基础数据!$B$2*广告是否投放过高——第三轮积分赛四季度广告复盘!AG164,IF(B164=基础数据!$A$3,基础数据!$B$3*广告是否投放过高——第三轮积分赛四季度广告复盘!AG164,IF(B164=基础数据!$A$4,基础数据!$B$4*广告是否投放过高——第三轮积分赛四季度广告复盘!AG164,基础数据!$B$5*广告是否投放过高——第三轮积分赛四季度广告复盘!AG164)))-AH164</f>
        <v>261.87521886951987</v>
      </c>
    </row>
    <row r="165" spans="1:35" ht="26.4">
      <c r="A165" s="94">
        <f t="shared" si="24"/>
        <v>17</v>
      </c>
      <c r="B165" s="100" t="str">
        <f>IFERROR(LOOKUP(1,0/((订单汇总处理!$G$7:$G$2423=C165)*(订单汇总处理!$D$7:$D$2423=2)),订单汇总处理!$H$7:$H$2423),B166)</f>
        <v>老年群体</v>
      </c>
      <c r="C165" s="100" t="str">
        <f t="shared" si="25"/>
        <v>lll1</v>
      </c>
      <c r="D165" s="98" t="s">
        <v>3372</v>
      </c>
      <c r="E165" s="98"/>
      <c r="F165" s="99">
        <f>IFERROR(LOOKUP(1,0/('1Q产品评价处理'!$A$13:$A$94=C165),'1Q产品评价处理'!$G$13:$G$94),0)</f>
        <v>0</v>
      </c>
      <c r="G165" s="102">
        <f t="shared" si="26"/>
        <v>0</v>
      </c>
      <c r="H165" s="100">
        <f t="shared" si="27"/>
        <v>0</v>
      </c>
      <c r="I165" s="100">
        <f>IFERROR(IF(B165=基础数据!$A$2,广告是否投放过高——第三轮积分赛四季度广告复盘!G165/广告是否投放过高——第三轮积分赛四季度广告复盘!H165*基础数据!$D$2,IF(B165=基础数据!$A$3,广告是否投放过高——第三轮积分赛四季度广告复盘!G165/广告是否投放过高——第三轮积分赛四季度广告复盘!H165*基础数据!$D$3,IF(B165=基础数据!$A$4,广告是否投放过高——第三轮积分赛四季度广告复盘!G165/广告是否投放过高——第三轮积分赛四季度广告复盘!H165*基础数据!$D$4,广告是否投放过高——第三轮积分赛四季度广告复盘!G165/广告是否投放过高——第三轮积分赛四季度广告复盘!H165*基础数据!$D$5))),0)</f>
        <v>0</v>
      </c>
      <c r="J165" s="115">
        <f>(I165-F165)*SUMIFS(基础数据!$C$9:$C$12,基础数据!$B$9:$B$12,广告是否投放过高——第三轮积分赛四季度广告复盘!B165)/100</f>
        <v>0</v>
      </c>
      <c r="K165" s="98">
        <v>0</v>
      </c>
      <c r="L165" s="99">
        <f>IFERROR(LOOKUP(1,0/('2Q产品评价处理'!$A$12:$A$507=C165),'2Q产品评价处理'!$G$12:$G$507),0)</f>
        <v>0</v>
      </c>
      <c r="M165" s="102">
        <f t="shared" si="28"/>
        <v>0</v>
      </c>
      <c r="N165" s="100">
        <f>M165+G165*广告累计效应系数计算!$G$2</f>
        <v>0</v>
      </c>
      <c r="O165" s="100">
        <f t="shared" si="29"/>
        <v>34975.11</v>
      </c>
      <c r="P165" s="100">
        <f>IFERROR(IF(B165=基础数据!$A$2,广告是否投放过高——第三轮积分赛四季度广告复盘!N165/广告是否投放过高——第三轮积分赛四季度广告复盘!O165*基础数据!$D$2,IF(B165=基础数据!$A$3,广告是否投放过高——第三轮积分赛四季度广告复盘!N165/广告是否投放过高——第三轮积分赛四季度广告复盘!O165*基础数据!$D$3,IF(B165=基础数据!$A$4,广告是否投放过高——第三轮积分赛四季度广告复盘!N165/广告是否投放过高——第三轮积分赛四季度广告复盘!O165*基础数据!$D$4,广告是否投放过高——第三轮积分赛四季度广告复盘!N165/广告是否投放过高——第三轮积分赛四季度广告复盘!O165*基础数据!$D$5))),0)</f>
        <v>0</v>
      </c>
      <c r="Q165" s="115">
        <f>(P165-L165)*SUMIFS(基础数据!$C$15:$C$26,基础数据!$B$15:$B$26,广告是否投放过高——第三轮积分赛四季度广告复盘!B165)/100</f>
        <v>0</v>
      </c>
      <c r="R165" s="98">
        <v>4000</v>
      </c>
      <c r="S165" s="99">
        <f>IFERROR(LOOKUP(1,0/('3Q产品评价处理'!$A$12:$A$853=C165),'3Q产品评价处理'!$G$12:$G$853),0)</f>
        <v>0.47</v>
      </c>
      <c r="T165" s="102">
        <f t="shared" si="30"/>
        <v>4000</v>
      </c>
      <c r="U165" s="100">
        <f>G165*广告累计效应系数计算!$G$2*广告累计效应系数计算!$K$2+广告是否投放过高——第三轮积分赛四季度广告复盘!M165*广告累计效应系数计算!$G$2+广告是否投放过高——第三轮积分赛四季度广告复盘!T165</f>
        <v>4000</v>
      </c>
      <c r="V165" s="100">
        <f t="shared" si="31"/>
        <v>41820.445314785007</v>
      </c>
      <c r="W165" s="100">
        <f>IFERROR(IF(B165=基础数据!$A$2,广告是否投放过高——第三轮积分赛四季度广告复盘!U165/广告是否投放过高——第三轮积分赛四季度广告复盘!V165*基础数据!$D$2,IF(B165=基础数据!$A$3,广告是否投放过高——第三轮积分赛四季度广告复盘!U165/广告是否投放过高——第三轮积分赛四季度广告复盘!V165*基础数据!$D$3,IF(B165=基础数据!$A$4,广告是否投放过高——第三轮积分赛四季度广告复盘!U165/广告是否投放过高——第三轮积分赛四季度广告复盘!V165*基础数据!$D$4,广告是否投放过高——第三轮积分赛四季度广告复盘!U165/广告是否投放过高——第三轮积分赛四季度广告复盘!V165*基础数据!$D$5))),0)</f>
        <v>0.47823498409590803</v>
      </c>
      <c r="X165" s="115">
        <f>(W165-S165)*SUMIFS(基础数据!$C$29:$C$48,基础数据!$B$29:$B$48,广告是否投放过高——第三轮积分赛四季度广告复盘!B165)/100</f>
        <v>0.41199625431828024</v>
      </c>
      <c r="Y165" s="98">
        <v>0</v>
      </c>
      <c r="Z165" s="99">
        <f>IFERROR(LOOKUP(1,0/('4Q产品评价处理'!$A$12:$A$1017=C165),'4Q产品评价处理'!$G$12:$G$1017),0)</f>
        <v>0.27</v>
      </c>
      <c r="AA165" s="102">
        <f t="shared" si="32"/>
        <v>0</v>
      </c>
      <c r="AB165" s="100">
        <f>M165*广告累计效应系数计算!$G$2*广告累计效应系数计算!$K$2+广告是否投放过高——第三轮积分赛四季度广告复盘!T165*广告累计效应系数计算!$G$2+广告是否投放过高——第三轮积分赛四季度广告复盘!AA165</f>
        <v>2146.1485398942282</v>
      </c>
      <c r="AC165" s="100">
        <f t="shared" si="33"/>
        <v>40023.265505892588</v>
      </c>
      <c r="AD165" s="100">
        <f>IFERROR(IF(B165=基础数据!$A$2,广告是否投放过高——第三轮积分赛四季度广告复盘!AB165/广告是否投放过高——第三轮积分赛四季度广告复盘!AC165*基础数据!$D$2,IF(B165=基础数据!$A$3,广告是否投放过高——第三轮积分赛四季度广告复盘!AB165/广告是否投放过高——第三轮积分赛四季度广告复盘!AC165*基础数据!$D$3,IF(B165=基础数据!$A$4,广告是否投放过高——第三轮积分赛四季度广告复盘!AB165/广告是否投放过高——第三轮积分赛四季度广告复盘!AC165*基础数据!$D$4,广告是否投放过高——第三轮积分赛四季度广告复盘!AB165/广告是否投放过高——第三轮积分赛四季度广告复盘!AC165*基础数据!$D$5))),0)</f>
        <v>0.26811262309146822</v>
      </c>
      <c r="AE165" s="115">
        <f>(AD165-Z165)*SUMIFS(基础数据!$C$51:$C$78,基础数据!$B$51:$B$78,广告是否投放过高——第三轮积分赛四季度广告复盘!B165)/100</f>
        <v>-0.13322993597325986</v>
      </c>
      <c r="AF165" s="117">
        <f t="shared" si="34"/>
        <v>0</v>
      </c>
      <c r="AG165" s="104">
        <f t="shared" si="35"/>
        <v>0.27876631834502041</v>
      </c>
      <c r="AH165" s="104">
        <v>-60.817814641109393</v>
      </c>
      <c r="AI165" s="104">
        <f>IF(B165=基础数据!$A$2,基础数据!$B$2*广告是否投放过高——第三轮积分赛四季度广告复盘!AG165,IF(B165=基础数据!$A$3,基础数据!$B$3*广告是否投放过高——第三轮积分赛四季度广告复盘!AG165,IF(B165=基础数据!$A$4,基础数据!$B$4*广告是否投放过高——第三轮积分赛四季度广告复盘!AG165,基础数据!$B$5*广告是否投放过高——第三轮积分赛四季度广告复盘!AG165)))-AH165</f>
        <v>172.32434197911755</v>
      </c>
    </row>
    <row r="166" spans="1:35">
      <c r="A166" s="94">
        <f t="shared" si="24"/>
        <v>18</v>
      </c>
      <c r="B166" s="100" t="str">
        <f>IFERROR(LOOKUP(1,0/((订单汇总处理!$G$7:$G$2423=C166)*(订单汇总处理!$D$7:$D$2423=2)),订单汇总处理!$H$7:$H$2423),B167)</f>
        <v>老年群体</v>
      </c>
      <c r="C166" s="100" t="str">
        <f t="shared" si="25"/>
        <v>老年A1</v>
      </c>
      <c r="D166" s="98" t="s">
        <v>3373</v>
      </c>
      <c r="E166" s="98"/>
      <c r="F166" s="99">
        <f>IFERROR(LOOKUP(1,0/('1Q产品评价处理'!$A$13:$A$94=C166),'1Q产品评价处理'!$G$13:$G$94),0)</f>
        <v>0</v>
      </c>
      <c r="G166" s="102">
        <f t="shared" si="26"/>
        <v>0</v>
      </c>
      <c r="H166" s="100">
        <f t="shared" si="27"/>
        <v>0</v>
      </c>
      <c r="I166" s="100">
        <f>IFERROR(IF(B166=基础数据!$A$2,广告是否投放过高——第三轮积分赛四季度广告复盘!G166/广告是否投放过高——第三轮积分赛四季度广告复盘!H166*基础数据!$D$2,IF(B166=基础数据!$A$3,广告是否投放过高——第三轮积分赛四季度广告复盘!G166/广告是否投放过高——第三轮积分赛四季度广告复盘!H166*基础数据!$D$3,IF(B166=基础数据!$A$4,广告是否投放过高——第三轮积分赛四季度广告复盘!G166/广告是否投放过高——第三轮积分赛四季度广告复盘!H166*基础数据!$D$4,广告是否投放过高——第三轮积分赛四季度广告复盘!G166/广告是否投放过高——第三轮积分赛四季度广告复盘!H166*基础数据!$D$5))),0)</f>
        <v>0</v>
      </c>
      <c r="J166" s="115">
        <f>(I166-F166)*SUMIFS(基础数据!$C$9:$C$12,基础数据!$B$9:$B$12,广告是否投放过高——第三轮积分赛四季度广告复盘!B166)/100</f>
        <v>0</v>
      </c>
      <c r="K166" s="98">
        <v>2010</v>
      </c>
      <c r="L166" s="99">
        <f>IFERROR(LOOKUP(1,0/('2Q产品评价处理'!$A$12:$A$507=C166),'2Q产品评价处理'!$G$12:$G$507),0)</f>
        <v>0.28000000000000003</v>
      </c>
      <c r="M166" s="102">
        <f t="shared" si="28"/>
        <v>2010</v>
      </c>
      <c r="N166" s="100">
        <f>M166+G166*广告累计效应系数计算!$G$2</f>
        <v>2010</v>
      </c>
      <c r="O166" s="100">
        <f t="shared" si="29"/>
        <v>34975.11</v>
      </c>
      <c r="P166" s="100">
        <f>IFERROR(IF(B166=基础数据!$A$2,广告是否投放过高——第三轮积分赛四季度广告复盘!N166/广告是否投放过高——第三轮积分赛四季度广告复盘!O166*基础数据!$D$2,IF(B166=基础数据!$A$3,广告是否投放过高——第三轮积分赛四季度广告复盘!N166/广告是否投放过高——第三轮积分赛四季度广告复盘!O166*基础数据!$D$3,IF(B166=基础数据!$A$4,广告是否投放过高——第三轮积分赛四季度广告复盘!N166/广告是否投放过高——第三轮积分赛四季度广告复盘!O166*基础数据!$D$4,广告是否投放过高——第三轮积分赛四季度广告复盘!N166/广告是否投放过高——第三轮积分赛四季度广告复盘!O166*基础数据!$D$5))),0)</f>
        <v>0.2873472020531172</v>
      </c>
      <c r="Q166" s="115">
        <f>(P166-L166)*SUMIFS(基础数据!$C$15:$C$26,基础数据!$B$15:$B$26,广告是否投放过高——第三轮积分赛四季度广告复盘!B166)/100</f>
        <v>0.23657990611037302</v>
      </c>
      <c r="R166" s="98">
        <v>0</v>
      </c>
      <c r="S166" s="99">
        <f>IFERROR(LOOKUP(1,0/('3Q产品评价处理'!$A$12:$A$853=C166),'3Q产品评价处理'!$G$12:$G$853),0)</f>
        <v>0.13</v>
      </c>
      <c r="T166" s="102">
        <f t="shared" si="30"/>
        <v>0</v>
      </c>
      <c r="U166" s="100">
        <f>G166*广告累计效应系数计算!$G$2*广告累计效应系数计算!$K$2+广告是否投放过高——第三轮积分赛四季度广告复盘!M166*广告累计效应系数计算!$G$2+广告是否投放过高——第三轮积分赛四季度广告复盘!T166</f>
        <v>1078.4396412968497</v>
      </c>
      <c r="V166" s="100">
        <f t="shared" si="31"/>
        <v>41820.445314785007</v>
      </c>
      <c r="W166" s="100">
        <f>IFERROR(IF(B166=基础数据!$A$2,广告是否投放过高——第三轮积分赛四季度广告复盘!U166/广告是否投放过高——第三轮积分赛四季度广告复盘!V166*基础数据!$D$2,IF(B166=基础数据!$A$3,广告是否投放过高——第三轮积分赛四季度广告复盘!U166/广告是否投放过高——第三轮积分赛四季度广告复盘!V166*基础数据!$D$3,IF(B166=基础数据!$A$4,广告是否投放过高——第三轮积分赛四季度广告复盘!U166/广告是否投放过高——第三轮积分赛四季度广告复盘!V166*基础数据!$D$4,广告是否投放过高——第三轮积分赛四季度广告复盘!U166/广告是否投放过高——第三轮积分赛四季度广告复盘!V166*基础数据!$D$5))),0)</f>
        <v>0.12893689117599891</v>
      </c>
      <c r="X166" s="115">
        <f>(W166-S166)*SUMIFS(基础数据!$C$29:$C$48,基础数据!$B$29:$B$48,广告是否投放过高——第三轮积分赛四季度广告复盘!B166)/100</f>
        <v>-5.318733446477486E-2</v>
      </c>
      <c r="Y166" s="98">
        <v>0</v>
      </c>
      <c r="Z166" s="99">
        <f>IFERROR(LOOKUP(1,0/('4Q产品评价处理'!$A$12:$A$1017=C166),'4Q产品评价处理'!$G$12:$G$1017),0)</f>
        <v>0.06</v>
      </c>
      <c r="AA166" s="102">
        <f t="shared" si="32"/>
        <v>0</v>
      </c>
      <c r="AB166" s="100">
        <f>M166*广告累计效应系数计算!$G$2*广告累计效应系数计算!$K$2+广告是否投放过高——第三轮积分赛四季度广告复盘!T166*广告累计效应系数计算!$G$2+广告是否投放过高——第三轮积分赛四季度广告复盘!AA166</f>
        <v>496.67399864490039</v>
      </c>
      <c r="AC166" s="100">
        <f t="shared" si="33"/>
        <v>40023.265505892588</v>
      </c>
      <c r="AD166" s="100">
        <f>IFERROR(IF(B166=基础数据!$A$2,广告是否投放过高——第三轮积分赛四季度广告复盘!AB166/广告是否投放过高——第三轮积分赛四季度广告复盘!AC166*基础数据!$D$2,IF(B166=基础数据!$A$3,广告是否投放过高——第三轮积分赛四季度广告复盘!AB166/广告是否投放过高——第三轮积分赛四季度广告复盘!AC166*基础数据!$D$3,IF(B166=基础数据!$A$4,广告是否投放过高——第三轮积分赛四季度广告复盘!AB166/广告是否投放过高——第三轮积分赛四季度广告复盘!AC166*基础数据!$D$4,广告是否投放过高——第三轮积分赛四季度广告复盘!AB166/广告是否投放过高——第三轮积分赛四季度广告复盘!AC166*基础数据!$D$5))),0)</f>
        <v>6.2048160284644382E-2</v>
      </c>
      <c r="AE166" s="115">
        <f>(AD166-Z166)*SUMIFS(基础数据!$C$51:$C$78,基础数据!$B$51:$B$78,广告是否投放过高——第三轮积分赛四季度广告复盘!B166)/100</f>
        <v>0.14457963449304712</v>
      </c>
      <c r="AF166" s="117">
        <f t="shared" si="34"/>
        <v>0</v>
      </c>
      <c r="AG166" s="104">
        <f t="shared" si="35"/>
        <v>0.32797220613864531</v>
      </c>
      <c r="AH166" s="104">
        <v>-19.12425552069968</v>
      </c>
      <c r="AI166" s="104">
        <f>IF(B166=基础数据!$A$2,基础数据!$B$2*广告是否投放过高——第三轮积分赛四季度广告复盘!AG166,IF(B166=基础数据!$A$3,基础数据!$B$3*广告是否投放过高——第三轮积分赛四季度广告复盘!AG166,IF(B166=基础数据!$A$4,基础数据!$B$4*广告是否投放过高——第三轮积分赛四季度广告复盘!AG166,基础数据!$B$5*广告是否投放过高——第三轮积分赛四季度广告复盘!AG166)))-AH166</f>
        <v>150.3131379761578</v>
      </c>
    </row>
    <row r="167" spans="1:35">
      <c r="A167" s="94">
        <f t="shared" si="24"/>
        <v>19</v>
      </c>
      <c r="B167" s="100" t="str">
        <f>IFERROR(LOOKUP(1,0/((订单汇总处理!$G$7:$G$2423=C167)*(订单汇总处理!$D$7:$D$2423=2)),订单汇总处理!$H$7:$H$2423),B168)</f>
        <v>老年群体</v>
      </c>
      <c r="C167" s="100" t="str">
        <f t="shared" si="25"/>
        <v>丁11</v>
      </c>
      <c r="D167" s="98" t="s">
        <v>3374</v>
      </c>
      <c r="E167" s="98"/>
      <c r="F167" s="99">
        <f>IFERROR(LOOKUP(1,0/('1Q产品评价处理'!$A$13:$A$94=C167),'1Q产品评价处理'!$G$13:$G$94),0)</f>
        <v>0</v>
      </c>
      <c r="G167" s="102">
        <f t="shared" si="26"/>
        <v>0</v>
      </c>
      <c r="H167" s="100">
        <f t="shared" si="27"/>
        <v>0</v>
      </c>
      <c r="I167" s="100">
        <f>IFERROR(IF(B167=基础数据!$A$2,广告是否投放过高——第三轮积分赛四季度广告复盘!G167/广告是否投放过高——第三轮积分赛四季度广告复盘!H167*基础数据!$D$2,IF(B167=基础数据!$A$3,广告是否投放过高——第三轮积分赛四季度广告复盘!G167/广告是否投放过高——第三轮积分赛四季度广告复盘!H167*基础数据!$D$3,IF(B167=基础数据!$A$4,广告是否投放过高——第三轮积分赛四季度广告复盘!G167/广告是否投放过高——第三轮积分赛四季度广告复盘!H167*基础数据!$D$4,广告是否投放过高——第三轮积分赛四季度广告复盘!G167/广告是否投放过高——第三轮积分赛四季度广告复盘!H167*基础数据!$D$5))),0)</f>
        <v>0</v>
      </c>
      <c r="J167" s="115">
        <f>(I167-F167)*SUMIFS(基础数据!$C$9:$C$12,基础数据!$B$9:$B$12,广告是否投放过高——第三轮积分赛四季度广告复盘!B167)/100</f>
        <v>0</v>
      </c>
      <c r="K167" s="98">
        <v>0</v>
      </c>
      <c r="L167" s="99">
        <f>IFERROR(LOOKUP(1,0/('2Q产品评价处理'!$A$12:$A$507=C167),'2Q产品评价处理'!$G$12:$G$507),0)</f>
        <v>0</v>
      </c>
      <c r="M167" s="102">
        <f t="shared" si="28"/>
        <v>0</v>
      </c>
      <c r="N167" s="100">
        <f>M167+G167*广告累计效应系数计算!$G$2</f>
        <v>0</v>
      </c>
      <c r="O167" s="100">
        <f t="shared" si="29"/>
        <v>34975.11</v>
      </c>
      <c r="P167" s="100">
        <f>IFERROR(IF(B167=基础数据!$A$2,广告是否投放过高——第三轮积分赛四季度广告复盘!N167/广告是否投放过高——第三轮积分赛四季度广告复盘!O167*基础数据!$D$2,IF(B167=基础数据!$A$3,广告是否投放过高——第三轮积分赛四季度广告复盘!N167/广告是否投放过高——第三轮积分赛四季度广告复盘!O167*基础数据!$D$3,IF(B167=基础数据!$A$4,广告是否投放过高——第三轮积分赛四季度广告复盘!N167/广告是否投放过高——第三轮积分赛四季度广告复盘!O167*基础数据!$D$4,广告是否投放过高——第三轮积分赛四季度广告复盘!N167/广告是否投放过高——第三轮积分赛四季度广告复盘!O167*基础数据!$D$5))),0)</f>
        <v>0</v>
      </c>
      <c r="Q167" s="115">
        <f>(P167-L167)*SUMIFS(基础数据!$C$15:$C$26,基础数据!$B$15:$B$26,广告是否投放过高——第三轮积分赛四季度广告复盘!B167)/100</f>
        <v>0</v>
      </c>
      <c r="R167" s="98">
        <v>1555</v>
      </c>
      <c r="S167" s="99">
        <f>IFERROR(LOOKUP(1,0/('3Q产品评价处理'!$A$12:$A$853=C167),'3Q产品评价处理'!$G$12:$G$853),0)</f>
        <v>0.18</v>
      </c>
      <c r="T167" s="102">
        <f t="shared" si="30"/>
        <v>1555</v>
      </c>
      <c r="U167" s="100">
        <f>G167*广告累计效应系数计算!$G$2*广告累计效应系数计算!$K$2+广告是否投放过高——第三轮积分赛四季度广告复盘!M167*广告累计效应系数计算!$G$2+广告是否投放过高——第三轮积分赛四季度广告复盘!T167</f>
        <v>1555</v>
      </c>
      <c r="V167" s="100">
        <f t="shared" si="31"/>
        <v>41820.445314785007</v>
      </c>
      <c r="W167" s="100">
        <f>IFERROR(IF(B167=基础数据!$A$2,广告是否投放过高——第三轮积分赛四季度广告复盘!U167/广告是否投放过高——第三轮积分赛四季度广告复盘!V167*基础数据!$D$2,IF(B167=基础数据!$A$3,广告是否投放过高——第三轮积分赛四季度广告复盘!U167/广告是否投放过高——第三轮积分赛四季度广告复盘!V167*基础数据!$D$3,IF(B167=基础数据!$A$4,广告是否投放过高——第三轮积分赛四季度广告复盘!U167/广告是否投放过高——第三轮积分赛四季度广告复盘!V167*基础数据!$D$4,广告是否投放过高——第三轮积分赛四季度广告复盘!U167/广告是否投放过高——第三轮积分赛四季度广告复盘!V167*基础数据!$D$5))),0)</f>
        <v>0.18591385006728425</v>
      </c>
      <c r="X167" s="115">
        <f>(W167-S167)*SUMIFS(基础数据!$C$29:$C$48,基础数据!$B$29:$B$48,广告是否投放过高——第三轮积分赛四季度广告复盘!B167)/100</f>
        <v>0.29586991886623154</v>
      </c>
      <c r="Y167" s="98">
        <v>0</v>
      </c>
      <c r="Z167" s="99">
        <f>IFERROR(LOOKUP(1,0/('4Q产品评价处理'!$A$12:$A$1017=C167),'4Q产品评价处理'!$G$12:$G$1017),0)</f>
        <v>0.1</v>
      </c>
      <c r="AA167" s="102">
        <f t="shared" si="32"/>
        <v>0</v>
      </c>
      <c r="AB167" s="100">
        <f>M167*广告累计效应系数计算!$G$2*广告累计效应系数计算!$K$2+广告是否投放过高——第三轮积分赛四季度广告复盘!T167*广告累计效应系数计算!$G$2+广告是否投放过高——第三轮积分赛四季度广告复盘!AA167</f>
        <v>834.31524488388118</v>
      </c>
      <c r="AC167" s="100">
        <f t="shared" si="33"/>
        <v>40023.265505892588</v>
      </c>
      <c r="AD167" s="100">
        <f>IFERROR(IF(B167=基础数据!$A$2,广告是否投放过高——第三轮积分赛四季度广告复盘!AB167/广告是否投放过高——第三轮积分赛四季度广告复盘!AC167*基础数据!$D$2,IF(B167=基础数据!$A$3,广告是否投放过高——第三轮积分赛四季度广告复盘!AB167/广告是否投放过高——第三轮积分赛四季度广告复盘!AC167*基础数据!$D$3,IF(B167=基础数据!$A$4,广告是否投放过高——第三轮积分赛四季度广告复盘!AB167/广告是否投放过高——第三轮积分赛四季度广告复盘!AC167*基础数据!$D$4,广告是否投放过高——第三轮积分赛四季度广告复盘!AB167/广告是否投放过高——第三轮积分赛四季度广告复盘!AC167*基础数据!$D$5))),0)</f>
        <v>0.10422878222680827</v>
      </c>
      <c r="AE167" s="115">
        <f>(AD167-Z167)*SUMIFS(基础数据!$C$51:$C$78,基础数据!$B$51:$B$78,广告是否投放过高——第三轮积分赛四季度广告复盘!B167)/100</f>
        <v>0.29850973739039555</v>
      </c>
      <c r="AF167" s="117">
        <f t="shared" si="34"/>
        <v>0</v>
      </c>
      <c r="AG167" s="104">
        <f t="shared" si="35"/>
        <v>0.59437965625662703</v>
      </c>
      <c r="AH167" s="104">
        <v>170.76077455826919</v>
      </c>
      <c r="AI167" s="104">
        <f>IF(B167=基础数据!$A$2,基础数据!$B$2*广告是否投放过高——第三轮积分赛四季度广告复盘!AG167,IF(B167=基础数据!$A$3,基础数据!$B$3*广告是否投放过高——第三轮积分赛四季度广告复盘!AG167,IF(B167=基础数据!$A$4,基础数据!$B$4*广告是否投放过高——第三轮积分赛四季度广告复盘!AG167,基础数据!$B$5*广告是否投放过高——第三轮积分赛四季度广告复盘!AG167)))-AH167</f>
        <v>66.991087944381633</v>
      </c>
    </row>
    <row r="168" spans="1:35">
      <c r="A168" s="94">
        <f t="shared" si="24"/>
        <v>19</v>
      </c>
      <c r="B168" s="100" t="str">
        <f>IFERROR(LOOKUP(1,0/((订单汇总处理!$G$7:$G$2423=C168)*(订单汇总处理!$D$7:$D$2423=2)),订单汇总处理!$H$7:$H$2423),B169)</f>
        <v>老年群体</v>
      </c>
      <c r="C168" s="100" t="str">
        <f t="shared" si="25"/>
        <v>丁12</v>
      </c>
      <c r="D168" s="98" t="s">
        <v>3375</v>
      </c>
      <c r="E168" s="98"/>
      <c r="F168" s="99">
        <f>IFERROR(LOOKUP(1,0/('1Q产品评价处理'!$A$13:$A$94=C168),'1Q产品评价处理'!$G$13:$G$94),0)</f>
        <v>0</v>
      </c>
      <c r="G168" s="102">
        <f t="shared" si="26"/>
        <v>0</v>
      </c>
      <c r="H168" s="100">
        <f t="shared" si="27"/>
        <v>0</v>
      </c>
      <c r="I168" s="100">
        <f>IFERROR(IF(B168=基础数据!$A$2,广告是否投放过高——第三轮积分赛四季度广告复盘!G168/广告是否投放过高——第三轮积分赛四季度广告复盘!H168*基础数据!$D$2,IF(B168=基础数据!$A$3,广告是否投放过高——第三轮积分赛四季度广告复盘!G168/广告是否投放过高——第三轮积分赛四季度广告复盘!H168*基础数据!$D$3,IF(B168=基础数据!$A$4,广告是否投放过高——第三轮积分赛四季度广告复盘!G168/广告是否投放过高——第三轮积分赛四季度广告复盘!H168*基础数据!$D$4,广告是否投放过高——第三轮积分赛四季度广告复盘!G168/广告是否投放过高——第三轮积分赛四季度广告复盘!H168*基础数据!$D$5))),0)</f>
        <v>0</v>
      </c>
      <c r="J168" s="115">
        <f>(I168-F168)*SUMIFS(基础数据!$C$9:$C$12,基础数据!$B$9:$B$12,广告是否投放过高——第三轮积分赛四季度广告复盘!B168)/100</f>
        <v>0</v>
      </c>
      <c r="K168" s="98">
        <v>6066</v>
      </c>
      <c r="L168" s="99">
        <f>IFERROR(LOOKUP(1,0/('2Q产品评价处理'!$A$12:$A$507=C168),'2Q产品评价处理'!$G$12:$G$507),0)</f>
        <v>0.84</v>
      </c>
      <c r="M168" s="102">
        <f t="shared" si="28"/>
        <v>6066</v>
      </c>
      <c r="N168" s="100">
        <f>M168+G168*广告累计效应系数计算!$G$2</f>
        <v>6066</v>
      </c>
      <c r="O168" s="100">
        <f t="shared" si="29"/>
        <v>34975.11</v>
      </c>
      <c r="P168" s="100">
        <f>IFERROR(IF(B168=基础数据!$A$2,广告是否投放过高——第三轮积分赛四季度广告复盘!N168/广告是否投放过高——第三轮积分赛四季度广告复盘!O168*基础数据!$D$2,IF(B168=基础数据!$A$3,广告是否投放过高——第三轮积分赛四季度广告复盘!N168/广告是否投放过高——第三轮积分赛四季度广告复盘!O168*基础数据!$D$3,IF(B168=基础数据!$A$4,广告是否投放过高——第三轮积分赛四季度广告复盘!N168/广告是否投放过高——第三轮积分赛四季度广告复盘!O168*基础数据!$D$4,广告是否投放过高——第三轮积分赛四季度广告复盘!N168/广告是否投放过高——第三轮积分赛四季度广告复盘!O168*基础数据!$D$5))),0)</f>
        <v>0.86718812321104921</v>
      </c>
      <c r="Q168" s="115">
        <f>(P168-L168)*SUMIFS(基础数据!$C$15:$C$26,基础数据!$B$15:$B$26,广告是否投放过高——第三轮积分赛四季度广告复盘!B168)/100</f>
        <v>0.87545756739578562</v>
      </c>
      <c r="R168" s="98">
        <v>0</v>
      </c>
      <c r="S168" s="99">
        <f>IFERROR(LOOKUP(1,0/('3Q产品评价处理'!$A$12:$A$853=C168),'3Q产品评价处理'!$G$12:$G$853),0)</f>
        <v>0.38</v>
      </c>
      <c r="T168" s="102">
        <f t="shared" si="30"/>
        <v>0</v>
      </c>
      <c r="U168" s="100">
        <f>G168*广告累计效应系数计算!$G$2*广告累计效应系数计算!$K$2+广告是否投放过高——第三轮积分赛四季度广告复盘!M168*广告累计效应系数计算!$G$2+广告是否投放过高——第三轮积分赛四季度广告复盘!T168</f>
        <v>3254.6342607495972</v>
      </c>
      <c r="V168" s="100">
        <f t="shared" si="31"/>
        <v>41820.445314785007</v>
      </c>
      <c r="W168" s="100">
        <f>IFERROR(IF(B168=基础数据!$A$2,广告是否投放过高——第三轮积分赛四季度广告复盘!U168/广告是否投放过高——第三轮积分赛四季度广告复盘!V168*基础数据!$D$2,IF(B168=基础数据!$A$3,广告是否投放过高——第三轮积分赛四季度广告复盘!U168/广告是否投放过高——第三轮积分赛四季度广告复盘!V168*基础数据!$D$3,IF(B168=基础数据!$A$4,广告是否投放过高——第三轮积分赛四季度广告复盘!U168/广告是否投放过高——第三轮积分赛四季度广告复盘!V168*基础数据!$D$4,广告是否投放过高——第三轮积分赛四季度广告复盘!U168/广告是否投放过高——第三轮积分赛四季度广告复盘!V168*基础数据!$D$5))),0)</f>
        <v>0.38911999098189531</v>
      </c>
      <c r="X168" s="115">
        <f>(W168-S168)*SUMIFS(基础数据!$C$29:$C$48,基础数据!$B$29:$B$48,广告是否投放过高——第三轮积分赛四季度广告复盘!B168)/100</f>
        <v>0.45627314882422232</v>
      </c>
      <c r="Y168" s="98">
        <v>0</v>
      </c>
      <c r="Z168" s="99">
        <f>IFERROR(LOOKUP(1,0/('4Q产品评价处理'!$A$12:$A$1017=C168),'4Q产品评价处理'!$G$12:$G$1017),0)</f>
        <v>0.19</v>
      </c>
      <c r="AA168" s="102">
        <f t="shared" si="32"/>
        <v>0</v>
      </c>
      <c r="AB168" s="100">
        <f>M168*广告累计效应系数计算!$G$2*广告累计效应系数计算!$K$2+广告是否投放过高——第三轮积分赛四季度广告复盘!T168*广告累计效应系数计算!$G$2+广告是否投放过高——第三轮积分赛四季度广告复盘!AA168</f>
        <v>1498.917649641774</v>
      </c>
      <c r="AC168" s="100">
        <f t="shared" si="33"/>
        <v>40023.265505892588</v>
      </c>
      <c r="AD168" s="100">
        <f>IFERROR(IF(B168=基础数据!$A$2,广告是否投放过高——第三轮积分赛四季度广告复盘!AB168/广告是否投放过高——第三轮积分赛四季度广告复盘!AC168*基础数据!$D$2,IF(B168=基础数据!$A$3,广告是否投放过高——第三轮积分赛四季度广告复盘!AB168/广告是否投放过高——第三轮积分赛四季度广告复盘!AC168*基础数据!$D$3,IF(B168=基础数据!$A$4,广告是否投放过高——第三轮积分赛四季度广告复盘!AB168/广告是否投放过高——第三轮积分赛四季度广告复盘!AC168*基础数据!$D$4,广告是否投放过高——第三轮积分赛四季度广告复盘!AB168/广告是否投放过高——第三轮积分赛四季度广告复盘!AC168*基础数据!$D$5))),0)</f>
        <v>0.18725579118738944</v>
      </c>
      <c r="AE168" s="115">
        <f>(AD168-Z168)*SUMIFS(基础数据!$C$51:$C$78,基础数据!$B$51:$B$78,广告是否投放过高——第三轮积分赛四季度广告复盘!B168)/100</f>
        <v>-0.19371370008217945</v>
      </c>
      <c r="AF168" s="117">
        <f t="shared" si="34"/>
        <v>0</v>
      </c>
      <c r="AG168" s="104">
        <f t="shared" si="35"/>
        <v>1.1380170161378287</v>
      </c>
      <c r="AH168" s="104">
        <v>1.5752169211149081</v>
      </c>
      <c r="AI168" s="104">
        <f>IF(B168=基础数据!$A$2,基础数据!$B$2*广告是否投放过高——第三轮积分赛四季度广告复盘!AG168,IF(B168=基础数据!$A$3,基础数据!$B$3*广告是否投放过高——第三轮积分赛四季度广告复盘!AG168,IF(B168=基础数据!$A$4,基础数据!$B$4*广告是否投放过高——第三轮积分赛四季度广告复盘!AG168,基础数据!$B$5*广告是否投放过高——第三轮积分赛四季度广告复盘!AG168)))-AH168</f>
        <v>453.63158953401654</v>
      </c>
    </row>
    <row r="169" spans="1:35">
      <c r="A169" s="94">
        <f t="shared" si="24"/>
        <v>20</v>
      </c>
      <c r="B169" s="100" t="str">
        <f>IFERROR(LOOKUP(1,0/((订单汇总处理!$G$7:$G$2423=C169)*(订单汇总处理!$D$7:$D$2423=2)),订单汇总处理!$H$7:$H$2423),B170)</f>
        <v>老年群体</v>
      </c>
      <c r="C169" s="100" t="str">
        <f t="shared" si="25"/>
        <v>老</v>
      </c>
      <c r="D169" s="98" t="s">
        <v>3376</v>
      </c>
      <c r="E169" s="98"/>
      <c r="F169" s="99">
        <f>IFERROR(LOOKUP(1,0/('1Q产品评价处理'!$A$13:$A$94=C169),'1Q产品评价处理'!$G$13:$G$94),0)</f>
        <v>0</v>
      </c>
      <c r="G169" s="102">
        <f t="shared" si="26"/>
        <v>0</v>
      </c>
      <c r="H169" s="100">
        <f t="shared" si="27"/>
        <v>0</v>
      </c>
      <c r="I169" s="100">
        <f>IFERROR(IF(B169=基础数据!$A$2,广告是否投放过高——第三轮积分赛四季度广告复盘!G169/广告是否投放过高——第三轮积分赛四季度广告复盘!H169*基础数据!$D$2,IF(B169=基础数据!$A$3,广告是否投放过高——第三轮积分赛四季度广告复盘!G169/广告是否投放过高——第三轮积分赛四季度广告复盘!H169*基础数据!$D$3,IF(B169=基础数据!$A$4,广告是否投放过高——第三轮积分赛四季度广告复盘!G169/广告是否投放过高——第三轮积分赛四季度广告复盘!H169*基础数据!$D$4,广告是否投放过高——第三轮积分赛四季度广告复盘!G169/广告是否投放过高——第三轮积分赛四季度广告复盘!H169*基础数据!$D$5))),0)</f>
        <v>0</v>
      </c>
      <c r="J169" s="115">
        <f>(I169-F169)*SUMIFS(基础数据!$C$9:$C$12,基础数据!$B$9:$B$12,广告是否投放过高——第三轮积分赛四季度广告复盘!B169)/100</f>
        <v>0</v>
      </c>
      <c r="K169" s="98">
        <v>2000</v>
      </c>
      <c r="L169" s="99">
        <f>IFERROR(LOOKUP(1,0/('2Q产品评价处理'!$A$12:$A$507=C169),'2Q产品评价处理'!$G$12:$G$507),0)</f>
        <v>0.28000000000000003</v>
      </c>
      <c r="M169" s="102">
        <f t="shared" si="28"/>
        <v>2000</v>
      </c>
      <c r="N169" s="100">
        <f>M169+G169*广告累计效应系数计算!$G$2</f>
        <v>2000</v>
      </c>
      <c r="O169" s="100">
        <f t="shared" si="29"/>
        <v>34975.11</v>
      </c>
      <c r="P169" s="100">
        <f>IFERROR(IF(B169=基础数据!$A$2,广告是否投放过高——第三轮积分赛四季度广告复盘!N169/广告是否投放过高——第三轮积分赛四季度广告复盘!O169*基础数据!$D$2,IF(B169=基础数据!$A$3,广告是否投放过高——第三轮积分赛四季度广告复盘!N169/广告是否投放过高——第三轮积分赛四季度广告复盘!O169*基础数据!$D$3,IF(B169=基础数据!$A$4,广告是否投放过高——第三轮积分赛四季度广告复盘!N169/广告是否投放过高——第三轮积分赛四季度广告复盘!O169*基础数据!$D$4,广告是否投放过高——第三轮积分赛四季度广告复盘!N169/广告是否投放过高——第三轮积分赛四季度广告复盘!O169*基础数据!$D$5))),0)</f>
        <v>0.2859176139832012</v>
      </c>
      <c r="Q169" s="115">
        <f>(P169-L169)*SUMIFS(基础数据!$C$15:$C$26,基础数据!$B$15:$B$26,广告是否投放过高——第三轮积分赛四季度广告复盘!B169)/100</f>
        <v>0.19054717025907786</v>
      </c>
      <c r="R169" s="98">
        <v>0</v>
      </c>
      <c r="S169" s="99">
        <f>IFERROR(LOOKUP(1,0/('3Q产品评价处理'!$A$12:$A$853=C169),'3Q产品评价处理'!$G$12:$G$853),0)</f>
        <v>0.13</v>
      </c>
      <c r="T169" s="102">
        <f t="shared" si="30"/>
        <v>0</v>
      </c>
      <c r="U169" s="100">
        <f>G169*广告累计效应系数计算!$G$2*广告累计效应系数计算!$K$2+广告是否投放过高——第三轮积分赛四季度广告复盘!M169*广告累计效应系数计算!$G$2+广告是否投放过高——第三轮积分赛四季度广告复盘!T169</f>
        <v>1073.0742699471141</v>
      </c>
      <c r="V169" s="100">
        <f t="shared" si="31"/>
        <v>41820.445314785007</v>
      </c>
      <c r="W169" s="100">
        <f>IFERROR(IF(B169=基础数据!$A$2,广告是否投放过高——第三轮积分赛四季度广告复盘!U169/广告是否投放过高——第三轮积分赛四季度广告复盘!V169*基础数据!$D$2,IF(B169=基础数据!$A$3,广告是否投放过高——第三轮积分赛四季度广告复盘!U169/广告是否投放过高——第三轮积分赛四季度广告复盘!V169*基础数据!$D$3,IF(B169=基础数据!$A$4,广告是否投放过高——第三轮积分赛四季度广告复盘!U169/广告是否投放过高——第三轮积分赛四季度广告复盘!V169*基础数据!$D$4,广告是否投放过高——第三轮积分赛四季度广告复盘!U169/广告是否投放过高——第三轮积分赛四季度广告复盘!V169*基础数据!$D$5))),0)</f>
        <v>0.12829541410547157</v>
      </c>
      <c r="X169" s="115">
        <f>(W169-S169)*SUMIFS(基础数据!$C$29:$C$48,基础数据!$B$29:$B$48,广告是否投放过高——第三轮积分赛四季度广告复盘!B169)/100</f>
        <v>-8.528043230325745E-2</v>
      </c>
      <c r="Y169" s="98">
        <v>0</v>
      </c>
      <c r="Z169" s="99">
        <f>IFERROR(LOOKUP(1,0/('4Q产品评价处理'!$A$12:$A$1017=C169),'4Q产品评价处理'!$G$12:$G$1017),0)</f>
        <v>0.06</v>
      </c>
      <c r="AA169" s="102">
        <f t="shared" si="32"/>
        <v>0</v>
      </c>
      <c r="AB169" s="100">
        <f>M169*广告累计效应系数计算!$G$2*广告累计效应系数计算!$K$2+广告是否投放过高——第三轮积分赛四季度广告复盘!T169*广告累计效应系数计算!$G$2+广告是否投放过高——第三轮积分赛四季度广告复盘!AA169</f>
        <v>494.20298372626905</v>
      </c>
      <c r="AC169" s="100">
        <f t="shared" si="33"/>
        <v>40023.265505892588</v>
      </c>
      <c r="AD169" s="100">
        <f>IFERROR(IF(B169=基础数据!$A$2,广告是否投放过高——第三轮积分赛四季度广告复盘!AB169/广告是否投放过高——第三轮积分赛四季度广告复盘!AC169*基础数据!$D$2,IF(B169=基础数据!$A$3,广告是否投放过高——第三轮积分赛四季度广告复盘!AB169/广告是否投放过高——第三轮积分赛四季度广告复盘!AC169*基础数据!$D$3,IF(B169=基础数据!$A$4,广告是否投放过高——第三轮积分赛四季度广告复盘!AB169/广告是否投放过高——第三轮积分赛四季度广告复盘!AC169*基础数据!$D$4,广告是否投放过高——第三轮积分赛四季度广告复盘!AB169/广告是否投放过高——第三轮积分赛四季度广告复盘!AC169*基础数据!$D$5))),0)</f>
        <v>6.1739462969795406E-2</v>
      </c>
      <c r="AE169" s="115">
        <f>(AD169-Z169)*SUMIFS(基础数据!$C$51:$C$78,基础数据!$B$51:$B$78,广告是否投放过高——第三轮积分赛四季度广告复盘!B169)/100</f>
        <v>0.12278869103785783</v>
      </c>
      <c r="AF169" s="117">
        <f t="shared" si="34"/>
        <v>0</v>
      </c>
      <c r="AG169" s="104">
        <f t="shared" si="35"/>
        <v>0.22805542899367826</v>
      </c>
      <c r="AH169" s="104">
        <v>-58.343139821592203</v>
      </c>
      <c r="AI169" s="104">
        <f>IF(B169=基础数据!$A$2,基础数据!$B$2*广告是否投放过高——第三轮积分赛四季度广告复盘!AG169,IF(B169=基础数据!$A$3,基础数据!$B$3*广告是否投放过高——第三轮积分赛四季度广告复盘!AG169,IF(B169=基础数据!$A$4,基础数据!$B$4*广告是否投放过高——第三轮积分赛四季度广告复盘!AG169,基础数据!$B$5*广告是否投放过高——第三轮积分赛四季度广告复盘!AG169)))-AH169</f>
        <v>149.56531141906351</v>
      </c>
    </row>
    <row r="170" spans="1:35">
      <c r="A170" s="94">
        <f t="shared" si="24"/>
        <v>21</v>
      </c>
      <c r="B170" s="100" t="str">
        <f>IFERROR(LOOKUP(1,0/((订单汇总处理!$G$7:$G$2423=C170)*(订单汇总处理!$D$7:$D$2423=2)),订单汇总处理!$H$7:$H$2423),B171)</f>
        <v>老年群体</v>
      </c>
      <c r="C170" s="100" t="str">
        <f t="shared" si="25"/>
        <v>老112</v>
      </c>
      <c r="D170" s="98" t="s">
        <v>3377</v>
      </c>
      <c r="E170" s="98"/>
      <c r="F170" s="99">
        <f>IFERROR(LOOKUP(1,0/('1Q产品评价处理'!$A$13:$A$94=C170),'1Q产品评价处理'!$G$13:$G$94),0)</f>
        <v>0</v>
      </c>
      <c r="G170" s="102">
        <f t="shared" si="26"/>
        <v>0</v>
      </c>
      <c r="H170" s="100">
        <f t="shared" si="27"/>
        <v>0</v>
      </c>
      <c r="I170" s="100">
        <f>IFERROR(IF(B170=基础数据!$A$2,广告是否投放过高——第三轮积分赛四季度广告复盘!G170/广告是否投放过高——第三轮积分赛四季度广告复盘!H170*基础数据!$D$2,IF(B170=基础数据!$A$3,广告是否投放过高——第三轮积分赛四季度广告复盘!G170/广告是否投放过高——第三轮积分赛四季度广告复盘!H170*基础数据!$D$3,IF(B170=基础数据!$A$4,广告是否投放过高——第三轮积分赛四季度广告复盘!G170/广告是否投放过高——第三轮积分赛四季度广告复盘!H170*基础数据!$D$4,广告是否投放过高——第三轮积分赛四季度广告复盘!G170/广告是否投放过高——第三轮积分赛四季度广告复盘!H170*基础数据!$D$5))),0)</f>
        <v>0</v>
      </c>
      <c r="J170" s="115">
        <f>(I170-F170)*SUMIFS(基础数据!$C$9:$C$12,基础数据!$B$9:$B$12,广告是否投放过高——第三轮积分赛四季度广告复盘!B170)/100</f>
        <v>0</v>
      </c>
      <c r="K170" s="98">
        <v>15000</v>
      </c>
      <c r="L170" s="99">
        <f>IFERROR(LOOKUP(1,0/('2Q产品评价处理'!$A$12:$A$507=C170),'2Q产品评价处理'!$G$12:$G$507),0)</f>
        <v>2.08</v>
      </c>
      <c r="M170" s="102">
        <f t="shared" si="28"/>
        <v>15000</v>
      </c>
      <c r="N170" s="100">
        <f>M170+G170*广告累计效应系数计算!$G$2</f>
        <v>15000</v>
      </c>
      <c r="O170" s="100">
        <f t="shared" si="29"/>
        <v>34975.11</v>
      </c>
      <c r="P170" s="100">
        <f>IFERROR(IF(B170=基础数据!$A$2,广告是否投放过高——第三轮积分赛四季度广告复盘!N170/广告是否投放过高——第三轮积分赛四季度广告复盘!O170*基础数据!$D$2,IF(B170=基础数据!$A$3,广告是否投放过高——第三轮积分赛四季度广告复盘!N170/广告是否投放过高——第三轮积分赛四季度广告复盘!O170*基础数据!$D$3,IF(B170=基础数据!$A$4,广告是否投放过高——第三轮积分赛四季度广告复盘!N170/广告是否投放过高——第三轮积分赛四季度广告复盘!O170*基础数据!$D$4,广告是否投放过高——第三轮积分赛四季度广告复盘!N170/广告是否投放过高——第三轮积分赛四季度广告复盘!O170*基础数据!$D$5))),0)</f>
        <v>2.1443821048740088</v>
      </c>
      <c r="Q170" s="115">
        <f>(P170-L170)*SUMIFS(基础数据!$C$15:$C$26,基础数据!$B$15:$B$26,广告是否投放过高——第三轮积分赛四季度广告复盘!B170)/100</f>
        <v>2.073103776943082</v>
      </c>
      <c r="R170" s="98">
        <v>8000</v>
      </c>
      <c r="S170" s="99">
        <f>IFERROR(LOOKUP(1,0/('3Q产品评价处理'!$A$12:$A$853=C170),'3Q产品评价处理'!$G$12:$G$853),0)</f>
        <v>1.89</v>
      </c>
      <c r="T170" s="102">
        <f t="shared" si="30"/>
        <v>8000</v>
      </c>
      <c r="U170" s="100">
        <f>G170*广告累计效应系数计算!$G$2*广告累计效应系数计算!$K$2+广告是否投放过高——第三轮积分赛四季度广告复盘!M170*广告累计效应系数计算!$G$2+广告是否投放过高——第三轮积分赛四季度广告复盘!T170</f>
        <v>16048.057024603357</v>
      </c>
      <c r="V170" s="100">
        <f t="shared" si="31"/>
        <v>41820.445314785007</v>
      </c>
      <c r="W170" s="100">
        <f>IFERROR(IF(B170=基础数据!$A$2,广告是否投放过高——第三轮积分赛四季度广告复盘!U170/广告是否投放过高——第三轮积分赛四季度广告复盘!V170*基础数据!$D$2,IF(B170=基础数据!$A$3,广告是否投放过高——第三轮积分赛四季度广告复盘!U170/广告是否投放过高——第三轮积分赛四季度广告复盘!V170*基础数据!$D$3,IF(B170=基础数据!$A$4,广告是否投放过高——第三轮积分赛四季度广告复盘!U170/广告是否投放过高——第三轮积分赛四季度广告复盘!V170*基础数据!$D$4,广告是否投放过高——第三轮积分赛四季度广告复盘!U170/广告是否投放过高——第三轮积分赛四季度广告复盘!V170*基础数据!$D$5))),0)</f>
        <v>1.9186855739828528</v>
      </c>
      <c r="X170" s="115">
        <f>(W170-S170)*SUMIFS(基础数据!$C$29:$C$48,基础数据!$B$29:$B$48,广告是否投放过高——第三轮积分赛四季度广告复盘!B170)/100</f>
        <v>1.4351392663621294</v>
      </c>
      <c r="Y170" s="98">
        <v>8000</v>
      </c>
      <c r="Z170" s="99">
        <f>IFERROR(LOOKUP(1,0/('4Q产品评价处理'!$A$12:$A$1017=C170),'4Q产品评价处理'!$G$12:$G$1017),0)</f>
        <v>1.99</v>
      </c>
      <c r="AA170" s="102">
        <f t="shared" si="32"/>
        <v>8000</v>
      </c>
      <c r="AB170" s="100">
        <f>M170*广告累计效应系数计算!$G$2*广告累计效应系数计算!$K$2+广告是否投放过高——第三轮积分赛四季度广告复盘!T170*广告累计效应系数计算!$G$2+广告是否投放过高——第三轮积分赛四季度广告复盘!AA170</f>
        <v>15998.819457735473</v>
      </c>
      <c r="AC170" s="100">
        <f t="shared" si="33"/>
        <v>40023.265505892588</v>
      </c>
      <c r="AD170" s="100">
        <f>IFERROR(IF(B170=基础数据!$A$2,广告是否投放过高——第三轮积分赛四季度广告复盘!AB170/广告是否投放过高——第三轮积分赛四季度广告复盘!AC170*基础数据!$D$2,IF(B170=基础数据!$A$3,广告是否投放过高——第三轮积分赛四季度广告复盘!AB170/广告是否投放过高——第三轮积分赛四季度广告复盘!AC170*基础数据!$D$3,IF(B170=基础数据!$A$4,广告是否投放过高——第三轮积分赛四季度广告复盘!AB170/广告是否投放过高——第三轮积分赛四季度广告复盘!AC170*基础数据!$D$4,广告是否投放过高——第三轮积分赛四季度广告复盘!AB170/广告是否投放过高——第三轮积分赛四季度广告复盘!AC170*基础数据!$D$5))),0)</f>
        <v>1.9986899189147849</v>
      </c>
      <c r="AE170" s="115">
        <f>(AD170-Z170)*SUMIFS(基础数据!$C$51:$C$78,基础数据!$B$51:$B$78,广告是否投放过高——第三轮积分赛四季度广告复盘!B170)/100</f>
        <v>0.61342137619466452</v>
      </c>
      <c r="AF170" s="117">
        <f t="shared" si="34"/>
        <v>0</v>
      </c>
      <c r="AG170" s="104">
        <f t="shared" si="35"/>
        <v>4.1216644194998757</v>
      </c>
      <c r="AH170" s="104">
        <v>4.3022777010115476</v>
      </c>
      <c r="AI170" s="104">
        <f>IF(B170=基础数据!$A$2,基础数据!$B$2*广告是否投放过高——第三轮积分赛四季度广告复盘!AG170,IF(B170=基础数据!$A$3,基础数据!$B$3*广告是否投放过高——第三轮积分赛四季度广告复盘!AG170,IF(B170=基础数据!$A$4,基础数据!$B$4*广告是否投放过高——第三轮积分赛四季度广告复盘!AG170,基础数据!$B$5*广告是否投放过高——第三轮积分赛四季度广告复盘!AG170)))-AH170</f>
        <v>1644.3634900989389</v>
      </c>
    </row>
    <row r="171" spans="1:35">
      <c r="A171" s="94">
        <f t="shared" si="24"/>
        <v>22</v>
      </c>
      <c r="B171" s="100" t="str">
        <f>IFERROR(LOOKUP(1,0/((订单汇总处理!$G$7:$G$2423=C171)*(订单汇总处理!$D$7:$D$2423=2)),订单汇总处理!$H$7:$H$2423),B172)</f>
        <v>老年群体</v>
      </c>
      <c r="C171" s="100" t="str">
        <f t="shared" si="25"/>
        <v>41</v>
      </c>
      <c r="D171" s="98" t="s">
        <v>3378</v>
      </c>
      <c r="E171" s="98"/>
      <c r="F171" s="99">
        <f>IFERROR(LOOKUP(1,0/('1Q产品评价处理'!$A$13:$A$94=C171),'1Q产品评价处理'!$G$13:$G$94),0)</f>
        <v>0</v>
      </c>
      <c r="G171" s="102">
        <f t="shared" si="26"/>
        <v>0</v>
      </c>
      <c r="H171" s="100">
        <f t="shared" si="27"/>
        <v>0</v>
      </c>
      <c r="I171" s="100">
        <f>IFERROR(IF(B171=基础数据!$A$2,广告是否投放过高——第三轮积分赛四季度广告复盘!G171/广告是否投放过高——第三轮积分赛四季度广告复盘!H171*基础数据!$D$2,IF(B171=基础数据!$A$3,广告是否投放过高——第三轮积分赛四季度广告复盘!G171/广告是否投放过高——第三轮积分赛四季度广告复盘!H171*基础数据!$D$3,IF(B171=基础数据!$A$4,广告是否投放过高——第三轮积分赛四季度广告复盘!G171/广告是否投放过高——第三轮积分赛四季度广告复盘!H171*基础数据!$D$4,广告是否投放过高——第三轮积分赛四季度广告复盘!G171/广告是否投放过高——第三轮积分赛四季度广告复盘!H171*基础数据!$D$5))),0)</f>
        <v>0</v>
      </c>
      <c r="J171" s="115">
        <f>(I171-F171)*SUMIFS(基础数据!$C$9:$C$12,基础数据!$B$9:$B$12,广告是否投放过高——第三轮积分赛四季度广告复盘!B171)/100</f>
        <v>0</v>
      </c>
      <c r="K171" s="98">
        <v>1888</v>
      </c>
      <c r="L171" s="99">
        <f>IFERROR(LOOKUP(1,0/('2Q产品评价处理'!$A$12:$A$507=C171),'2Q产品评价处理'!$G$12:$G$507),0)</f>
        <v>0.26</v>
      </c>
      <c r="M171" s="102">
        <f t="shared" si="28"/>
        <v>1888</v>
      </c>
      <c r="N171" s="100">
        <f>M171+G171*广告累计效应系数计算!$G$2</f>
        <v>1888</v>
      </c>
      <c r="O171" s="100">
        <f t="shared" si="29"/>
        <v>34975.11</v>
      </c>
      <c r="P171" s="100">
        <f>IFERROR(IF(B171=基础数据!$A$2,广告是否投放过高——第三轮积分赛四季度广告复盘!N171/广告是否投放过高——第三轮积分赛四季度广告复盘!O171*基础数据!$D$2,IF(B171=基础数据!$A$3,广告是否投放过高——第三轮积分赛四季度广告复盘!N171/广告是否投放过高——第三轮积分赛四季度广告复盘!O171*基础数据!$D$3,IF(B171=基础数据!$A$4,广告是否投放过高——第三轮积分赛四季度广告复盘!N171/广告是否投放过高——第三轮积分赛四季度广告复盘!O171*基础数据!$D$4,广告是否投放过高——第三轮积分赛四季度广告复盘!N171/广告是否投放过高——第三轮积分赛四季度广告复盘!O171*基础数据!$D$5))),0)</f>
        <v>0.26990622760014193</v>
      </c>
      <c r="Q171" s="115">
        <f>(P171-L171)*SUMIFS(基础数据!$C$15:$C$26,基础数据!$B$15:$B$26,广告是否投放过高——第三轮积分赛四季度广告复盘!B171)/100</f>
        <v>0.31898052872457</v>
      </c>
      <c r="R171" s="98">
        <v>0</v>
      </c>
      <c r="S171" s="99">
        <f>IFERROR(LOOKUP(1,0/('3Q产品评价处理'!$A$12:$A$853=C171),'3Q产品评价处理'!$G$12:$G$853),0)</f>
        <v>0.12</v>
      </c>
      <c r="T171" s="102">
        <f t="shared" si="30"/>
        <v>0</v>
      </c>
      <c r="U171" s="100">
        <f>G171*广告累计效应系数计算!$G$2*广告累计效应系数计算!$K$2+广告是否投放过高——第三轮积分赛四季度广告复盘!M171*广告累计效应系数计算!$G$2+广告是否投放过高——第三轮积分赛四季度广告复盘!T171</f>
        <v>1012.9821108300757</v>
      </c>
      <c r="V171" s="100">
        <f t="shared" si="31"/>
        <v>41820.445314785007</v>
      </c>
      <c r="W171" s="100">
        <f>IFERROR(IF(B171=基础数据!$A$2,广告是否投放过高——第三轮积分赛四季度广告复盘!U171/广告是否投放过高——第三轮积分赛四季度广告复盘!V171*基础数据!$D$2,IF(B171=基础数据!$A$3,广告是否投放过高——第三轮积分赛四季度广告复盘!U171/广告是否投放过高——第三轮积分赛四季度广告复盘!V171*基础数据!$D$3,IF(B171=基础数据!$A$4,广告是否投放过高——第三轮积分赛四季度广告复盘!U171/广告是否投放过高——第三轮积分赛四季度广告复盘!V171*基础数据!$D$4,广告是否投放过高——第三轮积分赛四季度广告复盘!U171/广告是否投放过高——第三轮积分赛四季度广告复盘!V171*基础数据!$D$5))),0)</f>
        <v>0.12111087091556516</v>
      </c>
      <c r="X171" s="115">
        <f>(W171-S171)*SUMIFS(基础数据!$C$29:$C$48,基础数据!$B$29:$B$48,广告是否投放过高——第三轮积分赛四季度广告复盘!B171)/100</f>
        <v>5.5576871905725217E-2</v>
      </c>
      <c r="Y171" s="98">
        <v>0</v>
      </c>
      <c r="Z171" s="99">
        <f>IFERROR(LOOKUP(1,0/('4Q产品评价处理'!$A$12:$A$1017=C171),'4Q产品评价处理'!$G$12:$G$1017),0)</f>
        <v>0</v>
      </c>
      <c r="AA171" s="102">
        <f t="shared" si="32"/>
        <v>0</v>
      </c>
      <c r="AB171" s="100">
        <f>M171*广告累计效应系数计算!$G$2*广告累计效应系数计算!$K$2+广告是否投放过高——第三轮积分赛四季度广告复盘!T171*广告累计效应系数计算!$G$2+广告是否投放过高——第三轮积分赛四季度广告复盘!AA171</f>
        <v>466.52761663759799</v>
      </c>
      <c r="AC171" s="100">
        <f t="shared" si="33"/>
        <v>40023.265505892588</v>
      </c>
      <c r="AD171" s="100">
        <f>IFERROR(IF(B171=基础数据!$A$2,广告是否投放过高——第三轮积分赛四季度广告复盘!AB171/广告是否投放过高——第三轮积分赛四季度广告复盘!AC171*基础数据!$D$2,IF(B171=基础数据!$A$3,广告是否投放过高——第三轮积分赛四季度广告复盘!AB171/广告是否投放过高——第三轮积分赛四季度广告复盘!AC171*基础数据!$D$3,IF(B171=基础数据!$A$4,广告是否投放过高——第三轮积分赛四季度广告复盘!AB171/广告是否投放过高——第三轮积分赛四季度广告复盘!AC171*基础数据!$D$4,广告是否投放过高——第三轮积分赛四季度广告复盘!AB171/广告是否投放过高——第三轮积分赛四季度广告复盘!AC171*基础数据!$D$5))),0)</f>
        <v>5.8282053043486867E-2</v>
      </c>
      <c r="AE171" s="115">
        <f>(AD171-Z171)*SUMIFS(基础数据!$C$51:$C$78,基础数据!$B$51:$B$78,广告是否投放过高——第三轮积分赛四季度广告复盘!B171)/100</f>
        <v>4.1141301243397379</v>
      </c>
      <c r="AF171" s="117">
        <f t="shared" si="34"/>
        <v>0</v>
      </c>
      <c r="AG171" s="104">
        <f t="shared" si="35"/>
        <v>4.4886875249700333</v>
      </c>
      <c r="AH171" s="104">
        <v>1654.2853560084179</v>
      </c>
      <c r="AI171" s="104">
        <f>IF(B171=基础数据!$A$2,基础数据!$B$2*广告是否投放过高——第三轮积分赛四季度广告复盘!AG171,IF(B171=基础数据!$A$3,基础数据!$B$3*广告是否投放过高——第三轮积分赛四季度广告复盘!AG171,IF(B171=基础数据!$A$4,基础数据!$B$4*广告是否投放过高——第三轮积分赛四季度广告复盘!AG171,基础数据!$B$5*广告是否投放过高——第三轮积分赛四季度广告复盘!AG171)))-AH171</f>
        <v>141.18965397959551</v>
      </c>
    </row>
    <row r="172" spans="1:35">
      <c r="A172" s="94">
        <f t="shared" si="24"/>
        <v>22</v>
      </c>
      <c r="B172" s="100" t="str">
        <f>IFERROR(LOOKUP(1,0/((订单汇总处理!$G$7:$G$2423=C172)*(订单汇总处理!$D$7:$D$2423=2)),订单汇总处理!$H$7:$H$2423),B173)</f>
        <v>老年群体</v>
      </c>
      <c r="C172" s="100" t="str">
        <f t="shared" si="25"/>
        <v>42</v>
      </c>
      <c r="D172" s="98" t="s">
        <v>3379</v>
      </c>
      <c r="E172" s="98"/>
      <c r="F172" s="99">
        <f>IFERROR(LOOKUP(1,0/('1Q产品评价处理'!$A$13:$A$94=C172),'1Q产品评价处理'!$G$13:$G$94),0)</f>
        <v>0</v>
      </c>
      <c r="G172" s="102">
        <f t="shared" si="26"/>
        <v>0</v>
      </c>
      <c r="H172" s="100">
        <f t="shared" si="27"/>
        <v>0</v>
      </c>
      <c r="I172" s="100">
        <f>IFERROR(IF(B172=基础数据!$A$2,广告是否投放过高——第三轮积分赛四季度广告复盘!G172/广告是否投放过高——第三轮积分赛四季度广告复盘!H172*基础数据!$D$2,IF(B172=基础数据!$A$3,广告是否投放过高——第三轮积分赛四季度广告复盘!G172/广告是否投放过高——第三轮积分赛四季度广告复盘!H172*基础数据!$D$3,IF(B172=基础数据!$A$4,广告是否投放过高——第三轮积分赛四季度广告复盘!G172/广告是否投放过高——第三轮积分赛四季度广告复盘!H172*基础数据!$D$4,广告是否投放过高——第三轮积分赛四季度广告复盘!G172/广告是否投放过高——第三轮积分赛四季度广告复盘!H172*基础数据!$D$5))),0)</f>
        <v>0</v>
      </c>
      <c r="J172" s="115">
        <f>(I172-F172)*SUMIFS(基础数据!$C$9:$C$12,基础数据!$B$9:$B$12,广告是否投放过高——第三轮积分赛四季度广告复盘!B172)/100</f>
        <v>0</v>
      </c>
      <c r="K172" s="98">
        <v>0</v>
      </c>
      <c r="L172" s="99">
        <f>IFERROR(LOOKUP(1,0/('2Q产品评价处理'!$A$12:$A$507=C172),'2Q产品评价处理'!$G$12:$G$507),0)</f>
        <v>0</v>
      </c>
      <c r="M172" s="102">
        <f t="shared" si="28"/>
        <v>0</v>
      </c>
      <c r="N172" s="100">
        <f>M172+G172*广告累计效应系数计算!$G$2</f>
        <v>0</v>
      </c>
      <c r="O172" s="100">
        <f t="shared" si="29"/>
        <v>34975.11</v>
      </c>
      <c r="P172" s="100">
        <f>IFERROR(IF(B172=基础数据!$A$2,广告是否投放过高——第三轮积分赛四季度广告复盘!N172/广告是否投放过高——第三轮积分赛四季度广告复盘!O172*基础数据!$D$2,IF(B172=基础数据!$A$3,广告是否投放过高——第三轮积分赛四季度广告复盘!N172/广告是否投放过高——第三轮积分赛四季度广告复盘!O172*基础数据!$D$3,IF(B172=基础数据!$A$4,广告是否投放过高——第三轮积分赛四季度广告复盘!N172/广告是否投放过高——第三轮积分赛四季度广告复盘!O172*基础数据!$D$4,广告是否投放过高——第三轮积分赛四季度广告复盘!N172/广告是否投放过高——第三轮积分赛四季度广告复盘!O172*基础数据!$D$5))),0)</f>
        <v>0</v>
      </c>
      <c r="Q172" s="115">
        <f>(P172-L172)*SUMIFS(基础数据!$C$15:$C$26,基础数据!$B$15:$B$26,广告是否投放过高——第三轮积分赛四季度广告复盘!B172)/100</f>
        <v>0</v>
      </c>
      <c r="R172" s="98">
        <v>0</v>
      </c>
      <c r="S172" s="99">
        <f>IFERROR(LOOKUP(1,0/('3Q产品评价处理'!$A$12:$A$853=C172),'3Q产品评价处理'!$G$12:$G$853),0)</f>
        <v>0</v>
      </c>
      <c r="T172" s="102">
        <f t="shared" si="30"/>
        <v>0</v>
      </c>
      <c r="U172" s="100">
        <f>G172*广告累计效应系数计算!$G$2*广告累计效应系数计算!$K$2+广告是否投放过高——第三轮积分赛四季度广告复盘!M172*广告累计效应系数计算!$G$2+广告是否投放过高——第三轮积分赛四季度广告复盘!T172</f>
        <v>0</v>
      </c>
      <c r="V172" s="100">
        <f t="shared" si="31"/>
        <v>41820.445314785007</v>
      </c>
      <c r="W172" s="100">
        <f>IFERROR(IF(B172=基础数据!$A$2,广告是否投放过高——第三轮积分赛四季度广告复盘!U172/广告是否投放过高——第三轮积分赛四季度广告复盘!V172*基础数据!$D$2,IF(B172=基础数据!$A$3,广告是否投放过高——第三轮积分赛四季度广告复盘!U172/广告是否投放过高——第三轮积分赛四季度广告复盘!V172*基础数据!$D$3,IF(B172=基础数据!$A$4,广告是否投放过高——第三轮积分赛四季度广告复盘!U172/广告是否投放过高——第三轮积分赛四季度广告复盘!V172*基础数据!$D$4,广告是否投放过高——第三轮积分赛四季度广告复盘!U172/广告是否投放过高——第三轮积分赛四季度广告复盘!V172*基础数据!$D$5))),0)</f>
        <v>0</v>
      </c>
      <c r="X172" s="115">
        <f>(W172-S172)*SUMIFS(基础数据!$C$29:$C$48,基础数据!$B$29:$B$48,广告是否投放过高——第三轮积分赛四季度广告复盘!B172)/100</f>
        <v>0</v>
      </c>
      <c r="Y172" s="98">
        <v>0</v>
      </c>
      <c r="Z172" s="99">
        <f>IFERROR(LOOKUP(1,0/('4Q产品评价处理'!$A$12:$A$1017=C172),'4Q产品评价处理'!$G$12:$G$1017),0)</f>
        <v>0</v>
      </c>
      <c r="AA172" s="102">
        <f t="shared" si="32"/>
        <v>0</v>
      </c>
      <c r="AB172" s="100">
        <f>M172*广告累计效应系数计算!$G$2*广告累计效应系数计算!$K$2+广告是否投放过高——第三轮积分赛四季度广告复盘!T172*广告累计效应系数计算!$G$2+广告是否投放过高——第三轮积分赛四季度广告复盘!AA172</f>
        <v>0</v>
      </c>
      <c r="AC172" s="100">
        <f t="shared" si="33"/>
        <v>40023.265505892588</v>
      </c>
      <c r="AD172" s="100">
        <f>IFERROR(IF(B172=基础数据!$A$2,广告是否投放过高——第三轮积分赛四季度广告复盘!AB172/广告是否投放过高——第三轮积分赛四季度广告复盘!AC172*基础数据!$D$2,IF(B172=基础数据!$A$3,广告是否投放过高——第三轮积分赛四季度广告复盘!AB172/广告是否投放过高——第三轮积分赛四季度广告复盘!AC172*基础数据!$D$3,IF(B172=基础数据!$A$4,广告是否投放过高——第三轮积分赛四季度广告复盘!AB172/广告是否投放过高——第三轮积分赛四季度广告复盘!AC172*基础数据!$D$4,广告是否投放过高——第三轮积分赛四季度广告复盘!AB172/广告是否投放过高——第三轮积分赛四季度广告复盘!AC172*基础数据!$D$5))),0)</f>
        <v>0</v>
      </c>
      <c r="AE172" s="115">
        <f>(AD172-Z172)*SUMIFS(基础数据!$C$51:$C$78,基础数据!$B$51:$B$78,广告是否投放过高——第三轮积分赛四季度广告复盘!B172)/100</f>
        <v>0</v>
      </c>
      <c r="AF172" s="117">
        <f t="shared" si="34"/>
        <v>0</v>
      </c>
      <c r="AG172" s="104">
        <f t="shared" si="35"/>
        <v>0</v>
      </c>
      <c r="AH172" s="104">
        <v>0</v>
      </c>
      <c r="AI172" s="104">
        <f>IF(B172=基础数据!$A$2,基础数据!$B$2*广告是否投放过高——第三轮积分赛四季度广告复盘!AG172,IF(B172=基础数据!$A$3,基础数据!$B$3*广告是否投放过高——第三轮积分赛四季度广告复盘!AG172,IF(B172=基础数据!$A$4,基础数据!$B$4*广告是否投放过高——第三轮积分赛四季度广告复盘!AG172,基础数据!$B$5*广告是否投放过高——第三轮积分赛四季度广告复盘!AG172)))-AH172</f>
        <v>0</v>
      </c>
    </row>
    <row r="173" spans="1:35">
      <c r="A173" s="94">
        <f t="shared" si="24"/>
        <v>23</v>
      </c>
      <c r="B173" s="100" t="str">
        <f>IFERROR(LOOKUP(1,0/((订单汇总处理!$G$7:$G$2423=C173)*(订单汇总处理!$D$7:$D$2423=2)),订单汇总处理!$H$7:$H$2423),B174)</f>
        <v>老年群体</v>
      </c>
      <c r="C173" s="100" t="str">
        <f t="shared" si="25"/>
        <v>老年O1</v>
      </c>
      <c r="D173" s="98" t="s">
        <v>3380</v>
      </c>
      <c r="E173" s="98"/>
      <c r="F173" s="99">
        <f>IFERROR(LOOKUP(1,0/('1Q产品评价处理'!$A$13:$A$94=C173),'1Q产品评价处理'!$G$13:$G$94),0)</f>
        <v>0</v>
      </c>
      <c r="G173" s="102">
        <f t="shared" si="26"/>
        <v>0</v>
      </c>
      <c r="H173" s="100">
        <f t="shared" si="27"/>
        <v>0</v>
      </c>
      <c r="I173" s="100">
        <f>IFERROR(IF(B173=基础数据!$A$2,广告是否投放过高——第三轮积分赛四季度广告复盘!G173/广告是否投放过高——第三轮积分赛四季度广告复盘!H173*基础数据!$D$2,IF(B173=基础数据!$A$3,广告是否投放过高——第三轮积分赛四季度广告复盘!G173/广告是否投放过高——第三轮积分赛四季度广告复盘!H173*基础数据!$D$3,IF(B173=基础数据!$A$4,广告是否投放过高——第三轮积分赛四季度广告复盘!G173/广告是否投放过高——第三轮积分赛四季度广告复盘!H173*基础数据!$D$4,广告是否投放过高——第三轮积分赛四季度广告复盘!G173/广告是否投放过高——第三轮积分赛四季度广告复盘!H173*基础数据!$D$5))),0)</f>
        <v>0</v>
      </c>
      <c r="J173" s="115">
        <f>(I173-F173)*SUMIFS(基础数据!$C$9:$C$12,基础数据!$B$9:$B$12,广告是否投放过高——第三轮积分赛四季度广告复盘!B173)/100</f>
        <v>0</v>
      </c>
      <c r="K173" s="98">
        <v>0</v>
      </c>
      <c r="L173" s="99">
        <f>IFERROR(LOOKUP(1,0/('2Q产品评价处理'!$A$12:$A$507=C173),'2Q产品评价处理'!$G$12:$G$507),0)</f>
        <v>0</v>
      </c>
      <c r="M173" s="102">
        <f t="shared" si="28"/>
        <v>0</v>
      </c>
      <c r="N173" s="100">
        <f>M173+G173*广告累计效应系数计算!$G$2</f>
        <v>0</v>
      </c>
      <c r="O173" s="100">
        <f t="shared" si="29"/>
        <v>34975.11</v>
      </c>
      <c r="P173" s="100">
        <f>IFERROR(IF(B173=基础数据!$A$2,广告是否投放过高——第三轮积分赛四季度广告复盘!N173/广告是否投放过高——第三轮积分赛四季度广告复盘!O173*基础数据!$D$2,IF(B173=基础数据!$A$3,广告是否投放过高——第三轮积分赛四季度广告复盘!N173/广告是否投放过高——第三轮积分赛四季度广告复盘!O173*基础数据!$D$3,IF(B173=基础数据!$A$4,广告是否投放过高——第三轮积分赛四季度广告复盘!N173/广告是否投放过高——第三轮积分赛四季度广告复盘!O173*基础数据!$D$4,广告是否投放过高——第三轮积分赛四季度广告复盘!N173/广告是否投放过高——第三轮积分赛四季度广告复盘!O173*基础数据!$D$5))),0)</f>
        <v>0</v>
      </c>
      <c r="Q173" s="115">
        <f>(P173-L173)*SUMIFS(基础数据!$C$15:$C$26,基础数据!$B$15:$B$26,广告是否投放过高——第三轮积分赛四季度广告复盘!B173)/100</f>
        <v>0</v>
      </c>
      <c r="R173" s="98">
        <v>0</v>
      </c>
      <c r="S173" s="99">
        <f>IFERROR(LOOKUP(1,0/('3Q产品评价处理'!$A$12:$A$853=C173),'3Q产品评价处理'!$G$12:$G$853),0)</f>
        <v>0</v>
      </c>
      <c r="T173" s="102">
        <f t="shared" si="30"/>
        <v>0</v>
      </c>
      <c r="U173" s="100">
        <f>G173*广告累计效应系数计算!$G$2*广告累计效应系数计算!$K$2+广告是否投放过高——第三轮积分赛四季度广告复盘!M173*广告累计效应系数计算!$G$2+广告是否投放过高——第三轮积分赛四季度广告复盘!T173</f>
        <v>0</v>
      </c>
      <c r="V173" s="100">
        <f t="shared" si="31"/>
        <v>41820.445314785007</v>
      </c>
      <c r="W173" s="100">
        <f>IFERROR(IF(B173=基础数据!$A$2,广告是否投放过高——第三轮积分赛四季度广告复盘!U173/广告是否投放过高——第三轮积分赛四季度广告复盘!V173*基础数据!$D$2,IF(B173=基础数据!$A$3,广告是否投放过高——第三轮积分赛四季度广告复盘!U173/广告是否投放过高——第三轮积分赛四季度广告复盘!V173*基础数据!$D$3,IF(B173=基础数据!$A$4,广告是否投放过高——第三轮积分赛四季度广告复盘!U173/广告是否投放过高——第三轮积分赛四季度广告复盘!V173*基础数据!$D$4,广告是否投放过高——第三轮积分赛四季度广告复盘!U173/广告是否投放过高——第三轮积分赛四季度广告复盘!V173*基础数据!$D$5))),0)</f>
        <v>0</v>
      </c>
      <c r="X173" s="115">
        <f>(W173-S173)*SUMIFS(基础数据!$C$29:$C$48,基础数据!$B$29:$B$48,广告是否投放过高——第三轮积分赛四季度广告复盘!B173)/100</f>
        <v>0</v>
      </c>
      <c r="Y173" s="98">
        <v>0</v>
      </c>
      <c r="Z173" s="99">
        <f>IFERROR(LOOKUP(1,0/('4Q产品评价处理'!$A$12:$A$1017=C173),'4Q产品评价处理'!$G$12:$G$1017),0)</f>
        <v>0</v>
      </c>
      <c r="AA173" s="102">
        <f t="shared" si="32"/>
        <v>0</v>
      </c>
      <c r="AB173" s="100">
        <f>M173*广告累计效应系数计算!$G$2*广告累计效应系数计算!$K$2+广告是否投放过高——第三轮积分赛四季度广告复盘!T173*广告累计效应系数计算!$G$2+广告是否投放过高——第三轮积分赛四季度广告复盘!AA173</f>
        <v>0</v>
      </c>
      <c r="AC173" s="100">
        <f t="shared" si="33"/>
        <v>40023.265505892588</v>
      </c>
      <c r="AD173" s="100">
        <f>IFERROR(IF(B173=基础数据!$A$2,广告是否投放过高——第三轮积分赛四季度广告复盘!AB173/广告是否投放过高——第三轮积分赛四季度广告复盘!AC173*基础数据!$D$2,IF(B173=基础数据!$A$3,广告是否投放过高——第三轮积分赛四季度广告复盘!AB173/广告是否投放过高——第三轮积分赛四季度广告复盘!AC173*基础数据!$D$3,IF(B173=基础数据!$A$4,广告是否投放过高——第三轮积分赛四季度广告复盘!AB173/广告是否投放过高——第三轮积分赛四季度广告复盘!AC173*基础数据!$D$4,广告是否投放过高——第三轮积分赛四季度广告复盘!AB173/广告是否投放过高——第三轮积分赛四季度广告复盘!AC173*基础数据!$D$5))),0)</f>
        <v>0</v>
      </c>
      <c r="AE173" s="115">
        <f>(AD173-Z173)*SUMIFS(基础数据!$C$51:$C$78,基础数据!$B$51:$B$78,广告是否投放过高——第三轮积分赛四季度广告复盘!B173)/100</f>
        <v>0</v>
      </c>
      <c r="AF173" s="117">
        <f t="shared" si="34"/>
        <v>0</v>
      </c>
      <c r="AG173" s="104">
        <f t="shared" si="35"/>
        <v>0</v>
      </c>
      <c r="AH173" s="104">
        <v>0</v>
      </c>
      <c r="AI173" s="104">
        <f>IF(B173=基础数据!$A$2,基础数据!$B$2*广告是否投放过高——第三轮积分赛四季度广告复盘!AG173,IF(B173=基础数据!$A$3,基础数据!$B$3*广告是否投放过高——第三轮积分赛四季度广告复盘!AG173,IF(B173=基础数据!$A$4,基础数据!$B$4*广告是否投放过高——第三轮积分赛四季度广告复盘!AG173,基础数据!$B$5*广告是否投放过高——第三轮积分赛四季度广告复盘!AG173)))-AH173</f>
        <v>0</v>
      </c>
    </row>
  </sheetData>
  <autoFilter ref="A1:AF173" xr:uid="{34D42783-15AD-4D53-8A4F-015F59C6E7AC}"/>
  <phoneticPr fontId="6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448FB-0494-405B-813C-60984E49E914}">
  <sheetPr filterMode="1"/>
  <dimension ref="A1:M2460"/>
  <sheetViews>
    <sheetView workbookViewId="0">
      <selection activeCell="P38" sqref="P38"/>
    </sheetView>
  </sheetViews>
  <sheetFormatPr defaultRowHeight="13.8"/>
  <cols>
    <col min="1" max="1" width="8.88671875" style="121"/>
    <col min="2" max="3" width="8.88671875" style="87"/>
    <col min="4" max="4" width="12.33203125" style="87" customWidth="1"/>
    <col min="5" max="5" width="12.77734375" style="87" customWidth="1"/>
    <col min="6" max="11" width="8.88671875" style="87"/>
    <col min="12" max="12" width="14.33203125" style="123" customWidth="1"/>
    <col min="13" max="13" width="12.109375" style="87" customWidth="1"/>
    <col min="14" max="16384" width="8.88671875" style="87"/>
  </cols>
  <sheetData>
    <row r="1" spans="1:13" ht="24.6" customHeight="1" thickBot="1">
      <c r="A1" s="121" t="s">
        <v>3417</v>
      </c>
      <c r="B1" s="175" t="s">
        <v>3413</v>
      </c>
      <c r="C1" s="175"/>
      <c r="D1" s="175"/>
      <c r="E1" s="176" t="s">
        <v>3414</v>
      </c>
      <c r="F1" s="176"/>
      <c r="G1" s="176"/>
      <c r="H1" s="176" t="s">
        <v>3415</v>
      </c>
      <c r="I1" s="176"/>
      <c r="J1" s="176"/>
      <c r="K1" s="176" t="s">
        <v>3416</v>
      </c>
      <c r="L1" s="176"/>
      <c r="M1" s="176"/>
    </row>
    <row r="2" spans="1:13" ht="14.4" thickBot="1">
      <c r="A2" s="180" t="s">
        <v>3413</v>
      </c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2"/>
    </row>
    <row r="3" spans="1:13" ht="16.2" thickBot="1">
      <c r="A3" s="133" t="s">
        <v>2831</v>
      </c>
      <c r="B3" s="140" t="s">
        <v>4</v>
      </c>
      <c r="C3" s="134" t="s">
        <v>5</v>
      </c>
      <c r="D3" s="134" t="s">
        <v>6</v>
      </c>
      <c r="E3" s="134" t="s">
        <v>31</v>
      </c>
      <c r="F3" s="134" t="s">
        <v>32</v>
      </c>
      <c r="G3" s="134" t="s">
        <v>33</v>
      </c>
      <c r="H3" s="134" t="s">
        <v>34</v>
      </c>
      <c r="I3" s="134" t="s">
        <v>35</v>
      </c>
      <c r="J3" s="134" t="s">
        <v>36</v>
      </c>
      <c r="K3" s="134" t="s">
        <v>37</v>
      </c>
      <c r="L3" s="135" t="s">
        <v>3411</v>
      </c>
      <c r="M3" s="136" t="s">
        <v>3412</v>
      </c>
    </row>
    <row r="4" spans="1:13" ht="14.4" hidden="1" thickBot="1">
      <c r="A4" s="35"/>
      <c r="B4" s="139" t="s">
        <v>16</v>
      </c>
      <c r="C4" s="88" t="s">
        <v>17</v>
      </c>
      <c r="D4" s="59" t="s">
        <v>38</v>
      </c>
      <c r="E4" s="20"/>
      <c r="F4" s="20"/>
      <c r="G4" s="20"/>
      <c r="H4" s="20"/>
      <c r="I4" s="20"/>
      <c r="J4" s="20"/>
      <c r="K4" s="20"/>
      <c r="L4" s="35">
        <f>_xlfn.MINIFS($I$4:$I$86,$B$4:$B$86,B4,$D$4:$D$86,D4)</f>
        <v>0</v>
      </c>
      <c r="M4" s="118" t="e">
        <f>ROUND(I4/L4,0)</f>
        <v>#DIV/0!</v>
      </c>
    </row>
    <row r="5" spans="1:13" ht="27" hidden="1" thickBot="1">
      <c r="A5" s="35">
        <f>IF(E5="",0,--SUBSTITUTE(TRIM(RIGHT(SUBSTITUTE(E5,"(",REPT(" ",99)),99)),")",))</f>
        <v>11</v>
      </c>
      <c r="B5" s="124" t="s">
        <v>16</v>
      </c>
      <c r="C5" s="88" t="s">
        <v>17</v>
      </c>
      <c r="D5" s="125" t="s">
        <v>67</v>
      </c>
      <c r="E5" s="20" t="s">
        <v>76</v>
      </c>
      <c r="F5" s="20">
        <v>0.83</v>
      </c>
      <c r="G5" s="20">
        <v>1.25</v>
      </c>
      <c r="H5" s="20">
        <v>1.36</v>
      </c>
      <c r="I5" s="20">
        <v>0.11</v>
      </c>
      <c r="J5" s="20">
        <v>0</v>
      </c>
      <c r="K5" s="20">
        <v>3.5529999999999999</v>
      </c>
      <c r="L5" s="35">
        <f t="shared" ref="L5:L68" si="0">_xlfn.MINIFS($I$4:$I$86,$B$4:$B$86,B5,$D$4:$D$86,D5)</f>
        <v>0.11</v>
      </c>
      <c r="M5" s="118">
        <f t="shared" ref="M5:M68" si="1">ROUND(I5/L5,0)</f>
        <v>1</v>
      </c>
    </row>
    <row r="6" spans="1:13" ht="27" thickBot="1">
      <c r="A6" s="35">
        <f t="shared" ref="A6:A69" si="2">IF(E6="",0,--SUBSTITUTE(TRIM(RIGHT(SUBSTITUTE(E6,"(",REPT(" ",99)),99)),")",))</f>
        <v>1</v>
      </c>
      <c r="B6" s="124" t="s">
        <v>16</v>
      </c>
      <c r="C6" s="88" t="s">
        <v>17</v>
      </c>
      <c r="D6" s="125" t="s">
        <v>67</v>
      </c>
      <c r="E6" s="59" t="s">
        <v>79</v>
      </c>
      <c r="F6" s="20">
        <v>0.83</v>
      </c>
      <c r="G6" s="20">
        <v>1.25</v>
      </c>
      <c r="H6" s="20">
        <v>0.95</v>
      </c>
      <c r="I6" s="20">
        <v>0.34</v>
      </c>
      <c r="J6" s="20">
        <v>0</v>
      </c>
      <c r="K6" s="20">
        <v>3.3730000000000002</v>
      </c>
      <c r="L6" s="35">
        <f t="shared" si="0"/>
        <v>0.11</v>
      </c>
      <c r="M6" s="118">
        <f t="shared" si="1"/>
        <v>3</v>
      </c>
    </row>
    <row r="7" spans="1:13" ht="14.4" hidden="1" thickBot="1">
      <c r="A7" s="35">
        <f t="shared" si="2"/>
        <v>2</v>
      </c>
      <c r="B7" s="124" t="s">
        <v>16</v>
      </c>
      <c r="C7" s="88" t="s">
        <v>17</v>
      </c>
      <c r="D7" s="125" t="s">
        <v>67</v>
      </c>
      <c r="E7" s="20" t="s">
        <v>71</v>
      </c>
      <c r="F7" s="20">
        <v>0.83</v>
      </c>
      <c r="G7" s="20">
        <v>1.04</v>
      </c>
      <c r="H7" s="20">
        <v>1.36</v>
      </c>
      <c r="I7" s="20">
        <v>0.11</v>
      </c>
      <c r="J7" s="20">
        <v>0</v>
      </c>
      <c r="K7" s="20">
        <v>3.3448000000000002</v>
      </c>
      <c r="L7" s="35">
        <f t="shared" si="0"/>
        <v>0.11</v>
      </c>
      <c r="M7" s="118">
        <f t="shared" si="1"/>
        <v>1</v>
      </c>
    </row>
    <row r="8" spans="1:13" ht="27" hidden="1" thickBot="1">
      <c r="A8" s="35">
        <f t="shared" si="2"/>
        <v>7</v>
      </c>
      <c r="B8" s="124" t="s">
        <v>16</v>
      </c>
      <c r="C8" s="88" t="s">
        <v>17</v>
      </c>
      <c r="D8" s="125" t="s">
        <v>67</v>
      </c>
      <c r="E8" s="20" t="s">
        <v>69</v>
      </c>
      <c r="F8" s="20">
        <v>0.83</v>
      </c>
      <c r="G8" s="20">
        <v>0.84</v>
      </c>
      <c r="H8" s="20">
        <v>1.4</v>
      </c>
      <c r="I8" s="20">
        <v>0.23</v>
      </c>
      <c r="J8" s="20">
        <v>0</v>
      </c>
      <c r="K8" s="20">
        <v>3.3007</v>
      </c>
      <c r="L8" s="35">
        <f t="shared" si="0"/>
        <v>0.11</v>
      </c>
      <c r="M8" s="118">
        <f t="shared" si="1"/>
        <v>2</v>
      </c>
    </row>
    <row r="9" spans="1:13" ht="27" hidden="1" thickBot="1">
      <c r="A9" s="35">
        <f t="shared" si="2"/>
        <v>21</v>
      </c>
      <c r="B9" s="124" t="s">
        <v>16</v>
      </c>
      <c r="C9" s="88" t="s">
        <v>17</v>
      </c>
      <c r="D9" s="125" t="s">
        <v>67</v>
      </c>
      <c r="E9" s="20" t="s">
        <v>68</v>
      </c>
      <c r="F9" s="20">
        <v>0.83</v>
      </c>
      <c r="G9" s="20">
        <v>0.83</v>
      </c>
      <c r="H9" s="20">
        <v>1.36</v>
      </c>
      <c r="I9" s="20">
        <v>0.23</v>
      </c>
      <c r="J9" s="20">
        <v>0</v>
      </c>
      <c r="K9" s="20">
        <v>3.2503000000000002</v>
      </c>
      <c r="L9" s="35">
        <f t="shared" si="0"/>
        <v>0.11</v>
      </c>
      <c r="M9" s="118">
        <f t="shared" si="1"/>
        <v>2</v>
      </c>
    </row>
    <row r="10" spans="1:13" ht="27" hidden="1" thickBot="1">
      <c r="A10" s="35">
        <f t="shared" si="2"/>
        <v>18</v>
      </c>
      <c r="B10" s="124" t="s">
        <v>16</v>
      </c>
      <c r="C10" s="88" t="s">
        <v>17</v>
      </c>
      <c r="D10" s="125" t="s">
        <v>67</v>
      </c>
      <c r="E10" s="20" t="s">
        <v>92</v>
      </c>
      <c r="F10" s="20">
        <v>0.85</v>
      </c>
      <c r="G10" s="20">
        <v>0.73</v>
      </c>
      <c r="H10" s="20">
        <v>1.36</v>
      </c>
      <c r="I10" s="20">
        <v>0.11</v>
      </c>
      <c r="J10" s="20">
        <v>0</v>
      </c>
      <c r="K10" s="20">
        <v>3.0497000000000001</v>
      </c>
      <c r="L10" s="35">
        <f t="shared" si="0"/>
        <v>0.11</v>
      </c>
      <c r="M10" s="118">
        <f t="shared" si="1"/>
        <v>1</v>
      </c>
    </row>
    <row r="11" spans="1:13" ht="27" hidden="1" thickBot="1">
      <c r="A11" s="35">
        <f t="shared" si="2"/>
        <v>9</v>
      </c>
      <c r="B11" s="124" t="s">
        <v>16</v>
      </c>
      <c r="C11" s="88" t="s">
        <v>17</v>
      </c>
      <c r="D11" s="125" t="s">
        <v>67</v>
      </c>
      <c r="E11" s="20" t="s">
        <v>93</v>
      </c>
      <c r="F11" s="20">
        <v>0.83</v>
      </c>
      <c r="G11" s="20">
        <v>0.69</v>
      </c>
      <c r="H11" s="20">
        <v>1.4</v>
      </c>
      <c r="I11" s="20">
        <v>0.11</v>
      </c>
      <c r="J11" s="20">
        <v>0</v>
      </c>
      <c r="K11" s="20">
        <v>3.0426000000000002</v>
      </c>
      <c r="L11" s="35">
        <f t="shared" si="0"/>
        <v>0.11</v>
      </c>
      <c r="M11" s="118">
        <f t="shared" si="1"/>
        <v>1</v>
      </c>
    </row>
    <row r="12" spans="1:13" ht="27" hidden="1" thickBot="1">
      <c r="A12" s="35">
        <f t="shared" si="2"/>
        <v>16</v>
      </c>
      <c r="B12" s="124" t="s">
        <v>16</v>
      </c>
      <c r="C12" s="88" t="s">
        <v>17</v>
      </c>
      <c r="D12" s="125" t="s">
        <v>67</v>
      </c>
      <c r="E12" s="20" t="s">
        <v>72</v>
      </c>
      <c r="F12" s="20">
        <v>0.83</v>
      </c>
      <c r="G12" s="20">
        <v>0.73</v>
      </c>
      <c r="H12" s="20">
        <v>1.36</v>
      </c>
      <c r="I12" s="20">
        <v>0.11</v>
      </c>
      <c r="J12" s="20">
        <v>0</v>
      </c>
      <c r="K12" s="20">
        <v>3.0337000000000001</v>
      </c>
      <c r="L12" s="35">
        <f t="shared" si="0"/>
        <v>0.11</v>
      </c>
      <c r="M12" s="118">
        <f t="shared" si="1"/>
        <v>1</v>
      </c>
    </row>
    <row r="13" spans="1:13" ht="27" hidden="1" thickBot="1">
      <c r="A13" s="35">
        <f t="shared" si="2"/>
        <v>3</v>
      </c>
      <c r="B13" s="124" t="s">
        <v>16</v>
      </c>
      <c r="C13" s="88" t="s">
        <v>17</v>
      </c>
      <c r="D13" s="125" t="s">
        <v>67</v>
      </c>
      <c r="E13" s="20" t="s">
        <v>85</v>
      </c>
      <c r="F13" s="20">
        <v>0.83</v>
      </c>
      <c r="G13" s="20">
        <v>0.73</v>
      </c>
      <c r="H13" s="20">
        <v>1.36</v>
      </c>
      <c r="I13" s="20">
        <v>0.11</v>
      </c>
      <c r="J13" s="20">
        <v>0</v>
      </c>
      <c r="K13" s="20">
        <v>3.0326</v>
      </c>
      <c r="L13" s="35">
        <f t="shared" si="0"/>
        <v>0.11</v>
      </c>
      <c r="M13" s="118">
        <f t="shared" si="1"/>
        <v>1</v>
      </c>
    </row>
    <row r="14" spans="1:13" ht="27" hidden="1" thickBot="1">
      <c r="A14" s="35">
        <f t="shared" si="2"/>
        <v>9</v>
      </c>
      <c r="B14" s="124" t="s">
        <v>16</v>
      </c>
      <c r="C14" s="88" t="s">
        <v>17</v>
      </c>
      <c r="D14" s="125" t="s">
        <v>67</v>
      </c>
      <c r="E14" s="20" t="s">
        <v>95</v>
      </c>
      <c r="F14" s="20">
        <v>0.83</v>
      </c>
      <c r="G14" s="20">
        <v>0.69</v>
      </c>
      <c r="H14" s="20">
        <v>1.36</v>
      </c>
      <c r="I14" s="20">
        <v>0.11</v>
      </c>
      <c r="J14" s="20">
        <v>0</v>
      </c>
      <c r="K14" s="20">
        <v>2.9973999999999998</v>
      </c>
      <c r="L14" s="35">
        <f t="shared" si="0"/>
        <v>0.11</v>
      </c>
      <c r="M14" s="118">
        <f t="shared" si="1"/>
        <v>1</v>
      </c>
    </row>
    <row r="15" spans="1:13" ht="27" hidden="1" thickBot="1">
      <c r="A15" s="35">
        <f t="shared" si="2"/>
        <v>7</v>
      </c>
      <c r="B15" s="124" t="s">
        <v>16</v>
      </c>
      <c r="C15" s="88" t="s">
        <v>17</v>
      </c>
      <c r="D15" s="125" t="s">
        <v>67</v>
      </c>
      <c r="E15" s="20" t="s">
        <v>70</v>
      </c>
      <c r="F15" s="20">
        <v>0.83</v>
      </c>
      <c r="G15" s="20">
        <v>0.53</v>
      </c>
      <c r="H15" s="20">
        <v>1.36</v>
      </c>
      <c r="I15" s="20">
        <v>0.23</v>
      </c>
      <c r="J15" s="20">
        <v>0</v>
      </c>
      <c r="K15" s="20">
        <v>2.9432</v>
      </c>
      <c r="L15" s="35">
        <f t="shared" si="0"/>
        <v>0.11</v>
      </c>
      <c r="M15" s="118">
        <f t="shared" si="1"/>
        <v>2</v>
      </c>
    </row>
    <row r="16" spans="1:13" ht="40.200000000000003" hidden="1" thickBot="1">
      <c r="A16" s="35">
        <f t="shared" si="2"/>
        <v>4</v>
      </c>
      <c r="B16" s="124" t="s">
        <v>16</v>
      </c>
      <c r="C16" s="88" t="s">
        <v>17</v>
      </c>
      <c r="D16" s="125" t="s">
        <v>67</v>
      </c>
      <c r="E16" s="20" t="s">
        <v>86</v>
      </c>
      <c r="F16" s="20">
        <v>0.83</v>
      </c>
      <c r="G16" s="20">
        <v>0.52</v>
      </c>
      <c r="H16" s="20">
        <v>1.36</v>
      </c>
      <c r="I16" s="20">
        <v>0.23</v>
      </c>
      <c r="J16" s="20">
        <v>0</v>
      </c>
      <c r="K16" s="20">
        <v>2.9380000000000002</v>
      </c>
      <c r="L16" s="35">
        <f t="shared" si="0"/>
        <v>0.11</v>
      </c>
      <c r="M16" s="118">
        <f t="shared" si="1"/>
        <v>2</v>
      </c>
    </row>
    <row r="17" spans="1:13" ht="27" hidden="1" thickBot="1">
      <c r="A17" s="35">
        <f t="shared" si="2"/>
        <v>15</v>
      </c>
      <c r="B17" s="124" t="s">
        <v>16</v>
      </c>
      <c r="C17" s="88" t="s">
        <v>17</v>
      </c>
      <c r="D17" s="125" t="s">
        <v>67</v>
      </c>
      <c r="E17" s="20" t="s">
        <v>99</v>
      </c>
      <c r="F17" s="20">
        <v>0.83</v>
      </c>
      <c r="G17" s="20">
        <v>0.62</v>
      </c>
      <c r="H17" s="20">
        <v>1.36</v>
      </c>
      <c r="I17" s="20">
        <v>0.11</v>
      </c>
      <c r="J17" s="20">
        <v>0</v>
      </c>
      <c r="K17" s="20">
        <v>2.9283999999999999</v>
      </c>
      <c r="L17" s="35">
        <f t="shared" si="0"/>
        <v>0.11</v>
      </c>
      <c r="M17" s="118">
        <f t="shared" si="1"/>
        <v>1</v>
      </c>
    </row>
    <row r="18" spans="1:13" ht="27" hidden="1" thickBot="1">
      <c r="A18" s="35">
        <f t="shared" si="2"/>
        <v>13</v>
      </c>
      <c r="B18" s="124" t="s">
        <v>16</v>
      </c>
      <c r="C18" s="88" t="s">
        <v>17</v>
      </c>
      <c r="D18" s="125" t="s">
        <v>67</v>
      </c>
      <c r="E18" s="20" t="s">
        <v>73</v>
      </c>
      <c r="F18" s="20">
        <v>0.83</v>
      </c>
      <c r="G18" s="20">
        <v>0.54</v>
      </c>
      <c r="H18" s="20">
        <v>1.4</v>
      </c>
      <c r="I18" s="20">
        <v>0.11</v>
      </c>
      <c r="J18" s="20">
        <v>0</v>
      </c>
      <c r="K18" s="20">
        <v>2.8904000000000001</v>
      </c>
      <c r="L18" s="35">
        <f t="shared" si="0"/>
        <v>0.11</v>
      </c>
      <c r="M18" s="118">
        <f t="shared" si="1"/>
        <v>1</v>
      </c>
    </row>
    <row r="19" spans="1:13" ht="27" hidden="1" thickBot="1">
      <c r="A19" s="35">
        <f t="shared" si="2"/>
        <v>12</v>
      </c>
      <c r="B19" s="124" t="s">
        <v>16</v>
      </c>
      <c r="C19" s="88" t="s">
        <v>17</v>
      </c>
      <c r="D19" s="125" t="s">
        <v>67</v>
      </c>
      <c r="E19" s="20" t="s">
        <v>82</v>
      </c>
      <c r="F19" s="20">
        <v>0.83</v>
      </c>
      <c r="G19" s="20">
        <v>0.42</v>
      </c>
      <c r="H19" s="20">
        <v>1.4</v>
      </c>
      <c r="I19" s="20">
        <v>0.23</v>
      </c>
      <c r="J19" s="20">
        <v>0</v>
      </c>
      <c r="K19" s="20">
        <v>2.8791000000000002</v>
      </c>
      <c r="L19" s="35">
        <f t="shared" si="0"/>
        <v>0.11</v>
      </c>
      <c r="M19" s="118">
        <f t="shared" si="1"/>
        <v>2</v>
      </c>
    </row>
    <row r="20" spans="1:13" ht="27" hidden="1" thickBot="1">
      <c r="A20" s="35">
        <f t="shared" si="2"/>
        <v>10</v>
      </c>
      <c r="B20" s="124" t="s">
        <v>16</v>
      </c>
      <c r="C20" s="88" t="s">
        <v>17</v>
      </c>
      <c r="D20" s="125" t="s">
        <v>67</v>
      </c>
      <c r="E20" s="20" t="s">
        <v>102</v>
      </c>
      <c r="F20" s="20">
        <v>0.83</v>
      </c>
      <c r="G20" s="20">
        <v>0.52</v>
      </c>
      <c r="H20" s="20">
        <v>1.36</v>
      </c>
      <c r="I20" s="20">
        <v>0.11</v>
      </c>
      <c r="J20" s="20">
        <v>0</v>
      </c>
      <c r="K20" s="20">
        <v>2.8243</v>
      </c>
      <c r="L20" s="35">
        <f t="shared" si="0"/>
        <v>0.11</v>
      </c>
      <c r="M20" s="118">
        <f t="shared" si="1"/>
        <v>1</v>
      </c>
    </row>
    <row r="21" spans="1:13" ht="27" hidden="1" thickBot="1">
      <c r="A21" s="35">
        <f t="shared" si="2"/>
        <v>19</v>
      </c>
      <c r="B21" s="124" t="s">
        <v>16</v>
      </c>
      <c r="C21" s="88" t="s">
        <v>17</v>
      </c>
      <c r="D21" s="125" t="s">
        <v>67</v>
      </c>
      <c r="E21" s="20" t="s">
        <v>75</v>
      </c>
      <c r="F21" s="20">
        <v>0.83</v>
      </c>
      <c r="G21" s="20">
        <v>0.52</v>
      </c>
      <c r="H21" s="20">
        <v>1.36</v>
      </c>
      <c r="I21" s="20">
        <v>0.11</v>
      </c>
      <c r="J21" s="20">
        <v>0</v>
      </c>
      <c r="K21" s="20">
        <v>2.8241000000000001</v>
      </c>
      <c r="L21" s="35">
        <f t="shared" si="0"/>
        <v>0.11</v>
      </c>
      <c r="M21" s="118">
        <f t="shared" si="1"/>
        <v>1</v>
      </c>
    </row>
    <row r="22" spans="1:13" ht="40.200000000000003" hidden="1" thickBot="1">
      <c r="A22" s="35">
        <f t="shared" si="2"/>
        <v>14</v>
      </c>
      <c r="B22" s="124" t="s">
        <v>16</v>
      </c>
      <c r="C22" s="88" t="s">
        <v>17</v>
      </c>
      <c r="D22" s="125" t="s">
        <v>67</v>
      </c>
      <c r="E22" s="20" t="s">
        <v>90</v>
      </c>
      <c r="F22" s="20">
        <v>0.83</v>
      </c>
      <c r="G22" s="20">
        <v>0.42</v>
      </c>
      <c r="H22" s="20">
        <v>1.4</v>
      </c>
      <c r="I22" s="20">
        <v>0.11</v>
      </c>
      <c r="J22" s="20">
        <v>0</v>
      </c>
      <c r="K22" s="20">
        <v>2.7654999999999998</v>
      </c>
      <c r="L22" s="35">
        <f t="shared" si="0"/>
        <v>0.11</v>
      </c>
      <c r="M22" s="118">
        <f t="shared" si="1"/>
        <v>1</v>
      </c>
    </row>
    <row r="23" spans="1:13" ht="40.200000000000003" hidden="1" thickBot="1">
      <c r="A23" s="35">
        <f t="shared" si="2"/>
        <v>6</v>
      </c>
      <c r="B23" s="124" t="s">
        <v>16</v>
      </c>
      <c r="C23" s="88" t="s">
        <v>17</v>
      </c>
      <c r="D23" s="125" t="s">
        <v>67</v>
      </c>
      <c r="E23" s="20" t="s">
        <v>87</v>
      </c>
      <c r="F23" s="20">
        <v>0.83</v>
      </c>
      <c r="G23" s="20">
        <v>0.31</v>
      </c>
      <c r="H23" s="20">
        <v>1.36</v>
      </c>
      <c r="I23" s="20">
        <v>0.23</v>
      </c>
      <c r="J23" s="20">
        <v>0</v>
      </c>
      <c r="K23" s="20">
        <v>2.7309000000000001</v>
      </c>
      <c r="L23" s="35">
        <f t="shared" si="0"/>
        <v>0.11</v>
      </c>
      <c r="M23" s="118">
        <f t="shared" si="1"/>
        <v>2</v>
      </c>
    </row>
    <row r="24" spans="1:13" ht="40.200000000000003" hidden="1" thickBot="1">
      <c r="A24" s="35">
        <f t="shared" si="2"/>
        <v>14</v>
      </c>
      <c r="B24" s="124" t="s">
        <v>16</v>
      </c>
      <c r="C24" s="88" t="s">
        <v>17</v>
      </c>
      <c r="D24" s="125" t="s">
        <v>67</v>
      </c>
      <c r="E24" s="20" t="s">
        <v>91</v>
      </c>
      <c r="F24" s="20">
        <v>0.83</v>
      </c>
      <c r="G24" s="20">
        <v>0.42</v>
      </c>
      <c r="H24" s="20">
        <v>1.36</v>
      </c>
      <c r="I24" s="20">
        <v>0.11</v>
      </c>
      <c r="J24" s="20">
        <v>0</v>
      </c>
      <c r="K24" s="20">
        <v>2.7202000000000002</v>
      </c>
      <c r="L24" s="35">
        <f t="shared" si="0"/>
        <v>0.11</v>
      </c>
      <c r="M24" s="118">
        <f t="shared" si="1"/>
        <v>1</v>
      </c>
    </row>
    <row r="25" spans="1:13" ht="14.4" hidden="1" thickBot="1">
      <c r="A25" s="35">
        <f t="shared" si="2"/>
        <v>8</v>
      </c>
      <c r="B25" s="124" t="s">
        <v>16</v>
      </c>
      <c r="C25" s="88" t="s">
        <v>17</v>
      </c>
      <c r="D25" s="125" t="s">
        <v>67</v>
      </c>
      <c r="E25" s="20" t="s">
        <v>80</v>
      </c>
      <c r="F25" s="20">
        <v>0.83</v>
      </c>
      <c r="G25" s="20">
        <v>0.21</v>
      </c>
      <c r="H25" s="20">
        <v>1.36</v>
      </c>
      <c r="I25" s="20">
        <v>0.23</v>
      </c>
      <c r="J25" s="20">
        <v>0</v>
      </c>
      <c r="K25" s="20">
        <v>2.6257000000000001</v>
      </c>
      <c r="L25" s="35">
        <f t="shared" si="0"/>
        <v>0.11</v>
      </c>
      <c r="M25" s="118">
        <f t="shared" si="1"/>
        <v>2</v>
      </c>
    </row>
    <row r="26" spans="1:13" ht="27" thickBot="1">
      <c r="A26" s="35">
        <f t="shared" si="2"/>
        <v>1</v>
      </c>
      <c r="B26" s="124" t="s">
        <v>16</v>
      </c>
      <c r="C26" s="88" t="s">
        <v>17</v>
      </c>
      <c r="D26" s="125" t="s">
        <v>67</v>
      </c>
      <c r="E26" s="59" t="s">
        <v>100</v>
      </c>
      <c r="F26" s="20">
        <v>0.83</v>
      </c>
      <c r="G26" s="20">
        <v>0</v>
      </c>
      <c r="H26" s="20">
        <v>1.4</v>
      </c>
      <c r="I26" s="20">
        <v>0.34</v>
      </c>
      <c r="J26" s="20">
        <v>0</v>
      </c>
      <c r="K26" s="20">
        <v>2.5764</v>
      </c>
      <c r="L26" s="35">
        <f t="shared" si="0"/>
        <v>0.11</v>
      </c>
      <c r="M26" s="118">
        <f t="shared" si="1"/>
        <v>3</v>
      </c>
    </row>
    <row r="27" spans="1:13" ht="40.200000000000003" hidden="1" thickBot="1">
      <c r="A27" s="35">
        <f t="shared" si="2"/>
        <v>17</v>
      </c>
      <c r="B27" s="124" t="s">
        <v>16</v>
      </c>
      <c r="C27" s="88" t="s">
        <v>17</v>
      </c>
      <c r="D27" s="125" t="s">
        <v>67</v>
      </c>
      <c r="E27" s="20" t="s">
        <v>113</v>
      </c>
      <c r="F27" s="20">
        <v>0.83</v>
      </c>
      <c r="G27" s="20">
        <v>0.62</v>
      </c>
      <c r="H27" s="20">
        <v>1</v>
      </c>
      <c r="I27" s="20">
        <v>0.11</v>
      </c>
      <c r="J27" s="20">
        <v>0</v>
      </c>
      <c r="K27" s="20">
        <v>2.5663999999999998</v>
      </c>
      <c r="L27" s="35">
        <f t="shared" si="0"/>
        <v>0.11</v>
      </c>
      <c r="M27" s="118">
        <f t="shared" si="1"/>
        <v>1</v>
      </c>
    </row>
    <row r="28" spans="1:13" ht="27" hidden="1" thickBot="1">
      <c r="A28" s="35">
        <f t="shared" si="2"/>
        <v>22</v>
      </c>
      <c r="B28" s="124" t="s">
        <v>16</v>
      </c>
      <c r="C28" s="88" t="s">
        <v>17</v>
      </c>
      <c r="D28" s="125" t="s">
        <v>67</v>
      </c>
      <c r="E28" s="20" t="s">
        <v>209</v>
      </c>
      <c r="F28" s="20">
        <v>0.83</v>
      </c>
      <c r="G28" s="20">
        <v>0.25</v>
      </c>
      <c r="H28" s="20">
        <v>1.36</v>
      </c>
      <c r="I28" s="20">
        <v>0.11</v>
      </c>
      <c r="J28" s="20">
        <v>0</v>
      </c>
      <c r="K28" s="20">
        <v>2.5579000000000001</v>
      </c>
      <c r="L28" s="35">
        <f t="shared" si="0"/>
        <v>0.11</v>
      </c>
      <c r="M28" s="118">
        <f t="shared" si="1"/>
        <v>1</v>
      </c>
    </row>
    <row r="29" spans="1:13" ht="27" thickBot="1">
      <c r="A29" s="35">
        <f t="shared" si="2"/>
        <v>1</v>
      </c>
      <c r="B29" s="124" t="s">
        <v>16</v>
      </c>
      <c r="C29" s="88" t="s">
        <v>17</v>
      </c>
      <c r="D29" s="125" t="s">
        <v>67</v>
      </c>
      <c r="E29" s="59" t="s">
        <v>104</v>
      </c>
      <c r="F29" s="20">
        <v>0.83</v>
      </c>
      <c r="G29" s="20">
        <v>0</v>
      </c>
      <c r="H29" s="20">
        <v>1.36</v>
      </c>
      <c r="I29" s="20">
        <v>0.34</v>
      </c>
      <c r="J29" s="20">
        <v>0</v>
      </c>
      <c r="K29" s="20">
        <v>2.5312000000000001</v>
      </c>
      <c r="L29" s="35">
        <f t="shared" si="0"/>
        <v>0.11</v>
      </c>
      <c r="M29" s="118">
        <f t="shared" si="1"/>
        <v>3</v>
      </c>
    </row>
    <row r="30" spans="1:13" ht="40.200000000000003" hidden="1" thickBot="1">
      <c r="A30" s="35">
        <f t="shared" si="2"/>
        <v>6</v>
      </c>
      <c r="B30" s="124" t="s">
        <v>16</v>
      </c>
      <c r="C30" s="88" t="s">
        <v>17</v>
      </c>
      <c r="D30" s="125" t="s">
        <v>67</v>
      </c>
      <c r="E30" s="20" t="s">
        <v>105</v>
      </c>
      <c r="F30" s="20">
        <v>0.83</v>
      </c>
      <c r="G30" s="20">
        <v>0.31</v>
      </c>
      <c r="H30" s="20">
        <v>1</v>
      </c>
      <c r="I30" s="20">
        <v>0.23</v>
      </c>
      <c r="J30" s="20">
        <v>0</v>
      </c>
      <c r="K30" s="20">
        <v>2.3689</v>
      </c>
      <c r="L30" s="35">
        <f t="shared" si="0"/>
        <v>0.11</v>
      </c>
      <c r="M30" s="118">
        <f t="shared" si="1"/>
        <v>2</v>
      </c>
    </row>
    <row r="31" spans="1:13" ht="14.4" hidden="1" thickBot="1">
      <c r="A31" s="35">
        <f t="shared" si="2"/>
        <v>2</v>
      </c>
      <c r="B31" s="124" t="s">
        <v>16</v>
      </c>
      <c r="C31" s="88" t="s">
        <v>17</v>
      </c>
      <c r="D31" s="125" t="s">
        <v>67</v>
      </c>
      <c r="E31" s="20" t="s">
        <v>103</v>
      </c>
      <c r="F31" s="20">
        <v>0.83</v>
      </c>
      <c r="G31" s="20">
        <v>0</v>
      </c>
      <c r="H31" s="20">
        <v>1.4</v>
      </c>
      <c r="I31" s="20">
        <v>0.11</v>
      </c>
      <c r="J31" s="20">
        <v>0</v>
      </c>
      <c r="K31" s="20">
        <v>2.3491</v>
      </c>
      <c r="L31" s="35">
        <f t="shared" si="0"/>
        <v>0.11</v>
      </c>
      <c r="M31" s="118">
        <f t="shared" si="1"/>
        <v>1</v>
      </c>
    </row>
    <row r="32" spans="1:13" ht="27" hidden="1" thickBot="1">
      <c r="A32" s="35">
        <f t="shared" si="2"/>
        <v>5</v>
      </c>
      <c r="B32" s="124" t="s">
        <v>16</v>
      </c>
      <c r="C32" s="88" t="s">
        <v>17</v>
      </c>
      <c r="D32" s="125" t="s">
        <v>67</v>
      </c>
      <c r="E32" s="20" t="s">
        <v>88</v>
      </c>
      <c r="F32" s="20">
        <v>0.83</v>
      </c>
      <c r="G32" s="20">
        <v>0</v>
      </c>
      <c r="H32" s="20">
        <v>1.4</v>
      </c>
      <c r="I32" s="20">
        <v>0.11</v>
      </c>
      <c r="J32" s="20">
        <v>0</v>
      </c>
      <c r="K32" s="20">
        <v>2.3491</v>
      </c>
      <c r="L32" s="35">
        <f t="shared" si="0"/>
        <v>0.11</v>
      </c>
      <c r="M32" s="118">
        <f t="shared" si="1"/>
        <v>1</v>
      </c>
    </row>
    <row r="33" spans="1:13" ht="40.200000000000003" hidden="1" thickBot="1">
      <c r="A33" s="35">
        <f t="shared" si="2"/>
        <v>23</v>
      </c>
      <c r="B33" s="124" t="s">
        <v>16</v>
      </c>
      <c r="C33" s="88" t="s">
        <v>17</v>
      </c>
      <c r="D33" s="125" t="s">
        <v>67</v>
      </c>
      <c r="E33" s="20" t="s">
        <v>84</v>
      </c>
      <c r="F33" s="20">
        <v>0.83</v>
      </c>
      <c r="G33" s="20">
        <v>0</v>
      </c>
      <c r="H33" s="20">
        <v>1.4</v>
      </c>
      <c r="I33" s="20">
        <v>0.11</v>
      </c>
      <c r="J33" s="20">
        <v>0</v>
      </c>
      <c r="K33" s="20">
        <v>2.3491</v>
      </c>
      <c r="L33" s="35">
        <f t="shared" si="0"/>
        <v>0.11</v>
      </c>
      <c r="M33" s="118">
        <f t="shared" si="1"/>
        <v>1</v>
      </c>
    </row>
    <row r="34" spans="1:13" ht="40.200000000000003" hidden="1" thickBot="1">
      <c r="A34" s="35">
        <f t="shared" si="2"/>
        <v>23</v>
      </c>
      <c r="B34" s="124" t="s">
        <v>16</v>
      </c>
      <c r="C34" s="88" t="s">
        <v>17</v>
      </c>
      <c r="D34" s="125" t="s">
        <v>67</v>
      </c>
      <c r="E34" s="20" t="s">
        <v>89</v>
      </c>
      <c r="F34" s="20">
        <v>0.83</v>
      </c>
      <c r="G34" s="20">
        <v>0</v>
      </c>
      <c r="H34" s="20">
        <v>1.36</v>
      </c>
      <c r="I34" s="20">
        <v>0.11</v>
      </c>
      <c r="J34" s="20">
        <v>0</v>
      </c>
      <c r="K34" s="20">
        <v>2.3039000000000001</v>
      </c>
      <c r="L34" s="35">
        <f t="shared" si="0"/>
        <v>0.11</v>
      </c>
      <c r="M34" s="118">
        <f t="shared" si="1"/>
        <v>1</v>
      </c>
    </row>
    <row r="35" spans="1:13" ht="27" hidden="1" thickBot="1">
      <c r="A35" s="35">
        <f t="shared" si="2"/>
        <v>16</v>
      </c>
      <c r="B35" s="124" t="s">
        <v>16</v>
      </c>
      <c r="C35" s="88" t="s">
        <v>17</v>
      </c>
      <c r="D35" s="125" t="s">
        <v>116</v>
      </c>
      <c r="E35" s="20" t="s">
        <v>121</v>
      </c>
      <c r="F35" s="20">
        <v>0.52</v>
      </c>
      <c r="G35" s="20">
        <v>2.9</v>
      </c>
      <c r="H35" s="20">
        <v>1.75</v>
      </c>
      <c r="I35" s="20">
        <v>0.13</v>
      </c>
      <c r="J35" s="20">
        <v>0</v>
      </c>
      <c r="K35" s="20">
        <v>5.3045</v>
      </c>
      <c r="L35" s="35">
        <f t="shared" si="0"/>
        <v>0.13</v>
      </c>
      <c r="M35" s="118">
        <f t="shared" si="1"/>
        <v>1</v>
      </c>
    </row>
    <row r="36" spans="1:13" ht="27" hidden="1" thickBot="1">
      <c r="A36" s="35">
        <f t="shared" si="2"/>
        <v>11</v>
      </c>
      <c r="B36" s="124" t="s">
        <v>16</v>
      </c>
      <c r="C36" s="88" t="s">
        <v>17</v>
      </c>
      <c r="D36" s="125" t="s">
        <v>116</v>
      </c>
      <c r="E36" s="20" t="s">
        <v>131</v>
      </c>
      <c r="F36" s="20">
        <v>0.52</v>
      </c>
      <c r="G36" s="20">
        <v>2.1800000000000002</v>
      </c>
      <c r="H36" s="20">
        <v>1.75</v>
      </c>
      <c r="I36" s="20">
        <v>0.13</v>
      </c>
      <c r="J36" s="20">
        <v>0</v>
      </c>
      <c r="K36" s="20">
        <v>4.5774999999999997</v>
      </c>
      <c r="L36" s="35">
        <f t="shared" si="0"/>
        <v>0.13</v>
      </c>
      <c r="M36" s="118">
        <f t="shared" si="1"/>
        <v>1</v>
      </c>
    </row>
    <row r="37" spans="1:13" ht="14.4" hidden="1" thickBot="1">
      <c r="A37" s="35">
        <f t="shared" si="2"/>
        <v>2</v>
      </c>
      <c r="B37" s="124" t="s">
        <v>16</v>
      </c>
      <c r="C37" s="88" t="s">
        <v>17</v>
      </c>
      <c r="D37" s="125" t="s">
        <v>116</v>
      </c>
      <c r="E37" s="20" t="s">
        <v>183</v>
      </c>
      <c r="F37" s="20">
        <v>0.52</v>
      </c>
      <c r="G37" s="20">
        <v>1.69</v>
      </c>
      <c r="H37" s="20">
        <v>1.75</v>
      </c>
      <c r="I37" s="20">
        <v>0.13</v>
      </c>
      <c r="J37" s="20">
        <v>0</v>
      </c>
      <c r="K37" s="20">
        <v>4.0937000000000001</v>
      </c>
      <c r="L37" s="35">
        <f t="shared" si="0"/>
        <v>0.13</v>
      </c>
      <c r="M37" s="118">
        <f t="shared" si="1"/>
        <v>1</v>
      </c>
    </row>
    <row r="38" spans="1:13" ht="27" thickBot="1">
      <c r="A38" s="35">
        <f t="shared" si="2"/>
        <v>1</v>
      </c>
      <c r="B38" s="124" t="s">
        <v>16</v>
      </c>
      <c r="C38" s="88" t="s">
        <v>17</v>
      </c>
      <c r="D38" s="125" t="s">
        <v>116</v>
      </c>
      <c r="E38" s="59" t="s">
        <v>119</v>
      </c>
      <c r="F38" s="20">
        <v>0.52</v>
      </c>
      <c r="G38" s="20">
        <v>1.36</v>
      </c>
      <c r="H38" s="20">
        <v>1.75</v>
      </c>
      <c r="I38" s="20">
        <v>0.39</v>
      </c>
      <c r="J38" s="20">
        <v>0</v>
      </c>
      <c r="K38" s="20">
        <v>4.0225</v>
      </c>
      <c r="L38" s="35">
        <f t="shared" si="0"/>
        <v>0.13</v>
      </c>
      <c r="M38" s="118">
        <f t="shared" si="1"/>
        <v>3</v>
      </c>
    </row>
    <row r="39" spans="1:13" ht="27" hidden="1" thickBot="1">
      <c r="A39" s="35">
        <f t="shared" si="2"/>
        <v>9</v>
      </c>
      <c r="B39" s="124" t="s">
        <v>16</v>
      </c>
      <c r="C39" s="88" t="s">
        <v>17</v>
      </c>
      <c r="D39" s="125" t="s">
        <v>116</v>
      </c>
      <c r="E39" s="20" t="s">
        <v>130</v>
      </c>
      <c r="F39" s="20">
        <v>0.52</v>
      </c>
      <c r="G39" s="20">
        <v>1.48</v>
      </c>
      <c r="H39" s="20">
        <v>1.75</v>
      </c>
      <c r="I39" s="20">
        <v>0.13</v>
      </c>
      <c r="J39" s="20">
        <v>0</v>
      </c>
      <c r="K39" s="20">
        <v>3.8774000000000002</v>
      </c>
      <c r="L39" s="35">
        <f t="shared" si="0"/>
        <v>0.13</v>
      </c>
      <c r="M39" s="118">
        <f t="shared" si="1"/>
        <v>1</v>
      </c>
    </row>
    <row r="40" spans="1:13" ht="27" hidden="1" thickBot="1">
      <c r="A40" s="35">
        <f t="shared" si="2"/>
        <v>21</v>
      </c>
      <c r="B40" s="124" t="s">
        <v>16</v>
      </c>
      <c r="C40" s="88" t="s">
        <v>17</v>
      </c>
      <c r="D40" s="125" t="s">
        <v>116</v>
      </c>
      <c r="E40" s="20" t="s">
        <v>117</v>
      </c>
      <c r="F40" s="20">
        <v>0.52</v>
      </c>
      <c r="G40" s="20">
        <v>1.21</v>
      </c>
      <c r="H40" s="20">
        <v>1.75</v>
      </c>
      <c r="I40" s="20">
        <v>0.26</v>
      </c>
      <c r="J40" s="20">
        <v>0</v>
      </c>
      <c r="K40" s="20">
        <v>3.7416</v>
      </c>
      <c r="L40" s="35">
        <f t="shared" si="0"/>
        <v>0.13</v>
      </c>
      <c r="M40" s="118">
        <f t="shared" si="1"/>
        <v>2</v>
      </c>
    </row>
    <row r="41" spans="1:13" ht="27" hidden="1" thickBot="1">
      <c r="A41" s="35">
        <f t="shared" si="2"/>
        <v>7</v>
      </c>
      <c r="B41" s="124" t="s">
        <v>16</v>
      </c>
      <c r="C41" s="88" t="s">
        <v>17</v>
      </c>
      <c r="D41" s="125" t="s">
        <v>116</v>
      </c>
      <c r="E41" s="20" t="s">
        <v>127</v>
      </c>
      <c r="F41" s="20">
        <v>0.52</v>
      </c>
      <c r="G41" s="20">
        <v>1.0900000000000001</v>
      </c>
      <c r="H41" s="20">
        <v>1.75</v>
      </c>
      <c r="I41" s="20">
        <v>0.26</v>
      </c>
      <c r="J41" s="20">
        <v>0</v>
      </c>
      <c r="K41" s="20">
        <v>3.6267</v>
      </c>
      <c r="L41" s="35">
        <f t="shared" si="0"/>
        <v>0.13</v>
      </c>
      <c r="M41" s="118">
        <f t="shared" si="1"/>
        <v>2</v>
      </c>
    </row>
    <row r="42" spans="1:13" ht="27" hidden="1" thickBot="1">
      <c r="A42" s="35">
        <f t="shared" si="2"/>
        <v>3</v>
      </c>
      <c r="B42" s="124" t="s">
        <v>16</v>
      </c>
      <c r="C42" s="88" t="s">
        <v>17</v>
      </c>
      <c r="D42" s="125" t="s">
        <v>116</v>
      </c>
      <c r="E42" s="20" t="s">
        <v>139</v>
      </c>
      <c r="F42" s="20">
        <v>0.52</v>
      </c>
      <c r="G42" s="20">
        <v>1.0900000000000001</v>
      </c>
      <c r="H42" s="20">
        <v>1.75</v>
      </c>
      <c r="I42" s="20">
        <v>0.13</v>
      </c>
      <c r="J42" s="20">
        <v>0</v>
      </c>
      <c r="K42" s="20">
        <v>3.4891999999999999</v>
      </c>
      <c r="L42" s="35">
        <f t="shared" si="0"/>
        <v>0.13</v>
      </c>
      <c r="M42" s="118">
        <f t="shared" si="1"/>
        <v>1</v>
      </c>
    </row>
    <row r="43" spans="1:13" ht="27" hidden="1" thickBot="1">
      <c r="A43" s="35">
        <f t="shared" si="2"/>
        <v>19</v>
      </c>
      <c r="B43" s="124" t="s">
        <v>16</v>
      </c>
      <c r="C43" s="88" t="s">
        <v>17</v>
      </c>
      <c r="D43" s="125" t="s">
        <v>116</v>
      </c>
      <c r="E43" s="20" t="s">
        <v>122</v>
      </c>
      <c r="F43" s="20">
        <v>0.52</v>
      </c>
      <c r="G43" s="20">
        <v>0.98</v>
      </c>
      <c r="H43" s="20">
        <v>1.75</v>
      </c>
      <c r="I43" s="20">
        <v>0.13</v>
      </c>
      <c r="J43" s="20">
        <v>0</v>
      </c>
      <c r="K43" s="20">
        <v>3.3786999999999998</v>
      </c>
      <c r="L43" s="35">
        <f t="shared" si="0"/>
        <v>0.13</v>
      </c>
      <c r="M43" s="118">
        <f t="shared" si="1"/>
        <v>1</v>
      </c>
    </row>
    <row r="44" spans="1:13" ht="27" hidden="1" thickBot="1">
      <c r="A44" s="35">
        <f t="shared" si="2"/>
        <v>18</v>
      </c>
      <c r="B44" s="124" t="s">
        <v>16</v>
      </c>
      <c r="C44" s="88" t="s">
        <v>17</v>
      </c>
      <c r="D44" s="125" t="s">
        <v>116</v>
      </c>
      <c r="E44" s="20" t="s">
        <v>187</v>
      </c>
      <c r="F44" s="20">
        <v>0.52</v>
      </c>
      <c r="G44" s="20">
        <v>0.97</v>
      </c>
      <c r="H44" s="20">
        <v>1.75</v>
      </c>
      <c r="I44" s="20">
        <v>0.13</v>
      </c>
      <c r="J44" s="20">
        <v>0</v>
      </c>
      <c r="K44" s="20">
        <v>3.3767999999999998</v>
      </c>
      <c r="L44" s="35">
        <f t="shared" si="0"/>
        <v>0.13</v>
      </c>
      <c r="M44" s="118">
        <f t="shared" si="1"/>
        <v>1</v>
      </c>
    </row>
    <row r="45" spans="1:13" ht="27" hidden="1" thickBot="1">
      <c r="A45" s="35">
        <f t="shared" si="2"/>
        <v>13</v>
      </c>
      <c r="B45" s="124" t="s">
        <v>16</v>
      </c>
      <c r="C45" s="88" t="s">
        <v>17</v>
      </c>
      <c r="D45" s="125" t="s">
        <v>116</v>
      </c>
      <c r="E45" s="20" t="s">
        <v>123</v>
      </c>
      <c r="F45" s="20">
        <v>0.52</v>
      </c>
      <c r="G45" s="20">
        <v>0.97</v>
      </c>
      <c r="H45" s="20">
        <v>1.75</v>
      </c>
      <c r="I45" s="20">
        <v>0.13</v>
      </c>
      <c r="J45" s="20">
        <v>0</v>
      </c>
      <c r="K45" s="20">
        <v>3.3693</v>
      </c>
      <c r="L45" s="35">
        <f t="shared" si="0"/>
        <v>0.13</v>
      </c>
      <c r="M45" s="118">
        <f t="shared" si="1"/>
        <v>1</v>
      </c>
    </row>
    <row r="46" spans="1:13" ht="27" hidden="1" thickBot="1">
      <c r="A46" s="35">
        <f t="shared" si="2"/>
        <v>10</v>
      </c>
      <c r="B46" s="124" t="s">
        <v>16</v>
      </c>
      <c r="C46" s="88" t="s">
        <v>17</v>
      </c>
      <c r="D46" s="125" t="s">
        <v>116</v>
      </c>
      <c r="E46" s="20" t="s">
        <v>126</v>
      </c>
      <c r="F46" s="20">
        <v>0.52</v>
      </c>
      <c r="G46" s="20">
        <v>0.97</v>
      </c>
      <c r="H46" s="20">
        <v>1.75</v>
      </c>
      <c r="I46" s="20">
        <v>0.13</v>
      </c>
      <c r="J46" s="20">
        <v>0</v>
      </c>
      <c r="K46" s="20">
        <v>3.3681000000000001</v>
      </c>
      <c r="L46" s="35">
        <f t="shared" si="0"/>
        <v>0.13</v>
      </c>
      <c r="M46" s="118">
        <f t="shared" si="1"/>
        <v>1</v>
      </c>
    </row>
    <row r="47" spans="1:13" ht="14.4" hidden="1" thickBot="1">
      <c r="A47" s="35">
        <f t="shared" si="2"/>
        <v>20</v>
      </c>
      <c r="B47" s="124" t="s">
        <v>16</v>
      </c>
      <c r="C47" s="88" t="s">
        <v>17</v>
      </c>
      <c r="D47" s="125" t="s">
        <v>116</v>
      </c>
      <c r="E47" s="20" t="s">
        <v>151</v>
      </c>
      <c r="F47" s="20">
        <v>0.52</v>
      </c>
      <c r="G47" s="20">
        <v>1.0900000000000001</v>
      </c>
      <c r="H47" s="20">
        <v>1.62</v>
      </c>
      <c r="I47" s="20">
        <v>0.13</v>
      </c>
      <c r="J47" s="20">
        <v>0</v>
      </c>
      <c r="K47" s="20">
        <v>3.3542999999999998</v>
      </c>
      <c r="L47" s="35">
        <f t="shared" si="0"/>
        <v>0.13</v>
      </c>
      <c r="M47" s="118">
        <f t="shared" si="1"/>
        <v>1</v>
      </c>
    </row>
    <row r="48" spans="1:13" ht="40.200000000000003" hidden="1" thickBot="1">
      <c r="A48" s="35">
        <f t="shared" si="2"/>
        <v>6</v>
      </c>
      <c r="B48" s="124" t="s">
        <v>16</v>
      </c>
      <c r="C48" s="88" t="s">
        <v>17</v>
      </c>
      <c r="D48" s="125" t="s">
        <v>116</v>
      </c>
      <c r="E48" s="20" t="s">
        <v>137</v>
      </c>
      <c r="F48" s="20">
        <v>0.52</v>
      </c>
      <c r="G48" s="20">
        <v>0.85</v>
      </c>
      <c r="H48" s="20">
        <v>1.62</v>
      </c>
      <c r="I48" s="20">
        <v>0.26</v>
      </c>
      <c r="J48" s="20">
        <v>0</v>
      </c>
      <c r="K48" s="20">
        <v>3.2452999999999999</v>
      </c>
      <c r="L48" s="35">
        <f t="shared" si="0"/>
        <v>0.13</v>
      </c>
      <c r="M48" s="118">
        <f t="shared" si="1"/>
        <v>2</v>
      </c>
    </row>
    <row r="49" spans="1:13" ht="27" hidden="1" thickBot="1">
      <c r="A49" s="35">
        <f t="shared" si="2"/>
        <v>13</v>
      </c>
      <c r="B49" s="124" t="s">
        <v>16</v>
      </c>
      <c r="C49" s="88" t="s">
        <v>17</v>
      </c>
      <c r="D49" s="125" t="s">
        <v>116</v>
      </c>
      <c r="E49" s="20" t="s">
        <v>125</v>
      </c>
      <c r="F49" s="20">
        <v>0.52</v>
      </c>
      <c r="G49" s="20">
        <v>0.97</v>
      </c>
      <c r="H49" s="20">
        <v>1.62</v>
      </c>
      <c r="I49" s="20">
        <v>0.13</v>
      </c>
      <c r="J49" s="20">
        <v>0</v>
      </c>
      <c r="K49" s="20">
        <v>3.2345000000000002</v>
      </c>
      <c r="L49" s="35">
        <f t="shared" si="0"/>
        <v>0.13</v>
      </c>
      <c r="M49" s="118">
        <f t="shared" si="1"/>
        <v>1</v>
      </c>
    </row>
    <row r="50" spans="1:13" ht="40.200000000000003" hidden="1" thickBot="1">
      <c r="A50" s="35">
        <f t="shared" si="2"/>
        <v>4</v>
      </c>
      <c r="B50" s="124" t="s">
        <v>16</v>
      </c>
      <c r="C50" s="88" t="s">
        <v>17</v>
      </c>
      <c r="D50" s="125" t="s">
        <v>116</v>
      </c>
      <c r="E50" s="20" t="s">
        <v>190</v>
      </c>
      <c r="F50" s="20">
        <v>0.52</v>
      </c>
      <c r="G50" s="20">
        <v>0.6</v>
      </c>
      <c r="H50" s="20">
        <v>1.75</v>
      </c>
      <c r="I50" s="20">
        <v>0.26</v>
      </c>
      <c r="J50" s="20">
        <v>0</v>
      </c>
      <c r="K50" s="20">
        <v>3.1368999999999998</v>
      </c>
      <c r="L50" s="35">
        <f t="shared" si="0"/>
        <v>0.13</v>
      </c>
      <c r="M50" s="118">
        <f t="shared" si="1"/>
        <v>2</v>
      </c>
    </row>
    <row r="51" spans="1:13" ht="27" hidden="1" thickBot="1">
      <c r="A51" s="35">
        <f t="shared" si="2"/>
        <v>5</v>
      </c>
      <c r="B51" s="124" t="s">
        <v>16</v>
      </c>
      <c r="C51" s="88" t="s">
        <v>17</v>
      </c>
      <c r="D51" s="125" t="s">
        <v>116</v>
      </c>
      <c r="E51" s="20" t="s">
        <v>124</v>
      </c>
      <c r="F51" s="20">
        <v>0.52</v>
      </c>
      <c r="G51" s="20">
        <v>0.73</v>
      </c>
      <c r="H51" s="20">
        <v>1.75</v>
      </c>
      <c r="I51" s="20">
        <v>0.13</v>
      </c>
      <c r="J51" s="20">
        <v>0</v>
      </c>
      <c r="K51" s="20">
        <v>3.1274999999999999</v>
      </c>
      <c r="L51" s="35">
        <f t="shared" si="0"/>
        <v>0.13</v>
      </c>
      <c r="M51" s="118">
        <f t="shared" si="1"/>
        <v>1</v>
      </c>
    </row>
    <row r="52" spans="1:13" ht="27" hidden="1" thickBot="1">
      <c r="A52" s="35">
        <f t="shared" si="2"/>
        <v>15</v>
      </c>
      <c r="B52" s="124" t="s">
        <v>16</v>
      </c>
      <c r="C52" s="88" t="s">
        <v>17</v>
      </c>
      <c r="D52" s="125" t="s">
        <v>116</v>
      </c>
      <c r="E52" s="20" t="s">
        <v>191</v>
      </c>
      <c r="F52" s="20">
        <v>0.52</v>
      </c>
      <c r="G52" s="20">
        <v>0.73</v>
      </c>
      <c r="H52" s="20">
        <v>1.75</v>
      </c>
      <c r="I52" s="20">
        <v>0.13</v>
      </c>
      <c r="J52" s="20">
        <v>0</v>
      </c>
      <c r="K52" s="20">
        <v>3.1261999999999999</v>
      </c>
      <c r="L52" s="35">
        <f t="shared" si="0"/>
        <v>0.13</v>
      </c>
      <c r="M52" s="118">
        <f t="shared" si="1"/>
        <v>1</v>
      </c>
    </row>
    <row r="53" spans="1:13" ht="40.200000000000003" hidden="1" thickBot="1">
      <c r="A53" s="35">
        <f t="shared" si="2"/>
        <v>14</v>
      </c>
      <c r="B53" s="124" t="s">
        <v>16</v>
      </c>
      <c r="C53" s="88" t="s">
        <v>17</v>
      </c>
      <c r="D53" s="125" t="s">
        <v>116</v>
      </c>
      <c r="E53" s="20" t="s">
        <v>138</v>
      </c>
      <c r="F53" s="20">
        <v>0.52</v>
      </c>
      <c r="G53" s="20">
        <v>0.6</v>
      </c>
      <c r="H53" s="20">
        <v>1.75</v>
      </c>
      <c r="I53" s="20">
        <v>0.13</v>
      </c>
      <c r="J53" s="20">
        <v>0</v>
      </c>
      <c r="K53" s="20">
        <v>3.0053000000000001</v>
      </c>
      <c r="L53" s="35">
        <f t="shared" si="0"/>
        <v>0.13</v>
      </c>
      <c r="M53" s="118">
        <f t="shared" si="1"/>
        <v>1</v>
      </c>
    </row>
    <row r="54" spans="1:13" ht="27" hidden="1" thickBot="1">
      <c r="A54" s="35">
        <f t="shared" si="2"/>
        <v>5</v>
      </c>
      <c r="B54" s="124" t="s">
        <v>16</v>
      </c>
      <c r="C54" s="88" t="s">
        <v>17</v>
      </c>
      <c r="D54" s="125" t="s">
        <v>116</v>
      </c>
      <c r="E54" s="20" t="s">
        <v>142</v>
      </c>
      <c r="F54" s="20">
        <v>0.52</v>
      </c>
      <c r="G54" s="20">
        <v>0.73</v>
      </c>
      <c r="H54" s="20">
        <v>1.62</v>
      </c>
      <c r="I54" s="20">
        <v>0.13</v>
      </c>
      <c r="J54" s="20">
        <v>0</v>
      </c>
      <c r="K54" s="20">
        <v>2.9927999999999999</v>
      </c>
      <c r="L54" s="35">
        <f t="shared" si="0"/>
        <v>0.13</v>
      </c>
      <c r="M54" s="118">
        <f t="shared" si="1"/>
        <v>1</v>
      </c>
    </row>
    <row r="55" spans="1:13" ht="40.200000000000003" hidden="1" thickBot="1">
      <c r="A55" s="35">
        <f t="shared" si="2"/>
        <v>17</v>
      </c>
      <c r="B55" s="124" t="s">
        <v>16</v>
      </c>
      <c r="C55" s="88" t="s">
        <v>17</v>
      </c>
      <c r="D55" s="125" t="s">
        <v>116</v>
      </c>
      <c r="E55" s="20" t="s">
        <v>120</v>
      </c>
      <c r="F55" s="20">
        <v>0.52</v>
      </c>
      <c r="G55" s="20">
        <v>0.5</v>
      </c>
      <c r="H55" s="20">
        <v>1.75</v>
      </c>
      <c r="I55" s="20">
        <v>0.13</v>
      </c>
      <c r="J55" s="20">
        <v>0</v>
      </c>
      <c r="K55" s="20">
        <v>2.9026999999999998</v>
      </c>
      <c r="L55" s="35">
        <f t="shared" si="0"/>
        <v>0.13</v>
      </c>
      <c r="M55" s="118">
        <f t="shared" si="1"/>
        <v>1</v>
      </c>
    </row>
    <row r="56" spans="1:13" ht="27" hidden="1" thickBot="1">
      <c r="A56" s="35">
        <f t="shared" si="2"/>
        <v>12</v>
      </c>
      <c r="B56" s="124" t="s">
        <v>16</v>
      </c>
      <c r="C56" s="88" t="s">
        <v>17</v>
      </c>
      <c r="D56" s="125" t="s">
        <v>116</v>
      </c>
      <c r="E56" s="20" t="s">
        <v>186</v>
      </c>
      <c r="F56" s="20">
        <v>0.52</v>
      </c>
      <c r="G56" s="20">
        <v>0.24</v>
      </c>
      <c r="H56" s="20">
        <v>1.75</v>
      </c>
      <c r="I56" s="20">
        <v>0.26</v>
      </c>
      <c r="J56" s="20">
        <v>0</v>
      </c>
      <c r="K56" s="20">
        <v>2.774</v>
      </c>
      <c r="L56" s="35">
        <f t="shared" si="0"/>
        <v>0.13</v>
      </c>
      <c r="M56" s="118">
        <f t="shared" si="1"/>
        <v>2</v>
      </c>
    </row>
    <row r="57" spans="1:13" ht="14.4" hidden="1" thickBot="1">
      <c r="A57" s="35">
        <f t="shared" si="2"/>
        <v>8</v>
      </c>
      <c r="B57" s="124" t="s">
        <v>16</v>
      </c>
      <c r="C57" s="88" t="s">
        <v>17</v>
      </c>
      <c r="D57" s="125" t="s">
        <v>116</v>
      </c>
      <c r="E57" s="20" t="s">
        <v>184</v>
      </c>
      <c r="F57" s="20">
        <v>0.52</v>
      </c>
      <c r="G57" s="20">
        <v>0.24</v>
      </c>
      <c r="H57" s="20">
        <v>1.75</v>
      </c>
      <c r="I57" s="20">
        <v>0.26</v>
      </c>
      <c r="J57" s="20">
        <v>0</v>
      </c>
      <c r="K57" s="20">
        <v>2.774</v>
      </c>
      <c r="L57" s="35">
        <f t="shared" si="0"/>
        <v>0.13</v>
      </c>
      <c r="M57" s="118">
        <f t="shared" si="1"/>
        <v>2</v>
      </c>
    </row>
    <row r="58" spans="1:13" ht="14.4" hidden="1" thickBot="1">
      <c r="A58" s="35">
        <f t="shared" si="2"/>
        <v>8</v>
      </c>
      <c r="B58" s="124" t="s">
        <v>16</v>
      </c>
      <c r="C58" s="88" t="s">
        <v>17</v>
      </c>
      <c r="D58" s="125" t="s">
        <v>116</v>
      </c>
      <c r="E58" s="20" t="s">
        <v>185</v>
      </c>
      <c r="F58" s="20">
        <v>0.52</v>
      </c>
      <c r="G58" s="20">
        <v>0.37</v>
      </c>
      <c r="H58" s="20">
        <v>1.62</v>
      </c>
      <c r="I58" s="20">
        <v>0.26</v>
      </c>
      <c r="J58" s="20">
        <v>0</v>
      </c>
      <c r="K58" s="20">
        <v>2.7692999999999999</v>
      </c>
      <c r="L58" s="35">
        <f t="shared" si="0"/>
        <v>0.13</v>
      </c>
      <c r="M58" s="118">
        <f t="shared" si="1"/>
        <v>2</v>
      </c>
    </row>
    <row r="59" spans="1:13" ht="40.200000000000003" hidden="1" thickBot="1">
      <c r="A59" s="35">
        <f t="shared" si="2"/>
        <v>23</v>
      </c>
      <c r="B59" s="124" t="s">
        <v>16</v>
      </c>
      <c r="C59" s="88" t="s">
        <v>17</v>
      </c>
      <c r="D59" s="125" t="s">
        <v>116</v>
      </c>
      <c r="E59" s="20" t="s">
        <v>128</v>
      </c>
      <c r="F59" s="20">
        <v>0.52</v>
      </c>
      <c r="G59" s="20">
        <v>0.23</v>
      </c>
      <c r="H59" s="20">
        <v>1.75</v>
      </c>
      <c r="I59" s="20">
        <v>0.13</v>
      </c>
      <c r="J59" s="20">
        <v>0</v>
      </c>
      <c r="K59" s="20">
        <v>2.6339999999999999</v>
      </c>
      <c r="L59" s="35">
        <f t="shared" si="0"/>
        <v>0.13</v>
      </c>
      <c r="M59" s="118">
        <f t="shared" si="1"/>
        <v>1</v>
      </c>
    </row>
    <row r="60" spans="1:13" ht="27" hidden="1" thickBot="1">
      <c r="A60" s="35">
        <f t="shared" si="2"/>
        <v>22</v>
      </c>
      <c r="B60" s="124" t="s">
        <v>16</v>
      </c>
      <c r="C60" s="88" t="s">
        <v>17</v>
      </c>
      <c r="D60" s="125" t="s">
        <v>116</v>
      </c>
      <c r="E60" s="20" t="s">
        <v>210</v>
      </c>
      <c r="F60" s="20">
        <v>0.52</v>
      </c>
      <c r="G60" s="20">
        <v>0.23</v>
      </c>
      <c r="H60" s="20">
        <v>1.75</v>
      </c>
      <c r="I60" s="20">
        <v>0.13</v>
      </c>
      <c r="J60" s="20">
        <v>0</v>
      </c>
      <c r="K60" s="20">
        <v>2.6303999999999998</v>
      </c>
      <c r="L60" s="35">
        <f t="shared" si="0"/>
        <v>0.13</v>
      </c>
      <c r="M60" s="118">
        <f t="shared" si="1"/>
        <v>1</v>
      </c>
    </row>
    <row r="61" spans="1:13" ht="27" hidden="1" thickBot="1">
      <c r="A61" s="35">
        <f t="shared" si="2"/>
        <v>15</v>
      </c>
      <c r="B61" s="124" t="s">
        <v>16</v>
      </c>
      <c r="C61" s="88" t="s">
        <v>17</v>
      </c>
      <c r="D61" s="125" t="s">
        <v>116</v>
      </c>
      <c r="E61" s="20" t="s">
        <v>192</v>
      </c>
      <c r="F61" s="20">
        <v>0.52</v>
      </c>
      <c r="G61" s="20">
        <v>0</v>
      </c>
      <c r="H61" s="20">
        <v>1.75</v>
      </c>
      <c r="I61" s="20">
        <v>0.13</v>
      </c>
      <c r="J61" s="20">
        <v>0</v>
      </c>
      <c r="K61" s="20">
        <v>2.4005999999999998</v>
      </c>
      <c r="L61" s="35">
        <f t="shared" si="0"/>
        <v>0.13</v>
      </c>
      <c r="M61" s="118">
        <f t="shared" si="1"/>
        <v>1</v>
      </c>
    </row>
    <row r="62" spans="1:13" ht="40.200000000000003" hidden="1" thickBot="1">
      <c r="A62" s="35">
        <f t="shared" si="2"/>
        <v>17</v>
      </c>
      <c r="B62" s="124" t="s">
        <v>16</v>
      </c>
      <c r="C62" s="88" t="s">
        <v>17</v>
      </c>
      <c r="D62" s="125" t="s">
        <v>116</v>
      </c>
      <c r="E62" s="20" t="s">
        <v>147</v>
      </c>
      <c r="F62" s="20">
        <v>0.52</v>
      </c>
      <c r="G62" s="20">
        <v>0</v>
      </c>
      <c r="H62" s="20">
        <v>1.75</v>
      </c>
      <c r="I62" s="20">
        <v>0.13</v>
      </c>
      <c r="J62" s="20">
        <v>0</v>
      </c>
      <c r="K62" s="20">
        <v>2.4005999999999998</v>
      </c>
      <c r="L62" s="35">
        <f t="shared" si="0"/>
        <v>0.13</v>
      </c>
      <c r="M62" s="118">
        <f t="shared" si="1"/>
        <v>1</v>
      </c>
    </row>
    <row r="63" spans="1:13" ht="40.200000000000003" hidden="1" thickBot="1">
      <c r="A63" s="35">
        <f t="shared" si="2"/>
        <v>17</v>
      </c>
      <c r="B63" s="124" t="s">
        <v>16</v>
      </c>
      <c r="C63" s="88" t="s">
        <v>17</v>
      </c>
      <c r="D63" s="125" t="s">
        <v>116</v>
      </c>
      <c r="E63" s="20" t="s">
        <v>152</v>
      </c>
      <c r="F63" s="20">
        <v>0.52</v>
      </c>
      <c r="G63" s="20">
        <v>0</v>
      </c>
      <c r="H63" s="20">
        <v>1.62</v>
      </c>
      <c r="I63" s="20">
        <v>0.13</v>
      </c>
      <c r="J63" s="20">
        <v>0</v>
      </c>
      <c r="K63" s="20">
        <v>2.2658</v>
      </c>
      <c r="L63" s="35">
        <f t="shared" si="0"/>
        <v>0.13</v>
      </c>
      <c r="M63" s="118">
        <f t="shared" si="1"/>
        <v>1</v>
      </c>
    </row>
    <row r="64" spans="1:13" ht="27" hidden="1" thickBot="1">
      <c r="A64" s="35">
        <f t="shared" si="2"/>
        <v>16</v>
      </c>
      <c r="B64" s="124" t="s">
        <v>16</v>
      </c>
      <c r="C64" s="88" t="s">
        <v>17</v>
      </c>
      <c r="D64" s="125" t="s">
        <v>155</v>
      </c>
      <c r="E64" s="20" t="s">
        <v>174</v>
      </c>
      <c r="F64" s="20">
        <v>0.43</v>
      </c>
      <c r="G64" s="20">
        <v>1.35</v>
      </c>
      <c r="H64" s="20">
        <v>2.65</v>
      </c>
      <c r="I64" s="20">
        <v>0.32</v>
      </c>
      <c r="J64" s="20">
        <v>0</v>
      </c>
      <c r="K64" s="20">
        <v>4.7496999999999998</v>
      </c>
      <c r="L64" s="35">
        <f t="shared" si="0"/>
        <v>0.32</v>
      </c>
      <c r="M64" s="118">
        <f t="shared" si="1"/>
        <v>1</v>
      </c>
    </row>
    <row r="65" spans="1:13" ht="27" hidden="1" thickBot="1">
      <c r="A65" s="35">
        <f t="shared" si="2"/>
        <v>21</v>
      </c>
      <c r="B65" s="124" t="s">
        <v>16</v>
      </c>
      <c r="C65" s="88" t="s">
        <v>17</v>
      </c>
      <c r="D65" s="125" t="s">
        <v>155</v>
      </c>
      <c r="E65" s="20" t="s">
        <v>166</v>
      </c>
      <c r="F65" s="20">
        <v>0.43</v>
      </c>
      <c r="G65" s="20">
        <v>1.01</v>
      </c>
      <c r="H65" s="20">
        <v>2.65</v>
      </c>
      <c r="I65" s="20">
        <v>0.65</v>
      </c>
      <c r="J65" s="20">
        <v>0</v>
      </c>
      <c r="K65" s="20">
        <v>4.7343999999999999</v>
      </c>
      <c r="L65" s="35">
        <f t="shared" si="0"/>
        <v>0.32</v>
      </c>
      <c r="M65" s="118">
        <f t="shared" si="1"/>
        <v>2</v>
      </c>
    </row>
    <row r="66" spans="1:13" ht="27" thickBot="1">
      <c r="A66" s="35">
        <f t="shared" si="2"/>
        <v>1</v>
      </c>
      <c r="B66" s="124" t="s">
        <v>16</v>
      </c>
      <c r="C66" s="88" t="s">
        <v>17</v>
      </c>
      <c r="D66" s="125" t="s">
        <v>155</v>
      </c>
      <c r="E66" s="59" t="s">
        <v>173</v>
      </c>
      <c r="F66" s="20">
        <v>0.43</v>
      </c>
      <c r="G66" s="20">
        <v>0.6</v>
      </c>
      <c r="H66" s="20">
        <v>2.65</v>
      </c>
      <c r="I66" s="20">
        <v>0.97</v>
      </c>
      <c r="J66" s="20">
        <v>0</v>
      </c>
      <c r="K66" s="20">
        <v>4.6467000000000001</v>
      </c>
      <c r="L66" s="35">
        <f t="shared" si="0"/>
        <v>0.32</v>
      </c>
      <c r="M66" s="118">
        <f t="shared" si="1"/>
        <v>3</v>
      </c>
    </row>
    <row r="67" spans="1:13" ht="27" hidden="1" thickBot="1">
      <c r="A67" s="35">
        <f t="shared" si="2"/>
        <v>11</v>
      </c>
      <c r="B67" s="124" t="s">
        <v>16</v>
      </c>
      <c r="C67" s="88" t="s">
        <v>17</v>
      </c>
      <c r="D67" s="125" t="s">
        <v>155</v>
      </c>
      <c r="E67" s="20" t="s">
        <v>177</v>
      </c>
      <c r="F67" s="20">
        <v>0.43</v>
      </c>
      <c r="G67" s="20">
        <v>1.21</v>
      </c>
      <c r="H67" s="20">
        <v>2.65</v>
      </c>
      <c r="I67" s="20">
        <v>0.32</v>
      </c>
      <c r="J67" s="20">
        <v>0</v>
      </c>
      <c r="K67" s="20">
        <v>4.6140999999999996</v>
      </c>
      <c r="L67" s="35">
        <f t="shared" si="0"/>
        <v>0.32</v>
      </c>
      <c r="M67" s="118">
        <f t="shared" si="1"/>
        <v>1</v>
      </c>
    </row>
    <row r="68" spans="1:13" ht="27" hidden="1" thickBot="1">
      <c r="A68" s="35">
        <f t="shared" si="2"/>
        <v>12</v>
      </c>
      <c r="B68" s="124" t="s">
        <v>16</v>
      </c>
      <c r="C68" s="88" t="s">
        <v>17</v>
      </c>
      <c r="D68" s="125" t="s">
        <v>155</v>
      </c>
      <c r="E68" s="20" t="s">
        <v>200</v>
      </c>
      <c r="F68" s="20">
        <v>0.43</v>
      </c>
      <c r="G68" s="20">
        <v>0.74</v>
      </c>
      <c r="H68" s="20">
        <v>2.65</v>
      </c>
      <c r="I68" s="20">
        <v>0.65</v>
      </c>
      <c r="J68" s="20">
        <v>0</v>
      </c>
      <c r="K68" s="20">
        <v>4.4645999999999999</v>
      </c>
      <c r="L68" s="35">
        <f t="shared" si="0"/>
        <v>0.32</v>
      </c>
      <c r="M68" s="118">
        <f t="shared" si="1"/>
        <v>2</v>
      </c>
    </row>
    <row r="69" spans="1:13" ht="27" hidden="1" thickBot="1">
      <c r="A69" s="35">
        <f t="shared" si="2"/>
        <v>13</v>
      </c>
      <c r="B69" s="124" t="s">
        <v>16</v>
      </c>
      <c r="C69" s="88" t="s">
        <v>17</v>
      </c>
      <c r="D69" s="125" t="s">
        <v>155</v>
      </c>
      <c r="E69" s="20" t="s">
        <v>167</v>
      </c>
      <c r="F69" s="20">
        <v>0.52</v>
      </c>
      <c r="G69" s="20">
        <v>0.95</v>
      </c>
      <c r="H69" s="20">
        <v>2.65</v>
      </c>
      <c r="I69" s="20">
        <v>0.32</v>
      </c>
      <c r="J69" s="20">
        <v>0</v>
      </c>
      <c r="K69" s="20">
        <v>4.4420999999999999</v>
      </c>
      <c r="L69" s="35">
        <f t="shared" ref="L69:L86" si="3">_xlfn.MINIFS($I$4:$I$86,$B$4:$B$86,B69,$D$4:$D$86,D69)</f>
        <v>0.32</v>
      </c>
      <c r="M69" s="118">
        <f t="shared" ref="M69:M86" si="4">ROUND(I69/L69,0)</f>
        <v>1</v>
      </c>
    </row>
    <row r="70" spans="1:13" ht="40.200000000000003" hidden="1" thickBot="1">
      <c r="A70" s="35">
        <f t="shared" ref="A70:A133" si="5">IF(E70="",0,--SUBSTITUTE(TRIM(RIGHT(SUBSTITUTE(E70,"(",REPT(" ",99)),99)),")",))</f>
        <v>6</v>
      </c>
      <c r="B70" s="124" t="s">
        <v>16</v>
      </c>
      <c r="C70" s="88" t="s">
        <v>17</v>
      </c>
      <c r="D70" s="125" t="s">
        <v>155</v>
      </c>
      <c r="E70" s="20" t="s">
        <v>169</v>
      </c>
      <c r="F70" s="20">
        <v>0.43</v>
      </c>
      <c r="G70" s="20">
        <v>0.68</v>
      </c>
      <c r="H70" s="20">
        <v>2.65</v>
      </c>
      <c r="I70" s="20">
        <v>0.65</v>
      </c>
      <c r="J70" s="20">
        <v>0</v>
      </c>
      <c r="K70" s="20">
        <v>4.3979999999999997</v>
      </c>
      <c r="L70" s="35">
        <f t="shared" si="3"/>
        <v>0.32</v>
      </c>
      <c r="M70" s="118">
        <f t="shared" si="4"/>
        <v>2</v>
      </c>
    </row>
    <row r="71" spans="1:13" ht="40.200000000000003" hidden="1" thickBot="1">
      <c r="A71" s="35">
        <f t="shared" si="5"/>
        <v>4</v>
      </c>
      <c r="B71" s="124" t="s">
        <v>16</v>
      </c>
      <c r="C71" s="88" t="s">
        <v>17</v>
      </c>
      <c r="D71" s="125" t="s">
        <v>155</v>
      </c>
      <c r="E71" s="20" t="s">
        <v>203</v>
      </c>
      <c r="F71" s="20">
        <v>0.43</v>
      </c>
      <c r="G71" s="20">
        <v>0.67</v>
      </c>
      <c r="H71" s="20">
        <v>2.65</v>
      </c>
      <c r="I71" s="20">
        <v>0.65</v>
      </c>
      <c r="J71" s="20">
        <v>0</v>
      </c>
      <c r="K71" s="20">
        <v>4.3971999999999998</v>
      </c>
      <c r="L71" s="35">
        <f t="shared" si="3"/>
        <v>0.32</v>
      </c>
      <c r="M71" s="118">
        <f t="shared" si="4"/>
        <v>2</v>
      </c>
    </row>
    <row r="72" spans="1:13" ht="27" hidden="1" thickBot="1">
      <c r="A72" s="35">
        <f t="shared" si="5"/>
        <v>7</v>
      </c>
      <c r="B72" s="124" t="s">
        <v>16</v>
      </c>
      <c r="C72" s="88" t="s">
        <v>17</v>
      </c>
      <c r="D72" s="125" t="s">
        <v>155</v>
      </c>
      <c r="E72" s="20" t="s">
        <v>176</v>
      </c>
      <c r="F72" s="20">
        <v>0.43</v>
      </c>
      <c r="G72" s="20">
        <v>0.61</v>
      </c>
      <c r="H72" s="20">
        <v>2.65</v>
      </c>
      <c r="I72" s="20">
        <v>0.65</v>
      </c>
      <c r="J72" s="20">
        <v>0</v>
      </c>
      <c r="K72" s="20">
        <v>4.3331999999999997</v>
      </c>
      <c r="L72" s="35">
        <f t="shared" si="3"/>
        <v>0.32</v>
      </c>
      <c r="M72" s="118">
        <f t="shared" si="4"/>
        <v>2</v>
      </c>
    </row>
    <row r="73" spans="1:13" ht="27" hidden="1" thickBot="1">
      <c r="A73" s="35">
        <f t="shared" si="5"/>
        <v>9</v>
      </c>
      <c r="B73" s="124" t="s">
        <v>16</v>
      </c>
      <c r="C73" s="88" t="s">
        <v>17</v>
      </c>
      <c r="D73" s="125" t="s">
        <v>155</v>
      </c>
      <c r="E73" s="20" t="s">
        <v>170</v>
      </c>
      <c r="F73" s="20">
        <v>0.43</v>
      </c>
      <c r="G73" s="20">
        <v>0.82</v>
      </c>
      <c r="H73" s="20">
        <v>2.65</v>
      </c>
      <c r="I73" s="20">
        <v>0.32</v>
      </c>
      <c r="J73" s="20">
        <v>0</v>
      </c>
      <c r="K73" s="20">
        <v>4.2237</v>
      </c>
      <c r="L73" s="35">
        <f t="shared" si="3"/>
        <v>0.32</v>
      </c>
      <c r="M73" s="118">
        <f t="shared" si="4"/>
        <v>1</v>
      </c>
    </row>
    <row r="74" spans="1:13" ht="27" hidden="1" thickBot="1">
      <c r="A74" s="35">
        <f t="shared" si="5"/>
        <v>18</v>
      </c>
      <c r="B74" s="124" t="s">
        <v>16</v>
      </c>
      <c r="C74" s="88" t="s">
        <v>17</v>
      </c>
      <c r="D74" s="125" t="s">
        <v>155</v>
      </c>
      <c r="E74" s="20" t="s">
        <v>204</v>
      </c>
      <c r="F74" s="20">
        <v>0.44</v>
      </c>
      <c r="G74" s="20">
        <v>0.82</v>
      </c>
      <c r="H74" s="20">
        <v>2.65</v>
      </c>
      <c r="I74" s="20">
        <v>0.32</v>
      </c>
      <c r="J74" s="20">
        <v>0</v>
      </c>
      <c r="K74" s="20">
        <v>4.2217000000000002</v>
      </c>
      <c r="L74" s="35">
        <f t="shared" si="3"/>
        <v>0.32</v>
      </c>
      <c r="M74" s="118">
        <f t="shared" si="4"/>
        <v>1</v>
      </c>
    </row>
    <row r="75" spans="1:13" ht="27" hidden="1" thickBot="1">
      <c r="A75" s="35">
        <f t="shared" si="5"/>
        <v>5</v>
      </c>
      <c r="B75" s="124" t="s">
        <v>16</v>
      </c>
      <c r="C75" s="88" t="s">
        <v>17</v>
      </c>
      <c r="D75" s="125" t="s">
        <v>155</v>
      </c>
      <c r="E75" s="20" t="s">
        <v>180</v>
      </c>
      <c r="F75" s="20">
        <v>0.43</v>
      </c>
      <c r="G75" s="20">
        <v>0.81</v>
      </c>
      <c r="H75" s="20">
        <v>2.65</v>
      </c>
      <c r="I75" s="20">
        <v>0.32</v>
      </c>
      <c r="J75" s="20">
        <v>0</v>
      </c>
      <c r="K75" s="20">
        <v>4.2102000000000004</v>
      </c>
      <c r="L75" s="35">
        <f t="shared" si="3"/>
        <v>0.32</v>
      </c>
      <c r="M75" s="118">
        <f t="shared" si="4"/>
        <v>1</v>
      </c>
    </row>
    <row r="76" spans="1:13" ht="27" hidden="1" thickBot="1">
      <c r="A76" s="35">
        <f t="shared" si="5"/>
        <v>3</v>
      </c>
      <c r="B76" s="124" t="s">
        <v>16</v>
      </c>
      <c r="C76" s="88" t="s">
        <v>17</v>
      </c>
      <c r="D76" s="125" t="s">
        <v>155</v>
      </c>
      <c r="E76" s="20" t="s">
        <v>178</v>
      </c>
      <c r="F76" s="20">
        <v>0.43</v>
      </c>
      <c r="G76" s="20">
        <v>0.68</v>
      </c>
      <c r="H76" s="20">
        <v>2.65</v>
      </c>
      <c r="I76" s="20">
        <v>0.32</v>
      </c>
      <c r="J76" s="20">
        <v>0</v>
      </c>
      <c r="K76" s="20">
        <v>4.0815000000000001</v>
      </c>
      <c r="L76" s="35">
        <f t="shared" si="3"/>
        <v>0.32</v>
      </c>
      <c r="M76" s="118">
        <f t="shared" si="4"/>
        <v>1</v>
      </c>
    </row>
    <row r="77" spans="1:13" ht="14.4" hidden="1" thickBot="1">
      <c r="A77" s="35">
        <f t="shared" si="5"/>
        <v>20</v>
      </c>
      <c r="B77" s="124" t="s">
        <v>16</v>
      </c>
      <c r="C77" s="88" t="s">
        <v>17</v>
      </c>
      <c r="D77" s="125" t="s">
        <v>155</v>
      </c>
      <c r="E77" s="20" t="s">
        <v>181</v>
      </c>
      <c r="F77" s="20">
        <v>0.43</v>
      </c>
      <c r="G77" s="20">
        <v>0.67</v>
      </c>
      <c r="H77" s="20">
        <v>2.65</v>
      </c>
      <c r="I77" s="20">
        <v>0.32</v>
      </c>
      <c r="J77" s="20">
        <v>0</v>
      </c>
      <c r="K77" s="20">
        <v>4.0746000000000002</v>
      </c>
      <c r="L77" s="35">
        <f t="shared" si="3"/>
        <v>0.32</v>
      </c>
      <c r="M77" s="118">
        <f t="shared" si="4"/>
        <v>1</v>
      </c>
    </row>
    <row r="78" spans="1:13" ht="40.200000000000003" hidden="1" thickBot="1">
      <c r="A78" s="35">
        <f t="shared" si="5"/>
        <v>14</v>
      </c>
      <c r="B78" s="124" t="s">
        <v>16</v>
      </c>
      <c r="C78" s="88" t="s">
        <v>17</v>
      </c>
      <c r="D78" s="125" t="s">
        <v>155</v>
      </c>
      <c r="E78" s="20" t="s">
        <v>168</v>
      </c>
      <c r="F78" s="20">
        <v>0.43</v>
      </c>
      <c r="G78" s="20">
        <v>0.61</v>
      </c>
      <c r="H78" s="20">
        <v>2.65</v>
      </c>
      <c r="I78" s="20">
        <v>0.32</v>
      </c>
      <c r="J78" s="20">
        <v>0</v>
      </c>
      <c r="K78" s="20">
        <v>4.0072000000000001</v>
      </c>
      <c r="L78" s="35">
        <f t="shared" si="3"/>
        <v>0.32</v>
      </c>
      <c r="M78" s="118">
        <f t="shared" si="4"/>
        <v>1</v>
      </c>
    </row>
    <row r="79" spans="1:13" ht="14.4" hidden="1" thickBot="1">
      <c r="A79" s="35">
        <f t="shared" si="5"/>
        <v>2</v>
      </c>
      <c r="B79" s="124" t="s">
        <v>16</v>
      </c>
      <c r="C79" s="88" t="s">
        <v>17</v>
      </c>
      <c r="D79" s="125" t="s">
        <v>155</v>
      </c>
      <c r="E79" s="20" t="s">
        <v>202</v>
      </c>
      <c r="F79" s="20">
        <v>0.43</v>
      </c>
      <c r="G79" s="20">
        <v>0.54</v>
      </c>
      <c r="H79" s="20">
        <v>2.65</v>
      </c>
      <c r="I79" s="20">
        <v>0.32</v>
      </c>
      <c r="J79" s="20">
        <v>0</v>
      </c>
      <c r="K79" s="20">
        <v>3.9398</v>
      </c>
      <c r="L79" s="35">
        <f t="shared" si="3"/>
        <v>0.32</v>
      </c>
      <c r="M79" s="118">
        <f t="shared" si="4"/>
        <v>1</v>
      </c>
    </row>
    <row r="80" spans="1:13" ht="14.4" hidden="1" thickBot="1">
      <c r="A80" s="35">
        <f t="shared" si="5"/>
        <v>8</v>
      </c>
      <c r="B80" s="124" t="s">
        <v>16</v>
      </c>
      <c r="C80" s="88" t="s">
        <v>17</v>
      </c>
      <c r="D80" s="125" t="s">
        <v>155</v>
      </c>
      <c r="E80" s="20" t="s">
        <v>201</v>
      </c>
      <c r="F80" s="20">
        <v>0.43</v>
      </c>
      <c r="G80" s="20">
        <v>0.2</v>
      </c>
      <c r="H80" s="20">
        <v>2.65</v>
      </c>
      <c r="I80" s="20">
        <v>0.65</v>
      </c>
      <c r="J80" s="20">
        <v>0</v>
      </c>
      <c r="K80" s="20">
        <v>3.9251999999999998</v>
      </c>
      <c r="L80" s="35">
        <f t="shared" si="3"/>
        <v>0.32</v>
      </c>
      <c r="M80" s="118">
        <f t="shared" si="4"/>
        <v>2</v>
      </c>
    </row>
    <row r="81" spans="1:13" ht="27" hidden="1" thickBot="1">
      <c r="A81" s="35">
        <f t="shared" si="5"/>
        <v>19</v>
      </c>
      <c r="B81" s="124" t="s">
        <v>16</v>
      </c>
      <c r="C81" s="88" t="s">
        <v>17</v>
      </c>
      <c r="D81" s="125" t="s">
        <v>155</v>
      </c>
      <c r="E81" s="20" t="s">
        <v>172</v>
      </c>
      <c r="F81" s="20">
        <v>0.43</v>
      </c>
      <c r="G81" s="20">
        <v>0.48</v>
      </c>
      <c r="H81" s="20">
        <v>2.65</v>
      </c>
      <c r="I81" s="20">
        <v>0.32</v>
      </c>
      <c r="J81" s="20">
        <v>0</v>
      </c>
      <c r="K81" s="20">
        <v>3.8774999999999999</v>
      </c>
      <c r="L81" s="35">
        <f t="shared" si="3"/>
        <v>0.32</v>
      </c>
      <c r="M81" s="118">
        <f t="shared" si="4"/>
        <v>1</v>
      </c>
    </row>
    <row r="82" spans="1:13" ht="27" hidden="1" thickBot="1">
      <c r="A82" s="35">
        <f t="shared" si="5"/>
        <v>10</v>
      </c>
      <c r="B82" s="124" t="s">
        <v>16</v>
      </c>
      <c r="C82" s="88" t="s">
        <v>17</v>
      </c>
      <c r="D82" s="125" t="s">
        <v>155</v>
      </c>
      <c r="E82" s="20" t="s">
        <v>179</v>
      </c>
      <c r="F82" s="20">
        <v>0.43</v>
      </c>
      <c r="G82" s="20">
        <v>0.47</v>
      </c>
      <c r="H82" s="20">
        <v>2.65</v>
      </c>
      <c r="I82" s="20">
        <v>0.32</v>
      </c>
      <c r="J82" s="20">
        <v>0</v>
      </c>
      <c r="K82" s="20">
        <v>3.8723000000000001</v>
      </c>
      <c r="L82" s="35">
        <f t="shared" si="3"/>
        <v>0.32</v>
      </c>
      <c r="M82" s="118">
        <f t="shared" si="4"/>
        <v>1</v>
      </c>
    </row>
    <row r="83" spans="1:13" ht="40.200000000000003" hidden="1" thickBot="1">
      <c r="A83" s="35">
        <f t="shared" si="5"/>
        <v>17</v>
      </c>
      <c r="B83" s="124" t="s">
        <v>16</v>
      </c>
      <c r="C83" s="88" t="s">
        <v>17</v>
      </c>
      <c r="D83" s="125" t="s">
        <v>155</v>
      </c>
      <c r="E83" s="20" t="s">
        <v>171</v>
      </c>
      <c r="F83" s="20">
        <v>0.43</v>
      </c>
      <c r="G83" s="20">
        <v>0.28000000000000003</v>
      </c>
      <c r="H83" s="20">
        <v>2.65</v>
      </c>
      <c r="I83" s="20">
        <v>0.32</v>
      </c>
      <c r="J83" s="20">
        <v>0</v>
      </c>
      <c r="K83" s="20">
        <v>3.6768000000000001</v>
      </c>
      <c r="L83" s="35">
        <f t="shared" si="3"/>
        <v>0.32</v>
      </c>
      <c r="M83" s="118">
        <f t="shared" si="4"/>
        <v>1</v>
      </c>
    </row>
    <row r="84" spans="1:13" ht="40.200000000000003" hidden="1" thickBot="1">
      <c r="A84" s="35">
        <f t="shared" si="5"/>
        <v>23</v>
      </c>
      <c r="B84" s="124" t="s">
        <v>16</v>
      </c>
      <c r="C84" s="88" t="s">
        <v>17</v>
      </c>
      <c r="D84" s="125" t="s">
        <v>155</v>
      </c>
      <c r="E84" s="20" t="s">
        <v>175</v>
      </c>
      <c r="F84" s="20">
        <v>0.43</v>
      </c>
      <c r="G84" s="20">
        <v>0.13</v>
      </c>
      <c r="H84" s="20">
        <v>2.65</v>
      </c>
      <c r="I84" s="20">
        <v>0.32</v>
      </c>
      <c r="J84" s="20">
        <v>0</v>
      </c>
      <c r="K84" s="20">
        <v>3.5304000000000002</v>
      </c>
      <c r="L84" s="35">
        <f t="shared" si="3"/>
        <v>0.32</v>
      </c>
      <c r="M84" s="118">
        <f t="shared" si="4"/>
        <v>1</v>
      </c>
    </row>
    <row r="85" spans="1:13" ht="27" hidden="1" thickBot="1">
      <c r="A85" s="35">
        <f t="shared" si="5"/>
        <v>22</v>
      </c>
      <c r="B85" s="124" t="s">
        <v>16</v>
      </c>
      <c r="C85" s="88" t="s">
        <v>17</v>
      </c>
      <c r="D85" s="125" t="s">
        <v>155</v>
      </c>
      <c r="E85" s="20" t="s">
        <v>214</v>
      </c>
      <c r="F85" s="20">
        <v>0.43</v>
      </c>
      <c r="G85" s="20">
        <v>0.12</v>
      </c>
      <c r="H85" s="20">
        <v>2.65</v>
      </c>
      <c r="I85" s="20">
        <v>0.32</v>
      </c>
      <c r="J85" s="20">
        <v>0</v>
      </c>
      <c r="K85" s="20">
        <v>3.5217000000000001</v>
      </c>
      <c r="L85" s="35">
        <f t="shared" si="3"/>
        <v>0.32</v>
      </c>
      <c r="M85" s="118">
        <f t="shared" si="4"/>
        <v>1</v>
      </c>
    </row>
    <row r="86" spans="1:13" ht="27" hidden="1" thickBot="1">
      <c r="A86" s="35">
        <f t="shared" si="5"/>
        <v>15</v>
      </c>
      <c r="B86" s="126" t="s">
        <v>16</v>
      </c>
      <c r="C86" s="127" t="s">
        <v>17</v>
      </c>
      <c r="D86" s="128" t="s">
        <v>155</v>
      </c>
      <c r="E86" s="119" t="s">
        <v>205</v>
      </c>
      <c r="F86" s="119">
        <v>0.43</v>
      </c>
      <c r="G86" s="119">
        <v>0.54</v>
      </c>
      <c r="H86" s="119">
        <v>1.76</v>
      </c>
      <c r="I86" s="119">
        <v>0.32</v>
      </c>
      <c r="J86" s="119">
        <v>0</v>
      </c>
      <c r="K86" s="119">
        <v>3.0573999999999999</v>
      </c>
      <c r="L86" s="120">
        <f t="shared" si="3"/>
        <v>0.32</v>
      </c>
      <c r="M86" s="120">
        <f t="shared" si="4"/>
        <v>1</v>
      </c>
    </row>
    <row r="87" spans="1:13" ht="14.4" thickBot="1">
      <c r="A87" s="183" t="s">
        <v>3414</v>
      </c>
      <c r="B87" s="176"/>
      <c r="C87" s="176"/>
      <c r="D87" s="176"/>
      <c r="E87" s="176"/>
      <c r="F87" s="176"/>
      <c r="G87" s="176"/>
      <c r="H87" s="176"/>
      <c r="I87" s="176"/>
      <c r="J87" s="176"/>
      <c r="K87" s="176"/>
      <c r="L87" s="176"/>
      <c r="M87" s="184"/>
    </row>
    <row r="88" spans="1:13" ht="16.2" thickBot="1">
      <c r="A88" s="133" t="s">
        <v>2831</v>
      </c>
      <c r="B88" s="134" t="s">
        <v>4</v>
      </c>
      <c r="C88" s="134" t="s">
        <v>5</v>
      </c>
      <c r="D88" s="134" t="s">
        <v>6</v>
      </c>
      <c r="E88" s="134" t="s">
        <v>31</v>
      </c>
      <c r="F88" s="134" t="s">
        <v>32</v>
      </c>
      <c r="G88" s="134" t="s">
        <v>33</v>
      </c>
      <c r="H88" s="134" t="s">
        <v>34</v>
      </c>
      <c r="I88" s="134" t="s">
        <v>35</v>
      </c>
      <c r="J88" s="134" t="s">
        <v>36</v>
      </c>
      <c r="K88" s="134" t="s">
        <v>37</v>
      </c>
      <c r="L88" s="135" t="s">
        <v>3411</v>
      </c>
      <c r="M88" s="136" t="s">
        <v>3412</v>
      </c>
    </row>
    <row r="89" spans="1:13" ht="27" hidden="1" thickBot="1">
      <c r="A89" s="35">
        <f t="shared" si="5"/>
        <v>21</v>
      </c>
      <c r="B89" s="122" t="s">
        <v>16</v>
      </c>
      <c r="C89" s="88" t="s">
        <v>17</v>
      </c>
      <c r="D89" s="129" t="s">
        <v>38</v>
      </c>
      <c r="E89" s="20" t="s">
        <v>39</v>
      </c>
      <c r="F89" s="20">
        <v>1.61</v>
      </c>
      <c r="G89" s="20">
        <v>2.08</v>
      </c>
      <c r="H89" s="20">
        <v>0.71</v>
      </c>
      <c r="I89" s="20">
        <v>0.75</v>
      </c>
      <c r="J89" s="20">
        <v>0</v>
      </c>
      <c r="K89" s="20">
        <v>5.1531000000000002</v>
      </c>
      <c r="L89" s="35">
        <f>_xlfn.MINIFS($I$89:$I$600,$B$89:$B$600,B89,$D$89:$D$600,D89)</f>
        <v>0.25</v>
      </c>
      <c r="M89" s="35">
        <f>ROUND(I89/L89,0)</f>
        <v>3</v>
      </c>
    </row>
    <row r="90" spans="1:13" ht="27" hidden="1" thickBot="1">
      <c r="A90" s="35">
        <f t="shared" si="5"/>
        <v>19</v>
      </c>
      <c r="B90" s="89" t="s">
        <v>16</v>
      </c>
      <c r="C90" s="88" t="s">
        <v>17</v>
      </c>
      <c r="D90" s="129" t="s">
        <v>38</v>
      </c>
      <c r="E90" s="20" t="s">
        <v>43</v>
      </c>
      <c r="F90" s="20">
        <v>1.61</v>
      </c>
      <c r="G90" s="20">
        <v>0.84</v>
      </c>
      <c r="H90" s="20">
        <v>1.01</v>
      </c>
      <c r="I90" s="20">
        <v>0.25</v>
      </c>
      <c r="J90" s="20">
        <v>0</v>
      </c>
      <c r="K90" s="20">
        <v>3.7161</v>
      </c>
      <c r="L90" s="35">
        <f t="shared" ref="L90:L153" si="6">_xlfn.MINIFS($I$89:$I$600,$B$89:$B$600,B90,$D$89:$D$600,D90)</f>
        <v>0.25</v>
      </c>
      <c r="M90" s="35">
        <f t="shared" ref="M90:M153" si="7">ROUND(I90/L90,0)</f>
        <v>1</v>
      </c>
    </row>
    <row r="91" spans="1:13" ht="27" hidden="1" thickBot="1">
      <c r="A91" s="35">
        <f t="shared" si="5"/>
        <v>11</v>
      </c>
      <c r="B91" s="89" t="s">
        <v>16</v>
      </c>
      <c r="C91" s="88" t="s">
        <v>17</v>
      </c>
      <c r="D91" s="129" t="s">
        <v>38</v>
      </c>
      <c r="E91" s="20" t="s">
        <v>40</v>
      </c>
      <c r="F91" s="20">
        <v>1.61</v>
      </c>
      <c r="G91" s="20">
        <v>0.69</v>
      </c>
      <c r="H91" s="20">
        <v>1.01</v>
      </c>
      <c r="I91" s="20">
        <v>0.25</v>
      </c>
      <c r="J91" s="20">
        <v>0</v>
      </c>
      <c r="K91" s="20">
        <v>3.5680000000000001</v>
      </c>
      <c r="L91" s="35">
        <f t="shared" si="6"/>
        <v>0.25</v>
      </c>
      <c r="M91" s="35">
        <f t="shared" si="7"/>
        <v>1</v>
      </c>
    </row>
    <row r="92" spans="1:13" ht="27" hidden="1" thickBot="1">
      <c r="A92" s="35">
        <f t="shared" si="5"/>
        <v>18</v>
      </c>
      <c r="B92" s="89" t="s">
        <v>16</v>
      </c>
      <c r="C92" s="88" t="s">
        <v>17</v>
      </c>
      <c r="D92" s="129" t="s">
        <v>38</v>
      </c>
      <c r="E92" s="20" t="s">
        <v>45</v>
      </c>
      <c r="F92" s="20">
        <v>1.66</v>
      </c>
      <c r="G92" s="20">
        <v>0.28000000000000003</v>
      </c>
      <c r="H92" s="20">
        <v>1.05</v>
      </c>
      <c r="I92" s="20">
        <v>0.25</v>
      </c>
      <c r="J92" s="20">
        <v>0</v>
      </c>
      <c r="K92" s="20">
        <v>3.2360000000000002</v>
      </c>
      <c r="L92" s="35">
        <f t="shared" si="6"/>
        <v>0.25</v>
      </c>
      <c r="M92" s="35">
        <f t="shared" si="7"/>
        <v>1</v>
      </c>
    </row>
    <row r="93" spans="1:13" ht="27" hidden="1" thickBot="1">
      <c r="A93" s="35">
        <f t="shared" si="5"/>
        <v>16</v>
      </c>
      <c r="B93" s="89" t="s">
        <v>16</v>
      </c>
      <c r="C93" s="88" t="s">
        <v>17</v>
      </c>
      <c r="D93" s="129" t="s">
        <v>38</v>
      </c>
      <c r="E93" s="20" t="s">
        <v>41</v>
      </c>
      <c r="F93" s="20">
        <v>1.61</v>
      </c>
      <c r="G93" s="20">
        <v>0.28000000000000003</v>
      </c>
      <c r="H93" s="20">
        <v>1.05</v>
      </c>
      <c r="I93" s="20">
        <v>0.25</v>
      </c>
      <c r="J93" s="20">
        <v>0</v>
      </c>
      <c r="K93" s="20">
        <v>3.1867000000000001</v>
      </c>
      <c r="L93" s="35">
        <f t="shared" si="6"/>
        <v>0.25</v>
      </c>
      <c r="M93" s="35">
        <f t="shared" si="7"/>
        <v>1</v>
      </c>
    </row>
    <row r="94" spans="1:13" ht="27" hidden="1" thickBot="1">
      <c r="A94" s="35">
        <f t="shared" si="5"/>
        <v>4</v>
      </c>
      <c r="B94" s="89" t="s">
        <v>16</v>
      </c>
      <c r="C94" s="88" t="s">
        <v>17</v>
      </c>
      <c r="D94" s="129" t="s">
        <v>38</v>
      </c>
      <c r="E94" s="20" t="s">
        <v>50</v>
      </c>
      <c r="F94" s="20">
        <v>1.61</v>
      </c>
      <c r="G94" s="20">
        <v>0</v>
      </c>
      <c r="H94" s="20">
        <v>1.05</v>
      </c>
      <c r="I94" s="20">
        <v>0.5</v>
      </c>
      <c r="J94" s="20">
        <v>0</v>
      </c>
      <c r="K94" s="20">
        <v>3.1574</v>
      </c>
      <c r="L94" s="35">
        <f t="shared" si="6"/>
        <v>0.25</v>
      </c>
      <c r="M94" s="35">
        <f t="shared" si="7"/>
        <v>2</v>
      </c>
    </row>
    <row r="95" spans="1:13" ht="27" hidden="1" thickBot="1">
      <c r="A95" s="35">
        <f t="shared" si="5"/>
        <v>4</v>
      </c>
      <c r="B95" s="89" t="s">
        <v>16</v>
      </c>
      <c r="C95" s="88" t="s">
        <v>17</v>
      </c>
      <c r="D95" s="129" t="s">
        <v>38</v>
      </c>
      <c r="E95" s="20" t="s">
        <v>48</v>
      </c>
      <c r="F95" s="20">
        <v>1.61</v>
      </c>
      <c r="G95" s="20">
        <v>0</v>
      </c>
      <c r="H95" s="20">
        <v>1.05</v>
      </c>
      <c r="I95" s="20">
        <v>0.5</v>
      </c>
      <c r="J95" s="20">
        <v>0</v>
      </c>
      <c r="K95" s="20">
        <v>3.1574</v>
      </c>
      <c r="L95" s="35">
        <f t="shared" si="6"/>
        <v>0.25</v>
      </c>
      <c r="M95" s="35">
        <f t="shared" si="7"/>
        <v>2</v>
      </c>
    </row>
    <row r="96" spans="1:13" ht="14.4" hidden="1" thickBot="1">
      <c r="A96" s="35">
        <f t="shared" si="5"/>
        <v>20</v>
      </c>
      <c r="B96" s="89" t="s">
        <v>16</v>
      </c>
      <c r="C96" s="88" t="s">
        <v>17</v>
      </c>
      <c r="D96" s="129" t="s">
        <v>38</v>
      </c>
      <c r="E96" s="20" t="s">
        <v>47</v>
      </c>
      <c r="F96" s="20">
        <v>1.61</v>
      </c>
      <c r="G96" s="20">
        <v>0.28000000000000003</v>
      </c>
      <c r="H96" s="20">
        <v>1.01</v>
      </c>
      <c r="I96" s="20">
        <v>0.25</v>
      </c>
      <c r="J96" s="20">
        <v>0</v>
      </c>
      <c r="K96" s="20">
        <v>3.1514000000000002</v>
      </c>
      <c r="L96" s="35">
        <f t="shared" si="6"/>
        <v>0.25</v>
      </c>
      <c r="M96" s="35">
        <f t="shared" si="7"/>
        <v>1</v>
      </c>
    </row>
    <row r="97" spans="1:13" ht="27" hidden="1" thickBot="1">
      <c r="A97" s="35">
        <f t="shared" si="5"/>
        <v>22</v>
      </c>
      <c r="B97" s="89" t="s">
        <v>16</v>
      </c>
      <c r="C97" s="88" t="s">
        <v>17</v>
      </c>
      <c r="D97" s="129" t="s">
        <v>38</v>
      </c>
      <c r="E97" s="20" t="s">
        <v>207</v>
      </c>
      <c r="F97" s="20">
        <v>1.61</v>
      </c>
      <c r="G97" s="20">
        <v>0.26</v>
      </c>
      <c r="H97" s="20">
        <v>1.01</v>
      </c>
      <c r="I97" s="20">
        <v>0.25</v>
      </c>
      <c r="J97" s="20">
        <v>0</v>
      </c>
      <c r="K97" s="20">
        <v>3.1358999999999999</v>
      </c>
      <c r="L97" s="35">
        <f t="shared" si="6"/>
        <v>0.25</v>
      </c>
      <c r="M97" s="35">
        <f t="shared" si="7"/>
        <v>1</v>
      </c>
    </row>
    <row r="98" spans="1:13" ht="27" hidden="1" thickBot="1">
      <c r="A98" s="35">
        <f t="shared" si="5"/>
        <v>7</v>
      </c>
      <c r="B98" s="89" t="s">
        <v>16</v>
      </c>
      <c r="C98" s="88" t="s">
        <v>17</v>
      </c>
      <c r="D98" s="129" t="s">
        <v>38</v>
      </c>
      <c r="E98" s="20" t="s">
        <v>49</v>
      </c>
      <c r="F98" s="20">
        <v>1.61</v>
      </c>
      <c r="G98" s="20">
        <v>0</v>
      </c>
      <c r="H98" s="20">
        <v>1.01</v>
      </c>
      <c r="I98" s="20">
        <v>0.5</v>
      </c>
      <c r="J98" s="20">
        <v>0</v>
      </c>
      <c r="K98" s="20">
        <v>3.1236999999999999</v>
      </c>
      <c r="L98" s="35">
        <f t="shared" si="6"/>
        <v>0.25</v>
      </c>
      <c r="M98" s="35">
        <f t="shared" si="7"/>
        <v>2</v>
      </c>
    </row>
    <row r="99" spans="1:13" ht="40.200000000000003" hidden="1" thickBot="1">
      <c r="A99" s="35">
        <f t="shared" si="5"/>
        <v>6</v>
      </c>
      <c r="B99" s="89" t="s">
        <v>16</v>
      </c>
      <c r="C99" s="88" t="s">
        <v>17</v>
      </c>
      <c r="D99" s="129" t="s">
        <v>38</v>
      </c>
      <c r="E99" s="20" t="s">
        <v>53</v>
      </c>
      <c r="F99" s="20">
        <v>1.61</v>
      </c>
      <c r="G99" s="20">
        <v>0</v>
      </c>
      <c r="H99" s="20">
        <v>1.01</v>
      </c>
      <c r="I99" s="20">
        <v>0.5</v>
      </c>
      <c r="J99" s="20">
        <v>0</v>
      </c>
      <c r="K99" s="20">
        <v>3.1236999999999999</v>
      </c>
      <c r="L99" s="35">
        <f t="shared" si="6"/>
        <v>0.25</v>
      </c>
      <c r="M99" s="35">
        <f t="shared" si="7"/>
        <v>2</v>
      </c>
    </row>
    <row r="100" spans="1:13" ht="14.4" hidden="1" thickBot="1">
      <c r="A100" s="35">
        <f t="shared" si="5"/>
        <v>8</v>
      </c>
      <c r="B100" s="89" t="s">
        <v>16</v>
      </c>
      <c r="C100" s="88" t="s">
        <v>17</v>
      </c>
      <c r="D100" s="129" t="s">
        <v>38</v>
      </c>
      <c r="E100" s="20" t="s">
        <v>57</v>
      </c>
      <c r="F100" s="20">
        <v>1.61</v>
      </c>
      <c r="G100" s="20">
        <v>0</v>
      </c>
      <c r="H100" s="20">
        <v>1.01</v>
      </c>
      <c r="I100" s="20">
        <v>0.5</v>
      </c>
      <c r="J100" s="20">
        <v>0</v>
      </c>
      <c r="K100" s="20">
        <v>3.1236999999999999</v>
      </c>
      <c r="L100" s="35">
        <f t="shared" si="6"/>
        <v>0.25</v>
      </c>
      <c r="M100" s="35">
        <f t="shared" si="7"/>
        <v>2</v>
      </c>
    </row>
    <row r="101" spans="1:13" ht="27" thickBot="1">
      <c r="A101" s="35">
        <f t="shared" si="5"/>
        <v>1</v>
      </c>
      <c r="B101" s="89" t="s">
        <v>16</v>
      </c>
      <c r="C101" s="88" t="s">
        <v>17</v>
      </c>
      <c r="D101" s="129" t="s">
        <v>38</v>
      </c>
      <c r="E101" s="59" t="s">
        <v>42</v>
      </c>
      <c r="F101" s="20">
        <v>1.61</v>
      </c>
      <c r="G101" s="20">
        <v>0.14000000000000001</v>
      </c>
      <c r="H101" s="20">
        <v>1.01</v>
      </c>
      <c r="I101" s="20">
        <v>0.25</v>
      </c>
      <c r="J101" s="20">
        <v>0</v>
      </c>
      <c r="K101" s="20">
        <v>3.0164</v>
      </c>
      <c r="L101" s="35">
        <f t="shared" si="6"/>
        <v>0.25</v>
      </c>
      <c r="M101" s="35">
        <f t="shared" si="7"/>
        <v>1</v>
      </c>
    </row>
    <row r="102" spans="1:13" ht="40.200000000000003" hidden="1" thickBot="1">
      <c r="A102" s="35">
        <f t="shared" si="5"/>
        <v>14</v>
      </c>
      <c r="B102" s="89" t="s">
        <v>16</v>
      </c>
      <c r="C102" s="88" t="s">
        <v>17</v>
      </c>
      <c r="D102" s="129" t="s">
        <v>38</v>
      </c>
      <c r="E102" s="20" t="s">
        <v>44</v>
      </c>
      <c r="F102" s="20">
        <v>1.61</v>
      </c>
      <c r="G102" s="20">
        <v>0.14000000000000001</v>
      </c>
      <c r="H102" s="20">
        <v>1.01</v>
      </c>
      <c r="I102" s="20">
        <v>0.25</v>
      </c>
      <c r="J102" s="20">
        <v>0</v>
      </c>
      <c r="K102" s="20">
        <v>3.0125000000000002</v>
      </c>
      <c r="L102" s="35">
        <f t="shared" si="6"/>
        <v>0.25</v>
      </c>
      <c r="M102" s="35">
        <f t="shared" si="7"/>
        <v>1</v>
      </c>
    </row>
    <row r="103" spans="1:13" ht="27" hidden="1" thickBot="1">
      <c r="A103" s="35">
        <f t="shared" si="5"/>
        <v>9</v>
      </c>
      <c r="B103" s="89" t="s">
        <v>16</v>
      </c>
      <c r="C103" s="88" t="s">
        <v>17</v>
      </c>
      <c r="D103" s="129" t="s">
        <v>38</v>
      </c>
      <c r="E103" s="20" t="s">
        <v>54</v>
      </c>
      <c r="F103" s="20">
        <v>1.61</v>
      </c>
      <c r="G103" s="20">
        <v>0</v>
      </c>
      <c r="H103" s="20">
        <v>1.01</v>
      </c>
      <c r="I103" s="20">
        <v>0.25</v>
      </c>
      <c r="J103" s="20">
        <v>0</v>
      </c>
      <c r="K103" s="20">
        <v>2.8744999999999998</v>
      </c>
      <c r="L103" s="35">
        <f t="shared" si="6"/>
        <v>0.25</v>
      </c>
      <c r="M103" s="35">
        <f t="shared" si="7"/>
        <v>1</v>
      </c>
    </row>
    <row r="104" spans="1:13" ht="40.200000000000003" hidden="1" thickBot="1">
      <c r="A104" s="35">
        <f t="shared" si="5"/>
        <v>17</v>
      </c>
      <c r="B104" s="89" t="s">
        <v>16</v>
      </c>
      <c r="C104" s="88" t="s">
        <v>17</v>
      </c>
      <c r="D104" s="129" t="s">
        <v>38</v>
      </c>
      <c r="E104" s="20" t="s">
        <v>182</v>
      </c>
      <c r="F104" s="20">
        <v>1.61</v>
      </c>
      <c r="G104" s="20">
        <v>0</v>
      </c>
      <c r="H104" s="20">
        <v>1.01</v>
      </c>
      <c r="I104" s="20">
        <v>0.25</v>
      </c>
      <c r="J104" s="20">
        <v>0</v>
      </c>
      <c r="K104" s="20">
        <v>2.8736999999999999</v>
      </c>
      <c r="L104" s="35">
        <f t="shared" si="6"/>
        <v>0.25</v>
      </c>
      <c r="M104" s="35">
        <f t="shared" si="7"/>
        <v>1</v>
      </c>
    </row>
    <row r="105" spans="1:13" ht="27" hidden="1" thickBot="1">
      <c r="A105" s="35">
        <f t="shared" si="5"/>
        <v>15</v>
      </c>
      <c r="B105" s="89" t="s">
        <v>16</v>
      </c>
      <c r="C105" s="88" t="s">
        <v>17</v>
      </c>
      <c r="D105" s="129" t="s">
        <v>38</v>
      </c>
      <c r="E105" s="20" t="s">
        <v>58</v>
      </c>
      <c r="F105" s="20">
        <v>1.61</v>
      </c>
      <c r="G105" s="20">
        <v>0</v>
      </c>
      <c r="H105" s="20">
        <v>1.01</v>
      </c>
      <c r="I105" s="20">
        <v>0.25</v>
      </c>
      <c r="J105" s="20">
        <v>0</v>
      </c>
      <c r="K105" s="20">
        <v>2.8736999999999999</v>
      </c>
      <c r="L105" s="35">
        <f t="shared" si="6"/>
        <v>0.25</v>
      </c>
      <c r="M105" s="35">
        <f t="shared" si="7"/>
        <v>1</v>
      </c>
    </row>
    <row r="106" spans="1:13" ht="27" hidden="1" thickBot="1">
      <c r="A106" s="35">
        <f t="shared" si="5"/>
        <v>15</v>
      </c>
      <c r="B106" s="89" t="s">
        <v>16</v>
      </c>
      <c r="C106" s="88" t="s">
        <v>17</v>
      </c>
      <c r="D106" s="129" t="s">
        <v>38</v>
      </c>
      <c r="E106" s="20" t="s">
        <v>59</v>
      </c>
      <c r="F106" s="20">
        <v>1.61</v>
      </c>
      <c r="G106" s="20">
        <v>0</v>
      </c>
      <c r="H106" s="20">
        <v>1.01</v>
      </c>
      <c r="I106" s="20">
        <v>0.25</v>
      </c>
      <c r="J106" s="20">
        <v>0</v>
      </c>
      <c r="K106" s="20">
        <v>2.8736999999999999</v>
      </c>
      <c r="L106" s="35">
        <f t="shared" si="6"/>
        <v>0.25</v>
      </c>
      <c r="M106" s="35">
        <f t="shared" si="7"/>
        <v>1</v>
      </c>
    </row>
    <row r="107" spans="1:13" ht="40.200000000000003" hidden="1" thickBot="1">
      <c r="A107" s="35">
        <f t="shared" si="5"/>
        <v>23</v>
      </c>
      <c r="B107" s="89" t="s">
        <v>16</v>
      </c>
      <c r="C107" s="88" t="s">
        <v>17</v>
      </c>
      <c r="D107" s="129" t="s">
        <v>38</v>
      </c>
      <c r="E107" s="20" t="s">
        <v>60</v>
      </c>
      <c r="F107" s="20">
        <v>1.61</v>
      </c>
      <c r="G107" s="20">
        <v>0</v>
      </c>
      <c r="H107" s="20">
        <v>1.01</v>
      </c>
      <c r="I107" s="20">
        <v>0.25</v>
      </c>
      <c r="J107" s="20">
        <v>0</v>
      </c>
      <c r="K107" s="20">
        <v>2.8736999999999999</v>
      </c>
      <c r="L107" s="35">
        <f t="shared" si="6"/>
        <v>0.25</v>
      </c>
      <c r="M107" s="35">
        <f t="shared" si="7"/>
        <v>1</v>
      </c>
    </row>
    <row r="108" spans="1:13" ht="27" hidden="1" thickBot="1">
      <c r="A108" s="35">
        <f t="shared" si="5"/>
        <v>13</v>
      </c>
      <c r="B108" s="89" t="s">
        <v>16</v>
      </c>
      <c r="C108" s="88" t="s">
        <v>17</v>
      </c>
      <c r="D108" s="129" t="s">
        <v>38</v>
      </c>
      <c r="E108" s="20" t="s">
        <v>52</v>
      </c>
      <c r="F108" s="20">
        <v>1.61</v>
      </c>
      <c r="G108" s="20">
        <v>0</v>
      </c>
      <c r="H108" s="20">
        <v>1.01</v>
      </c>
      <c r="I108" s="20">
        <v>0.25</v>
      </c>
      <c r="J108" s="20">
        <v>0</v>
      </c>
      <c r="K108" s="20">
        <v>2.8736999999999999</v>
      </c>
      <c r="L108" s="35">
        <f t="shared" si="6"/>
        <v>0.25</v>
      </c>
      <c r="M108" s="35">
        <f t="shared" si="7"/>
        <v>1</v>
      </c>
    </row>
    <row r="109" spans="1:13" ht="27" hidden="1" thickBot="1">
      <c r="A109" s="35">
        <f t="shared" si="5"/>
        <v>22</v>
      </c>
      <c r="B109" s="89" t="s">
        <v>16</v>
      </c>
      <c r="C109" s="88" t="s">
        <v>17</v>
      </c>
      <c r="D109" s="129" t="s">
        <v>38</v>
      </c>
      <c r="E109" s="20" t="s">
        <v>208</v>
      </c>
      <c r="F109" s="20">
        <v>1.61</v>
      </c>
      <c r="G109" s="20">
        <v>0</v>
      </c>
      <c r="H109" s="20">
        <v>1.01</v>
      </c>
      <c r="I109" s="20">
        <v>0.25</v>
      </c>
      <c r="J109" s="20">
        <v>0</v>
      </c>
      <c r="K109" s="20">
        <v>2.8736999999999999</v>
      </c>
      <c r="L109" s="35">
        <f t="shared" si="6"/>
        <v>0.25</v>
      </c>
      <c r="M109" s="35">
        <f t="shared" si="7"/>
        <v>1</v>
      </c>
    </row>
    <row r="110" spans="1:13" ht="27" hidden="1" thickBot="1">
      <c r="A110" s="35">
        <f t="shared" si="5"/>
        <v>5</v>
      </c>
      <c r="B110" s="89" t="s">
        <v>16</v>
      </c>
      <c r="C110" s="88" t="s">
        <v>17</v>
      </c>
      <c r="D110" s="129" t="s">
        <v>38</v>
      </c>
      <c r="E110" s="20" t="s">
        <v>62</v>
      </c>
      <c r="F110" s="20">
        <v>1.61</v>
      </c>
      <c r="G110" s="20">
        <v>0</v>
      </c>
      <c r="H110" s="20">
        <v>1.01</v>
      </c>
      <c r="I110" s="20">
        <v>0.25</v>
      </c>
      <c r="J110" s="20">
        <v>0</v>
      </c>
      <c r="K110" s="20">
        <v>2.8736999999999999</v>
      </c>
      <c r="L110" s="35">
        <f t="shared" si="6"/>
        <v>0.25</v>
      </c>
      <c r="M110" s="35">
        <f t="shared" si="7"/>
        <v>1</v>
      </c>
    </row>
    <row r="111" spans="1:13" ht="14.4" hidden="1" thickBot="1">
      <c r="A111" s="35">
        <f t="shared" si="5"/>
        <v>2</v>
      </c>
      <c r="B111" s="89" t="s">
        <v>16</v>
      </c>
      <c r="C111" s="88" t="s">
        <v>17</v>
      </c>
      <c r="D111" s="129" t="s">
        <v>38</v>
      </c>
      <c r="E111" s="20" t="s">
        <v>56</v>
      </c>
      <c r="F111" s="20">
        <v>1.61</v>
      </c>
      <c r="G111" s="20">
        <v>0</v>
      </c>
      <c r="H111" s="20">
        <v>1.01</v>
      </c>
      <c r="I111" s="20">
        <v>0.25</v>
      </c>
      <c r="J111" s="20">
        <v>0</v>
      </c>
      <c r="K111" s="20">
        <v>2.8736999999999999</v>
      </c>
      <c r="L111" s="35">
        <f t="shared" si="6"/>
        <v>0.25</v>
      </c>
      <c r="M111" s="35">
        <f t="shared" si="7"/>
        <v>1</v>
      </c>
    </row>
    <row r="112" spans="1:13" ht="27" hidden="1" thickBot="1">
      <c r="A112" s="35">
        <f t="shared" si="5"/>
        <v>10</v>
      </c>
      <c r="B112" s="89" t="s">
        <v>16</v>
      </c>
      <c r="C112" s="88" t="s">
        <v>17</v>
      </c>
      <c r="D112" s="129" t="s">
        <v>38</v>
      </c>
      <c r="E112" s="20" t="s">
        <v>55</v>
      </c>
      <c r="F112" s="20">
        <v>1.61</v>
      </c>
      <c r="G112" s="20">
        <v>0</v>
      </c>
      <c r="H112" s="20">
        <v>1.01</v>
      </c>
      <c r="I112" s="20">
        <v>0.25</v>
      </c>
      <c r="J112" s="20">
        <v>0</v>
      </c>
      <c r="K112" s="20">
        <v>2.8736999999999999</v>
      </c>
      <c r="L112" s="35">
        <f t="shared" si="6"/>
        <v>0.25</v>
      </c>
      <c r="M112" s="35">
        <f t="shared" si="7"/>
        <v>1</v>
      </c>
    </row>
    <row r="113" spans="1:13" ht="27" hidden="1" thickBot="1">
      <c r="A113" s="35">
        <f t="shared" si="5"/>
        <v>10</v>
      </c>
      <c r="B113" s="89" t="s">
        <v>16</v>
      </c>
      <c r="C113" s="88" t="s">
        <v>17</v>
      </c>
      <c r="D113" s="129" t="s">
        <v>38</v>
      </c>
      <c r="E113" s="20" t="s">
        <v>51</v>
      </c>
      <c r="F113" s="20">
        <v>1.61</v>
      </c>
      <c r="G113" s="20">
        <v>0</v>
      </c>
      <c r="H113" s="20">
        <v>1.01</v>
      </c>
      <c r="I113" s="20">
        <v>0.25</v>
      </c>
      <c r="J113" s="20">
        <v>0</v>
      </c>
      <c r="K113" s="20">
        <v>2.8736999999999999</v>
      </c>
      <c r="L113" s="35">
        <f t="shared" si="6"/>
        <v>0.25</v>
      </c>
      <c r="M113" s="35">
        <f t="shared" si="7"/>
        <v>1</v>
      </c>
    </row>
    <row r="114" spans="1:13" ht="27" hidden="1" thickBot="1">
      <c r="A114" s="35">
        <f t="shared" si="5"/>
        <v>19</v>
      </c>
      <c r="B114" s="89" t="s">
        <v>16</v>
      </c>
      <c r="C114" s="88" t="s">
        <v>17</v>
      </c>
      <c r="D114" s="129" t="s">
        <v>38</v>
      </c>
      <c r="E114" s="20" t="s">
        <v>46</v>
      </c>
      <c r="F114" s="20">
        <v>1.61</v>
      </c>
      <c r="G114" s="20">
        <v>0</v>
      </c>
      <c r="H114" s="20">
        <v>1.01</v>
      </c>
      <c r="I114" s="20">
        <v>0.25</v>
      </c>
      <c r="J114" s="20">
        <v>0</v>
      </c>
      <c r="K114" s="20">
        <v>2.8736999999999999</v>
      </c>
      <c r="L114" s="35">
        <f t="shared" si="6"/>
        <v>0.25</v>
      </c>
      <c r="M114" s="35">
        <f t="shared" si="7"/>
        <v>1</v>
      </c>
    </row>
    <row r="115" spans="1:13" ht="27" hidden="1" thickBot="1">
      <c r="A115" s="35">
        <f t="shared" si="5"/>
        <v>3</v>
      </c>
      <c r="B115" s="89" t="s">
        <v>16</v>
      </c>
      <c r="C115" s="88" t="s">
        <v>17</v>
      </c>
      <c r="D115" s="129" t="s">
        <v>38</v>
      </c>
      <c r="E115" s="20" t="s">
        <v>61</v>
      </c>
      <c r="F115" s="20">
        <v>1.61</v>
      </c>
      <c r="G115" s="20">
        <v>0</v>
      </c>
      <c r="H115" s="20">
        <v>1.01</v>
      </c>
      <c r="I115" s="20">
        <v>0.25</v>
      </c>
      <c r="J115" s="20">
        <v>0</v>
      </c>
      <c r="K115" s="20">
        <v>2.8736999999999999</v>
      </c>
      <c r="L115" s="35">
        <f t="shared" si="6"/>
        <v>0.25</v>
      </c>
      <c r="M115" s="35">
        <f t="shared" si="7"/>
        <v>1</v>
      </c>
    </row>
    <row r="116" spans="1:13" ht="27" hidden="1" thickBot="1">
      <c r="A116" s="35">
        <f t="shared" si="5"/>
        <v>12</v>
      </c>
      <c r="B116" s="89" t="s">
        <v>16</v>
      </c>
      <c r="C116" s="88" t="s">
        <v>17</v>
      </c>
      <c r="D116" s="129" t="s">
        <v>38</v>
      </c>
      <c r="E116" s="20" t="s">
        <v>64</v>
      </c>
      <c r="F116" s="20">
        <v>1.61</v>
      </c>
      <c r="G116" s="20">
        <v>0</v>
      </c>
      <c r="H116" s="20">
        <v>0.71</v>
      </c>
      <c r="I116" s="20">
        <v>0.5</v>
      </c>
      <c r="J116" s="20">
        <v>0</v>
      </c>
      <c r="K116" s="20">
        <v>2.8199000000000001</v>
      </c>
      <c r="L116" s="35">
        <f t="shared" si="6"/>
        <v>0.25</v>
      </c>
      <c r="M116" s="35">
        <f t="shared" si="7"/>
        <v>2</v>
      </c>
    </row>
    <row r="117" spans="1:13" ht="14.4" hidden="1" thickBot="1">
      <c r="A117" s="35">
        <f t="shared" si="5"/>
        <v>8</v>
      </c>
      <c r="B117" s="89" t="s">
        <v>16</v>
      </c>
      <c r="C117" s="88" t="s">
        <v>17</v>
      </c>
      <c r="D117" s="129" t="s">
        <v>38</v>
      </c>
      <c r="E117" s="20" t="s">
        <v>63</v>
      </c>
      <c r="F117" s="20">
        <v>1.61</v>
      </c>
      <c r="G117" s="20">
        <v>0</v>
      </c>
      <c r="H117" s="20">
        <v>0.71</v>
      </c>
      <c r="I117" s="20">
        <v>0.5</v>
      </c>
      <c r="J117" s="20">
        <v>0</v>
      </c>
      <c r="K117" s="20">
        <v>2.8199000000000001</v>
      </c>
      <c r="L117" s="35">
        <f t="shared" si="6"/>
        <v>0.25</v>
      </c>
      <c r="M117" s="35">
        <f t="shared" si="7"/>
        <v>2</v>
      </c>
    </row>
    <row r="118" spans="1:13" ht="27" hidden="1" thickBot="1">
      <c r="A118" s="35">
        <f t="shared" si="5"/>
        <v>3</v>
      </c>
      <c r="B118" s="89" t="s">
        <v>16</v>
      </c>
      <c r="C118" s="88" t="s">
        <v>17</v>
      </c>
      <c r="D118" s="129" t="s">
        <v>38</v>
      </c>
      <c r="E118" s="20" t="s">
        <v>66</v>
      </c>
      <c r="F118" s="20">
        <v>1.61</v>
      </c>
      <c r="G118" s="20">
        <v>0</v>
      </c>
      <c r="H118" s="20">
        <v>0.71</v>
      </c>
      <c r="I118" s="20">
        <v>0.25</v>
      </c>
      <c r="J118" s="20">
        <v>0</v>
      </c>
      <c r="K118" s="20">
        <v>2.5699000000000001</v>
      </c>
      <c r="L118" s="35">
        <f t="shared" si="6"/>
        <v>0.25</v>
      </c>
      <c r="M118" s="35">
        <f t="shared" si="7"/>
        <v>1</v>
      </c>
    </row>
    <row r="119" spans="1:13" ht="27" hidden="1" thickBot="1">
      <c r="A119" s="35">
        <f t="shared" si="5"/>
        <v>5</v>
      </c>
      <c r="B119" s="89" t="s">
        <v>16</v>
      </c>
      <c r="C119" s="88" t="s">
        <v>17</v>
      </c>
      <c r="D119" s="129" t="s">
        <v>38</v>
      </c>
      <c r="E119" s="20" t="s">
        <v>65</v>
      </c>
      <c r="F119" s="20">
        <v>1.61</v>
      </c>
      <c r="G119" s="20">
        <v>0</v>
      </c>
      <c r="H119" s="20">
        <v>0.71</v>
      </c>
      <c r="I119" s="20">
        <v>0.25</v>
      </c>
      <c r="J119" s="20">
        <v>0</v>
      </c>
      <c r="K119" s="20">
        <v>2.5699000000000001</v>
      </c>
      <c r="L119" s="35">
        <f t="shared" si="6"/>
        <v>0.25</v>
      </c>
      <c r="M119" s="35">
        <f t="shared" si="7"/>
        <v>1</v>
      </c>
    </row>
    <row r="120" spans="1:13" ht="27" hidden="1" thickBot="1">
      <c r="A120" s="35">
        <f t="shared" si="5"/>
        <v>21</v>
      </c>
      <c r="B120" s="89" t="s">
        <v>16</v>
      </c>
      <c r="C120" s="88" t="s">
        <v>17</v>
      </c>
      <c r="D120" s="125" t="s">
        <v>67</v>
      </c>
      <c r="E120" s="20" t="s">
        <v>68</v>
      </c>
      <c r="F120" s="20">
        <v>0.54</v>
      </c>
      <c r="G120" s="20">
        <v>1.21</v>
      </c>
      <c r="H120" s="20">
        <v>0.93</v>
      </c>
      <c r="I120" s="20">
        <v>0.26</v>
      </c>
      <c r="J120" s="20">
        <v>0.53</v>
      </c>
      <c r="K120" s="20">
        <v>3.4617</v>
      </c>
      <c r="L120" s="35">
        <f t="shared" si="6"/>
        <v>0.09</v>
      </c>
      <c r="M120" s="35">
        <f t="shared" si="7"/>
        <v>3</v>
      </c>
    </row>
    <row r="121" spans="1:13" ht="27" thickBot="1">
      <c r="A121" s="35">
        <f t="shared" si="5"/>
        <v>1</v>
      </c>
      <c r="B121" s="89" t="s">
        <v>16</v>
      </c>
      <c r="C121" s="88" t="s">
        <v>17</v>
      </c>
      <c r="D121" s="125" t="s">
        <v>67</v>
      </c>
      <c r="E121" s="59" t="s">
        <v>79</v>
      </c>
      <c r="F121" s="20">
        <v>0.54</v>
      </c>
      <c r="G121" s="20">
        <v>1.41</v>
      </c>
      <c r="H121" s="20">
        <v>0.65</v>
      </c>
      <c r="I121" s="20">
        <v>0.09</v>
      </c>
      <c r="J121" s="20">
        <v>0.56000000000000005</v>
      </c>
      <c r="K121" s="20">
        <v>3.2505999999999999</v>
      </c>
      <c r="L121" s="35">
        <f t="shared" si="6"/>
        <v>0.09</v>
      </c>
      <c r="M121" s="35">
        <f t="shared" si="7"/>
        <v>1</v>
      </c>
    </row>
    <row r="122" spans="1:13" ht="27" hidden="1" thickBot="1">
      <c r="A122" s="35">
        <f t="shared" si="5"/>
        <v>7</v>
      </c>
      <c r="B122" s="89" t="s">
        <v>16</v>
      </c>
      <c r="C122" s="88" t="s">
        <v>17</v>
      </c>
      <c r="D122" s="125" t="s">
        <v>67</v>
      </c>
      <c r="E122" s="20" t="s">
        <v>69</v>
      </c>
      <c r="F122" s="20">
        <v>0.54</v>
      </c>
      <c r="G122" s="20">
        <v>0.81</v>
      </c>
      <c r="H122" s="20">
        <v>0.96</v>
      </c>
      <c r="I122" s="20">
        <v>0.17</v>
      </c>
      <c r="J122" s="20">
        <v>0.56000000000000005</v>
      </c>
      <c r="K122" s="20">
        <v>3.0413000000000001</v>
      </c>
      <c r="L122" s="35">
        <f t="shared" si="6"/>
        <v>0.09</v>
      </c>
      <c r="M122" s="35">
        <f t="shared" si="7"/>
        <v>2</v>
      </c>
    </row>
    <row r="123" spans="1:13" ht="27" hidden="1" thickBot="1">
      <c r="A123" s="35">
        <f t="shared" si="5"/>
        <v>7</v>
      </c>
      <c r="B123" s="89" t="s">
        <v>16</v>
      </c>
      <c r="C123" s="88" t="s">
        <v>17</v>
      </c>
      <c r="D123" s="125" t="s">
        <v>67</v>
      </c>
      <c r="E123" s="20" t="s">
        <v>70</v>
      </c>
      <c r="F123" s="20">
        <v>0.54</v>
      </c>
      <c r="G123" s="20">
        <v>0.73</v>
      </c>
      <c r="H123" s="20">
        <v>0.93</v>
      </c>
      <c r="I123" s="20">
        <v>0.17</v>
      </c>
      <c r="J123" s="20">
        <v>0.49</v>
      </c>
      <c r="K123" s="20">
        <v>2.8595999999999999</v>
      </c>
      <c r="L123" s="35">
        <f t="shared" si="6"/>
        <v>0.09</v>
      </c>
      <c r="M123" s="35">
        <f t="shared" si="7"/>
        <v>2</v>
      </c>
    </row>
    <row r="124" spans="1:13" ht="27" hidden="1" thickBot="1">
      <c r="A124" s="35">
        <f t="shared" si="5"/>
        <v>16</v>
      </c>
      <c r="B124" s="89" t="s">
        <v>16</v>
      </c>
      <c r="C124" s="88" t="s">
        <v>17</v>
      </c>
      <c r="D124" s="125" t="s">
        <v>67</v>
      </c>
      <c r="E124" s="20" t="s">
        <v>72</v>
      </c>
      <c r="F124" s="20">
        <v>0.54</v>
      </c>
      <c r="G124" s="20">
        <v>0.68</v>
      </c>
      <c r="H124" s="20">
        <v>0.93</v>
      </c>
      <c r="I124" s="20">
        <v>0.09</v>
      </c>
      <c r="J124" s="20">
        <v>0.52</v>
      </c>
      <c r="K124" s="20">
        <v>2.7544</v>
      </c>
      <c r="L124" s="35">
        <f t="shared" si="6"/>
        <v>0.09</v>
      </c>
      <c r="M124" s="35">
        <f t="shared" si="7"/>
        <v>1</v>
      </c>
    </row>
    <row r="125" spans="1:13" ht="27" hidden="1" thickBot="1">
      <c r="A125" s="35">
        <f t="shared" si="5"/>
        <v>11</v>
      </c>
      <c r="B125" s="89" t="s">
        <v>16</v>
      </c>
      <c r="C125" s="88" t="s">
        <v>17</v>
      </c>
      <c r="D125" s="125" t="s">
        <v>67</v>
      </c>
      <c r="E125" s="20" t="s">
        <v>76</v>
      </c>
      <c r="F125" s="20">
        <v>0.54</v>
      </c>
      <c r="G125" s="20">
        <v>0.47</v>
      </c>
      <c r="H125" s="20">
        <v>0.93</v>
      </c>
      <c r="I125" s="20">
        <v>0.09</v>
      </c>
      <c r="J125" s="20">
        <v>0.66</v>
      </c>
      <c r="K125" s="20">
        <v>2.6793</v>
      </c>
      <c r="L125" s="35">
        <f t="shared" si="6"/>
        <v>0.09</v>
      </c>
      <c r="M125" s="35">
        <f t="shared" si="7"/>
        <v>1</v>
      </c>
    </row>
    <row r="126" spans="1:13" ht="27" hidden="1" thickBot="1">
      <c r="A126" s="35">
        <f t="shared" si="5"/>
        <v>13</v>
      </c>
      <c r="B126" s="89" t="s">
        <v>16</v>
      </c>
      <c r="C126" s="88" t="s">
        <v>17</v>
      </c>
      <c r="D126" s="125" t="s">
        <v>67</v>
      </c>
      <c r="E126" s="20" t="s">
        <v>73</v>
      </c>
      <c r="F126" s="20">
        <v>0.54</v>
      </c>
      <c r="G126" s="20">
        <v>0.54</v>
      </c>
      <c r="H126" s="20">
        <v>0.96</v>
      </c>
      <c r="I126" s="20">
        <v>0.09</v>
      </c>
      <c r="J126" s="20">
        <v>0.52</v>
      </c>
      <c r="K126" s="20">
        <v>2.6400999999999999</v>
      </c>
      <c r="L126" s="35">
        <f t="shared" si="6"/>
        <v>0.09</v>
      </c>
      <c r="M126" s="35">
        <f t="shared" si="7"/>
        <v>1</v>
      </c>
    </row>
    <row r="127" spans="1:13" ht="27" hidden="1" thickBot="1">
      <c r="A127" s="35">
        <f t="shared" si="5"/>
        <v>19</v>
      </c>
      <c r="B127" s="89" t="s">
        <v>16</v>
      </c>
      <c r="C127" s="88" t="s">
        <v>17</v>
      </c>
      <c r="D127" s="125" t="s">
        <v>67</v>
      </c>
      <c r="E127" s="20" t="s">
        <v>75</v>
      </c>
      <c r="F127" s="20">
        <v>0.54</v>
      </c>
      <c r="G127" s="20">
        <v>0.57999999999999996</v>
      </c>
      <c r="H127" s="20">
        <v>0.93</v>
      </c>
      <c r="I127" s="20">
        <v>0.09</v>
      </c>
      <c r="J127" s="20">
        <v>0.47</v>
      </c>
      <c r="K127" s="20">
        <v>2.6122000000000001</v>
      </c>
      <c r="L127" s="35">
        <f t="shared" si="6"/>
        <v>0.09</v>
      </c>
      <c r="M127" s="35">
        <f t="shared" si="7"/>
        <v>1</v>
      </c>
    </row>
    <row r="128" spans="1:13" ht="27" hidden="1" thickBot="1">
      <c r="A128" s="35">
        <f t="shared" si="5"/>
        <v>18</v>
      </c>
      <c r="B128" s="89" t="s">
        <v>16</v>
      </c>
      <c r="C128" s="88" t="s">
        <v>17</v>
      </c>
      <c r="D128" s="125" t="s">
        <v>67</v>
      </c>
      <c r="E128" s="20" t="s">
        <v>92</v>
      </c>
      <c r="F128" s="20">
        <v>0.55000000000000004</v>
      </c>
      <c r="G128" s="20">
        <v>0.48</v>
      </c>
      <c r="H128" s="20">
        <v>0.93</v>
      </c>
      <c r="I128" s="20">
        <v>0.09</v>
      </c>
      <c r="J128" s="20">
        <v>0.53</v>
      </c>
      <c r="K128" s="20">
        <v>2.5834999999999999</v>
      </c>
      <c r="L128" s="35">
        <f t="shared" si="6"/>
        <v>0.09</v>
      </c>
      <c r="M128" s="35">
        <f t="shared" si="7"/>
        <v>1</v>
      </c>
    </row>
    <row r="129" spans="1:13" ht="14.4" hidden="1" thickBot="1">
      <c r="A129" s="35">
        <f t="shared" si="5"/>
        <v>2</v>
      </c>
      <c r="B129" s="89" t="s">
        <v>16</v>
      </c>
      <c r="C129" s="88" t="s">
        <v>17</v>
      </c>
      <c r="D129" s="125" t="s">
        <v>67</v>
      </c>
      <c r="E129" s="20" t="s">
        <v>71</v>
      </c>
      <c r="F129" s="20">
        <v>0.54</v>
      </c>
      <c r="G129" s="20">
        <v>0.34</v>
      </c>
      <c r="H129" s="20">
        <v>0.93</v>
      </c>
      <c r="I129" s="20">
        <v>0.09</v>
      </c>
      <c r="J129" s="20">
        <v>0.62</v>
      </c>
      <c r="K129" s="20">
        <v>2.5194999999999999</v>
      </c>
      <c r="L129" s="35">
        <f t="shared" si="6"/>
        <v>0.09</v>
      </c>
      <c r="M129" s="35">
        <f t="shared" si="7"/>
        <v>1</v>
      </c>
    </row>
    <row r="130" spans="1:13" ht="27" hidden="1" thickBot="1">
      <c r="A130" s="35">
        <f t="shared" si="5"/>
        <v>9</v>
      </c>
      <c r="B130" s="89" t="s">
        <v>16</v>
      </c>
      <c r="C130" s="88" t="s">
        <v>17</v>
      </c>
      <c r="D130" s="125" t="s">
        <v>67</v>
      </c>
      <c r="E130" s="20" t="s">
        <v>93</v>
      </c>
      <c r="F130" s="20">
        <v>0.54</v>
      </c>
      <c r="G130" s="20">
        <v>0.38</v>
      </c>
      <c r="H130" s="20">
        <v>0.96</v>
      </c>
      <c r="I130" s="20">
        <v>0.09</v>
      </c>
      <c r="J130" s="20">
        <v>0.54</v>
      </c>
      <c r="K130" s="20">
        <v>2.5055999999999998</v>
      </c>
      <c r="L130" s="35">
        <f t="shared" si="6"/>
        <v>0.09</v>
      </c>
      <c r="M130" s="35">
        <f t="shared" si="7"/>
        <v>1</v>
      </c>
    </row>
    <row r="131" spans="1:13" ht="40.200000000000003" hidden="1" thickBot="1">
      <c r="A131" s="35">
        <f t="shared" si="5"/>
        <v>23</v>
      </c>
      <c r="B131" s="89" t="s">
        <v>16</v>
      </c>
      <c r="C131" s="88" t="s">
        <v>17</v>
      </c>
      <c r="D131" s="125" t="s">
        <v>67</v>
      </c>
      <c r="E131" s="20" t="s">
        <v>84</v>
      </c>
      <c r="F131" s="20">
        <v>0.54</v>
      </c>
      <c r="G131" s="20">
        <v>0.5</v>
      </c>
      <c r="H131" s="20">
        <v>0.96</v>
      </c>
      <c r="I131" s="20">
        <v>0.09</v>
      </c>
      <c r="J131" s="20">
        <v>0.41</v>
      </c>
      <c r="K131" s="20">
        <v>2.4882</v>
      </c>
      <c r="L131" s="35">
        <f t="shared" si="6"/>
        <v>0.09</v>
      </c>
      <c r="M131" s="35">
        <f t="shared" si="7"/>
        <v>1</v>
      </c>
    </row>
    <row r="132" spans="1:13" ht="27" hidden="1" thickBot="1">
      <c r="A132" s="35">
        <f t="shared" si="5"/>
        <v>9</v>
      </c>
      <c r="B132" s="89" t="s">
        <v>16</v>
      </c>
      <c r="C132" s="88" t="s">
        <v>17</v>
      </c>
      <c r="D132" s="125" t="s">
        <v>67</v>
      </c>
      <c r="E132" s="20" t="s">
        <v>95</v>
      </c>
      <c r="F132" s="20">
        <v>0.54</v>
      </c>
      <c r="G132" s="20">
        <v>0.38</v>
      </c>
      <c r="H132" s="20">
        <v>0.93</v>
      </c>
      <c r="I132" s="20">
        <v>0.09</v>
      </c>
      <c r="J132" s="20">
        <v>0.52</v>
      </c>
      <c r="K132" s="20">
        <v>2.4544000000000001</v>
      </c>
      <c r="L132" s="35">
        <f t="shared" si="6"/>
        <v>0.09</v>
      </c>
      <c r="M132" s="35">
        <f t="shared" si="7"/>
        <v>1</v>
      </c>
    </row>
    <row r="133" spans="1:13" ht="40.200000000000003" hidden="1" thickBot="1">
      <c r="A133" s="35">
        <f t="shared" si="5"/>
        <v>23</v>
      </c>
      <c r="B133" s="89" t="s">
        <v>16</v>
      </c>
      <c r="C133" s="88" t="s">
        <v>17</v>
      </c>
      <c r="D133" s="125" t="s">
        <v>67</v>
      </c>
      <c r="E133" s="20" t="s">
        <v>89</v>
      </c>
      <c r="F133" s="20">
        <v>0.54</v>
      </c>
      <c r="G133" s="20">
        <v>0.5</v>
      </c>
      <c r="H133" s="20">
        <v>0.93</v>
      </c>
      <c r="I133" s="20">
        <v>0.09</v>
      </c>
      <c r="J133" s="20">
        <v>0.39</v>
      </c>
      <c r="K133" s="20">
        <v>2.4376000000000002</v>
      </c>
      <c r="L133" s="35">
        <f t="shared" si="6"/>
        <v>0.09</v>
      </c>
      <c r="M133" s="35">
        <f t="shared" si="7"/>
        <v>1</v>
      </c>
    </row>
    <row r="134" spans="1:13" ht="27" hidden="1" thickBot="1">
      <c r="A134" s="35">
        <f t="shared" ref="A134:A197" si="8">IF(E134="",0,--SUBSTITUTE(TRIM(RIGHT(SUBSTITUTE(E134,"(",REPT(" ",99)),99)),")",))</f>
        <v>12</v>
      </c>
      <c r="B134" s="89" t="s">
        <v>16</v>
      </c>
      <c r="C134" s="88" t="s">
        <v>17</v>
      </c>
      <c r="D134" s="125" t="s">
        <v>67</v>
      </c>
      <c r="E134" s="20" t="s">
        <v>82</v>
      </c>
      <c r="F134" s="20">
        <v>0.54</v>
      </c>
      <c r="G134" s="20">
        <v>0.26</v>
      </c>
      <c r="H134" s="20">
        <v>0.96</v>
      </c>
      <c r="I134" s="20">
        <v>0.17</v>
      </c>
      <c r="J134" s="20">
        <v>0.51</v>
      </c>
      <c r="K134" s="20">
        <v>2.4367999999999999</v>
      </c>
      <c r="L134" s="35">
        <f t="shared" si="6"/>
        <v>0.09</v>
      </c>
      <c r="M134" s="35">
        <f t="shared" si="7"/>
        <v>2</v>
      </c>
    </row>
    <row r="135" spans="1:13" ht="40.200000000000003" hidden="1" thickBot="1">
      <c r="A135" s="35">
        <f t="shared" si="8"/>
        <v>4</v>
      </c>
      <c r="B135" s="89" t="s">
        <v>16</v>
      </c>
      <c r="C135" s="88" t="s">
        <v>17</v>
      </c>
      <c r="D135" s="125" t="s">
        <v>67</v>
      </c>
      <c r="E135" s="20" t="s">
        <v>86</v>
      </c>
      <c r="F135" s="20">
        <v>0.54</v>
      </c>
      <c r="G135" s="20">
        <v>0.25</v>
      </c>
      <c r="H135" s="20">
        <v>0.93</v>
      </c>
      <c r="I135" s="20">
        <v>0.17</v>
      </c>
      <c r="J135" s="20">
        <v>0.53</v>
      </c>
      <c r="K135" s="20">
        <v>2.4232</v>
      </c>
      <c r="L135" s="35">
        <f t="shared" si="6"/>
        <v>0.09</v>
      </c>
      <c r="M135" s="35">
        <f t="shared" si="7"/>
        <v>2</v>
      </c>
    </row>
    <row r="136" spans="1:13" ht="40.200000000000003" hidden="1" thickBot="1">
      <c r="A136" s="35">
        <f t="shared" si="8"/>
        <v>17</v>
      </c>
      <c r="B136" s="89" t="s">
        <v>16</v>
      </c>
      <c r="C136" s="88" t="s">
        <v>17</v>
      </c>
      <c r="D136" s="125" t="s">
        <v>67</v>
      </c>
      <c r="E136" s="20" t="s">
        <v>74</v>
      </c>
      <c r="F136" s="20">
        <v>0.54</v>
      </c>
      <c r="G136" s="20">
        <v>1.1000000000000001</v>
      </c>
      <c r="H136" s="20">
        <v>0.65</v>
      </c>
      <c r="I136" s="20">
        <v>0.09</v>
      </c>
      <c r="J136" s="20">
        <v>0</v>
      </c>
      <c r="K136" s="20">
        <v>2.3755000000000002</v>
      </c>
      <c r="L136" s="35">
        <f t="shared" si="6"/>
        <v>0.09</v>
      </c>
      <c r="M136" s="35">
        <f t="shared" si="7"/>
        <v>1</v>
      </c>
    </row>
    <row r="137" spans="1:13" ht="40.200000000000003" hidden="1" thickBot="1">
      <c r="A137" s="35">
        <f t="shared" si="8"/>
        <v>14</v>
      </c>
      <c r="B137" s="89" t="s">
        <v>16</v>
      </c>
      <c r="C137" s="88" t="s">
        <v>17</v>
      </c>
      <c r="D137" s="125" t="s">
        <v>67</v>
      </c>
      <c r="E137" s="20" t="s">
        <v>90</v>
      </c>
      <c r="F137" s="20">
        <v>0.54</v>
      </c>
      <c r="G137" s="20">
        <v>0.26</v>
      </c>
      <c r="H137" s="20">
        <v>0.96</v>
      </c>
      <c r="I137" s="20">
        <v>0.09</v>
      </c>
      <c r="J137" s="20">
        <v>0.49</v>
      </c>
      <c r="K137" s="20">
        <v>2.3351000000000002</v>
      </c>
      <c r="L137" s="35">
        <f t="shared" si="6"/>
        <v>0.09</v>
      </c>
      <c r="M137" s="35">
        <f t="shared" si="7"/>
        <v>1</v>
      </c>
    </row>
    <row r="138" spans="1:13" ht="14.4" hidden="1" thickBot="1">
      <c r="A138" s="35">
        <f t="shared" si="8"/>
        <v>8</v>
      </c>
      <c r="B138" s="89" t="s">
        <v>16</v>
      </c>
      <c r="C138" s="88" t="s">
        <v>17</v>
      </c>
      <c r="D138" s="125" t="s">
        <v>67</v>
      </c>
      <c r="E138" s="20" t="s">
        <v>80</v>
      </c>
      <c r="F138" s="20">
        <v>0.54</v>
      </c>
      <c r="G138" s="20">
        <v>0.2</v>
      </c>
      <c r="H138" s="20">
        <v>0.93</v>
      </c>
      <c r="I138" s="20">
        <v>0.17</v>
      </c>
      <c r="J138" s="20">
        <v>0.48</v>
      </c>
      <c r="K138" s="20">
        <v>2.3182</v>
      </c>
      <c r="L138" s="35">
        <f t="shared" si="6"/>
        <v>0.09</v>
      </c>
      <c r="M138" s="35">
        <f t="shared" si="7"/>
        <v>2</v>
      </c>
    </row>
    <row r="139" spans="1:13" ht="40.200000000000003" hidden="1" thickBot="1">
      <c r="A139" s="35">
        <f t="shared" si="8"/>
        <v>14</v>
      </c>
      <c r="B139" s="89" t="s">
        <v>16</v>
      </c>
      <c r="C139" s="88" t="s">
        <v>17</v>
      </c>
      <c r="D139" s="125" t="s">
        <v>67</v>
      </c>
      <c r="E139" s="20" t="s">
        <v>91</v>
      </c>
      <c r="F139" s="20">
        <v>0.54</v>
      </c>
      <c r="G139" s="20">
        <v>0.26</v>
      </c>
      <c r="H139" s="20">
        <v>0.93</v>
      </c>
      <c r="I139" s="20">
        <v>0.09</v>
      </c>
      <c r="J139" s="20">
        <v>0.49</v>
      </c>
      <c r="K139" s="20">
        <v>2.3043</v>
      </c>
      <c r="L139" s="35">
        <f t="shared" si="6"/>
        <v>0.09</v>
      </c>
      <c r="M139" s="35">
        <f t="shared" si="7"/>
        <v>1</v>
      </c>
    </row>
    <row r="140" spans="1:13" ht="27" hidden="1" thickBot="1">
      <c r="A140" s="35">
        <f t="shared" si="8"/>
        <v>3</v>
      </c>
      <c r="B140" s="89" t="s">
        <v>16</v>
      </c>
      <c r="C140" s="88" t="s">
        <v>17</v>
      </c>
      <c r="D140" s="125" t="s">
        <v>67</v>
      </c>
      <c r="E140" s="20" t="s">
        <v>85</v>
      </c>
      <c r="F140" s="20">
        <v>0.54</v>
      </c>
      <c r="G140" s="20">
        <v>0.19</v>
      </c>
      <c r="H140" s="20">
        <v>0.93</v>
      </c>
      <c r="I140" s="20">
        <v>0.09</v>
      </c>
      <c r="J140" s="20">
        <v>0.56000000000000005</v>
      </c>
      <c r="K140" s="20">
        <v>2.3010000000000002</v>
      </c>
      <c r="L140" s="35">
        <f t="shared" si="6"/>
        <v>0.09</v>
      </c>
      <c r="M140" s="35">
        <f t="shared" si="7"/>
        <v>1</v>
      </c>
    </row>
    <row r="141" spans="1:13" ht="27" hidden="1" thickBot="1">
      <c r="A141" s="35">
        <f t="shared" si="8"/>
        <v>15</v>
      </c>
      <c r="B141" s="89" t="s">
        <v>16</v>
      </c>
      <c r="C141" s="88" t="s">
        <v>17</v>
      </c>
      <c r="D141" s="125" t="s">
        <v>67</v>
      </c>
      <c r="E141" s="20" t="s">
        <v>99</v>
      </c>
      <c r="F141" s="20">
        <v>0.54</v>
      </c>
      <c r="G141" s="20">
        <v>0.16</v>
      </c>
      <c r="H141" s="20">
        <v>0.93</v>
      </c>
      <c r="I141" s="20">
        <v>0.09</v>
      </c>
      <c r="J141" s="20">
        <v>0.54</v>
      </c>
      <c r="K141" s="20">
        <v>2.2536</v>
      </c>
      <c r="L141" s="35">
        <f t="shared" si="6"/>
        <v>0.09</v>
      </c>
      <c r="M141" s="35">
        <f t="shared" si="7"/>
        <v>1</v>
      </c>
    </row>
    <row r="142" spans="1:13" ht="40.200000000000003" hidden="1" thickBot="1">
      <c r="A142" s="35">
        <f t="shared" si="8"/>
        <v>6</v>
      </c>
      <c r="B142" s="89" t="s">
        <v>16</v>
      </c>
      <c r="C142" s="88" t="s">
        <v>17</v>
      </c>
      <c r="D142" s="125" t="s">
        <v>67</v>
      </c>
      <c r="E142" s="20" t="s">
        <v>87</v>
      </c>
      <c r="F142" s="20">
        <v>0.54</v>
      </c>
      <c r="G142" s="20">
        <v>0.08</v>
      </c>
      <c r="H142" s="20">
        <v>0.93</v>
      </c>
      <c r="I142" s="20">
        <v>0.17</v>
      </c>
      <c r="J142" s="20">
        <v>0.53</v>
      </c>
      <c r="K142" s="20">
        <v>2.2465999999999999</v>
      </c>
      <c r="L142" s="35">
        <f t="shared" si="6"/>
        <v>0.09</v>
      </c>
      <c r="M142" s="35">
        <f t="shared" si="7"/>
        <v>2</v>
      </c>
    </row>
    <row r="143" spans="1:13" ht="27" hidden="1" thickBot="1">
      <c r="A143" s="35">
        <f t="shared" si="8"/>
        <v>5</v>
      </c>
      <c r="B143" s="89" t="s">
        <v>16</v>
      </c>
      <c r="C143" s="88" t="s">
        <v>17</v>
      </c>
      <c r="D143" s="125" t="s">
        <v>67</v>
      </c>
      <c r="E143" s="20" t="s">
        <v>88</v>
      </c>
      <c r="F143" s="20">
        <v>0.54</v>
      </c>
      <c r="G143" s="20">
        <v>0.2</v>
      </c>
      <c r="H143" s="20">
        <v>0.96</v>
      </c>
      <c r="I143" s="20">
        <v>0.09</v>
      </c>
      <c r="J143" s="20">
        <v>0.44</v>
      </c>
      <c r="K143" s="20">
        <v>2.2256999999999998</v>
      </c>
      <c r="L143" s="35">
        <f t="shared" si="6"/>
        <v>0.09</v>
      </c>
      <c r="M143" s="35">
        <f t="shared" si="7"/>
        <v>1</v>
      </c>
    </row>
    <row r="144" spans="1:13" ht="27" hidden="1" thickBot="1">
      <c r="A144" s="35">
        <f t="shared" si="8"/>
        <v>10</v>
      </c>
      <c r="B144" s="89" t="s">
        <v>16</v>
      </c>
      <c r="C144" s="88" t="s">
        <v>17</v>
      </c>
      <c r="D144" s="125" t="s">
        <v>67</v>
      </c>
      <c r="E144" s="20" t="s">
        <v>102</v>
      </c>
      <c r="F144" s="20">
        <v>0.54</v>
      </c>
      <c r="G144" s="20">
        <v>0.13</v>
      </c>
      <c r="H144" s="20">
        <v>0.93</v>
      </c>
      <c r="I144" s="20">
        <v>0.09</v>
      </c>
      <c r="J144" s="20">
        <v>0.52</v>
      </c>
      <c r="K144" s="20">
        <v>2.2044000000000001</v>
      </c>
      <c r="L144" s="35">
        <f t="shared" si="6"/>
        <v>0.09</v>
      </c>
      <c r="M144" s="35">
        <f t="shared" si="7"/>
        <v>1</v>
      </c>
    </row>
    <row r="145" spans="1:13" ht="27" hidden="1" thickBot="1">
      <c r="A145" s="35">
        <f t="shared" si="8"/>
        <v>22</v>
      </c>
      <c r="B145" s="89" t="s">
        <v>16</v>
      </c>
      <c r="C145" s="88" t="s">
        <v>17</v>
      </c>
      <c r="D145" s="125" t="s">
        <v>67</v>
      </c>
      <c r="E145" s="20" t="s">
        <v>209</v>
      </c>
      <c r="F145" s="20">
        <v>0.54</v>
      </c>
      <c r="G145" s="20">
        <v>0.06</v>
      </c>
      <c r="H145" s="20">
        <v>0.93</v>
      </c>
      <c r="I145" s="20">
        <v>0.09</v>
      </c>
      <c r="J145" s="20">
        <v>0.45</v>
      </c>
      <c r="K145" s="20">
        <v>2.0743</v>
      </c>
      <c r="L145" s="35">
        <f t="shared" si="6"/>
        <v>0.09</v>
      </c>
      <c r="M145" s="35">
        <f t="shared" si="7"/>
        <v>1</v>
      </c>
    </row>
    <row r="146" spans="1:13" ht="27" thickBot="1">
      <c r="A146" s="35">
        <f t="shared" si="8"/>
        <v>1</v>
      </c>
      <c r="B146" s="89" t="s">
        <v>16</v>
      </c>
      <c r="C146" s="88" t="s">
        <v>17</v>
      </c>
      <c r="D146" s="125" t="s">
        <v>67</v>
      </c>
      <c r="E146" s="59" t="s">
        <v>100</v>
      </c>
      <c r="F146" s="20">
        <v>0.54</v>
      </c>
      <c r="G146" s="20">
        <v>0</v>
      </c>
      <c r="H146" s="20">
        <v>0.96</v>
      </c>
      <c r="I146" s="20">
        <v>0.09</v>
      </c>
      <c r="J146" s="20">
        <v>0.46</v>
      </c>
      <c r="K146" s="20">
        <v>2.0493000000000001</v>
      </c>
      <c r="L146" s="35">
        <f t="shared" si="6"/>
        <v>0.09</v>
      </c>
      <c r="M146" s="35">
        <f t="shared" si="7"/>
        <v>1</v>
      </c>
    </row>
    <row r="147" spans="1:13" ht="27" thickBot="1">
      <c r="A147" s="35">
        <f t="shared" si="8"/>
        <v>1</v>
      </c>
      <c r="B147" s="89" t="s">
        <v>16</v>
      </c>
      <c r="C147" s="88" t="s">
        <v>17</v>
      </c>
      <c r="D147" s="125" t="s">
        <v>67</v>
      </c>
      <c r="E147" s="59" t="s">
        <v>104</v>
      </c>
      <c r="F147" s="20">
        <v>0.54</v>
      </c>
      <c r="G147" s="20">
        <v>0</v>
      </c>
      <c r="H147" s="20">
        <v>0.93</v>
      </c>
      <c r="I147" s="20">
        <v>0.09</v>
      </c>
      <c r="J147" s="20">
        <v>0.47</v>
      </c>
      <c r="K147" s="20">
        <v>2.0278999999999998</v>
      </c>
      <c r="L147" s="35">
        <f t="shared" si="6"/>
        <v>0.09</v>
      </c>
      <c r="M147" s="35">
        <f t="shared" si="7"/>
        <v>1</v>
      </c>
    </row>
    <row r="148" spans="1:13" ht="27" hidden="1" thickBot="1">
      <c r="A148" s="35">
        <f t="shared" si="8"/>
        <v>16</v>
      </c>
      <c r="B148" s="89" t="s">
        <v>16</v>
      </c>
      <c r="C148" s="88" t="s">
        <v>17</v>
      </c>
      <c r="D148" s="125" t="s">
        <v>67</v>
      </c>
      <c r="E148" s="20" t="s">
        <v>78</v>
      </c>
      <c r="F148" s="20">
        <v>0.54</v>
      </c>
      <c r="G148" s="20">
        <v>0.4</v>
      </c>
      <c r="H148" s="20">
        <v>0.96</v>
      </c>
      <c r="I148" s="20">
        <v>0.09</v>
      </c>
      <c r="J148" s="20">
        <v>0</v>
      </c>
      <c r="K148" s="20">
        <v>1.9831000000000001</v>
      </c>
      <c r="L148" s="35">
        <f t="shared" si="6"/>
        <v>0.09</v>
      </c>
      <c r="M148" s="35">
        <f t="shared" si="7"/>
        <v>1</v>
      </c>
    </row>
    <row r="149" spans="1:13" ht="27" hidden="1" thickBot="1">
      <c r="A149" s="35">
        <f t="shared" si="8"/>
        <v>13</v>
      </c>
      <c r="B149" s="89" t="s">
        <v>16</v>
      </c>
      <c r="C149" s="88" t="s">
        <v>17</v>
      </c>
      <c r="D149" s="125" t="s">
        <v>67</v>
      </c>
      <c r="E149" s="20" t="s">
        <v>77</v>
      </c>
      <c r="F149" s="20">
        <v>0.54</v>
      </c>
      <c r="G149" s="20">
        <v>0.4</v>
      </c>
      <c r="H149" s="20">
        <v>0.93</v>
      </c>
      <c r="I149" s="20">
        <v>0.09</v>
      </c>
      <c r="J149" s="20">
        <v>0</v>
      </c>
      <c r="K149" s="20">
        <v>1.9521999999999999</v>
      </c>
      <c r="L149" s="35">
        <f t="shared" si="6"/>
        <v>0.09</v>
      </c>
      <c r="M149" s="35">
        <f t="shared" si="7"/>
        <v>1</v>
      </c>
    </row>
    <row r="150" spans="1:13" ht="40.200000000000003" hidden="1" thickBot="1">
      <c r="A150" s="35">
        <f t="shared" si="8"/>
        <v>17</v>
      </c>
      <c r="B150" s="89" t="s">
        <v>16</v>
      </c>
      <c r="C150" s="88" t="s">
        <v>17</v>
      </c>
      <c r="D150" s="125" t="s">
        <v>67</v>
      </c>
      <c r="E150" s="20" t="s">
        <v>113</v>
      </c>
      <c r="F150" s="20">
        <v>0.54</v>
      </c>
      <c r="G150" s="20">
        <v>0.16</v>
      </c>
      <c r="H150" s="20">
        <v>0.68</v>
      </c>
      <c r="I150" s="20">
        <v>0.09</v>
      </c>
      <c r="J150" s="20">
        <v>0.47</v>
      </c>
      <c r="K150" s="20">
        <v>1.9410000000000001</v>
      </c>
      <c r="L150" s="35">
        <f t="shared" si="6"/>
        <v>0.09</v>
      </c>
      <c r="M150" s="35">
        <f t="shared" si="7"/>
        <v>1</v>
      </c>
    </row>
    <row r="151" spans="1:13" ht="40.200000000000003" hidden="1" thickBot="1">
      <c r="A151" s="35">
        <f t="shared" si="8"/>
        <v>6</v>
      </c>
      <c r="B151" s="89" t="s">
        <v>16</v>
      </c>
      <c r="C151" s="88" t="s">
        <v>17</v>
      </c>
      <c r="D151" s="125" t="s">
        <v>67</v>
      </c>
      <c r="E151" s="20" t="s">
        <v>105</v>
      </c>
      <c r="F151" s="20">
        <v>0.54</v>
      </c>
      <c r="G151" s="20">
        <v>0.08</v>
      </c>
      <c r="H151" s="20">
        <v>0.68</v>
      </c>
      <c r="I151" s="20">
        <v>0.17</v>
      </c>
      <c r="J151" s="20">
        <v>0.44</v>
      </c>
      <c r="K151" s="20">
        <v>1.9155</v>
      </c>
      <c r="L151" s="35">
        <f t="shared" si="6"/>
        <v>0.09</v>
      </c>
      <c r="M151" s="35">
        <f t="shared" si="7"/>
        <v>2</v>
      </c>
    </row>
    <row r="152" spans="1:13" ht="14.4" hidden="1" thickBot="1">
      <c r="A152" s="35">
        <f t="shared" si="8"/>
        <v>2</v>
      </c>
      <c r="B152" s="89" t="s">
        <v>16</v>
      </c>
      <c r="C152" s="88" t="s">
        <v>17</v>
      </c>
      <c r="D152" s="125" t="s">
        <v>67</v>
      </c>
      <c r="E152" s="20" t="s">
        <v>103</v>
      </c>
      <c r="F152" s="20">
        <v>0.54</v>
      </c>
      <c r="G152" s="20">
        <v>0</v>
      </c>
      <c r="H152" s="20">
        <v>0.96</v>
      </c>
      <c r="I152" s="20">
        <v>0.09</v>
      </c>
      <c r="J152" s="20">
        <v>0.28999999999999998</v>
      </c>
      <c r="K152" s="20">
        <v>1.8774999999999999</v>
      </c>
      <c r="L152" s="35">
        <f t="shared" si="6"/>
        <v>0.09</v>
      </c>
      <c r="M152" s="35">
        <f t="shared" si="7"/>
        <v>1</v>
      </c>
    </row>
    <row r="153" spans="1:13" ht="14.4" hidden="1" thickBot="1">
      <c r="A153" s="35">
        <f t="shared" si="8"/>
        <v>8</v>
      </c>
      <c r="B153" s="89" t="s">
        <v>16</v>
      </c>
      <c r="C153" s="88" t="s">
        <v>17</v>
      </c>
      <c r="D153" s="125" t="s">
        <v>67</v>
      </c>
      <c r="E153" s="20" t="s">
        <v>83</v>
      </c>
      <c r="F153" s="20">
        <v>0.54</v>
      </c>
      <c r="G153" s="20">
        <v>0.15</v>
      </c>
      <c r="H153" s="20">
        <v>0.96</v>
      </c>
      <c r="I153" s="20">
        <v>0.17</v>
      </c>
      <c r="J153" s="20">
        <v>0</v>
      </c>
      <c r="K153" s="20">
        <v>1.8206</v>
      </c>
      <c r="L153" s="35">
        <f t="shared" si="6"/>
        <v>0.09</v>
      </c>
      <c r="M153" s="35">
        <f t="shared" si="7"/>
        <v>2</v>
      </c>
    </row>
    <row r="154" spans="1:13" ht="27" hidden="1" thickBot="1">
      <c r="A154" s="35">
        <f t="shared" si="8"/>
        <v>5</v>
      </c>
      <c r="B154" s="89" t="s">
        <v>16</v>
      </c>
      <c r="C154" s="88" t="s">
        <v>17</v>
      </c>
      <c r="D154" s="125" t="s">
        <v>67</v>
      </c>
      <c r="E154" s="20" t="s">
        <v>94</v>
      </c>
      <c r="F154" s="20">
        <v>0.54</v>
      </c>
      <c r="G154" s="20">
        <v>0.25</v>
      </c>
      <c r="H154" s="20">
        <v>0.93</v>
      </c>
      <c r="I154" s="20">
        <v>0.09</v>
      </c>
      <c r="J154" s="20">
        <v>0</v>
      </c>
      <c r="K154" s="20">
        <v>1.8033999999999999</v>
      </c>
      <c r="L154" s="35">
        <f t="shared" ref="L154:L217" si="9">_xlfn.MINIFS($I$89:$I$600,$B$89:$B$600,B154,$D$89:$D$600,D154)</f>
        <v>0.09</v>
      </c>
      <c r="M154" s="35">
        <f t="shared" ref="M154:M217" si="10">ROUND(I154/L154,0)</f>
        <v>1</v>
      </c>
    </row>
    <row r="155" spans="1:13" ht="40.200000000000003" hidden="1" thickBot="1">
      <c r="A155" s="35">
        <f t="shared" si="8"/>
        <v>23</v>
      </c>
      <c r="B155" s="89" t="s">
        <v>16</v>
      </c>
      <c r="C155" s="88" t="s">
        <v>17</v>
      </c>
      <c r="D155" s="125" t="s">
        <v>67</v>
      </c>
      <c r="E155" s="20" t="s">
        <v>110</v>
      </c>
      <c r="F155" s="20">
        <v>0.54</v>
      </c>
      <c r="G155" s="20">
        <v>0.5</v>
      </c>
      <c r="H155" s="20">
        <v>0.65</v>
      </c>
      <c r="I155" s="20">
        <v>0.09</v>
      </c>
      <c r="J155" s="20">
        <v>0</v>
      </c>
      <c r="K155" s="20">
        <v>1.7759</v>
      </c>
      <c r="L155" s="35">
        <f t="shared" si="9"/>
        <v>0.09</v>
      </c>
      <c r="M155" s="35">
        <f t="shared" si="10"/>
        <v>1</v>
      </c>
    </row>
    <row r="156" spans="1:13" ht="40.200000000000003" hidden="1" thickBot="1">
      <c r="A156" s="35">
        <f t="shared" si="8"/>
        <v>4</v>
      </c>
      <c r="B156" s="89" t="s">
        <v>16</v>
      </c>
      <c r="C156" s="88" t="s">
        <v>17</v>
      </c>
      <c r="D156" s="125" t="s">
        <v>67</v>
      </c>
      <c r="E156" s="20" t="s">
        <v>107</v>
      </c>
      <c r="F156" s="20">
        <v>0.54</v>
      </c>
      <c r="G156" s="20">
        <v>0</v>
      </c>
      <c r="H156" s="20">
        <v>0.96</v>
      </c>
      <c r="I156" s="20">
        <v>0.17</v>
      </c>
      <c r="J156" s="20">
        <v>0</v>
      </c>
      <c r="K156" s="20">
        <v>1.6717</v>
      </c>
      <c r="L156" s="35">
        <f t="shared" si="9"/>
        <v>0.09</v>
      </c>
      <c r="M156" s="35">
        <f t="shared" si="10"/>
        <v>2</v>
      </c>
    </row>
    <row r="157" spans="1:13" ht="27" hidden="1" thickBot="1">
      <c r="A157" s="35">
        <f t="shared" si="8"/>
        <v>7</v>
      </c>
      <c r="B157" s="89" t="s">
        <v>16</v>
      </c>
      <c r="C157" s="88" t="s">
        <v>17</v>
      </c>
      <c r="D157" s="125" t="s">
        <v>67</v>
      </c>
      <c r="E157" s="20" t="s">
        <v>96</v>
      </c>
      <c r="F157" s="20">
        <v>0.54</v>
      </c>
      <c r="G157" s="20">
        <v>0.3</v>
      </c>
      <c r="H157" s="20">
        <v>0.65</v>
      </c>
      <c r="I157" s="20">
        <v>0.17</v>
      </c>
      <c r="J157" s="20">
        <v>0</v>
      </c>
      <c r="K157" s="20">
        <v>1.6611</v>
      </c>
      <c r="L157" s="35">
        <f t="shared" si="9"/>
        <v>0.09</v>
      </c>
      <c r="M157" s="35">
        <f t="shared" si="10"/>
        <v>2</v>
      </c>
    </row>
    <row r="158" spans="1:13" ht="14.4" hidden="1" thickBot="1">
      <c r="A158" s="35">
        <f t="shared" si="8"/>
        <v>20</v>
      </c>
      <c r="B158" s="89" t="s">
        <v>16</v>
      </c>
      <c r="C158" s="88" t="s">
        <v>17</v>
      </c>
      <c r="D158" s="125" t="s">
        <v>67</v>
      </c>
      <c r="E158" s="20" t="s">
        <v>108</v>
      </c>
      <c r="F158" s="20">
        <v>0.54</v>
      </c>
      <c r="G158" s="20">
        <v>0.1</v>
      </c>
      <c r="H158" s="20">
        <v>0.93</v>
      </c>
      <c r="I158" s="20">
        <v>0.09</v>
      </c>
      <c r="J158" s="20">
        <v>0</v>
      </c>
      <c r="K158" s="20">
        <v>1.6538999999999999</v>
      </c>
      <c r="L158" s="35">
        <f t="shared" si="9"/>
        <v>0.09</v>
      </c>
      <c r="M158" s="35">
        <f t="shared" si="10"/>
        <v>1</v>
      </c>
    </row>
    <row r="159" spans="1:13" ht="27" hidden="1" thickBot="1">
      <c r="A159" s="35">
        <f t="shared" si="8"/>
        <v>10</v>
      </c>
      <c r="B159" s="89" t="s">
        <v>16</v>
      </c>
      <c r="C159" s="88" t="s">
        <v>17</v>
      </c>
      <c r="D159" s="125" t="s">
        <v>67</v>
      </c>
      <c r="E159" s="20" t="s">
        <v>106</v>
      </c>
      <c r="F159" s="20">
        <v>0.54</v>
      </c>
      <c r="G159" s="20">
        <v>0</v>
      </c>
      <c r="H159" s="20">
        <v>0.96</v>
      </c>
      <c r="I159" s="20">
        <v>0.09</v>
      </c>
      <c r="J159" s="20">
        <v>0</v>
      </c>
      <c r="K159" s="20">
        <v>1.5854999999999999</v>
      </c>
      <c r="L159" s="35">
        <f t="shared" si="9"/>
        <v>0.09</v>
      </c>
      <c r="M159" s="35">
        <f t="shared" si="10"/>
        <v>1</v>
      </c>
    </row>
    <row r="160" spans="1:13" ht="27" hidden="1" thickBot="1">
      <c r="A160" s="35">
        <f t="shared" si="8"/>
        <v>19</v>
      </c>
      <c r="B160" s="89" t="s">
        <v>16</v>
      </c>
      <c r="C160" s="88" t="s">
        <v>17</v>
      </c>
      <c r="D160" s="125" t="s">
        <v>67</v>
      </c>
      <c r="E160" s="20" t="s">
        <v>97</v>
      </c>
      <c r="F160" s="20">
        <v>0.54</v>
      </c>
      <c r="G160" s="20">
        <v>0</v>
      </c>
      <c r="H160" s="20">
        <v>0.96</v>
      </c>
      <c r="I160" s="20">
        <v>0.09</v>
      </c>
      <c r="J160" s="20">
        <v>0</v>
      </c>
      <c r="K160" s="20">
        <v>1.5854999999999999</v>
      </c>
      <c r="L160" s="35">
        <f t="shared" si="9"/>
        <v>0.09</v>
      </c>
      <c r="M160" s="35">
        <f t="shared" si="10"/>
        <v>1</v>
      </c>
    </row>
    <row r="161" spans="1:13" ht="40.200000000000003" hidden="1" thickBot="1">
      <c r="A161" s="35">
        <f t="shared" si="8"/>
        <v>17</v>
      </c>
      <c r="B161" s="89" t="s">
        <v>16</v>
      </c>
      <c r="C161" s="88" t="s">
        <v>17</v>
      </c>
      <c r="D161" s="125" t="s">
        <v>67</v>
      </c>
      <c r="E161" s="20" t="s">
        <v>109</v>
      </c>
      <c r="F161" s="20">
        <v>0.54</v>
      </c>
      <c r="G161" s="20">
        <v>0</v>
      </c>
      <c r="H161" s="20">
        <v>0.93</v>
      </c>
      <c r="I161" s="20">
        <v>0.09</v>
      </c>
      <c r="J161" s="20">
        <v>0</v>
      </c>
      <c r="K161" s="20">
        <v>1.5546</v>
      </c>
      <c r="L161" s="35">
        <f t="shared" si="9"/>
        <v>0.09</v>
      </c>
      <c r="M161" s="35">
        <f t="shared" si="10"/>
        <v>1</v>
      </c>
    </row>
    <row r="162" spans="1:13" ht="40.200000000000003" hidden="1" thickBot="1">
      <c r="A162" s="35">
        <f t="shared" si="8"/>
        <v>14</v>
      </c>
      <c r="B162" s="89" t="s">
        <v>16</v>
      </c>
      <c r="C162" s="88" t="s">
        <v>17</v>
      </c>
      <c r="D162" s="125" t="s">
        <v>67</v>
      </c>
      <c r="E162" s="20" t="s">
        <v>112</v>
      </c>
      <c r="F162" s="20">
        <v>0.54</v>
      </c>
      <c r="G162" s="20">
        <v>0.22</v>
      </c>
      <c r="H162" s="20">
        <v>0.65</v>
      </c>
      <c r="I162" s="20">
        <v>0.09</v>
      </c>
      <c r="J162" s="20">
        <v>0</v>
      </c>
      <c r="K162" s="20">
        <v>1.5004</v>
      </c>
      <c r="L162" s="35">
        <f t="shared" si="9"/>
        <v>0.09</v>
      </c>
      <c r="M162" s="35">
        <f t="shared" si="10"/>
        <v>1</v>
      </c>
    </row>
    <row r="163" spans="1:13" ht="27" hidden="1" thickBot="1">
      <c r="A163" s="35">
        <f t="shared" si="8"/>
        <v>9</v>
      </c>
      <c r="B163" s="89" t="s">
        <v>16</v>
      </c>
      <c r="C163" s="88" t="s">
        <v>17</v>
      </c>
      <c r="D163" s="125" t="s">
        <v>67</v>
      </c>
      <c r="E163" s="20" t="s">
        <v>111</v>
      </c>
      <c r="F163" s="20">
        <v>0.54</v>
      </c>
      <c r="G163" s="20">
        <v>0.2</v>
      </c>
      <c r="H163" s="20">
        <v>0.65</v>
      </c>
      <c r="I163" s="20">
        <v>0.09</v>
      </c>
      <c r="J163" s="20">
        <v>0</v>
      </c>
      <c r="K163" s="20">
        <v>1.4782999999999999</v>
      </c>
      <c r="L163" s="35">
        <f t="shared" si="9"/>
        <v>0.09</v>
      </c>
      <c r="M163" s="35">
        <f t="shared" si="10"/>
        <v>1</v>
      </c>
    </row>
    <row r="164" spans="1:13" ht="14.4" hidden="1" thickBot="1">
      <c r="A164" s="35">
        <f t="shared" si="8"/>
        <v>20</v>
      </c>
      <c r="B164" s="89" t="s">
        <v>16</v>
      </c>
      <c r="C164" s="88" t="s">
        <v>17</v>
      </c>
      <c r="D164" s="125" t="s">
        <v>67</v>
      </c>
      <c r="E164" s="20" t="s">
        <v>115</v>
      </c>
      <c r="F164" s="20">
        <v>0.54</v>
      </c>
      <c r="G164" s="20">
        <v>0.1</v>
      </c>
      <c r="H164" s="20">
        <v>0.65</v>
      </c>
      <c r="I164" s="20">
        <v>0.09</v>
      </c>
      <c r="J164" s="20">
        <v>0</v>
      </c>
      <c r="K164" s="20">
        <v>1.3763000000000001</v>
      </c>
      <c r="L164" s="35">
        <f t="shared" si="9"/>
        <v>0.09</v>
      </c>
      <c r="M164" s="35">
        <f t="shared" si="10"/>
        <v>1</v>
      </c>
    </row>
    <row r="165" spans="1:13" ht="14.4" hidden="1" thickBot="1">
      <c r="A165" s="35">
        <f t="shared" si="8"/>
        <v>2</v>
      </c>
      <c r="B165" s="89" t="s">
        <v>16</v>
      </c>
      <c r="C165" s="88" t="s">
        <v>17</v>
      </c>
      <c r="D165" s="125" t="s">
        <v>67</v>
      </c>
      <c r="E165" s="20" t="s">
        <v>114</v>
      </c>
      <c r="F165" s="20">
        <v>0.54</v>
      </c>
      <c r="G165" s="20">
        <v>0</v>
      </c>
      <c r="H165" s="20">
        <v>0.37</v>
      </c>
      <c r="I165" s="20">
        <v>0.09</v>
      </c>
      <c r="J165" s="20">
        <v>0</v>
      </c>
      <c r="K165" s="20">
        <v>0.99950000000000006</v>
      </c>
      <c r="L165" s="35">
        <f t="shared" si="9"/>
        <v>0.09</v>
      </c>
      <c r="M165" s="35">
        <f t="shared" si="10"/>
        <v>1</v>
      </c>
    </row>
    <row r="166" spans="1:13" ht="27" hidden="1" thickBot="1">
      <c r="A166" s="35">
        <f t="shared" si="8"/>
        <v>21</v>
      </c>
      <c r="B166" s="89" t="s">
        <v>16</v>
      </c>
      <c r="C166" s="88" t="s">
        <v>17</v>
      </c>
      <c r="D166" s="125" t="s">
        <v>116</v>
      </c>
      <c r="E166" s="20" t="s">
        <v>117</v>
      </c>
      <c r="F166" s="20">
        <v>0.28999999999999998</v>
      </c>
      <c r="G166" s="20">
        <v>2.0699999999999998</v>
      </c>
      <c r="H166" s="20">
        <v>0.99</v>
      </c>
      <c r="I166" s="20">
        <v>0.23</v>
      </c>
      <c r="J166" s="20">
        <v>0.2</v>
      </c>
      <c r="K166" s="20">
        <v>3.7957000000000001</v>
      </c>
      <c r="L166" s="35">
        <f t="shared" si="9"/>
        <v>0.08</v>
      </c>
      <c r="M166" s="35">
        <f t="shared" si="10"/>
        <v>3</v>
      </c>
    </row>
    <row r="167" spans="1:13" ht="40.200000000000003" hidden="1" thickBot="1">
      <c r="A167" s="35">
        <f t="shared" si="8"/>
        <v>17</v>
      </c>
      <c r="B167" s="89" t="s">
        <v>16</v>
      </c>
      <c r="C167" s="88" t="s">
        <v>17</v>
      </c>
      <c r="D167" s="125" t="s">
        <v>116</v>
      </c>
      <c r="E167" s="20" t="s">
        <v>120</v>
      </c>
      <c r="F167" s="20">
        <v>0.28999999999999998</v>
      </c>
      <c r="G167" s="20">
        <v>1.96</v>
      </c>
      <c r="H167" s="20">
        <v>0.99</v>
      </c>
      <c r="I167" s="20">
        <v>0.08</v>
      </c>
      <c r="J167" s="20">
        <v>0.15</v>
      </c>
      <c r="K167" s="20">
        <v>3.4750000000000001</v>
      </c>
      <c r="L167" s="35">
        <f t="shared" si="9"/>
        <v>0.08</v>
      </c>
      <c r="M167" s="35">
        <f t="shared" si="10"/>
        <v>1</v>
      </c>
    </row>
    <row r="168" spans="1:13" ht="27" thickBot="1">
      <c r="A168" s="35">
        <f t="shared" si="8"/>
        <v>1</v>
      </c>
      <c r="B168" s="89" t="s">
        <v>16</v>
      </c>
      <c r="C168" s="88" t="s">
        <v>17</v>
      </c>
      <c r="D168" s="125" t="s">
        <v>116</v>
      </c>
      <c r="E168" s="59" t="s">
        <v>119</v>
      </c>
      <c r="F168" s="20">
        <v>0.28999999999999998</v>
      </c>
      <c r="G168" s="20">
        <v>1.83</v>
      </c>
      <c r="H168" s="20">
        <v>0.99</v>
      </c>
      <c r="I168" s="20">
        <v>0.08</v>
      </c>
      <c r="J168" s="20">
        <v>0.22</v>
      </c>
      <c r="K168" s="20">
        <v>3.4043999999999999</v>
      </c>
      <c r="L168" s="35">
        <f t="shared" si="9"/>
        <v>0.08</v>
      </c>
      <c r="M168" s="35">
        <f t="shared" si="10"/>
        <v>1</v>
      </c>
    </row>
    <row r="169" spans="1:13" ht="27" hidden="1" thickBot="1">
      <c r="A169" s="35">
        <f t="shared" si="8"/>
        <v>16</v>
      </c>
      <c r="B169" s="89" t="s">
        <v>16</v>
      </c>
      <c r="C169" s="88" t="s">
        <v>17</v>
      </c>
      <c r="D169" s="125" t="s">
        <v>116</v>
      </c>
      <c r="E169" s="20" t="s">
        <v>121</v>
      </c>
      <c r="F169" s="20">
        <v>0.28999999999999998</v>
      </c>
      <c r="G169" s="20">
        <v>1.23</v>
      </c>
      <c r="H169" s="20">
        <v>0.99</v>
      </c>
      <c r="I169" s="20">
        <v>0.08</v>
      </c>
      <c r="J169" s="20">
        <v>0.28999999999999998</v>
      </c>
      <c r="K169" s="20">
        <v>2.8746999999999998</v>
      </c>
      <c r="L169" s="35">
        <f t="shared" si="9"/>
        <v>0.08</v>
      </c>
      <c r="M169" s="35">
        <f t="shared" si="10"/>
        <v>1</v>
      </c>
    </row>
    <row r="170" spans="1:13" ht="27" hidden="1" thickBot="1">
      <c r="A170" s="35">
        <f t="shared" si="8"/>
        <v>10</v>
      </c>
      <c r="B170" s="89" t="s">
        <v>16</v>
      </c>
      <c r="C170" s="88" t="s">
        <v>17</v>
      </c>
      <c r="D170" s="125" t="s">
        <v>116</v>
      </c>
      <c r="E170" s="20" t="s">
        <v>126</v>
      </c>
      <c r="F170" s="20">
        <v>0.28999999999999998</v>
      </c>
      <c r="G170" s="20">
        <v>1.25</v>
      </c>
      <c r="H170" s="20">
        <v>0.99</v>
      </c>
      <c r="I170" s="20">
        <v>0.08</v>
      </c>
      <c r="J170" s="20">
        <v>0.18</v>
      </c>
      <c r="K170" s="20">
        <v>2.7928000000000002</v>
      </c>
      <c r="L170" s="35">
        <f t="shared" si="9"/>
        <v>0.08</v>
      </c>
      <c r="M170" s="35">
        <f t="shared" si="10"/>
        <v>1</v>
      </c>
    </row>
    <row r="171" spans="1:13" ht="27" hidden="1" thickBot="1">
      <c r="A171" s="35">
        <f t="shared" si="8"/>
        <v>3</v>
      </c>
      <c r="B171" s="89" t="s">
        <v>16</v>
      </c>
      <c r="C171" s="88" t="s">
        <v>17</v>
      </c>
      <c r="D171" s="125" t="s">
        <v>116</v>
      </c>
      <c r="E171" s="20" t="s">
        <v>118</v>
      </c>
      <c r="F171" s="20">
        <v>0.28999999999999998</v>
      </c>
      <c r="G171" s="20">
        <v>0</v>
      </c>
      <c r="H171" s="20">
        <v>2.36</v>
      </c>
      <c r="I171" s="20">
        <v>0.08</v>
      </c>
      <c r="J171" s="20">
        <v>0</v>
      </c>
      <c r="K171" s="20">
        <v>2.7277999999999998</v>
      </c>
      <c r="L171" s="35">
        <f t="shared" si="9"/>
        <v>0.08</v>
      </c>
      <c r="M171" s="35">
        <f t="shared" si="10"/>
        <v>1</v>
      </c>
    </row>
    <row r="172" spans="1:13" ht="27" hidden="1" thickBot="1">
      <c r="A172" s="35">
        <f t="shared" si="8"/>
        <v>19</v>
      </c>
      <c r="B172" s="89" t="s">
        <v>16</v>
      </c>
      <c r="C172" s="88" t="s">
        <v>17</v>
      </c>
      <c r="D172" s="125" t="s">
        <v>116</v>
      </c>
      <c r="E172" s="20" t="s">
        <v>122</v>
      </c>
      <c r="F172" s="20">
        <v>0.28999999999999998</v>
      </c>
      <c r="G172" s="20">
        <v>1.17</v>
      </c>
      <c r="H172" s="20">
        <v>0.99</v>
      </c>
      <c r="I172" s="20">
        <v>0.08</v>
      </c>
      <c r="J172" s="20">
        <v>0.18</v>
      </c>
      <c r="K172" s="20">
        <v>2.7181999999999999</v>
      </c>
      <c r="L172" s="35">
        <f t="shared" si="9"/>
        <v>0.08</v>
      </c>
      <c r="M172" s="35">
        <f t="shared" si="10"/>
        <v>1</v>
      </c>
    </row>
    <row r="173" spans="1:13" ht="27" hidden="1" thickBot="1">
      <c r="A173" s="35">
        <f t="shared" si="8"/>
        <v>7</v>
      </c>
      <c r="B173" s="89" t="s">
        <v>16</v>
      </c>
      <c r="C173" s="88" t="s">
        <v>17</v>
      </c>
      <c r="D173" s="125" t="s">
        <v>116</v>
      </c>
      <c r="E173" s="20" t="s">
        <v>127</v>
      </c>
      <c r="F173" s="20">
        <v>0.28999999999999998</v>
      </c>
      <c r="G173" s="20">
        <v>1.02</v>
      </c>
      <c r="H173" s="20">
        <v>0.99</v>
      </c>
      <c r="I173" s="20">
        <v>0.16</v>
      </c>
      <c r="J173" s="20">
        <v>0.2</v>
      </c>
      <c r="K173" s="20">
        <v>2.6564999999999999</v>
      </c>
      <c r="L173" s="35">
        <f t="shared" si="9"/>
        <v>0.08</v>
      </c>
      <c r="M173" s="35">
        <f t="shared" si="10"/>
        <v>2</v>
      </c>
    </row>
    <row r="174" spans="1:13" ht="40.200000000000003" hidden="1" thickBot="1">
      <c r="A174" s="35">
        <f t="shared" si="8"/>
        <v>23</v>
      </c>
      <c r="B174" s="89" t="s">
        <v>16</v>
      </c>
      <c r="C174" s="88" t="s">
        <v>17</v>
      </c>
      <c r="D174" s="125" t="s">
        <v>116</v>
      </c>
      <c r="E174" s="20" t="s">
        <v>129</v>
      </c>
      <c r="F174" s="20">
        <v>0.28999999999999998</v>
      </c>
      <c r="G174" s="20">
        <v>1.03</v>
      </c>
      <c r="H174" s="20">
        <v>0.99</v>
      </c>
      <c r="I174" s="20">
        <v>0.08</v>
      </c>
      <c r="J174" s="20">
        <v>0</v>
      </c>
      <c r="K174" s="20">
        <v>2.3885000000000001</v>
      </c>
      <c r="L174" s="35">
        <f t="shared" si="9"/>
        <v>0.08</v>
      </c>
      <c r="M174" s="35">
        <f t="shared" si="10"/>
        <v>1</v>
      </c>
    </row>
    <row r="175" spans="1:13" ht="27" hidden="1" thickBot="1">
      <c r="A175" s="35">
        <f t="shared" si="8"/>
        <v>9</v>
      </c>
      <c r="B175" s="89" t="s">
        <v>16</v>
      </c>
      <c r="C175" s="88" t="s">
        <v>17</v>
      </c>
      <c r="D175" s="125" t="s">
        <v>116</v>
      </c>
      <c r="E175" s="20" t="s">
        <v>130</v>
      </c>
      <c r="F175" s="20">
        <v>0.28999999999999998</v>
      </c>
      <c r="G175" s="20">
        <v>0.75</v>
      </c>
      <c r="H175" s="20">
        <v>0.99</v>
      </c>
      <c r="I175" s="20">
        <v>0.08</v>
      </c>
      <c r="J175" s="20">
        <v>0.21</v>
      </c>
      <c r="K175" s="20">
        <v>2.3220000000000001</v>
      </c>
      <c r="L175" s="35">
        <f t="shared" si="9"/>
        <v>0.08</v>
      </c>
      <c r="M175" s="35">
        <f t="shared" si="10"/>
        <v>1</v>
      </c>
    </row>
    <row r="176" spans="1:13" ht="40.200000000000003" hidden="1" thickBot="1">
      <c r="A176" s="35">
        <f t="shared" si="8"/>
        <v>23</v>
      </c>
      <c r="B176" s="89" t="s">
        <v>16</v>
      </c>
      <c r="C176" s="88" t="s">
        <v>17</v>
      </c>
      <c r="D176" s="125" t="s">
        <v>116</v>
      </c>
      <c r="E176" s="20" t="s">
        <v>133</v>
      </c>
      <c r="F176" s="20">
        <v>0.28999999999999998</v>
      </c>
      <c r="G176" s="20">
        <v>1.03</v>
      </c>
      <c r="H176" s="20">
        <v>0.91</v>
      </c>
      <c r="I176" s="20">
        <v>0.08</v>
      </c>
      <c r="J176" s="20">
        <v>0</v>
      </c>
      <c r="K176" s="20">
        <v>2.3125</v>
      </c>
      <c r="L176" s="35">
        <f t="shared" si="9"/>
        <v>0.08</v>
      </c>
      <c r="M176" s="35">
        <f t="shared" si="10"/>
        <v>1</v>
      </c>
    </row>
    <row r="177" spans="1:13" ht="27" hidden="1" thickBot="1">
      <c r="A177" s="35">
        <f t="shared" si="8"/>
        <v>13</v>
      </c>
      <c r="B177" s="89" t="s">
        <v>16</v>
      </c>
      <c r="C177" s="88" t="s">
        <v>17</v>
      </c>
      <c r="D177" s="125" t="s">
        <v>116</v>
      </c>
      <c r="E177" s="20" t="s">
        <v>123</v>
      </c>
      <c r="F177" s="20">
        <v>0.28999999999999998</v>
      </c>
      <c r="G177" s="20">
        <v>0.73</v>
      </c>
      <c r="H177" s="20">
        <v>0.99</v>
      </c>
      <c r="I177" s="20">
        <v>0.08</v>
      </c>
      <c r="J177" s="20">
        <v>0.18</v>
      </c>
      <c r="K177" s="20">
        <v>2.2791000000000001</v>
      </c>
      <c r="L177" s="35">
        <f t="shared" si="9"/>
        <v>0.08</v>
      </c>
      <c r="M177" s="35">
        <f t="shared" si="10"/>
        <v>1</v>
      </c>
    </row>
    <row r="178" spans="1:13" ht="27" hidden="1" thickBot="1">
      <c r="A178" s="35">
        <f t="shared" si="8"/>
        <v>11</v>
      </c>
      <c r="B178" s="89" t="s">
        <v>16</v>
      </c>
      <c r="C178" s="88" t="s">
        <v>17</v>
      </c>
      <c r="D178" s="125" t="s">
        <v>116</v>
      </c>
      <c r="E178" s="20" t="s">
        <v>131</v>
      </c>
      <c r="F178" s="20">
        <v>0.28999999999999998</v>
      </c>
      <c r="G178" s="20">
        <v>0.65</v>
      </c>
      <c r="H178" s="20">
        <v>0.99</v>
      </c>
      <c r="I178" s="20">
        <v>0.08</v>
      </c>
      <c r="J178" s="20">
        <v>0.25</v>
      </c>
      <c r="K178" s="20">
        <v>2.2562000000000002</v>
      </c>
      <c r="L178" s="35">
        <f t="shared" si="9"/>
        <v>0.08</v>
      </c>
      <c r="M178" s="35">
        <f t="shared" si="10"/>
        <v>1</v>
      </c>
    </row>
    <row r="179" spans="1:13" ht="27" hidden="1" thickBot="1">
      <c r="A179" s="35">
        <f t="shared" si="8"/>
        <v>18</v>
      </c>
      <c r="B179" s="89" t="s">
        <v>16</v>
      </c>
      <c r="C179" s="88" t="s">
        <v>17</v>
      </c>
      <c r="D179" s="125" t="s">
        <v>116</v>
      </c>
      <c r="E179" s="20" t="s">
        <v>187</v>
      </c>
      <c r="F179" s="20">
        <v>0.3</v>
      </c>
      <c r="G179" s="20">
        <v>0.68</v>
      </c>
      <c r="H179" s="20">
        <v>0.99</v>
      </c>
      <c r="I179" s="20">
        <v>0.08</v>
      </c>
      <c r="J179" s="20">
        <v>0.18</v>
      </c>
      <c r="K179" s="20">
        <v>2.2326999999999999</v>
      </c>
      <c r="L179" s="35">
        <f t="shared" si="9"/>
        <v>0.08</v>
      </c>
      <c r="M179" s="35">
        <f t="shared" si="10"/>
        <v>1</v>
      </c>
    </row>
    <row r="180" spans="1:13" ht="27" hidden="1" thickBot="1">
      <c r="A180" s="35">
        <f t="shared" si="8"/>
        <v>13</v>
      </c>
      <c r="B180" s="89" t="s">
        <v>16</v>
      </c>
      <c r="C180" s="88" t="s">
        <v>17</v>
      </c>
      <c r="D180" s="125" t="s">
        <v>116</v>
      </c>
      <c r="E180" s="20" t="s">
        <v>125</v>
      </c>
      <c r="F180" s="20">
        <v>0.28999999999999998</v>
      </c>
      <c r="G180" s="20">
        <v>0.73</v>
      </c>
      <c r="H180" s="20">
        <v>0.91</v>
      </c>
      <c r="I180" s="20">
        <v>0.08</v>
      </c>
      <c r="J180" s="20">
        <v>0.18</v>
      </c>
      <c r="K180" s="20">
        <v>2.1962999999999999</v>
      </c>
      <c r="L180" s="35">
        <f t="shared" si="9"/>
        <v>0.08</v>
      </c>
      <c r="M180" s="35">
        <f t="shared" si="10"/>
        <v>1</v>
      </c>
    </row>
    <row r="181" spans="1:13" ht="27" hidden="1" thickBot="1">
      <c r="A181" s="35">
        <f t="shared" si="8"/>
        <v>22</v>
      </c>
      <c r="B181" s="89" t="s">
        <v>16</v>
      </c>
      <c r="C181" s="88" t="s">
        <v>17</v>
      </c>
      <c r="D181" s="125" t="s">
        <v>116</v>
      </c>
      <c r="E181" s="20" t="s">
        <v>210</v>
      </c>
      <c r="F181" s="20">
        <v>0.28999999999999998</v>
      </c>
      <c r="G181" s="20">
        <v>0.61</v>
      </c>
      <c r="H181" s="20">
        <v>0.99</v>
      </c>
      <c r="I181" s="20">
        <v>0.08</v>
      </c>
      <c r="J181" s="20">
        <v>0.14000000000000001</v>
      </c>
      <c r="K181" s="20">
        <v>2.1048</v>
      </c>
      <c r="L181" s="35">
        <f t="shared" si="9"/>
        <v>0.08</v>
      </c>
      <c r="M181" s="35">
        <f t="shared" si="10"/>
        <v>1</v>
      </c>
    </row>
    <row r="182" spans="1:13" ht="27" hidden="1" thickBot="1">
      <c r="A182" s="35">
        <f t="shared" si="8"/>
        <v>5</v>
      </c>
      <c r="B182" s="89" t="s">
        <v>16</v>
      </c>
      <c r="C182" s="88" t="s">
        <v>17</v>
      </c>
      <c r="D182" s="125" t="s">
        <v>116</v>
      </c>
      <c r="E182" s="20" t="s">
        <v>124</v>
      </c>
      <c r="F182" s="20">
        <v>0.28999999999999998</v>
      </c>
      <c r="G182" s="20">
        <v>0.57999999999999996</v>
      </c>
      <c r="H182" s="20">
        <v>0.99</v>
      </c>
      <c r="I182" s="20">
        <v>0.08</v>
      </c>
      <c r="J182" s="20">
        <v>0.14000000000000001</v>
      </c>
      <c r="K182" s="20">
        <v>2.0808</v>
      </c>
      <c r="L182" s="35">
        <f t="shared" si="9"/>
        <v>0.08</v>
      </c>
      <c r="M182" s="35">
        <f t="shared" si="10"/>
        <v>1</v>
      </c>
    </row>
    <row r="183" spans="1:13" ht="40.200000000000003" hidden="1" thickBot="1">
      <c r="A183" s="35">
        <f t="shared" si="8"/>
        <v>23</v>
      </c>
      <c r="B183" s="89" t="s">
        <v>16</v>
      </c>
      <c r="C183" s="88" t="s">
        <v>17</v>
      </c>
      <c r="D183" s="125" t="s">
        <v>116</v>
      </c>
      <c r="E183" s="20" t="s">
        <v>128</v>
      </c>
      <c r="F183" s="20">
        <v>0.28999999999999998</v>
      </c>
      <c r="G183" s="20">
        <v>0.56999999999999995</v>
      </c>
      <c r="H183" s="20">
        <v>0.99</v>
      </c>
      <c r="I183" s="20">
        <v>0.08</v>
      </c>
      <c r="J183" s="20">
        <v>0.14000000000000001</v>
      </c>
      <c r="K183" s="20">
        <v>2.0642</v>
      </c>
      <c r="L183" s="35">
        <f t="shared" si="9"/>
        <v>0.08</v>
      </c>
      <c r="M183" s="35">
        <f t="shared" si="10"/>
        <v>1</v>
      </c>
    </row>
    <row r="184" spans="1:13" ht="14.4" hidden="1" thickBot="1">
      <c r="A184" s="35">
        <f t="shared" si="8"/>
        <v>2</v>
      </c>
      <c r="B184" s="89" t="s">
        <v>16</v>
      </c>
      <c r="C184" s="88" t="s">
        <v>17</v>
      </c>
      <c r="D184" s="125" t="s">
        <v>116</v>
      </c>
      <c r="E184" s="20" t="s">
        <v>183</v>
      </c>
      <c r="F184" s="20">
        <v>0.28999999999999998</v>
      </c>
      <c r="G184" s="20">
        <v>0.39</v>
      </c>
      <c r="H184" s="20">
        <v>0.99</v>
      </c>
      <c r="I184" s="20">
        <v>0.08</v>
      </c>
      <c r="J184" s="20">
        <v>0.23</v>
      </c>
      <c r="K184" s="20">
        <v>1.9712000000000001</v>
      </c>
      <c r="L184" s="35">
        <f t="shared" si="9"/>
        <v>0.08</v>
      </c>
      <c r="M184" s="35">
        <f t="shared" si="10"/>
        <v>1</v>
      </c>
    </row>
    <row r="185" spans="1:13" ht="27" hidden="1" thickBot="1">
      <c r="A185" s="35">
        <f t="shared" si="8"/>
        <v>5</v>
      </c>
      <c r="B185" s="89" t="s">
        <v>16</v>
      </c>
      <c r="C185" s="88" t="s">
        <v>17</v>
      </c>
      <c r="D185" s="125" t="s">
        <v>116</v>
      </c>
      <c r="E185" s="20" t="s">
        <v>142</v>
      </c>
      <c r="F185" s="20">
        <v>0.28999999999999998</v>
      </c>
      <c r="G185" s="20">
        <v>0.57999999999999996</v>
      </c>
      <c r="H185" s="20">
        <v>0.91</v>
      </c>
      <c r="I185" s="20">
        <v>0.08</v>
      </c>
      <c r="J185" s="20">
        <v>0.08</v>
      </c>
      <c r="K185" s="20">
        <v>1.9434</v>
      </c>
      <c r="L185" s="35">
        <f t="shared" si="9"/>
        <v>0.08</v>
      </c>
      <c r="M185" s="35">
        <f t="shared" si="10"/>
        <v>1</v>
      </c>
    </row>
    <row r="186" spans="1:13" ht="27" hidden="1" thickBot="1">
      <c r="A186" s="35">
        <f t="shared" si="8"/>
        <v>11</v>
      </c>
      <c r="B186" s="89" t="s">
        <v>16</v>
      </c>
      <c r="C186" s="88" t="s">
        <v>17</v>
      </c>
      <c r="D186" s="125" t="s">
        <v>116</v>
      </c>
      <c r="E186" s="20" t="s">
        <v>136</v>
      </c>
      <c r="F186" s="20">
        <v>0.28999999999999998</v>
      </c>
      <c r="G186" s="20">
        <v>0.51</v>
      </c>
      <c r="H186" s="20">
        <v>0.99</v>
      </c>
      <c r="I186" s="20">
        <v>0.08</v>
      </c>
      <c r="J186" s="20">
        <v>0</v>
      </c>
      <c r="K186" s="20">
        <v>1.8740000000000001</v>
      </c>
      <c r="L186" s="35">
        <f t="shared" si="9"/>
        <v>0.08</v>
      </c>
      <c r="M186" s="35">
        <f t="shared" si="10"/>
        <v>1</v>
      </c>
    </row>
    <row r="187" spans="1:13" ht="40.200000000000003" hidden="1" thickBot="1">
      <c r="A187" s="35">
        <f t="shared" si="8"/>
        <v>4</v>
      </c>
      <c r="B187" s="89" t="s">
        <v>16</v>
      </c>
      <c r="C187" s="88" t="s">
        <v>17</v>
      </c>
      <c r="D187" s="125" t="s">
        <v>116</v>
      </c>
      <c r="E187" s="20" t="s">
        <v>190</v>
      </c>
      <c r="F187" s="20">
        <v>0.28999999999999998</v>
      </c>
      <c r="G187" s="20">
        <v>0.26</v>
      </c>
      <c r="H187" s="20">
        <v>0.99</v>
      </c>
      <c r="I187" s="20">
        <v>0.16</v>
      </c>
      <c r="J187" s="20">
        <v>0.16</v>
      </c>
      <c r="K187" s="20">
        <v>1.8631</v>
      </c>
      <c r="L187" s="35">
        <f t="shared" si="9"/>
        <v>0.08</v>
      </c>
      <c r="M187" s="35">
        <f t="shared" si="10"/>
        <v>2</v>
      </c>
    </row>
    <row r="188" spans="1:13" ht="40.200000000000003" hidden="1" thickBot="1">
      <c r="A188" s="35">
        <f t="shared" si="8"/>
        <v>14</v>
      </c>
      <c r="B188" s="89" t="s">
        <v>16</v>
      </c>
      <c r="C188" s="88" t="s">
        <v>17</v>
      </c>
      <c r="D188" s="125" t="s">
        <v>116</v>
      </c>
      <c r="E188" s="20" t="s">
        <v>138</v>
      </c>
      <c r="F188" s="20">
        <v>0.28999999999999998</v>
      </c>
      <c r="G188" s="20">
        <v>0.34</v>
      </c>
      <c r="H188" s="20">
        <v>0.99</v>
      </c>
      <c r="I188" s="20">
        <v>0.08</v>
      </c>
      <c r="J188" s="20">
        <v>0.16</v>
      </c>
      <c r="K188" s="20">
        <v>1.8604000000000001</v>
      </c>
      <c r="L188" s="35">
        <f t="shared" si="9"/>
        <v>0.08</v>
      </c>
      <c r="M188" s="35">
        <f t="shared" si="10"/>
        <v>1</v>
      </c>
    </row>
    <row r="189" spans="1:13" ht="40.200000000000003" hidden="1" thickBot="1">
      <c r="A189" s="35">
        <f t="shared" si="8"/>
        <v>6</v>
      </c>
      <c r="B189" s="89" t="s">
        <v>16</v>
      </c>
      <c r="C189" s="88" t="s">
        <v>17</v>
      </c>
      <c r="D189" s="125" t="s">
        <v>116</v>
      </c>
      <c r="E189" s="20" t="s">
        <v>145</v>
      </c>
      <c r="F189" s="20">
        <v>0.28999999999999998</v>
      </c>
      <c r="G189" s="20">
        <v>0.41</v>
      </c>
      <c r="H189" s="20">
        <v>0.99</v>
      </c>
      <c r="I189" s="20">
        <v>0.16</v>
      </c>
      <c r="J189" s="20">
        <v>0</v>
      </c>
      <c r="K189" s="20">
        <v>1.8499000000000001</v>
      </c>
      <c r="L189" s="35">
        <f t="shared" si="9"/>
        <v>0.08</v>
      </c>
      <c r="M189" s="35">
        <f t="shared" si="10"/>
        <v>2</v>
      </c>
    </row>
    <row r="190" spans="1:13" ht="14.4" hidden="1" thickBot="1">
      <c r="A190" s="35">
        <f t="shared" si="8"/>
        <v>8</v>
      </c>
      <c r="B190" s="89" t="s">
        <v>16</v>
      </c>
      <c r="C190" s="88" t="s">
        <v>17</v>
      </c>
      <c r="D190" s="125" t="s">
        <v>116</v>
      </c>
      <c r="E190" s="20" t="s">
        <v>184</v>
      </c>
      <c r="F190" s="20">
        <v>0.28999999999999998</v>
      </c>
      <c r="G190" s="20">
        <v>0.26</v>
      </c>
      <c r="H190" s="20">
        <v>0.99</v>
      </c>
      <c r="I190" s="20">
        <v>0.16</v>
      </c>
      <c r="J190" s="20">
        <v>0.14000000000000001</v>
      </c>
      <c r="K190" s="20">
        <v>1.8421000000000001</v>
      </c>
      <c r="L190" s="35">
        <f t="shared" si="9"/>
        <v>0.08</v>
      </c>
      <c r="M190" s="35">
        <f t="shared" si="10"/>
        <v>2</v>
      </c>
    </row>
    <row r="191" spans="1:13" ht="40.200000000000003" hidden="1" thickBot="1">
      <c r="A191" s="35">
        <f t="shared" si="8"/>
        <v>6</v>
      </c>
      <c r="B191" s="89" t="s">
        <v>16</v>
      </c>
      <c r="C191" s="88" t="s">
        <v>17</v>
      </c>
      <c r="D191" s="125" t="s">
        <v>116</v>
      </c>
      <c r="E191" s="20" t="s">
        <v>137</v>
      </c>
      <c r="F191" s="20">
        <v>0.28999999999999998</v>
      </c>
      <c r="G191" s="20">
        <v>0.3</v>
      </c>
      <c r="H191" s="20">
        <v>0.91</v>
      </c>
      <c r="I191" s="20">
        <v>0.16</v>
      </c>
      <c r="J191" s="20">
        <v>0.18</v>
      </c>
      <c r="K191" s="20">
        <v>1.8362000000000001</v>
      </c>
      <c r="L191" s="35">
        <f t="shared" si="9"/>
        <v>0.08</v>
      </c>
      <c r="M191" s="35">
        <f t="shared" si="10"/>
        <v>2</v>
      </c>
    </row>
    <row r="192" spans="1:13" ht="27" hidden="1" thickBot="1">
      <c r="A192" s="35">
        <f t="shared" si="8"/>
        <v>3</v>
      </c>
      <c r="B192" s="89" t="s">
        <v>16</v>
      </c>
      <c r="C192" s="88" t="s">
        <v>17</v>
      </c>
      <c r="D192" s="125" t="s">
        <v>116</v>
      </c>
      <c r="E192" s="20" t="s">
        <v>139</v>
      </c>
      <c r="F192" s="20">
        <v>0.28999999999999998</v>
      </c>
      <c r="G192" s="20">
        <v>0.25</v>
      </c>
      <c r="H192" s="20">
        <v>0.99</v>
      </c>
      <c r="I192" s="20">
        <v>0.08</v>
      </c>
      <c r="J192" s="20">
        <v>0.19</v>
      </c>
      <c r="K192" s="20">
        <v>1.7991999999999999</v>
      </c>
      <c r="L192" s="35">
        <f t="shared" si="9"/>
        <v>0.08</v>
      </c>
      <c r="M192" s="35">
        <f t="shared" si="10"/>
        <v>1</v>
      </c>
    </row>
    <row r="193" spans="1:13" ht="14.4" hidden="1" thickBot="1">
      <c r="A193" s="35">
        <f t="shared" si="8"/>
        <v>8</v>
      </c>
      <c r="B193" s="89" t="s">
        <v>16</v>
      </c>
      <c r="C193" s="88" t="s">
        <v>17</v>
      </c>
      <c r="D193" s="125" t="s">
        <v>116</v>
      </c>
      <c r="E193" s="20" t="s">
        <v>185</v>
      </c>
      <c r="F193" s="20">
        <v>0.28999999999999998</v>
      </c>
      <c r="G193" s="20">
        <v>0.28999999999999998</v>
      </c>
      <c r="H193" s="20">
        <v>0.91</v>
      </c>
      <c r="I193" s="20">
        <v>0.16</v>
      </c>
      <c r="J193" s="20">
        <v>0.14000000000000001</v>
      </c>
      <c r="K193" s="20">
        <v>1.7958000000000001</v>
      </c>
      <c r="L193" s="35">
        <f t="shared" si="9"/>
        <v>0.08</v>
      </c>
      <c r="M193" s="35">
        <f t="shared" si="10"/>
        <v>2</v>
      </c>
    </row>
    <row r="194" spans="1:13" ht="27" hidden="1" thickBot="1">
      <c r="A194" s="35">
        <f t="shared" si="8"/>
        <v>12</v>
      </c>
      <c r="B194" s="89" t="s">
        <v>16</v>
      </c>
      <c r="C194" s="88" t="s">
        <v>17</v>
      </c>
      <c r="D194" s="125" t="s">
        <v>116</v>
      </c>
      <c r="E194" s="20" t="s">
        <v>186</v>
      </c>
      <c r="F194" s="20">
        <v>0.28999999999999998</v>
      </c>
      <c r="G194" s="20">
        <v>0.21</v>
      </c>
      <c r="H194" s="20">
        <v>0.99</v>
      </c>
      <c r="I194" s="20">
        <v>0.16</v>
      </c>
      <c r="J194" s="20">
        <v>0.14000000000000001</v>
      </c>
      <c r="K194" s="20">
        <v>1.7907</v>
      </c>
      <c r="L194" s="35">
        <f t="shared" si="9"/>
        <v>0.08</v>
      </c>
      <c r="M194" s="35">
        <f t="shared" si="10"/>
        <v>2</v>
      </c>
    </row>
    <row r="195" spans="1:13" ht="27" hidden="1" thickBot="1">
      <c r="A195" s="35">
        <f t="shared" si="8"/>
        <v>9</v>
      </c>
      <c r="B195" s="89" t="s">
        <v>16</v>
      </c>
      <c r="C195" s="88" t="s">
        <v>17</v>
      </c>
      <c r="D195" s="125" t="s">
        <v>116</v>
      </c>
      <c r="E195" s="20" t="s">
        <v>132</v>
      </c>
      <c r="F195" s="20">
        <v>0.28999999999999998</v>
      </c>
      <c r="G195" s="20">
        <v>0.41</v>
      </c>
      <c r="H195" s="20">
        <v>0.99</v>
      </c>
      <c r="I195" s="20">
        <v>0.08</v>
      </c>
      <c r="J195" s="20">
        <v>0</v>
      </c>
      <c r="K195" s="20">
        <v>1.7738</v>
      </c>
      <c r="L195" s="35">
        <f t="shared" si="9"/>
        <v>0.08</v>
      </c>
      <c r="M195" s="35">
        <f t="shared" si="10"/>
        <v>1</v>
      </c>
    </row>
    <row r="196" spans="1:13" ht="27" hidden="1" thickBot="1">
      <c r="A196" s="35">
        <f t="shared" si="8"/>
        <v>7</v>
      </c>
      <c r="B196" s="89" t="s">
        <v>16</v>
      </c>
      <c r="C196" s="88" t="s">
        <v>17</v>
      </c>
      <c r="D196" s="125" t="s">
        <v>116</v>
      </c>
      <c r="E196" s="20" t="s">
        <v>135</v>
      </c>
      <c r="F196" s="20">
        <v>0.28999999999999998</v>
      </c>
      <c r="G196" s="20">
        <v>0.31</v>
      </c>
      <c r="H196" s="20">
        <v>0.99</v>
      </c>
      <c r="I196" s="20">
        <v>0.16</v>
      </c>
      <c r="J196" s="20">
        <v>0</v>
      </c>
      <c r="K196" s="20">
        <v>1.7464999999999999</v>
      </c>
      <c r="L196" s="35">
        <f t="shared" si="9"/>
        <v>0.08</v>
      </c>
      <c r="M196" s="35">
        <f t="shared" si="10"/>
        <v>2</v>
      </c>
    </row>
    <row r="197" spans="1:13" ht="14.4" hidden="1" thickBot="1">
      <c r="A197" s="35">
        <f t="shared" si="8"/>
        <v>20</v>
      </c>
      <c r="B197" s="89" t="s">
        <v>16</v>
      </c>
      <c r="C197" s="88" t="s">
        <v>17</v>
      </c>
      <c r="D197" s="125" t="s">
        <v>116</v>
      </c>
      <c r="E197" s="20" t="s">
        <v>151</v>
      </c>
      <c r="F197" s="20">
        <v>0.28999999999999998</v>
      </c>
      <c r="G197" s="20">
        <v>0.25</v>
      </c>
      <c r="H197" s="20">
        <v>0.91</v>
      </c>
      <c r="I197" s="20">
        <v>0.08</v>
      </c>
      <c r="J197" s="20">
        <v>0.18</v>
      </c>
      <c r="K197" s="20">
        <v>1.7163999999999999</v>
      </c>
      <c r="L197" s="35">
        <f t="shared" si="9"/>
        <v>0.08</v>
      </c>
      <c r="M197" s="35">
        <f t="shared" si="10"/>
        <v>1</v>
      </c>
    </row>
    <row r="198" spans="1:13" ht="27" hidden="1" thickBot="1">
      <c r="A198" s="35">
        <f t="shared" ref="A198:A261" si="11">IF(E198="",0,--SUBSTITUTE(TRIM(RIGHT(SUBSTITUTE(E198,"(",REPT(" ",99)),99)),")",))</f>
        <v>9</v>
      </c>
      <c r="B198" s="89" t="s">
        <v>16</v>
      </c>
      <c r="C198" s="88" t="s">
        <v>17</v>
      </c>
      <c r="D198" s="125" t="s">
        <v>116</v>
      </c>
      <c r="E198" s="20" t="s">
        <v>134</v>
      </c>
      <c r="F198" s="20">
        <v>0.28999999999999998</v>
      </c>
      <c r="G198" s="20">
        <v>0.41</v>
      </c>
      <c r="H198" s="20">
        <v>0.91</v>
      </c>
      <c r="I198" s="20">
        <v>0.08</v>
      </c>
      <c r="J198" s="20">
        <v>0</v>
      </c>
      <c r="K198" s="20">
        <v>1.6979</v>
      </c>
      <c r="L198" s="35">
        <f t="shared" si="9"/>
        <v>0.08</v>
      </c>
      <c r="M198" s="35">
        <f t="shared" si="10"/>
        <v>1</v>
      </c>
    </row>
    <row r="199" spans="1:13" ht="27" hidden="1" thickBot="1">
      <c r="A199" s="35">
        <f t="shared" si="11"/>
        <v>15</v>
      </c>
      <c r="B199" s="89" t="s">
        <v>16</v>
      </c>
      <c r="C199" s="88" t="s">
        <v>17</v>
      </c>
      <c r="D199" s="125" t="s">
        <v>116</v>
      </c>
      <c r="E199" s="20" t="s">
        <v>191</v>
      </c>
      <c r="F199" s="20">
        <v>0.28999999999999998</v>
      </c>
      <c r="G199" s="20">
        <v>0.17</v>
      </c>
      <c r="H199" s="20">
        <v>0.99</v>
      </c>
      <c r="I199" s="20">
        <v>0.08</v>
      </c>
      <c r="J199" s="20">
        <v>0.16</v>
      </c>
      <c r="K199" s="20">
        <v>1.6892</v>
      </c>
      <c r="L199" s="35">
        <f t="shared" si="9"/>
        <v>0.08</v>
      </c>
      <c r="M199" s="35">
        <f t="shared" si="10"/>
        <v>1</v>
      </c>
    </row>
    <row r="200" spans="1:13" ht="27" hidden="1" thickBot="1">
      <c r="A200" s="35">
        <f t="shared" si="11"/>
        <v>7</v>
      </c>
      <c r="B200" s="89" t="s">
        <v>16</v>
      </c>
      <c r="C200" s="88" t="s">
        <v>17</v>
      </c>
      <c r="D200" s="125" t="s">
        <v>116</v>
      </c>
      <c r="E200" s="20" t="s">
        <v>150</v>
      </c>
      <c r="F200" s="20">
        <v>0.28999999999999998</v>
      </c>
      <c r="G200" s="20">
        <v>0.31</v>
      </c>
      <c r="H200" s="20">
        <v>0.91</v>
      </c>
      <c r="I200" s="20">
        <v>0.16</v>
      </c>
      <c r="J200" s="20">
        <v>0</v>
      </c>
      <c r="K200" s="20">
        <v>1.6705000000000001</v>
      </c>
      <c r="L200" s="35">
        <f t="shared" si="9"/>
        <v>0.08</v>
      </c>
      <c r="M200" s="35">
        <f t="shared" si="10"/>
        <v>2</v>
      </c>
    </row>
    <row r="201" spans="1:13" ht="40.200000000000003" hidden="1" thickBot="1">
      <c r="A201" s="35">
        <f t="shared" si="11"/>
        <v>14</v>
      </c>
      <c r="B201" s="89" t="s">
        <v>16</v>
      </c>
      <c r="C201" s="88" t="s">
        <v>17</v>
      </c>
      <c r="D201" s="125" t="s">
        <v>116</v>
      </c>
      <c r="E201" s="20" t="s">
        <v>141</v>
      </c>
      <c r="F201" s="20">
        <v>0.28999999999999998</v>
      </c>
      <c r="G201" s="20">
        <v>0.21</v>
      </c>
      <c r="H201" s="20">
        <v>0.99</v>
      </c>
      <c r="I201" s="20">
        <v>0.08</v>
      </c>
      <c r="J201" s="20">
        <v>0</v>
      </c>
      <c r="K201" s="20">
        <v>1.5656000000000001</v>
      </c>
      <c r="L201" s="35">
        <f t="shared" si="9"/>
        <v>0.08</v>
      </c>
      <c r="M201" s="35">
        <f t="shared" si="10"/>
        <v>1</v>
      </c>
    </row>
    <row r="202" spans="1:13" ht="27" hidden="1" thickBot="1">
      <c r="A202" s="35">
        <f t="shared" si="11"/>
        <v>12</v>
      </c>
      <c r="B202" s="89" t="s">
        <v>16</v>
      </c>
      <c r="C202" s="88" t="s">
        <v>17</v>
      </c>
      <c r="D202" s="125" t="s">
        <v>116</v>
      </c>
      <c r="E202" s="20" t="s">
        <v>189</v>
      </c>
      <c r="F202" s="20">
        <v>0.28999999999999998</v>
      </c>
      <c r="G202" s="20">
        <v>0.15</v>
      </c>
      <c r="H202" s="20">
        <v>0.91</v>
      </c>
      <c r="I202" s="20">
        <v>0.16</v>
      </c>
      <c r="J202" s="20">
        <v>0</v>
      </c>
      <c r="K202" s="20">
        <v>1.5163</v>
      </c>
      <c r="L202" s="35">
        <f t="shared" si="9"/>
        <v>0.08</v>
      </c>
      <c r="M202" s="35">
        <f t="shared" si="10"/>
        <v>2</v>
      </c>
    </row>
    <row r="203" spans="1:13" ht="14.4" hidden="1" thickBot="1">
      <c r="A203" s="35">
        <f t="shared" si="11"/>
        <v>20</v>
      </c>
      <c r="B203" s="89" t="s">
        <v>16</v>
      </c>
      <c r="C203" s="88" t="s">
        <v>17</v>
      </c>
      <c r="D203" s="125" t="s">
        <v>116</v>
      </c>
      <c r="E203" s="20" t="s">
        <v>146</v>
      </c>
      <c r="F203" s="20">
        <v>0.28999999999999998</v>
      </c>
      <c r="G203" s="20">
        <v>0.15</v>
      </c>
      <c r="H203" s="20">
        <v>0.99</v>
      </c>
      <c r="I203" s="20">
        <v>0.08</v>
      </c>
      <c r="J203" s="20">
        <v>0</v>
      </c>
      <c r="K203" s="20">
        <v>1.5142</v>
      </c>
      <c r="L203" s="35">
        <f t="shared" si="9"/>
        <v>0.08</v>
      </c>
      <c r="M203" s="35">
        <f t="shared" si="10"/>
        <v>1</v>
      </c>
    </row>
    <row r="204" spans="1:13" ht="40.200000000000003" hidden="1" thickBot="1">
      <c r="A204" s="35">
        <f t="shared" si="11"/>
        <v>14</v>
      </c>
      <c r="B204" s="89" t="s">
        <v>16</v>
      </c>
      <c r="C204" s="88" t="s">
        <v>17</v>
      </c>
      <c r="D204" s="125" t="s">
        <v>116</v>
      </c>
      <c r="E204" s="20" t="s">
        <v>143</v>
      </c>
      <c r="F204" s="20">
        <v>0.28999999999999998</v>
      </c>
      <c r="G204" s="20">
        <v>0.21</v>
      </c>
      <c r="H204" s="20">
        <v>0.91</v>
      </c>
      <c r="I204" s="20">
        <v>0.08</v>
      </c>
      <c r="J204" s="20">
        <v>0</v>
      </c>
      <c r="K204" s="20">
        <v>1.4896</v>
      </c>
      <c r="L204" s="35">
        <f t="shared" si="9"/>
        <v>0.08</v>
      </c>
      <c r="M204" s="35">
        <f t="shared" si="10"/>
        <v>1</v>
      </c>
    </row>
    <row r="205" spans="1:13" ht="27" hidden="1" thickBot="1">
      <c r="A205" s="35">
        <f t="shared" si="11"/>
        <v>15</v>
      </c>
      <c r="B205" s="89" t="s">
        <v>16</v>
      </c>
      <c r="C205" s="88" t="s">
        <v>17</v>
      </c>
      <c r="D205" s="125" t="s">
        <v>116</v>
      </c>
      <c r="E205" s="20" t="s">
        <v>192</v>
      </c>
      <c r="F205" s="20">
        <v>0.28999999999999998</v>
      </c>
      <c r="G205" s="20">
        <v>0</v>
      </c>
      <c r="H205" s="20">
        <v>0.99</v>
      </c>
      <c r="I205" s="20">
        <v>0.08</v>
      </c>
      <c r="J205" s="20">
        <v>0.13</v>
      </c>
      <c r="K205" s="20">
        <v>1.4896</v>
      </c>
      <c r="L205" s="35">
        <f t="shared" si="9"/>
        <v>0.08</v>
      </c>
      <c r="M205" s="35">
        <f t="shared" si="10"/>
        <v>1</v>
      </c>
    </row>
    <row r="206" spans="1:13" ht="40.200000000000003" hidden="1" thickBot="1">
      <c r="A206" s="35">
        <f t="shared" si="11"/>
        <v>17</v>
      </c>
      <c r="B206" s="89" t="s">
        <v>16</v>
      </c>
      <c r="C206" s="88" t="s">
        <v>17</v>
      </c>
      <c r="D206" s="125" t="s">
        <v>116</v>
      </c>
      <c r="E206" s="20" t="s">
        <v>147</v>
      </c>
      <c r="F206" s="20">
        <v>0.28999999999999998</v>
      </c>
      <c r="G206" s="20">
        <v>0</v>
      </c>
      <c r="H206" s="20">
        <v>0.99</v>
      </c>
      <c r="I206" s="20">
        <v>0.08</v>
      </c>
      <c r="J206" s="20">
        <v>0.13</v>
      </c>
      <c r="K206" s="20">
        <v>1.4896</v>
      </c>
      <c r="L206" s="35">
        <f t="shared" si="9"/>
        <v>0.08</v>
      </c>
      <c r="M206" s="35">
        <f t="shared" si="10"/>
        <v>1</v>
      </c>
    </row>
    <row r="207" spans="1:13" ht="40.200000000000003" hidden="1" thickBot="1">
      <c r="A207" s="35">
        <f t="shared" si="11"/>
        <v>4</v>
      </c>
      <c r="B207" s="89" t="s">
        <v>16</v>
      </c>
      <c r="C207" s="88" t="s">
        <v>17</v>
      </c>
      <c r="D207" s="125" t="s">
        <v>116</v>
      </c>
      <c r="E207" s="20" t="s">
        <v>193</v>
      </c>
      <c r="F207" s="20">
        <v>0.28999999999999998</v>
      </c>
      <c r="G207" s="20">
        <v>0</v>
      </c>
      <c r="H207" s="20">
        <v>0.99</v>
      </c>
      <c r="I207" s="20">
        <v>0.16</v>
      </c>
      <c r="J207" s="20">
        <v>0</v>
      </c>
      <c r="K207" s="20">
        <v>1.4380999999999999</v>
      </c>
      <c r="L207" s="35">
        <f t="shared" si="9"/>
        <v>0.08</v>
      </c>
      <c r="M207" s="35">
        <f t="shared" si="10"/>
        <v>2</v>
      </c>
    </row>
    <row r="208" spans="1:13" ht="40.200000000000003" hidden="1" thickBot="1">
      <c r="A208" s="35">
        <f t="shared" si="11"/>
        <v>17</v>
      </c>
      <c r="B208" s="89" t="s">
        <v>16</v>
      </c>
      <c r="C208" s="88" t="s">
        <v>17</v>
      </c>
      <c r="D208" s="125" t="s">
        <v>116</v>
      </c>
      <c r="E208" s="20" t="s">
        <v>152</v>
      </c>
      <c r="F208" s="20">
        <v>0.28999999999999998</v>
      </c>
      <c r="G208" s="20">
        <v>0</v>
      </c>
      <c r="H208" s="20">
        <v>0.91</v>
      </c>
      <c r="I208" s="20">
        <v>0.08</v>
      </c>
      <c r="J208" s="20">
        <v>0.12</v>
      </c>
      <c r="K208" s="20">
        <v>1.4068000000000001</v>
      </c>
      <c r="L208" s="35">
        <f t="shared" si="9"/>
        <v>0.08</v>
      </c>
      <c r="M208" s="35">
        <f t="shared" si="10"/>
        <v>1</v>
      </c>
    </row>
    <row r="209" spans="1:13" ht="27" thickBot="1">
      <c r="A209" s="35">
        <f t="shared" si="11"/>
        <v>1</v>
      </c>
      <c r="B209" s="89" t="s">
        <v>16</v>
      </c>
      <c r="C209" s="88" t="s">
        <v>17</v>
      </c>
      <c r="D209" s="125" t="s">
        <v>116</v>
      </c>
      <c r="E209" s="59" t="s">
        <v>149</v>
      </c>
      <c r="F209" s="20">
        <v>0.28999999999999998</v>
      </c>
      <c r="G209" s="20">
        <v>0</v>
      </c>
      <c r="H209" s="20">
        <v>0.99</v>
      </c>
      <c r="I209" s="20">
        <v>0.08</v>
      </c>
      <c r="J209" s="20">
        <v>0</v>
      </c>
      <c r="K209" s="20">
        <v>1.36</v>
      </c>
      <c r="L209" s="35">
        <f t="shared" si="9"/>
        <v>0.08</v>
      </c>
      <c r="M209" s="35">
        <f t="shared" si="10"/>
        <v>1</v>
      </c>
    </row>
    <row r="210" spans="1:13" ht="27" hidden="1" thickBot="1">
      <c r="A210" s="35">
        <f t="shared" si="11"/>
        <v>22</v>
      </c>
      <c r="B210" s="89" t="s">
        <v>16</v>
      </c>
      <c r="C210" s="88" t="s">
        <v>17</v>
      </c>
      <c r="D210" s="125" t="s">
        <v>116</v>
      </c>
      <c r="E210" s="20" t="s">
        <v>211</v>
      </c>
      <c r="F210" s="20">
        <v>0.28999999999999998</v>
      </c>
      <c r="G210" s="20">
        <v>0</v>
      </c>
      <c r="H210" s="20">
        <v>0.99</v>
      </c>
      <c r="I210" s="20">
        <v>0.08</v>
      </c>
      <c r="J210" s="20">
        <v>0</v>
      </c>
      <c r="K210" s="20">
        <v>1.36</v>
      </c>
      <c r="L210" s="35">
        <f t="shared" si="9"/>
        <v>0.08</v>
      </c>
      <c r="M210" s="35">
        <f t="shared" si="10"/>
        <v>1</v>
      </c>
    </row>
    <row r="211" spans="1:13" ht="14.4" hidden="1" thickBot="1">
      <c r="A211" s="35">
        <f t="shared" si="11"/>
        <v>2</v>
      </c>
      <c r="B211" s="89" t="s">
        <v>16</v>
      </c>
      <c r="C211" s="88" t="s">
        <v>17</v>
      </c>
      <c r="D211" s="125" t="s">
        <v>116</v>
      </c>
      <c r="E211" s="20" t="s">
        <v>194</v>
      </c>
      <c r="F211" s="20">
        <v>0.28999999999999998</v>
      </c>
      <c r="G211" s="20">
        <v>0</v>
      </c>
      <c r="H211" s="20">
        <v>0.99</v>
      </c>
      <c r="I211" s="20">
        <v>0.08</v>
      </c>
      <c r="J211" s="20">
        <v>0</v>
      </c>
      <c r="K211" s="20">
        <v>1.36</v>
      </c>
      <c r="L211" s="35">
        <f t="shared" si="9"/>
        <v>0.08</v>
      </c>
      <c r="M211" s="35">
        <f t="shared" si="10"/>
        <v>1</v>
      </c>
    </row>
    <row r="212" spans="1:13" ht="27" hidden="1" thickBot="1">
      <c r="A212" s="35">
        <f t="shared" si="11"/>
        <v>19</v>
      </c>
      <c r="B212" s="89" t="s">
        <v>16</v>
      </c>
      <c r="C212" s="88" t="s">
        <v>17</v>
      </c>
      <c r="D212" s="125" t="s">
        <v>116</v>
      </c>
      <c r="E212" s="20" t="s">
        <v>140</v>
      </c>
      <c r="F212" s="20">
        <v>0.28999999999999998</v>
      </c>
      <c r="G212" s="20">
        <v>0</v>
      </c>
      <c r="H212" s="20">
        <v>0.99</v>
      </c>
      <c r="I212" s="20">
        <v>0.08</v>
      </c>
      <c r="J212" s="20">
        <v>0</v>
      </c>
      <c r="K212" s="20">
        <v>1.36</v>
      </c>
      <c r="L212" s="35">
        <f t="shared" si="9"/>
        <v>0.08</v>
      </c>
      <c r="M212" s="35">
        <f t="shared" si="10"/>
        <v>1</v>
      </c>
    </row>
    <row r="213" spans="1:13" ht="27" hidden="1" thickBot="1">
      <c r="A213" s="35">
        <f t="shared" si="11"/>
        <v>10</v>
      </c>
      <c r="B213" s="89" t="s">
        <v>16</v>
      </c>
      <c r="C213" s="88" t="s">
        <v>17</v>
      </c>
      <c r="D213" s="125" t="s">
        <v>116</v>
      </c>
      <c r="E213" s="20" t="s">
        <v>148</v>
      </c>
      <c r="F213" s="20">
        <v>0.28999999999999998</v>
      </c>
      <c r="G213" s="20">
        <v>0</v>
      </c>
      <c r="H213" s="20">
        <v>0.99</v>
      </c>
      <c r="I213" s="20">
        <v>0.08</v>
      </c>
      <c r="J213" s="20">
        <v>0</v>
      </c>
      <c r="K213" s="20">
        <v>1.36</v>
      </c>
      <c r="L213" s="35">
        <f t="shared" si="9"/>
        <v>0.08</v>
      </c>
      <c r="M213" s="35">
        <f t="shared" si="10"/>
        <v>1</v>
      </c>
    </row>
    <row r="214" spans="1:13" ht="27" hidden="1" thickBot="1">
      <c r="A214" s="35">
        <f t="shared" si="11"/>
        <v>13</v>
      </c>
      <c r="B214" s="89" t="s">
        <v>16</v>
      </c>
      <c r="C214" s="88" t="s">
        <v>17</v>
      </c>
      <c r="D214" s="125" t="s">
        <v>116</v>
      </c>
      <c r="E214" s="20" t="s">
        <v>154</v>
      </c>
      <c r="F214" s="20">
        <v>0.28999999999999998</v>
      </c>
      <c r="G214" s="20">
        <v>0.72</v>
      </c>
      <c r="H214" s="20">
        <v>0.23</v>
      </c>
      <c r="I214" s="20">
        <v>0.08</v>
      </c>
      <c r="J214" s="20">
        <v>0</v>
      </c>
      <c r="K214" s="20">
        <v>1.3197000000000001</v>
      </c>
      <c r="L214" s="35">
        <f t="shared" si="9"/>
        <v>0.08</v>
      </c>
      <c r="M214" s="35">
        <f t="shared" si="10"/>
        <v>1</v>
      </c>
    </row>
    <row r="215" spans="1:13" ht="27" thickBot="1">
      <c r="A215" s="35">
        <f t="shared" si="11"/>
        <v>1</v>
      </c>
      <c r="B215" s="89" t="s">
        <v>16</v>
      </c>
      <c r="C215" s="88" t="s">
        <v>17</v>
      </c>
      <c r="D215" s="125" t="s">
        <v>116</v>
      </c>
      <c r="E215" s="59" t="s">
        <v>153</v>
      </c>
      <c r="F215" s="20">
        <v>0.28999999999999998</v>
      </c>
      <c r="G215" s="20">
        <v>0</v>
      </c>
      <c r="H215" s="20">
        <v>0.91</v>
      </c>
      <c r="I215" s="20">
        <v>0.08</v>
      </c>
      <c r="J215" s="20">
        <v>0</v>
      </c>
      <c r="K215" s="20">
        <v>1.284</v>
      </c>
      <c r="L215" s="35">
        <f t="shared" si="9"/>
        <v>0.08</v>
      </c>
      <c r="M215" s="35">
        <f t="shared" si="10"/>
        <v>1</v>
      </c>
    </row>
    <row r="216" spans="1:13" ht="27" hidden="1" thickBot="1">
      <c r="A216" s="35">
        <f t="shared" si="11"/>
        <v>3</v>
      </c>
      <c r="B216" s="89" t="s">
        <v>16</v>
      </c>
      <c r="C216" s="88" t="s">
        <v>17</v>
      </c>
      <c r="D216" s="125" t="s">
        <v>116</v>
      </c>
      <c r="E216" s="20" t="s">
        <v>144</v>
      </c>
      <c r="F216" s="20">
        <v>0.28999999999999998</v>
      </c>
      <c r="G216" s="20">
        <v>0</v>
      </c>
      <c r="H216" s="20">
        <v>0.91</v>
      </c>
      <c r="I216" s="20">
        <v>0.08</v>
      </c>
      <c r="J216" s="20">
        <v>0</v>
      </c>
      <c r="K216" s="20">
        <v>1.284</v>
      </c>
      <c r="L216" s="35">
        <f t="shared" si="9"/>
        <v>0.08</v>
      </c>
      <c r="M216" s="35">
        <f t="shared" si="10"/>
        <v>1</v>
      </c>
    </row>
    <row r="217" spans="1:13" ht="27" hidden="1" thickBot="1">
      <c r="A217" s="35">
        <f t="shared" si="11"/>
        <v>16</v>
      </c>
      <c r="B217" s="89" t="s">
        <v>16</v>
      </c>
      <c r="C217" s="88" t="s">
        <v>17</v>
      </c>
      <c r="D217" s="125" t="s">
        <v>155</v>
      </c>
      <c r="E217" s="20" t="s">
        <v>156</v>
      </c>
      <c r="F217" s="20">
        <v>0.27</v>
      </c>
      <c r="G217" s="20">
        <v>0.27</v>
      </c>
      <c r="H217" s="20">
        <v>3.5</v>
      </c>
      <c r="I217" s="20">
        <v>0.2</v>
      </c>
      <c r="J217" s="20">
        <v>0</v>
      </c>
      <c r="K217" s="20">
        <v>4.2393000000000001</v>
      </c>
      <c r="L217" s="35">
        <f t="shared" si="9"/>
        <v>0.2</v>
      </c>
      <c r="M217" s="35">
        <f t="shared" si="10"/>
        <v>1</v>
      </c>
    </row>
    <row r="218" spans="1:13" ht="27" hidden="1" thickBot="1">
      <c r="A218" s="35">
        <f t="shared" si="11"/>
        <v>15</v>
      </c>
      <c r="B218" s="89" t="s">
        <v>16</v>
      </c>
      <c r="C218" s="88" t="s">
        <v>17</v>
      </c>
      <c r="D218" s="125" t="s">
        <v>155</v>
      </c>
      <c r="E218" s="20" t="s">
        <v>195</v>
      </c>
      <c r="F218" s="20">
        <v>0.27</v>
      </c>
      <c r="G218" s="20">
        <v>0</v>
      </c>
      <c r="H218" s="20">
        <v>3.5</v>
      </c>
      <c r="I218" s="20">
        <v>0.2</v>
      </c>
      <c r="J218" s="20">
        <v>0</v>
      </c>
      <c r="K218" s="20">
        <v>3.97</v>
      </c>
      <c r="L218" s="35">
        <f t="shared" ref="L218:L281" si="12">_xlfn.MINIFS($I$89:$I$600,$B$89:$B$600,B218,$D$89:$D$600,D218)</f>
        <v>0.2</v>
      </c>
      <c r="M218" s="35">
        <f t="shared" ref="M218:M281" si="13">ROUND(I218/L218,0)</f>
        <v>1</v>
      </c>
    </row>
    <row r="219" spans="1:13" ht="27" hidden="1" thickBot="1">
      <c r="A219" s="35">
        <f t="shared" si="11"/>
        <v>11</v>
      </c>
      <c r="B219" s="89" t="s">
        <v>16</v>
      </c>
      <c r="C219" s="88" t="s">
        <v>17</v>
      </c>
      <c r="D219" s="125" t="s">
        <v>155</v>
      </c>
      <c r="E219" s="20" t="s">
        <v>157</v>
      </c>
      <c r="F219" s="20">
        <v>0.27</v>
      </c>
      <c r="G219" s="20">
        <v>0.54</v>
      </c>
      <c r="H219" s="20">
        <v>2.8</v>
      </c>
      <c r="I219" s="20">
        <v>0.2</v>
      </c>
      <c r="J219" s="20">
        <v>0</v>
      </c>
      <c r="K219" s="20">
        <v>3.8086000000000002</v>
      </c>
      <c r="L219" s="35">
        <f t="shared" si="12"/>
        <v>0.2</v>
      </c>
      <c r="M219" s="35">
        <f t="shared" si="13"/>
        <v>1</v>
      </c>
    </row>
    <row r="220" spans="1:13" ht="27" hidden="1" thickBot="1">
      <c r="A220" s="35">
        <f t="shared" si="11"/>
        <v>18</v>
      </c>
      <c r="B220" s="89" t="s">
        <v>16</v>
      </c>
      <c r="C220" s="88" t="s">
        <v>17</v>
      </c>
      <c r="D220" s="125" t="s">
        <v>155</v>
      </c>
      <c r="E220" s="20" t="s">
        <v>198</v>
      </c>
      <c r="F220" s="20">
        <v>0.27</v>
      </c>
      <c r="G220" s="20">
        <v>0.34</v>
      </c>
      <c r="H220" s="20">
        <v>2.8</v>
      </c>
      <c r="I220" s="20">
        <v>0.2</v>
      </c>
      <c r="J220" s="20">
        <v>0</v>
      </c>
      <c r="K220" s="20">
        <v>3.6137000000000001</v>
      </c>
      <c r="L220" s="35">
        <f t="shared" si="12"/>
        <v>0.2</v>
      </c>
      <c r="M220" s="35">
        <f t="shared" si="13"/>
        <v>1</v>
      </c>
    </row>
    <row r="221" spans="1:13" ht="27" hidden="1" thickBot="1">
      <c r="A221" s="35">
        <f t="shared" si="11"/>
        <v>21</v>
      </c>
      <c r="B221" s="89" t="s">
        <v>16</v>
      </c>
      <c r="C221" s="88" t="s">
        <v>17</v>
      </c>
      <c r="D221" s="125" t="s">
        <v>155</v>
      </c>
      <c r="E221" s="20" t="s">
        <v>165</v>
      </c>
      <c r="F221" s="20">
        <v>0.27</v>
      </c>
      <c r="G221" s="20">
        <v>1.34</v>
      </c>
      <c r="H221" s="20">
        <v>1.26</v>
      </c>
      <c r="I221" s="20">
        <v>0.61</v>
      </c>
      <c r="J221" s="20">
        <v>0</v>
      </c>
      <c r="K221" s="20">
        <v>3.4849999999999999</v>
      </c>
      <c r="L221" s="35">
        <f t="shared" si="12"/>
        <v>0.2</v>
      </c>
      <c r="M221" s="35">
        <f t="shared" si="13"/>
        <v>3</v>
      </c>
    </row>
    <row r="222" spans="1:13" ht="40.200000000000003" hidden="1" thickBot="1">
      <c r="A222" s="35">
        <f t="shared" si="11"/>
        <v>6</v>
      </c>
      <c r="B222" s="89" t="s">
        <v>16</v>
      </c>
      <c r="C222" s="88" t="s">
        <v>17</v>
      </c>
      <c r="D222" s="125" t="s">
        <v>155</v>
      </c>
      <c r="E222" s="20" t="s">
        <v>164</v>
      </c>
      <c r="F222" s="20">
        <v>0.27</v>
      </c>
      <c r="G222" s="20">
        <v>0</v>
      </c>
      <c r="H222" s="20">
        <v>2.8</v>
      </c>
      <c r="I222" s="20">
        <v>0.41</v>
      </c>
      <c r="J222" s="20">
        <v>0</v>
      </c>
      <c r="K222" s="20">
        <v>3.4748000000000001</v>
      </c>
      <c r="L222" s="35">
        <f t="shared" si="12"/>
        <v>0.2</v>
      </c>
      <c r="M222" s="35">
        <f t="shared" si="13"/>
        <v>2</v>
      </c>
    </row>
    <row r="223" spans="1:13" ht="14.4" hidden="1" thickBot="1">
      <c r="A223" s="35">
        <f t="shared" si="11"/>
        <v>8</v>
      </c>
      <c r="B223" s="89" t="s">
        <v>16</v>
      </c>
      <c r="C223" s="88" t="s">
        <v>17</v>
      </c>
      <c r="D223" s="125" t="s">
        <v>155</v>
      </c>
      <c r="E223" s="20" t="s">
        <v>196</v>
      </c>
      <c r="F223" s="20">
        <v>0.27</v>
      </c>
      <c r="G223" s="20">
        <v>0</v>
      </c>
      <c r="H223" s="20">
        <v>2.8</v>
      </c>
      <c r="I223" s="20">
        <v>0.41</v>
      </c>
      <c r="J223" s="20">
        <v>0</v>
      </c>
      <c r="K223" s="20">
        <v>3.4748000000000001</v>
      </c>
      <c r="L223" s="35">
        <f t="shared" si="12"/>
        <v>0.2</v>
      </c>
      <c r="M223" s="35">
        <f t="shared" si="13"/>
        <v>2</v>
      </c>
    </row>
    <row r="224" spans="1:13" ht="40.200000000000003" hidden="1" thickBot="1">
      <c r="A224" s="35">
        <f t="shared" si="11"/>
        <v>4</v>
      </c>
      <c r="B224" s="89" t="s">
        <v>16</v>
      </c>
      <c r="C224" s="88" t="s">
        <v>17</v>
      </c>
      <c r="D224" s="125" t="s">
        <v>155</v>
      </c>
      <c r="E224" s="20" t="s">
        <v>197</v>
      </c>
      <c r="F224" s="20">
        <v>0.27</v>
      </c>
      <c r="G224" s="20">
        <v>0</v>
      </c>
      <c r="H224" s="20">
        <v>2.8</v>
      </c>
      <c r="I224" s="20">
        <v>0.41</v>
      </c>
      <c r="J224" s="20">
        <v>0</v>
      </c>
      <c r="K224" s="20">
        <v>3.4748000000000001</v>
      </c>
      <c r="L224" s="35">
        <f t="shared" si="12"/>
        <v>0.2</v>
      </c>
      <c r="M224" s="35">
        <f t="shared" si="13"/>
        <v>2</v>
      </c>
    </row>
    <row r="225" spans="1:13" ht="14.4" hidden="1" thickBot="1">
      <c r="A225" s="35">
        <f t="shared" si="11"/>
        <v>20</v>
      </c>
      <c r="B225" s="89" t="s">
        <v>16</v>
      </c>
      <c r="C225" s="88" t="s">
        <v>17</v>
      </c>
      <c r="D225" s="125" t="s">
        <v>155</v>
      </c>
      <c r="E225" s="20" t="s">
        <v>160</v>
      </c>
      <c r="F225" s="20">
        <v>0.27</v>
      </c>
      <c r="G225" s="20">
        <v>0.1</v>
      </c>
      <c r="H225" s="20">
        <v>2.8</v>
      </c>
      <c r="I225" s="20">
        <v>0.2</v>
      </c>
      <c r="J225" s="20">
        <v>0</v>
      </c>
      <c r="K225" s="20">
        <v>3.3715999999999999</v>
      </c>
      <c r="L225" s="35">
        <f t="shared" si="12"/>
        <v>0.2</v>
      </c>
      <c r="M225" s="35">
        <f t="shared" si="13"/>
        <v>1</v>
      </c>
    </row>
    <row r="226" spans="1:13" ht="27" hidden="1" thickBot="1">
      <c r="A226" s="35">
        <f t="shared" si="11"/>
        <v>22</v>
      </c>
      <c r="B226" s="89" t="s">
        <v>16</v>
      </c>
      <c r="C226" s="88" t="s">
        <v>17</v>
      </c>
      <c r="D226" s="125" t="s">
        <v>155</v>
      </c>
      <c r="E226" s="20" t="s">
        <v>212</v>
      </c>
      <c r="F226" s="20">
        <v>0.27</v>
      </c>
      <c r="G226" s="20">
        <v>0</v>
      </c>
      <c r="H226" s="20">
        <v>2.8</v>
      </c>
      <c r="I226" s="20">
        <v>0.2</v>
      </c>
      <c r="J226" s="20">
        <v>0</v>
      </c>
      <c r="K226" s="20">
        <v>3.2707000000000002</v>
      </c>
      <c r="L226" s="35">
        <f t="shared" si="12"/>
        <v>0.2</v>
      </c>
      <c r="M226" s="35">
        <f t="shared" si="13"/>
        <v>1</v>
      </c>
    </row>
    <row r="227" spans="1:13" ht="27" hidden="1" thickBot="1">
      <c r="A227" s="35">
        <f t="shared" si="11"/>
        <v>22</v>
      </c>
      <c r="B227" s="89" t="s">
        <v>16</v>
      </c>
      <c r="C227" s="88" t="s">
        <v>17</v>
      </c>
      <c r="D227" s="125" t="s">
        <v>155</v>
      </c>
      <c r="E227" s="20" t="s">
        <v>213</v>
      </c>
      <c r="F227" s="20">
        <v>0.27</v>
      </c>
      <c r="G227" s="20">
        <v>0</v>
      </c>
      <c r="H227" s="20">
        <v>2.8</v>
      </c>
      <c r="I227" s="20">
        <v>0.2</v>
      </c>
      <c r="J227" s="20">
        <v>0</v>
      </c>
      <c r="K227" s="20">
        <v>3.2707000000000002</v>
      </c>
      <c r="L227" s="35">
        <f t="shared" si="12"/>
        <v>0.2</v>
      </c>
      <c r="M227" s="35">
        <f t="shared" si="13"/>
        <v>1</v>
      </c>
    </row>
    <row r="228" spans="1:13" ht="27" hidden="1" thickBot="1">
      <c r="A228" s="35">
        <f t="shared" si="11"/>
        <v>5</v>
      </c>
      <c r="B228" s="89" t="s">
        <v>16</v>
      </c>
      <c r="C228" s="88" t="s">
        <v>17</v>
      </c>
      <c r="D228" s="125" t="s">
        <v>155</v>
      </c>
      <c r="E228" s="20" t="s">
        <v>159</v>
      </c>
      <c r="F228" s="20">
        <v>0.27</v>
      </c>
      <c r="G228" s="20">
        <v>0</v>
      </c>
      <c r="H228" s="20">
        <v>2.8</v>
      </c>
      <c r="I228" s="20">
        <v>0.2</v>
      </c>
      <c r="J228" s="20">
        <v>0</v>
      </c>
      <c r="K228" s="20">
        <v>3.2707000000000002</v>
      </c>
      <c r="L228" s="35">
        <f t="shared" si="12"/>
        <v>0.2</v>
      </c>
      <c r="M228" s="35">
        <f t="shared" si="13"/>
        <v>1</v>
      </c>
    </row>
    <row r="229" spans="1:13" ht="14.4" hidden="1" thickBot="1">
      <c r="A229" s="35">
        <f t="shared" si="11"/>
        <v>2</v>
      </c>
      <c r="B229" s="89" t="s">
        <v>16</v>
      </c>
      <c r="C229" s="88" t="s">
        <v>17</v>
      </c>
      <c r="D229" s="125" t="s">
        <v>155</v>
      </c>
      <c r="E229" s="20" t="s">
        <v>199</v>
      </c>
      <c r="F229" s="20">
        <v>0.27</v>
      </c>
      <c r="G229" s="20">
        <v>0</v>
      </c>
      <c r="H229" s="20">
        <v>2.8</v>
      </c>
      <c r="I229" s="20">
        <v>0.2</v>
      </c>
      <c r="J229" s="20">
        <v>0</v>
      </c>
      <c r="K229" s="20">
        <v>3.2707000000000002</v>
      </c>
      <c r="L229" s="35">
        <f t="shared" si="12"/>
        <v>0.2</v>
      </c>
      <c r="M229" s="35">
        <f t="shared" si="13"/>
        <v>1</v>
      </c>
    </row>
    <row r="230" spans="1:13" ht="27" hidden="1" thickBot="1">
      <c r="A230" s="35">
        <f t="shared" si="11"/>
        <v>19</v>
      </c>
      <c r="B230" s="89" t="s">
        <v>16</v>
      </c>
      <c r="C230" s="88" t="s">
        <v>17</v>
      </c>
      <c r="D230" s="125" t="s">
        <v>155</v>
      </c>
      <c r="E230" s="20" t="s">
        <v>161</v>
      </c>
      <c r="F230" s="20">
        <v>0.27</v>
      </c>
      <c r="G230" s="20">
        <v>0</v>
      </c>
      <c r="H230" s="20">
        <v>2.8</v>
      </c>
      <c r="I230" s="20">
        <v>0.2</v>
      </c>
      <c r="J230" s="20">
        <v>0</v>
      </c>
      <c r="K230" s="20">
        <v>3.2707000000000002</v>
      </c>
      <c r="L230" s="35">
        <f t="shared" si="12"/>
        <v>0.2</v>
      </c>
      <c r="M230" s="35">
        <f t="shared" si="13"/>
        <v>1</v>
      </c>
    </row>
    <row r="231" spans="1:13" ht="27" hidden="1" thickBot="1">
      <c r="A231" s="35">
        <f t="shared" si="11"/>
        <v>3</v>
      </c>
      <c r="B231" s="89" t="s">
        <v>16</v>
      </c>
      <c r="C231" s="88" t="s">
        <v>17</v>
      </c>
      <c r="D231" s="125" t="s">
        <v>155</v>
      </c>
      <c r="E231" s="20" t="s">
        <v>163</v>
      </c>
      <c r="F231" s="20">
        <v>0.27</v>
      </c>
      <c r="G231" s="20">
        <v>0</v>
      </c>
      <c r="H231" s="20">
        <v>2.8</v>
      </c>
      <c r="I231" s="20">
        <v>0.2</v>
      </c>
      <c r="J231" s="20">
        <v>0</v>
      </c>
      <c r="K231" s="20">
        <v>3.2707000000000002</v>
      </c>
      <c r="L231" s="35">
        <f t="shared" si="12"/>
        <v>0.2</v>
      </c>
      <c r="M231" s="35">
        <f t="shared" si="13"/>
        <v>1</v>
      </c>
    </row>
    <row r="232" spans="1:13" ht="27" hidden="1" thickBot="1">
      <c r="A232" s="35">
        <f t="shared" si="11"/>
        <v>21</v>
      </c>
      <c r="B232" s="89" t="s">
        <v>16</v>
      </c>
      <c r="C232" s="88" t="s">
        <v>17</v>
      </c>
      <c r="D232" s="125" t="s">
        <v>155</v>
      </c>
      <c r="E232" s="20" t="s">
        <v>166</v>
      </c>
      <c r="F232" s="20">
        <v>0.3</v>
      </c>
      <c r="G232" s="20">
        <v>0.84</v>
      </c>
      <c r="H232" s="20">
        <v>0.84</v>
      </c>
      <c r="I232" s="20">
        <v>0.61</v>
      </c>
      <c r="J232" s="20">
        <v>0.27</v>
      </c>
      <c r="K232" s="20">
        <v>2.8614999999999999</v>
      </c>
      <c r="L232" s="35">
        <f t="shared" si="12"/>
        <v>0.2</v>
      </c>
      <c r="M232" s="35">
        <f t="shared" si="13"/>
        <v>3</v>
      </c>
    </row>
    <row r="233" spans="1:13" ht="27" hidden="1" thickBot="1">
      <c r="A233" s="35">
        <f t="shared" si="11"/>
        <v>7</v>
      </c>
      <c r="B233" s="89" t="s">
        <v>16</v>
      </c>
      <c r="C233" s="88" t="s">
        <v>17</v>
      </c>
      <c r="D233" s="125" t="s">
        <v>155</v>
      </c>
      <c r="E233" s="20" t="s">
        <v>176</v>
      </c>
      <c r="F233" s="20">
        <v>0.27</v>
      </c>
      <c r="G233" s="20">
        <v>0.84</v>
      </c>
      <c r="H233" s="20">
        <v>0.84</v>
      </c>
      <c r="I233" s="20">
        <v>0.41</v>
      </c>
      <c r="J233" s="20">
        <v>0.25</v>
      </c>
      <c r="K233" s="20">
        <v>2.6034999999999999</v>
      </c>
      <c r="L233" s="35">
        <f t="shared" si="12"/>
        <v>0.2</v>
      </c>
      <c r="M233" s="35">
        <f t="shared" si="13"/>
        <v>2</v>
      </c>
    </row>
    <row r="234" spans="1:13" ht="27" hidden="1" thickBot="1">
      <c r="A234" s="35">
        <f t="shared" si="11"/>
        <v>13</v>
      </c>
      <c r="B234" s="89" t="s">
        <v>16</v>
      </c>
      <c r="C234" s="88" t="s">
        <v>17</v>
      </c>
      <c r="D234" s="125" t="s">
        <v>155</v>
      </c>
      <c r="E234" s="20" t="s">
        <v>167</v>
      </c>
      <c r="F234" s="20">
        <v>0.27</v>
      </c>
      <c r="G234" s="20">
        <v>0.86</v>
      </c>
      <c r="H234" s="20">
        <v>0.84</v>
      </c>
      <c r="I234" s="20">
        <v>0.2</v>
      </c>
      <c r="J234" s="20">
        <v>0.24</v>
      </c>
      <c r="K234" s="20">
        <v>2.4102000000000001</v>
      </c>
      <c r="L234" s="35">
        <f t="shared" si="12"/>
        <v>0.2</v>
      </c>
      <c r="M234" s="35">
        <f t="shared" si="13"/>
        <v>1</v>
      </c>
    </row>
    <row r="235" spans="1:13" ht="40.200000000000003" hidden="1" thickBot="1">
      <c r="A235" s="35">
        <f t="shared" si="11"/>
        <v>17</v>
      </c>
      <c r="B235" s="89" t="s">
        <v>16</v>
      </c>
      <c r="C235" s="88" t="s">
        <v>17</v>
      </c>
      <c r="D235" s="125" t="s">
        <v>155</v>
      </c>
      <c r="E235" s="20" t="s">
        <v>171</v>
      </c>
      <c r="F235" s="20">
        <v>0.27</v>
      </c>
      <c r="G235" s="20">
        <v>0.81</v>
      </c>
      <c r="H235" s="20">
        <v>0.84</v>
      </c>
      <c r="I235" s="20">
        <v>0.2</v>
      </c>
      <c r="J235" s="20">
        <v>0.2</v>
      </c>
      <c r="K235" s="20">
        <v>2.3311000000000002</v>
      </c>
      <c r="L235" s="35">
        <f t="shared" si="12"/>
        <v>0.2</v>
      </c>
      <c r="M235" s="35">
        <f t="shared" si="13"/>
        <v>1</v>
      </c>
    </row>
    <row r="236" spans="1:13" ht="27" hidden="1" thickBot="1">
      <c r="A236" s="35">
        <f t="shared" si="11"/>
        <v>16</v>
      </c>
      <c r="B236" s="89" t="s">
        <v>16</v>
      </c>
      <c r="C236" s="88" t="s">
        <v>17</v>
      </c>
      <c r="D236" s="125" t="s">
        <v>155</v>
      </c>
      <c r="E236" s="20" t="s">
        <v>174</v>
      </c>
      <c r="F236" s="20">
        <v>0.27</v>
      </c>
      <c r="G236" s="20">
        <v>0.73</v>
      </c>
      <c r="H236" s="20">
        <v>0.84</v>
      </c>
      <c r="I236" s="20">
        <v>0.2</v>
      </c>
      <c r="J236" s="20">
        <v>0.27</v>
      </c>
      <c r="K236" s="20">
        <v>2.3148</v>
      </c>
      <c r="L236" s="35">
        <f t="shared" si="12"/>
        <v>0.2</v>
      </c>
      <c r="M236" s="35">
        <f t="shared" si="13"/>
        <v>1</v>
      </c>
    </row>
    <row r="237" spans="1:13" ht="27" hidden="1" thickBot="1">
      <c r="A237" s="35">
        <f t="shared" si="11"/>
        <v>12</v>
      </c>
      <c r="B237" s="89" t="s">
        <v>16</v>
      </c>
      <c r="C237" s="88" t="s">
        <v>17</v>
      </c>
      <c r="D237" s="125" t="s">
        <v>155</v>
      </c>
      <c r="E237" s="20" t="s">
        <v>200</v>
      </c>
      <c r="F237" s="20">
        <v>0.27</v>
      </c>
      <c r="G237" s="20">
        <v>0.67</v>
      </c>
      <c r="H237" s="20">
        <v>0.84</v>
      </c>
      <c r="I237" s="20">
        <v>0.41</v>
      </c>
      <c r="J237" s="20">
        <v>0.13</v>
      </c>
      <c r="K237" s="20">
        <v>2.3134999999999999</v>
      </c>
      <c r="L237" s="35">
        <f t="shared" si="12"/>
        <v>0.2</v>
      </c>
      <c r="M237" s="35">
        <f t="shared" si="13"/>
        <v>2</v>
      </c>
    </row>
    <row r="238" spans="1:13" ht="40.200000000000003" hidden="1" thickBot="1">
      <c r="A238" s="35">
        <f t="shared" si="11"/>
        <v>6</v>
      </c>
      <c r="B238" s="89" t="s">
        <v>16</v>
      </c>
      <c r="C238" s="88" t="s">
        <v>17</v>
      </c>
      <c r="D238" s="125" t="s">
        <v>155</v>
      </c>
      <c r="E238" s="20" t="s">
        <v>169</v>
      </c>
      <c r="F238" s="20">
        <v>0.27</v>
      </c>
      <c r="G238" s="20">
        <v>0.52</v>
      </c>
      <c r="H238" s="20">
        <v>0.84</v>
      </c>
      <c r="I238" s="20">
        <v>0.41</v>
      </c>
      <c r="J238" s="20">
        <v>0.25</v>
      </c>
      <c r="K238" s="20">
        <v>2.2850999999999999</v>
      </c>
      <c r="L238" s="35">
        <f t="shared" si="12"/>
        <v>0.2</v>
      </c>
      <c r="M238" s="35">
        <f t="shared" si="13"/>
        <v>2</v>
      </c>
    </row>
    <row r="239" spans="1:13" ht="40.200000000000003" hidden="1" thickBot="1">
      <c r="A239" s="35">
        <f t="shared" si="11"/>
        <v>14</v>
      </c>
      <c r="B239" s="89" t="s">
        <v>16</v>
      </c>
      <c r="C239" s="88" t="s">
        <v>17</v>
      </c>
      <c r="D239" s="125" t="s">
        <v>155</v>
      </c>
      <c r="E239" s="20" t="s">
        <v>168</v>
      </c>
      <c r="F239" s="20">
        <v>0.27</v>
      </c>
      <c r="G239" s="20">
        <v>0.73</v>
      </c>
      <c r="H239" s="20">
        <v>0.84</v>
      </c>
      <c r="I239" s="20">
        <v>0.2</v>
      </c>
      <c r="J239" s="20">
        <v>0.23</v>
      </c>
      <c r="K239" s="20">
        <v>2.2711000000000001</v>
      </c>
      <c r="L239" s="35">
        <f t="shared" si="12"/>
        <v>0.2</v>
      </c>
      <c r="M239" s="35">
        <f t="shared" si="13"/>
        <v>1</v>
      </c>
    </row>
    <row r="240" spans="1:13" ht="27" hidden="1" thickBot="1">
      <c r="A240" s="35">
        <f t="shared" si="11"/>
        <v>9</v>
      </c>
      <c r="B240" s="89" t="s">
        <v>16</v>
      </c>
      <c r="C240" s="88" t="s">
        <v>17</v>
      </c>
      <c r="D240" s="125" t="s">
        <v>155</v>
      </c>
      <c r="E240" s="20" t="s">
        <v>170</v>
      </c>
      <c r="F240" s="20">
        <v>0.27</v>
      </c>
      <c r="G240" s="20">
        <v>0.73</v>
      </c>
      <c r="H240" s="20">
        <v>0.84</v>
      </c>
      <c r="I240" s="20">
        <v>0.2</v>
      </c>
      <c r="J240" s="20">
        <v>0.2</v>
      </c>
      <c r="K240" s="20">
        <v>2.2406000000000001</v>
      </c>
      <c r="L240" s="35">
        <f t="shared" si="12"/>
        <v>0.2</v>
      </c>
      <c r="M240" s="35">
        <f t="shared" si="13"/>
        <v>1</v>
      </c>
    </row>
    <row r="241" spans="1:13" ht="40.200000000000003" hidden="1" thickBot="1">
      <c r="A241" s="35">
        <f t="shared" si="11"/>
        <v>23</v>
      </c>
      <c r="B241" s="89" t="s">
        <v>16</v>
      </c>
      <c r="C241" s="88" t="s">
        <v>17</v>
      </c>
      <c r="D241" s="125" t="s">
        <v>155</v>
      </c>
      <c r="E241" s="20" t="s">
        <v>175</v>
      </c>
      <c r="F241" s="20">
        <v>0.27</v>
      </c>
      <c r="G241" s="20">
        <v>0.71</v>
      </c>
      <c r="H241" s="20">
        <v>0.84</v>
      </c>
      <c r="I241" s="20">
        <v>0.2</v>
      </c>
      <c r="J241" s="20">
        <v>0.2</v>
      </c>
      <c r="K241" s="20">
        <v>2.2185000000000001</v>
      </c>
      <c r="L241" s="35">
        <f t="shared" si="12"/>
        <v>0.2</v>
      </c>
      <c r="M241" s="35">
        <f t="shared" si="13"/>
        <v>1</v>
      </c>
    </row>
    <row r="242" spans="1:13" ht="27" hidden="1" thickBot="1">
      <c r="A242" s="35">
        <f t="shared" si="11"/>
        <v>10</v>
      </c>
      <c r="B242" s="89" t="s">
        <v>16</v>
      </c>
      <c r="C242" s="88" t="s">
        <v>17</v>
      </c>
      <c r="D242" s="125" t="s">
        <v>155</v>
      </c>
      <c r="E242" s="20" t="s">
        <v>179</v>
      </c>
      <c r="F242" s="20">
        <v>0.27</v>
      </c>
      <c r="G242" s="20">
        <v>0.63</v>
      </c>
      <c r="H242" s="20">
        <v>0.84</v>
      </c>
      <c r="I242" s="20">
        <v>0.2</v>
      </c>
      <c r="J242" s="20">
        <v>0.21</v>
      </c>
      <c r="K242" s="20">
        <v>2.1549</v>
      </c>
      <c r="L242" s="35">
        <f t="shared" si="12"/>
        <v>0.2</v>
      </c>
      <c r="M242" s="35">
        <f t="shared" si="13"/>
        <v>1</v>
      </c>
    </row>
    <row r="243" spans="1:13" ht="27" thickBot="1">
      <c r="A243" s="35">
        <f t="shared" si="11"/>
        <v>1</v>
      </c>
      <c r="B243" s="89" t="s">
        <v>16</v>
      </c>
      <c r="C243" s="88" t="s">
        <v>17</v>
      </c>
      <c r="D243" s="125" t="s">
        <v>155</v>
      </c>
      <c r="E243" s="59" t="s">
        <v>173</v>
      </c>
      <c r="F243" s="20">
        <v>0.27</v>
      </c>
      <c r="G243" s="20">
        <v>0.56999999999999995</v>
      </c>
      <c r="H243" s="20">
        <v>0.84</v>
      </c>
      <c r="I243" s="20">
        <v>0.2</v>
      </c>
      <c r="J243" s="20">
        <v>0.26</v>
      </c>
      <c r="K243" s="20">
        <v>2.1480999999999999</v>
      </c>
      <c r="L243" s="35">
        <f t="shared" si="12"/>
        <v>0.2</v>
      </c>
      <c r="M243" s="35">
        <f t="shared" si="13"/>
        <v>1</v>
      </c>
    </row>
    <row r="244" spans="1:13" ht="27" hidden="1" thickBot="1">
      <c r="A244" s="35">
        <f t="shared" si="11"/>
        <v>19</v>
      </c>
      <c r="B244" s="89" t="s">
        <v>16</v>
      </c>
      <c r="C244" s="88" t="s">
        <v>17</v>
      </c>
      <c r="D244" s="125" t="s">
        <v>155</v>
      </c>
      <c r="E244" s="20" t="s">
        <v>172</v>
      </c>
      <c r="F244" s="20">
        <v>0.27</v>
      </c>
      <c r="G244" s="20">
        <v>0.57999999999999996</v>
      </c>
      <c r="H244" s="20">
        <v>0.84</v>
      </c>
      <c r="I244" s="20">
        <v>0.2</v>
      </c>
      <c r="J244" s="20">
        <v>0.22</v>
      </c>
      <c r="K244" s="20">
        <v>2.1172</v>
      </c>
      <c r="L244" s="35">
        <f t="shared" si="12"/>
        <v>0.2</v>
      </c>
      <c r="M244" s="35">
        <f t="shared" si="13"/>
        <v>1</v>
      </c>
    </row>
    <row r="245" spans="1:13" ht="27" hidden="1" thickBot="1">
      <c r="A245" s="35">
        <f t="shared" si="11"/>
        <v>5</v>
      </c>
      <c r="B245" s="89" t="s">
        <v>16</v>
      </c>
      <c r="C245" s="88" t="s">
        <v>17</v>
      </c>
      <c r="D245" s="125" t="s">
        <v>155</v>
      </c>
      <c r="E245" s="20" t="s">
        <v>180</v>
      </c>
      <c r="F245" s="20">
        <v>0.27</v>
      </c>
      <c r="G245" s="20">
        <v>0.55000000000000004</v>
      </c>
      <c r="H245" s="20">
        <v>0.84</v>
      </c>
      <c r="I245" s="20">
        <v>0.2</v>
      </c>
      <c r="J245" s="20">
        <v>0.24</v>
      </c>
      <c r="K245" s="20">
        <v>2.1103999999999998</v>
      </c>
      <c r="L245" s="35">
        <f t="shared" si="12"/>
        <v>0.2</v>
      </c>
      <c r="M245" s="35">
        <f t="shared" si="13"/>
        <v>1</v>
      </c>
    </row>
    <row r="246" spans="1:13" ht="40.200000000000003" hidden="1" thickBot="1">
      <c r="A246" s="35">
        <f t="shared" si="11"/>
        <v>4</v>
      </c>
      <c r="B246" s="89" t="s">
        <v>16</v>
      </c>
      <c r="C246" s="88" t="s">
        <v>17</v>
      </c>
      <c r="D246" s="125" t="s">
        <v>155</v>
      </c>
      <c r="E246" s="20" t="s">
        <v>203</v>
      </c>
      <c r="F246" s="20">
        <v>0.27</v>
      </c>
      <c r="G246" s="20">
        <v>0.34</v>
      </c>
      <c r="H246" s="20">
        <v>0.84</v>
      </c>
      <c r="I246" s="20">
        <v>0.41</v>
      </c>
      <c r="J246" s="20">
        <v>0.25</v>
      </c>
      <c r="K246" s="20">
        <v>2.1063000000000001</v>
      </c>
      <c r="L246" s="35">
        <f t="shared" si="12"/>
        <v>0.2</v>
      </c>
      <c r="M246" s="35">
        <f t="shared" si="13"/>
        <v>2</v>
      </c>
    </row>
    <row r="247" spans="1:13" ht="27" hidden="1" thickBot="1">
      <c r="A247" s="35">
        <f t="shared" si="11"/>
        <v>22</v>
      </c>
      <c r="B247" s="89" t="s">
        <v>16</v>
      </c>
      <c r="C247" s="88" t="s">
        <v>17</v>
      </c>
      <c r="D247" s="125" t="s">
        <v>155</v>
      </c>
      <c r="E247" s="20" t="s">
        <v>214</v>
      </c>
      <c r="F247" s="20">
        <v>0.27</v>
      </c>
      <c r="G247" s="20">
        <v>0.56999999999999995</v>
      </c>
      <c r="H247" s="20">
        <v>0.84</v>
      </c>
      <c r="I247" s="20">
        <v>0.2</v>
      </c>
      <c r="J247" s="20">
        <v>0.2</v>
      </c>
      <c r="K247" s="20">
        <v>2.0813000000000001</v>
      </c>
      <c r="L247" s="35">
        <f t="shared" si="12"/>
        <v>0.2</v>
      </c>
      <c r="M247" s="35">
        <f t="shared" si="13"/>
        <v>1</v>
      </c>
    </row>
    <row r="248" spans="1:13" ht="14.4" hidden="1" thickBot="1">
      <c r="A248" s="35">
        <f t="shared" si="11"/>
        <v>8</v>
      </c>
      <c r="B248" s="89" t="s">
        <v>16</v>
      </c>
      <c r="C248" s="88" t="s">
        <v>17</v>
      </c>
      <c r="D248" s="125" t="s">
        <v>155</v>
      </c>
      <c r="E248" s="20" t="s">
        <v>201</v>
      </c>
      <c r="F248" s="20">
        <v>0.27</v>
      </c>
      <c r="G248" s="20">
        <v>0.32</v>
      </c>
      <c r="H248" s="20">
        <v>0.84</v>
      </c>
      <c r="I248" s="20">
        <v>0.41</v>
      </c>
      <c r="J248" s="20">
        <v>0.22</v>
      </c>
      <c r="K248" s="20">
        <v>2.0646</v>
      </c>
      <c r="L248" s="35">
        <f t="shared" si="12"/>
        <v>0.2</v>
      </c>
      <c r="M248" s="35">
        <f t="shared" si="13"/>
        <v>2</v>
      </c>
    </row>
    <row r="249" spans="1:13" ht="27" hidden="1" thickBot="1">
      <c r="A249" s="35">
        <f t="shared" si="11"/>
        <v>11</v>
      </c>
      <c r="B249" s="89" t="s">
        <v>16</v>
      </c>
      <c r="C249" s="88" t="s">
        <v>17</v>
      </c>
      <c r="D249" s="125" t="s">
        <v>155</v>
      </c>
      <c r="E249" s="20" t="s">
        <v>177</v>
      </c>
      <c r="F249" s="20">
        <v>0.27</v>
      </c>
      <c r="G249" s="20">
        <v>0.43</v>
      </c>
      <c r="H249" s="20">
        <v>0.84</v>
      </c>
      <c r="I249" s="20">
        <v>0.2</v>
      </c>
      <c r="J249" s="20">
        <v>0.26</v>
      </c>
      <c r="K249" s="20">
        <v>2.0026000000000002</v>
      </c>
      <c r="L249" s="35">
        <f t="shared" si="12"/>
        <v>0.2</v>
      </c>
      <c r="M249" s="35">
        <f t="shared" si="13"/>
        <v>1</v>
      </c>
    </row>
    <row r="250" spans="1:13" ht="14.4" hidden="1" thickBot="1">
      <c r="A250" s="35">
        <f t="shared" si="11"/>
        <v>2</v>
      </c>
      <c r="B250" s="89" t="s">
        <v>16</v>
      </c>
      <c r="C250" s="88" t="s">
        <v>17</v>
      </c>
      <c r="D250" s="125" t="s">
        <v>155</v>
      </c>
      <c r="E250" s="20" t="s">
        <v>202</v>
      </c>
      <c r="F250" s="20">
        <v>0.27</v>
      </c>
      <c r="G250" s="20">
        <v>0.22</v>
      </c>
      <c r="H250" s="20">
        <v>0.84</v>
      </c>
      <c r="I250" s="20">
        <v>0.2</v>
      </c>
      <c r="J250" s="20">
        <v>0.22</v>
      </c>
      <c r="K250" s="20">
        <v>1.7624</v>
      </c>
      <c r="L250" s="35">
        <f t="shared" si="12"/>
        <v>0.2</v>
      </c>
      <c r="M250" s="35">
        <f t="shared" si="13"/>
        <v>1</v>
      </c>
    </row>
    <row r="251" spans="1:13" ht="27" hidden="1" thickBot="1">
      <c r="A251" s="35">
        <f t="shared" si="11"/>
        <v>3</v>
      </c>
      <c r="B251" s="89" t="s">
        <v>16</v>
      </c>
      <c r="C251" s="88" t="s">
        <v>17</v>
      </c>
      <c r="D251" s="125" t="s">
        <v>155</v>
      </c>
      <c r="E251" s="20" t="s">
        <v>178</v>
      </c>
      <c r="F251" s="20">
        <v>0.27</v>
      </c>
      <c r="G251" s="20">
        <v>0.18</v>
      </c>
      <c r="H251" s="20">
        <v>0.84</v>
      </c>
      <c r="I251" s="20">
        <v>0.2</v>
      </c>
      <c r="J251" s="20">
        <v>0.24</v>
      </c>
      <c r="K251" s="20">
        <v>1.7329000000000001</v>
      </c>
      <c r="L251" s="35">
        <f t="shared" si="12"/>
        <v>0.2</v>
      </c>
      <c r="M251" s="35">
        <f t="shared" si="13"/>
        <v>1</v>
      </c>
    </row>
    <row r="252" spans="1:13" ht="14.4" hidden="1" thickBot="1">
      <c r="A252" s="35">
        <f t="shared" si="11"/>
        <v>20</v>
      </c>
      <c r="B252" s="89" t="s">
        <v>16</v>
      </c>
      <c r="C252" s="88" t="s">
        <v>17</v>
      </c>
      <c r="D252" s="125" t="s">
        <v>155</v>
      </c>
      <c r="E252" s="20" t="s">
        <v>181</v>
      </c>
      <c r="F252" s="20">
        <v>0.27</v>
      </c>
      <c r="G252" s="20">
        <v>0.18</v>
      </c>
      <c r="H252" s="20">
        <v>0.84</v>
      </c>
      <c r="I252" s="20">
        <v>0.2</v>
      </c>
      <c r="J252" s="20">
        <v>0.24</v>
      </c>
      <c r="K252" s="20">
        <v>1.7310000000000001</v>
      </c>
      <c r="L252" s="35">
        <f t="shared" si="12"/>
        <v>0.2</v>
      </c>
      <c r="M252" s="35">
        <f t="shared" si="13"/>
        <v>1</v>
      </c>
    </row>
    <row r="253" spans="1:13" ht="27" hidden="1" thickBot="1">
      <c r="A253" s="35">
        <f t="shared" si="11"/>
        <v>15</v>
      </c>
      <c r="B253" s="89" t="s">
        <v>16</v>
      </c>
      <c r="C253" s="88" t="s">
        <v>17</v>
      </c>
      <c r="D253" s="125" t="s">
        <v>155</v>
      </c>
      <c r="E253" s="20" t="s">
        <v>205</v>
      </c>
      <c r="F253" s="20">
        <v>0.27</v>
      </c>
      <c r="G253" s="20">
        <v>0.14000000000000001</v>
      </c>
      <c r="H253" s="20">
        <v>0.56000000000000005</v>
      </c>
      <c r="I253" s="20">
        <v>0.2</v>
      </c>
      <c r="J253" s="20">
        <v>0.17</v>
      </c>
      <c r="K253" s="20">
        <v>1.3491</v>
      </c>
      <c r="L253" s="35">
        <f t="shared" si="12"/>
        <v>0.2</v>
      </c>
      <c r="M253" s="35">
        <f t="shared" si="13"/>
        <v>1</v>
      </c>
    </row>
    <row r="254" spans="1:13" ht="27" hidden="1" thickBot="1">
      <c r="A254" s="35">
        <f t="shared" si="11"/>
        <v>21</v>
      </c>
      <c r="B254" s="89" t="s">
        <v>22</v>
      </c>
      <c r="C254" s="88" t="s">
        <v>17</v>
      </c>
      <c r="D254" s="129" t="s">
        <v>38</v>
      </c>
      <c r="E254" s="20" t="s">
        <v>39</v>
      </c>
      <c r="F254" s="20">
        <v>1.61</v>
      </c>
      <c r="G254" s="20">
        <v>2.08</v>
      </c>
      <c r="H254" s="20">
        <v>0.71</v>
      </c>
      <c r="I254" s="20">
        <v>0.73</v>
      </c>
      <c r="J254" s="20">
        <v>0</v>
      </c>
      <c r="K254" s="20">
        <v>5.1349999999999998</v>
      </c>
      <c r="L254" s="35">
        <f t="shared" si="12"/>
        <v>0.24</v>
      </c>
      <c r="M254" s="35">
        <f t="shared" si="13"/>
        <v>3</v>
      </c>
    </row>
    <row r="255" spans="1:13" ht="27" hidden="1" thickBot="1">
      <c r="A255" s="35">
        <f t="shared" si="11"/>
        <v>19</v>
      </c>
      <c r="B255" s="89" t="s">
        <v>22</v>
      </c>
      <c r="C255" s="88" t="s">
        <v>17</v>
      </c>
      <c r="D255" s="129" t="s">
        <v>38</v>
      </c>
      <c r="E255" s="20" t="s">
        <v>43</v>
      </c>
      <c r="F255" s="20">
        <v>1.61</v>
      </c>
      <c r="G255" s="20">
        <v>0.84</v>
      </c>
      <c r="H255" s="20">
        <v>1.01</v>
      </c>
      <c r="I255" s="20">
        <v>0.24</v>
      </c>
      <c r="J255" s="20">
        <v>0</v>
      </c>
      <c r="K255" s="20">
        <v>3.7101999999999999</v>
      </c>
      <c r="L255" s="35">
        <f t="shared" si="12"/>
        <v>0.24</v>
      </c>
      <c r="M255" s="35">
        <f t="shared" si="13"/>
        <v>1</v>
      </c>
    </row>
    <row r="256" spans="1:13" ht="27" hidden="1" thickBot="1">
      <c r="A256" s="35">
        <f t="shared" si="11"/>
        <v>11</v>
      </c>
      <c r="B256" s="89" t="s">
        <v>22</v>
      </c>
      <c r="C256" s="88" t="s">
        <v>17</v>
      </c>
      <c r="D256" s="129" t="s">
        <v>38</v>
      </c>
      <c r="E256" s="20" t="s">
        <v>40</v>
      </c>
      <c r="F256" s="20">
        <v>1.61</v>
      </c>
      <c r="G256" s="20">
        <v>0.69</v>
      </c>
      <c r="H256" s="20">
        <v>1.01</v>
      </c>
      <c r="I256" s="20">
        <v>0.24</v>
      </c>
      <c r="J256" s="20">
        <v>0</v>
      </c>
      <c r="K256" s="20">
        <v>3.5621</v>
      </c>
      <c r="L256" s="35">
        <f t="shared" si="12"/>
        <v>0.24</v>
      </c>
      <c r="M256" s="35">
        <f t="shared" si="13"/>
        <v>1</v>
      </c>
    </row>
    <row r="257" spans="1:13" ht="27" hidden="1" thickBot="1">
      <c r="A257" s="35">
        <f t="shared" si="11"/>
        <v>22</v>
      </c>
      <c r="B257" s="89" t="s">
        <v>22</v>
      </c>
      <c r="C257" s="88" t="s">
        <v>17</v>
      </c>
      <c r="D257" s="129" t="s">
        <v>38</v>
      </c>
      <c r="E257" s="20" t="s">
        <v>207</v>
      </c>
      <c r="F257" s="20">
        <v>1.61</v>
      </c>
      <c r="G257" s="20">
        <v>0.26</v>
      </c>
      <c r="H257" s="20">
        <v>1.01</v>
      </c>
      <c r="I257" s="20">
        <v>0.49</v>
      </c>
      <c r="J257" s="20">
        <v>0</v>
      </c>
      <c r="K257" s="20">
        <v>3.3738000000000001</v>
      </c>
      <c r="L257" s="35">
        <f t="shared" si="12"/>
        <v>0.24</v>
      </c>
      <c r="M257" s="35">
        <f t="shared" si="13"/>
        <v>2</v>
      </c>
    </row>
    <row r="258" spans="1:13" ht="27" hidden="1" thickBot="1">
      <c r="A258" s="35">
        <f t="shared" si="11"/>
        <v>18</v>
      </c>
      <c r="B258" s="89" t="s">
        <v>22</v>
      </c>
      <c r="C258" s="88" t="s">
        <v>17</v>
      </c>
      <c r="D258" s="129" t="s">
        <v>38</v>
      </c>
      <c r="E258" s="20" t="s">
        <v>45</v>
      </c>
      <c r="F258" s="20">
        <v>1.66</v>
      </c>
      <c r="G258" s="20">
        <v>0.28000000000000003</v>
      </c>
      <c r="H258" s="20">
        <v>1.05</v>
      </c>
      <c r="I258" s="20">
        <v>0.24</v>
      </c>
      <c r="J258" s="20">
        <v>0</v>
      </c>
      <c r="K258" s="20">
        <v>3.2244999999999999</v>
      </c>
      <c r="L258" s="35">
        <f t="shared" si="12"/>
        <v>0.24</v>
      </c>
      <c r="M258" s="35">
        <f t="shared" si="13"/>
        <v>1</v>
      </c>
    </row>
    <row r="259" spans="1:13" ht="27" hidden="1" thickBot="1">
      <c r="A259" s="35">
        <f t="shared" si="11"/>
        <v>16</v>
      </c>
      <c r="B259" s="89" t="s">
        <v>22</v>
      </c>
      <c r="C259" s="88" t="s">
        <v>17</v>
      </c>
      <c r="D259" s="129" t="s">
        <v>38</v>
      </c>
      <c r="E259" s="20" t="s">
        <v>41</v>
      </c>
      <c r="F259" s="20">
        <v>1.61</v>
      </c>
      <c r="G259" s="20">
        <v>0.28000000000000003</v>
      </c>
      <c r="H259" s="20">
        <v>1.05</v>
      </c>
      <c r="I259" s="20">
        <v>0.24</v>
      </c>
      <c r="J259" s="20">
        <v>0</v>
      </c>
      <c r="K259" s="20">
        <v>3.1808000000000001</v>
      </c>
      <c r="L259" s="35">
        <f t="shared" si="12"/>
        <v>0.24</v>
      </c>
      <c r="M259" s="35">
        <f t="shared" si="13"/>
        <v>1</v>
      </c>
    </row>
    <row r="260" spans="1:13" ht="14.4" hidden="1" thickBot="1">
      <c r="A260" s="35">
        <f t="shared" si="11"/>
        <v>20</v>
      </c>
      <c r="B260" s="89" t="s">
        <v>22</v>
      </c>
      <c r="C260" s="88" t="s">
        <v>17</v>
      </c>
      <c r="D260" s="129" t="s">
        <v>38</v>
      </c>
      <c r="E260" s="20" t="s">
        <v>47</v>
      </c>
      <c r="F260" s="20">
        <v>1.61</v>
      </c>
      <c r="G260" s="20">
        <v>0.28000000000000003</v>
      </c>
      <c r="H260" s="20">
        <v>1.01</v>
      </c>
      <c r="I260" s="20">
        <v>0.24</v>
      </c>
      <c r="J260" s="20">
        <v>0</v>
      </c>
      <c r="K260" s="20">
        <v>3.1455000000000002</v>
      </c>
      <c r="L260" s="35">
        <f t="shared" si="12"/>
        <v>0.24</v>
      </c>
      <c r="M260" s="35">
        <f t="shared" si="13"/>
        <v>1</v>
      </c>
    </row>
    <row r="261" spans="1:13" ht="27" hidden="1" thickBot="1">
      <c r="A261" s="35">
        <f t="shared" si="11"/>
        <v>4</v>
      </c>
      <c r="B261" s="89" t="s">
        <v>22</v>
      </c>
      <c r="C261" s="88" t="s">
        <v>17</v>
      </c>
      <c r="D261" s="129" t="s">
        <v>38</v>
      </c>
      <c r="E261" s="20" t="s">
        <v>50</v>
      </c>
      <c r="F261" s="20">
        <v>1.61</v>
      </c>
      <c r="G261" s="20">
        <v>0</v>
      </c>
      <c r="H261" s="20">
        <v>1.05</v>
      </c>
      <c r="I261" s="20">
        <v>0.49</v>
      </c>
      <c r="J261" s="20">
        <v>0</v>
      </c>
      <c r="K261" s="20">
        <v>3.1454</v>
      </c>
      <c r="L261" s="35">
        <f t="shared" si="12"/>
        <v>0.24</v>
      </c>
      <c r="M261" s="35">
        <f t="shared" si="13"/>
        <v>2</v>
      </c>
    </row>
    <row r="262" spans="1:13" ht="27" hidden="1" thickBot="1">
      <c r="A262" s="35">
        <f t="shared" ref="A262:A325" si="14">IF(E262="",0,--SUBSTITUTE(TRIM(RIGHT(SUBSTITUTE(E262,"(",REPT(" ",99)),99)),")",))</f>
        <v>4</v>
      </c>
      <c r="B262" s="89" t="s">
        <v>22</v>
      </c>
      <c r="C262" s="88" t="s">
        <v>17</v>
      </c>
      <c r="D262" s="129" t="s">
        <v>38</v>
      </c>
      <c r="E262" s="20" t="s">
        <v>48</v>
      </c>
      <c r="F262" s="20">
        <v>1.61</v>
      </c>
      <c r="G262" s="20">
        <v>0</v>
      </c>
      <c r="H262" s="20">
        <v>1.05</v>
      </c>
      <c r="I262" s="20">
        <v>0.49</v>
      </c>
      <c r="J262" s="20">
        <v>0</v>
      </c>
      <c r="K262" s="20">
        <v>3.1454</v>
      </c>
      <c r="L262" s="35">
        <f t="shared" si="12"/>
        <v>0.24</v>
      </c>
      <c r="M262" s="35">
        <f t="shared" si="13"/>
        <v>2</v>
      </c>
    </row>
    <row r="263" spans="1:13" ht="27" hidden="1" thickBot="1">
      <c r="A263" s="35">
        <f t="shared" si="14"/>
        <v>7</v>
      </c>
      <c r="B263" s="89" t="s">
        <v>22</v>
      </c>
      <c r="C263" s="88" t="s">
        <v>17</v>
      </c>
      <c r="D263" s="129" t="s">
        <v>38</v>
      </c>
      <c r="E263" s="20" t="s">
        <v>49</v>
      </c>
      <c r="F263" s="20">
        <v>1.61</v>
      </c>
      <c r="G263" s="20">
        <v>0</v>
      </c>
      <c r="H263" s="20">
        <v>1.01</v>
      </c>
      <c r="I263" s="20">
        <v>0.49</v>
      </c>
      <c r="J263" s="20">
        <v>0</v>
      </c>
      <c r="K263" s="20">
        <v>3.1116999999999999</v>
      </c>
      <c r="L263" s="35">
        <f t="shared" si="12"/>
        <v>0.24</v>
      </c>
      <c r="M263" s="35">
        <f t="shared" si="13"/>
        <v>2</v>
      </c>
    </row>
    <row r="264" spans="1:13" ht="27" hidden="1" thickBot="1">
      <c r="A264" s="35">
        <f t="shared" si="14"/>
        <v>22</v>
      </c>
      <c r="B264" s="89" t="s">
        <v>22</v>
      </c>
      <c r="C264" s="88" t="s">
        <v>17</v>
      </c>
      <c r="D264" s="129" t="s">
        <v>38</v>
      </c>
      <c r="E264" s="20" t="s">
        <v>208</v>
      </c>
      <c r="F264" s="20">
        <v>1.61</v>
      </c>
      <c r="G264" s="20">
        <v>0</v>
      </c>
      <c r="H264" s="20">
        <v>1.01</v>
      </c>
      <c r="I264" s="20">
        <v>0.49</v>
      </c>
      <c r="J264" s="20">
        <v>0</v>
      </c>
      <c r="K264" s="20">
        <v>3.1116000000000001</v>
      </c>
      <c r="L264" s="35">
        <f t="shared" si="12"/>
        <v>0.24</v>
      </c>
      <c r="M264" s="35">
        <f t="shared" si="13"/>
        <v>2</v>
      </c>
    </row>
    <row r="265" spans="1:13" ht="14.4" hidden="1" thickBot="1">
      <c r="A265" s="35">
        <f t="shared" si="14"/>
        <v>8</v>
      </c>
      <c r="B265" s="89" t="s">
        <v>22</v>
      </c>
      <c r="C265" s="88" t="s">
        <v>17</v>
      </c>
      <c r="D265" s="129" t="s">
        <v>38</v>
      </c>
      <c r="E265" s="20" t="s">
        <v>57</v>
      </c>
      <c r="F265" s="20">
        <v>1.61</v>
      </c>
      <c r="G265" s="20">
        <v>0</v>
      </c>
      <c r="H265" s="20">
        <v>1.01</v>
      </c>
      <c r="I265" s="20">
        <v>0.49</v>
      </c>
      <c r="J265" s="20">
        <v>0</v>
      </c>
      <c r="K265" s="20">
        <v>3.1116000000000001</v>
      </c>
      <c r="L265" s="35">
        <f t="shared" si="12"/>
        <v>0.24</v>
      </c>
      <c r="M265" s="35">
        <f t="shared" si="13"/>
        <v>2</v>
      </c>
    </row>
    <row r="266" spans="1:13" ht="27" thickBot="1">
      <c r="A266" s="35">
        <f t="shared" si="14"/>
        <v>1</v>
      </c>
      <c r="B266" s="89" t="s">
        <v>22</v>
      </c>
      <c r="C266" s="88" t="s">
        <v>17</v>
      </c>
      <c r="D266" s="129" t="s">
        <v>38</v>
      </c>
      <c r="E266" s="59" t="s">
        <v>42</v>
      </c>
      <c r="F266" s="20">
        <v>1.61</v>
      </c>
      <c r="G266" s="20">
        <v>0.14000000000000001</v>
      </c>
      <c r="H266" s="20">
        <v>1.01</v>
      </c>
      <c r="I266" s="20">
        <v>0.24</v>
      </c>
      <c r="J266" s="20">
        <v>0</v>
      </c>
      <c r="K266" s="20">
        <v>3.0105</v>
      </c>
      <c r="L266" s="35">
        <f t="shared" si="12"/>
        <v>0.24</v>
      </c>
      <c r="M266" s="35">
        <f t="shared" si="13"/>
        <v>1</v>
      </c>
    </row>
    <row r="267" spans="1:13" ht="40.200000000000003" hidden="1" thickBot="1">
      <c r="A267" s="35">
        <f t="shared" si="14"/>
        <v>14</v>
      </c>
      <c r="B267" s="89" t="s">
        <v>22</v>
      </c>
      <c r="C267" s="88" t="s">
        <v>17</v>
      </c>
      <c r="D267" s="129" t="s">
        <v>38</v>
      </c>
      <c r="E267" s="20" t="s">
        <v>44</v>
      </c>
      <c r="F267" s="20">
        <v>1.61</v>
      </c>
      <c r="G267" s="20">
        <v>0.14000000000000001</v>
      </c>
      <c r="H267" s="20">
        <v>1.01</v>
      </c>
      <c r="I267" s="20">
        <v>0.24</v>
      </c>
      <c r="J267" s="20">
        <v>0</v>
      </c>
      <c r="K267" s="20">
        <v>3.0066000000000002</v>
      </c>
      <c r="L267" s="35">
        <f t="shared" si="12"/>
        <v>0.24</v>
      </c>
      <c r="M267" s="35">
        <f t="shared" si="13"/>
        <v>1</v>
      </c>
    </row>
    <row r="268" spans="1:13" ht="27" hidden="1" thickBot="1">
      <c r="A268" s="35">
        <f t="shared" si="14"/>
        <v>9</v>
      </c>
      <c r="B268" s="89" t="s">
        <v>22</v>
      </c>
      <c r="C268" s="88" t="s">
        <v>17</v>
      </c>
      <c r="D268" s="129" t="s">
        <v>38</v>
      </c>
      <c r="E268" s="20" t="s">
        <v>54</v>
      </c>
      <c r="F268" s="20">
        <v>1.61</v>
      </c>
      <c r="G268" s="20">
        <v>0</v>
      </c>
      <c r="H268" s="20">
        <v>1.01</v>
      </c>
      <c r="I268" s="20">
        <v>0.24</v>
      </c>
      <c r="J268" s="20">
        <v>0</v>
      </c>
      <c r="K268" s="20">
        <v>2.8685</v>
      </c>
      <c r="L268" s="35">
        <f t="shared" si="12"/>
        <v>0.24</v>
      </c>
      <c r="M268" s="35">
        <f t="shared" si="13"/>
        <v>1</v>
      </c>
    </row>
    <row r="269" spans="1:13" ht="40.200000000000003" hidden="1" thickBot="1">
      <c r="A269" s="35">
        <f t="shared" si="14"/>
        <v>17</v>
      </c>
      <c r="B269" s="89" t="s">
        <v>22</v>
      </c>
      <c r="C269" s="88" t="s">
        <v>17</v>
      </c>
      <c r="D269" s="129" t="s">
        <v>38</v>
      </c>
      <c r="E269" s="20" t="s">
        <v>182</v>
      </c>
      <c r="F269" s="20">
        <v>1.61</v>
      </c>
      <c r="G269" s="20">
        <v>0</v>
      </c>
      <c r="H269" s="20">
        <v>1.01</v>
      </c>
      <c r="I269" s="20">
        <v>0.24</v>
      </c>
      <c r="J269" s="20">
        <v>0</v>
      </c>
      <c r="K269" s="20">
        <v>2.8677000000000001</v>
      </c>
      <c r="L269" s="35">
        <f t="shared" si="12"/>
        <v>0.24</v>
      </c>
      <c r="M269" s="35">
        <f t="shared" si="13"/>
        <v>1</v>
      </c>
    </row>
    <row r="270" spans="1:13" ht="27" hidden="1" thickBot="1">
      <c r="A270" s="35">
        <f t="shared" si="14"/>
        <v>15</v>
      </c>
      <c r="B270" s="89" t="s">
        <v>22</v>
      </c>
      <c r="C270" s="88" t="s">
        <v>17</v>
      </c>
      <c r="D270" s="129" t="s">
        <v>38</v>
      </c>
      <c r="E270" s="20" t="s">
        <v>58</v>
      </c>
      <c r="F270" s="20">
        <v>1.61</v>
      </c>
      <c r="G270" s="20">
        <v>0</v>
      </c>
      <c r="H270" s="20">
        <v>1.01</v>
      </c>
      <c r="I270" s="20">
        <v>0.24</v>
      </c>
      <c r="J270" s="20">
        <v>0</v>
      </c>
      <c r="K270" s="20">
        <v>2.8677000000000001</v>
      </c>
      <c r="L270" s="35">
        <f t="shared" si="12"/>
        <v>0.24</v>
      </c>
      <c r="M270" s="35">
        <f t="shared" si="13"/>
        <v>1</v>
      </c>
    </row>
    <row r="271" spans="1:13" ht="27" hidden="1" thickBot="1">
      <c r="A271" s="35">
        <f t="shared" si="14"/>
        <v>15</v>
      </c>
      <c r="B271" s="89" t="s">
        <v>22</v>
      </c>
      <c r="C271" s="88" t="s">
        <v>17</v>
      </c>
      <c r="D271" s="129" t="s">
        <v>38</v>
      </c>
      <c r="E271" s="20" t="s">
        <v>59</v>
      </c>
      <c r="F271" s="20">
        <v>1.61</v>
      </c>
      <c r="G271" s="20">
        <v>0</v>
      </c>
      <c r="H271" s="20">
        <v>1.01</v>
      </c>
      <c r="I271" s="20">
        <v>0.24</v>
      </c>
      <c r="J271" s="20">
        <v>0</v>
      </c>
      <c r="K271" s="20">
        <v>2.8677000000000001</v>
      </c>
      <c r="L271" s="35">
        <f t="shared" si="12"/>
        <v>0.24</v>
      </c>
      <c r="M271" s="35">
        <f t="shared" si="13"/>
        <v>1</v>
      </c>
    </row>
    <row r="272" spans="1:13" ht="40.200000000000003" hidden="1" thickBot="1">
      <c r="A272" s="35">
        <f t="shared" si="14"/>
        <v>23</v>
      </c>
      <c r="B272" s="89" t="s">
        <v>22</v>
      </c>
      <c r="C272" s="88" t="s">
        <v>17</v>
      </c>
      <c r="D272" s="129" t="s">
        <v>38</v>
      </c>
      <c r="E272" s="20" t="s">
        <v>60</v>
      </c>
      <c r="F272" s="20">
        <v>1.61</v>
      </c>
      <c r="G272" s="20">
        <v>0</v>
      </c>
      <c r="H272" s="20">
        <v>1.01</v>
      </c>
      <c r="I272" s="20">
        <v>0.24</v>
      </c>
      <c r="J272" s="20">
        <v>0</v>
      </c>
      <c r="K272" s="20">
        <v>2.8677000000000001</v>
      </c>
      <c r="L272" s="35">
        <f t="shared" si="12"/>
        <v>0.24</v>
      </c>
      <c r="M272" s="35">
        <f t="shared" si="13"/>
        <v>1</v>
      </c>
    </row>
    <row r="273" spans="1:13" ht="40.200000000000003" hidden="1" thickBot="1">
      <c r="A273" s="35">
        <f t="shared" si="14"/>
        <v>6</v>
      </c>
      <c r="B273" s="89" t="s">
        <v>22</v>
      </c>
      <c r="C273" s="88" t="s">
        <v>17</v>
      </c>
      <c r="D273" s="129" t="s">
        <v>38</v>
      </c>
      <c r="E273" s="20" t="s">
        <v>53</v>
      </c>
      <c r="F273" s="20">
        <v>1.61</v>
      </c>
      <c r="G273" s="20">
        <v>0</v>
      </c>
      <c r="H273" s="20">
        <v>1.01</v>
      </c>
      <c r="I273" s="20">
        <v>0.24</v>
      </c>
      <c r="J273" s="20">
        <v>0</v>
      </c>
      <c r="K273" s="20">
        <v>2.8677000000000001</v>
      </c>
      <c r="L273" s="35">
        <f t="shared" si="12"/>
        <v>0.24</v>
      </c>
      <c r="M273" s="35">
        <f t="shared" si="13"/>
        <v>1</v>
      </c>
    </row>
    <row r="274" spans="1:13" ht="27" hidden="1" thickBot="1">
      <c r="A274" s="35">
        <f t="shared" si="14"/>
        <v>13</v>
      </c>
      <c r="B274" s="89" t="s">
        <v>22</v>
      </c>
      <c r="C274" s="88" t="s">
        <v>17</v>
      </c>
      <c r="D274" s="129" t="s">
        <v>38</v>
      </c>
      <c r="E274" s="20" t="s">
        <v>52</v>
      </c>
      <c r="F274" s="20">
        <v>1.61</v>
      </c>
      <c r="G274" s="20">
        <v>0</v>
      </c>
      <c r="H274" s="20">
        <v>1.01</v>
      </c>
      <c r="I274" s="20">
        <v>0.24</v>
      </c>
      <c r="J274" s="20">
        <v>0</v>
      </c>
      <c r="K274" s="20">
        <v>2.8677000000000001</v>
      </c>
      <c r="L274" s="35">
        <f t="shared" si="12"/>
        <v>0.24</v>
      </c>
      <c r="M274" s="35">
        <f t="shared" si="13"/>
        <v>1</v>
      </c>
    </row>
    <row r="275" spans="1:13" ht="14.4" hidden="1" thickBot="1">
      <c r="A275" s="35">
        <f t="shared" si="14"/>
        <v>2</v>
      </c>
      <c r="B275" s="89" t="s">
        <v>22</v>
      </c>
      <c r="C275" s="88" t="s">
        <v>17</v>
      </c>
      <c r="D275" s="129" t="s">
        <v>38</v>
      </c>
      <c r="E275" s="20" t="s">
        <v>56</v>
      </c>
      <c r="F275" s="20">
        <v>1.61</v>
      </c>
      <c r="G275" s="20">
        <v>0</v>
      </c>
      <c r="H275" s="20">
        <v>1.01</v>
      </c>
      <c r="I275" s="20">
        <v>0.24</v>
      </c>
      <c r="J275" s="20">
        <v>0</v>
      </c>
      <c r="K275" s="20">
        <v>2.8677000000000001</v>
      </c>
      <c r="L275" s="35">
        <f t="shared" si="12"/>
        <v>0.24</v>
      </c>
      <c r="M275" s="35">
        <f t="shared" si="13"/>
        <v>1</v>
      </c>
    </row>
    <row r="276" spans="1:13" ht="27" hidden="1" thickBot="1">
      <c r="A276" s="35">
        <f t="shared" si="14"/>
        <v>10</v>
      </c>
      <c r="B276" s="89" t="s">
        <v>22</v>
      </c>
      <c r="C276" s="88" t="s">
        <v>17</v>
      </c>
      <c r="D276" s="129" t="s">
        <v>38</v>
      </c>
      <c r="E276" s="20" t="s">
        <v>55</v>
      </c>
      <c r="F276" s="20">
        <v>1.61</v>
      </c>
      <c r="G276" s="20">
        <v>0</v>
      </c>
      <c r="H276" s="20">
        <v>1.01</v>
      </c>
      <c r="I276" s="20">
        <v>0.24</v>
      </c>
      <c r="J276" s="20">
        <v>0</v>
      </c>
      <c r="K276" s="20">
        <v>2.8677000000000001</v>
      </c>
      <c r="L276" s="35">
        <f t="shared" si="12"/>
        <v>0.24</v>
      </c>
      <c r="M276" s="35">
        <f t="shared" si="13"/>
        <v>1</v>
      </c>
    </row>
    <row r="277" spans="1:13" ht="27" hidden="1" thickBot="1">
      <c r="A277" s="35">
        <f t="shared" si="14"/>
        <v>10</v>
      </c>
      <c r="B277" s="89" t="s">
        <v>22</v>
      </c>
      <c r="C277" s="88" t="s">
        <v>17</v>
      </c>
      <c r="D277" s="129" t="s">
        <v>38</v>
      </c>
      <c r="E277" s="20" t="s">
        <v>51</v>
      </c>
      <c r="F277" s="20">
        <v>1.61</v>
      </c>
      <c r="G277" s="20">
        <v>0</v>
      </c>
      <c r="H277" s="20">
        <v>1.01</v>
      </c>
      <c r="I277" s="20">
        <v>0.24</v>
      </c>
      <c r="J277" s="20">
        <v>0</v>
      </c>
      <c r="K277" s="20">
        <v>2.8677000000000001</v>
      </c>
      <c r="L277" s="35">
        <f t="shared" si="12"/>
        <v>0.24</v>
      </c>
      <c r="M277" s="35">
        <f t="shared" si="13"/>
        <v>1</v>
      </c>
    </row>
    <row r="278" spans="1:13" ht="27" hidden="1" thickBot="1">
      <c r="A278" s="35">
        <f t="shared" si="14"/>
        <v>19</v>
      </c>
      <c r="B278" s="89" t="s">
        <v>22</v>
      </c>
      <c r="C278" s="88" t="s">
        <v>17</v>
      </c>
      <c r="D278" s="129" t="s">
        <v>38</v>
      </c>
      <c r="E278" s="20" t="s">
        <v>46</v>
      </c>
      <c r="F278" s="20">
        <v>1.61</v>
      </c>
      <c r="G278" s="20">
        <v>0</v>
      </c>
      <c r="H278" s="20">
        <v>1.01</v>
      </c>
      <c r="I278" s="20">
        <v>0.24</v>
      </c>
      <c r="J278" s="20">
        <v>0</v>
      </c>
      <c r="K278" s="20">
        <v>2.8677000000000001</v>
      </c>
      <c r="L278" s="35">
        <f t="shared" si="12"/>
        <v>0.24</v>
      </c>
      <c r="M278" s="35">
        <f t="shared" si="13"/>
        <v>1</v>
      </c>
    </row>
    <row r="279" spans="1:13" ht="27" hidden="1" thickBot="1">
      <c r="A279" s="35">
        <f t="shared" si="14"/>
        <v>3</v>
      </c>
      <c r="B279" s="89" t="s">
        <v>22</v>
      </c>
      <c r="C279" s="88" t="s">
        <v>17</v>
      </c>
      <c r="D279" s="129" t="s">
        <v>38</v>
      </c>
      <c r="E279" s="20" t="s">
        <v>61</v>
      </c>
      <c r="F279" s="20">
        <v>1.61</v>
      </c>
      <c r="G279" s="20">
        <v>0</v>
      </c>
      <c r="H279" s="20">
        <v>1.01</v>
      </c>
      <c r="I279" s="20">
        <v>0.24</v>
      </c>
      <c r="J279" s="20">
        <v>0</v>
      </c>
      <c r="K279" s="20">
        <v>2.8677000000000001</v>
      </c>
      <c r="L279" s="35">
        <f t="shared" si="12"/>
        <v>0.24</v>
      </c>
      <c r="M279" s="35">
        <f t="shared" si="13"/>
        <v>1</v>
      </c>
    </row>
    <row r="280" spans="1:13" ht="27" hidden="1" thickBot="1">
      <c r="A280" s="35">
        <f t="shared" si="14"/>
        <v>5</v>
      </c>
      <c r="B280" s="89" t="s">
        <v>22</v>
      </c>
      <c r="C280" s="88" t="s">
        <v>17</v>
      </c>
      <c r="D280" s="129" t="s">
        <v>38</v>
      </c>
      <c r="E280" s="20" t="s">
        <v>62</v>
      </c>
      <c r="F280" s="20">
        <v>1.61</v>
      </c>
      <c r="G280" s="20">
        <v>0</v>
      </c>
      <c r="H280" s="20">
        <v>1.01</v>
      </c>
      <c r="I280" s="20">
        <v>0.24</v>
      </c>
      <c r="J280" s="20">
        <v>0</v>
      </c>
      <c r="K280" s="20">
        <v>2.8677000000000001</v>
      </c>
      <c r="L280" s="35">
        <f t="shared" si="12"/>
        <v>0.24</v>
      </c>
      <c r="M280" s="35">
        <f t="shared" si="13"/>
        <v>1</v>
      </c>
    </row>
    <row r="281" spans="1:13" ht="27" hidden="1" thickBot="1">
      <c r="A281" s="35">
        <f t="shared" si="14"/>
        <v>12</v>
      </c>
      <c r="B281" s="89" t="s">
        <v>22</v>
      </c>
      <c r="C281" s="88" t="s">
        <v>17</v>
      </c>
      <c r="D281" s="129" t="s">
        <v>38</v>
      </c>
      <c r="E281" s="20" t="s">
        <v>64</v>
      </c>
      <c r="F281" s="20">
        <v>1.61</v>
      </c>
      <c r="G281" s="20">
        <v>0</v>
      </c>
      <c r="H281" s="20">
        <v>0.71</v>
      </c>
      <c r="I281" s="20">
        <v>0.49</v>
      </c>
      <c r="J281" s="20">
        <v>0</v>
      </c>
      <c r="K281" s="20">
        <v>2.8079000000000001</v>
      </c>
      <c r="L281" s="35">
        <f t="shared" si="12"/>
        <v>0.24</v>
      </c>
      <c r="M281" s="35">
        <f t="shared" si="13"/>
        <v>2</v>
      </c>
    </row>
    <row r="282" spans="1:13" ht="14.4" hidden="1" thickBot="1">
      <c r="A282" s="35">
        <f t="shared" si="14"/>
        <v>8</v>
      </c>
      <c r="B282" s="89" t="s">
        <v>22</v>
      </c>
      <c r="C282" s="88" t="s">
        <v>17</v>
      </c>
      <c r="D282" s="129" t="s">
        <v>38</v>
      </c>
      <c r="E282" s="20" t="s">
        <v>63</v>
      </c>
      <c r="F282" s="20">
        <v>1.61</v>
      </c>
      <c r="G282" s="20">
        <v>0</v>
      </c>
      <c r="H282" s="20">
        <v>0.71</v>
      </c>
      <c r="I282" s="20">
        <v>0.49</v>
      </c>
      <c r="J282" s="20">
        <v>0</v>
      </c>
      <c r="K282" s="20">
        <v>2.8079000000000001</v>
      </c>
      <c r="L282" s="35">
        <f t="shared" ref="L282:L345" si="15">_xlfn.MINIFS($I$89:$I$600,$B$89:$B$600,B282,$D$89:$D$600,D282)</f>
        <v>0.24</v>
      </c>
      <c r="M282" s="35">
        <f t="shared" ref="M282:M345" si="16">ROUND(I282/L282,0)</f>
        <v>2</v>
      </c>
    </row>
    <row r="283" spans="1:13" ht="27" hidden="1" thickBot="1">
      <c r="A283" s="35">
        <f t="shared" si="14"/>
        <v>5</v>
      </c>
      <c r="B283" s="89" t="s">
        <v>22</v>
      </c>
      <c r="C283" s="88" t="s">
        <v>17</v>
      </c>
      <c r="D283" s="129" t="s">
        <v>38</v>
      </c>
      <c r="E283" s="20" t="s">
        <v>65</v>
      </c>
      <c r="F283" s="20">
        <v>1.61</v>
      </c>
      <c r="G283" s="20">
        <v>0</v>
      </c>
      <c r="H283" s="20">
        <v>0.71</v>
      </c>
      <c r="I283" s="20">
        <v>0.24</v>
      </c>
      <c r="J283" s="20">
        <v>0</v>
      </c>
      <c r="K283" s="20">
        <v>2.5640000000000001</v>
      </c>
      <c r="L283" s="35">
        <f t="shared" si="15"/>
        <v>0.24</v>
      </c>
      <c r="M283" s="35">
        <f t="shared" si="16"/>
        <v>1</v>
      </c>
    </row>
    <row r="284" spans="1:13" ht="27" hidden="1" thickBot="1">
      <c r="A284" s="35">
        <f t="shared" si="14"/>
        <v>3</v>
      </c>
      <c r="B284" s="89" t="s">
        <v>22</v>
      </c>
      <c r="C284" s="88" t="s">
        <v>17</v>
      </c>
      <c r="D284" s="129" t="s">
        <v>38</v>
      </c>
      <c r="E284" s="20" t="s">
        <v>66</v>
      </c>
      <c r="F284" s="20">
        <v>1.61</v>
      </c>
      <c r="G284" s="20">
        <v>0</v>
      </c>
      <c r="H284" s="20">
        <v>0.71</v>
      </c>
      <c r="I284" s="20">
        <v>0.24</v>
      </c>
      <c r="J284" s="20">
        <v>0</v>
      </c>
      <c r="K284" s="20">
        <v>2.5640000000000001</v>
      </c>
      <c r="L284" s="35">
        <f t="shared" si="15"/>
        <v>0.24</v>
      </c>
      <c r="M284" s="35">
        <f t="shared" si="16"/>
        <v>1</v>
      </c>
    </row>
    <row r="285" spans="1:13" ht="27" hidden="1" thickBot="1">
      <c r="A285" s="35">
        <f t="shared" si="14"/>
        <v>21</v>
      </c>
      <c r="B285" s="89" t="s">
        <v>22</v>
      </c>
      <c r="C285" s="88" t="s">
        <v>17</v>
      </c>
      <c r="D285" s="125" t="s">
        <v>67</v>
      </c>
      <c r="E285" s="20" t="s">
        <v>68</v>
      </c>
      <c r="F285" s="20">
        <v>0.54</v>
      </c>
      <c r="G285" s="20">
        <v>1.21</v>
      </c>
      <c r="H285" s="20">
        <v>0.93</v>
      </c>
      <c r="I285" s="20">
        <v>0.26</v>
      </c>
      <c r="J285" s="20">
        <v>0.59</v>
      </c>
      <c r="K285" s="20">
        <v>3.5226999999999999</v>
      </c>
      <c r="L285" s="35">
        <f t="shared" si="15"/>
        <v>0.09</v>
      </c>
      <c r="M285" s="35">
        <f t="shared" si="16"/>
        <v>3</v>
      </c>
    </row>
    <row r="286" spans="1:13" ht="27" thickBot="1">
      <c r="A286" s="35">
        <f t="shared" si="14"/>
        <v>1</v>
      </c>
      <c r="B286" s="89" t="s">
        <v>22</v>
      </c>
      <c r="C286" s="88" t="s">
        <v>17</v>
      </c>
      <c r="D286" s="125" t="s">
        <v>67</v>
      </c>
      <c r="E286" s="59" t="s">
        <v>79</v>
      </c>
      <c r="F286" s="20">
        <v>0.54</v>
      </c>
      <c r="G286" s="20">
        <v>1.41</v>
      </c>
      <c r="H286" s="20">
        <v>0.65</v>
      </c>
      <c r="I286" s="20">
        <v>0.09</v>
      </c>
      <c r="J286" s="20">
        <v>0.6</v>
      </c>
      <c r="K286" s="20">
        <v>3.2887</v>
      </c>
      <c r="L286" s="35">
        <f t="shared" si="15"/>
        <v>0.09</v>
      </c>
      <c r="M286" s="35">
        <f t="shared" si="16"/>
        <v>1</v>
      </c>
    </row>
    <row r="287" spans="1:13" ht="27" hidden="1" thickBot="1">
      <c r="A287" s="35">
        <f t="shared" si="14"/>
        <v>7</v>
      </c>
      <c r="B287" s="89" t="s">
        <v>22</v>
      </c>
      <c r="C287" s="88" t="s">
        <v>17</v>
      </c>
      <c r="D287" s="125" t="s">
        <v>67</v>
      </c>
      <c r="E287" s="20" t="s">
        <v>69</v>
      </c>
      <c r="F287" s="20">
        <v>0.54</v>
      </c>
      <c r="G287" s="20">
        <v>0.81</v>
      </c>
      <c r="H287" s="20">
        <v>0.96</v>
      </c>
      <c r="I287" s="20">
        <v>0.18</v>
      </c>
      <c r="J287" s="20">
        <v>0.59</v>
      </c>
      <c r="K287" s="20">
        <v>3.0701000000000001</v>
      </c>
      <c r="L287" s="35">
        <f t="shared" si="15"/>
        <v>0.09</v>
      </c>
      <c r="M287" s="35">
        <f t="shared" si="16"/>
        <v>2</v>
      </c>
    </row>
    <row r="288" spans="1:13" ht="27" hidden="1" thickBot="1">
      <c r="A288" s="35">
        <f t="shared" si="14"/>
        <v>7</v>
      </c>
      <c r="B288" s="89" t="s">
        <v>22</v>
      </c>
      <c r="C288" s="88" t="s">
        <v>17</v>
      </c>
      <c r="D288" s="125" t="s">
        <v>67</v>
      </c>
      <c r="E288" s="20" t="s">
        <v>70</v>
      </c>
      <c r="F288" s="20">
        <v>0.54</v>
      </c>
      <c r="G288" s="20">
        <v>0.73</v>
      </c>
      <c r="H288" s="20">
        <v>0.93</v>
      </c>
      <c r="I288" s="20">
        <v>0.18</v>
      </c>
      <c r="J288" s="20">
        <v>0.53</v>
      </c>
      <c r="K288" s="20">
        <v>2.9007999999999998</v>
      </c>
      <c r="L288" s="35">
        <f t="shared" si="15"/>
        <v>0.09</v>
      </c>
      <c r="M288" s="35">
        <f t="shared" si="16"/>
        <v>2</v>
      </c>
    </row>
    <row r="289" spans="1:13" ht="27" hidden="1" thickBot="1">
      <c r="A289" s="35">
        <f t="shared" si="14"/>
        <v>16</v>
      </c>
      <c r="B289" s="89" t="s">
        <v>22</v>
      </c>
      <c r="C289" s="88" t="s">
        <v>17</v>
      </c>
      <c r="D289" s="125" t="s">
        <v>67</v>
      </c>
      <c r="E289" s="20" t="s">
        <v>72</v>
      </c>
      <c r="F289" s="20">
        <v>0.54</v>
      </c>
      <c r="G289" s="20">
        <v>0.68</v>
      </c>
      <c r="H289" s="20">
        <v>0.93</v>
      </c>
      <c r="I289" s="20">
        <v>0.09</v>
      </c>
      <c r="J289" s="20">
        <v>0.54</v>
      </c>
      <c r="K289" s="20">
        <v>2.7812000000000001</v>
      </c>
      <c r="L289" s="35">
        <f t="shared" si="15"/>
        <v>0.09</v>
      </c>
      <c r="M289" s="35">
        <f t="shared" si="16"/>
        <v>1</v>
      </c>
    </row>
    <row r="290" spans="1:13" ht="27" hidden="1" thickBot="1">
      <c r="A290" s="35">
        <f t="shared" si="14"/>
        <v>11</v>
      </c>
      <c r="B290" s="89" t="s">
        <v>22</v>
      </c>
      <c r="C290" s="88" t="s">
        <v>17</v>
      </c>
      <c r="D290" s="125" t="s">
        <v>67</v>
      </c>
      <c r="E290" s="20" t="s">
        <v>76</v>
      </c>
      <c r="F290" s="20">
        <v>0.54</v>
      </c>
      <c r="G290" s="20">
        <v>0.47</v>
      </c>
      <c r="H290" s="20">
        <v>0.93</v>
      </c>
      <c r="I290" s="20">
        <v>0.09</v>
      </c>
      <c r="J290" s="20">
        <v>0.63</v>
      </c>
      <c r="K290" s="20">
        <v>2.6539000000000001</v>
      </c>
      <c r="L290" s="35">
        <f t="shared" si="15"/>
        <v>0.09</v>
      </c>
      <c r="M290" s="35">
        <f t="shared" si="16"/>
        <v>1</v>
      </c>
    </row>
    <row r="291" spans="1:13" ht="27" hidden="1" thickBot="1">
      <c r="A291" s="35">
        <f t="shared" si="14"/>
        <v>19</v>
      </c>
      <c r="B291" s="89" t="s">
        <v>22</v>
      </c>
      <c r="C291" s="88" t="s">
        <v>17</v>
      </c>
      <c r="D291" s="125" t="s">
        <v>67</v>
      </c>
      <c r="E291" s="20" t="s">
        <v>75</v>
      </c>
      <c r="F291" s="20">
        <v>0.54</v>
      </c>
      <c r="G291" s="20">
        <v>0.57999999999999996</v>
      </c>
      <c r="H291" s="20">
        <v>0.93</v>
      </c>
      <c r="I291" s="20">
        <v>0.09</v>
      </c>
      <c r="J291" s="20">
        <v>0.5</v>
      </c>
      <c r="K291" s="20">
        <v>2.6383999999999999</v>
      </c>
      <c r="L291" s="35">
        <f t="shared" si="15"/>
        <v>0.09</v>
      </c>
      <c r="M291" s="35">
        <f t="shared" si="16"/>
        <v>1</v>
      </c>
    </row>
    <row r="292" spans="1:13" ht="27" hidden="1" thickBot="1">
      <c r="A292" s="35">
        <f t="shared" si="14"/>
        <v>13</v>
      </c>
      <c r="B292" s="89" t="s">
        <v>22</v>
      </c>
      <c r="C292" s="88" t="s">
        <v>17</v>
      </c>
      <c r="D292" s="125" t="s">
        <v>67</v>
      </c>
      <c r="E292" s="20" t="s">
        <v>73</v>
      </c>
      <c r="F292" s="20">
        <v>0.54</v>
      </c>
      <c r="G292" s="20">
        <v>0.54</v>
      </c>
      <c r="H292" s="20">
        <v>0.96</v>
      </c>
      <c r="I292" s="20">
        <v>0.09</v>
      </c>
      <c r="J292" s="20">
        <v>0.51</v>
      </c>
      <c r="K292" s="20">
        <v>2.6352000000000002</v>
      </c>
      <c r="L292" s="35">
        <f t="shared" si="15"/>
        <v>0.09</v>
      </c>
      <c r="M292" s="35">
        <f t="shared" si="16"/>
        <v>1</v>
      </c>
    </row>
    <row r="293" spans="1:13" ht="27" hidden="1" thickBot="1">
      <c r="A293" s="35">
        <f t="shared" si="14"/>
        <v>18</v>
      </c>
      <c r="B293" s="89" t="s">
        <v>22</v>
      </c>
      <c r="C293" s="88" t="s">
        <v>17</v>
      </c>
      <c r="D293" s="125" t="s">
        <v>67</v>
      </c>
      <c r="E293" s="20" t="s">
        <v>92</v>
      </c>
      <c r="F293" s="20">
        <v>0.55000000000000004</v>
      </c>
      <c r="G293" s="20">
        <v>0.48</v>
      </c>
      <c r="H293" s="20">
        <v>0.93</v>
      </c>
      <c r="I293" s="20">
        <v>0.09</v>
      </c>
      <c r="J293" s="20">
        <v>0.54</v>
      </c>
      <c r="K293" s="20">
        <v>2.5935999999999999</v>
      </c>
      <c r="L293" s="35">
        <f t="shared" si="15"/>
        <v>0.09</v>
      </c>
      <c r="M293" s="35">
        <f t="shared" si="16"/>
        <v>1</v>
      </c>
    </row>
    <row r="294" spans="1:13" ht="40.200000000000003" hidden="1" thickBot="1">
      <c r="A294" s="35">
        <f t="shared" si="14"/>
        <v>23</v>
      </c>
      <c r="B294" s="89" t="s">
        <v>22</v>
      </c>
      <c r="C294" s="88" t="s">
        <v>17</v>
      </c>
      <c r="D294" s="125" t="s">
        <v>67</v>
      </c>
      <c r="E294" s="20" t="s">
        <v>84</v>
      </c>
      <c r="F294" s="20">
        <v>0.54</v>
      </c>
      <c r="G294" s="20">
        <v>0.5</v>
      </c>
      <c r="H294" s="20">
        <v>0.96</v>
      </c>
      <c r="I294" s="20">
        <v>0.09</v>
      </c>
      <c r="J294" s="20">
        <v>0.42</v>
      </c>
      <c r="K294" s="20">
        <v>2.5082</v>
      </c>
      <c r="L294" s="35">
        <f t="shared" si="15"/>
        <v>0.09</v>
      </c>
      <c r="M294" s="35">
        <f t="shared" si="16"/>
        <v>1</v>
      </c>
    </row>
    <row r="295" spans="1:13" ht="27" hidden="1" thickBot="1">
      <c r="A295" s="35">
        <f t="shared" si="14"/>
        <v>9</v>
      </c>
      <c r="B295" s="89" t="s">
        <v>22</v>
      </c>
      <c r="C295" s="88" t="s">
        <v>17</v>
      </c>
      <c r="D295" s="125" t="s">
        <v>67</v>
      </c>
      <c r="E295" s="20" t="s">
        <v>93</v>
      </c>
      <c r="F295" s="20">
        <v>0.54</v>
      </c>
      <c r="G295" s="20">
        <v>0.38</v>
      </c>
      <c r="H295" s="20">
        <v>0.96</v>
      </c>
      <c r="I295" s="20">
        <v>0.09</v>
      </c>
      <c r="J295" s="20">
        <v>0.54</v>
      </c>
      <c r="K295" s="20">
        <v>2.5070000000000001</v>
      </c>
      <c r="L295" s="35">
        <f t="shared" si="15"/>
        <v>0.09</v>
      </c>
      <c r="M295" s="35">
        <f t="shared" si="16"/>
        <v>1</v>
      </c>
    </row>
    <row r="296" spans="1:13" ht="14.4" hidden="1" thickBot="1">
      <c r="A296" s="35">
        <f t="shared" si="14"/>
        <v>2</v>
      </c>
      <c r="B296" s="89" t="s">
        <v>22</v>
      </c>
      <c r="C296" s="88" t="s">
        <v>17</v>
      </c>
      <c r="D296" s="125" t="s">
        <v>67</v>
      </c>
      <c r="E296" s="20" t="s">
        <v>71</v>
      </c>
      <c r="F296" s="20">
        <v>0.54</v>
      </c>
      <c r="G296" s="20">
        <v>0.34</v>
      </c>
      <c r="H296" s="20">
        <v>0.93</v>
      </c>
      <c r="I296" s="20">
        <v>0.09</v>
      </c>
      <c r="J296" s="20">
        <v>0.6</v>
      </c>
      <c r="K296" s="20">
        <v>2.4969000000000001</v>
      </c>
      <c r="L296" s="35">
        <f t="shared" si="15"/>
        <v>0.09</v>
      </c>
      <c r="M296" s="35">
        <f t="shared" si="16"/>
        <v>1</v>
      </c>
    </row>
    <row r="297" spans="1:13" ht="40.200000000000003" hidden="1" thickBot="1">
      <c r="A297" s="35">
        <f t="shared" si="14"/>
        <v>23</v>
      </c>
      <c r="B297" s="89" t="s">
        <v>22</v>
      </c>
      <c r="C297" s="88" t="s">
        <v>17</v>
      </c>
      <c r="D297" s="125" t="s">
        <v>67</v>
      </c>
      <c r="E297" s="20" t="s">
        <v>89</v>
      </c>
      <c r="F297" s="20">
        <v>0.54</v>
      </c>
      <c r="G297" s="20">
        <v>0.5</v>
      </c>
      <c r="H297" s="20">
        <v>0.93</v>
      </c>
      <c r="I297" s="20">
        <v>0.09</v>
      </c>
      <c r="J297" s="20">
        <v>0.41</v>
      </c>
      <c r="K297" s="20">
        <v>2.4628000000000001</v>
      </c>
      <c r="L297" s="35">
        <f t="shared" si="15"/>
        <v>0.09</v>
      </c>
      <c r="M297" s="35">
        <f t="shared" si="16"/>
        <v>1</v>
      </c>
    </row>
    <row r="298" spans="1:13" ht="27" hidden="1" thickBot="1">
      <c r="A298" s="35">
        <f t="shared" si="14"/>
        <v>9</v>
      </c>
      <c r="B298" s="89" t="s">
        <v>22</v>
      </c>
      <c r="C298" s="88" t="s">
        <v>17</v>
      </c>
      <c r="D298" s="125" t="s">
        <v>67</v>
      </c>
      <c r="E298" s="20" t="s">
        <v>95</v>
      </c>
      <c r="F298" s="20">
        <v>0.54</v>
      </c>
      <c r="G298" s="20">
        <v>0.38</v>
      </c>
      <c r="H298" s="20">
        <v>0.93</v>
      </c>
      <c r="I298" s="20">
        <v>0.09</v>
      </c>
      <c r="J298" s="20">
        <v>0.53</v>
      </c>
      <c r="K298" s="20">
        <v>2.4615</v>
      </c>
      <c r="L298" s="35">
        <f t="shared" si="15"/>
        <v>0.09</v>
      </c>
      <c r="M298" s="35">
        <f t="shared" si="16"/>
        <v>1</v>
      </c>
    </row>
    <row r="299" spans="1:13" ht="27" hidden="1" thickBot="1">
      <c r="A299" s="35">
        <f t="shared" si="14"/>
        <v>12</v>
      </c>
      <c r="B299" s="89" t="s">
        <v>22</v>
      </c>
      <c r="C299" s="88" t="s">
        <v>17</v>
      </c>
      <c r="D299" s="125" t="s">
        <v>67</v>
      </c>
      <c r="E299" s="20" t="s">
        <v>82</v>
      </c>
      <c r="F299" s="20">
        <v>0.54</v>
      </c>
      <c r="G299" s="20">
        <v>0.26</v>
      </c>
      <c r="H299" s="20">
        <v>0.96</v>
      </c>
      <c r="I299" s="20">
        <v>0.18</v>
      </c>
      <c r="J299" s="20">
        <v>0.51</v>
      </c>
      <c r="K299" s="20">
        <v>2.4422999999999999</v>
      </c>
      <c r="L299" s="35">
        <f t="shared" si="15"/>
        <v>0.09</v>
      </c>
      <c r="M299" s="35">
        <f t="shared" si="16"/>
        <v>2</v>
      </c>
    </row>
    <row r="300" spans="1:13" ht="40.200000000000003" hidden="1" thickBot="1">
      <c r="A300" s="35">
        <f t="shared" si="14"/>
        <v>4</v>
      </c>
      <c r="B300" s="89" t="s">
        <v>22</v>
      </c>
      <c r="C300" s="88" t="s">
        <v>17</v>
      </c>
      <c r="D300" s="125" t="s">
        <v>67</v>
      </c>
      <c r="E300" s="20" t="s">
        <v>86</v>
      </c>
      <c r="F300" s="20">
        <v>0.54</v>
      </c>
      <c r="G300" s="20">
        <v>0.25</v>
      </c>
      <c r="H300" s="20">
        <v>0.93</v>
      </c>
      <c r="I300" s="20">
        <v>0.18</v>
      </c>
      <c r="J300" s="20">
        <v>0.53</v>
      </c>
      <c r="K300" s="20">
        <v>2.423</v>
      </c>
      <c r="L300" s="35">
        <f t="shared" si="15"/>
        <v>0.09</v>
      </c>
      <c r="M300" s="35">
        <f t="shared" si="16"/>
        <v>2</v>
      </c>
    </row>
    <row r="301" spans="1:13" ht="40.200000000000003" hidden="1" thickBot="1">
      <c r="A301" s="35">
        <f t="shared" si="14"/>
        <v>17</v>
      </c>
      <c r="B301" s="89" t="s">
        <v>22</v>
      </c>
      <c r="C301" s="88" t="s">
        <v>17</v>
      </c>
      <c r="D301" s="125" t="s">
        <v>67</v>
      </c>
      <c r="E301" s="20" t="s">
        <v>74</v>
      </c>
      <c r="F301" s="20">
        <v>0.54</v>
      </c>
      <c r="G301" s="20">
        <v>1.1000000000000001</v>
      </c>
      <c r="H301" s="20">
        <v>0.65</v>
      </c>
      <c r="I301" s="20">
        <v>0.09</v>
      </c>
      <c r="J301" s="20">
        <v>0</v>
      </c>
      <c r="K301" s="20">
        <v>2.3769999999999998</v>
      </c>
      <c r="L301" s="35">
        <f t="shared" si="15"/>
        <v>0.09</v>
      </c>
      <c r="M301" s="35">
        <f t="shared" si="16"/>
        <v>1</v>
      </c>
    </row>
    <row r="302" spans="1:13" ht="14.4" hidden="1" thickBot="1">
      <c r="A302" s="35">
        <f t="shared" si="14"/>
        <v>8</v>
      </c>
      <c r="B302" s="89" t="s">
        <v>22</v>
      </c>
      <c r="C302" s="88" t="s">
        <v>17</v>
      </c>
      <c r="D302" s="125" t="s">
        <v>67</v>
      </c>
      <c r="E302" s="20" t="s">
        <v>80</v>
      </c>
      <c r="F302" s="20">
        <v>0.54</v>
      </c>
      <c r="G302" s="20">
        <v>0.2</v>
      </c>
      <c r="H302" s="20">
        <v>0.93</v>
      </c>
      <c r="I302" s="20">
        <v>0.18</v>
      </c>
      <c r="J302" s="20">
        <v>0.47</v>
      </c>
      <c r="K302" s="20">
        <v>2.3142999999999998</v>
      </c>
      <c r="L302" s="35">
        <f t="shared" si="15"/>
        <v>0.09</v>
      </c>
      <c r="M302" s="35">
        <f t="shared" si="16"/>
        <v>2</v>
      </c>
    </row>
    <row r="303" spans="1:13" ht="40.200000000000003" hidden="1" thickBot="1">
      <c r="A303" s="35">
        <f t="shared" si="14"/>
        <v>14</v>
      </c>
      <c r="B303" s="89" t="s">
        <v>22</v>
      </c>
      <c r="C303" s="88" t="s">
        <v>17</v>
      </c>
      <c r="D303" s="125" t="s">
        <v>67</v>
      </c>
      <c r="E303" s="20" t="s">
        <v>90</v>
      </c>
      <c r="F303" s="20">
        <v>0.54</v>
      </c>
      <c r="G303" s="20">
        <v>0.26</v>
      </c>
      <c r="H303" s="20">
        <v>0.96</v>
      </c>
      <c r="I303" s="20">
        <v>0.09</v>
      </c>
      <c r="J303" s="20">
        <v>0.47</v>
      </c>
      <c r="K303" s="20">
        <v>2.3107000000000002</v>
      </c>
      <c r="L303" s="35">
        <f t="shared" si="15"/>
        <v>0.09</v>
      </c>
      <c r="M303" s="35">
        <f t="shared" si="16"/>
        <v>1</v>
      </c>
    </row>
    <row r="304" spans="1:13" ht="27" hidden="1" thickBot="1">
      <c r="A304" s="35">
        <f t="shared" si="14"/>
        <v>3</v>
      </c>
      <c r="B304" s="89" t="s">
        <v>22</v>
      </c>
      <c r="C304" s="88" t="s">
        <v>17</v>
      </c>
      <c r="D304" s="125" t="s">
        <v>67</v>
      </c>
      <c r="E304" s="20" t="s">
        <v>85</v>
      </c>
      <c r="F304" s="20">
        <v>0.54</v>
      </c>
      <c r="G304" s="20">
        <v>0.19</v>
      </c>
      <c r="H304" s="20">
        <v>0.93</v>
      </c>
      <c r="I304" s="20">
        <v>0.09</v>
      </c>
      <c r="J304" s="20">
        <v>0.54</v>
      </c>
      <c r="K304" s="20">
        <v>2.2841</v>
      </c>
      <c r="L304" s="35">
        <f t="shared" si="15"/>
        <v>0.09</v>
      </c>
      <c r="M304" s="35">
        <f t="shared" si="16"/>
        <v>1</v>
      </c>
    </row>
    <row r="305" spans="1:13" ht="40.200000000000003" hidden="1" thickBot="1">
      <c r="A305" s="35">
        <f t="shared" si="14"/>
        <v>14</v>
      </c>
      <c r="B305" s="89" t="s">
        <v>22</v>
      </c>
      <c r="C305" s="88" t="s">
        <v>17</v>
      </c>
      <c r="D305" s="125" t="s">
        <v>67</v>
      </c>
      <c r="E305" s="20" t="s">
        <v>91</v>
      </c>
      <c r="F305" s="20">
        <v>0.54</v>
      </c>
      <c r="G305" s="20">
        <v>0.26</v>
      </c>
      <c r="H305" s="20">
        <v>0.93</v>
      </c>
      <c r="I305" s="20">
        <v>0.09</v>
      </c>
      <c r="J305" s="20">
        <v>0.47</v>
      </c>
      <c r="K305" s="20">
        <v>2.2799</v>
      </c>
      <c r="L305" s="35">
        <f t="shared" si="15"/>
        <v>0.09</v>
      </c>
      <c r="M305" s="35">
        <f t="shared" si="16"/>
        <v>1</v>
      </c>
    </row>
    <row r="306" spans="1:13" ht="27" hidden="1" thickBot="1">
      <c r="A306" s="35">
        <f t="shared" si="14"/>
        <v>15</v>
      </c>
      <c r="B306" s="89" t="s">
        <v>22</v>
      </c>
      <c r="C306" s="88" t="s">
        <v>17</v>
      </c>
      <c r="D306" s="125" t="s">
        <v>67</v>
      </c>
      <c r="E306" s="20" t="s">
        <v>99</v>
      </c>
      <c r="F306" s="20">
        <v>0.54</v>
      </c>
      <c r="G306" s="20">
        <v>0.16</v>
      </c>
      <c r="H306" s="20">
        <v>0.93</v>
      </c>
      <c r="I306" s="20">
        <v>0.09</v>
      </c>
      <c r="J306" s="20">
        <v>0.53</v>
      </c>
      <c r="K306" s="20">
        <v>2.2427999999999999</v>
      </c>
      <c r="L306" s="35">
        <f t="shared" si="15"/>
        <v>0.09</v>
      </c>
      <c r="M306" s="35">
        <f t="shared" si="16"/>
        <v>1</v>
      </c>
    </row>
    <row r="307" spans="1:13" ht="27" hidden="1" thickBot="1">
      <c r="A307" s="35">
        <f t="shared" si="14"/>
        <v>5</v>
      </c>
      <c r="B307" s="89" t="s">
        <v>22</v>
      </c>
      <c r="C307" s="88" t="s">
        <v>17</v>
      </c>
      <c r="D307" s="125" t="s">
        <v>67</v>
      </c>
      <c r="E307" s="20" t="s">
        <v>88</v>
      </c>
      <c r="F307" s="20">
        <v>0.54</v>
      </c>
      <c r="G307" s="20">
        <v>0.2</v>
      </c>
      <c r="H307" s="20">
        <v>0.96</v>
      </c>
      <c r="I307" s="20">
        <v>0.09</v>
      </c>
      <c r="J307" s="20">
        <v>0.42</v>
      </c>
      <c r="K307" s="20">
        <v>2.2105000000000001</v>
      </c>
      <c r="L307" s="35">
        <f t="shared" si="15"/>
        <v>0.09</v>
      </c>
      <c r="M307" s="35">
        <f t="shared" si="16"/>
        <v>1</v>
      </c>
    </row>
    <row r="308" spans="1:13" ht="27" hidden="1" thickBot="1">
      <c r="A308" s="35">
        <f t="shared" si="14"/>
        <v>10</v>
      </c>
      <c r="B308" s="89" t="s">
        <v>22</v>
      </c>
      <c r="C308" s="88" t="s">
        <v>17</v>
      </c>
      <c r="D308" s="125" t="s">
        <v>67</v>
      </c>
      <c r="E308" s="20" t="s">
        <v>102</v>
      </c>
      <c r="F308" s="20">
        <v>0.54</v>
      </c>
      <c r="G308" s="20">
        <v>0.13</v>
      </c>
      <c r="H308" s="20">
        <v>0.93</v>
      </c>
      <c r="I308" s="20">
        <v>0.09</v>
      </c>
      <c r="J308" s="20">
        <v>0.5</v>
      </c>
      <c r="K308" s="20">
        <v>2.1869000000000001</v>
      </c>
      <c r="L308" s="35">
        <f t="shared" si="15"/>
        <v>0.09</v>
      </c>
      <c r="M308" s="35">
        <f t="shared" si="16"/>
        <v>1</v>
      </c>
    </row>
    <row r="309" spans="1:13" ht="27" hidden="1" thickBot="1">
      <c r="A309" s="35">
        <f t="shared" si="14"/>
        <v>22</v>
      </c>
      <c r="B309" s="89" t="s">
        <v>22</v>
      </c>
      <c r="C309" s="88" t="s">
        <v>17</v>
      </c>
      <c r="D309" s="125" t="s">
        <v>67</v>
      </c>
      <c r="E309" s="20" t="s">
        <v>209</v>
      </c>
      <c r="F309" s="20">
        <v>0.54</v>
      </c>
      <c r="G309" s="20">
        <v>0.06</v>
      </c>
      <c r="H309" s="20">
        <v>0.93</v>
      </c>
      <c r="I309" s="20">
        <v>0.18</v>
      </c>
      <c r="J309" s="20">
        <v>0.45</v>
      </c>
      <c r="K309" s="20">
        <v>2.1625000000000001</v>
      </c>
      <c r="L309" s="35">
        <f t="shared" si="15"/>
        <v>0.09</v>
      </c>
      <c r="M309" s="35">
        <f t="shared" si="16"/>
        <v>2</v>
      </c>
    </row>
    <row r="310" spans="1:13" ht="40.200000000000003" hidden="1" thickBot="1">
      <c r="A310" s="35">
        <f t="shared" si="14"/>
        <v>6</v>
      </c>
      <c r="B310" s="89" t="s">
        <v>22</v>
      </c>
      <c r="C310" s="88" t="s">
        <v>17</v>
      </c>
      <c r="D310" s="125" t="s">
        <v>67</v>
      </c>
      <c r="E310" s="20" t="s">
        <v>87</v>
      </c>
      <c r="F310" s="20">
        <v>0.54</v>
      </c>
      <c r="G310" s="20">
        <v>0.08</v>
      </c>
      <c r="H310" s="20">
        <v>0.93</v>
      </c>
      <c r="I310" s="20">
        <v>0.09</v>
      </c>
      <c r="J310" s="20">
        <v>0.48</v>
      </c>
      <c r="K310" s="20">
        <v>2.1193</v>
      </c>
      <c r="L310" s="35">
        <f t="shared" si="15"/>
        <v>0.09</v>
      </c>
      <c r="M310" s="35">
        <f t="shared" si="16"/>
        <v>1</v>
      </c>
    </row>
    <row r="311" spans="1:13" ht="27" thickBot="1">
      <c r="A311" s="35">
        <f t="shared" si="14"/>
        <v>1</v>
      </c>
      <c r="B311" s="89" t="s">
        <v>22</v>
      </c>
      <c r="C311" s="88" t="s">
        <v>17</v>
      </c>
      <c r="D311" s="125" t="s">
        <v>67</v>
      </c>
      <c r="E311" s="59" t="s">
        <v>100</v>
      </c>
      <c r="F311" s="20">
        <v>0.54</v>
      </c>
      <c r="G311" s="20">
        <v>0</v>
      </c>
      <c r="H311" s="20">
        <v>0.96</v>
      </c>
      <c r="I311" s="20">
        <v>0.09</v>
      </c>
      <c r="J311" s="20">
        <v>0.45</v>
      </c>
      <c r="K311" s="20">
        <v>2.0407000000000002</v>
      </c>
      <c r="L311" s="35">
        <f t="shared" si="15"/>
        <v>0.09</v>
      </c>
      <c r="M311" s="35">
        <f t="shared" si="16"/>
        <v>1</v>
      </c>
    </row>
    <row r="312" spans="1:13" ht="27" thickBot="1">
      <c r="A312" s="35">
        <f t="shared" si="14"/>
        <v>1</v>
      </c>
      <c r="B312" s="89" t="s">
        <v>22</v>
      </c>
      <c r="C312" s="88" t="s">
        <v>17</v>
      </c>
      <c r="D312" s="125" t="s">
        <v>67</v>
      </c>
      <c r="E312" s="59" t="s">
        <v>104</v>
      </c>
      <c r="F312" s="20">
        <v>0.54</v>
      </c>
      <c r="G312" s="20">
        <v>0</v>
      </c>
      <c r="H312" s="20">
        <v>0.93</v>
      </c>
      <c r="I312" s="20">
        <v>0.09</v>
      </c>
      <c r="J312" s="20">
        <v>0.45</v>
      </c>
      <c r="K312" s="20">
        <v>2.0097999999999998</v>
      </c>
      <c r="L312" s="35">
        <f t="shared" si="15"/>
        <v>0.09</v>
      </c>
      <c r="M312" s="35">
        <f t="shared" si="16"/>
        <v>1</v>
      </c>
    </row>
    <row r="313" spans="1:13" ht="27" hidden="1" thickBot="1">
      <c r="A313" s="35">
        <f t="shared" si="14"/>
        <v>16</v>
      </c>
      <c r="B313" s="89" t="s">
        <v>22</v>
      </c>
      <c r="C313" s="88" t="s">
        <v>17</v>
      </c>
      <c r="D313" s="125" t="s">
        <v>67</v>
      </c>
      <c r="E313" s="20" t="s">
        <v>78</v>
      </c>
      <c r="F313" s="20">
        <v>0.54</v>
      </c>
      <c r="G313" s="20">
        <v>0.4</v>
      </c>
      <c r="H313" s="20">
        <v>0.96</v>
      </c>
      <c r="I313" s="20">
        <v>0.09</v>
      </c>
      <c r="J313" s="20">
        <v>0</v>
      </c>
      <c r="K313" s="20">
        <v>1.9845999999999999</v>
      </c>
      <c r="L313" s="35">
        <f t="shared" si="15"/>
        <v>0.09</v>
      </c>
      <c r="M313" s="35">
        <f t="shared" si="16"/>
        <v>1</v>
      </c>
    </row>
    <row r="314" spans="1:13" ht="27" hidden="1" thickBot="1">
      <c r="A314" s="35">
        <f t="shared" si="14"/>
        <v>13</v>
      </c>
      <c r="B314" s="89" t="s">
        <v>22</v>
      </c>
      <c r="C314" s="88" t="s">
        <v>17</v>
      </c>
      <c r="D314" s="125" t="s">
        <v>67</v>
      </c>
      <c r="E314" s="20" t="s">
        <v>77</v>
      </c>
      <c r="F314" s="20">
        <v>0.54</v>
      </c>
      <c r="G314" s="20">
        <v>0.4</v>
      </c>
      <c r="H314" s="20">
        <v>0.93</v>
      </c>
      <c r="I314" s="20">
        <v>0.09</v>
      </c>
      <c r="J314" s="20">
        <v>0</v>
      </c>
      <c r="K314" s="20">
        <v>1.9537</v>
      </c>
      <c r="L314" s="35">
        <f t="shared" si="15"/>
        <v>0.09</v>
      </c>
      <c r="M314" s="35">
        <f t="shared" si="16"/>
        <v>1</v>
      </c>
    </row>
    <row r="315" spans="1:13" ht="40.200000000000003" hidden="1" thickBot="1">
      <c r="A315" s="35">
        <f t="shared" si="14"/>
        <v>17</v>
      </c>
      <c r="B315" s="89" t="s">
        <v>22</v>
      </c>
      <c r="C315" s="88" t="s">
        <v>17</v>
      </c>
      <c r="D315" s="125" t="s">
        <v>67</v>
      </c>
      <c r="E315" s="20" t="s">
        <v>113</v>
      </c>
      <c r="F315" s="20">
        <v>0.54</v>
      </c>
      <c r="G315" s="20">
        <v>0.16</v>
      </c>
      <c r="H315" s="20">
        <v>0.68</v>
      </c>
      <c r="I315" s="20">
        <v>0.09</v>
      </c>
      <c r="J315" s="20">
        <v>0.45</v>
      </c>
      <c r="K315" s="20">
        <v>1.9229000000000001</v>
      </c>
      <c r="L315" s="35">
        <f t="shared" si="15"/>
        <v>0.09</v>
      </c>
      <c r="M315" s="35">
        <f t="shared" si="16"/>
        <v>1</v>
      </c>
    </row>
    <row r="316" spans="1:13" ht="14.4" hidden="1" thickBot="1">
      <c r="A316" s="35">
        <f t="shared" si="14"/>
        <v>2</v>
      </c>
      <c r="B316" s="89" t="s">
        <v>22</v>
      </c>
      <c r="C316" s="88" t="s">
        <v>17</v>
      </c>
      <c r="D316" s="125" t="s">
        <v>67</v>
      </c>
      <c r="E316" s="20" t="s">
        <v>103</v>
      </c>
      <c r="F316" s="20">
        <v>0.54</v>
      </c>
      <c r="G316" s="20">
        <v>0</v>
      </c>
      <c r="H316" s="20">
        <v>0.96</v>
      </c>
      <c r="I316" s="20">
        <v>0.09</v>
      </c>
      <c r="J316" s="20">
        <v>0.32</v>
      </c>
      <c r="K316" s="20">
        <v>1.9089</v>
      </c>
      <c r="L316" s="35">
        <f t="shared" si="15"/>
        <v>0.09</v>
      </c>
      <c r="M316" s="35">
        <f t="shared" si="16"/>
        <v>1</v>
      </c>
    </row>
    <row r="317" spans="1:13" ht="14.4" hidden="1" thickBot="1">
      <c r="A317" s="35">
        <f t="shared" si="14"/>
        <v>8</v>
      </c>
      <c r="B317" s="89" t="s">
        <v>22</v>
      </c>
      <c r="C317" s="88" t="s">
        <v>17</v>
      </c>
      <c r="D317" s="125" t="s">
        <v>67</v>
      </c>
      <c r="E317" s="20" t="s">
        <v>83</v>
      </c>
      <c r="F317" s="20">
        <v>0.54</v>
      </c>
      <c r="G317" s="20">
        <v>0.15</v>
      </c>
      <c r="H317" s="20">
        <v>0.96</v>
      </c>
      <c r="I317" s="20">
        <v>0.18</v>
      </c>
      <c r="J317" s="20">
        <v>0</v>
      </c>
      <c r="K317" s="20">
        <v>1.8236000000000001</v>
      </c>
      <c r="L317" s="35">
        <f t="shared" si="15"/>
        <v>0.09</v>
      </c>
      <c r="M317" s="35">
        <f t="shared" si="16"/>
        <v>2</v>
      </c>
    </row>
    <row r="318" spans="1:13" ht="40.200000000000003" hidden="1" thickBot="1">
      <c r="A318" s="35">
        <f t="shared" si="14"/>
        <v>6</v>
      </c>
      <c r="B318" s="89" t="s">
        <v>22</v>
      </c>
      <c r="C318" s="88" t="s">
        <v>17</v>
      </c>
      <c r="D318" s="125" t="s">
        <v>67</v>
      </c>
      <c r="E318" s="20" t="s">
        <v>105</v>
      </c>
      <c r="F318" s="20">
        <v>0.54</v>
      </c>
      <c r="G318" s="20">
        <v>0.08</v>
      </c>
      <c r="H318" s="20">
        <v>0.68</v>
      </c>
      <c r="I318" s="20">
        <v>0.09</v>
      </c>
      <c r="J318" s="20">
        <v>0.42</v>
      </c>
      <c r="K318" s="20">
        <v>1.8140000000000001</v>
      </c>
      <c r="L318" s="35">
        <f t="shared" si="15"/>
        <v>0.09</v>
      </c>
      <c r="M318" s="35">
        <f t="shared" si="16"/>
        <v>1</v>
      </c>
    </row>
    <row r="319" spans="1:13" ht="27" hidden="1" thickBot="1">
      <c r="A319" s="35">
        <f t="shared" si="14"/>
        <v>5</v>
      </c>
      <c r="B319" s="89" t="s">
        <v>22</v>
      </c>
      <c r="C319" s="88" t="s">
        <v>17</v>
      </c>
      <c r="D319" s="125" t="s">
        <v>67</v>
      </c>
      <c r="E319" s="20" t="s">
        <v>94</v>
      </c>
      <c r="F319" s="20">
        <v>0.54</v>
      </c>
      <c r="G319" s="20">
        <v>0.25</v>
      </c>
      <c r="H319" s="20">
        <v>0.93</v>
      </c>
      <c r="I319" s="20">
        <v>0.09</v>
      </c>
      <c r="J319" s="20">
        <v>0</v>
      </c>
      <c r="K319" s="20">
        <v>1.8048999999999999</v>
      </c>
      <c r="L319" s="35">
        <f t="shared" si="15"/>
        <v>0.09</v>
      </c>
      <c r="M319" s="35">
        <f t="shared" si="16"/>
        <v>1</v>
      </c>
    </row>
    <row r="320" spans="1:13" ht="40.200000000000003" hidden="1" thickBot="1">
      <c r="A320" s="35">
        <f t="shared" si="14"/>
        <v>23</v>
      </c>
      <c r="B320" s="89" t="s">
        <v>22</v>
      </c>
      <c r="C320" s="88" t="s">
        <v>17</v>
      </c>
      <c r="D320" s="125" t="s">
        <v>67</v>
      </c>
      <c r="E320" s="20" t="s">
        <v>110</v>
      </c>
      <c r="F320" s="20">
        <v>0.54</v>
      </c>
      <c r="G320" s="20">
        <v>0.5</v>
      </c>
      <c r="H320" s="20">
        <v>0.65</v>
      </c>
      <c r="I320" s="20">
        <v>0.09</v>
      </c>
      <c r="J320" s="20">
        <v>0</v>
      </c>
      <c r="K320" s="20">
        <v>1.7774000000000001</v>
      </c>
      <c r="L320" s="35">
        <f t="shared" si="15"/>
        <v>0.09</v>
      </c>
      <c r="M320" s="35">
        <f t="shared" si="16"/>
        <v>1</v>
      </c>
    </row>
    <row r="321" spans="1:13" ht="40.200000000000003" hidden="1" thickBot="1">
      <c r="A321" s="35">
        <f t="shared" si="14"/>
        <v>4</v>
      </c>
      <c r="B321" s="89" t="s">
        <v>22</v>
      </c>
      <c r="C321" s="88" t="s">
        <v>17</v>
      </c>
      <c r="D321" s="125" t="s">
        <v>67</v>
      </c>
      <c r="E321" s="20" t="s">
        <v>107</v>
      </c>
      <c r="F321" s="20">
        <v>0.54</v>
      </c>
      <c r="G321" s="20">
        <v>0</v>
      </c>
      <c r="H321" s="20">
        <v>0.96</v>
      </c>
      <c r="I321" s="20">
        <v>0.18</v>
      </c>
      <c r="J321" s="20">
        <v>0</v>
      </c>
      <c r="K321" s="20">
        <v>1.6747000000000001</v>
      </c>
      <c r="L321" s="35">
        <f t="shared" si="15"/>
        <v>0.09</v>
      </c>
      <c r="M321" s="35">
        <f t="shared" si="16"/>
        <v>2</v>
      </c>
    </row>
    <row r="322" spans="1:13" ht="27" hidden="1" thickBot="1">
      <c r="A322" s="35">
        <f t="shared" si="14"/>
        <v>7</v>
      </c>
      <c r="B322" s="89" t="s">
        <v>22</v>
      </c>
      <c r="C322" s="88" t="s">
        <v>17</v>
      </c>
      <c r="D322" s="125" t="s">
        <v>67</v>
      </c>
      <c r="E322" s="20" t="s">
        <v>96</v>
      </c>
      <c r="F322" s="20">
        <v>0.54</v>
      </c>
      <c r="G322" s="20">
        <v>0.3</v>
      </c>
      <c r="H322" s="20">
        <v>0.65</v>
      </c>
      <c r="I322" s="20">
        <v>0.18</v>
      </c>
      <c r="J322" s="20">
        <v>0</v>
      </c>
      <c r="K322" s="20">
        <v>1.6640999999999999</v>
      </c>
      <c r="L322" s="35">
        <f t="shared" si="15"/>
        <v>0.09</v>
      </c>
      <c r="M322" s="35">
        <f t="shared" si="16"/>
        <v>2</v>
      </c>
    </row>
    <row r="323" spans="1:13" ht="14.4" hidden="1" thickBot="1">
      <c r="A323" s="35">
        <f t="shared" si="14"/>
        <v>20</v>
      </c>
      <c r="B323" s="89" t="s">
        <v>22</v>
      </c>
      <c r="C323" s="88" t="s">
        <v>17</v>
      </c>
      <c r="D323" s="125" t="s">
        <v>67</v>
      </c>
      <c r="E323" s="20" t="s">
        <v>108</v>
      </c>
      <c r="F323" s="20">
        <v>0.54</v>
      </c>
      <c r="G323" s="20">
        <v>0.1</v>
      </c>
      <c r="H323" s="20">
        <v>0.93</v>
      </c>
      <c r="I323" s="20">
        <v>0.09</v>
      </c>
      <c r="J323" s="20">
        <v>0</v>
      </c>
      <c r="K323" s="20">
        <v>1.6554</v>
      </c>
      <c r="L323" s="35">
        <f t="shared" si="15"/>
        <v>0.09</v>
      </c>
      <c r="M323" s="35">
        <f t="shared" si="16"/>
        <v>1</v>
      </c>
    </row>
    <row r="324" spans="1:13" ht="27" hidden="1" thickBot="1">
      <c r="A324" s="35">
        <f t="shared" si="14"/>
        <v>10</v>
      </c>
      <c r="B324" s="89" t="s">
        <v>22</v>
      </c>
      <c r="C324" s="88" t="s">
        <v>17</v>
      </c>
      <c r="D324" s="125" t="s">
        <v>67</v>
      </c>
      <c r="E324" s="20" t="s">
        <v>106</v>
      </c>
      <c r="F324" s="20">
        <v>0.54</v>
      </c>
      <c r="G324" s="20">
        <v>0</v>
      </c>
      <c r="H324" s="20">
        <v>0.96</v>
      </c>
      <c r="I324" s="20">
        <v>0.09</v>
      </c>
      <c r="J324" s="20">
        <v>0</v>
      </c>
      <c r="K324" s="20">
        <v>1.587</v>
      </c>
      <c r="L324" s="35">
        <f t="shared" si="15"/>
        <v>0.09</v>
      </c>
      <c r="M324" s="35">
        <f t="shared" si="16"/>
        <v>1</v>
      </c>
    </row>
    <row r="325" spans="1:13" ht="27" hidden="1" thickBot="1">
      <c r="A325" s="35">
        <f t="shared" si="14"/>
        <v>19</v>
      </c>
      <c r="B325" s="89" t="s">
        <v>22</v>
      </c>
      <c r="C325" s="88" t="s">
        <v>17</v>
      </c>
      <c r="D325" s="125" t="s">
        <v>67</v>
      </c>
      <c r="E325" s="20" t="s">
        <v>97</v>
      </c>
      <c r="F325" s="20">
        <v>0.54</v>
      </c>
      <c r="G325" s="20">
        <v>0</v>
      </c>
      <c r="H325" s="20">
        <v>0.96</v>
      </c>
      <c r="I325" s="20">
        <v>0.09</v>
      </c>
      <c r="J325" s="20">
        <v>0</v>
      </c>
      <c r="K325" s="20">
        <v>1.587</v>
      </c>
      <c r="L325" s="35">
        <f t="shared" si="15"/>
        <v>0.09</v>
      </c>
      <c r="M325" s="35">
        <f t="shared" si="16"/>
        <v>1</v>
      </c>
    </row>
    <row r="326" spans="1:13" ht="40.200000000000003" hidden="1" thickBot="1">
      <c r="A326" s="35">
        <f t="shared" ref="A326:A389" si="17">IF(E326="",0,--SUBSTITUTE(TRIM(RIGHT(SUBSTITUTE(E326,"(",REPT(" ",99)),99)),")",))</f>
        <v>17</v>
      </c>
      <c r="B326" s="89" t="s">
        <v>22</v>
      </c>
      <c r="C326" s="88" t="s">
        <v>17</v>
      </c>
      <c r="D326" s="125" t="s">
        <v>67</v>
      </c>
      <c r="E326" s="20" t="s">
        <v>109</v>
      </c>
      <c r="F326" s="20">
        <v>0.54</v>
      </c>
      <c r="G326" s="20">
        <v>0</v>
      </c>
      <c r="H326" s="20">
        <v>0.93</v>
      </c>
      <c r="I326" s="20">
        <v>0.09</v>
      </c>
      <c r="J326" s="20">
        <v>0</v>
      </c>
      <c r="K326" s="20">
        <v>1.5562</v>
      </c>
      <c r="L326" s="35">
        <f t="shared" si="15"/>
        <v>0.09</v>
      </c>
      <c r="M326" s="35">
        <f t="shared" si="16"/>
        <v>1</v>
      </c>
    </row>
    <row r="327" spans="1:13" ht="40.200000000000003" hidden="1" thickBot="1">
      <c r="A327" s="35">
        <f t="shared" si="17"/>
        <v>14</v>
      </c>
      <c r="B327" s="89" t="s">
        <v>22</v>
      </c>
      <c r="C327" s="88" t="s">
        <v>17</v>
      </c>
      <c r="D327" s="125" t="s">
        <v>67</v>
      </c>
      <c r="E327" s="20" t="s">
        <v>112</v>
      </c>
      <c r="F327" s="20">
        <v>0.54</v>
      </c>
      <c r="G327" s="20">
        <v>0.22</v>
      </c>
      <c r="H327" s="20">
        <v>0.65</v>
      </c>
      <c r="I327" s="20">
        <v>0.09</v>
      </c>
      <c r="J327" s="20">
        <v>0</v>
      </c>
      <c r="K327" s="20">
        <v>1.5019</v>
      </c>
      <c r="L327" s="35">
        <f t="shared" si="15"/>
        <v>0.09</v>
      </c>
      <c r="M327" s="35">
        <f t="shared" si="16"/>
        <v>1</v>
      </c>
    </row>
    <row r="328" spans="1:13" ht="27" hidden="1" thickBot="1">
      <c r="A328" s="35">
        <f t="shared" si="17"/>
        <v>9</v>
      </c>
      <c r="B328" s="89" t="s">
        <v>22</v>
      </c>
      <c r="C328" s="88" t="s">
        <v>17</v>
      </c>
      <c r="D328" s="125" t="s">
        <v>67</v>
      </c>
      <c r="E328" s="20" t="s">
        <v>111</v>
      </c>
      <c r="F328" s="20">
        <v>0.54</v>
      </c>
      <c r="G328" s="20">
        <v>0.2</v>
      </c>
      <c r="H328" s="20">
        <v>0.65</v>
      </c>
      <c r="I328" s="20">
        <v>0.09</v>
      </c>
      <c r="J328" s="20">
        <v>0</v>
      </c>
      <c r="K328" s="20">
        <v>1.4798</v>
      </c>
      <c r="L328" s="35">
        <f t="shared" si="15"/>
        <v>0.09</v>
      </c>
      <c r="M328" s="35">
        <f t="shared" si="16"/>
        <v>1</v>
      </c>
    </row>
    <row r="329" spans="1:13" ht="14.4" hidden="1" thickBot="1">
      <c r="A329" s="35">
        <f t="shared" si="17"/>
        <v>20</v>
      </c>
      <c r="B329" s="89" t="s">
        <v>22</v>
      </c>
      <c r="C329" s="88" t="s">
        <v>17</v>
      </c>
      <c r="D329" s="125" t="s">
        <v>67</v>
      </c>
      <c r="E329" s="20" t="s">
        <v>115</v>
      </c>
      <c r="F329" s="20">
        <v>0.54</v>
      </c>
      <c r="G329" s="20">
        <v>0.1</v>
      </c>
      <c r="H329" s="20">
        <v>0.65</v>
      </c>
      <c r="I329" s="20">
        <v>0.09</v>
      </c>
      <c r="J329" s="20">
        <v>0</v>
      </c>
      <c r="K329" s="20">
        <v>1.3778999999999999</v>
      </c>
      <c r="L329" s="35">
        <f t="shared" si="15"/>
        <v>0.09</v>
      </c>
      <c r="M329" s="35">
        <f t="shared" si="16"/>
        <v>1</v>
      </c>
    </row>
    <row r="330" spans="1:13" ht="14.4" hidden="1" thickBot="1">
      <c r="A330" s="35">
        <f t="shared" si="17"/>
        <v>2</v>
      </c>
      <c r="B330" s="89" t="s">
        <v>22</v>
      </c>
      <c r="C330" s="88" t="s">
        <v>17</v>
      </c>
      <c r="D330" s="125" t="s">
        <v>67</v>
      </c>
      <c r="E330" s="20" t="s">
        <v>114</v>
      </c>
      <c r="F330" s="20">
        <v>0.54</v>
      </c>
      <c r="G330" s="20">
        <v>0</v>
      </c>
      <c r="H330" s="20">
        <v>0.37</v>
      </c>
      <c r="I330" s="20">
        <v>0.09</v>
      </c>
      <c r="J330" s="20">
        <v>0</v>
      </c>
      <c r="K330" s="20">
        <v>1.0009999999999999</v>
      </c>
      <c r="L330" s="35">
        <f t="shared" si="15"/>
        <v>0.09</v>
      </c>
      <c r="M330" s="35">
        <f t="shared" si="16"/>
        <v>1</v>
      </c>
    </row>
    <row r="331" spans="1:13" ht="27" hidden="1" thickBot="1">
      <c r="A331" s="35">
        <f t="shared" si="17"/>
        <v>21</v>
      </c>
      <c r="B331" s="89" t="s">
        <v>22</v>
      </c>
      <c r="C331" s="88" t="s">
        <v>17</v>
      </c>
      <c r="D331" s="125" t="s">
        <v>116</v>
      </c>
      <c r="E331" s="20" t="s">
        <v>117</v>
      </c>
      <c r="F331" s="20">
        <v>0.28999999999999998</v>
      </c>
      <c r="G331" s="20">
        <v>2.0699999999999998</v>
      </c>
      <c r="H331" s="20">
        <v>0.99</v>
      </c>
      <c r="I331" s="20">
        <v>0.23</v>
      </c>
      <c r="J331" s="20">
        <v>0.17</v>
      </c>
      <c r="K331" s="20">
        <v>3.7604000000000002</v>
      </c>
      <c r="L331" s="35">
        <f t="shared" si="15"/>
        <v>0.08</v>
      </c>
      <c r="M331" s="35">
        <f t="shared" si="16"/>
        <v>3</v>
      </c>
    </row>
    <row r="332" spans="1:13" ht="40.200000000000003" hidden="1" thickBot="1">
      <c r="A332" s="35">
        <f t="shared" si="17"/>
        <v>17</v>
      </c>
      <c r="B332" s="89" t="s">
        <v>22</v>
      </c>
      <c r="C332" s="88" t="s">
        <v>17</v>
      </c>
      <c r="D332" s="125" t="s">
        <v>116</v>
      </c>
      <c r="E332" s="20" t="s">
        <v>120</v>
      </c>
      <c r="F332" s="20">
        <v>0.28999999999999998</v>
      </c>
      <c r="G332" s="20">
        <v>1.96</v>
      </c>
      <c r="H332" s="20">
        <v>0.99</v>
      </c>
      <c r="I332" s="20">
        <v>0.08</v>
      </c>
      <c r="J332" s="20">
        <v>0.11</v>
      </c>
      <c r="K332" s="20">
        <v>3.4365000000000001</v>
      </c>
      <c r="L332" s="35">
        <f t="shared" si="15"/>
        <v>0.08</v>
      </c>
      <c r="M332" s="35">
        <f t="shared" si="16"/>
        <v>1</v>
      </c>
    </row>
    <row r="333" spans="1:13" ht="27" thickBot="1">
      <c r="A333" s="35">
        <f t="shared" si="17"/>
        <v>1</v>
      </c>
      <c r="B333" s="89" t="s">
        <v>22</v>
      </c>
      <c r="C333" s="88" t="s">
        <v>17</v>
      </c>
      <c r="D333" s="125" t="s">
        <v>116</v>
      </c>
      <c r="E333" s="59" t="s">
        <v>119</v>
      </c>
      <c r="F333" s="20">
        <v>0.28999999999999998</v>
      </c>
      <c r="G333" s="20">
        <v>1.83</v>
      </c>
      <c r="H333" s="20">
        <v>0.99</v>
      </c>
      <c r="I333" s="20">
        <v>0.08</v>
      </c>
      <c r="J333" s="20">
        <v>0.2</v>
      </c>
      <c r="K333" s="20">
        <v>3.3820999999999999</v>
      </c>
      <c r="L333" s="35">
        <f t="shared" si="15"/>
        <v>0.08</v>
      </c>
      <c r="M333" s="35">
        <f t="shared" si="16"/>
        <v>1</v>
      </c>
    </row>
    <row r="334" spans="1:13" ht="27" hidden="1" thickBot="1">
      <c r="A334" s="35">
        <f t="shared" si="17"/>
        <v>16</v>
      </c>
      <c r="B334" s="89" t="s">
        <v>22</v>
      </c>
      <c r="C334" s="88" t="s">
        <v>17</v>
      </c>
      <c r="D334" s="125" t="s">
        <v>116</v>
      </c>
      <c r="E334" s="20" t="s">
        <v>121</v>
      </c>
      <c r="F334" s="20">
        <v>0.28999999999999998</v>
      </c>
      <c r="G334" s="20">
        <v>1.23</v>
      </c>
      <c r="H334" s="20">
        <v>0.99</v>
      </c>
      <c r="I334" s="20">
        <v>0.08</v>
      </c>
      <c r="J334" s="20">
        <v>0.31</v>
      </c>
      <c r="K334" s="20">
        <v>2.8946000000000001</v>
      </c>
      <c r="L334" s="35">
        <f t="shared" si="15"/>
        <v>0.08</v>
      </c>
      <c r="M334" s="35">
        <f t="shared" si="16"/>
        <v>1</v>
      </c>
    </row>
    <row r="335" spans="1:13" ht="27" hidden="1" thickBot="1">
      <c r="A335" s="35">
        <f t="shared" si="17"/>
        <v>10</v>
      </c>
      <c r="B335" s="89" t="s">
        <v>22</v>
      </c>
      <c r="C335" s="88" t="s">
        <v>17</v>
      </c>
      <c r="D335" s="125" t="s">
        <v>116</v>
      </c>
      <c r="E335" s="20" t="s">
        <v>126</v>
      </c>
      <c r="F335" s="20">
        <v>0.28999999999999998</v>
      </c>
      <c r="G335" s="20">
        <v>1.25</v>
      </c>
      <c r="H335" s="20">
        <v>0.99</v>
      </c>
      <c r="I335" s="20">
        <v>0.08</v>
      </c>
      <c r="J335" s="20">
        <v>0.17</v>
      </c>
      <c r="K335" s="20">
        <v>2.7766000000000002</v>
      </c>
      <c r="L335" s="35">
        <f t="shared" si="15"/>
        <v>0.08</v>
      </c>
      <c r="M335" s="35">
        <f t="shared" si="16"/>
        <v>1</v>
      </c>
    </row>
    <row r="336" spans="1:13" ht="27" hidden="1" thickBot="1">
      <c r="A336" s="35">
        <f t="shared" si="17"/>
        <v>3</v>
      </c>
      <c r="B336" s="89" t="s">
        <v>22</v>
      </c>
      <c r="C336" s="88" t="s">
        <v>17</v>
      </c>
      <c r="D336" s="125" t="s">
        <v>116</v>
      </c>
      <c r="E336" s="20" t="s">
        <v>118</v>
      </c>
      <c r="F336" s="20">
        <v>0.28999999999999998</v>
      </c>
      <c r="G336" s="20">
        <v>0</v>
      </c>
      <c r="H336" s="20">
        <v>2.36</v>
      </c>
      <c r="I336" s="20">
        <v>0.08</v>
      </c>
      <c r="J336" s="20">
        <v>0</v>
      </c>
      <c r="K336" s="20">
        <v>2.7277999999999998</v>
      </c>
      <c r="L336" s="35">
        <f t="shared" si="15"/>
        <v>0.08</v>
      </c>
      <c r="M336" s="35">
        <f t="shared" si="16"/>
        <v>1</v>
      </c>
    </row>
    <row r="337" spans="1:13" ht="27" hidden="1" thickBot="1">
      <c r="A337" s="35">
        <f t="shared" si="17"/>
        <v>19</v>
      </c>
      <c r="B337" s="89" t="s">
        <v>22</v>
      </c>
      <c r="C337" s="88" t="s">
        <v>17</v>
      </c>
      <c r="D337" s="125" t="s">
        <v>116</v>
      </c>
      <c r="E337" s="20" t="s">
        <v>122</v>
      </c>
      <c r="F337" s="20">
        <v>0.28999999999999998</v>
      </c>
      <c r="G337" s="20">
        <v>1.17</v>
      </c>
      <c r="H337" s="20">
        <v>0.99</v>
      </c>
      <c r="I337" s="20">
        <v>0.08</v>
      </c>
      <c r="J337" s="20">
        <v>0.17</v>
      </c>
      <c r="K337" s="20">
        <v>2.7054999999999998</v>
      </c>
      <c r="L337" s="35">
        <f t="shared" si="15"/>
        <v>0.08</v>
      </c>
      <c r="M337" s="35">
        <f t="shared" si="16"/>
        <v>1</v>
      </c>
    </row>
    <row r="338" spans="1:13" ht="27" hidden="1" thickBot="1">
      <c r="A338" s="35">
        <f t="shared" si="17"/>
        <v>7</v>
      </c>
      <c r="B338" s="89" t="s">
        <v>22</v>
      </c>
      <c r="C338" s="88" t="s">
        <v>17</v>
      </c>
      <c r="D338" s="125" t="s">
        <v>116</v>
      </c>
      <c r="E338" s="20" t="s">
        <v>127</v>
      </c>
      <c r="F338" s="20">
        <v>0.28999999999999998</v>
      </c>
      <c r="G338" s="20">
        <v>1.02</v>
      </c>
      <c r="H338" s="20">
        <v>0.99</v>
      </c>
      <c r="I338" s="20">
        <v>0.16</v>
      </c>
      <c r="J338" s="20">
        <v>0.19</v>
      </c>
      <c r="K338" s="20">
        <v>2.6486999999999998</v>
      </c>
      <c r="L338" s="35">
        <f t="shared" si="15"/>
        <v>0.08</v>
      </c>
      <c r="M338" s="35">
        <f t="shared" si="16"/>
        <v>2</v>
      </c>
    </row>
    <row r="339" spans="1:13" ht="40.200000000000003" hidden="1" thickBot="1">
      <c r="A339" s="35">
        <f t="shared" si="17"/>
        <v>23</v>
      </c>
      <c r="B339" s="89" t="s">
        <v>22</v>
      </c>
      <c r="C339" s="88" t="s">
        <v>17</v>
      </c>
      <c r="D339" s="125" t="s">
        <v>116</v>
      </c>
      <c r="E339" s="20" t="s">
        <v>129</v>
      </c>
      <c r="F339" s="20">
        <v>0.28999999999999998</v>
      </c>
      <c r="G339" s="20">
        <v>1.03</v>
      </c>
      <c r="H339" s="20">
        <v>0.99</v>
      </c>
      <c r="I339" s="20">
        <v>0.08</v>
      </c>
      <c r="J339" s="20">
        <v>0</v>
      </c>
      <c r="K339" s="20">
        <v>2.3885000000000001</v>
      </c>
      <c r="L339" s="35">
        <f t="shared" si="15"/>
        <v>0.08</v>
      </c>
      <c r="M339" s="35">
        <f t="shared" si="16"/>
        <v>1</v>
      </c>
    </row>
    <row r="340" spans="1:13" ht="27" hidden="1" thickBot="1">
      <c r="A340" s="35">
        <f t="shared" si="17"/>
        <v>9</v>
      </c>
      <c r="B340" s="89" t="s">
        <v>22</v>
      </c>
      <c r="C340" s="88" t="s">
        <v>17</v>
      </c>
      <c r="D340" s="125" t="s">
        <v>116</v>
      </c>
      <c r="E340" s="20" t="s">
        <v>130</v>
      </c>
      <c r="F340" s="20">
        <v>0.28999999999999998</v>
      </c>
      <c r="G340" s="20">
        <v>0.75</v>
      </c>
      <c r="H340" s="20">
        <v>0.99</v>
      </c>
      <c r="I340" s="20">
        <v>0.08</v>
      </c>
      <c r="J340" s="20">
        <v>0.22</v>
      </c>
      <c r="K340" s="20">
        <v>2.3319999999999999</v>
      </c>
      <c r="L340" s="35">
        <f t="shared" si="15"/>
        <v>0.08</v>
      </c>
      <c r="M340" s="35">
        <f t="shared" si="16"/>
        <v>1</v>
      </c>
    </row>
    <row r="341" spans="1:13" ht="40.200000000000003" hidden="1" thickBot="1">
      <c r="A341" s="35">
        <f t="shared" si="17"/>
        <v>23</v>
      </c>
      <c r="B341" s="89" t="s">
        <v>22</v>
      </c>
      <c r="C341" s="88" t="s">
        <v>17</v>
      </c>
      <c r="D341" s="125" t="s">
        <v>116</v>
      </c>
      <c r="E341" s="20" t="s">
        <v>133</v>
      </c>
      <c r="F341" s="20">
        <v>0.28999999999999998</v>
      </c>
      <c r="G341" s="20">
        <v>1.03</v>
      </c>
      <c r="H341" s="20">
        <v>0.91</v>
      </c>
      <c r="I341" s="20">
        <v>0.08</v>
      </c>
      <c r="J341" s="20">
        <v>0</v>
      </c>
      <c r="K341" s="20">
        <v>2.3125</v>
      </c>
      <c r="L341" s="35">
        <f t="shared" si="15"/>
        <v>0.08</v>
      </c>
      <c r="M341" s="35">
        <f t="shared" si="16"/>
        <v>1</v>
      </c>
    </row>
    <row r="342" spans="1:13" ht="27" hidden="1" thickBot="1">
      <c r="A342" s="35">
        <f t="shared" si="17"/>
        <v>13</v>
      </c>
      <c r="B342" s="89" t="s">
        <v>22</v>
      </c>
      <c r="C342" s="88" t="s">
        <v>17</v>
      </c>
      <c r="D342" s="125" t="s">
        <v>116</v>
      </c>
      <c r="E342" s="20" t="s">
        <v>123</v>
      </c>
      <c r="F342" s="20">
        <v>0.28999999999999998</v>
      </c>
      <c r="G342" s="20">
        <v>0.73</v>
      </c>
      <c r="H342" s="20">
        <v>0.99</v>
      </c>
      <c r="I342" s="20">
        <v>0.08</v>
      </c>
      <c r="J342" s="20">
        <v>0.19</v>
      </c>
      <c r="K342" s="20">
        <v>2.282</v>
      </c>
      <c r="L342" s="35">
        <f t="shared" si="15"/>
        <v>0.08</v>
      </c>
      <c r="M342" s="35">
        <f t="shared" si="16"/>
        <v>1</v>
      </c>
    </row>
    <row r="343" spans="1:13" ht="27" hidden="1" thickBot="1">
      <c r="A343" s="35">
        <f t="shared" si="17"/>
        <v>11</v>
      </c>
      <c r="B343" s="89" t="s">
        <v>22</v>
      </c>
      <c r="C343" s="88" t="s">
        <v>17</v>
      </c>
      <c r="D343" s="125" t="s">
        <v>116</v>
      </c>
      <c r="E343" s="20" t="s">
        <v>131</v>
      </c>
      <c r="F343" s="20">
        <v>0.28999999999999998</v>
      </c>
      <c r="G343" s="20">
        <v>0.65</v>
      </c>
      <c r="H343" s="20">
        <v>0.99</v>
      </c>
      <c r="I343" s="20">
        <v>0.08</v>
      </c>
      <c r="J343" s="20">
        <v>0.27</v>
      </c>
      <c r="K343" s="20">
        <v>2.2816000000000001</v>
      </c>
      <c r="L343" s="35">
        <f t="shared" si="15"/>
        <v>0.08</v>
      </c>
      <c r="M343" s="35">
        <f t="shared" si="16"/>
        <v>1</v>
      </c>
    </row>
    <row r="344" spans="1:13" ht="27" hidden="1" thickBot="1">
      <c r="A344" s="35">
        <f t="shared" si="17"/>
        <v>18</v>
      </c>
      <c r="B344" s="89" t="s">
        <v>22</v>
      </c>
      <c r="C344" s="88" t="s">
        <v>17</v>
      </c>
      <c r="D344" s="125" t="s">
        <v>116</v>
      </c>
      <c r="E344" s="20" t="s">
        <v>187</v>
      </c>
      <c r="F344" s="20">
        <v>0.3</v>
      </c>
      <c r="G344" s="20">
        <v>0.68</v>
      </c>
      <c r="H344" s="20">
        <v>0.99</v>
      </c>
      <c r="I344" s="20">
        <v>0.08</v>
      </c>
      <c r="J344" s="20">
        <v>0.18</v>
      </c>
      <c r="K344" s="20">
        <v>2.2313999999999998</v>
      </c>
      <c r="L344" s="35">
        <f t="shared" si="15"/>
        <v>0.08</v>
      </c>
      <c r="M344" s="35">
        <f t="shared" si="16"/>
        <v>1</v>
      </c>
    </row>
    <row r="345" spans="1:13" ht="27" hidden="1" thickBot="1">
      <c r="A345" s="35">
        <f t="shared" si="17"/>
        <v>13</v>
      </c>
      <c r="B345" s="89" t="s">
        <v>22</v>
      </c>
      <c r="C345" s="88" t="s">
        <v>17</v>
      </c>
      <c r="D345" s="125" t="s">
        <v>116</v>
      </c>
      <c r="E345" s="20" t="s">
        <v>125</v>
      </c>
      <c r="F345" s="20">
        <v>0.28999999999999998</v>
      </c>
      <c r="G345" s="20">
        <v>0.73</v>
      </c>
      <c r="H345" s="20">
        <v>0.91</v>
      </c>
      <c r="I345" s="20">
        <v>0.08</v>
      </c>
      <c r="J345" s="20">
        <v>0.18</v>
      </c>
      <c r="K345" s="20">
        <v>2.2006999999999999</v>
      </c>
      <c r="L345" s="35">
        <f t="shared" si="15"/>
        <v>0.08</v>
      </c>
      <c r="M345" s="35">
        <f t="shared" si="16"/>
        <v>1</v>
      </c>
    </row>
    <row r="346" spans="1:13" ht="27" hidden="1" thickBot="1">
      <c r="A346" s="35">
        <f t="shared" si="17"/>
        <v>22</v>
      </c>
      <c r="B346" s="89" t="s">
        <v>22</v>
      </c>
      <c r="C346" s="88" t="s">
        <v>17</v>
      </c>
      <c r="D346" s="125" t="s">
        <v>116</v>
      </c>
      <c r="E346" s="20" t="s">
        <v>210</v>
      </c>
      <c r="F346" s="20">
        <v>0.28999999999999998</v>
      </c>
      <c r="G346" s="20">
        <v>0.61</v>
      </c>
      <c r="H346" s="20">
        <v>0.99</v>
      </c>
      <c r="I346" s="20">
        <v>0.16</v>
      </c>
      <c r="J346" s="20">
        <v>0.12</v>
      </c>
      <c r="K346" s="20">
        <v>2.1686000000000001</v>
      </c>
      <c r="L346" s="35">
        <f t="shared" ref="L346:L409" si="18">_xlfn.MINIFS($I$89:$I$600,$B$89:$B$600,B346,$D$89:$D$600,D346)</f>
        <v>0.08</v>
      </c>
      <c r="M346" s="35">
        <f t="shared" ref="M346:M409" si="19">ROUND(I346/L346,0)</f>
        <v>2</v>
      </c>
    </row>
    <row r="347" spans="1:13" ht="27" hidden="1" thickBot="1">
      <c r="A347" s="35">
        <f t="shared" si="17"/>
        <v>5</v>
      </c>
      <c r="B347" s="89" t="s">
        <v>22</v>
      </c>
      <c r="C347" s="88" t="s">
        <v>17</v>
      </c>
      <c r="D347" s="125" t="s">
        <v>116</v>
      </c>
      <c r="E347" s="20" t="s">
        <v>124</v>
      </c>
      <c r="F347" s="20">
        <v>0.28999999999999998</v>
      </c>
      <c r="G347" s="20">
        <v>0.57999999999999996</v>
      </c>
      <c r="H347" s="20">
        <v>0.99</v>
      </c>
      <c r="I347" s="20">
        <v>0.08</v>
      </c>
      <c r="J347" s="20">
        <v>0.16</v>
      </c>
      <c r="K347" s="20">
        <v>2.0931999999999999</v>
      </c>
      <c r="L347" s="35">
        <f t="shared" si="18"/>
        <v>0.08</v>
      </c>
      <c r="M347" s="35">
        <f t="shared" si="19"/>
        <v>1</v>
      </c>
    </row>
    <row r="348" spans="1:13" ht="40.200000000000003" hidden="1" thickBot="1">
      <c r="A348" s="35">
        <f t="shared" si="17"/>
        <v>23</v>
      </c>
      <c r="B348" s="89" t="s">
        <v>22</v>
      </c>
      <c r="C348" s="88" t="s">
        <v>17</v>
      </c>
      <c r="D348" s="125" t="s">
        <v>116</v>
      </c>
      <c r="E348" s="20" t="s">
        <v>128</v>
      </c>
      <c r="F348" s="20">
        <v>0.28999999999999998</v>
      </c>
      <c r="G348" s="20">
        <v>0.56999999999999995</v>
      </c>
      <c r="H348" s="20">
        <v>0.99</v>
      </c>
      <c r="I348" s="20">
        <v>0.08</v>
      </c>
      <c r="J348" s="20">
        <v>0.13</v>
      </c>
      <c r="K348" s="20">
        <v>2.0531999999999999</v>
      </c>
      <c r="L348" s="35">
        <f t="shared" si="18"/>
        <v>0.08</v>
      </c>
      <c r="M348" s="35">
        <f t="shared" si="19"/>
        <v>1</v>
      </c>
    </row>
    <row r="349" spans="1:13" ht="14.4" hidden="1" thickBot="1">
      <c r="A349" s="35">
        <f t="shared" si="17"/>
        <v>2</v>
      </c>
      <c r="B349" s="89" t="s">
        <v>22</v>
      </c>
      <c r="C349" s="88" t="s">
        <v>17</v>
      </c>
      <c r="D349" s="125" t="s">
        <v>116</v>
      </c>
      <c r="E349" s="20" t="s">
        <v>183</v>
      </c>
      <c r="F349" s="20">
        <v>0.28999999999999998</v>
      </c>
      <c r="G349" s="20">
        <v>0.39</v>
      </c>
      <c r="H349" s="20">
        <v>0.99</v>
      </c>
      <c r="I349" s="20">
        <v>0.08</v>
      </c>
      <c r="J349" s="20">
        <v>0.26</v>
      </c>
      <c r="K349" s="20">
        <v>2.0023</v>
      </c>
      <c r="L349" s="35">
        <f t="shared" si="18"/>
        <v>0.08</v>
      </c>
      <c r="M349" s="35">
        <f t="shared" si="19"/>
        <v>1</v>
      </c>
    </row>
    <row r="350" spans="1:13" ht="27" hidden="1" thickBot="1">
      <c r="A350" s="35">
        <f t="shared" si="17"/>
        <v>5</v>
      </c>
      <c r="B350" s="89" t="s">
        <v>22</v>
      </c>
      <c r="C350" s="88" t="s">
        <v>17</v>
      </c>
      <c r="D350" s="125" t="s">
        <v>116</v>
      </c>
      <c r="E350" s="20" t="s">
        <v>142</v>
      </c>
      <c r="F350" s="20">
        <v>0.28999999999999998</v>
      </c>
      <c r="G350" s="20">
        <v>0.57999999999999996</v>
      </c>
      <c r="H350" s="20">
        <v>0.91</v>
      </c>
      <c r="I350" s="20">
        <v>0.08</v>
      </c>
      <c r="J350" s="20">
        <v>0.06</v>
      </c>
      <c r="K350" s="20">
        <v>1.9218</v>
      </c>
      <c r="L350" s="35">
        <f t="shared" si="18"/>
        <v>0.08</v>
      </c>
      <c r="M350" s="35">
        <f t="shared" si="19"/>
        <v>1</v>
      </c>
    </row>
    <row r="351" spans="1:13" ht="27" hidden="1" thickBot="1">
      <c r="A351" s="35">
        <f t="shared" si="17"/>
        <v>11</v>
      </c>
      <c r="B351" s="89" t="s">
        <v>22</v>
      </c>
      <c r="C351" s="88" t="s">
        <v>17</v>
      </c>
      <c r="D351" s="125" t="s">
        <v>116</v>
      </c>
      <c r="E351" s="20" t="s">
        <v>136</v>
      </c>
      <c r="F351" s="20">
        <v>0.28999999999999998</v>
      </c>
      <c r="G351" s="20">
        <v>0.51</v>
      </c>
      <c r="H351" s="20">
        <v>0.99</v>
      </c>
      <c r="I351" s="20">
        <v>0.08</v>
      </c>
      <c r="J351" s="20">
        <v>0</v>
      </c>
      <c r="K351" s="20">
        <v>1.8740000000000001</v>
      </c>
      <c r="L351" s="35">
        <f t="shared" si="18"/>
        <v>0.08</v>
      </c>
      <c r="M351" s="35">
        <f t="shared" si="19"/>
        <v>1</v>
      </c>
    </row>
    <row r="352" spans="1:13" ht="40.200000000000003" hidden="1" thickBot="1">
      <c r="A352" s="35">
        <f t="shared" si="17"/>
        <v>4</v>
      </c>
      <c r="B352" s="89" t="s">
        <v>22</v>
      </c>
      <c r="C352" s="88" t="s">
        <v>17</v>
      </c>
      <c r="D352" s="125" t="s">
        <v>116</v>
      </c>
      <c r="E352" s="20" t="s">
        <v>190</v>
      </c>
      <c r="F352" s="20">
        <v>0.28999999999999998</v>
      </c>
      <c r="G352" s="20">
        <v>0.26</v>
      </c>
      <c r="H352" s="20">
        <v>0.99</v>
      </c>
      <c r="I352" s="20">
        <v>0.16</v>
      </c>
      <c r="J352" s="20">
        <v>0.17</v>
      </c>
      <c r="K352" s="20">
        <v>1.8662000000000001</v>
      </c>
      <c r="L352" s="35">
        <f t="shared" si="18"/>
        <v>0.08</v>
      </c>
      <c r="M352" s="35">
        <f t="shared" si="19"/>
        <v>2</v>
      </c>
    </row>
    <row r="353" spans="1:13" ht="40.200000000000003" hidden="1" thickBot="1">
      <c r="A353" s="35">
        <f t="shared" si="17"/>
        <v>14</v>
      </c>
      <c r="B353" s="89" t="s">
        <v>22</v>
      </c>
      <c r="C353" s="88" t="s">
        <v>17</v>
      </c>
      <c r="D353" s="125" t="s">
        <v>116</v>
      </c>
      <c r="E353" s="20" t="s">
        <v>138</v>
      </c>
      <c r="F353" s="20">
        <v>0.28999999999999998</v>
      </c>
      <c r="G353" s="20">
        <v>0.34</v>
      </c>
      <c r="H353" s="20">
        <v>0.99</v>
      </c>
      <c r="I353" s="20">
        <v>0.08</v>
      </c>
      <c r="J353" s="20">
        <v>0.16</v>
      </c>
      <c r="K353" s="20">
        <v>1.8607</v>
      </c>
      <c r="L353" s="35">
        <f t="shared" si="18"/>
        <v>0.08</v>
      </c>
      <c r="M353" s="35">
        <f t="shared" si="19"/>
        <v>1</v>
      </c>
    </row>
    <row r="354" spans="1:13" ht="14.4" hidden="1" thickBot="1">
      <c r="A354" s="35">
        <f t="shared" si="17"/>
        <v>8</v>
      </c>
      <c r="B354" s="89" t="s">
        <v>22</v>
      </c>
      <c r="C354" s="88" t="s">
        <v>17</v>
      </c>
      <c r="D354" s="125" t="s">
        <v>116</v>
      </c>
      <c r="E354" s="20" t="s">
        <v>184</v>
      </c>
      <c r="F354" s="20">
        <v>0.28999999999999998</v>
      </c>
      <c r="G354" s="20">
        <v>0.26</v>
      </c>
      <c r="H354" s="20">
        <v>0.99</v>
      </c>
      <c r="I354" s="20">
        <v>0.16</v>
      </c>
      <c r="J354" s="20">
        <v>0.14000000000000001</v>
      </c>
      <c r="K354" s="20">
        <v>1.8411999999999999</v>
      </c>
      <c r="L354" s="35">
        <f t="shared" si="18"/>
        <v>0.08</v>
      </c>
      <c r="M354" s="35">
        <f t="shared" si="19"/>
        <v>2</v>
      </c>
    </row>
    <row r="355" spans="1:13" ht="27" hidden="1" thickBot="1">
      <c r="A355" s="35">
        <f t="shared" si="17"/>
        <v>3</v>
      </c>
      <c r="B355" s="89" t="s">
        <v>22</v>
      </c>
      <c r="C355" s="88" t="s">
        <v>17</v>
      </c>
      <c r="D355" s="125" t="s">
        <v>116</v>
      </c>
      <c r="E355" s="20" t="s">
        <v>139</v>
      </c>
      <c r="F355" s="20">
        <v>0.28999999999999998</v>
      </c>
      <c r="G355" s="20">
        <v>0.25</v>
      </c>
      <c r="H355" s="20">
        <v>0.99</v>
      </c>
      <c r="I355" s="20">
        <v>0.08</v>
      </c>
      <c r="J355" s="20">
        <v>0.21</v>
      </c>
      <c r="K355" s="20">
        <v>1.819</v>
      </c>
      <c r="L355" s="35">
        <f t="shared" si="18"/>
        <v>0.08</v>
      </c>
      <c r="M355" s="35">
        <f t="shared" si="19"/>
        <v>1</v>
      </c>
    </row>
    <row r="356" spans="1:13" ht="14.4" hidden="1" thickBot="1">
      <c r="A356" s="35">
        <f t="shared" si="17"/>
        <v>8</v>
      </c>
      <c r="B356" s="89" t="s">
        <v>22</v>
      </c>
      <c r="C356" s="88" t="s">
        <v>17</v>
      </c>
      <c r="D356" s="125" t="s">
        <v>116</v>
      </c>
      <c r="E356" s="20" t="s">
        <v>185</v>
      </c>
      <c r="F356" s="20">
        <v>0.28999999999999998</v>
      </c>
      <c r="G356" s="20">
        <v>0.28999999999999998</v>
      </c>
      <c r="H356" s="20">
        <v>0.91</v>
      </c>
      <c r="I356" s="20">
        <v>0.16</v>
      </c>
      <c r="J356" s="20">
        <v>0.14000000000000001</v>
      </c>
      <c r="K356" s="20">
        <v>1.7948</v>
      </c>
      <c r="L356" s="35">
        <f t="shared" si="18"/>
        <v>0.08</v>
      </c>
      <c r="M356" s="35">
        <f t="shared" si="19"/>
        <v>2</v>
      </c>
    </row>
    <row r="357" spans="1:13" ht="27" hidden="1" thickBot="1">
      <c r="A357" s="35">
        <f t="shared" si="17"/>
        <v>12</v>
      </c>
      <c r="B357" s="89" t="s">
        <v>22</v>
      </c>
      <c r="C357" s="88" t="s">
        <v>17</v>
      </c>
      <c r="D357" s="125" t="s">
        <v>116</v>
      </c>
      <c r="E357" s="20" t="s">
        <v>186</v>
      </c>
      <c r="F357" s="20">
        <v>0.28999999999999998</v>
      </c>
      <c r="G357" s="20">
        <v>0.21</v>
      </c>
      <c r="H357" s="20">
        <v>0.99</v>
      </c>
      <c r="I357" s="20">
        <v>0.16</v>
      </c>
      <c r="J357" s="20">
        <v>0.14000000000000001</v>
      </c>
      <c r="K357" s="20">
        <v>1.7898000000000001</v>
      </c>
      <c r="L357" s="35">
        <f t="shared" si="18"/>
        <v>0.08</v>
      </c>
      <c r="M357" s="35">
        <f t="shared" si="19"/>
        <v>2</v>
      </c>
    </row>
    <row r="358" spans="1:13" ht="27" hidden="1" thickBot="1">
      <c r="A358" s="35">
        <f t="shared" si="17"/>
        <v>9</v>
      </c>
      <c r="B358" s="89" t="s">
        <v>22</v>
      </c>
      <c r="C358" s="88" t="s">
        <v>17</v>
      </c>
      <c r="D358" s="125" t="s">
        <v>116</v>
      </c>
      <c r="E358" s="20" t="s">
        <v>132</v>
      </c>
      <c r="F358" s="20">
        <v>0.28999999999999998</v>
      </c>
      <c r="G358" s="20">
        <v>0.41</v>
      </c>
      <c r="H358" s="20">
        <v>0.99</v>
      </c>
      <c r="I358" s="20">
        <v>0.08</v>
      </c>
      <c r="J358" s="20">
        <v>0</v>
      </c>
      <c r="K358" s="20">
        <v>1.7738</v>
      </c>
      <c r="L358" s="35">
        <f t="shared" si="18"/>
        <v>0.08</v>
      </c>
      <c r="M358" s="35">
        <f t="shared" si="19"/>
        <v>1</v>
      </c>
    </row>
    <row r="359" spans="1:13" ht="40.200000000000003" hidden="1" thickBot="1">
      <c r="A359" s="35">
        <f t="shared" si="17"/>
        <v>6</v>
      </c>
      <c r="B359" s="89" t="s">
        <v>22</v>
      </c>
      <c r="C359" s="88" t="s">
        <v>17</v>
      </c>
      <c r="D359" s="125" t="s">
        <v>116</v>
      </c>
      <c r="E359" s="20" t="s">
        <v>145</v>
      </c>
      <c r="F359" s="20">
        <v>0.28999999999999998</v>
      </c>
      <c r="G359" s="20">
        <v>0.41</v>
      </c>
      <c r="H359" s="20">
        <v>0.99</v>
      </c>
      <c r="I359" s="20">
        <v>0.08</v>
      </c>
      <c r="J359" s="20">
        <v>0</v>
      </c>
      <c r="K359" s="20">
        <v>1.7718</v>
      </c>
      <c r="L359" s="35">
        <f t="shared" si="18"/>
        <v>0.08</v>
      </c>
      <c r="M359" s="35">
        <f t="shared" si="19"/>
        <v>1</v>
      </c>
    </row>
    <row r="360" spans="1:13" ht="40.200000000000003" hidden="1" thickBot="1">
      <c r="A360" s="35">
        <f t="shared" si="17"/>
        <v>6</v>
      </c>
      <c r="B360" s="89" t="s">
        <v>22</v>
      </c>
      <c r="C360" s="88" t="s">
        <v>17</v>
      </c>
      <c r="D360" s="125" t="s">
        <v>116</v>
      </c>
      <c r="E360" s="20" t="s">
        <v>137</v>
      </c>
      <c r="F360" s="20">
        <v>0.28999999999999998</v>
      </c>
      <c r="G360" s="20">
        <v>0.3</v>
      </c>
      <c r="H360" s="20">
        <v>0.91</v>
      </c>
      <c r="I360" s="20">
        <v>0.08</v>
      </c>
      <c r="J360" s="20">
        <v>0.19</v>
      </c>
      <c r="K360" s="20">
        <v>1.7716000000000001</v>
      </c>
      <c r="L360" s="35">
        <f t="shared" si="18"/>
        <v>0.08</v>
      </c>
      <c r="M360" s="35">
        <f t="shared" si="19"/>
        <v>1</v>
      </c>
    </row>
    <row r="361" spans="1:13" ht="27" hidden="1" thickBot="1">
      <c r="A361" s="35">
        <f t="shared" si="17"/>
        <v>7</v>
      </c>
      <c r="B361" s="89" t="s">
        <v>22</v>
      </c>
      <c r="C361" s="88" t="s">
        <v>17</v>
      </c>
      <c r="D361" s="125" t="s">
        <v>116</v>
      </c>
      <c r="E361" s="20" t="s">
        <v>135</v>
      </c>
      <c r="F361" s="20">
        <v>0.28999999999999998</v>
      </c>
      <c r="G361" s="20">
        <v>0.31</v>
      </c>
      <c r="H361" s="20">
        <v>0.99</v>
      </c>
      <c r="I361" s="20">
        <v>0.16</v>
      </c>
      <c r="J361" s="20">
        <v>0</v>
      </c>
      <c r="K361" s="20">
        <v>1.7464999999999999</v>
      </c>
      <c r="L361" s="35">
        <f t="shared" si="18"/>
        <v>0.08</v>
      </c>
      <c r="M361" s="35">
        <f t="shared" si="19"/>
        <v>2</v>
      </c>
    </row>
    <row r="362" spans="1:13" ht="14.4" hidden="1" thickBot="1">
      <c r="A362" s="35">
        <f t="shared" si="17"/>
        <v>20</v>
      </c>
      <c r="B362" s="89" t="s">
        <v>22</v>
      </c>
      <c r="C362" s="88" t="s">
        <v>17</v>
      </c>
      <c r="D362" s="125" t="s">
        <v>116</v>
      </c>
      <c r="E362" s="20" t="s">
        <v>151</v>
      </c>
      <c r="F362" s="20">
        <v>0.28999999999999998</v>
      </c>
      <c r="G362" s="20">
        <v>0.25</v>
      </c>
      <c r="H362" s="20">
        <v>0.91</v>
      </c>
      <c r="I362" s="20">
        <v>0.08</v>
      </c>
      <c r="J362" s="20">
        <v>0.21</v>
      </c>
      <c r="K362" s="20">
        <v>1.738</v>
      </c>
      <c r="L362" s="35">
        <f t="shared" si="18"/>
        <v>0.08</v>
      </c>
      <c r="M362" s="35">
        <f t="shared" si="19"/>
        <v>1</v>
      </c>
    </row>
    <row r="363" spans="1:13" ht="27" hidden="1" thickBot="1">
      <c r="A363" s="35">
        <f t="shared" si="17"/>
        <v>15</v>
      </c>
      <c r="B363" s="89" t="s">
        <v>22</v>
      </c>
      <c r="C363" s="88" t="s">
        <v>17</v>
      </c>
      <c r="D363" s="125" t="s">
        <v>116</v>
      </c>
      <c r="E363" s="20" t="s">
        <v>191</v>
      </c>
      <c r="F363" s="20">
        <v>0.28999999999999998</v>
      </c>
      <c r="G363" s="20">
        <v>0.17</v>
      </c>
      <c r="H363" s="20">
        <v>0.99</v>
      </c>
      <c r="I363" s="20">
        <v>0.08</v>
      </c>
      <c r="J363" s="20">
        <v>0.18</v>
      </c>
      <c r="K363" s="20">
        <v>1.7013</v>
      </c>
      <c r="L363" s="35">
        <f t="shared" si="18"/>
        <v>0.08</v>
      </c>
      <c r="M363" s="35">
        <f t="shared" si="19"/>
        <v>1</v>
      </c>
    </row>
    <row r="364" spans="1:13" ht="27" hidden="1" thickBot="1">
      <c r="A364" s="35">
        <f t="shared" si="17"/>
        <v>9</v>
      </c>
      <c r="B364" s="89" t="s">
        <v>22</v>
      </c>
      <c r="C364" s="88" t="s">
        <v>17</v>
      </c>
      <c r="D364" s="125" t="s">
        <v>116</v>
      </c>
      <c r="E364" s="20" t="s">
        <v>134</v>
      </c>
      <c r="F364" s="20">
        <v>0.28999999999999998</v>
      </c>
      <c r="G364" s="20">
        <v>0.41</v>
      </c>
      <c r="H364" s="20">
        <v>0.91</v>
      </c>
      <c r="I364" s="20">
        <v>0.08</v>
      </c>
      <c r="J364" s="20">
        <v>0</v>
      </c>
      <c r="K364" s="20">
        <v>1.6979</v>
      </c>
      <c r="L364" s="35">
        <f t="shared" si="18"/>
        <v>0.08</v>
      </c>
      <c r="M364" s="35">
        <f t="shared" si="19"/>
        <v>1</v>
      </c>
    </row>
    <row r="365" spans="1:13" ht="27" hidden="1" thickBot="1">
      <c r="A365" s="35">
        <f t="shared" si="17"/>
        <v>7</v>
      </c>
      <c r="B365" s="89" t="s">
        <v>22</v>
      </c>
      <c r="C365" s="88" t="s">
        <v>17</v>
      </c>
      <c r="D365" s="125" t="s">
        <v>116</v>
      </c>
      <c r="E365" s="20" t="s">
        <v>150</v>
      </c>
      <c r="F365" s="20">
        <v>0.28999999999999998</v>
      </c>
      <c r="G365" s="20">
        <v>0.31</v>
      </c>
      <c r="H365" s="20">
        <v>0.91</v>
      </c>
      <c r="I365" s="20">
        <v>0.16</v>
      </c>
      <c r="J365" s="20">
        <v>0</v>
      </c>
      <c r="K365" s="20">
        <v>1.6705000000000001</v>
      </c>
      <c r="L365" s="35">
        <f t="shared" si="18"/>
        <v>0.08</v>
      </c>
      <c r="M365" s="35">
        <f t="shared" si="19"/>
        <v>2</v>
      </c>
    </row>
    <row r="366" spans="1:13" ht="40.200000000000003" hidden="1" thickBot="1">
      <c r="A366" s="35">
        <f t="shared" si="17"/>
        <v>14</v>
      </c>
      <c r="B366" s="89" t="s">
        <v>22</v>
      </c>
      <c r="C366" s="88" t="s">
        <v>17</v>
      </c>
      <c r="D366" s="125" t="s">
        <v>116</v>
      </c>
      <c r="E366" s="20" t="s">
        <v>141</v>
      </c>
      <c r="F366" s="20">
        <v>0.28999999999999998</v>
      </c>
      <c r="G366" s="20">
        <v>0.21</v>
      </c>
      <c r="H366" s="20">
        <v>0.99</v>
      </c>
      <c r="I366" s="20">
        <v>0.08</v>
      </c>
      <c r="J366" s="20">
        <v>0</v>
      </c>
      <c r="K366" s="20">
        <v>1.5656000000000001</v>
      </c>
      <c r="L366" s="35">
        <f t="shared" si="18"/>
        <v>0.08</v>
      </c>
      <c r="M366" s="35">
        <f t="shared" si="19"/>
        <v>1</v>
      </c>
    </row>
    <row r="367" spans="1:13" ht="27" hidden="1" thickBot="1">
      <c r="A367" s="35">
        <f t="shared" si="17"/>
        <v>12</v>
      </c>
      <c r="B367" s="89" t="s">
        <v>22</v>
      </c>
      <c r="C367" s="88" t="s">
        <v>17</v>
      </c>
      <c r="D367" s="125" t="s">
        <v>116</v>
      </c>
      <c r="E367" s="20" t="s">
        <v>189</v>
      </c>
      <c r="F367" s="20">
        <v>0.28999999999999998</v>
      </c>
      <c r="G367" s="20">
        <v>0.15</v>
      </c>
      <c r="H367" s="20">
        <v>0.91</v>
      </c>
      <c r="I367" s="20">
        <v>0.16</v>
      </c>
      <c r="J367" s="20">
        <v>0</v>
      </c>
      <c r="K367" s="20">
        <v>1.5163</v>
      </c>
      <c r="L367" s="35">
        <f t="shared" si="18"/>
        <v>0.08</v>
      </c>
      <c r="M367" s="35">
        <f t="shared" si="19"/>
        <v>2</v>
      </c>
    </row>
    <row r="368" spans="1:13" ht="14.4" hidden="1" thickBot="1">
      <c r="A368" s="35">
        <f t="shared" si="17"/>
        <v>20</v>
      </c>
      <c r="B368" s="89" t="s">
        <v>22</v>
      </c>
      <c r="C368" s="88" t="s">
        <v>17</v>
      </c>
      <c r="D368" s="125" t="s">
        <v>116</v>
      </c>
      <c r="E368" s="20" t="s">
        <v>146</v>
      </c>
      <c r="F368" s="20">
        <v>0.28999999999999998</v>
      </c>
      <c r="G368" s="20">
        <v>0.15</v>
      </c>
      <c r="H368" s="20">
        <v>0.99</v>
      </c>
      <c r="I368" s="20">
        <v>0.08</v>
      </c>
      <c r="J368" s="20">
        <v>0</v>
      </c>
      <c r="K368" s="20">
        <v>1.5142</v>
      </c>
      <c r="L368" s="35">
        <f t="shared" si="18"/>
        <v>0.08</v>
      </c>
      <c r="M368" s="35">
        <f t="shared" si="19"/>
        <v>1</v>
      </c>
    </row>
    <row r="369" spans="1:13" ht="27" hidden="1" thickBot="1">
      <c r="A369" s="35">
        <f t="shared" si="17"/>
        <v>15</v>
      </c>
      <c r="B369" s="89" t="s">
        <v>22</v>
      </c>
      <c r="C369" s="88" t="s">
        <v>17</v>
      </c>
      <c r="D369" s="125" t="s">
        <v>116</v>
      </c>
      <c r="E369" s="20" t="s">
        <v>192</v>
      </c>
      <c r="F369" s="20">
        <v>0.28999999999999998</v>
      </c>
      <c r="G369" s="20">
        <v>0</v>
      </c>
      <c r="H369" s="20">
        <v>0.99</v>
      </c>
      <c r="I369" s="20">
        <v>0.08</v>
      </c>
      <c r="J369" s="20">
        <v>0.13</v>
      </c>
      <c r="K369" s="20">
        <v>1.4915</v>
      </c>
      <c r="L369" s="35">
        <f t="shared" si="18"/>
        <v>0.08</v>
      </c>
      <c r="M369" s="35">
        <f t="shared" si="19"/>
        <v>1</v>
      </c>
    </row>
    <row r="370" spans="1:13" ht="40.200000000000003" hidden="1" thickBot="1">
      <c r="A370" s="35">
        <f t="shared" si="17"/>
        <v>17</v>
      </c>
      <c r="B370" s="89" t="s">
        <v>22</v>
      </c>
      <c r="C370" s="88" t="s">
        <v>17</v>
      </c>
      <c r="D370" s="125" t="s">
        <v>116</v>
      </c>
      <c r="E370" s="20" t="s">
        <v>147</v>
      </c>
      <c r="F370" s="20">
        <v>0.28999999999999998</v>
      </c>
      <c r="G370" s="20">
        <v>0</v>
      </c>
      <c r="H370" s="20">
        <v>0.99</v>
      </c>
      <c r="I370" s="20">
        <v>0.08</v>
      </c>
      <c r="J370" s="20">
        <v>0.13</v>
      </c>
      <c r="K370" s="20">
        <v>1.4915</v>
      </c>
      <c r="L370" s="35">
        <f t="shared" si="18"/>
        <v>0.08</v>
      </c>
      <c r="M370" s="35">
        <f t="shared" si="19"/>
        <v>1</v>
      </c>
    </row>
    <row r="371" spans="1:13" ht="40.200000000000003" hidden="1" thickBot="1">
      <c r="A371" s="35">
        <f t="shared" si="17"/>
        <v>14</v>
      </c>
      <c r="B371" s="89" t="s">
        <v>22</v>
      </c>
      <c r="C371" s="88" t="s">
        <v>17</v>
      </c>
      <c r="D371" s="125" t="s">
        <v>116</v>
      </c>
      <c r="E371" s="20" t="s">
        <v>143</v>
      </c>
      <c r="F371" s="20">
        <v>0.28999999999999998</v>
      </c>
      <c r="G371" s="20">
        <v>0.21</v>
      </c>
      <c r="H371" s="20">
        <v>0.91</v>
      </c>
      <c r="I371" s="20">
        <v>0.08</v>
      </c>
      <c r="J371" s="20">
        <v>0</v>
      </c>
      <c r="K371" s="20">
        <v>1.4896</v>
      </c>
      <c r="L371" s="35">
        <f t="shared" si="18"/>
        <v>0.08</v>
      </c>
      <c r="M371" s="35">
        <f t="shared" si="19"/>
        <v>1</v>
      </c>
    </row>
    <row r="372" spans="1:13" ht="27" hidden="1" thickBot="1">
      <c r="A372" s="35">
        <f t="shared" si="17"/>
        <v>22</v>
      </c>
      <c r="B372" s="89" t="s">
        <v>22</v>
      </c>
      <c r="C372" s="88" t="s">
        <v>17</v>
      </c>
      <c r="D372" s="125" t="s">
        <v>116</v>
      </c>
      <c r="E372" s="20" t="s">
        <v>211</v>
      </c>
      <c r="F372" s="20">
        <v>0.28999999999999998</v>
      </c>
      <c r="G372" s="20">
        <v>0</v>
      </c>
      <c r="H372" s="20">
        <v>0.99</v>
      </c>
      <c r="I372" s="20">
        <v>0.16</v>
      </c>
      <c r="J372" s="20">
        <v>0</v>
      </c>
      <c r="K372" s="20">
        <v>1.4380999999999999</v>
      </c>
      <c r="L372" s="35">
        <f t="shared" si="18"/>
        <v>0.08</v>
      </c>
      <c r="M372" s="35">
        <f t="shared" si="19"/>
        <v>2</v>
      </c>
    </row>
    <row r="373" spans="1:13" ht="40.200000000000003" hidden="1" thickBot="1">
      <c r="A373" s="35">
        <f t="shared" si="17"/>
        <v>4</v>
      </c>
      <c r="B373" s="89" t="s">
        <v>22</v>
      </c>
      <c r="C373" s="88" t="s">
        <v>17</v>
      </c>
      <c r="D373" s="125" t="s">
        <v>116</v>
      </c>
      <c r="E373" s="20" t="s">
        <v>193</v>
      </c>
      <c r="F373" s="20">
        <v>0.28999999999999998</v>
      </c>
      <c r="G373" s="20">
        <v>0</v>
      </c>
      <c r="H373" s="20">
        <v>0.99</v>
      </c>
      <c r="I373" s="20">
        <v>0.16</v>
      </c>
      <c r="J373" s="20">
        <v>0</v>
      </c>
      <c r="K373" s="20">
        <v>1.4380999999999999</v>
      </c>
      <c r="L373" s="35">
        <f t="shared" si="18"/>
        <v>0.08</v>
      </c>
      <c r="M373" s="35">
        <f t="shared" si="19"/>
        <v>2</v>
      </c>
    </row>
    <row r="374" spans="1:13" ht="40.200000000000003" hidden="1" thickBot="1">
      <c r="A374" s="35">
        <f t="shared" si="17"/>
        <v>17</v>
      </c>
      <c r="B374" s="89" t="s">
        <v>22</v>
      </c>
      <c r="C374" s="88" t="s">
        <v>17</v>
      </c>
      <c r="D374" s="125" t="s">
        <v>116</v>
      </c>
      <c r="E374" s="20" t="s">
        <v>152</v>
      </c>
      <c r="F374" s="20">
        <v>0.28999999999999998</v>
      </c>
      <c r="G374" s="20">
        <v>0</v>
      </c>
      <c r="H374" s="20">
        <v>0.91</v>
      </c>
      <c r="I374" s="20">
        <v>0.08</v>
      </c>
      <c r="J374" s="20">
        <v>0.13</v>
      </c>
      <c r="K374" s="20">
        <v>1.4101999999999999</v>
      </c>
      <c r="L374" s="35">
        <f t="shared" si="18"/>
        <v>0.08</v>
      </c>
      <c r="M374" s="35">
        <f t="shared" si="19"/>
        <v>1</v>
      </c>
    </row>
    <row r="375" spans="1:13" ht="27" thickBot="1">
      <c r="A375" s="35">
        <f t="shared" si="17"/>
        <v>1</v>
      </c>
      <c r="B375" s="89" t="s">
        <v>22</v>
      </c>
      <c r="C375" s="88" t="s">
        <v>17</v>
      </c>
      <c r="D375" s="125" t="s">
        <v>116</v>
      </c>
      <c r="E375" s="59" t="s">
        <v>149</v>
      </c>
      <c r="F375" s="20">
        <v>0.28999999999999998</v>
      </c>
      <c r="G375" s="20">
        <v>0</v>
      </c>
      <c r="H375" s="20">
        <v>0.99</v>
      </c>
      <c r="I375" s="20">
        <v>0.08</v>
      </c>
      <c r="J375" s="20">
        <v>0</v>
      </c>
      <c r="K375" s="20">
        <v>1.36</v>
      </c>
      <c r="L375" s="35">
        <f t="shared" si="18"/>
        <v>0.08</v>
      </c>
      <c r="M375" s="35">
        <f t="shared" si="19"/>
        <v>1</v>
      </c>
    </row>
    <row r="376" spans="1:13" ht="14.4" hidden="1" thickBot="1">
      <c r="A376" s="35">
        <f t="shared" si="17"/>
        <v>2</v>
      </c>
      <c r="B376" s="89" t="s">
        <v>22</v>
      </c>
      <c r="C376" s="88" t="s">
        <v>17</v>
      </c>
      <c r="D376" s="125" t="s">
        <v>116</v>
      </c>
      <c r="E376" s="20" t="s">
        <v>194</v>
      </c>
      <c r="F376" s="20">
        <v>0.28999999999999998</v>
      </c>
      <c r="G376" s="20">
        <v>0</v>
      </c>
      <c r="H376" s="20">
        <v>0.99</v>
      </c>
      <c r="I376" s="20">
        <v>0.08</v>
      </c>
      <c r="J376" s="20">
        <v>0</v>
      </c>
      <c r="K376" s="20">
        <v>1.36</v>
      </c>
      <c r="L376" s="35">
        <f t="shared" si="18"/>
        <v>0.08</v>
      </c>
      <c r="M376" s="35">
        <f t="shared" si="19"/>
        <v>1</v>
      </c>
    </row>
    <row r="377" spans="1:13" ht="27" hidden="1" thickBot="1">
      <c r="A377" s="35">
        <f t="shared" si="17"/>
        <v>19</v>
      </c>
      <c r="B377" s="89" t="s">
        <v>22</v>
      </c>
      <c r="C377" s="88" t="s">
        <v>17</v>
      </c>
      <c r="D377" s="125" t="s">
        <v>116</v>
      </c>
      <c r="E377" s="20" t="s">
        <v>140</v>
      </c>
      <c r="F377" s="20">
        <v>0.28999999999999998</v>
      </c>
      <c r="G377" s="20">
        <v>0</v>
      </c>
      <c r="H377" s="20">
        <v>0.99</v>
      </c>
      <c r="I377" s="20">
        <v>0.08</v>
      </c>
      <c r="J377" s="20">
        <v>0</v>
      </c>
      <c r="K377" s="20">
        <v>1.36</v>
      </c>
      <c r="L377" s="35">
        <f t="shared" si="18"/>
        <v>0.08</v>
      </c>
      <c r="M377" s="35">
        <f t="shared" si="19"/>
        <v>1</v>
      </c>
    </row>
    <row r="378" spans="1:13" ht="27" hidden="1" thickBot="1">
      <c r="A378" s="35">
        <f t="shared" si="17"/>
        <v>10</v>
      </c>
      <c r="B378" s="89" t="s">
        <v>22</v>
      </c>
      <c r="C378" s="88" t="s">
        <v>17</v>
      </c>
      <c r="D378" s="125" t="s">
        <v>116</v>
      </c>
      <c r="E378" s="20" t="s">
        <v>148</v>
      </c>
      <c r="F378" s="20">
        <v>0.28999999999999998</v>
      </c>
      <c r="G378" s="20">
        <v>0</v>
      </c>
      <c r="H378" s="20">
        <v>0.99</v>
      </c>
      <c r="I378" s="20">
        <v>0.08</v>
      </c>
      <c r="J378" s="20">
        <v>0</v>
      </c>
      <c r="K378" s="20">
        <v>1.36</v>
      </c>
      <c r="L378" s="35">
        <f t="shared" si="18"/>
        <v>0.08</v>
      </c>
      <c r="M378" s="35">
        <f t="shared" si="19"/>
        <v>1</v>
      </c>
    </row>
    <row r="379" spans="1:13" ht="27" hidden="1" thickBot="1">
      <c r="A379" s="35">
        <f t="shared" si="17"/>
        <v>13</v>
      </c>
      <c r="B379" s="89" t="s">
        <v>22</v>
      </c>
      <c r="C379" s="88" t="s">
        <v>17</v>
      </c>
      <c r="D379" s="125" t="s">
        <v>116</v>
      </c>
      <c r="E379" s="20" t="s">
        <v>154</v>
      </c>
      <c r="F379" s="20">
        <v>0.28999999999999998</v>
      </c>
      <c r="G379" s="20">
        <v>0.72</v>
      </c>
      <c r="H379" s="20">
        <v>0.23</v>
      </c>
      <c r="I379" s="20">
        <v>0.08</v>
      </c>
      <c r="J379" s="20">
        <v>0</v>
      </c>
      <c r="K379" s="20">
        <v>1.3197000000000001</v>
      </c>
      <c r="L379" s="35">
        <f t="shared" si="18"/>
        <v>0.08</v>
      </c>
      <c r="M379" s="35">
        <f t="shared" si="19"/>
        <v>1</v>
      </c>
    </row>
    <row r="380" spans="1:13" ht="27" thickBot="1">
      <c r="A380" s="35">
        <f t="shared" si="17"/>
        <v>1</v>
      </c>
      <c r="B380" s="89" t="s">
        <v>22</v>
      </c>
      <c r="C380" s="88" t="s">
        <v>17</v>
      </c>
      <c r="D380" s="125" t="s">
        <v>116</v>
      </c>
      <c r="E380" s="59" t="s">
        <v>153</v>
      </c>
      <c r="F380" s="20">
        <v>0.28999999999999998</v>
      </c>
      <c r="G380" s="20">
        <v>0</v>
      </c>
      <c r="H380" s="20">
        <v>0.91</v>
      </c>
      <c r="I380" s="20">
        <v>0.08</v>
      </c>
      <c r="J380" s="20">
        <v>0</v>
      </c>
      <c r="K380" s="20">
        <v>1.284</v>
      </c>
      <c r="L380" s="35">
        <f t="shared" si="18"/>
        <v>0.08</v>
      </c>
      <c r="M380" s="35">
        <f t="shared" si="19"/>
        <v>1</v>
      </c>
    </row>
    <row r="381" spans="1:13" ht="27" hidden="1" thickBot="1">
      <c r="A381" s="35">
        <f t="shared" si="17"/>
        <v>3</v>
      </c>
      <c r="B381" s="89" t="s">
        <v>22</v>
      </c>
      <c r="C381" s="88" t="s">
        <v>17</v>
      </c>
      <c r="D381" s="125" t="s">
        <v>116</v>
      </c>
      <c r="E381" s="20" t="s">
        <v>144</v>
      </c>
      <c r="F381" s="20">
        <v>0.28999999999999998</v>
      </c>
      <c r="G381" s="20">
        <v>0</v>
      </c>
      <c r="H381" s="20">
        <v>0.91</v>
      </c>
      <c r="I381" s="20">
        <v>0.08</v>
      </c>
      <c r="J381" s="20">
        <v>0</v>
      </c>
      <c r="K381" s="20">
        <v>1.284</v>
      </c>
      <c r="L381" s="35">
        <f t="shared" si="18"/>
        <v>0.08</v>
      </c>
      <c r="M381" s="35">
        <f t="shared" si="19"/>
        <v>1</v>
      </c>
    </row>
    <row r="382" spans="1:13" ht="27" hidden="1" thickBot="1">
      <c r="A382" s="35">
        <f t="shared" si="17"/>
        <v>16</v>
      </c>
      <c r="B382" s="89" t="s">
        <v>22</v>
      </c>
      <c r="C382" s="88" t="s">
        <v>17</v>
      </c>
      <c r="D382" s="125" t="s">
        <v>155</v>
      </c>
      <c r="E382" s="20" t="s">
        <v>156</v>
      </c>
      <c r="F382" s="20">
        <v>0.27</v>
      </c>
      <c r="G382" s="20">
        <v>0.27</v>
      </c>
      <c r="H382" s="20">
        <v>3.5</v>
      </c>
      <c r="I382" s="20">
        <v>0.2</v>
      </c>
      <c r="J382" s="20">
        <v>0</v>
      </c>
      <c r="K382" s="20">
        <v>4.2351999999999999</v>
      </c>
      <c r="L382" s="35">
        <f t="shared" si="18"/>
        <v>0.2</v>
      </c>
      <c r="M382" s="35">
        <f t="shared" si="19"/>
        <v>1</v>
      </c>
    </row>
    <row r="383" spans="1:13" ht="27" hidden="1" thickBot="1">
      <c r="A383" s="35">
        <f t="shared" si="17"/>
        <v>15</v>
      </c>
      <c r="B383" s="89" t="s">
        <v>22</v>
      </c>
      <c r="C383" s="88" t="s">
        <v>17</v>
      </c>
      <c r="D383" s="125" t="s">
        <v>155</v>
      </c>
      <c r="E383" s="20" t="s">
        <v>195</v>
      </c>
      <c r="F383" s="20">
        <v>0.27</v>
      </c>
      <c r="G383" s="20">
        <v>0</v>
      </c>
      <c r="H383" s="20">
        <v>3.5</v>
      </c>
      <c r="I383" s="20">
        <v>0.2</v>
      </c>
      <c r="J383" s="20">
        <v>0</v>
      </c>
      <c r="K383" s="20">
        <v>3.9659</v>
      </c>
      <c r="L383" s="35">
        <f t="shared" si="18"/>
        <v>0.2</v>
      </c>
      <c r="M383" s="35">
        <f t="shared" si="19"/>
        <v>1</v>
      </c>
    </row>
    <row r="384" spans="1:13" ht="27" hidden="1" thickBot="1">
      <c r="A384" s="35">
        <f t="shared" si="17"/>
        <v>11</v>
      </c>
      <c r="B384" s="89" t="s">
        <v>22</v>
      </c>
      <c r="C384" s="88" t="s">
        <v>17</v>
      </c>
      <c r="D384" s="125" t="s">
        <v>155</v>
      </c>
      <c r="E384" s="20" t="s">
        <v>157</v>
      </c>
      <c r="F384" s="20">
        <v>0.27</v>
      </c>
      <c r="G384" s="20">
        <v>0.54</v>
      </c>
      <c r="H384" s="20">
        <v>2.8</v>
      </c>
      <c r="I384" s="20">
        <v>0.2</v>
      </c>
      <c r="J384" s="20">
        <v>0</v>
      </c>
      <c r="K384" s="20">
        <v>3.8043999999999998</v>
      </c>
      <c r="L384" s="35">
        <f t="shared" si="18"/>
        <v>0.2</v>
      </c>
      <c r="M384" s="35">
        <f t="shared" si="19"/>
        <v>1</v>
      </c>
    </row>
    <row r="385" spans="1:13" ht="27" hidden="1" thickBot="1">
      <c r="A385" s="35">
        <f t="shared" si="17"/>
        <v>18</v>
      </c>
      <c r="B385" s="89" t="s">
        <v>22</v>
      </c>
      <c r="C385" s="88" t="s">
        <v>17</v>
      </c>
      <c r="D385" s="125" t="s">
        <v>155</v>
      </c>
      <c r="E385" s="20" t="s">
        <v>198</v>
      </c>
      <c r="F385" s="20">
        <v>0.27</v>
      </c>
      <c r="G385" s="20">
        <v>0.34</v>
      </c>
      <c r="H385" s="20">
        <v>2.8</v>
      </c>
      <c r="I385" s="20">
        <v>0.2</v>
      </c>
      <c r="J385" s="20">
        <v>0</v>
      </c>
      <c r="K385" s="20">
        <v>3.6097000000000001</v>
      </c>
      <c r="L385" s="35">
        <f t="shared" si="18"/>
        <v>0.2</v>
      </c>
      <c r="M385" s="35">
        <f t="shared" si="19"/>
        <v>1</v>
      </c>
    </row>
    <row r="386" spans="1:13" ht="27" hidden="1" thickBot="1">
      <c r="A386" s="35">
        <f t="shared" si="17"/>
        <v>21</v>
      </c>
      <c r="B386" s="89" t="s">
        <v>22</v>
      </c>
      <c r="C386" s="88" t="s">
        <v>17</v>
      </c>
      <c r="D386" s="125" t="s">
        <v>155</v>
      </c>
      <c r="E386" s="20" t="s">
        <v>165</v>
      </c>
      <c r="F386" s="20">
        <v>0.27</v>
      </c>
      <c r="G386" s="20">
        <v>1.34</v>
      </c>
      <c r="H386" s="20">
        <v>1.26</v>
      </c>
      <c r="I386" s="20">
        <v>0.6</v>
      </c>
      <c r="J386" s="20">
        <v>0</v>
      </c>
      <c r="K386" s="20">
        <v>3.4727999999999999</v>
      </c>
      <c r="L386" s="35">
        <f t="shared" si="18"/>
        <v>0.2</v>
      </c>
      <c r="M386" s="35">
        <f t="shared" si="19"/>
        <v>3</v>
      </c>
    </row>
    <row r="387" spans="1:13" ht="27" hidden="1" thickBot="1">
      <c r="A387" s="35">
        <f t="shared" si="17"/>
        <v>22</v>
      </c>
      <c r="B387" s="89" t="s">
        <v>22</v>
      </c>
      <c r="C387" s="88" t="s">
        <v>17</v>
      </c>
      <c r="D387" s="125" t="s">
        <v>155</v>
      </c>
      <c r="E387" s="20" t="s">
        <v>212</v>
      </c>
      <c r="F387" s="20">
        <v>0.27</v>
      </c>
      <c r="G387" s="20">
        <v>0</v>
      </c>
      <c r="H387" s="20">
        <v>2.8</v>
      </c>
      <c r="I387" s="20">
        <v>0.4</v>
      </c>
      <c r="J387" s="20">
        <v>0</v>
      </c>
      <c r="K387" s="20">
        <v>3.4666000000000001</v>
      </c>
      <c r="L387" s="35">
        <f t="shared" si="18"/>
        <v>0.2</v>
      </c>
      <c r="M387" s="35">
        <f t="shared" si="19"/>
        <v>2</v>
      </c>
    </row>
    <row r="388" spans="1:13" ht="27" hidden="1" thickBot="1">
      <c r="A388" s="35">
        <f t="shared" si="17"/>
        <v>22</v>
      </c>
      <c r="B388" s="89" t="s">
        <v>22</v>
      </c>
      <c r="C388" s="88" t="s">
        <v>17</v>
      </c>
      <c r="D388" s="125" t="s">
        <v>155</v>
      </c>
      <c r="E388" s="20" t="s">
        <v>213</v>
      </c>
      <c r="F388" s="20">
        <v>0.27</v>
      </c>
      <c r="G388" s="20">
        <v>0</v>
      </c>
      <c r="H388" s="20">
        <v>2.8</v>
      </c>
      <c r="I388" s="20">
        <v>0.4</v>
      </c>
      <c r="J388" s="20">
        <v>0</v>
      </c>
      <c r="K388" s="20">
        <v>3.4666000000000001</v>
      </c>
      <c r="L388" s="35">
        <f t="shared" si="18"/>
        <v>0.2</v>
      </c>
      <c r="M388" s="35">
        <f t="shared" si="19"/>
        <v>2</v>
      </c>
    </row>
    <row r="389" spans="1:13" ht="14.4" hidden="1" thickBot="1">
      <c r="A389" s="35">
        <f t="shared" si="17"/>
        <v>8</v>
      </c>
      <c r="B389" s="89" t="s">
        <v>22</v>
      </c>
      <c r="C389" s="88" t="s">
        <v>17</v>
      </c>
      <c r="D389" s="125" t="s">
        <v>155</v>
      </c>
      <c r="E389" s="20" t="s">
        <v>196</v>
      </c>
      <c r="F389" s="20">
        <v>0.27</v>
      </c>
      <c r="G389" s="20">
        <v>0</v>
      </c>
      <c r="H389" s="20">
        <v>2.8</v>
      </c>
      <c r="I389" s="20">
        <v>0.4</v>
      </c>
      <c r="J389" s="20">
        <v>0</v>
      </c>
      <c r="K389" s="20">
        <v>3.4666000000000001</v>
      </c>
      <c r="L389" s="35">
        <f t="shared" si="18"/>
        <v>0.2</v>
      </c>
      <c r="M389" s="35">
        <f t="shared" si="19"/>
        <v>2</v>
      </c>
    </row>
    <row r="390" spans="1:13" ht="40.200000000000003" hidden="1" thickBot="1">
      <c r="A390" s="35">
        <f t="shared" ref="A390:A453" si="20">IF(E390="",0,--SUBSTITUTE(TRIM(RIGHT(SUBSTITUTE(E390,"(",REPT(" ",99)),99)),")",))</f>
        <v>4</v>
      </c>
      <c r="B390" s="89" t="s">
        <v>22</v>
      </c>
      <c r="C390" s="88" t="s">
        <v>17</v>
      </c>
      <c r="D390" s="125" t="s">
        <v>155</v>
      </c>
      <c r="E390" s="20" t="s">
        <v>197</v>
      </c>
      <c r="F390" s="20">
        <v>0.27</v>
      </c>
      <c r="G390" s="20">
        <v>0</v>
      </c>
      <c r="H390" s="20">
        <v>2.8</v>
      </c>
      <c r="I390" s="20">
        <v>0.4</v>
      </c>
      <c r="J390" s="20">
        <v>0</v>
      </c>
      <c r="K390" s="20">
        <v>3.4666000000000001</v>
      </c>
      <c r="L390" s="35">
        <f t="shared" si="18"/>
        <v>0.2</v>
      </c>
      <c r="M390" s="35">
        <f t="shared" si="19"/>
        <v>2</v>
      </c>
    </row>
    <row r="391" spans="1:13" ht="14.4" hidden="1" thickBot="1">
      <c r="A391" s="35">
        <f t="shared" si="20"/>
        <v>20</v>
      </c>
      <c r="B391" s="89" t="s">
        <v>22</v>
      </c>
      <c r="C391" s="88" t="s">
        <v>17</v>
      </c>
      <c r="D391" s="125" t="s">
        <v>155</v>
      </c>
      <c r="E391" s="20" t="s">
        <v>160</v>
      </c>
      <c r="F391" s="20">
        <v>0.27</v>
      </c>
      <c r="G391" s="20">
        <v>0.1</v>
      </c>
      <c r="H391" s="20">
        <v>2.8</v>
      </c>
      <c r="I391" s="20">
        <v>0.2</v>
      </c>
      <c r="J391" s="20">
        <v>0</v>
      </c>
      <c r="K391" s="20">
        <v>3.3673999999999999</v>
      </c>
      <c r="L391" s="35">
        <f t="shared" si="18"/>
        <v>0.2</v>
      </c>
      <c r="M391" s="35">
        <f t="shared" si="19"/>
        <v>1</v>
      </c>
    </row>
    <row r="392" spans="1:13" ht="40.200000000000003" hidden="1" thickBot="1">
      <c r="A392" s="35">
        <f t="shared" si="20"/>
        <v>6</v>
      </c>
      <c r="B392" s="89" t="s">
        <v>22</v>
      </c>
      <c r="C392" s="88" t="s">
        <v>17</v>
      </c>
      <c r="D392" s="125" t="s">
        <v>155</v>
      </c>
      <c r="E392" s="20" t="s">
        <v>164</v>
      </c>
      <c r="F392" s="20">
        <v>0.27</v>
      </c>
      <c r="G392" s="20">
        <v>0</v>
      </c>
      <c r="H392" s="20">
        <v>2.8</v>
      </c>
      <c r="I392" s="20">
        <v>0.2</v>
      </c>
      <c r="J392" s="20">
        <v>0</v>
      </c>
      <c r="K392" s="20">
        <v>3.2665999999999999</v>
      </c>
      <c r="L392" s="35">
        <f t="shared" si="18"/>
        <v>0.2</v>
      </c>
      <c r="M392" s="35">
        <f t="shared" si="19"/>
        <v>1</v>
      </c>
    </row>
    <row r="393" spans="1:13" ht="27" hidden="1" thickBot="1">
      <c r="A393" s="35">
        <f t="shared" si="20"/>
        <v>5</v>
      </c>
      <c r="B393" s="89" t="s">
        <v>22</v>
      </c>
      <c r="C393" s="88" t="s">
        <v>17</v>
      </c>
      <c r="D393" s="125" t="s">
        <v>155</v>
      </c>
      <c r="E393" s="20" t="s">
        <v>159</v>
      </c>
      <c r="F393" s="20">
        <v>0.27</v>
      </c>
      <c r="G393" s="20">
        <v>0</v>
      </c>
      <c r="H393" s="20">
        <v>2.8</v>
      </c>
      <c r="I393" s="20">
        <v>0.2</v>
      </c>
      <c r="J393" s="20">
        <v>0</v>
      </c>
      <c r="K393" s="20">
        <v>3.2665999999999999</v>
      </c>
      <c r="L393" s="35">
        <f t="shared" si="18"/>
        <v>0.2</v>
      </c>
      <c r="M393" s="35">
        <f t="shared" si="19"/>
        <v>1</v>
      </c>
    </row>
    <row r="394" spans="1:13" ht="14.4" hidden="1" thickBot="1">
      <c r="A394" s="35">
        <f t="shared" si="20"/>
        <v>2</v>
      </c>
      <c r="B394" s="89" t="s">
        <v>22</v>
      </c>
      <c r="C394" s="88" t="s">
        <v>17</v>
      </c>
      <c r="D394" s="125" t="s">
        <v>155</v>
      </c>
      <c r="E394" s="20" t="s">
        <v>199</v>
      </c>
      <c r="F394" s="20">
        <v>0.27</v>
      </c>
      <c r="G394" s="20">
        <v>0</v>
      </c>
      <c r="H394" s="20">
        <v>2.8</v>
      </c>
      <c r="I394" s="20">
        <v>0.2</v>
      </c>
      <c r="J394" s="20">
        <v>0</v>
      </c>
      <c r="K394" s="20">
        <v>3.2665999999999999</v>
      </c>
      <c r="L394" s="35">
        <f t="shared" si="18"/>
        <v>0.2</v>
      </c>
      <c r="M394" s="35">
        <f t="shared" si="19"/>
        <v>1</v>
      </c>
    </row>
    <row r="395" spans="1:13" ht="27" hidden="1" thickBot="1">
      <c r="A395" s="35">
        <f t="shared" si="20"/>
        <v>19</v>
      </c>
      <c r="B395" s="89" t="s">
        <v>22</v>
      </c>
      <c r="C395" s="88" t="s">
        <v>17</v>
      </c>
      <c r="D395" s="125" t="s">
        <v>155</v>
      </c>
      <c r="E395" s="20" t="s">
        <v>161</v>
      </c>
      <c r="F395" s="20">
        <v>0.27</v>
      </c>
      <c r="G395" s="20">
        <v>0</v>
      </c>
      <c r="H395" s="20">
        <v>2.8</v>
      </c>
      <c r="I395" s="20">
        <v>0.2</v>
      </c>
      <c r="J395" s="20">
        <v>0</v>
      </c>
      <c r="K395" s="20">
        <v>3.2665999999999999</v>
      </c>
      <c r="L395" s="35">
        <f t="shared" si="18"/>
        <v>0.2</v>
      </c>
      <c r="M395" s="35">
        <f t="shared" si="19"/>
        <v>1</v>
      </c>
    </row>
    <row r="396" spans="1:13" ht="27" hidden="1" thickBot="1">
      <c r="A396" s="35">
        <f t="shared" si="20"/>
        <v>3</v>
      </c>
      <c r="B396" s="89" t="s">
        <v>22</v>
      </c>
      <c r="C396" s="88" t="s">
        <v>17</v>
      </c>
      <c r="D396" s="125" t="s">
        <v>155</v>
      </c>
      <c r="E396" s="20" t="s">
        <v>163</v>
      </c>
      <c r="F396" s="20">
        <v>0.27</v>
      </c>
      <c r="G396" s="20">
        <v>0</v>
      </c>
      <c r="H396" s="20">
        <v>2.8</v>
      </c>
      <c r="I396" s="20">
        <v>0.2</v>
      </c>
      <c r="J396" s="20">
        <v>0</v>
      </c>
      <c r="K396" s="20">
        <v>3.2665999999999999</v>
      </c>
      <c r="L396" s="35">
        <f t="shared" si="18"/>
        <v>0.2</v>
      </c>
      <c r="M396" s="35">
        <f t="shared" si="19"/>
        <v>1</v>
      </c>
    </row>
    <row r="397" spans="1:13" ht="27" hidden="1" thickBot="1">
      <c r="A397" s="35">
        <f t="shared" si="20"/>
        <v>21</v>
      </c>
      <c r="B397" s="89" t="s">
        <v>22</v>
      </c>
      <c r="C397" s="88" t="s">
        <v>17</v>
      </c>
      <c r="D397" s="125" t="s">
        <v>155</v>
      </c>
      <c r="E397" s="20" t="s">
        <v>166</v>
      </c>
      <c r="F397" s="20">
        <v>0.3</v>
      </c>
      <c r="G397" s="20">
        <v>0.84</v>
      </c>
      <c r="H397" s="20">
        <v>0.84</v>
      </c>
      <c r="I397" s="20">
        <v>0.6</v>
      </c>
      <c r="J397" s="20">
        <v>0.25</v>
      </c>
      <c r="K397" s="20">
        <v>2.8331</v>
      </c>
      <c r="L397" s="35">
        <f t="shared" si="18"/>
        <v>0.2</v>
      </c>
      <c r="M397" s="35">
        <f t="shared" si="19"/>
        <v>3</v>
      </c>
    </row>
    <row r="398" spans="1:13" ht="27" hidden="1" thickBot="1">
      <c r="A398" s="35">
        <f t="shared" si="20"/>
        <v>7</v>
      </c>
      <c r="B398" s="89" t="s">
        <v>22</v>
      </c>
      <c r="C398" s="88" t="s">
        <v>17</v>
      </c>
      <c r="D398" s="125" t="s">
        <v>155</v>
      </c>
      <c r="E398" s="20" t="s">
        <v>176</v>
      </c>
      <c r="F398" s="20">
        <v>0.27</v>
      </c>
      <c r="G398" s="20">
        <v>0.84</v>
      </c>
      <c r="H398" s="20">
        <v>0.84</v>
      </c>
      <c r="I398" s="20">
        <v>0.4</v>
      </c>
      <c r="J398" s="20">
        <v>0.24</v>
      </c>
      <c r="K398" s="20">
        <v>2.5798999999999999</v>
      </c>
      <c r="L398" s="35">
        <f t="shared" si="18"/>
        <v>0.2</v>
      </c>
      <c r="M398" s="35">
        <f t="shared" si="19"/>
        <v>2</v>
      </c>
    </row>
    <row r="399" spans="1:13" ht="27" hidden="1" thickBot="1">
      <c r="A399" s="35">
        <f t="shared" si="20"/>
        <v>13</v>
      </c>
      <c r="B399" s="89" t="s">
        <v>22</v>
      </c>
      <c r="C399" s="88" t="s">
        <v>17</v>
      </c>
      <c r="D399" s="125" t="s">
        <v>155</v>
      </c>
      <c r="E399" s="20" t="s">
        <v>167</v>
      </c>
      <c r="F399" s="20">
        <v>0.27</v>
      </c>
      <c r="G399" s="20">
        <v>0.86</v>
      </c>
      <c r="H399" s="20">
        <v>0.84</v>
      </c>
      <c r="I399" s="20">
        <v>0.2</v>
      </c>
      <c r="J399" s="20">
        <v>0.23</v>
      </c>
      <c r="K399" s="20">
        <v>2.3948999999999998</v>
      </c>
      <c r="L399" s="35">
        <f t="shared" si="18"/>
        <v>0.2</v>
      </c>
      <c r="M399" s="35">
        <f t="shared" si="19"/>
        <v>1</v>
      </c>
    </row>
    <row r="400" spans="1:13" ht="27" hidden="1" thickBot="1">
      <c r="A400" s="35">
        <f t="shared" si="20"/>
        <v>16</v>
      </c>
      <c r="B400" s="89" t="s">
        <v>22</v>
      </c>
      <c r="C400" s="88" t="s">
        <v>17</v>
      </c>
      <c r="D400" s="125" t="s">
        <v>155</v>
      </c>
      <c r="E400" s="20" t="s">
        <v>174</v>
      </c>
      <c r="F400" s="20">
        <v>0.27</v>
      </c>
      <c r="G400" s="20">
        <v>0.73</v>
      </c>
      <c r="H400" s="20">
        <v>0.84</v>
      </c>
      <c r="I400" s="20">
        <v>0.2</v>
      </c>
      <c r="J400" s="20">
        <v>0.27</v>
      </c>
      <c r="K400" s="20">
        <v>2.3142</v>
      </c>
      <c r="L400" s="35">
        <f t="shared" si="18"/>
        <v>0.2</v>
      </c>
      <c r="M400" s="35">
        <f t="shared" si="19"/>
        <v>1</v>
      </c>
    </row>
    <row r="401" spans="1:13" ht="40.200000000000003" hidden="1" thickBot="1">
      <c r="A401" s="35">
        <f t="shared" si="20"/>
        <v>17</v>
      </c>
      <c r="B401" s="89" t="s">
        <v>22</v>
      </c>
      <c r="C401" s="88" t="s">
        <v>17</v>
      </c>
      <c r="D401" s="125" t="s">
        <v>155</v>
      </c>
      <c r="E401" s="20" t="s">
        <v>171</v>
      </c>
      <c r="F401" s="20">
        <v>0.27</v>
      </c>
      <c r="G401" s="20">
        <v>0.81</v>
      </c>
      <c r="H401" s="20">
        <v>0.84</v>
      </c>
      <c r="I401" s="20">
        <v>0.2</v>
      </c>
      <c r="J401" s="20">
        <v>0.19</v>
      </c>
      <c r="K401" s="20">
        <v>2.3104</v>
      </c>
      <c r="L401" s="35">
        <f t="shared" si="18"/>
        <v>0.2</v>
      </c>
      <c r="M401" s="35">
        <f t="shared" si="19"/>
        <v>1</v>
      </c>
    </row>
    <row r="402" spans="1:13" ht="27" hidden="1" thickBot="1">
      <c r="A402" s="35">
        <f t="shared" si="20"/>
        <v>12</v>
      </c>
      <c r="B402" s="89" t="s">
        <v>22</v>
      </c>
      <c r="C402" s="88" t="s">
        <v>17</v>
      </c>
      <c r="D402" s="125" t="s">
        <v>155</v>
      </c>
      <c r="E402" s="20" t="s">
        <v>200</v>
      </c>
      <c r="F402" s="20">
        <v>0.27</v>
      </c>
      <c r="G402" s="20">
        <v>0.67</v>
      </c>
      <c r="H402" s="20">
        <v>0.84</v>
      </c>
      <c r="I402" s="20">
        <v>0.4</v>
      </c>
      <c r="J402" s="20">
        <v>0.12</v>
      </c>
      <c r="K402" s="20">
        <v>2.3001999999999998</v>
      </c>
      <c r="L402" s="35">
        <f t="shared" si="18"/>
        <v>0.2</v>
      </c>
      <c r="M402" s="35">
        <f t="shared" si="19"/>
        <v>2</v>
      </c>
    </row>
    <row r="403" spans="1:13" ht="27" hidden="1" thickBot="1">
      <c r="A403" s="35">
        <f t="shared" si="20"/>
        <v>22</v>
      </c>
      <c r="B403" s="89" t="s">
        <v>22</v>
      </c>
      <c r="C403" s="88" t="s">
        <v>17</v>
      </c>
      <c r="D403" s="125" t="s">
        <v>155</v>
      </c>
      <c r="E403" s="20" t="s">
        <v>214</v>
      </c>
      <c r="F403" s="20">
        <v>0.27</v>
      </c>
      <c r="G403" s="20">
        <v>0.56999999999999995</v>
      </c>
      <c r="H403" s="20">
        <v>0.84</v>
      </c>
      <c r="I403" s="20">
        <v>0.4</v>
      </c>
      <c r="J403" s="20">
        <v>0.19</v>
      </c>
      <c r="K403" s="20">
        <v>2.2665000000000002</v>
      </c>
      <c r="L403" s="35">
        <f t="shared" si="18"/>
        <v>0.2</v>
      </c>
      <c r="M403" s="35">
        <f t="shared" si="19"/>
        <v>2</v>
      </c>
    </row>
    <row r="404" spans="1:13" ht="40.200000000000003" hidden="1" thickBot="1">
      <c r="A404" s="35">
        <f t="shared" si="20"/>
        <v>14</v>
      </c>
      <c r="B404" s="89" t="s">
        <v>22</v>
      </c>
      <c r="C404" s="88" t="s">
        <v>17</v>
      </c>
      <c r="D404" s="125" t="s">
        <v>155</v>
      </c>
      <c r="E404" s="20" t="s">
        <v>168</v>
      </c>
      <c r="F404" s="20">
        <v>0.27</v>
      </c>
      <c r="G404" s="20">
        <v>0.73</v>
      </c>
      <c r="H404" s="20">
        <v>0.84</v>
      </c>
      <c r="I404" s="20">
        <v>0.2</v>
      </c>
      <c r="J404" s="20">
        <v>0.23</v>
      </c>
      <c r="K404" s="20">
        <v>2.2621000000000002</v>
      </c>
      <c r="L404" s="35">
        <f t="shared" si="18"/>
        <v>0.2</v>
      </c>
      <c r="M404" s="35">
        <f t="shared" si="19"/>
        <v>1</v>
      </c>
    </row>
    <row r="405" spans="1:13" ht="27" hidden="1" thickBot="1">
      <c r="A405" s="35">
        <f t="shared" si="20"/>
        <v>9</v>
      </c>
      <c r="B405" s="89" t="s">
        <v>22</v>
      </c>
      <c r="C405" s="88" t="s">
        <v>17</v>
      </c>
      <c r="D405" s="125" t="s">
        <v>155</v>
      </c>
      <c r="E405" s="20" t="s">
        <v>170</v>
      </c>
      <c r="F405" s="20">
        <v>0.27</v>
      </c>
      <c r="G405" s="20">
        <v>0.73</v>
      </c>
      <c r="H405" s="20">
        <v>0.84</v>
      </c>
      <c r="I405" s="20">
        <v>0.2</v>
      </c>
      <c r="J405" s="20">
        <v>0.18</v>
      </c>
      <c r="K405" s="20">
        <v>2.2218</v>
      </c>
      <c r="L405" s="35">
        <f t="shared" si="18"/>
        <v>0.2</v>
      </c>
      <c r="M405" s="35">
        <f t="shared" si="19"/>
        <v>1</v>
      </c>
    </row>
    <row r="406" spans="1:13" ht="40.200000000000003" hidden="1" thickBot="1">
      <c r="A406" s="35">
        <f t="shared" si="20"/>
        <v>23</v>
      </c>
      <c r="B406" s="89" t="s">
        <v>22</v>
      </c>
      <c r="C406" s="88" t="s">
        <v>17</v>
      </c>
      <c r="D406" s="125" t="s">
        <v>155</v>
      </c>
      <c r="E406" s="20" t="s">
        <v>175</v>
      </c>
      <c r="F406" s="20">
        <v>0.27</v>
      </c>
      <c r="G406" s="20">
        <v>0.71</v>
      </c>
      <c r="H406" s="20">
        <v>0.84</v>
      </c>
      <c r="I406" s="20">
        <v>0.2</v>
      </c>
      <c r="J406" s="20">
        <v>0.18</v>
      </c>
      <c r="K406" s="20">
        <v>2.1998000000000002</v>
      </c>
      <c r="L406" s="35">
        <f t="shared" si="18"/>
        <v>0.2</v>
      </c>
      <c r="M406" s="35">
        <f t="shared" si="19"/>
        <v>1</v>
      </c>
    </row>
    <row r="407" spans="1:13" ht="27" thickBot="1">
      <c r="A407" s="35">
        <f t="shared" si="20"/>
        <v>1</v>
      </c>
      <c r="B407" s="89" t="s">
        <v>22</v>
      </c>
      <c r="C407" s="88" t="s">
        <v>17</v>
      </c>
      <c r="D407" s="125" t="s">
        <v>155</v>
      </c>
      <c r="E407" s="59" t="s">
        <v>173</v>
      </c>
      <c r="F407" s="20">
        <v>0.27</v>
      </c>
      <c r="G407" s="20">
        <v>0.56999999999999995</v>
      </c>
      <c r="H407" s="20">
        <v>0.84</v>
      </c>
      <c r="I407" s="20">
        <v>0.2</v>
      </c>
      <c r="J407" s="20">
        <v>0.28000000000000003</v>
      </c>
      <c r="K407" s="20">
        <v>2.1545999999999998</v>
      </c>
      <c r="L407" s="35">
        <f t="shared" si="18"/>
        <v>0.2</v>
      </c>
      <c r="M407" s="35">
        <f t="shared" si="19"/>
        <v>1</v>
      </c>
    </row>
    <row r="408" spans="1:13" ht="27" hidden="1" thickBot="1">
      <c r="A408" s="35">
        <f t="shared" si="20"/>
        <v>10</v>
      </c>
      <c r="B408" s="89" t="s">
        <v>22</v>
      </c>
      <c r="C408" s="88" t="s">
        <v>17</v>
      </c>
      <c r="D408" s="125" t="s">
        <v>155</v>
      </c>
      <c r="E408" s="20" t="s">
        <v>179</v>
      </c>
      <c r="F408" s="20">
        <v>0.27</v>
      </c>
      <c r="G408" s="20">
        <v>0.63</v>
      </c>
      <c r="H408" s="20">
        <v>0.84</v>
      </c>
      <c r="I408" s="20">
        <v>0.2</v>
      </c>
      <c r="J408" s="20">
        <v>0.21</v>
      </c>
      <c r="K408" s="20">
        <v>2.1482999999999999</v>
      </c>
      <c r="L408" s="35">
        <f t="shared" si="18"/>
        <v>0.2</v>
      </c>
      <c r="M408" s="35">
        <f t="shared" si="19"/>
        <v>1</v>
      </c>
    </row>
    <row r="409" spans="1:13" ht="27" hidden="1" thickBot="1">
      <c r="A409" s="35">
        <f t="shared" si="20"/>
        <v>5</v>
      </c>
      <c r="B409" s="89" t="s">
        <v>22</v>
      </c>
      <c r="C409" s="88" t="s">
        <v>17</v>
      </c>
      <c r="D409" s="125" t="s">
        <v>155</v>
      </c>
      <c r="E409" s="20" t="s">
        <v>180</v>
      </c>
      <c r="F409" s="20">
        <v>0.27</v>
      </c>
      <c r="G409" s="20">
        <v>0.55000000000000004</v>
      </c>
      <c r="H409" s="20">
        <v>0.84</v>
      </c>
      <c r="I409" s="20">
        <v>0.2</v>
      </c>
      <c r="J409" s="20">
        <v>0.28000000000000003</v>
      </c>
      <c r="K409" s="20">
        <v>2.1412</v>
      </c>
      <c r="L409" s="35">
        <f t="shared" si="18"/>
        <v>0.2</v>
      </c>
      <c r="M409" s="35">
        <f t="shared" si="19"/>
        <v>1</v>
      </c>
    </row>
    <row r="410" spans="1:13" ht="27" hidden="1" thickBot="1">
      <c r="A410" s="35">
        <f t="shared" si="20"/>
        <v>19</v>
      </c>
      <c r="B410" s="89" t="s">
        <v>22</v>
      </c>
      <c r="C410" s="88" t="s">
        <v>17</v>
      </c>
      <c r="D410" s="125" t="s">
        <v>155</v>
      </c>
      <c r="E410" s="20" t="s">
        <v>172</v>
      </c>
      <c r="F410" s="20">
        <v>0.27</v>
      </c>
      <c r="G410" s="20">
        <v>0.57999999999999996</v>
      </c>
      <c r="H410" s="20">
        <v>0.84</v>
      </c>
      <c r="I410" s="20">
        <v>0.2</v>
      </c>
      <c r="J410" s="20">
        <v>0.22</v>
      </c>
      <c r="K410" s="20">
        <v>2.1103999999999998</v>
      </c>
      <c r="L410" s="35">
        <f t="shared" ref="L410:L473" si="21">_xlfn.MINIFS($I$89:$I$600,$B$89:$B$600,B410,$D$89:$D$600,D410)</f>
        <v>0.2</v>
      </c>
      <c r="M410" s="35">
        <f t="shared" ref="M410:M473" si="22">ROUND(I410/L410,0)</f>
        <v>1</v>
      </c>
    </row>
    <row r="411" spans="1:13" ht="40.200000000000003" hidden="1" thickBot="1">
      <c r="A411" s="35">
        <f t="shared" si="20"/>
        <v>4</v>
      </c>
      <c r="B411" s="89" t="s">
        <v>22</v>
      </c>
      <c r="C411" s="88" t="s">
        <v>17</v>
      </c>
      <c r="D411" s="125" t="s">
        <v>155</v>
      </c>
      <c r="E411" s="20" t="s">
        <v>203</v>
      </c>
      <c r="F411" s="20">
        <v>0.27</v>
      </c>
      <c r="G411" s="20">
        <v>0.34</v>
      </c>
      <c r="H411" s="20">
        <v>0.84</v>
      </c>
      <c r="I411" s="20">
        <v>0.4</v>
      </c>
      <c r="J411" s="20">
        <v>0.26</v>
      </c>
      <c r="K411" s="20">
        <v>2.1042000000000001</v>
      </c>
      <c r="L411" s="35">
        <f t="shared" si="21"/>
        <v>0.2</v>
      </c>
      <c r="M411" s="35">
        <f t="shared" si="22"/>
        <v>2</v>
      </c>
    </row>
    <row r="412" spans="1:13" ht="40.200000000000003" hidden="1" thickBot="1">
      <c r="A412" s="35">
        <f t="shared" si="20"/>
        <v>6</v>
      </c>
      <c r="B412" s="89" t="s">
        <v>22</v>
      </c>
      <c r="C412" s="88" t="s">
        <v>17</v>
      </c>
      <c r="D412" s="125" t="s">
        <v>155</v>
      </c>
      <c r="E412" s="20" t="s">
        <v>169</v>
      </c>
      <c r="F412" s="20">
        <v>0.27</v>
      </c>
      <c r="G412" s="20">
        <v>0.52</v>
      </c>
      <c r="H412" s="20">
        <v>0.84</v>
      </c>
      <c r="I412" s="20">
        <v>0.2</v>
      </c>
      <c r="J412" s="20">
        <v>0.25</v>
      </c>
      <c r="K412" s="20">
        <v>2.0739000000000001</v>
      </c>
      <c r="L412" s="35">
        <f t="shared" si="21"/>
        <v>0.2</v>
      </c>
      <c r="M412" s="35">
        <f t="shared" si="22"/>
        <v>1</v>
      </c>
    </row>
    <row r="413" spans="1:13" ht="14.4" hidden="1" thickBot="1">
      <c r="A413" s="35">
        <f t="shared" si="20"/>
        <v>8</v>
      </c>
      <c r="B413" s="89" t="s">
        <v>22</v>
      </c>
      <c r="C413" s="88" t="s">
        <v>17</v>
      </c>
      <c r="D413" s="125" t="s">
        <v>155</v>
      </c>
      <c r="E413" s="20" t="s">
        <v>201</v>
      </c>
      <c r="F413" s="20">
        <v>0.27</v>
      </c>
      <c r="G413" s="20">
        <v>0.32</v>
      </c>
      <c r="H413" s="20">
        <v>0.84</v>
      </c>
      <c r="I413" s="20">
        <v>0.4</v>
      </c>
      <c r="J413" s="20">
        <v>0.22</v>
      </c>
      <c r="K413" s="20">
        <v>2.0537000000000001</v>
      </c>
      <c r="L413" s="35">
        <f t="shared" si="21"/>
        <v>0.2</v>
      </c>
      <c r="M413" s="35">
        <f t="shared" si="22"/>
        <v>2</v>
      </c>
    </row>
    <row r="414" spans="1:13" ht="27" hidden="1" thickBot="1">
      <c r="A414" s="35">
        <f t="shared" si="20"/>
        <v>11</v>
      </c>
      <c r="B414" s="89" t="s">
        <v>22</v>
      </c>
      <c r="C414" s="88" t="s">
        <v>17</v>
      </c>
      <c r="D414" s="125" t="s">
        <v>155</v>
      </c>
      <c r="E414" s="20" t="s">
        <v>177</v>
      </c>
      <c r="F414" s="20">
        <v>0.27</v>
      </c>
      <c r="G414" s="20">
        <v>0.43</v>
      </c>
      <c r="H414" s="20">
        <v>0.84</v>
      </c>
      <c r="I414" s="20">
        <v>0.2</v>
      </c>
      <c r="J414" s="20">
        <v>0.28000000000000003</v>
      </c>
      <c r="K414" s="20">
        <v>2.0139999999999998</v>
      </c>
      <c r="L414" s="35">
        <f t="shared" si="21"/>
        <v>0.2</v>
      </c>
      <c r="M414" s="35">
        <f t="shared" si="22"/>
        <v>1</v>
      </c>
    </row>
    <row r="415" spans="1:13" ht="14.4" hidden="1" thickBot="1">
      <c r="A415" s="35">
        <f t="shared" si="20"/>
        <v>2</v>
      </c>
      <c r="B415" s="89" t="s">
        <v>22</v>
      </c>
      <c r="C415" s="88" t="s">
        <v>17</v>
      </c>
      <c r="D415" s="125" t="s">
        <v>155</v>
      </c>
      <c r="E415" s="20" t="s">
        <v>202</v>
      </c>
      <c r="F415" s="20">
        <v>0.27</v>
      </c>
      <c r="G415" s="20">
        <v>0.22</v>
      </c>
      <c r="H415" s="20">
        <v>0.84</v>
      </c>
      <c r="I415" s="20">
        <v>0.2</v>
      </c>
      <c r="J415" s="20">
        <v>0.24</v>
      </c>
      <c r="K415" s="20">
        <v>1.7695000000000001</v>
      </c>
      <c r="L415" s="35">
        <f t="shared" si="21"/>
        <v>0.2</v>
      </c>
      <c r="M415" s="35">
        <f t="shared" si="22"/>
        <v>1</v>
      </c>
    </row>
    <row r="416" spans="1:13" ht="27" hidden="1" thickBot="1">
      <c r="A416" s="35">
        <f t="shared" si="20"/>
        <v>3</v>
      </c>
      <c r="B416" s="89" t="s">
        <v>22</v>
      </c>
      <c r="C416" s="88" t="s">
        <v>17</v>
      </c>
      <c r="D416" s="125" t="s">
        <v>155</v>
      </c>
      <c r="E416" s="20" t="s">
        <v>178</v>
      </c>
      <c r="F416" s="20">
        <v>0.27</v>
      </c>
      <c r="G416" s="20">
        <v>0.18</v>
      </c>
      <c r="H416" s="20">
        <v>0.84</v>
      </c>
      <c r="I416" s="20">
        <v>0.2</v>
      </c>
      <c r="J416" s="20">
        <v>0.25</v>
      </c>
      <c r="K416" s="20">
        <v>1.7447999999999999</v>
      </c>
      <c r="L416" s="35">
        <f t="shared" si="21"/>
        <v>0.2</v>
      </c>
      <c r="M416" s="35">
        <f t="shared" si="22"/>
        <v>1</v>
      </c>
    </row>
    <row r="417" spans="1:13" ht="14.4" hidden="1" thickBot="1">
      <c r="A417" s="35">
        <f t="shared" si="20"/>
        <v>20</v>
      </c>
      <c r="B417" s="89" t="s">
        <v>22</v>
      </c>
      <c r="C417" s="88" t="s">
        <v>17</v>
      </c>
      <c r="D417" s="125" t="s">
        <v>155</v>
      </c>
      <c r="E417" s="20" t="s">
        <v>181</v>
      </c>
      <c r="F417" s="20">
        <v>0.27</v>
      </c>
      <c r="G417" s="20">
        <v>0.18</v>
      </c>
      <c r="H417" s="20">
        <v>0.84</v>
      </c>
      <c r="I417" s="20">
        <v>0.2</v>
      </c>
      <c r="J417" s="20">
        <v>0.25</v>
      </c>
      <c r="K417" s="20">
        <v>1.7428999999999999</v>
      </c>
      <c r="L417" s="35">
        <f t="shared" si="21"/>
        <v>0.2</v>
      </c>
      <c r="M417" s="35">
        <f t="shared" si="22"/>
        <v>1</v>
      </c>
    </row>
    <row r="418" spans="1:13" ht="27" hidden="1" thickBot="1">
      <c r="A418" s="35">
        <f t="shared" si="20"/>
        <v>15</v>
      </c>
      <c r="B418" s="89" t="s">
        <v>22</v>
      </c>
      <c r="C418" s="88" t="s">
        <v>17</v>
      </c>
      <c r="D418" s="125" t="s">
        <v>155</v>
      </c>
      <c r="E418" s="20" t="s">
        <v>205</v>
      </c>
      <c r="F418" s="20">
        <v>0.27</v>
      </c>
      <c r="G418" s="20">
        <v>0.14000000000000001</v>
      </c>
      <c r="H418" s="20">
        <v>0.56000000000000005</v>
      </c>
      <c r="I418" s="20">
        <v>0.2</v>
      </c>
      <c r="J418" s="20">
        <v>0.18</v>
      </c>
      <c r="K418" s="20">
        <v>1.3522000000000001</v>
      </c>
      <c r="L418" s="35">
        <f t="shared" si="21"/>
        <v>0.2</v>
      </c>
      <c r="M418" s="35">
        <f t="shared" si="22"/>
        <v>1</v>
      </c>
    </row>
    <row r="419" spans="1:13" ht="27" hidden="1" thickBot="1">
      <c r="A419" s="35">
        <f t="shared" si="20"/>
        <v>21</v>
      </c>
      <c r="B419" s="89" t="s">
        <v>23</v>
      </c>
      <c r="C419" s="88" t="s">
        <v>17</v>
      </c>
      <c r="D419" s="129" t="s">
        <v>38</v>
      </c>
      <c r="E419" s="20" t="s">
        <v>39</v>
      </c>
      <c r="F419" s="20">
        <v>1.61</v>
      </c>
      <c r="G419" s="20">
        <v>2.08</v>
      </c>
      <c r="H419" s="20">
        <v>0.71</v>
      </c>
      <c r="I419" s="20">
        <v>0.75</v>
      </c>
      <c r="J419" s="20">
        <v>0</v>
      </c>
      <c r="K419" s="20">
        <v>5.1531000000000002</v>
      </c>
      <c r="L419" s="35">
        <f t="shared" si="21"/>
        <v>0.25</v>
      </c>
      <c r="M419" s="35">
        <f t="shared" si="22"/>
        <v>3</v>
      </c>
    </row>
    <row r="420" spans="1:13" ht="27" hidden="1" thickBot="1">
      <c r="A420" s="35">
        <f t="shared" si="20"/>
        <v>19</v>
      </c>
      <c r="B420" s="89" t="s">
        <v>23</v>
      </c>
      <c r="C420" s="88" t="s">
        <v>17</v>
      </c>
      <c r="D420" s="129" t="s">
        <v>38</v>
      </c>
      <c r="E420" s="20" t="s">
        <v>43</v>
      </c>
      <c r="F420" s="20">
        <v>1.61</v>
      </c>
      <c r="G420" s="20">
        <v>0.84</v>
      </c>
      <c r="H420" s="20">
        <v>1.01</v>
      </c>
      <c r="I420" s="20">
        <v>0.25</v>
      </c>
      <c r="J420" s="20">
        <v>0</v>
      </c>
      <c r="K420" s="20">
        <v>3.7161</v>
      </c>
      <c r="L420" s="35">
        <f t="shared" si="21"/>
        <v>0.25</v>
      </c>
      <c r="M420" s="35">
        <f t="shared" si="22"/>
        <v>1</v>
      </c>
    </row>
    <row r="421" spans="1:13" ht="27" hidden="1" thickBot="1">
      <c r="A421" s="35">
        <f t="shared" si="20"/>
        <v>11</v>
      </c>
      <c r="B421" s="89" t="s">
        <v>23</v>
      </c>
      <c r="C421" s="88" t="s">
        <v>17</v>
      </c>
      <c r="D421" s="129" t="s">
        <v>38</v>
      </c>
      <c r="E421" s="20" t="s">
        <v>40</v>
      </c>
      <c r="F421" s="20">
        <v>1.61</v>
      </c>
      <c r="G421" s="20">
        <v>0.69</v>
      </c>
      <c r="H421" s="20">
        <v>1.01</v>
      </c>
      <c r="I421" s="20">
        <v>0.25</v>
      </c>
      <c r="J421" s="20">
        <v>0</v>
      </c>
      <c r="K421" s="20">
        <v>3.5680000000000001</v>
      </c>
      <c r="L421" s="35">
        <f t="shared" si="21"/>
        <v>0.25</v>
      </c>
      <c r="M421" s="35">
        <f t="shared" si="22"/>
        <v>1</v>
      </c>
    </row>
    <row r="422" spans="1:13" ht="27" hidden="1" thickBot="1">
      <c r="A422" s="35">
        <f t="shared" si="20"/>
        <v>22</v>
      </c>
      <c r="B422" s="89" t="s">
        <v>23</v>
      </c>
      <c r="C422" s="88" t="s">
        <v>17</v>
      </c>
      <c r="D422" s="129" t="s">
        <v>38</v>
      </c>
      <c r="E422" s="20" t="s">
        <v>207</v>
      </c>
      <c r="F422" s="20">
        <v>1.61</v>
      </c>
      <c r="G422" s="20">
        <v>0.26</v>
      </c>
      <c r="H422" s="20">
        <v>1.01</v>
      </c>
      <c r="I422" s="20">
        <v>0.5</v>
      </c>
      <c r="J422" s="20">
        <v>0</v>
      </c>
      <c r="K422" s="20">
        <v>3.3858999999999999</v>
      </c>
      <c r="L422" s="35">
        <f t="shared" si="21"/>
        <v>0.25</v>
      </c>
      <c r="M422" s="35">
        <f t="shared" si="22"/>
        <v>2</v>
      </c>
    </row>
    <row r="423" spans="1:13" ht="27" hidden="1" thickBot="1">
      <c r="A423" s="35">
        <f t="shared" si="20"/>
        <v>18</v>
      </c>
      <c r="B423" s="89" t="s">
        <v>23</v>
      </c>
      <c r="C423" s="88" t="s">
        <v>17</v>
      </c>
      <c r="D423" s="129" t="s">
        <v>38</v>
      </c>
      <c r="E423" s="20" t="s">
        <v>45</v>
      </c>
      <c r="F423" s="20">
        <v>1.66</v>
      </c>
      <c r="G423" s="20">
        <v>0.28000000000000003</v>
      </c>
      <c r="H423" s="20">
        <v>1.05</v>
      </c>
      <c r="I423" s="20">
        <v>0.25</v>
      </c>
      <c r="J423" s="20">
        <v>0</v>
      </c>
      <c r="K423" s="20">
        <v>3.2360000000000002</v>
      </c>
      <c r="L423" s="35">
        <f t="shared" si="21"/>
        <v>0.25</v>
      </c>
      <c r="M423" s="35">
        <f t="shared" si="22"/>
        <v>1</v>
      </c>
    </row>
    <row r="424" spans="1:13" ht="27" hidden="1" thickBot="1">
      <c r="A424" s="35">
        <f t="shared" si="20"/>
        <v>16</v>
      </c>
      <c r="B424" s="89" t="s">
        <v>23</v>
      </c>
      <c r="C424" s="88" t="s">
        <v>17</v>
      </c>
      <c r="D424" s="129" t="s">
        <v>38</v>
      </c>
      <c r="E424" s="20" t="s">
        <v>41</v>
      </c>
      <c r="F424" s="20">
        <v>1.61</v>
      </c>
      <c r="G424" s="20">
        <v>0.28000000000000003</v>
      </c>
      <c r="H424" s="20">
        <v>1.05</v>
      </c>
      <c r="I424" s="20">
        <v>0.25</v>
      </c>
      <c r="J424" s="20">
        <v>0</v>
      </c>
      <c r="K424" s="20">
        <v>3.1867000000000001</v>
      </c>
      <c r="L424" s="35">
        <f t="shared" si="21"/>
        <v>0.25</v>
      </c>
      <c r="M424" s="35">
        <f t="shared" si="22"/>
        <v>1</v>
      </c>
    </row>
    <row r="425" spans="1:13" ht="27" hidden="1" thickBot="1">
      <c r="A425" s="35">
        <f t="shared" si="20"/>
        <v>4</v>
      </c>
      <c r="B425" s="89" t="s">
        <v>23</v>
      </c>
      <c r="C425" s="88" t="s">
        <v>17</v>
      </c>
      <c r="D425" s="129" t="s">
        <v>38</v>
      </c>
      <c r="E425" s="20" t="s">
        <v>50</v>
      </c>
      <c r="F425" s="20">
        <v>1.61</v>
      </c>
      <c r="G425" s="20">
        <v>0</v>
      </c>
      <c r="H425" s="20">
        <v>1.05</v>
      </c>
      <c r="I425" s="20">
        <v>0.5</v>
      </c>
      <c r="J425" s="20">
        <v>0</v>
      </c>
      <c r="K425" s="20">
        <v>3.1574</v>
      </c>
      <c r="L425" s="35">
        <f t="shared" si="21"/>
        <v>0.25</v>
      </c>
      <c r="M425" s="35">
        <f t="shared" si="22"/>
        <v>2</v>
      </c>
    </row>
    <row r="426" spans="1:13" ht="27" hidden="1" thickBot="1">
      <c r="A426" s="35">
        <f t="shared" si="20"/>
        <v>4</v>
      </c>
      <c r="B426" s="89" t="s">
        <v>23</v>
      </c>
      <c r="C426" s="88" t="s">
        <v>17</v>
      </c>
      <c r="D426" s="129" t="s">
        <v>38</v>
      </c>
      <c r="E426" s="20" t="s">
        <v>48</v>
      </c>
      <c r="F426" s="20">
        <v>1.61</v>
      </c>
      <c r="G426" s="20">
        <v>0</v>
      </c>
      <c r="H426" s="20">
        <v>1.05</v>
      </c>
      <c r="I426" s="20">
        <v>0.5</v>
      </c>
      <c r="J426" s="20">
        <v>0</v>
      </c>
      <c r="K426" s="20">
        <v>3.1574</v>
      </c>
      <c r="L426" s="35">
        <f t="shared" si="21"/>
        <v>0.25</v>
      </c>
      <c r="M426" s="35">
        <f t="shared" si="22"/>
        <v>2</v>
      </c>
    </row>
    <row r="427" spans="1:13" ht="14.4" hidden="1" thickBot="1">
      <c r="A427" s="35">
        <f t="shared" si="20"/>
        <v>20</v>
      </c>
      <c r="B427" s="89" t="s">
        <v>23</v>
      </c>
      <c r="C427" s="88" t="s">
        <v>17</v>
      </c>
      <c r="D427" s="129" t="s">
        <v>38</v>
      </c>
      <c r="E427" s="20" t="s">
        <v>47</v>
      </c>
      <c r="F427" s="20">
        <v>1.61</v>
      </c>
      <c r="G427" s="20">
        <v>0.28000000000000003</v>
      </c>
      <c r="H427" s="20">
        <v>1.01</v>
      </c>
      <c r="I427" s="20">
        <v>0.25</v>
      </c>
      <c r="J427" s="20">
        <v>0</v>
      </c>
      <c r="K427" s="20">
        <v>3.1514000000000002</v>
      </c>
      <c r="L427" s="35">
        <f t="shared" si="21"/>
        <v>0.25</v>
      </c>
      <c r="M427" s="35">
        <f t="shared" si="22"/>
        <v>1</v>
      </c>
    </row>
    <row r="428" spans="1:13" ht="14.4" hidden="1" thickBot="1">
      <c r="A428" s="35">
        <f t="shared" si="20"/>
        <v>8</v>
      </c>
      <c r="B428" s="89" t="s">
        <v>23</v>
      </c>
      <c r="C428" s="88" t="s">
        <v>17</v>
      </c>
      <c r="D428" s="129" t="s">
        <v>38</v>
      </c>
      <c r="E428" s="20" t="s">
        <v>57</v>
      </c>
      <c r="F428" s="20">
        <v>1.61</v>
      </c>
      <c r="G428" s="20">
        <v>0</v>
      </c>
      <c r="H428" s="20">
        <v>1.01</v>
      </c>
      <c r="I428" s="20">
        <v>0.5</v>
      </c>
      <c r="J428" s="20">
        <v>0</v>
      </c>
      <c r="K428" s="20">
        <v>3.1236999999999999</v>
      </c>
      <c r="L428" s="35">
        <f t="shared" si="21"/>
        <v>0.25</v>
      </c>
      <c r="M428" s="35">
        <f t="shared" si="22"/>
        <v>2</v>
      </c>
    </row>
    <row r="429" spans="1:13" ht="27" hidden="1" thickBot="1">
      <c r="A429" s="35">
        <f t="shared" si="20"/>
        <v>22</v>
      </c>
      <c r="B429" s="89" t="s">
        <v>23</v>
      </c>
      <c r="C429" s="88" t="s">
        <v>17</v>
      </c>
      <c r="D429" s="129" t="s">
        <v>38</v>
      </c>
      <c r="E429" s="20" t="s">
        <v>208</v>
      </c>
      <c r="F429" s="20">
        <v>1.61</v>
      </c>
      <c r="G429" s="20">
        <v>0</v>
      </c>
      <c r="H429" s="20">
        <v>1.01</v>
      </c>
      <c r="I429" s="20">
        <v>0.5</v>
      </c>
      <c r="J429" s="20">
        <v>0</v>
      </c>
      <c r="K429" s="20">
        <v>3.1236999999999999</v>
      </c>
      <c r="L429" s="35">
        <f t="shared" si="21"/>
        <v>0.25</v>
      </c>
      <c r="M429" s="35">
        <f t="shared" si="22"/>
        <v>2</v>
      </c>
    </row>
    <row r="430" spans="1:13" ht="27" thickBot="1">
      <c r="A430" s="35">
        <f t="shared" si="20"/>
        <v>1</v>
      </c>
      <c r="B430" s="89" t="s">
        <v>23</v>
      </c>
      <c r="C430" s="88" t="s">
        <v>17</v>
      </c>
      <c r="D430" s="129" t="s">
        <v>38</v>
      </c>
      <c r="E430" s="59" t="s">
        <v>42</v>
      </c>
      <c r="F430" s="20">
        <v>1.61</v>
      </c>
      <c r="G430" s="20">
        <v>0.14000000000000001</v>
      </c>
      <c r="H430" s="20">
        <v>1.01</v>
      </c>
      <c r="I430" s="20">
        <v>0.25</v>
      </c>
      <c r="J430" s="20">
        <v>0</v>
      </c>
      <c r="K430" s="20">
        <v>3.0164</v>
      </c>
      <c r="L430" s="35">
        <f t="shared" si="21"/>
        <v>0.25</v>
      </c>
      <c r="M430" s="35">
        <f t="shared" si="22"/>
        <v>1</v>
      </c>
    </row>
    <row r="431" spans="1:13" ht="40.200000000000003" hidden="1" thickBot="1">
      <c r="A431" s="35">
        <f t="shared" si="20"/>
        <v>14</v>
      </c>
      <c r="B431" s="89" t="s">
        <v>23</v>
      </c>
      <c r="C431" s="88" t="s">
        <v>17</v>
      </c>
      <c r="D431" s="129" t="s">
        <v>38</v>
      </c>
      <c r="E431" s="20" t="s">
        <v>44</v>
      </c>
      <c r="F431" s="20">
        <v>1.61</v>
      </c>
      <c r="G431" s="20">
        <v>0.14000000000000001</v>
      </c>
      <c r="H431" s="20">
        <v>1.01</v>
      </c>
      <c r="I431" s="20">
        <v>0.25</v>
      </c>
      <c r="J431" s="20">
        <v>0</v>
      </c>
      <c r="K431" s="20">
        <v>3.0125000000000002</v>
      </c>
      <c r="L431" s="35">
        <f t="shared" si="21"/>
        <v>0.25</v>
      </c>
      <c r="M431" s="35">
        <f t="shared" si="22"/>
        <v>1</v>
      </c>
    </row>
    <row r="432" spans="1:13" ht="27" hidden="1" thickBot="1">
      <c r="A432" s="35">
        <f t="shared" si="20"/>
        <v>9</v>
      </c>
      <c r="B432" s="89" t="s">
        <v>23</v>
      </c>
      <c r="C432" s="88" t="s">
        <v>17</v>
      </c>
      <c r="D432" s="129" t="s">
        <v>38</v>
      </c>
      <c r="E432" s="20" t="s">
        <v>54</v>
      </c>
      <c r="F432" s="20">
        <v>1.61</v>
      </c>
      <c r="G432" s="20">
        <v>0</v>
      </c>
      <c r="H432" s="20">
        <v>1.01</v>
      </c>
      <c r="I432" s="20">
        <v>0.25</v>
      </c>
      <c r="J432" s="20">
        <v>0</v>
      </c>
      <c r="K432" s="20">
        <v>2.8744999999999998</v>
      </c>
      <c r="L432" s="35">
        <f t="shared" si="21"/>
        <v>0.25</v>
      </c>
      <c r="M432" s="35">
        <f t="shared" si="22"/>
        <v>1</v>
      </c>
    </row>
    <row r="433" spans="1:13" ht="27" hidden="1" thickBot="1">
      <c r="A433" s="35">
        <f t="shared" si="20"/>
        <v>7</v>
      </c>
      <c r="B433" s="89" t="s">
        <v>23</v>
      </c>
      <c r="C433" s="88" t="s">
        <v>17</v>
      </c>
      <c r="D433" s="129" t="s">
        <v>38</v>
      </c>
      <c r="E433" s="20" t="s">
        <v>49</v>
      </c>
      <c r="F433" s="20">
        <v>1.61</v>
      </c>
      <c r="G433" s="20">
        <v>0</v>
      </c>
      <c r="H433" s="20">
        <v>1.01</v>
      </c>
      <c r="I433" s="20">
        <v>0.25</v>
      </c>
      <c r="J433" s="20">
        <v>0</v>
      </c>
      <c r="K433" s="20">
        <v>2.8736999999999999</v>
      </c>
      <c r="L433" s="35">
        <f t="shared" si="21"/>
        <v>0.25</v>
      </c>
      <c r="M433" s="35">
        <f t="shared" si="22"/>
        <v>1</v>
      </c>
    </row>
    <row r="434" spans="1:13" ht="14.4" hidden="1" thickBot="1">
      <c r="A434" s="35">
        <f t="shared" si="20"/>
        <v>2</v>
      </c>
      <c r="B434" s="89" t="s">
        <v>23</v>
      </c>
      <c r="C434" s="88" t="s">
        <v>17</v>
      </c>
      <c r="D434" s="129" t="s">
        <v>38</v>
      </c>
      <c r="E434" s="20" t="s">
        <v>56</v>
      </c>
      <c r="F434" s="20">
        <v>1.61</v>
      </c>
      <c r="G434" s="20">
        <v>0</v>
      </c>
      <c r="H434" s="20">
        <v>1.01</v>
      </c>
      <c r="I434" s="20">
        <v>0.25</v>
      </c>
      <c r="J434" s="20">
        <v>0</v>
      </c>
      <c r="K434" s="20">
        <v>2.8736999999999999</v>
      </c>
      <c r="L434" s="35">
        <f t="shared" si="21"/>
        <v>0.25</v>
      </c>
      <c r="M434" s="35">
        <f t="shared" si="22"/>
        <v>1</v>
      </c>
    </row>
    <row r="435" spans="1:13" ht="27" hidden="1" thickBot="1">
      <c r="A435" s="35">
        <f t="shared" si="20"/>
        <v>10</v>
      </c>
      <c r="B435" s="89" t="s">
        <v>23</v>
      </c>
      <c r="C435" s="88" t="s">
        <v>17</v>
      </c>
      <c r="D435" s="129" t="s">
        <v>38</v>
      </c>
      <c r="E435" s="20" t="s">
        <v>55</v>
      </c>
      <c r="F435" s="20">
        <v>1.61</v>
      </c>
      <c r="G435" s="20">
        <v>0</v>
      </c>
      <c r="H435" s="20">
        <v>1.01</v>
      </c>
      <c r="I435" s="20">
        <v>0.25</v>
      </c>
      <c r="J435" s="20">
        <v>0</v>
      </c>
      <c r="K435" s="20">
        <v>2.8736999999999999</v>
      </c>
      <c r="L435" s="35">
        <f t="shared" si="21"/>
        <v>0.25</v>
      </c>
      <c r="M435" s="35">
        <f t="shared" si="22"/>
        <v>1</v>
      </c>
    </row>
    <row r="436" spans="1:13" ht="27" hidden="1" thickBot="1">
      <c r="A436" s="35">
        <f t="shared" si="20"/>
        <v>10</v>
      </c>
      <c r="B436" s="89" t="s">
        <v>23</v>
      </c>
      <c r="C436" s="88" t="s">
        <v>17</v>
      </c>
      <c r="D436" s="129" t="s">
        <v>38</v>
      </c>
      <c r="E436" s="20" t="s">
        <v>51</v>
      </c>
      <c r="F436" s="20">
        <v>1.61</v>
      </c>
      <c r="G436" s="20">
        <v>0</v>
      </c>
      <c r="H436" s="20">
        <v>1.01</v>
      </c>
      <c r="I436" s="20">
        <v>0.25</v>
      </c>
      <c r="J436" s="20">
        <v>0</v>
      </c>
      <c r="K436" s="20">
        <v>2.8736999999999999</v>
      </c>
      <c r="L436" s="35">
        <f t="shared" si="21"/>
        <v>0.25</v>
      </c>
      <c r="M436" s="35">
        <f t="shared" si="22"/>
        <v>1</v>
      </c>
    </row>
    <row r="437" spans="1:13" ht="27" hidden="1" thickBot="1">
      <c r="A437" s="35">
        <f t="shared" si="20"/>
        <v>19</v>
      </c>
      <c r="B437" s="89" t="s">
        <v>23</v>
      </c>
      <c r="C437" s="88" t="s">
        <v>17</v>
      </c>
      <c r="D437" s="129" t="s">
        <v>38</v>
      </c>
      <c r="E437" s="20" t="s">
        <v>46</v>
      </c>
      <c r="F437" s="20">
        <v>1.61</v>
      </c>
      <c r="G437" s="20">
        <v>0</v>
      </c>
      <c r="H437" s="20">
        <v>1.01</v>
      </c>
      <c r="I437" s="20">
        <v>0.25</v>
      </c>
      <c r="J437" s="20">
        <v>0</v>
      </c>
      <c r="K437" s="20">
        <v>2.8736999999999999</v>
      </c>
      <c r="L437" s="35">
        <f t="shared" si="21"/>
        <v>0.25</v>
      </c>
      <c r="M437" s="35">
        <f t="shared" si="22"/>
        <v>1</v>
      </c>
    </row>
    <row r="438" spans="1:13" ht="27" hidden="1" thickBot="1">
      <c r="A438" s="35">
        <f t="shared" si="20"/>
        <v>3</v>
      </c>
      <c r="B438" s="89" t="s">
        <v>23</v>
      </c>
      <c r="C438" s="88" t="s">
        <v>17</v>
      </c>
      <c r="D438" s="129" t="s">
        <v>38</v>
      </c>
      <c r="E438" s="20" t="s">
        <v>61</v>
      </c>
      <c r="F438" s="20">
        <v>1.61</v>
      </c>
      <c r="G438" s="20">
        <v>0</v>
      </c>
      <c r="H438" s="20">
        <v>1.01</v>
      </c>
      <c r="I438" s="20">
        <v>0.25</v>
      </c>
      <c r="J438" s="20">
        <v>0</v>
      </c>
      <c r="K438" s="20">
        <v>2.8736999999999999</v>
      </c>
      <c r="L438" s="35">
        <f t="shared" si="21"/>
        <v>0.25</v>
      </c>
      <c r="M438" s="35">
        <f t="shared" si="22"/>
        <v>1</v>
      </c>
    </row>
    <row r="439" spans="1:13" ht="27" hidden="1" thickBot="1">
      <c r="A439" s="35">
        <f t="shared" si="20"/>
        <v>5</v>
      </c>
      <c r="B439" s="89" t="s">
        <v>23</v>
      </c>
      <c r="C439" s="88" t="s">
        <v>17</v>
      </c>
      <c r="D439" s="129" t="s">
        <v>38</v>
      </c>
      <c r="E439" s="20" t="s">
        <v>62</v>
      </c>
      <c r="F439" s="20">
        <v>1.61</v>
      </c>
      <c r="G439" s="20">
        <v>0</v>
      </c>
      <c r="H439" s="20">
        <v>1.01</v>
      </c>
      <c r="I439" s="20">
        <v>0.25</v>
      </c>
      <c r="J439" s="20">
        <v>0</v>
      </c>
      <c r="K439" s="20">
        <v>2.8736999999999999</v>
      </c>
      <c r="L439" s="35">
        <f t="shared" si="21"/>
        <v>0.25</v>
      </c>
      <c r="M439" s="35">
        <f t="shared" si="22"/>
        <v>1</v>
      </c>
    </row>
    <row r="440" spans="1:13" ht="40.200000000000003" hidden="1" thickBot="1">
      <c r="A440" s="35">
        <f t="shared" si="20"/>
        <v>17</v>
      </c>
      <c r="B440" s="89" t="s">
        <v>23</v>
      </c>
      <c r="C440" s="88" t="s">
        <v>17</v>
      </c>
      <c r="D440" s="129" t="s">
        <v>38</v>
      </c>
      <c r="E440" s="20" t="s">
        <v>182</v>
      </c>
      <c r="F440" s="20">
        <v>1.61</v>
      </c>
      <c r="G440" s="20">
        <v>0</v>
      </c>
      <c r="H440" s="20">
        <v>1.01</v>
      </c>
      <c r="I440" s="20">
        <v>0.25</v>
      </c>
      <c r="J440" s="20">
        <v>0</v>
      </c>
      <c r="K440" s="20">
        <v>2.8736999999999999</v>
      </c>
      <c r="L440" s="35">
        <f t="shared" si="21"/>
        <v>0.25</v>
      </c>
      <c r="M440" s="35">
        <f t="shared" si="22"/>
        <v>1</v>
      </c>
    </row>
    <row r="441" spans="1:13" ht="27" hidden="1" thickBot="1">
      <c r="A441" s="35">
        <f t="shared" si="20"/>
        <v>15</v>
      </c>
      <c r="B441" s="89" t="s">
        <v>23</v>
      </c>
      <c r="C441" s="88" t="s">
        <v>17</v>
      </c>
      <c r="D441" s="129" t="s">
        <v>38</v>
      </c>
      <c r="E441" s="20" t="s">
        <v>58</v>
      </c>
      <c r="F441" s="20">
        <v>1.61</v>
      </c>
      <c r="G441" s="20">
        <v>0</v>
      </c>
      <c r="H441" s="20">
        <v>1.01</v>
      </c>
      <c r="I441" s="20">
        <v>0.25</v>
      </c>
      <c r="J441" s="20">
        <v>0</v>
      </c>
      <c r="K441" s="20">
        <v>2.8736999999999999</v>
      </c>
      <c r="L441" s="35">
        <f t="shared" si="21"/>
        <v>0.25</v>
      </c>
      <c r="M441" s="35">
        <f t="shared" si="22"/>
        <v>1</v>
      </c>
    </row>
    <row r="442" spans="1:13" ht="27" hidden="1" thickBot="1">
      <c r="A442" s="35">
        <f t="shared" si="20"/>
        <v>15</v>
      </c>
      <c r="B442" s="89" t="s">
        <v>23</v>
      </c>
      <c r="C442" s="88" t="s">
        <v>17</v>
      </c>
      <c r="D442" s="129" t="s">
        <v>38</v>
      </c>
      <c r="E442" s="20" t="s">
        <v>59</v>
      </c>
      <c r="F442" s="20">
        <v>1.61</v>
      </c>
      <c r="G442" s="20">
        <v>0</v>
      </c>
      <c r="H442" s="20">
        <v>1.01</v>
      </c>
      <c r="I442" s="20">
        <v>0.25</v>
      </c>
      <c r="J442" s="20">
        <v>0</v>
      </c>
      <c r="K442" s="20">
        <v>2.8736999999999999</v>
      </c>
      <c r="L442" s="35">
        <f t="shared" si="21"/>
        <v>0.25</v>
      </c>
      <c r="M442" s="35">
        <f t="shared" si="22"/>
        <v>1</v>
      </c>
    </row>
    <row r="443" spans="1:13" ht="40.200000000000003" hidden="1" thickBot="1">
      <c r="A443" s="35">
        <f t="shared" si="20"/>
        <v>23</v>
      </c>
      <c r="B443" s="89" t="s">
        <v>23</v>
      </c>
      <c r="C443" s="88" t="s">
        <v>17</v>
      </c>
      <c r="D443" s="129" t="s">
        <v>38</v>
      </c>
      <c r="E443" s="20" t="s">
        <v>60</v>
      </c>
      <c r="F443" s="20">
        <v>1.61</v>
      </c>
      <c r="G443" s="20">
        <v>0</v>
      </c>
      <c r="H443" s="20">
        <v>1.01</v>
      </c>
      <c r="I443" s="20">
        <v>0.25</v>
      </c>
      <c r="J443" s="20">
        <v>0</v>
      </c>
      <c r="K443" s="20">
        <v>2.8736999999999999</v>
      </c>
      <c r="L443" s="35">
        <f t="shared" si="21"/>
        <v>0.25</v>
      </c>
      <c r="M443" s="35">
        <f t="shared" si="22"/>
        <v>1</v>
      </c>
    </row>
    <row r="444" spans="1:13" ht="40.200000000000003" hidden="1" thickBot="1">
      <c r="A444" s="35">
        <f t="shared" si="20"/>
        <v>6</v>
      </c>
      <c r="B444" s="89" t="s">
        <v>23</v>
      </c>
      <c r="C444" s="88" t="s">
        <v>17</v>
      </c>
      <c r="D444" s="129" t="s">
        <v>38</v>
      </c>
      <c r="E444" s="20" t="s">
        <v>53</v>
      </c>
      <c r="F444" s="20">
        <v>1.61</v>
      </c>
      <c r="G444" s="20">
        <v>0</v>
      </c>
      <c r="H444" s="20">
        <v>1.01</v>
      </c>
      <c r="I444" s="20">
        <v>0.25</v>
      </c>
      <c r="J444" s="20">
        <v>0</v>
      </c>
      <c r="K444" s="20">
        <v>2.8736999999999999</v>
      </c>
      <c r="L444" s="35">
        <f t="shared" si="21"/>
        <v>0.25</v>
      </c>
      <c r="M444" s="35">
        <f t="shared" si="22"/>
        <v>1</v>
      </c>
    </row>
    <row r="445" spans="1:13" ht="27" hidden="1" thickBot="1">
      <c r="A445" s="35">
        <f t="shared" si="20"/>
        <v>13</v>
      </c>
      <c r="B445" s="89" t="s">
        <v>23</v>
      </c>
      <c r="C445" s="88" t="s">
        <v>17</v>
      </c>
      <c r="D445" s="129" t="s">
        <v>38</v>
      </c>
      <c r="E445" s="20" t="s">
        <v>52</v>
      </c>
      <c r="F445" s="20">
        <v>1.61</v>
      </c>
      <c r="G445" s="20">
        <v>0</v>
      </c>
      <c r="H445" s="20">
        <v>1.01</v>
      </c>
      <c r="I445" s="20">
        <v>0.25</v>
      </c>
      <c r="J445" s="20">
        <v>0</v>
      </c>
      <c r="K445" s="20">
        <v>2.8736999999999999</v>
      </c>
      <c r="L445" s="35">
        <f t="shared" si="21"/>
        <v>0.25</v>
      </c>
      <c r="M445" s="35">
        <f t="shared" si="22"/>
        <v>1</v>
      </c>
    </row>
    <row r="446" spans="1:13" ht="14.4" hidden="1" thickBot="1">
      <c r="A446" s="35">
        <f t="shared" si="20"/>
        <v>8</v>
      </c>
      <c r="B446" s="89" t="s">
        <v>23</v>
      </c>
      <c r="C446" s="88" t="s">
        <v>17</v>
      </c>
      <c r="D446" s="129" t="s">
        <v>38</v>
      </c>
      <c r="E446" s="20" t="s">
        <v>63</v>
      </c>
      <c r="F446" s="20">
        <v>1.61</v>
      </c>
      <c r="G446" s="20">
        <v>0</v>
      </c>
      <c r="H446" s="20">
        <v>0.71</v>
      </c>
      <c r="I446" s="20">
        <v>0.5</v>
      </c>
      <c r="J446" s="20">
        <v>0</v>
      </c>
      <c r="K446" s="20">
        <v>2.8199000000000001</v>
      </c>
      <c r="L446" s="35">
        <f t="shared" si="21"/>
        <v>0.25</v>
      </c>
      <c r="M446" s="35">
        <f t="shared" si="22"/>
        <v>2</v>
      </c>
    </row>
    <row r="447" spans="1:13" ht="27" hidden="1" thickBot="1">
      <c r="A447" s="35">
        <f t="shared" si="20"/>
        <v>12</v>
      </c>
      <c r="B447" s="89" t="s">
        <v>23</v>
      </c>
      <c r="C447" s="88" t="s">
        <v>17</v>
      </c>
      <c r="D447" s="129" t="s">
        <v>38</v>
      </c>
      <c r="E447" s="20" t="s">
        <v>64</v>
      </c>
      <c r="F447" s="20">
        <v>1.61</v>
      </c>
      <c r="G447" s="20">
        <v>0</v>
      </c>
      <c r="H447" s="20">
        <v>0.71</v>
      </c>
      <c r="I447" s="20">
        <v>0.5</v>
      </c>
      <c r="J447" s="20">
        <v>0</v>
      </c>
      <c r="K447" s="20">
        <v>2.8199000000000001</v>
      </c>
      <c r="L447" s="35">
        <f t="shared" si="21"/>
        <v>0.25</v>
      </c>
      <c r="M447" s="35">
        <f t="shared" si="22"/>
        <v>2</v>
      </c>
    </row>
    <row r="448" spans="1:13" ht="27" hidden="1" thickBot="1">
      <c r="A448" s="35">
        <f t="shared" si="20"/>
        <v>5</v>
      </c>
      <c r="B448" s="89" t="s">
        <v>23</v>
      </c>
      <c r="C448" s="88" t="s">
        <v>17</v>
      </c>
      <c r="D448" s="129" t="s">
        <v>38</v>
      </c>
      <c r="E448" s="20" t="s">
        <v>65</v>
      </c>
      <c r="F448" s="20">
        <v>1.61</v>
      </c>
      <c r="G448" s="20">
        <v>0</v>
      </c>
      <c r="H448" s="20">
        <v>0.71</v>
      </c>
      <c r="I448" s="20">
        <v>0.25</v>
      </c>
      <c r="J448" s="20">
        <v>0</v>
      </c>
      <c r="K448" s="20">
        <v>2.5699000000000001</v>
      </c>
      <c r="L448" s="35">
        <f t="shared" si="21"/>
        <v>0.25</v>
      </c>
      <c r="M448" s="35">
        <f t="shared" si="22"/>
        <v>1</v>
      </c>
    </row>
    <row r="449" spans="1:13" ht="27" hidden="1" thickBot="1">
      <c r="A449" s="35">
        <f t="shared" si="20"/>
        <v>3</v>
      </c>
      <c r="B449" s="89" t="s">
        <v>23</v>
      </c>
      <c r="C449" s="88" t="s">
        <v>17</v>
      </c>
      <c r="D449" s="129" t="s">
        <v>38</v>
      </c>
      <c r="E449" s="20" t="s">
        <v>66</v>
      </c>
      <c r="F449" s="20">
        <v>1.61</v>
      </c>
      <c r="G449" s="20">
        <v>0</v>
      </c>
      <c r="H449" s="20">
        <v>0.71</v>
      </c>
      <c r="I449" s="20">
        <v>0.25</v>
      </c>
      <c r="J449" s="20">
        <v>0</v>
      </c>
      <c r="K449" s="20">
        <v>2.5699000000000001</v>
      </c>
      <c r="L449" s="35">
        <f t="shared" si="21"/>
        <v>0.25</v>
      </c>
      <c r="M449" s="35">
        <f t="shared" si="22"/>
        <v>1</v>
      </c>
    </row>
    <row r="450" spans="1:13" ht="27" hidden="1" thickBot="1">
      <c r="A450" s="35">
        <f t="shared" si="20"/>
        <v>21</v>
      </c>
      <c r="B450" s="89" t="s">
        <v>23</v>
      </c>
      <c r="C450" s="88" t="s">
        <v>17</v>
      </c>
      <c r="D450" s="125" t="s">
        <v>67</v>
      </c>
      <c r="E450" s="20" t="s">
        <v>68</v>
      </c>
      <c r="F450" s="20">
        <v>0.54</v>
      </c>
      <c r="G450" s="20">
        <v>1.21</v>
      </c>
      <c r="H450" s="20">
        <v>0.93</v>
      </c>
      <c r="I450" s="20">
        <v>0.28000000000000003</v>
      </c>
      <c r="J450" s="20">
        <v>0.51</v>
      </c>
      <c r="K450" s="20">
        <v>3.4611000000000001</v>
      </c>
      <c r="L450" s="35">
        <f t="shared" si="21"/>
        <v>0.09</v>
      </c>
      <c r="M450" s="35">
        <f t="shared" si="22"/>
        <v>3</v>
      </c>
    </row>
    <row r="451" spans="1:13" ht="27" thickBot="1">
      <c r="A451" s="35">
        <f t="shared" si="20"/>
        <v>1</v>
      </c>
      <c r="B451" s="89" t="s">
        <v>23</v>
      </c>
      <c r="C451" s="88" t="s">
        <v>17</v>
      </c>
      <c r="D451" s="125" t="s">
        <v>67</v>
      </c>
      <c r="E451" s="59" t="s">
        <v>79</v>
      </c>
      <c r="F451" s="20">
        <v>0.54</v>
      </c>
      <c r="G451" s="20">
        <v>1.41</v>
      </c>
      <c r="H451" s="20">
        <v>0.65</v>
      </c>
      <c r="I451" s="20">
        <v>0.09</v>
      </c>
      <c r="J451" s="20">
        <v>0.55000000000000004</v>
      </c>
      <c r="K451" s="20">
        <v>3.2441</v>
      </c>
      <c r="L451" s="35">
        <f t="shared" si="21"/>
        <v>0.09</v>
      </c>
      <c r="M451" s="35">
        <f t="shared" si="22"/>
        <v>1</v>
      </c>
    </row>
    <row r="452" spans="1:13" ht="27" hidden="1" thickBot="1">
      <c r="A452" s="35">
        <f t="shared" si="20"/>
        <v>7</v>
      </c>
      <c r="B452" s="89" t="s">
        <v>23</v>
      </c>
      <c r="C452" s="88" t="s">
        <v>17</v>
      </c>
      <c r="D452" s="125" t="s">
        <v>67</v>
      </c>
      <c r="E452" s="20" t="s">
        <v>69</v>
      </c>
      <c r="F452" s="20">
        <v>0.54</v>
      </c>
      <c r="G452" s="20">
        <v>0.81</v>
      </c>
      <c r="H452" s="20">
        <v>0.96</v>
      </c>
      <c r="I452" s="20">
        <v>0.09</v>
      </c>
      <c r="J452" s="20">
        <v>0.55000000000000004</v>
      </c>
      <c r="K452" s="20">
        <v>2.9525000000000001</v>
      </c>
      <c r="L452" s="35">
        <f t="shared" si="21"/>
        <v>0.09</v>
      </c>
      <c r="M452" s="35">
        <f t="shared" si="22"/>
        <v>1</v>
      </c>
    </row>
    <row r="453" spans="1:13" ht="27" hidden="1" thickBot="1">
      <c r="A453" s="35">
        <f t="shared" si="20"/>
        <v>7</v>
      </c>
      <c r="B453" s="89" t="s">
        <v>23</v>
      </c>
      <c r="C453" s="88" t="s">
        <v>17</v>
      </c>
      <c r="D453" s="125" t="s">
        <v>67</v>
      </c>
      <c r="E453" s="20" t="s">
        <v>70</v>
      </c>
      <c r="F453" s="20">
        <v>0.54</v>
      </c>
      <c r="G453" s="20">
        <v>0.73</v>
      </c>
      <c r="H453" s="20">
        <v>0.93</v>
      </c>
      <c r="I453" s="20">
        <v>0.09</v>
      </c>
      <c r="J453" s="20">
        <v>0.48</v>
      </c>
      <c r="K453" s="20">
        <v>2.7663000000000002</v>
      </c>
      <c r="L453" s="35">
        <f t="shared" si="21"/>
        <v>0.09</v>
      </c>
      <c r="M453" s="35">
        <f t="shared" si="22"/>
        <v>1</v>
      </c>
    </row>
    <row r="454" spans="1:13" ht="27" hidden="1" thickBot="1">
      <c r="A454" s="35">
        <f t="shared" ref="A454:A517" si="23">IF(E454="",0,--SUBSTITUTE(TRIM(RIGHT(SUBSTITUTE(E454,"(",REPT(" ",99)),99)),")",))</f>
        <v>16</v>
      </c>
      <c r="B454" s="89" t="s">
        <v>23</v>
      </c>
      <c r="C454" s="88" t="s">
        <v>17</v>
      </c>
      <c r="D454" s="125" t="s">
        <v>67</v>
      </c>
      <c r="E454" s="20" t="s">
        <v>72</v>
      </c>
      <c r="F454" s="20">
        <v>0.54</v>
      </c>
      <c r="G454" s="20">
        <v>0.68</v>
      </c>
      <c r="H454" s="20">
        <v>0.93</v>
      </c>
      <c r="I454" s="20">
        <v>0.09</v>
      </c>
      <c r="J454" s="20">
        <v>0.51</v>
      </c>
      <c r="K454" s="20">
        <v>2.7519999999999998</v>
      </c>
      <c r="L454" s="35">
        <f t="shared" si="21"/>
        <v>0.09</v>
      </c>
      <c r="M454" s="35">
        <f t="shared" si="22"/>
        <v>1</v>
      </c>
    </row>
    <row r="455" spans="1:13" ht="27" hidden="1" thickBot="1">
      <c r="A455" s="35">
        <f t="shared" si="23"/>
        <v>11</v>
      </c>
      <c r="B455" s="89" t="s">
        <v>23</v>
      </c>
      <c r="C455" s="88" t="s">
        <v>17</v>
      </c>
      <c r="D455" s="125" t="s">
        <v>67</v>
      </c>
      <c r="E455" s="20" t="s">
        <v>76</v>
      </c>
      <c r="F455" s="20">
        <v>0.54</v>
      </c>
      <c r="G455" s="20">
        <v>0.47</v>
      </c>
      <c r="H455" s="20">
        <v>0.93</v>
      </c>
      <c r="I455" s="20">
        <v>0.09</v>
      </c>
      <c r="J455" s="20">
        <v>0.66</v>
      </c>
      <c r="K455" s="20">
        <v>2.6928999999999998</v>
      </c>
      <c r="L455" s="35">
        <f t="shared" si="21"/>
        <v>0.09</v>
      </c>
      <c r="M455" s="35">
        <f t="shared" si="22"/>
        <v>1</v>
      </c>
    </row>
    <row r="456" spans="1:13" ht="27" hidden="1" thickBot="1">
      <c r="A456" s="35">
        <f t="shared" si="23"/>
        <v>13</v>
      </c>
      <c r="B456" s="89" t="s">
        <v>23</v>
      </c>
      <c r="C456" s="88" t="s">
        <v>17</v>
      </c>
      <c r="D456" s="125" t="s">
        <v>67</v>
      </c>
      <c r="E456" s="20" t="s">
        <v>73</v>
      </c>
      <c r="F456" s="20">
        <v>0.54</v>
      </c>
      <c r="G456" s="20">
        <v>0.54</v>
      </c>
      <c r="H456" s="20">
        <v>0.96</v>
      </c>
      <c r="I456" s="20">
        <v>0.09</v>
      </c>
      <c r="J456" s="20">
        <v>0.52</v>
      </c>
      <c r="K456" s="20">
        <v>2.6444000000000001</v>
      </c>
      <c r="L456" s="35">
        <f t="shared" si="21"/>
        <v>0.09</v>
      </c>
      <c r="M456" s="35">
        <f t="shared" si="22"/>
        <v>1</v>
      </c>
    </row>
    <row r="457" spans="1:13" ht="27" hidden="1" thickBot="1">
      <c r="A457" s="35">
        <f t="shared" si="23"/>
        <v>19</v>
      </c>
      <c r="B457" s="89" t="s">
        <v>23</v>
      </c>
      <c r="C457" s="88" t="s">
        <v>17</v>
      </c>
      <c r="D457" s="125" t="s">
        <v>67</v>
      </c>
      <c r="E457" s="20" t="s">
        <v>75</v>
      </c>
      <c r="F457" s="20">
        <v>0.54</v>
      </c>
      <c r="G457" s="20">
        <v>0.57999999999999996</v>
      </c>
      <c r="H457" s="20">
        <v>0.93</v>
      </c>
      <c r="I457" s="20">
        <v>0.09</v>
      </c>
      <c r="J457" s="20">
        <v>0.46</v>
      </c>
      <c r="K457" s="20">
        <v>2.6099000000000001</v>
      </c>
      <c r="L457" s="35">
        <f t="shared" si="21"/>
        <v>0.09</v>
      </c>
      <c r="M457" s="35">
        <f t="shared" si="22"/>
        <v>1</v>
      </c>
    </row>
    <row r="458" spans="1:13" ht="27" hidden="1" thickBot="1">
      <c r="A458" s="35">
        <f t="shared" si="23"/>
        <v>18</v>
      </c>
      <c r="B458" s="89" t="s">
        <v>23</v>
      </c>
      <c r="C458" s="88" t="s">
        <v>17</v>
      </c>
      <c r="D458" s="125" t="s">
        <v>67</v>
      </c>
      <c r="E458" s="20" t="s">
        <v>92</v>
      </c>
      <c r="F458" s="20">
        <v>0.55000000000000004</v>
      </c>
      <c r="G458" s="20">
        <v>0.48</v>
      </c>
      <c r="H458" s="20">
        <v>0.93</v>
      </c>
      <c r="I458" s="20">
        <v>0.09</v>
      </c>
      <c r="J458" s="20">
        <v>0.53</v>
      </c>
      <c r="K458" s="20">
        <v>2.5878000000000001</v>
      </c>
      <c r="L458" s="35">
        <f t="shared" si="21"/>
        <v>0.09</v>
      </c>
      <c r="M458" s="35">
        <f t="shared" si="22"/>
        <v>1</v>
      </c>
    </row>
    <row r="459" spans="1:13" ht="14.4" hidden="1" thickBot="1">
      <c r="A459" s="35">
        <f t="shared" si="23"/>
        <v>2</v>
      </c>
      <c r="B459" s="89" t="s">
        <v>23</v>
      </c>
      <c r="C459" s="88" t="s">
        <v>17</v>
      </c>
      <c r="D459" s="125" t="s">
        <v>67</v>
      </c>
      <c r="E459" s="20" t="s">
        <v>71</v>
      </c>
      <c r="F459" s="20">
        <v>0.54</v>
      </c>
      <c r="G459" s="20">
        <v>0.34</v>
      </c>
      <c r="H459" s="20">
        <v>0.93</v>
      </c>
      <c r="I459" s="20">
        <v>0.09</v>
      </c>
      <c r="J459" s="20">
        <v>0.64</v>
      </c>
      <c r="K459" s="20">
        <v>2.5388000000000002</v>
      </c>
      <c r="L459" s="35">
        <f t="shared" si="21"/>
        <v>0.09</v>
      </c>
      <c r="M459" s="35">
        <f t="shared" si="22"/>
        <v>1</v>
      </c>
    </row>
    <row r="460" spans="1:13" ht="27" hidden="1" thickBot="1">
      <c r="A460" s="35">
        <f t="shared" si="23"/>
        <v>9</v>
      </c>
      <c r="B460" s="89" t="s">
        <v>23</v>
      </c>
      <c r="C460" s="88" t="s">
        <v>17</v>
      </c>
      <c r="D460" s="125" t="s">
        <v>67</v>
      </c>
      <c r="E460" s="20" t="s">
        <v>93</v>
      </c>
      <c r="F460" s="20">
        <v>0.54</v>
      </c>
      <c r="G460" s="20">
        <v>0.38</v>
      </c>
      <c r="H460" s="20">
        <v>0.96</v>
      </c>
      <c r="I460" s="20">
        <v>0.09</v>
      </c>
      <c r="J460" s="20">
        <v>0.54</v>
      </c>
      <c r="K460" s="20">
        <v>2.5137</v>
      </c>
      <c r="L460" s="35">
        <f t="shared" si="21"/>
        <v>0.09</v>
      </c>
      <c r="M460" s="35">
        <f t="shared" si="22"/>
        <v>1</v>
      </c>
    </row>
    <row r="461" spans="1:13" ht="40.200000000000003" hidden="1" thickBot="1">
      <c r="A461" s="35">
        <f t="shared" si="23"/>
        <v>23</v>
      </c>
      <c r="B461" s="89" t="s">
        <v>23</v>
      </c>
      <c r="C461" s="88" t="s">
        <v>17</v>
      </c>
      <c r="D461" s="125" t="s">
        <v>67</v>
      </c>
      <c r="E461" s="20" t="s">
        <v>84</v>
      </c>
      <c r="F461" s="20">
        <v>0.54</v>
      </c>
      <c r="G461" s="20">
        <v>0.5</v>
      </c>
      <c r="H461" s="20">
        <v>0.96</v>
      </c>
      <c r="I461" s="20">
        <v>0.09</v>
      </c>
      <c r="J461" s="20">
        <v>0.39</v>
      </c>
      <c r="K461" s="20">
        <v>2.4826999999999999</v>
      </c>
      <c r="L461" s="35">
        <f t="shared" si="21"/>
        <v>0.09</v>
      </c>
      <c r="M461" s="35">
        <f t="shared" si="22"/>
        <v>1</v>
      </c>
    </row>
    <row r="462" spans="1:13" ht="27" hidden="1" thickBot="1">
      <c r="A462" s="35">
        <f t="shared" si="23"/>
        <v>9</v>
      </c>
      <c r="B462" s="89" t="s">
        <v>23</v>
      </c>
      <c r="C462" s="88" t="s">
        <v>17</v>
      </c>
      <c r="D462" s="125" t="s">
        <v>67</v>
      </c>
      <c r="E462" s="20" t="s">
        <v>95</v>
      </c>
      <c r="F462" s="20">
        <v>0.54</v>
      </c>
      <c r="G462" s="20">
        <v>0.38</v>
      </c>
      <c r="H462" s="20">
        <v>0.93</v>
      </c>
      <c r="I462" s="20">
        <v>0.09</v>
      </c>
      <c r="J462" s="20">
        <v>0.52</v>
      </c>
      <c r="K462" s="20">
        <v>2.46</v>
      </c>
      <c r="L462" s="35">
        <f t="shared" si="21"/>
        <v>0.09</v>
      </c>
      <c r="M462" s="35">
        <f t="shared" si="22"/>
        <v>1</v>
      </c>
    </row>
    <row r="463" spans="1:13" ht="27" hidden="1" thickBot="1">
      <c r="A463" s="35">
        <f t="shared" si="23"/>
        <v>12</v>
      </c>
      <c r="B463" s="89" t="s">
        <v>23</v>
      </c>
      <c r="C463" s="88" t="s">
        <v>17</v>
      </c>
      <c r="D463" s="125" t="s">
        <v>67</v>
      </c>
      <c r="E463" s="20" t="s">
        <v>82</v>
      </c>
      <c r="F463" s="20">
        <v>0.54</v>
      </c>
      <c r="G463" s="20">
        <v>0.26</v>
      </c>
      <c r="H463" s="20">
        <v>0.96</v>
      </c>
      <c r="I463" s="20">
        <v>0.19</v>
      </c>
      <c r="J463" s="20">
        <v>0.5</v>
      </c>
      <c r="K463" s="20">
        <v>2.4438</v>
      </c>
      <c r="L463" s="35">
        <f t="shared" si="21"/>
        <v>0.09</v>
      </c>
      <c r="M463" s="35">
        <f t="shared" si="22"/>
        <v>2</v>
      </c>
    </row>
    <row r="464" spans="1:13" ht="40.200000000000003" hidden="1" thickBot="1">
      <c r="A464" s="35">
        <f t="shared" si="23"/>
        <v>23</v>
      </c>
      <c r="B464" s="89" t="s">
        <v>23</v>
      </c>
      <c r="C464" s="88" t="s">
        <v>17</v>
      </c>
      <c r="D464" s="125" t="s">
        <v>67</v>
      </c>
      <c r="E464" s="20" t="s">
        <v>89</v>
      </c>
      <c r="F464" s="20">
        <v>0.54</v>
      </c>
      <c r="G464" s="20">
        <v>0.5</v>
      </c>
      <c r="H464" s="20">
        <v>0.93</v>
      </c>
      <c r="I464" s="20">
        <v>0.09</v>
      </c>
      <c r="J464" s="20">
        <v>0.38</v>
      </c>
      <c r="K464" s="20">
        <v>2.4356</v>
      </c>
      <c r="L464" s="35">
        <f t="shared" si="21"/>
        <v>0.09</v>
      </c>
      <c r="M464" s="35">
        <f t="shared" si="22"/>
        <v>1</v>
      </c>
    </row>
    <row r="465" spans="1:13" ht="40.200000000000003" hidden="1" thickBot="1">
      <c r="A465" s="35">
        <f t="shared" si="23"/>
        <v>4</v>
      </c>
      <c r="B465" s="89" t="s">
        <v>23</v>
      </c>
      <c r="C465" s="88" t="s">
        <v>17</v>
      </c>
      <c r="D465" s="125" t="s">
        <v>67</v>
      </c>
      <c r="E465" s="20" t="s">
        <v>86</v>
      </c>
      <c r="F465" s="20">
        <v>0.54</v>
      </c>
      <c r="G465" s="20">
        <v>0.25</v>
      </c>
      <c r="H465" s="20">
        <v>0.93</v>
      </c>
      <c r="I465" s="20">
        <v>0.19</v>
      </c>
      <c r="J465" s="20">
        <v>0.53</v>
      </c>
      <c r="K465" s="20">
        <v>2.4325000000000001</v>
      </c>
      <c r="L465" s="35">
        <f t="shared" si="21"/>
        <v>0.09</v>
      </c>
      <c r="M465" s="35">
        <f t="shared" si="22"/>
        <v>2</v>
      </c>
    </row>
    <row r="466" spans="1:13" ht="40.200000000000003" hidden="1" thickBot="1">
      <c r="A466" s="35">
        <f t="shared" si="23"/>
        <v>17</v>
      </c>
      <c r="B466" s="89" t="s">
        <v>23</v>
      </c>
      <c r="C466" s="88" t="s">
        <v>17</v>
      </c>
      <c r="D466" s="125" t="s">
        <v>67</v>
      </c>
      <c r="E466" s="20" t="s">
        <v>74</v>
      </c>
      <c r="F466" s="20">
        <v>0.54</v>
      </c>
      <c r="G466" s="20">
        <v>1.1000000000000001</v>
      </c>
      <c r="H466" s="20">
        <v>0.65</v>
      </c>
      <c r="I466" s="20">
        <v>0.09</v>
      </c>
      <c r="J466" s="20">
        <v>0</v>
      </c>
      <c r="K466" s="20">
        <v>2.3818999999999999</v>
      </c>
      <c r="L466" s="35">
        <f t="shared" si="21"/>
        <v>0.09</v>
      </c>
      <c r="M466" s="35">
        <f t="shared" si="22"/>
        <v>1</v>
      </c>
    </row>
    <row r="467" spans="1:13" ht="40.200000000000003" hidden="1" thickBot="1">
      <c r="A467" s="35">
        <f t="shared" si="23"/>
        <v>14</v>
      </c>
      <c r="B467" s="89" t="s">
        <v>23</v>
      </c>
      <c r="C467" s="88" t="s">
        <v>17</v>
      </c>
      <c r="D467" s="125" t="s">
        <v>67</v>
      </c>
      <c r="E467" s="20" t="s">
        <v>90</v>
      </c>
      <c r="F467" s="20">
        <v>0.54</v>
      </c>
      <c r="G467" s="20">
        <v>0.26</v>
      </c>
      <c r="H467" s="20">
        <v>0.96</v>
      </c>
      <c r="I467" s="20">
        <v>0.09</v>
      </c>
      <c r="J467" s="20">
        <v>0.51</v>
      </c>
      <c r="K467" s="20">
        <v>2.3552</v>
      </c>
      <c r="L467" s="35">
        <f t="shared" si="21"/>
        <v>0.09</v>
      </c>
      <c r="M467" s="35">
        <f t="shared" si="22"/>
        <v>1</v>
      </c>
    </row>
    <row r="468" spans="1:13" ht="14.4" hidden="1" thickBot="1">
      <c r="A468" s="35">
        <f t="shared" si="23"/>
        <v>8</v>
      </c>
      <c r="B468" s="89" t="s">
        <v>23</v>
      </c>
      <c r="C468" s="88" t="s">
        <v>17</v>
      </c>
      <c r="D468" s="125" t="s">
        <v>67</v>
      </c>
      <c r="E468" s="20" t="s">
        <v>80</v>
      </c>
      <c r="F468" s="20">
        <v>0.54</v>
      </c>
      <c r="G468" s="20">
        <v>0.2</v>
      </c>
      <c r="H468" s="20">
        <v>0.93</v>
      </c>
      <c r="I468" s="20">
        <v>0.19</v>
      </c>
      <c r="J468" s="20">
        <v>0.48</v>
      </c>
      <c r="K468" s="20">
        <v>2.3355000000000001</v>
      </c>
      <c r="L468" s="35">
        <f t="shared" si="21"/>
        <v>0.09</v>
      </c>
      <c r="M468" s="35">
        <f t="shared" si="22"/>
        <v>2</v>
      </c>
    </row>
    <row r="469" spans="1:13" ht="27" hidden="1" thickBot="1">
      <c r="A469" s="35">
        <f t="shared" si="23"/>
        <v>3</v>
      </c>
      <c r="B469" s="89" t="s">
        <v>23</v>
      </c>
      <c r="C469" s="88" t="s">
        <v>17</v>
      </c>
      <c r="D469" s="125" t="s">
        <v>67</v>
      </c>
      <c r="E469" s="20" t="s">
        <v>85</v>
      </c>
      <c r="F469" s="20">
        <v>0.54</v>
      </c>
      <c r="G469" s="20">
        <v>0.19</v>
      </c>
      <c r="H469" s="20">
        <v>0.93</v>
      </c>
      <c r="I469" s="20">
        <v>0.09</v>
      </c>
      <c r="J469" s="20">
        <v>0.57999999999999996</v>
      </c>
      <c r="K469" s="20">
        <v>2.3246000000000002</v>
      </c>
      <c r="L469" s="35">
        <f t="shared" si="21"/>
        <v>0.09</v>
      </c>
      <c r="M469" s="35">
        <f t="shared" si="22"/>
        <v>1</v>
      </c>
    </row>
    <row r="470" spans="1:13" ht="40.200000000000003" hidden="1" thickBot="1">
      <c r="A470" s="35">
        <f t="shared" si="23"/>
        <v>14</v>
      </c>
      <c r="B470" s="89" t="s">
        <v>23</v>
      </c>
      <c r="C470" s="88" t="s">
        <v>17</v>
      </c>
      <c r="D470" s="125" t="s">
        <v>67</v>
      </c>
      <c r="E470" s="20" t="s">
        <v>91</v>
      </c>
      <c r="F470" s="20">
        <v>0.54</v>
      </c>
      <c r="G470" s="20">
        <v>0.26</v>
      </c>
      <c r="H470" s="20">
        <v>0.93</v>
      </c>
      <c r="I470" s="20">
        <v>0.09</v>
      </c>
      <c r="J470" s="20">
        <v>0.51</v>
      </c>
      <c r="K470" s="20">
        <v>2.3243999999999998</v>
      </c>
      <c r="L470" s="35">
        <f t="shared" si="21"/>
        <v>0.09</v>
      </c>
      <c r="M470" s="35">
        <f t="shared" si="22"/>
        <v>1</v>
      </c>
    </row>
    <row r="471" spans="1:13" ht="27" hidden="1" thickBot="1">
      <c r="A471" s="35">
        <f t="shared" si="23"/>
        <v>15</v>
      </c>
      <c r="B471" s="89" t="s">
        <v>23</v>
      </c>
      <c r="C471" s="88" t="s">
        <v>17</v>
      </c>
      <c r="D471" s="125" t="s">
        <v>67</v>
      </c>
      <c r="E471" s="20" t="s">
        <v>99</v>
      </c>
      <c r="F471" s="20">
        <v>0.54</v>
      </c>
      <c r="G471" s="20">
        <v>0.16</v>
      </c>
      <c r="H471" s="20">
        <v>0.93</v>
      </c>
      <c r="I471" s="20">
        <v>0.09</v>
      </c>
      <c r="J471" s="20">
        <v>0.55000000000000004</v>
      </c>
      <c r="K471" s="20">
        <v>2.2740999999999998</v>
      </c>
      <c r="L471" s="35">
        <f t="shared" si="21"/>
        <v>0.09</v>
      </c>
      <c r="M471" s="35">
        <f t="shared" si="22"/>
        <v>1</v>
      </c>
    </row>
    <row r="472" spans="1:13" ht="27" hidden="1" thickBot="1">
      <c r="A472" s="35">
        <f t="shared" si="23"/>
        <v>5</v>
      </c>
      <c r="B472" s="89" t="s">
        <v>23</v>
      </c>
      <c r="C472" s="88" t="s">
        <v>17</v>
      </c>
      <c r="D472" s="125" t="s">
        <v>67</v>
      </c>
      <c r="E472" s="20" t="s">
        <v>88</v>
      </c>
      <c r="F472" s="20">
        <v>0.54</v>
      </c>
      <c r="G472" s="20">
        <v>0.2</v>
      </c>
      <c r="H472" s="20">
        <v>0.96</v>
      </c>
      <c r="I472" s="20">
        <v>0.09</v>
      </c>
      <c r="J472" s="20">
        <v>0.44</v>
      </c>
      <c r="K472" s="20">
        <v>2.2273000000000001</v>
      </c>
      <c r="L472" s="35">
        <f t="shared" si="21"/>
        <v>0.09</v>
      </c>
      <c r="M472" s="35">
        <f t="shared" si="22"/>
        <v>1</v>
      </c>
    </row>
    <row r="473" spans="1:13" ht="27" hidden="1" thickBot="1">
      <c r="A473" s="35">
        <f t="shared" si="23"/>
        <v>10</v>
      </c>
      <c r="B473" s="89" t="s">
        <v>23</v>
      </c>
      <c r="C473" s="88" t="s">
        <v>17</v>
      </c>
      <c r="D473" s="125" t="s">
        <v>67</v>
      </c>
      <c r="E473" s="20" t="s">
        <v>102</v>
      </c>
      <c r="F473" s="20">
        <v>0.54</v>
      </c>
      <c r="G473" s="20">
        <v>0.13</v>
      </c>
      <c r="H473" s="20">
        <v>0.93</v>
      </c>
      <c r="I473" s="20">
        <v>0.09</v>
      </c>
      <c r="J473" s="20">
        <v>0.52</v>
      </c>
      <c r="K473" s="20">
        <v>2.2141000000000002</v>
      </c>
      <c r="L473" s="35">
        <f t="shared" si="21"/>
        <v>0.09</v>
      </c>
      <c r="M473" s="35">
        <f t="shared" si="22"/>
        <v>1</v>
      </c>
    </row>
    <row r="474" spans="1:13" ht="27" hidden="1" thickBot="1">
      <c r="A474" s="35">
        <f t="shared" si="23"/>
        <v>22</v>
      </c>
      <c r="B474" s="89" t="s">
        <v>23</v>
      </c>
      <c r="C474" s="88" t="s">
        <v>17</v>
      </c>
      <c r="D474" s="125" t="s">
        <v>67</v>
      </c>
      <c r="E474" s="20" t="s">
        <v>209</v>
      </c>
      <c r="F474" s="20">
        <v>0.54</v>
      </c>
      <c r="G474" s="20">
        <v>0.06</v>
      </c>
      <c r="H474" s="20">
        <v>0.93</v>
      </c>
      <c r="I474" s="20">
        <v>0.19</v>
      </c>
      <c r="J474" s="20">
        <v>0.46</v>
      </c>
      <c r="K474" s="20">
        <v>2.1816</v>
      </c>
      <c r="L474" s="35">
        <f t="shared" ref="L474:L537" si="24">_xlfn.MINIFS($I$89:$I$600,$B$89:$B$600,B474,$D$89:$D$600,D474)</f>
        <v>0.09</v>
      </c>
      <c r="M474" s="35">
        <f t="shared" ref="M474:M537" si="25">ROUND(I474/L474,0)</f>
        <v>2</v>
      </c>
    </row>
    <row r="475" spans="1:13" ht="40.200000000000003" hidden="1" thickBot="1">
      <c r="A475" s="35">
        <f t="shared" si="23"/>
        <v>6</v>
      </c>
      <c r="B475" s="89" t="s">
        <v>23</v>
      </c>
      <c r="C475" s="88" t="s">
        <v>17</v>
      </c>
      <c r="D475" s="125" t="s">
        <v>67</v>
      </c>
      <c r="E475" s="20" t="s">
        <v>87</v>
      </c>
      <c r="F475" s="20">
        <v>0.54</v>
      </c>
      <c r="G475" s="20">
        <v>0.08</v>
      </c>
      <c r="H475" s="20">
        <v>0.93</v>
      </c>
      <c r="I475" s="20">
        <v>0.09</v>
      </c>
      <c r="J475" s="20">
        <v>0.52</v>
      </c>
      <c r="K475" s="20">
        <v>2.1585000000000001</v>
      </c>
      <c r="L475" s="35">
        <f t="shared" si="24"/>
        <v>0.09</v>
      </c>
      <c r="M475" s="35">
        <f t="shared" si="25"/>
        <v>1</v>
      </c>
    </row>
    <row r="476" spans="1:13" ht="27" thickBot="1">
      <c r="A476" s="35">
        <f t="shared" si="23"/>
        <v>1</v>
      </c>
      <c r="B476" s="89" t="s">
        <v>23</v>
      </c>
      <c r="C476" s="88" t="s">
        <v>17</v>
      </c>
      <c r="D476" s="125" t="s">
        <v>67</v>
      </c>
      <c r="E476" s="59" t="s">
        <v>100</v>
      </c>
      <c r="F476" s="20">
        <v>0.54</v>
      </c>
      <c r="G476" s="20">
        <v>0</v>
      </c>
      <c r="H476" s="20">
        <v>0.96</v>
      </c>
      <c r="I476" s="20">
        <v>0.09</v>
      </c>
      <c r="J476" s="20">
        <v>0.47</v>
      </c>
      <c r="K476" s="20">
        <v>2.0615999999999999</v>
      </c>
      <c r="L476" s="35">
        <f t="shared" si="24"/>
        <v>0.09</v>
      </c>
      <c r="M476" s="35">
        <f t="shared" si="25"/>
        <v>1</v>
      </c>
    </row>
    <row r="477" spans="1:13" ht="27" thickBot="1">
      <c r="A477" s="35">
        <f t="shared" si="23"/>
        <v>1</v>
      </c>
      <c r="B477" s="89" t="s">
        <v>23</v>
      </c>
      <c r="C477" s="88" t="s">
        <v>17</v>
      </c>
      <c r="D477" s="125" t="s">
        <v>67</v>
      </c>
      <c r="E477" s="59" t="s">
        <v>104</v>
      </c>
      <c r="F477" s="20">
        <v>0.54</v>
      </c>
      <c r="G477" s="20">
        <v>0</v>
      </c>
      <c r="H477" s="20">
        <v>0.93</v>
      </c>
      <c r="I477" s="20">
        <v>0.09</v>
      </c>
      <c r="J477" s="20">
        <v>0.48</v>
      </c>
      <c r="K477" s="20">
        <v>2.0377000000000001</v>
      </c>
      <c r="L477" s="35">
        <f t="shared" si="24"/>
        <v>0.09</v>
      </c>
      <c r="M477" s="35">
        <f t="shared" si="25"/>
        <v>1</v>
      </c>
    </row>
    <row r="478" spans="1:13" ht="27" hidden="1" thickBot="1">
      <c r="A478" s="35">
        <f t="shared" si="23"/>
        <v>16</v>
      </c>
      <c r="B478" s="89" t="s">
        <v>23</v>
      </c>
      <c r="C478" s="88" t="s">
        <v>17</v>
      </c>
      <c r="D478" s="125" t="s">
        <v>67</v>
      </c>
      <c r="E478" s="20" t="s">
        <v>78</v>
      </c>
      <c r="F478" s="20">
        <v>0.54</v>
      </c>
      <c r="G478" s="20">
        <v>0.4</v>
      </c>
      <c r="H478" s="20">
        <v>0.96</v>
      </c>
      <c r="I478" s="20">
        <v>0.09</v>
      </c>
      <c r="J478" s="20">
        <v>0</v>
      </c>
      <c r="K478" s="20">
        <v>1.9895</v>
      </c>
      <c r="L478" s="35">
        <f t="shared" si="24"/>
        <v>0.09</v>
      </c>
      <c r="M478" s="35">
        <f t="shared" si="25"/>
        <v>1</v>
      </c>
    </row>
    <row r="479" spans="1:13" ht="27" hidden="1" thickBot="1">
      <c r="A479" s="35">
        <f t="shared" si="23"/>
        <v>13</v>
      </c>
      <c r="B479" s="89" t="s">
        <v>23</v>
      </c>
      <c r="C479" s="88" t="s">
        <v>17</v>
      </c>
      <c r="D479" s="125" t="s">
        <v>67</v>
      </c>
      <c r="E479" s="20" t="s">
        <v>77</v>
      </c>
      <c r="F479" s="20">
        <v>0.54</v>
      </c>
      <c r="G479" s="20">
        <v>0.4</v>
      </c>
      <c r="H479" s="20">
        <v>0.93</v>
      </c>
      <c r="I479" s="20">
        <v>0.09</v>
      </c>
      <c r="J479" s="20">
        <v>0</v>
      </c>
      <c r="K479" s="20">
        <v>1.9585999999999999</v>
      </c>
      <c r="L479" s="35">
        <f t="shared" si="24"/>
        <v>0.09</v>
      </c>
      <c r="M479" s="35">
        <f t="shared" si="25"/>
        <v>1</v>
      </c>
    </row>
    <row r="480" spans="1:13" ht="40.200000000000003" hidden="1" thickBot="1">
      <c r="A480" s="35">
        <f t="shared" si="23"/>
        <v>17</v>
      </c>
      <c r="B480" s="89" t="s">
        <v>23</v>
      </c>
      <c r="C480" s="88" t="s">
        <v>17</v>
      </c>
      <c r="D480" s="125" t="s">
        <v>67</v>
      </c>
      <c r="E480" s="20" t="s">
        <v>113</v>
      </c>
      <c r="F480" s="20">
        <v>0.54</v>
      </c>
      <c r="G480" s="20">
        <v>0.16</v>
      </c>
      <c r="H480" s="20">
        <v>0.68</v>
      </c>
      <c r="I480" s="20">
        <v>0.09</v>
      </c>
      <c r="J480" s="20">
        <v>0.48</v>
      </c>
      <c r="K480" s="20">
        <v>1.9579</v>
      </c>
      <c r="L480" s="35">
        <f t="shared" si="24"/>
        <v>0.09</v>
      </c>
      <c r="M480" s="35">
        <f t="shared" si="25"/>
        <v>1</v>
      </c>
    </row>
    <row r="481" spans="1:13" ht="14.4" hidden="1" thickBot="1">
      <c r="A481" s="35">
        <f t="shared" si="23"/>
        <v>2</v>
      </c>
      <c r="B481" s="89" t="s">
        <v>23</v>
      </c>
      <c r="C481" s="88" t="s">
        <v>17</v>
      </c>
      <c r="D481" s="125" t="s">
        <v>67</v>
      </c>
      <c r="E481" s="20" t="s">
        <v>103</v>
      </c>
      <c r="F481" s="20">
        <v>0.54</v>
      </c>
      <c r="G481" s="20">
        <v>0</v>
      </c>
      <c r="H481" s="20">
        <v>0.96</v>
      </c>
      <c r="I481" s="20">
        <v>0.09</v>
      </c>
      <c r="J481" s="20">
        <v>0.28999999999999998</v>
      </c>
      <c r="K481" s="20">
        <v>1.8783000000000001</v>
      </c>
      <c r="L481" s="35">
        <f t="shared" si="24"/>
        <v>0.09</v>
      </c>
      <c r="M481" s="35">
        <f t="shared" si="25"/>
        <v>1</v>
      </c>
    </row>
    <row r="482" spans="1:13" ht="40.200000000000003" hidden="1" thickBot="1">
      <c r="A482" s="35">
        <f t="shared" si="23"/>
        <v>6</v>
      </c>
      <c r="B482" s="89" t="s">
        <v>23</v>
      </c>
      <c r="C482" s="88" t="s">
        <v>17</v>
      </c>
      <c r="D482" s="125" t="s">
        <v>67</v>
      </c>
      <c r="E482" s="20" t="s">
        <v>105</v>
      </c>
      <c r="F482" s="20">
        <v>0.54</v>
      </c>
      <c r="G482" s="20">
        <v>0.08</v>
      </c>
      <c r="H482" s="20">
        <v>0.68</v>
      </c>
      <c r="I482" s="20">
        <v>0.09</v>
      </c>
      <c r="J482" s="20">
        <v>0.45</v>
      </c>
      <c r="K482" s="20">
        <v>1.8447</v>
      </c>
      <c r="L482" s="35">
        <f t="shared" si="24"/>
        <v>0.09</v>
      </c>
      <c r="M482" s="35">
        <f t="shared" si="25"/>
        <v>1</v>
      </c>
    </row>
    <row r="483" spans="1:13" ht="14.4" hidden="1" thickBot="1">
      <c r="A483" s="35">
        <f t="shared" si="23"/>
        <v>8</v>
      </c>
      <c r="B483" s="89" t="s">
        <v>23</v>
      </c>
      <c r="C483" s="88" t="s">
        <v>17</v>
      </c>
      <c r="D483" s="125" t="s">
        <v>67</v>
      </c>
      <c r="E483" s="20" t="s">
        <v>83</v>
      </c>
      <c r="F483" s="20">
        <v>0.54</v>
      </c>
      <c r="G483" s="20">
        <v>0.15</v>
      </c>
      <c r="H483" s="20">
        <v>0.96</v>
      </c>
      <c r="I483" s="20">
        <v>0.19</v>
      </c>
      <c r="J483" s="20">
        <v>0</v>
      </c>
      <c r="K483" s="20">
        <v>1.8333999999999999</v>
      </c>
      <c r="L483" s="35">
        <f t="shared" si="24"/>
        <v>0.09</v>
      </c>
      <c r="M483" s="35">
        <f t="shared" si="25"/>
        <v>2</v>
      </c>
    </row>
    <row r="484" spans="1:13" ht="27" hidden="1" thickBot="1">
      <c r="A484" s="35">
        <f t="shared" si="23"/>
        <v>5</v>
      </c>
      <c r="B484" s="89" t="s">
        <v>23</v>
      </c>
      <c r="C484" s="88" t="s">
        <v>17</v>
      </c>
      <c r="D484" s="125" t="s">
        <v>67</v>
      </c>
      <c r="E484" s="20" t="s">
        <v>94</v>
      </c>
      <c r="F484" s="20">
        <v>0.54</v>
      </c>
      <c r="G484" s="20">
        <v>0.25</v>
      </c>
      <c r="H484" s="20">
        <v>0.93</v>
      </c>
      <c r="I484" s="20">
        <v>0.09</v>
      </c>
      <c r="J484" s="20">
        <v>0</v>
      </c>
      <c r="K484" s="20">
        <v>1.8097000000000001</v>
      </c>
      <c r="L484" s="35">
        <f t="shared" si="24"/>
        <v>0.09</v>
      </c>
      <c r="M484" s="35">
        <f t="shared" si="25"/>
        <v>1</v>
      </c>
    </row>
    <row r="485" spans="1:13" ht="40.200000000000003" hidden="1" thickBot="1">
      <c r="A485" s="35">
        <f t="shared" si="23"/>
        <v>23</v>
      </c>
      <c r="B485" s="89" t="s">
        <v>23</v>
      </c>
      <c r="C485" s="88" t="s">
        <v>17</v>
      </c>
      <c r="D485" s="125" t="s">
        <v>67</v>
      </c>
      <c r="E485" s="20" t="s">
        <v>110</v>
      </c>
      <c r="F485" s="20">
        <v>0.54</v>
      </c>
      <c r="G485" s="20">
        <v>0.5</v>
      </c>
      <c r="H485" s="20">
        <v>0.65</v>
      </c>
      <c r="I485" s="20">
        <v>0.09</v>
      </c>
      <c r="J485" s="20">
        <v>0</v>
      </c>
      <c r="K485" s="20">
        <v>1.7823</v>
      </c>
      <c r="L485" s="35">
        <f t="shared" si="24"/>
        <v>0.09</v>
      </c>
      <c r="M485" s="35">
        <f t="shared" si="25"/>
        <v>1</v>
      </c>
    </row>
    <row r="486" spans="1:13" ht="40.200000000000003" hidden="1" thickBot="1">
      <c r="A486" s="35">
        <f t="shared" si="23"/>
        <v>4</v>
      </c>
      <c r="B486" s="89" t="s">
        <v>23</v>
      </c>
      <c r="C486" s="88" t="s">
        <v>17</v>
      </c>
      <c r="D486" s="125" t="s">
        <v>67</v>
      </c>
      <c r="E486" s="20" t="s">
        <v>107</v>
      </c>
      <c r="F486" s="20">
        <v>0.54</v>
      </c>
      <c r="G486" s="20">
        <v>0</v>
      </c>
      <c r="H486" s="20">
        <v>0.96</v>
      </c>
      <c r="I486" s="20">
        <v>0.19</v>
      </c>
      <c r="J486" s="20">
        <v>0</v>
      </c>
      <c r="K486" s="20">
        <v>1.6845000000000001</v>
      </c>
      <c r="L486" s="35">
        <f t="shared" si="24"/>
        <v>0.09</v>
      </c>
      <c r="M486" s="35">
        <f t="shared" si="25"/>
        <v>2</v>
      </c>
    </row>
    <row r="487" spans="1:13" ht="14.4" hidden="1" thickBot="1">
      <c r="A487" s="35">
        <f t="shared" si="23"/>
        <v>20</v>
      </c>
      <c r="B487" s="89" t="s">
        <v>23</v>
      </c>
      <c r="C487" s="88" t="s">
        <v>17</v>
      </c>
      <c r="D487" s="125" t="s">
        <v>67</v>
      </c>
      <c r="E487" s="20" t="s">
        <v>108</v>
      </c>
      <c r="F487" s="20">
        <v>0.54</v>
      </c>
      <c r="G487" s="20">
        <v>0.1</v>
      </c>
      <c r="H487" s="20">
        <v>0.93</v>
      </c>
      <c r="I487" s="20">
        <v>0.09</v>
      </c>
      <c r="J487" s="20">
        <v>0</v>
      </c>
      <c r="K487" s="20">
        <v>1.6603000000000001</v>
      </c>
      <c r="L487" s="35">
        <f t="shared" si="24"/>
        <v>0.09</v>
      </c>
      <c r="M487" s="35">
        <f t="shared" si="25"/>
        <v>1</v>
      </c>
    </row>
    <row r="488" spans="1:13" ht="27" hidden="1" thickBot="1">
      <c r="A488" s="35">
        <f t="shared" si="23"/>
        <v>10</v>
      </c>
      <c r="B488" s="89" t="s">
        <v>23</v>
      </c>
      <c r="C488" s="88" t="s">
        <v>17</v>
      </c>
      <c r="D488" s="125" t="s">
        <v>67</v>
      </c>
      <c r="E488" s="20" t="s">
        <v>106</v>
      </c>
      <c r="F488" s="20">
        <v>0.54</v>
      </c>
      <c r="G488" s="20">
        <v>0</v>
      </c>
      <c r="H488" s="20">
        <v>0.96</v>
      </c>
      <c r="I488" s="20">
        <v>0.09</v>
      </c>
      <c r="J488" s="20">
        <v>0</v>
      </c>
      <c r="K488" s="20">
        <v>1.5919000000000001</v>
      </c>
      <c r="L488" s="35">
        <f t="shared" si="24"/>
        <v>0.09</v>
      </c>
      <c r="M488" s="35">
        <f t="shared" si="25"/>
        <v>1</v>
      </c>
    </row>
    <row r="489" spans="1:13" ht="27" hidden="1" thickBot="1">
      <c r="A489" s="35">
        <f t="shared" si="23"/>
        <v>19</v>
      </c>
      <c r="B489" s="89" t="s">
        <v>23</v>
      </c>
      <c r="C489" s="88" t="s">
        <v>17</v>
      </c>
      <c r="D489" s="125" t="s">
        <v>67</v>
      </c>
      <c r="E489" s="20" t="s">
        <v>97</v>
      </c>
      <c r="F489" s="20">
        <v>0.54</v>
      </c>
      <c r="G489" s="20">
        <v>0</v>
      </c>
      <c r="H489" s="20">
        <v>0.96</v>
      </c>
      <c r="I489" s="20">
        <v>0.09</v>
      </c>
      <c r="J489" s="20">
        <v>0</v>
      </c>
      <c r="K489" s="20">
        <v>1.5919000000000001</v>
      </c>
      <c r="L489" s="35">
        <f t="shared" si="24"/>
        <v>0.09</v>
      </c>
      <c r="M489" s="35">
        <f t="shared" si="25"/>
        <v>1</v>
      </c>
    </row>
    <row r="490" spans="1:13" ht="27" hidden="1" thickBot="1">
      <c r="A490" s="35">
        <f t="shared" si="23"/>
        <v>7</v>
      </c>
      <c r="B490" s="89" t="s">
        <v>23</v>
      </c>
      <c r="C490" s="88" t="s">
        <v>17</v>
      </c>
      <c r="D490" s="125" t="s">
        <v>67</v>
      </c>
      <c r="E490" s="20" t="s">
        <v>96</v>
      </c>
      <c r="F490" s="20">
        <v>0.54</v>
      </c>
      <c r="G490" s="20">
        <v>0.3</v>
      </c>
      <c r="H490" s="20">
        <v>0.65</v>
      </c>
      <c r="I490" s="20">
        <v>0.09</v>
      </c>
      <c r="J490" s="20">
        <v>0</v>
      </c>
      <c r="K490" s="20">
        <v>1.5812999999999999</v>
      </c>
      <c r="L490" s="35">
        <f t="shared" si="24"/>
        <v>0.09</v>
      </c>
      <c r="M490" s="35">
        <f t="shared" si="25"/>
        <v>1</v>
      </c>
    </row>
    <row r="491" spans="1:13" ht="40.200000000000003" hidden="1" thickBot="1">
      <c r="A491" s="35">
        <f t="shared" si="23"/>
        <v>17</v>
      </c>
      <c r="B491" s="89" t="s">
        <v>23</v>
      </c>
      <c r="C491" s="88" t="s">
        <v>17</v>
      </c>
      <c r="D491" s="125" t="s">
        <v>67</v>
      </c>
      <c r="E491" s="20" t="s">
        <v>109</v>
      </c>
      <c r="F491" s="20">
        <v>0.54</v>
      </c>
      <c r="G491" s="20">
        <v>0</v>
      </c>
      <c r="H491" s="20">
        <v>0.93</v>
      </c>
      <c r="I491" s="20">
        <v>0.09</v>
      </c>
      <c r="J491" s="20">
        <v>0</v>
      </c>
      <c r="K491" s="20">
        <v>1.5609999999999999</v>
      </c>
      <c r="L491" s="35">
        <f t="shared" si="24"/>
        <v>0.09</v>
      </c>
      <c r="M491" s="35">
        <f t="shared" si="25"/>
        <v>1</v>
      </c>
    </row>
    <row r="492" spans="1:13" ht="40.200000000000003" hidden="1" thickBot="1">
      <c r="A492" s="35">
        <f t="shared" si="23"/>
        <v>14</v>
      </c>
      <c r="B492" s="89" t="s">
        <v>23</v>
      </c>
      <c r="C492" s="88" t="s">
        <v>17</v>
      </c>
      <c r="D492" s="125" t="s">
        <v>67</v>
      </c>
      <c r="E492" s="20" t="s">
        <v>112</v>
      </c>
      <c r="F492" s="20">
        <v>0.54</v>
      </c>
      <c r="G492" s="20">
        <v>0.22</v>
      </c>
      <c r="H492" s="20">
        <v>0.65</v>
      </c>
      <c r="I492" s="20">
        <v>0.09</v>
      </c>
      <c r="J492" s="20">
        <v>0</v>
      </c>
      <c r="K492" s="20">
        <v>1.5067999999999999</v>
      </c>
      <c r="L492" s="35">
        <f t="shared" si="24"/>
        <v>0.09</v>
      </c>
      <c r="M492" s="35">
        <f t="shared" si="25"/>
        <v>1</v>
      </c>
    </row>
    <row r="493" spans="1:13" ht="27" hidden="1" thickBot="1">
      <c r="A493" s="35">
        <f t="shared" si="23"/>
        <v>9</v>
      </c>
      <c r="B493" s="89" t="s">
        <v>23</v>
      </c>
      <c r="C493" s="88" t="s">
        <v>17</v>
      </c>
      <c r="D493" s="125" t="s">
        <v>67</v>
      </c>
      <c r="E493" s="20" t="s">
        <v>111</v>
      </c>
      <c r="F493" s="20">
        <v>0.54</v>
      </c>
      <c r="G493" s="20">
        <v>0.2</v>
      </c>
      <c r="H493" s="20">
        <v>0.65</v>
      </c>
      <c r="I493" s="20">
        <v>0.09</v>
      </c>
      <c r="J493" s="20">
        <v>0</v>
      </c>
      <c r="K493" s="20">
        <v>1.4846999999999999</v>
      </c>
      <c r="L493" s="35">
        <f t="shared" si="24"/>
        <v>0.09</v>
      </c>
      <c r="M493" s="35">
        <f t="shared" si="25"/>
        <v>1</v>
      </c>
    </row>
    <row r="494" spans="1:13" ht="14.4" hidden="1" thickBot="1">
      <c r="A494" s="35">
        <f t="shared" si="23"/>
        <v>20</v>
      </c>
      <c r="B494" s="89" t="s">
        <v>23</v>
      </c>
      <c r="C494" s="88" t="s">
        <v>17</v>
      </c>
      <c r="D494" s="125" t="s">
        <v>67</v>
      </c>
      <c r="E494" s="20" t="s">
        <v>115</v>
      </c>
      <c r="F494" s="20">
        <v>0.54</v>
      </c>
      <c r="G494" s="20">
        <v>0.1</v>
      </c>
      <c r="H494" s="20">
        <v>0.65</v>
      </c>
      <c r="I494" s="20">
        <v>0.09</v>
      </c>
      <c r="J494" s="20">
        <v>0</v>
      </c>
      <c r="K494" s="20">
        <v>1.3827</v>
      </c>
      <c r="L494" s="35">
        <f t="shared" si="24"/>
        <v>0.09</v>
      </c>
      <c r="M494" s="35">
        <f t="shared" si="25"/>
        <v>1</v>
      </c>
    </row>
    <row r="495" spans="1:13" ht="14.4" hidden="1" thickBot="1">
      <c r="A495" s="35">
        <f t="shared" si="23"/>
        <v>2</v>
      </c>
      <c r="B495" s="89" t="s">
        <v>23</v>
      </c>
      <c r="C495" s="88" t="s">
        <v>17</v>
      </c>
      <c r="D495" s="125" t="s">
        <v>67</v>
      </c>
      <c r="E495" s="20" t="s">
        <v>114</v>
      </c>
      <c r="F495" s="20">
        <v>0.54</v>
      </c>
      <c r="G495" s="20">
        <v>0</v>
      </c>
      <c r="H495" s="20">
        <v>0.37</v>
      </c>
      <c r="I495" s="20">
        <v>0.09</v>
      </c>
      <c r="J495" s="20">
        <v>0</v>
      </c>
      <c r="K495" s="20">
        <v>1.0059</v>
      </c>
      <c r="L495" s="35">
        <f t="shared" si="24"/>
        <v>0.09</v>
      </c>
      <c r="M495" s="35">
        <f t="shared" si="25"/>
        <v>1</v>
      </c>
    </row>
    <row r="496" spans="1:13" ht="27" hidden="1" thickBot="1">
      <c r="A496" s="35">
        <f t="shared" si="23"/>
        <v>21</v>
      </c>
      <c r="B496" s="89" t="s">
        <v>23</v>
      </c>
      <c r="C496" s="88" t="s">
        <v>17</v>
      </c>
      <c r="D496" s="125" t="s">
        <v>116</v>
      </c>
      <c r="E496" s="20" t="s">
        <v>117</v>
      </c>
      <c r="F496" s="20">
        <v>0.28999999999999998</v>
      </c>
      <c r="G496" s="20">
        <v>2.0699999999999998</v>
      </c>
      <c r="H496" s="20">
        <v>0.99</v>
      </c>
      <c r="I496" s="20">
        <v>0.25</v>
      </c>
      <c r="J496" s="20">
        <v>0.16</v>
      </c>
      <c r="K496" s="20">
        <v>3.7608000000000001</v>
      </c>
      <c r="L496" s="35">
        <f t="shared" si="24"/>
        <v>0.08</v>
      </c>
      <c r="M496" s="35">
        <f t="shared" si="25"/>
        <v>3</v>
      </c>
    </row>
    <row r="497" spans="1:13" ht="40.200000000000003" hidden="1" thickBot="1">
      <c r="A497" s="35">
        <f t="shared" si="23"/>
        <v>17</v>
      </c>
      <c r="B497" s="89" t="s">
        <v>23</v>
      </c>
      <c r="C497" s="88" t="s">
        <v>17</v>
      </c>
      <c r="D497" s="125" t="s">
        <v>116</v>
      </c>
      <c r="E497" s="20" t="s">
        <v>120</v>
      </c>
      <c r="F497" s="20">
        <v>0.28999999999999998</v>
      </c>
      <c r="G497" s="20">
        <v>1.96</v>
      </c>
      <c r="H497" s="20">
        <v>0.99</v>
      </c>
      <c r="I497" s="20">
        <v>0.08</v>
      </c>
      <c r="J497" s="20">
        <v>0.1</v>
      </c>
      <c r="K497" s="20">
        <v>3.4281999999999999</v>
      </c>
      <c r="L497" s="35">
        <f t="shared" si="24"/>
        <v>0.08</v>
      </c>
      <c r="M497" s="35">
        <f t="shared" si="25"/>
        <v>1</v>
      </c>
    </row>
    <row r="498" spans="1:13" ht="27" thickBot="1">
      <c r="A498" s="35">
        <f t="shared" si="23"/>
        <v>1</v>
      </c>
      <c r="B498" s="89" t="s">
        <v>23</v>
      </c>
      <c r="C498" s="88" t="s">
        <v>17</v>
      </c>
      <c r="D498" s="125" t="s">
        <v>116</v>
      </c>
      <c r="E498" s="59" t="s">
        <v>119</v>
      </c>
      <c r="F498" s="20">
        <v>0.28999999999999998</v>
      </c>
      <c r="G498" s="20">
        <v>1.83</v>
      </c>
      <c r="H498" s="20">
        <v>0.99</v>
      </c>
      <c r="I498" s="20">
        <v>0.08</v>
      </c>
      <c r="J498" s="20">
        <v>0.19</v>
      </c>
      <c r="K498" s="20">
        <v>3.3782999999999999</v>
      </c>
      <c r="L498" s="35">
        <f t="shared" si="24"/>
        <v>0.08</v>
      </c>
      <c r="M498" s="35">
        <f t="shared" si="25"/>
        <v>1</v>
      </c>
    </row>
    <row r="499" spans="1:13" ht="27" hidden="1" thickBot="1">
      <c r="A499" s="35">
        <f t="shared" si="23"/>
        <v>16</v>
      </c>
      <c r="B499" s="89" t="s">
        <v>23</v>
      </c>
      <c r="C499" s="88" t="s">
        <v>17</v>
      </c>
      <c r="D499" s="125" t="s">
        <v>116</v>
      </c>
      <c r="E499" s="20" t="s">
        <v>121</v>
      </c>
      <c r="F499" s="20">
        <v>0.28999999999999998</v>
      </c>
      <c r="G499" s="20">
        <v>1.23</v>
      </c>
      <c r="H499" s="20">
        <v>0.99</v>
      </c>
      <c r="I499" s="20">
        <v>0.08</v>
      </c>
      <c r="J499" s="20">
        <v>0.32</v>
      </c>
      <c r="K499" s="20">
        <v>2.9091</v>
      </c>
      <c r="L499" s="35">
        <f t="shared" si="24"/>
        <v>0.08</v>
      </c>
      <c r="M499" s="35">
        <f t="shared" si="25"/>
        <v>1</v>
      </c>
    </row>
    <row r="500" spans="1:13" ht="27" hidden="1" thickBot="1">
      <c r="A500" s="35">
        <f t="shared" si="23"/>
        <v>10</v>
      </c>
      <c r="B500" s="89" t="s">
        <v>23</v>
      </c>
      <c r="C500" s="88" t="s">
        <v>17</v>
      </c>
      <c r="D500" s="125" t="s">
        <v>116</v>
      </c>
      <c r="E500" s="20" t="s">
        <v>126</v>
      </c>
      <c r="F500" s="20">
        <v>0.28999999999999998</v>
      </c>
      <c r="G500" s="20">
        <v>1.25</v>
      </c>
      <c r="H500" s="20">
        <v>0.99</v>
      </c>
      <c r="I500" s="20">
        <v>0.08</v>
      </c>
      <c r="J500" s="20">
        <v>0.16</v>
      </c>
      <c r="K500" s="20">
        <v>2.7749000000000001</v>
      </c>
      <c r="L500" s="35">
        <f t="shared" si="24"/>
        <v>0.08</v>
      </c>
      <c r="M500" s="35">
        <f t="shared" si="25"/>
        <v>1</v>
      </c>
    </row>
    <row r="501" spans="1:13" ht="27" hidden="1" thickBot="1">
      <c r="A501" s="35">
        <f t="shared" si="23"/>
        <v>3</v>
      </c>
      <c r="B501" s="89" t="s">
        <v>23</v>
      </c>
      <c r="C501" s="88" t="s">
        <v>17</v>
      </c>
      <c r="D501" s="125" t="s">
        <v>116</v>
      </c>
      <c r="E501" s="20" t="s">
        <v>118</v>
      </c>
      <c r="F501" s="20">
        <v>0.28999999999999998</v>
      </c>
      <c r="G501" s="20">
        <v>0</v>
      </c>
      <c r="H501" s="20">
        <v>2.36</v>
      </c>
      <c r="I501" s="20">
        <v>0.08</v>
      </c>
      <c r="J501" s="20">
        <v>0</v>
      </c>
      <c r="K501" s="20">
        <v>2.7315999999999998</v>
      </c>
      <c r="L501" s="35">
        <f t="shared" si="24"/>
        <v>0.08</v>
      </c>
      <c r="M501" s="35">
        <f t="shared" si="25"/>
        <v>1</v>
      </c>
    </row>
    <row r="502" spans="1:13" ht="27" hidden="1" thickBot="1">
      <c r="A502" s="35">
        <f t="shared" si="23"/>
        <v>19</v>
      </c>
      <c r="B502" s="89" t="s">
        <v>23</v>
      </c>
      <c r="C502" s="88" t="s">
        <v>17</v>
      </c>
      <c r="D502" s="125" t="s">
        <v>116</v>
      </c>
      <c r="E502" s="20" t="s">
        <v>122</v>
      </c>
      <c r="F502" s="20">
        <v>0.28999999999999998</v>
      </c>
      <c r="G502" s="20">
        <v>1.17</v>
      </c>
      <c r="H502" s="20">
        <v>0.99</v>
      </c>
      <c r="I502" s="20">
        <v>0.08</v>
      </c>
      <c r="J502" s="20">
        <v>0.16</v>
      </c>
      <c r="K502" s="20">
        <v>2.7025999999999999</v>
      </c>
      <c r="L502" s="35">
        <f t="shared" si="24"/>
        <v>0.08</v>
      </c>
      <c r="M502" s="35">
        <f t="shared" si="25"/>
        <v>1</v>
      </c>
    </row>
    <row r="503" spans="1:13" ht="27" hidden="1" thickBot="1">
      <c r="A503" s="35">
        <f t="shared" si="23"/>
        <v>7</v>
      </c>
      <c r="B503" s="89" t="s">
        <v>23</v>
      </c>
      <c r="C503" s="88" t="s">
        <v>17</v>
      </c>
      <c r="D503" s="125" t="s">
        <v>116</v>
      </c>
      <c r="E503" s="20" t="s">
        <v>127</v>
      </c>
      <c r="F503" s="20">
        <v>0.28999999999999998</v>
      </c>
      <c r="G503" s="20">
        <v>1.02</v>
      </c>
      <c r="H503" s="20">
        <v>0.99</v>
      </c>
      <c r="I503" s="20">
        <v>0.08</v>
      </c>
      <c r="J503" s="20">
        <v>0.19</v>
      </c>
      <c r="K503" s="20">
        <v>2.5718000000000001</v>
      </c>
      <c r="L503" s="35">
        <f t="shared" si="24"/>
        <v>0.08</v>
      </c>
      <c r="M503" s="35">
        <f t="shared" si="25"/>
        <v>1</v>
      </c>
    </row>
    <row r="504" spans="1:13" ht="40.200000000000003" hidden="1" thickBot="1">
      <c r="A504" s="35">
        <f t="shared" si="23"/>
        <v>23</v>
      </c>
      <c r="B504" s="89" t="s">
        <v>23</v>
      </c>
      <c r="C504" s="88" t="s">
        <v>17</v>
      </c>
      <c r="D504" s="125" t="s">
        <v>116</v>
      </c>
      <c r="E504" s="20" t="s">
        <v>129</v>
      </c>
      <c r="F504" s="20">
        <v>0.28999999999999998</v>
      </c>
      <c r="G504" s="20">
        <v>1.03</v>
      </c>
      <c r="H504" s="20">
        <v>0.99</v>
      </c>
      <c r="I504" s="20">
        <v>0.08</v>
      </c>
      <c r="J504" s="20">
        <v>0</v>
      </c>
      <c r="K504" s="20">
        <v>2.3923999999999999</v>
      </c>
      <c r="L504" s="35">
        <f t="shared" si="24"/>
        <v>0.08</v>
      </c>
      <c r="M504" s="35">
        <f t="shared" si="25"/>
        <v>1</v>
      </c>
    </row>
    <row r="505" spans="1:13" ht="27" hidden="1" thickBot="1">
      <c r="A505" s="35">
        <f t="shared" si="23"/>
        <v>9</v>
      </c>
      <c r="B505" s="89" t="s">
        <v>23</v>
      </c>
      <c r="C505" s="88" t="s">
        <v>17</v>
      </c>
      <c r="D505" s="125" t="s">
        <v>116</v>
      </c>
      <c r="E505" s="20" t="s">
        <v>130</v>
      </c>
      <c r="F505" s="20">
        <v>0.28999999999999998</v>
      </c>
      <c r="G505" s="20">
        <v>0.75</v>
      </c>
      <c r="H505" s="20">
        <v>0.99</v>
      </c>
      <c r="I505" s="20">
        <v>0.08</v>
      </c>
      <c r="J505" s="20">
        <v>0.22</v>
      </c>
      <c r="K505" s="20">
        <v>2.3380000000000001</v>
      </c>
      <c r="L505" s="35">
        <f t="shared" si="24"/>
        <v>0.08</v>
      </c>
      <c r="M505" s="35">
        <f t="shared" si="25"/>
        <v>1</v>
      </c>
    </row>
    <row r="506" spans="1:13" ht="40.200000000000003" hidden="1" thickBot="1">
      <c r="A506" s="35">
        <f t="shared" si="23"/>
        <v>23</v>
      </c>
      <c r="B506" s="89" t="s">
        <v>23</v>
      </c>
      <c r="C506" s="88" t="s">
        <v>17</v>
      </c>
      <c r="D506" s="125" t="s">
        <v>116</v>
      </c>
      <c r="E506" s="20" t="s">
        <v>133</v>
      </c>
      <c r="F506" s="20">
        <v>0.28999999999999998</v>
      </c>
      <c r="G506" s="20">
        <v>1.03</v>
      </c>
      <c r="H506" s="20">
        <v>0.91</v>
      </c>
      <c r="I506" s="20">
        <v>0.08</v>
      </c>
      <c r="J506" s="20">
        <v>0</v>
      </c>
      <c r="K506" s="20">
        <v>2.3163999999999998</v>
      </c>
      <c r="L506" s="35">
        <f t="shared" si="24"/>
        <v>0.08</v>
      </c>
      <c r="M506" s="35">
        <f t="shared" si="25"/>
        <v>1</v>
      </c>
    </row>
    <row r="507" spans="1:13" ht="27" hidden="1" thickBot="1">
      <c r="A507" s="35">
        <f t="shared" si="23"/>
        <v>11</v>
      </c>
      <c r="B507" s="89" t="s">
        <v>23</v>
      </c>
      <c r="C507" s="88" t="s">
        <v>17</v>
      </c>
      <c r="D507" s="125" t="s">
        <v>116</v>
      </c>
      <c r="E507" s="20" t="s">
        <v>131</v>
      </c>
      <c r="F507" s="20">
        <v>0.28999999999999998</v>
      </c>
      <c r="G507" s="20">
        <v>0.65</v>
      </c>
      <c r="H507" s="20">
        <v>0.99</v>
      </c>
      <c r="I507" s="20">
        <v>0.08</v>
      </c>
      <c r="J507" s="20">
        <v>0.28000000000000003</v>
      </c>
      <c r="K507" s="20">
        <v>2.2991999999999999</v>
      </c>
      <c r="L507" s="35">
        <f t="shared" si="24"/>
        <v>0.08</v>
      </c>
      <c r="M507" s="35">
        <f t="shared" si="25"/>
        <v>1</v>
      </c>
    </row>
    <row r="508" spans="1:13" ht="27" hidden="1" thickBot="1">
      <c r="A508" s="35">
        <f t="shared" si="23"/>
        <v>13</v>
      </c>
      <c r="B508" s="89" t="s">
        <v>23</v>
      </c>
      <c r="C508" s="88" t="s">
        <v>17</v>
      </c>
      <c r="D508" s="125" t="s">
        <v>116</v>
      </c>
      <c r="E508" s="20" t="s">
        <v>123</v>
      </c>
      <c r="F508" s="20">
        <v>0.28999999999999998</v>
      </c>
      <c r="G508" s="20">
        <v>0.73</v>
      </c>
      <c r="H508" s="20">
        <v>0.99</v>
      </c>
      <c r="I508" s="20">
        <v>0.08</v>
      </c>
      <c r="J508" s="20">
        <v>0.19</v>
      </c>
      <c r="K508" s="20">
        <v>2.2877999999999998</v>
      </c>
      <c r="L508" s="35">
        <f t="shared" si="24"/>
        <v>0.08</v>
      </c>
      <c r="M508" s="35">
        <f t="shared" si="25"/>
        <v>1</v>
      </c>
    </row>
    <row r="509" spans="1:13" ht="27" hidden="1" thickBot="1">
      <c r="A509" s="35">
        <f t="shared" si="23"/>
        <v>18</v>
      </c>
      <c r="B509" s="89" t="s">
        <v>23</v>
      </c>
      <c r="C509" s="88" t="s">
        <v>17</v>
      </c>
      <c r="D509" s="125" t="s">
        <v>116</v>
      </c>
      <c r="E509" s="20" t="s">
        <v>187</v>
      </c>
      <c r="F509" s="20">
        <v>0.3</v>
      </c>
      <c r="G509" s="20">
        <v>0.68</v>
      </c>
      <c r="H509" s="20">
        <v>0.99</v>
      </c>
      <c r="I509" s="20">
        <v>0.08</v>
      </c>
      <c r="J509" s="20">
        <v>0.18</v>
      </c>
      <c r="K509" s="20">
        <v>2.2351000000000001</v>
      </c>
      <c r="L509" s="35">
        <f t="shared" si="24"/>
        <v>0.08</v>
      </c>
      <c r="M509" s="35">
        <f t="shared" si="25"/>
        <v>1</v>
      </c>
    </row>
    <row r="510" spans="1:13" ht="27" hidden="1" thickBot="1">
      <c r="A510" s="35">
        <f t="shared" si="23"/>
        <v>13</v>
      </c>
      <c r="B510" s="89" t="s">
        <v>23</v>
      </c>
      <c r="C510" s="88" t="s">
        <v>17</v>
      </c>
      <c r="D510" s="125" t="s">
        <v>116</v>
      </c>
      <c r="E510" s="20" t="s">
        <v>125</v>
      </c>
      <c r="F510" s="20">
        <v>0.28999999999999998</v>
      </c>
      <c r="G510" s="20">
        <v>0.73</v>
      </c>
      <c r="H510" s="20">
        <v>0.91</v>
      </c>
      <c r="I510" s="20">
        <v>0.08</v>
      </c>
      <c r="J510" s="20">
        <v>0.18</v>
      </c>
      <c r="K510" s="20">
        <v>2.2010000000000001</v>
      </c>
      <c r="L510" s="35">
        <f t="shared" si="24"/>
        <v>0.08</v>
      </c>
      <c r="M510" s="35">
        <f t="shared" si="25"/>
        <v>1</v>
      </c>
    </row>
    <row r="511" spans="1:13" ht="27" hidden="1" thickBot="1">
      <c r="A511" s="35">
        <f t="shared" si="23"/>
        <v>22</v>
      </c>
      <c r="B511" s="89" t="s">
        <v>23</v>
      </c>
      <c r="C511" s="88" t="s">
        <v>17</v>
      </c>
      <c r="D511" s="125" t="s">
        <v>116</v>
      </c>
      <c r="E511" s="20" t="s">
        <v>210</v>
      </c>
      <c r="F511" s="20">
        <v>0.28999999999999998</v>
      </c>
      <c r="G511" s="20">
        <v>0.61</v>
      </c>
      <c r="H511" s="20">
        <v>0.99</v>
      </c>
      <c r="I511" s="20">
        <v>0.16</v>
      </c>
      <c r="J511" s="20">
        <v>0.12</v>
      </c>
      <c r="K511" s="20">
        <v>2.1714000000000002</v>
      </c>
      <c r="L511" s="35">
        <f t="shared" si="24"/>
        <v>0.08</v>
      </c>
      <c r="M511" s="35">
        <f t="shared" si="25"/>
        <v>2</v>
      </c>
    </row>
    <row r="512" spans="1:13" ht="27" hidden="1" thickBot="1">
      <c r="A512" s="35">
        <f t="shared" si="23"/>
        <v>5</v>
      </c>
      <c r="B512" s="89" t="s">
        <v>23</v>
      </c>
      <c r="C512" s="88" t="s">
        <v>17</v>
      </c>
      <c r="D512" s="125" t="s">
        <v>116</v>
      </c>
      <c r="E512" s="20" t="s">
        <v>124</v>
      </c>
      <c r="F512" s="20">
        <v>0.28999999999999998</v>
      </c>
      <c r="G512" s="20">
        <v>0.57999999999999996</v>
      </c>
      <c r="H512" s="20">
        <v>0.99</v>
      </c>
      <c r="I512" s="20">
        <v>0.08</v>
      </c>
      <c r="J512" s="20">
        <v>0.15</v>
      </c>
      <c r="K512" s="20">
        <v>2.093</v>
      </c>
      <c r="L512" s="35">
        <f t="shared" si="24"/>
        <v>0.08</v>
      </c>
      <c r="M512" s="35">
        <f t="shared" si="25"/>
        <v>1</v>
      </c>
    </row>
    <row r="513" spans="1:13" ht="40.200000000000003" hidden="1" thickBot="1">
      <c r="A513" s="35">
        <f t="shared" si="23"/>
        <v>23</v>
      </c>
      <c r="B513" s="89" t="s">
        <v>23</v>
      </c>
      <c r="C513" s="88" t="s">
        <v>17</v>
      </c>
      <c r="D513" s="125" t="s">
        <v>116</v>
      </c>
      <c r="E513" s="20" t="s">
        <v>128</v>
      </c>
      <c r="F513" s="20">
        <v>0.28999999999999998</v>
      </c>
      <c r="G513" s="20">
        <v>0.56999999999999995</v>
      </c>
      <c r="H513" s="20">
        <v>0.99</v>
      </c>
      <c r="I513" s="20">
        <v>0.08</v>
      </c>
      <c r="J513" s="20">
        <v>0.12</v>
      </c>
      <c r="K513" s="20">
        <v>2.0510000000000002</v>
      </c>
      <c r="L513" s="35">
        <f t="shared" si="24"/>
        <v>0.08</v>
      </c>
      <c r="M513" s="35">
        <f t="shared" si="25"/>
        <v>1</v>
      </c>
    </row>
    <row r="514" spans="1:13" ht="14.4" hidden="1" thickBot="1">
      <c r="A514" s="35">
        <f t="shared" si="23"/>
        <v>2</v>
      </c>
      <c r="B514" s="89" t="s">
        <v>23</v>
      </c>
      <c r="C514" s="88" t="s">
        <v>17</v>
      </c>
      <c r="D514" s="125" t="s">
        <v>116</v>
      </c>
      <c r="E514" s="20" t="s">
        <v>183</v>
      </c>
      <c r="F514" s="20">
        <v>0.28999999999999998</v>
      </c>
      <c r="G514" s="20">
        <v>0.39</v>
      </c>
      <c r="H514" s="20">
        <v>0.99</v>
      </c>
      <c r="I514" s="20">
        <v>0.08</v>
      </c>
      <c r="J514" s="20">
        <v>0.27</v>
      </c>
      <c r="K514" s="20">
        <v>2.0190999999999999</v>
      </c>
      <c r="L514" s="35">
        <f t="shared" si="24"/>
        <v>0.08</v>
      </c>
      <c r="M514" s="35">
        <f t="shared" si="25"/>
        <v>1</v>
      </c>
    </row>
    <row r="515" spans="1:13" ht="27" hidden="1" thickBot="1">
      <c r="A515" s="35">
        <f t="shared" si="23"/>
        <v>5</v>
      </c>
      <c r="B515" s="89" t="s">
        <v>23</v>
      </c>
      <c r="C515" s="88" t="s">
        <v>17</v>
      </c>
      <c r="D515" s="125" t="s">
        <v>116</v>
      </c>
      <c r="E515" s="20" t="s">
        <v>142</v>
      </c>
      <c r="F515" s="20">
        <v>0.28999999999999998</v>
      </c>
      <c r="G515" s="20">
        <v>0.57999999999999996</v>
      </c>
      <c r="H515" s="20">
        <v>0.91</v>
      </c>
      <c r="I515" s="20">
        <v>0.08</v>
      </c>
      <c r="J515" s="20">
        <v>0.05</v>
      </c>
      <c r="K515" s="20">
        <v>1.9196</v>
      </c>
      <c r="L515" s="35">
        <f t="shared" si="24"/>
        <v>0.08</v>
      </c>
      <c r="M515" s="35">
        <f t="shared" si="25"/>
        <v>1</v>
      </c>
    </row>
    <row r="516" spans="1:13" ht="27" hidden="1" thickBot="1">
      <c r="A516" s="35">
        <f t="shared" si="23"/>
        <v>11</v>
      </c>
      <c r="B516" s="89" t="s">
        <v>23</v>
      </c>
      <c r="C516" s="88" t="s">
        <v>17</v>
      </c>
      <c r="D516" s="125" t="s">
        <v>116</v>
      </c>
      <c r="E516" s="20" t="s">
        <v>136</v>
      </c>
      <c r="F516" s="20">
        <v>0.28999999999999998</v>
      </c>
      <c r="G516" s="20">
        <v>0.51</v>
      </c>
      <c r="H516" s="20">
        <v>0.99</v>
      </c>
      <c r="I516" s="20">
        <v>0.08</v>
      </c>
      <c r="J516" s="20">
        <v>0</v>
      </c>
      <c r="K516" s="20">
        <v>1.8777999999999999</v>
      </c>
      <c r="L516" s="35">
        <f t="shared" si="24"/>
        <v>0.08</v>
      </c>
      <c r="M516" s="35">
        <f t="shared" si="25"/>
        <v>1</v>
      </c>
    </row>
    <row r="517" spans="1:13" ht="40.200000000000003" hidden="1" thickBot="1">
      <c r="A517" s="35">
        <f t="shared" si="23"/>
        <v>4</v>
      </c>
      <c r="B517" s="89" t="s">
        <v>23</v>
      </c>
      <c r="C517" s="88" t="s">
        <v>17</v>
      </c>
      <c r="D517" s="125" t="s">
        <v>116</v>
      </c>
      <c r="E517" s="20" t="s">
        <v>190</v>
      </c>
      <c r="F517" s="20">
        <v>0.28999999999999998</v>
      </c>
      <c r="G517" s="20">
        <v>0.26</v>
      </c>
      <c r="H517" s="20">
        <v>0.99</v>
      </c>
      <c r="I517" s="20">
        <v>0.16</v>
      </c>
      <c r="J517" s="20">
        <v>0.17</v>
      </c>
      <c r="K517" s="20">
        <v>1.8757999999999999</v>
      </c>
      <c r="L517" s="35">
        <f t="shared" si="24"/>
        <v>0.08</v>
      </c>
      <c r="M517" s="35">
        <f t="shared" si="25"/>
        <v>2</v>
      </c>
    </row>
    <row r="518" spans="1:13" ht="40.200000000000003" hidden="1" thickBot="1">
      <c r="A518" s="35">
        <f t="shared" ref="A518:A581" si="26">IF(E518="",0,--SUBSTITUTE(TRIM(RIGHT(SUBSTITUTE(E518,"(",REPT(" ",99)),99)),")",))</f>
        <v>14</v>
      </c>
      <c r="B518" s="89" t="s">
        <v>23</v>
      </c>
      <c r="C518" s="88" t="s">
        <v>17</v>
      </c>
      <c r="D518" s="125" t="s">
        <v>116</v>
      </c>
      <c r="E518" s="20" t="s">
        <v>138</v>
      </c>
      <c r="F518" s="20">
        <v>0.28999999999999998</v>
      </c>
      <c r="G518" s="20">
        <v>0.34</v>
      </c>
      <c r="H518" s="20">
        <v>0.99</v>
      </c>
      <c r="I518" s="20">
        <v>0.08</v>
      </c>
      <c r="J518" s="20">
        <v>0.16</v>
      </c>
      <c r="K518" s="20">
        <v>1.8652</v>
      </c>
      <c r="L518" s="35">
        <f t="shared" si="24"/>
        <v>0.08</v>
      </c>
      <c r="M518" s="35">
        <f t="shared" si="25"/>
        <v>1</v>
      </c>
    </row>
    <row r="519" spans="1:13" ht="14.4" hidden="1" thickBot="1">
      <c r="A519" s="35">
        <f t="shared" si="26"/>
        <v>8</v>
      </c>
      <c r="B519" s="89" t="s">
        <v>23</v>
      </c>
      <c r="C519" s="88" t="s">
        <v>17</v>
      </c>
      <c r="D519" s="125" t="s">
        <v>116</v>
      </c>
      <c r="E519" s="20" t="s">
        <v>184</v>
      </c>
      <c r="F519" s="20">
        <v>0.28999999999999998</v>
      </c>
      <c r="G519" s="20">
        <v>0.26</v>
      </c>
      <c r="H519" s="20">
        <v>0.99</v>
      </c>
      <c r="I519" s="20">
        <v>0.16</v>
      </c>
      <c r="J519" s="20">
        <v>0.14000000000000001</v>
      </c>
      <c r="K519" s="20">
        <v>1.8461000000000001</v>
      </c>
      <c r="L519" s="35">
        <f t="shared" si="24"/>
        <v>0.08</v>
      </c>
      <c r="M519" s="35">
        <f t="shared" si="25"/>
        <v>2</v>
      </c>
    </row>
    <row r="520" spans="1:13" ht="27" hidden="1" thickBot="1">
      <c r="A520" s="35">
        <f t="shared" si="26"/>
        <v>3</v>
      </c>
      <c r="B520" s="89" t="s">
        <v>23</v>
      </c>
      <c r="C520" s="88" t="s">
        <v>17</v>
      </c>
      <c r="D520" s="125" t="s">
        <v>116</v>
      </c>
      <c r="E520" s="20" t="s">
        <v>139</v>
      </c>
      <c r="F520" s="20">
        <v>0.28999999999999998</v>
      </c>
      <c r="G520" s="20">
        <v>0.25</v>
      </c>
      <c r="H520" s="20">
        <v>0.99</v>
      </c>
      <c r="I520" s="20">
        <v>0.08</v>
      </c>
      <c r="J520" s="20">
        <v>0.22</v>
      </c>
      <c r="K520" s="20">
        <v>1.8295999999999999</v>
      </c>
      <c r="L520" s="35">
        <f t="shared" si="24"/>
        <v>0.08</v>
      </c>
      <c r="M520" s="35">
        <f t="shared" si="25"/>
        <v>1</v>
      </c>
    </row>
    <row r="521" spans="1:13" ht="14.4" hidden="1" thickBot="1">
      <c r="A521" s="35">
        <f t="shared" si="26"/>
        <v>8</v>
      </c>
      <c r="B521" s="89" t="s">
        <v>23</v>
      </c>
      <c r="C521" s="88" t="s">
        <v>17</v>
      </c>
      <c r="D521" s="125" t="s">
        <v>116</v>
      </c>
      <c r="E521" s="20" t="s">
        <v>185</v>
      </c>
      <c r="F521" s="20">
        <v>0.28999999999999998</v>
      </c>
      <c r="G521" s="20">
        <v>0.28999999999999998</v>
      </c>
      <c r="H521" s="20">
        <v>0.91</v>
      </c>
      <c r="I521" s="20">
        <v>0.16</v>
      </c>
      <c r="J521" s="20">
        <v>0.14000000000000001</v>
      </c>
      <c r="K521" s="20">
        <v>1.8026</v>
      </c>
      <c r="L521" s="35">
        <f t="shared" si="24"/>
        <v>0.08</v>
      </c>
      <c r="M521" s="35">
        <f t="shared" si="25"/>
        <v>2</v>
      </c>
    </row>
    <row r="522" spans="1:13" ht="27" hidden="1" thickBot="1">
      <c r="A522" s="35">
        <f t="shared" si="26"/>
        <v>12</v>
      </c>
      <c r="B522" s="89" t="s">
        <v>23</v>
      </c>
      <c r="C522" s="88" t="s">
        <v>17</v>
      </c>
      <c r="D522" s="125" t="s">
        <v>116</v>
      </c>
      <c r="E522" s="20" t="s">
        <v>186</v>
      </c>
      <c r="F522" s="20">
        <v>0.28999999999999998</v>
      </c>
      <c r="G522" s="20">
        <v>0.21</v>
      </c>
      <c r="H522" s="20">
        <v>0.99</v>
      </c>
      <c r="I522" s="20">
        <v>0.16</v>
      </c>
      <c r="J522" s="20">
        <v>0.14000000000000001</v>
      </c>
      <c r="K522" s="20">
        <v>1.7975000000000001</v>
      </c>
      <c r="L522" s="35">
        <f t="shared" si="24"/>
        <v>0.08</v>
      </c>
      <c r="M522" s="35">
        <f t="shared" si="25"/>
        <v>2</v>
      </c>
    </row>
    <row r="523" spans="1:13" ht="40.200000000000003" hidden="1" thickBot="1">
      <c r="A523" s="35">
        <f t="shared" si="26"/>
        <v>6</v>
      </c>
      <c r="B523" s="89" t="s">
        <v>23</v>
      </c>
      <c r="C523" s="88" t="s">
        <v>17</v>
      </c>
      <c r="D523" s="125" t="s">
        <v>116</v>
      </c>
      <c r="E523" s="20" t="s">
        <v>137</v>
      </c>
      <c r="F523" s="20">
        <v>0.28999999999999998</v>
      </c>
      <c r="G523" s="20">
        <v>0.3</v>
      </c>
      <c r="H523" s="20">
        <v>0.91</v>
      </c>
      <c r="I523" s="20">
        <v>0.08</v>
      </c>
      <c r="J523" s="20">
        <v>0.2</v>
      </c>
      <c r="K523" s="20">
        <v>1.7826</v>
      </c>
      <c r="L523" s="35">
        <f t="shared" si="24"/>
        <v>0.08</v>
      </c>
      <c r="M523" s="35">
        <f t="shared" si="25"/>
        <v>1</v>
      </c>
    </row>
    <row r="524" spans="1:13" ht="27" hidden="1" thickBot="1">
      <c r="A524" s="35">
        <f t="shared" si="26"/>
        <v>9</v>
      </c>
      <c r="B524" s="89" t="s">
        <v>23</v>
      </c>
      <c r="C524" s="88" t="s">
        <v>17</v>
      </c>
      <c r="D524" s="125" t="s">
        <v>116</v>
      </c>
      <c r="E524" s="20" t="s">
        <v>132</v>
      </c>
      <c r="F524" s="20">
        <v>0.28999999999999998</v>
      </c>
      <c r="G524" s="20">
        <v>0.41</v>
      </c>
      <c r="H524" s="20">
        <v>0.99</v>
      </c>
      <c r="I524" s="20">
        <v>0.08</v>
      </c>
      <c r="J524" s="20">
        <v>0</v>
      </c>
      <c r="K524" s="20">
        <v>1.7777000000000001</v>
      </c>
      <c r="L524" s="35">
        <f t="shared" si="24"/>
        <v>0.08</v>
      </c>
      <c r="M524" s="35">
        <f t="shared" si="25"/>
        <v>1</v>
      </c>
    </row>
    <row r="525" spans="1:13" ht="40.200000000000003" hidden="1" thickBot="1">
      <c r="A525" s="35">
        <f t="shared" si="26"/>
        <v>6</v>
      </c>
      <c r="B525" s="89" t="s">
        <v>23</v>
      </c>
      <c r="C525" s="88" t="s">
        <v>17</v>
      </c>
      <c r="D525" s="125" t="s">
        <v>116</v>
      </c>
      <c r="E525" s="20" t="s">
        <v>145</v>
      </c>
      <c r="F525" s="20">
        <v>0.28999999999999998</v>
      </c>
      <c r="G525" s="20">
        <v>0.41</v>
      </c>
      <c r="H525" s="20">
        <v>0.99</v>
      </c>
      <c r="I525" s="20">
        <v>0.08</v>
      </c>
      <c r="J525" s="20">
        <v>0</v>
      </c>
      <c r="K525" s="20">
        <v>1.7756000000000001</v>
      </c>
      <c r="L525" s="35">
        <f t="shared" si="24"/>
        <v>0.08</v>
      </c>
      <c r="M525" s="35">
        <f t="shared" si="25"/>
        <v>1</v>
      </c>
    </row>
    <row r="526" spans="1:13" ht="14.4" hidden="1" thickBot="1">
      <c r="A526" s="35">
        <f t="shared" si="26"/>
        <v>20</v>
      </c>
      <c r="B526" s="89" t="s">
        <v>23</v>
      </c>
      <c r="C526" s="88" t="s">
        <v>17</v>
      </c>
      <c r="D526" s="125" t="s">
        <v>116</v>
      </c>
      <c r="E526" s="20" t="s">
        <v>151</v>
      </c>
      <c r="F526" s="20">
        <v>0.28999999999999998</v>
      </c>
      <c r="G526" s="20">
        <v>0.25</v>
      </c>
      <c r="H526" s="20">
        <v>0.91</v>
      </c>
      <c r="I526" s="20">
        <v>0.08</v>
      </c>
      <c r="J526" s="20">
        <v>0.21</v>
      </c>
      <c r="K526" s="20">
        <v>1.7496</v>
      </c>
      <c r="L526" s="35">
        <f t="shared" si="24"/>
        <v>0.08</v>
      </c>
      <c r="M526" s="35">
        <f t="shared" si="25"/>
        <v>1</v>
      </c>
    </row>
    <row r="527" spans="1:13" ht="27" hidden="1" thickBot="1">
      <c r="A527" s="35">
        <f t="shared" si="26"/>
        <v>15</v>
      </c>
      <c r="B527" s="89" t="s">
        <v>23</v>
      </c>
      <c r="C527" s="88" t="s">
        <v>17</v>
      </c>
      <c r="D527" s="125" t="s">
        <v>116</v>
      </c>
      <c r="E527" s="20" t="s">
        <v>191</v>
      </c>
      <c r="F527" s="20">
        <v>0.28999999999999998</v>
      </c>
      <c r="G527" s="20">
        <v>0.17</v>
      </c>
      <c r="H527" s="20">
        <v>0.99</v>
      </c>
      <c r="I527" s="20">
        <v>0.08</v>
      </c>
      <c r="J527" s="20">
        <v>0.18</v>
      </c>
      <c r="K527" s="20">
        <v>1.708</v>
      </c>
      <c r="L527" s="35">
        <f t="shared" si="24"/>
        <v>0.08</v>
      </c>
      <c r="M527" s="35">
        <f t="shared" si="25"/>
        <v>1</v>
      </c>
    </row>
    <row r="528" spans="1:13" ht="27" hidden="1" thickBot="1">
      <c r="A528" s="35">
        <f t="shared" si="26"/>
        <v>9</v>
      </c>
      <c r="B528" s="89" t="s">
        <v>23</v>
      </c>
      <c r="C528" s="88" t="s">
        <v>17</v>
      </c>
      <c r="D528" s="125" t="s">
        <v>116</v>
      </c>
      <c r="E528" s="20" t="s">
        <v>134</v>
      </c>
      <c r="F528" s="20">
        <v>0.28999999999999998</v>
      </c>
      <c r="G528" s="20">
        <v>0.41</v>
      </c>
      <c r="H528" s="20">
        <v>0.91</v>
      </c>
      <c r="I528" s="20">
        <v>0.08</v>
      </c>
      <c r="J528" s="20">
        <v>0</v>
      </c>
      <c r="K528" s="20">
        <v>1.7017</v>
      </c>
      <c r="L528" s="35">
        <f t="shared" si="24"/>
        <v>0.08</v>
      </c>
      <c r="M528" s="35">
        <f t="shared" si="25"/>
        <v>1</v>
      </c>
    </row>
    <row r="529" spans="1:13" ht="27" hidden="1" thickBot="1">
      <c r="A529" s="35">
        <f t="shared" si="26"/>
        <v>7</v>
      </c>
      <c r="B529" s="89" t="s">
        <v>23</v>
      </c>
      <c r="C529" s="88" t="s">
        <v>17</v>
      </c>
      <c r="D529" s="125" t="s">
        <v>116</v>
      </c>
      <c r="E529" s="20" t="s">
        <v>135</v>
      </c>
      <c r="F529" s="20">
        <v>0.28999999999999998</v>
      </c>
      <c r="G529" s="20">
        <v>0.31</v>
      </c>
      <c r="H529" s="20">
        <v>0.99</v>
      </c>
      <c r="I529" s="20">
        <v>0.08</v>
      </c>
      <c r="J529" s="20">
        <v>0</v>
      </c>
      <c r="K529" s="20">
        <v>1.6722999999999999</v>
      </c>
      <c r="L529" s="35">
        <f t="shared" si="24"/>
        <v>0.08</v>
      </c>
      <c r="M529" s="35">
        <f t="shared" si="25"/>
        <v>1</v>
      </c>
    </row>
    <row r="530" spans="1:13" ht="27" hidden="1" thickBot="1">
      <c r="A530" s="35">
        <f t="shared" si="26"/>
        <v>7</v>
      </c>
      <c r="B530" s="89" t="s">
        <v>23</v>
      </c>
      <c r="C530" s="88" t="s">
        <v>17</v>
      </c>
      <c r="D530" s="125" t="s">
        <v>116</v>
      </c>
      <c r="E530" s="20" t="s">
        <v>150</v>
      </c>
      <c r="F530" s="20">
        <v>0.28999999999999998</v>
      </c>
      <c r="G530" s="20">
        <v>0.31</v>
      </c>
      <c r="H530" s="20">
        <v>0.91</v>
      </c>
      <c r="I530" s="20">
        <v>0.08</v>
      </c>
      <c r="J530" s="20">
        <v>0</v>
      </c>
      <c r="K530" s="20">
        <v>1.5963000000000001</v>
      </c>
      <c r="L530" s="35">
        <f t="shared" si="24"/>
        <v>0.08</v>
      </c>
      <c r="M530" s="35">
        <f t="shared" si="25"/>
        <v>1</v>
      </c>
    </row>
    <row r="531" spans="1:13" ht="40.200000000000003" hidden="1" thickBot="1">
      <c r="A531" s="35">
        <f t="shared" si="26"/>
        <v>14</v>
      </c>
      <c r="B531" s="89" t="s">
        <v>23</v>
      </c>
      <c r="C531" s="88" t="s">
        <v>17</v>
      </c>
      <c r="D531" s="125" t="s">
        <v>116</v>
      </c>
      <c r="E531" s="20" t="s">
        <v>141</v>
      </c>
      <c r="F531" s="20">
        <v>0.28999999999999998</v>
      </c>
      <c r="G531" s="20">
        <v>0.21</v>
      </c>
      <c r="H531" s="20">
        <v>0.99</v>
      </c>
      <c r="I531" s="20">
        <v>0.08</v>
      </c>
      <c r="J531" s="20">
        <v>0</v>
      </c>
      <c r="K531" s="20">
        <v>1.5693999999999999</v>
      </c>
      <c r="L531" s="35">
        <f t="shared" si="24"/>
        <v>0.08</v>
      </c>
      <c r="M531" s="35">
        <f t="shared" si="25"/>
        <v>1</v>
      </c>
    </row>
    <row r="532" spans="1:13" ht="27" hidden="1" thickBot="1">
      <c r="A532" s="35">
        <f t="shared" si="26"/>
        <v>12</v>
      </c>
      <c r="B532" s="89" t="s">
        <v>23</v>
      </c>
      <c r="C532" s="88" t="s">
        <v>17</v>
      </c>
      <c r="D532" s="125" t="s">
        <v>116</v>
      </c>
      <c r="E532" s="20" t="s">
        <v>189</v>
      </c>
      <c r="F532" s="20">
        <v>0.28999999999999998</v>
      </c>
      <c r="G532" s="20">
        <v>0.15</v>
      </c>
      <c r="H532" s="20">
        <v>0.91</v>
      </c>
      <c r="I532" s="20">
        <v>0.16</v>
      </c>
      <c r="J532" s="20">
        <v>0</v>
      </c>
      <c r="K532" s="20">
        <v>1.524</v>
      </c>
      <c r="L532" s="35">
        <f t="shared" si="24"/>
        <v>0.08</v>
      </c>
      <c r="M532" s="35">
        <f t="shared" si="25"/>
        <v>2</v>
      </c>
    </row>
    <row r="533" spans="1:13" ht="14.4" hidden="1" thickBot="1">
      <c r="A533" s="35">
        <f t="shared" si="26"/>
        <v>20</v>
      </c>
      <c r="B533" s="89" t="s">
        <v>23</v>
      </c>
      <c r="C533" s="88" t="s">
        <v>17</v>
      </c>
      <c r="D533" s="125" t="s">
        <v>116</v>
      </c>
      <c r="E533" s="20" t="s">
        <v>146</v>
      </c>
      <c r="F533" s="20">
        <v>0.28999999999999998</v>
      </c>
      <c r="G533" s="20">
        <v>0.15</v>
      </c>
      <c r="H533" s="20">
        <v>0.99</v>
      </c>
      <c r="I533" s="20">
        <v>0.08</v>
      </c>
      <c r="J533" s="20">
        <v>0</v>
      </c>
      <c r="K533" s="20">
        <v>1.518</v>
      </c>
      <c r="L533" s="35">
        <f t="shared" si="24"/>
        <v>0.08</v>
      </c>
      <c r="M533" s="35">
        <f t="shared" si="25"/>
        <v>1</v>
      </c>
    </row>
    <row r="534" spans="1:13" ht="27" hidden="1" thickBot="1">
      <c r="A534" s="35">
        <f t="shared" si="26"/>
        <v>15</v>
      </c>
      <c r="B534" s="89" t="s">
        <v>23</v>
      </c>
      <c r="C534" s="88" t="s">
        <v>17</v>
      </c>
      <c r="D534" s="125" t="s">
        <v>116</v>
      </c>
      <c r="E534" s="20" t="s">
        <v>192</v>
      </c>
      <c r="F534" s="20">
        <v>0.28999999999999998</v>
      </c>
      <c r="G534" s="20">
        <v>0</v>
      </c>
      <c r="H534" s="20">
        <v>0.99</v>
      </c>
      <c r="I534" s="20">
        <v>0.08</v>
      </c>
      <c r="J534" s="20">
        <v>0.13</v>
      </c>
      <c r="K534" s="20">
        <v>1.4965999999999999</v>
      </c>
      <c r="L534" s="35">
        <f t="shared" si="24"/>
        <v>0.08</v>
      </c>
      <c r="M534" s="35">
        <f t="shared" si="25"/>
        <v>1</v>
      </c>
    </row>
    <row r="535" spans="1:13" ht="40.200000000000003" hidden="1" thickBot="1">
      <c r="A535" s="35">
        <f t="shared" si="26"/>
        <v>17</v>
      </c>
      <c r="B535" s="89" t="s">
        <v>23</v>
      </c>
      <c r="C535" s="88" t="s">
        <v>17</v>
      </c>
      <c r="D535" s="125" t="s">
        <v>116</v>
      </c>
      <c r="E535" s="20" t="s">
        <v>147</v>
      </c>
      <c r="F535" s="20">
        <v>0.28999999999999998</v>
      </c>
      <c r="G535" s="20">
        <v>0</v>
      </c>
      <c r="H535" s="20">
        <v>0.99</v>
      </c>
      <c r="I535" s="20">
        <v>0.08</v>
      </c>
      <c r="J535" s="20">
        <v>0.13</v>
      </c>
      <c r="K535" s="20">
        <v>1.4965999999999999</v>
      </c>
      <c r="L535" s="35">
        <f t="shared" si="24"/>
        <v>0.08</v>
      </c>
      <c r="M535" s="35">
        <f t="shared" si="25"/>
        <v>1</v>
      </c>
    </row>
    <row r="536" spans="1:13" ht="40.200000000000003" hidden="1" thickBot="1">
      <c r="A536" s="35">
        <f t="shared" si="26"/>
        <v>14</v>
      </c>
      <c r="B536" s="89" t="s">
        <v>23</v>
      </c>
      <c r="C536" s="88" t="s">
        <v>17</v>
      </c>
      <c r="D536" s="125" t="s">
        <v>116</v>
      </c>
      <c r="E536" s="20" t="s">
        <v>143</v>
      </c>
      <c r="F536" s="20">
        <v>0.28999999999999998</v>
      </c>
      <c r="G536" s="20">
        <v>0.21</v>
      </c>
      <c r="H536" s="20">
        <v>0.91</v>
      </c>
      <c r="I536" s="20">
        <v>0.08</v>
      </c>
      <c r="J536" s="20">
        <v>0</v>
      </c>
      <c r="K536" s="20">
        <v>1.4935</v>
      </c>
      <c r="L536" s="35">
        <f t="shared" si="24"/>
        <v>0.08</v>
      </c>
      <c r="M536" s="35">
        <f t="shared" si="25"/>
        <v>1</v>
      </c>
    </row>
    <row r="537" spans="1:13" ht="27" hidden="1" thickBot="1">
      <c r="A537" s="35">
        <f t="shared" si="26"/>
        <v>22</v>
      </c>
      <c r="B537" s="89" t="s">
        <v>23</v>
      </c>
      <c r="C537" s="88" t="s">
        <v>17</v>
      </c>
      <c r="D537" s="125" t="s">
        <v>116</v>
      </c>
      <c r="E537" s="20" t="s">
        <v>211</v>
      </c>
      <c r="F537" s="20">
        <v>0.28999999999999998</v>
      </c>
      <c r="G537" s="20">
        <v>0</v>
      </c>
      <c r="H537" s="20">
        <v>0.99</v>
      </c>
      <c r="I537" s="20">
        <v>0.16</v>
      </c>
      <c r="J537" s="20">
        <v>0</v>
      </c>
      <c r="K537" s="20">
        <v>1.4458</v>
      </c>
      <c r="L537" s="35">
        <f t="shared" si="24"/>
        <v>0.08</v>
      </c>
      <c r="M537" s="35">
        <f t="shared" si="25"/>
        <v>2</v>
      </c>
    </row>
    <row r="538" spans="1:13" ht="40.200000000000003" hidden="1" thickBot="1">
      <c r="A538" s="35">
        <f t="shared" si="26"/>
        <v>4</v>
      </c>
      <c r="B538" s="89" t="s">
        <v>23</v>
      </c>
      <c r="C538" s="88" t="s">
        <v>17</v>
      </c>
      <c r="D538" s="125" t="s">
        <v>116</v>
      </c>
      <c r="E538" s="20" t="s">
        <v>193</v>
      </c>
      <c r="F538" s="20">
        <v>0.28999999999999998</v>
      </c>
      <c r="G538" s="20">
        <v>0</v>
      </c>
      <c r="H538" s="20">
        <v>0.99</v>
      </c>
      <c r="I538" s="20">
        <v>0.16</v>
      </c>
      <c r="J538" s="20">
        <v>0</v>
      </c>
      <c r="K538" s="20">
        <v>1.4458</v>
      </c>
      <c r="L538" s="35">
        <f t="shared" ref="L538:L600" si="27">_xlfn.MINIFS($I$89:$I$600,$B$89:$B$600,B538,$D$89:$D$600,D538)</f>
        <v>0.08</v>
      </c>
      <c r="M538" s="35">
        <f t="shared" ref="M538:M600" si="28">ROUND(I538/L538,0)</f>
        <v>2</v>
      </c>
    </row>
    <row r="539" spans="1:13" ht="40.200000000000003" hidden="1" thickBot="1">
      <c r="A539" s="35">
        <f t="shared" si="26"/>
        <v>17</v>
      </c>
      <c r="B539" s="89" t="s">
        <v>23</v>
      </c>
      <c r="C539" s="88" t="s">
        <v>17</v>
      </c>
      <c r="D539" s="125" t="s">
        <v>116</v>
      </c>
      <c r="E539" s="20" t="s">
        <v>152</v>
      </c>
      <c r="F539" s="20">
        <v>0.28999999999999998</v>
      </c>
      <c r="G539" s="20">
        <v>0</v>
      </c>
      <c r="H539" s="20">
        <v>0.91</v>
      </c>
      <c r="I539" s="20">
        <v>0.08</v>
      </c>
      <c r="J539" s="20">
        <v>0.13</v>
      </c>
      <c r="K539" s="20">
        <v>1.4159999999999999</v>
      </c>
      <c r="L539" s="35">
        <f t="shared" si="27"/>
        <v>0.08</v>
      </c>
      <c r="M539" s="35">
        <f t="shared" si="28"/>
        <v>1</v>
      </c>
    </row>
    <row r="540" spans="1:13" ht="27" thickBot="1">
      <c r="A540" s="35">
        <f t="shared" si="26"/>
        <v>1</v>
      </c>
      <c r="B540" s="89" t="s">
        <v>23</v>
      </c>
      <c r="C540" s="88" t="s">
        <v>17</v>
      </c>
      <c r="D540" s="125" t="s">
        <v>116</v>
      </c>
      <c r="E540" s="59" t="s">
        <v>149</v>
      </c>
      <c r="F540" s="20">
        <v>0.28999999999999998</v>
      </c>
      <c r="G540" s="20">
        <v>0</v>
      </c>
      <c r="H540" s="20">
        <v>0.99</v>
      </c>
      <c r="I540" s="20">
        <v>0.08</v>
      </c>
      <c r="J540" s="20">
        <v>0</v>
      </c>
      <c r="K540" s="20">
        <v>1.3637999999999999</v>
      </c>
      <c r="L540" s="35">
        <f t="shared" si="27"/>
        <v>0.08</v>
      </c>
      <c r="M540" s="35">
        <f t="shared" si="28"/>
        <v>1</v>
      </c>
    </row>
    <row r="541" spans="1:13" ht="14.4" hidden="1" thickBot="1">
      <c r="A541" s="35">
        <f t="shared" si="26"/>
        <v>2</v>
      </c>
      <c r="B541" s="89" t="s">
        <v>23</v>
      </c>
      <c r="C541" s="88" t="s">
        <v>17</v>
      </c>
      <c r="D541" s="125" t="s">
        <v>116</v>
      </c>
      <c r="E541" s="20" t="s">
        <v>194</v>
      </c>
      <c r="F541" s="20">
        <v>0.28999999999999998</v>
      </c>
      <c r="G541" s="20">
        <v>0</v>
      </c>
      <c r="H541" s="20">
        <v>0.99</v>
      </c>
      <c r="I541" s="20">
        <v>0.08</v>
      </c>
      <c r="J541" s="20">
        <v>0</v>
      </c>
      <c r="K541" s="20">
        <v>1.3637999999999999</v>
      </c>
      <c r="L541" s="35">
        <f t="shared" si="27"/>
        <v>0.08</v>
      </c>
      <c r="M541" s="35">
        <f t="shared" si="28"/>
        <v>1</v>
      </c>
    </row>
    <row r="542" spans="1:13" ht="27" hidden="1" thickBot="1">
      <c r="A542" s="35">
        <f t="shared" si="26"/>
        <v>19</v>
      </c>
      <c r="B542" s="89" t="s">
        <v>23</v>
      </c>
      <c r="C542" s="88" t="s">
        <v>17</v>
      </c>
      <c r="D542" s="125" t="s">
        <v>116</v>
      </c>
      <c r="E542" s="20" t="s">
        <v>140</v>
      </c>
      <c r="F542" s="20">
        <v>0.28999999999999998</v>
      </c>
      <c r="G542" s="20">
        <v>0</v>
      </c>
      <c r="H542" s="20">
        <v>0.99</v>
      </c>
      <c r="I542" s="20">
        <v>0.08</v>
      </c>
      <c r="J542" s="20">
        <v>0</v>
      </c>
      <c r="K542" s="20">
        <v>1.3637999999999999</v>
      </c>
      <c r="L542" s="35">
        <f t="shared" si="27"/>
        <v>0.08</v>
      </c>
      <c r="M542" s="35">
        <f t="shared" si="28"/>
        <v>1</v>
      </c>
    </row>
    <row r="543" spans="1:13" ht="27" hidden="1" thickBot="1">
      <c r="A543" s="35">
        <f t="shared" si="26"/>
        <v>10</v>
      </c>
      <c r="B543" s="89" t="s">
        <v>23</v>
      </c>
      <c r="C543" s="88" t="s">
        <v>17</v>
      </c>
      <c r="D543" s="125" t="s">
        <v>116</v>
      </c>
      <c r="E543" s="20" t="s">
        <v>148</v>
      </c>
      <c r="F543" s="20">
        <v>0.28999999999999998</v>
      </c>
      <c r="G543" s="20">
        <v>0</v>
      </c>
      <c r="H543" s="20">
        <v>0.99</v>
      </c>
      <c r="I543" s="20">
        <v>0.08</v>
      </c>
      <c r="J543" s="20">
        <v>0</v>
      </c>
      <c r="K543" s="20">
        <v>1.3637999999999999</v>
      </c>
      <c r="L543" s="35">
        <f t="shared" si="27"/>
        <v>0.08</v>
      </c>
      <c r="M543" s="35">
        <f t="shared" si="28"/>
        <v>1</v>
      </c>
    </row>
    <row r="544" spans="1:13" ht="27" hidden="1" thickBot="1">
      <c r="A544" s="35">
        <f t="shared" si="26"/>
        <v>13</v>
      </c>
      <c r="B544" s="89" t="s">
        <v>23</v>
      </c>
      <c r="C544" s="88" t="s">
        <v>17</v>
      </c>
      <c r="D544" s="125" t="s">
        <v>116</v>
      </c>
      <c r="E544" s="20" t="s">
        <v>154</v>
      </c>
      <c r="F544" s="20">
        <v>0.28999999999999998</v>
      </c>
      <c r="G544" s="20">
        <v>0.72</v>
      </c>
      <c r="H544" s="20">
        <v>0.23</v>
      </c>
      <c r="I544" s="20">
        <v>0.08</v>
      </c>
      <c r="J544" s="20">
        <v>0</v>
      </c>
      <c r="K544" s="20">
        <v>1.3236000000000001</v>
      </c>
      <c r="L544" s="35">
        <f t="shared" si="27"/>
        <v>0.08</v>
      </c>
      <c r="M544" s="35">
        <f t="shared" si="28"/>
        <v>1</v>
      </c>
    </row>
    <row r="545" spans="1:13" ht="27" thickBot="1">
      <c r="A545" s="35">
        <f t="shared" si="26"/>
        <v>1</v>
      </c>
      <c r="B545" s="89" t="s">
        <v>23</v>
      </c>
      <c r="C545" s="88" t="s">
        <v>17</v>
      </c>
      <c r="D545" s="125" t="s">
        <v>116</v>
      </c>
      <c r="E545" s="59" t="s">
        <v>153</v>
      </c>
      <c r="F545" s="20">
        <v>0.28999999999999998</v>
      </c>
      <c r="G545" s="20">
        <v>0</v>
      </c>
      <c r="H545" s="20">
        <v>0.91</v>
      </c>
      <c r="I545" s="20">
        <v>0.08</v>
      </c>
      <c r="J545" s="20">
        <v>0</v>
      </c>
      <c r="K545" s="20">
        <v>1.2878000000000001</v>
      </c>
      <c r="L545" s="35">
        <f t="shared" si="27"/>
        <v>0.08</v>
      </c>
      <c r="M545" s="35">
        <f t="shared" si="28"/>
        <v>1</v>
      </c>
    </row>
    <row r="546" spans="1:13" ht="27" hidden="1" thickBot="1">
      <c r="A546" s="35">
        <f t="shared" si="26"/>
        <v>3</v>
      </c>
      <c r="B546" s="89" t="s">
        <v>23</v>
      </c>
      <c r="C546" s="88" t="s">
        <v>17</v>
      </c>
      <c r="D546" s="125" t="s">
        <v>116</v>
      </c>
      <c r="E546" s="20" t="s">
        <v>144</v>
      </c>
      <c r="F546" s="20">
        <v>0.28999999999999998</v>
      </c>
      <c r="G546" s="20">
        <v>0</v>
      </c>
      <c r="H546" s="20">
        <v>0.91</v>
      </c>
      <c r="I546" s="20">
        <v>0.08</v>
      </c>
      <c r="J546" s="20">
        <v>0</v>
      </c>
      <c r="K546" s="20">
        <v>1.2878000000000001</v>
      </c>
      <c r="L546" s="35">
        <f t="shared" si="27"/>
        <v>0.08</v>
      </c>
      <c r="M546" s="35">
        <f t="shared" si="28"/>
        <v>1</v>
      </c>
    </row>
    <row r="547" spans="1:13" ht="27" hidden="1" thickBot="1">
      <c r="A547" s="35">
        <f t="shared" si="26"/>
        <v>16</v>
      </c>
      <c r="B547" s="89" t="s">
        <v>23</v>
      </c>
      <c r="C547" s="88" t="s">
        <v>17</v>
      </c>
      <c r="D547" s="125" t="s">
        <v>155</v>
      </c>
      <c r="E547" s="20" t="s">
        <v>156</v>
      </c>
      <c r="F547" s="20">
        <v>0.26</v>
      </c>
      <c r="G547" s="20">
        <v>0.27</v>
      </c>
      <c r="H547" s="20">
        <v>3.45</v>
      </c>
      <c r="I547" s="20">
        <v>0.2</v>
      </c>
      <c r="J547" s="20">
        <v>0</v>
      </c>
      <c r="K547" s="20">
        <v>4.1798000000000002</v>
      </c>
      <c r="L547" s="35">
        <f t="shared" si="27"/>
        <v>0.2</v>
      </c>
      <c r="M547" s="35">
        <f t="shared" si="28"/>
        <v>1</v>
      </c>
    </row>
    <row r="548" spans="1:13" ht="27" hidden="1" thickBot="1">
      <c r="A548" s="35">
        <f t="shared" si="26"/>
        <v>15</v>
      </c>
      <c r="B548" s="89" t="s">
        <v>23</v>
      </c>
      <c r="C548" s="88" t="s">
        <v>17</v>
      </c>
      <c r="D548" s="125" t="s">
        <v>155</v>
      </c>
      <c r="E548" s="20" t="s">
        <v>195</v>
      </c>
      <c r="F548" s="20">
        <v>0.26</v>
      </c>
      <c r="G548" s="20">
        <v>0</v>
      </c>
      <c r="H548" s="20">
        <v>3.45</v>
      </c>
      <c r="I548" s="20">
        <v>0.2</v>
      </c>
      <c r="J548" s="20">
        <v>0</v>
      </c>
      <c r="K548" s="20">
        <v>3.9104999999999999</v>
      </c>
      <c r="L548" s="35">
        <f t="shared" si="27"/>
        <v>0.2</v>
      </c>
      <c r="M548" s="35">
        <f t="shared" si="28"/>
        <v>1</v>
      </c>
    </row>
    <row r="549" spans="1:13" ht="27" hidden="1" thickBot="1">
      <c r="A549" s="35">
        <f t="shared" si="26"/>
        <v>11</v>
      </c>
      <c r="B549" s="89" t="s">
        <v>23</v>
      </c>
      <c r="C549" s="88" t="s">
        <v>17</v>
      </c>
      <c r="D549" s="125" t="s">
        <v>155</v>
      </c>
      <c r="E549" s="20" t="s">
        <v>157</v>
      </c>
      <c r="F549" s="20">
        <v>0.26</v>
      </c>
      <c r="G549" s="20">
        <v>0.54</v>
      </c>
      <c r="H549" s="20">
        <v>2.76</v>
      </c>
      <c r="I549" s="20">
        <v>0.2</v>
      </c>
      <c r="J549" s="20">
        <v>0</v>
      </c>
      <c r="K549" s="20">
        <v>3.7587000000000002</v>
      </c>
      <c r="L549" s="35">
        <f t="shared" si="27"/>
        <v>0.2</v>
      </c>
      <c r="M549" s="35">
        <f t="shared" si="28"/>
        <v>1</v>
      </c>
    </row>
    <row r="550" spans="1:13" ht="27" hidden="1" thickBot="1">
      <c r="A550" s="35">
        <f t="shared" si="26"/>
        <v>18</v>
      </c>
      <c r="B550" s="89" t="s">
        <v>23</v>
      </c>
      <c r="C550" s="88" t="s">
        <v>17</v>
      </c>
      <c r="D550" s="125" t="s">
        <v>155</v>
      </c>
      <c r="E550" s="20" t="s">
        <v>198</v>
      </c>
      <c r="F550" s="20">
        <v>0.27</v>
      </c>
      <c r="G550" s="20">
        <v>0.34</v>
      </c>
      <c r="H550" s="20">
        <v>2.76</v>
      </c>
      <c r="I550" s="20">
        <v>0.2</v>
      </c>
      <c r="J550" s="20">
        <v>0</v>
      </c>
      <c r="K550" s="20">
        <v>3.5638999999999998</v>
      </c>
      <c r="L550" s="35">
        <f t="shared" si="27"/>
        <v>0.2</v>
      </c>
      <c r="M550" s="35">
        <f t="shared" si="28"/>
        <v>1</v>
      </c>
    </row>
    <row r="551" spans="1:13" ht="27" hidden="1" thickBot="1">
      <c r="A551" s="35">
        <f t="shared" si="26"/>
        <v>21</v>
      </c>
      <c r="B551" s="89" t="s">
        <v>23</v>
      </c>
      <c r="C551" s="88" t="s">
        <v>17</v>
      </c>
      <c r="D551" s="125" t="s">
        <v>155</v>
      </c>
      <c r="E551" s="20" t="s">
        <v>165</v>
      </c>
      <c r="F551" s="20">
        <v>0.26</v>
      </c>
      <c r="G551" s="20">
        <v>1.34</v>
      </c>
      <c r="H551" s="20">
        <v>1.24</v>
      </c>
      <c r="I551" s="20">
        <v>0.6</v>
      </c>
      <c r="J551" s="20">
        <v>0</v>
      </c>
      <c r="K551" s="20">
        <v>3.4481999999999999</v>
      </c>
      <c r="L551" s="35">
        <f t="shared" si="27"/>
        <v>0.2</v>
      </c>
      <c r="M551" s="35">
        <f t="shared" si="28"/>
        <v>3</v>
      </c>
    </row>
    <row r="552" spans="1:13" ht="27" hidden="1" thickBot="1">
      <c r="A552" s="35">
        <f t="shared" si="26"/>
        <v>22</v>
      </c>
      <c r="B552" s="89" t="s">
        <v>23</v>
      </c>
      <c r="C552" s="88" t="s">
        <v>17</v>
      </c>
      <c r="D552" s="125" t="s">
        <v>155</v>
      </c>
      <c r="E552" s="20" t="s">
        <v>212</v>
      </c>
      <c r="F552" s="20">
        <v>0.26</v>
      </c>
      <c r="G552" s="20">
        <v>0</v>
      </c>
      <c r="H552" s="20">
        <v>2.76</v>
      </c>
      <c r="I552" s="20">
        <v>0.4</v>
      </c>
      <c r="J552" s="20">
        <v>0</v>
      </c>
      <c r="K552" s="20">
        <v>3.4209000000000001</v>
      </c>
      <c r="L552" s="35">
        <f t="shared" si="27"/>
        <v>0.2</v>
      </c>
      <c r="M552" s="35">
        <f t="shared" si="28"/>
        <v>2</v>
      </c>
    </row>
    <row r="553" spans="1:13" ht="27" hidden="1" thickBot="1">
      <c r="A553" s="35">
        <f t="shared" si="26"/>
        <v>22</v>
      </c>
      <c r="B553" s="89" t="s">
        <v>23</v>
      </c>
      <c r="C553" s="88" t="s">
        <v>17</v>
      </c>
      <c r="D553" s="125" t="s">
        <v>155</v>
      </c>
      <c r="E553" s="20" t="s">
        <v>213</v>
      </c>
      <c r="F553" s="20">
        <v>0.26</v>
      </c>
      <c r="G553" s="20">
        <v>0</v>
      </c>
      <c r="H553" s="20">
        <v>2.76</v>
      </c>
      <c r="I553" s="20">
        <v>0.4</v>
      </c>
      <c r="J553" s="20">
        <v>0</v>
      </c>
      <c r="K553" s="20">
        <v>3.4209000000000001</v>
      </c>
      <c r="L553" s="35">
        <f t="shared" si="27"/>
        <v>0.2</v>
      </c>
      <c r="M553" s="35">
        <f t="shared" si="28"/>
        <v>2</v>
      </c>
    </row>
    <row r="554" spans="1:13" ht="14.4" hidden="1" thickBot="1">
      <c r="A554" s="35">
        <f t="shared" si="26"/>
        <v>8</v>
      </c>
      <c r="B554" s="89" t="s">
        <v>23</v>
      </c>
      <c r="C554" s="88" t="s">
        <v>17</v>
      </c>
      <c r="D554" s="125" t="s">
        <v>155</v>
      </c>
      <c r="E554" s="20" t="s">
        <v>196</v>
      </c>
      <c r="F554" s="20">
        <v>0.26</v>
      </c>
      <c r="G554" s="20">
        <v>0</v>
      </c>
      <c r="H554" s="20">
        <v>2.76</v>
      </c>
      <c r="I554" s="20">
        <v>0.4</v>
      </c>
      <c r="J554" s="20">
        <v>0</v>
      </c>
      <c r="K554" s="20">
        <v>3.4209000000000001</v>
      </c>
      <c r="L554" s="35">
        <f t="shared" si="27"/>
        <v>0.2</v>
      </c>
      <c r="M554" s="35">
        <f t="shared" si="28"/>
        <v>2</v>
      </c>
    </row>
    <row r="555" spans="1:13" ht="40.200000000000003" hidden="1" thickBot="1">
      <c r="A555" s="35">
        <f t="shared" si="26"/>
        <v>4</v>
      </c>
      <c r="B555" s="89" t="s">
        <v>23</v>
      </c>
      <c r="C555" s="88" t="s">
        <v>17</v>
      </c>
      <c r="D555" s="125" t="s">
        <v>155</v>
      </c>
      <c r="E555" s="20" t="s">
        <v>197</v>
      </c>
      <c r="F555" s="20">
        <v>0.26</v>
      </c>
      <c r="G555" s="20">
        <v>0</v>
      </c>
      <c r="H555" s="20">
        <v>2.76</v>
      </c>
      <c r="I555" s="20">
        <v>0.4</v>
      </c>
      <c r="J555" s="20">
        <v>0</v>
      </c>
      <c r="K555" s="20">
        <v>3.4209000000000001</v>
      </c>
      <c r="L555" s="35">
        <f t="shared" si="27"/>
        <v>0.2</v>
      </c>
      <c r="M555" s="35">
        <f t="shared" si="28"/>
        <v>2</v>
      </c>
    </row>
    <row r="556" spans="1:13" ht="14.4" hidden="1" thickBot="1">
      <c r="A556" s="35">
        <f t="shared" si="26"/>
        <v>20</v>
      </c>
      <c r="B556" s="89" t="s">
        <v>23</v>
      </c>
      <c r="C556" s="88" t="s">
        <v>17</v>
      </c>
      <c r="D556" s="125" t="s">
        <v>155</v>
      </c>
      <c r="E556" s="20" t="s">
        <v>160</v>
      </c>
      <c r="F556" s="20">
        <v>0.26</v>
      </c>
      <c r="G556" s="20">
        <v>0.1</v>
      </c>
      <c r="H556" s="20">
        <v>2.76</v>
      </c>
      <c r="I556" s="20">
        <v>0.2</v>
      </c>
      <c r="J556" s="20">
        <v>0</v>
      </c>
      <c r="K556" s="20">
        <v>3.3216999999999999</v>
      </c>
      <c r="L556" s="35">
        <f t="shared" si="27"/>
        <v>0.2</v>
      </c>
      <c r="M556" s="35">
        <f t="shared" si="28"/>
        <v>1</v>
      </c>
    </row>
    <row r="557" spans="1:13" ht="40.200000000000003" hidden="1" thickBot="1">
      <c r="A557" s="35">
        <f t="shared" si="26"/>
        <v>6</v>
      </c>
      <c r="B557" s="89" t="s">
        <v>23</v>
      </c>
      <c r="C557" s="88" t="s">
        <v>17</v>
      </c>
      <c r="D557" s="125" t="s">
        <v>155</v>
      </c>
      <c r="E557" s="20" t="s">
        <v>164</v>
      </c>
      <c r="F557" s="20">
        <v>0.26</v>
      </c>
      <c r="G557" s="20">
        <v>0</v>
      </c>
      <c r="H557" s="20">
        <v>2.76</v>
      </c>
      <c r="I557" s="20">
        <v>0.2</v>
      </c>
      <c r="J557" s="20">
        <v>0</v>
      </c>
      <c r="K557" s="20">
        <v>3.2208999999999999</v>
      </c>
      <c r="L557" s="35">
        <f t="shared" si="27"/>
        <v>0.2</v>
      </c>
      <c r="M557" s="35">
        <f t="shared" si="28"/>
        <v>1</v>
      </c>
    </row>
    <row r="558" spans="1:13" ht="27" hidden="1" thickBot="1">
      <c r="A558" s="35">
        <f t="shared" si="26"/>
        <v>5</v>
      </c>
      <c r="B558" s="89" t="s">
        <v>23</v>
      </c>
      <c r="C558" s="88" t="s">
        <v>17</v>
      </c>
      <c r="D558" s="125" t="s">
        <v>155</v>
      </c>
      <c r="E558" s="20" t="s">
        <v>159</v>
      </c>
      <c r="F558" s="20">
        <v>0.26</v>
      </c>
      <c r="G558" s="20">
        <v>0</v>
      </c>
      <c r="H558" s="20">
        <v>2.76</v>
      </c>
      <c r="I558" s="20">
        <v>0.2</v>
      </c>
      <c r="J558" s="20">
        <v>0</v>
      </c>
      <c r="K558" s="20">
        <v>3.2208999999999999</v>
      </c>
      <c r="L558" s="35">
        <f t="shared" si="27"/>
        <v>0.2</v>
      </c>
      <c r="M558" s="35">
        <f t="shared" si="28"/>
        <v>1</v>
      </c>
    </row>
    <row r="559" spans="1:13" ht="14.4" hidden="1" thickBot="1">
      <c r="A559" s="35">
        <f t="shared" si="26"/>
        <v>2</v>
      </c>
      <c r="B559" s="89" t="s">
        <v>23</v>
      </c>
      <c r="C559" s="88" t="s">
        <v>17</v>
      </c>
      <c r="D559" s="125" t="s">
        <v>155</v>
      </c>
      <c r="E559" s="20" t="s">
        <v>199</v>
      </c>
      <c r="F559" s="20">
        <v>0.26</v>
      </c>
      <c r="G559" s="20">
        <v>0</v>
      </c>
      <c r="H559" s="20">
        <v>2.76</v>
      </c>
      <c r="I559" s="20">
        <v>0.2</v>
      </c>
      <c r="J559" s="20">
        <v>0</v>
      </c>
      <c r="K559" s="20">
        <v>3.2208999999999999</v>
      </c>
      <c r="L559" s="35">
        <f t="shared" si="27"/>
        <v>0.2</v>
      </c>
      <c r="M559" s="35">
        <f t="shared" si="28"/>
        <v>1</v>
      </c>
    </row>
    <row r="560" spans="1:13" ht="27" hidden="1" thickBot="1">
      <c r="A560" s="35">
        <f t="shared" si="26"/>
        <v>19</v>
      </c>
      <c r="B560" s="89" t="s">
        <v>23</v>
      </c>
      <c r="C560" s="88" t="s">
        <v>17</v>
      </c>
      <c r="D560" s="125" t="s">
        <v>155</v>
      </c>
      <c r="E560" s="20" t="s">
        <v>161</v>
      </c>
      <c r="F560" s="20">
        <v>0.26</v>
      </c>
      <c r="G560" s="20">
        <v>0</v>
      </c>
      <c r="H560" s="20">
        <v>2.76</v>
      </c>
      <c r="I560" s="20">
        <v>0.2</v>
      </c>
      <c r="J560" s="20">
        <v>0</v>
      </c>
      <c r="K560" s="20">
        <v>3.2208999999999999</v>
      </c>
      <c r="L560" s="35">
        <f t="shared" si="27"/>
        <v>0.2</v>
      </c>
      <c r="M560" s="35">
        <f t="shared" si="28"/>
        <v>1</v>
      </c>
    </row>
    <row r="561" spans="1:13" ht="27" hidden="1" thickBot="1">
      <c r="A561" s="35">
        <f t="shared" si="26"/>
        <v>3</v>
      </c>
      <c r="B561" s="89" t="s">
        <v>23</v>
      </c>
      <c r="C561" s="88" t="s">
        <v>17</v>
      </c>
      <c r="D561" s="125" t="s">
        <v>155</v>
      </c>
      <c r="E561" s="20" t="s">
        <v>163</v>
      </c>
      <c r="F561" s="20">
        <v>0.26</v>
      </c>
      <c r="G561" s="20">
        <v>0</v>
      </c>
      <c r="H561" s="20">
        <v>2.76</v>
      </c>
      <c r="I561" s="20">
        <v>0.2</v>
      </c>
      <c r="J561" s="20">
        <v>0</v>
      </c>
      <c r="K561" s="20">
        <v>3.2208999999999999</v>
      </c>
      <c r="L561" s="35">
        <f t="shared" si="27"/>
        <v>0.2</v>
      </c>
      <c r="M561" s="35">
        <f t="shared" si="28"/>
        <v>1</v>
      </c>
    </row>
    <row r="562" spans="1:13" ht="27" hidden="1" thickBot="1">
      <c r="A562" s="35">
        <f t="shared" si="26"/>
        <v>21</v>
      </c>
      <c r="B562" s="89" t="s">
        <v>23</v>
      </c>
      <c r="C562" s="88" t="s">
        <v>17</v>
      </c>
      <c r="D562" s="125" t="s">
        <v>155</v>
      </c>
      <c r="E562" s="20" t="s">
        <v>166</v>
      </c>
      <c r="F562" s="20">
        <v>0.28999999999999998</v>
      </c>
      <c r="G562" s="20">
        <v>0.84</v>
      </c>
      <c r="H562" s="20">
        <v>0.83</v>
      </c>
      <c r="I562" s="20">
        <v>0.6</v>
      </c>
      <c r="J562" s="20">
        <v>0.23</v>
      </c>
      <c r="K562" s="20">
        <v>2.7854999999999999</v>
      </c>
      <c r="L562" s="35">
        <f t="shared" si="27"/>
        <v>0.2</v>
      </c>
      <c r="M562" s="35">
        <f t="shared" si="28"/>
        <v>3</v>
      </c>
    </row>
    <row r="563" spans="1:13" ht="27" hidden="1" thickBot="1">
      <c r="A563" s="35">
        <f t="shared" si="26"/>
        <v>13</v>
      </c>
      <c r="B563" s="89" t="s">
        <v>23</v>
      </c>
      <c r="C563" s="88" t="s">
        <v>17</v>
      </c>
      <c r="D563" s="125" t="s">
        <v>155</v>
      </c>
      <c r="E563" s="20" t="s">
        <v>167</v>
      </c>
      <c r="F563" s="20">
        <v>0.26</v>
      </c>
      <c r="G563" s="20">
        <v>0.86</v>
      </c>
      <c r="H563" s="20">
        <v>0.83</v>
      </c>
      <c r="I563" s="20">
        <v>0.2</v>
      </c>
      <c r="J563" s="20">
        <v>0.2</v>
      </c>
      <c r="K563" s="20">
        <v>2.3513000000000002</v>
      </c>
      <c r="L563" s="35">
        <f t="shared" si="27"/>
        <v>0.2</v>
      </c>
      <c r="M563" s="35">
        <f t="shared" si="28"/>
        <v>1</v>
      </c>
    </row>
    <row r="564" spans="1:13" ht="27" hidden="1" thickBot="1">
      <c r="A564" s="35">
        <f t="shared" si="26"/>
        <v>7</v>
      </c>
      <c r="B564" s="89" t="s">
        <v>23</v>
      </c>
      <c r="C564" s="88" t="s">
        <v>17</v>
      </c>
      <c r="D564" s="125" t="s">
        <v>155</v>
      </c>
      <c r="E564" s="20" t="s">
        <v>176</v>
      </c>
      <c r="F564" s="20">
        <v>0.26</v>
      </c>
      <c r="G564" s="20">
        <v>0.84</v>
      </c>
      <c r="H564" s="20">
        <v>0.83</v>
      </c>
      <c r="I564" s="20">
        <v>0.2</v>
      </c>
      <c r="J564" s="20">
        <v>0.21</v>
      </c>
      <c r="K564" s="20">
        <v>2.3361000000000001</v>
      </c>
      <c r="L564" s="35">
        <f t="shared" si="27"/>
        <v>0.2</v>
      </c>
      <c r="M564" s="35">
        <f t="shared" si="28"/>
        <v>1</v>
      </c>
    </row>
    <row r="565" spans="1:13" ht="27" hidden="1" thickBot="1">
      <c r="A565" s="35">
        <f t="shared" si="26"/>
        <v>16</v>
      </c>
      <c r="B565" s="89" t="s">
        <v>23</v>
      </c>
      <c r="C565" s="88" t="s">
        <v>17</v>
      </c>
      <c r="D565" s="125" t="s">
        <v>155</v>
      </c>
      <c r="E565" s="20" t="s">
        <v>174</v>
      </c>
      <c r="F565" s="20">
        <v>0.26</v>
      </c>
      <c r="G565" s="20">
        <v>0.73</v>
      </c>
      <c r="H565" s="20">
        <v>0.83</v>
      </c>
      <c r="I565" s="20">
        <v>0.2</v>
      </c>
      <c r="J565" s="20">
        <v>0.25</v>
      </c>
      <c r="K565" s="20">
        <v>2.2726000000000002</v>
      </c>
      <c r="L565" s="35">
        <f t="shared" si="27"/>
        <v>0.2</v>
      </c>
      <c r="M565" s="35">
        <f t="shared" si="28"/>
        <v>1</v>
      </c>
    </row>
    <row r="566" spans="1:13" ht="40.200000000000003" hidden="1" thickBot="1">
      <c r="A566" s="35">
        <f t="shared" si="26"/>
        <v>17</v>
      </c>
      <c r="B566" s="89" t="s">
        <v>23</v>
      </c>
      <c r="C566" s="88" t="s">
        <v>17</v>
      </c>
      <c r="D566" s="125" t="s">
        <v>155</v>
      </c>
      <c r="E566" s="20" t="s">
        <v>171</v>
      </c>
      <c r="F566" s="20">
        <v>0.26</v>
      </c>
      <c r="G566" s="20">
        <v>0.81</v>
      </c>
      <c r="H566" s="20">
        <v>0.83</v>
      </c>
      <c r="I566" s="20">
        <v>0.2</v>
      </c>
      <c r="J566" s="20">
        <v>0.17</v>
      </c>
      <c r="K566" s="20">
        <v>2.2686999999999999</v>
      </c>
      <c r="L566" s="35">
        <f t="shared" si="27"/>
        <v>0.2</v>
      </c>
      <c r="M566" s="35">
        <f t="shared" si="28"/>
        <v>1</v>
      </c>
    </row>
    <row r="567" spans="1:13" ht="27" hidden="1" thickBot="1">
      <c r="A567" s="35">
        <f t="shared" si="26"/>
        <v>12</v>
      </c>
      <c r="B567" s="89" t="s">
        <v>23</v>
      </c>
      <c r="C567" s="88" t="s">
        <v>17</v>
      </c>
      <c r="D567" s="125" t="s">
        <v>155</v>
      </c>
      <c r="E567" s="20" t="s">
        <v>200</v>
      </c>
      <c r="F567" s="20">
        <v>0.26</v>
      </c>
      <c r="G567" s="20">
        <v>0.67</v>
      </c>
      <c r="H567" s="20">
        <v>0.83</v>
      </c>
      <c r="I567" s="20">
        <v>0.4</v>
      </c>
      <c r="J567" s="20">
        <v>0.11</v>
      </c>
      <c r="K567" s="20">
        <v>2.2686000000000002</v>
      </c>
      <c r="L567" s="35">
        <f t="shared" si="27"/>
        <v>0.2</v>
      </c>
      <c r="M567" s="35">
        <f t="shared" si="28"/>
        <v>2</v>
      </c>
    </row>
    <row r="568" spans="1:13" ht="27" hidden="1" thickBot="1">
      <c r="A568" s="35">
        <f t="shared" si="26"/>
        <v>22</v>
      </c>
      <c r="B568" s="89" t="s">
        <v>23</v>
      </c>
      <c r="C568" s="88" t="s">
        <v>17</v>
      </c>
      <c r="D568" s="125" t="s">
        <v>155</v>
      </c>
      <c r="E568" s="20" t="s">
        <v>214</v>
      </c>
      <c r="F568" s="20">
        <v>0.26</v>
      </c>
      <c r="G568" s="20">
        <v>0.56999999999999995</v>
      </c>
      <c r="H568" s="20">
        <v>0.83</v>
      </c>
      <c r="I568" s="20">
        <v>0.4</v>
      </c>
      <c r="J568" s="20">
        <v>0.16</v>
      </c>
      <c r="K568" s="20">
        <v>2.2223000000000002</v>
      </c>
      <c r="L568" s="35">
        <f t="shared" si="27"/>
        <v>0.2</v>
      </c>
      <c r="M568" s="35">
        <f t="shared" si="28"/>
        <v>2</v>
      </c>
    </row>
    <row r="569" spans="1:13" ht="40.200000000000003" hidden="1" thickBot="1">
      <c r="A569" s="35">
        <f t="shared" si="26"/>
        <v>14</v>
      </c>
      <c r="B569" s="89" t="s">
        <v>23</v>
      </c>
      <c r="C569" s="88" t="s">
        <v>17</v>
      </c>
      <c r="D569" s="125" t="s">
        <v>155</v>
      </c>
      <c r="E569" s="20" t="s">
        <v>168</v>
      </c>
      <c r="F569" s="20">
        <v>0.26</v>
      </c>
      <c r="G569" s="20">
        <v>0.73</v>
      </c>
      <c r="H569" s="20">
        <v>0.83</v>
      </c>
      <c r="I569" s="20">
        <v>0.2</v>
      </c>
      <c r="J569" s="20">
        <v>0.2</v>
      </c>
      <c r="K569" s="20">
        <v>2.2185999999999999</v>
      </c>
      <c r="L569" s="35">
        <f t="shared" si="27"/>
        <v>0.2</v>
      </c>
      <c r="M569" s="35">
        <f t="shared" si="28"/>
        <v>1</v>
      </c>
    </row>
    <row r="570" spans="1:13" ht="27" hidden="1" thickBot="1">
      <c r="A570" s="35">
        <f t="shared" si="26"/>
        <v>9</v>
      </c>
      <c r="B570" s="89" t="s">
        <v>23</v>
      </c>
      <c r="C570" s="88" t="s">
        <v>17</v>
      </c>
      <c r="D570" s="125" t="s">
        <v>155</v>
      </c>
      <c r="E570" s="20" t="s">
        <v>170</v>
      </c>
      <c r="F570" s="20">
        <v>0.26</v>
      </c>
      <c r="G570" s="20">
        <v>0.73</v>
      </c>
      <c r="H570" s="20">
        <v>0.83</v>
      </c>
      <c r="I570" s="20">
        <v>0.2</v>
      </c>
      <c r="J570" s="20">
        <v>0.16</v>
      </c>
      <c r="K570" s="20">
        <v>2.1815000000000002</v>
      </c>
      <c r="L570" s="35">
        <f t="shared" si="27"/>
        <v>0.2</v>
      </c>
      <c r="M570" s="35">
        <f t="shared" si="28"/>
        <v>1</v>
      </c>
    </row>
    <row r="571" spans="1:13" ht="40.200000000000003" hidden="1" thickBot="1">
      <c r="A571" s="35">
        <f t="shared" si="26"/>
        <v>23</v>
      </c>
      <c r="B571" s="89" t="s">
        <v>23</v>
      </c>
      <c r="C571" s="88" t="s">
        <v>17</v>
      </c>
      <c r="D571" s="125" t="s">
        <v>155</v>
      </c>
      <c r="E571" s="20" t="s">
        <v>175</v>
      </c>
      <c r="F571" s="20">
        <v>0.26</v>
      </c>
      <c r="G571" s="20">
        <v>0.71</v>
      </c>
      <c r="H571" s="20">
        <v>0.83</v>
      </c>
      <c r="I571" s="20">
        <v>0.2</v>
      </c>
      <c r="J571" s="20">
        <v>0.16</v>
      </c>
      <c r="K571" s="20">
        <v>2.1594000000000002</v>
      </c>
      <c r="L571" s="35">
        <f t="shared" si="27"/>
        <v>0.2</v>
      </c>
      <c r="M571" s="35">
        <f t="shared" si="28"/>
        <v>1</v>
      </c>
    </row>
    <row r="572" spans="1:13" ht="27" thickBot="1">
      <c r="A572" s="35">
        <f t="shared" si="26"/>
        <v>1</v>
      </c>
      <c r="B572" s="89" t="s">
        <v>23</v>
      </c>
      <c r="C572" s="88" t="s">
        <v>17</v>
      </c>
      <c r="D572" s="125" t="s">
        <v>155</v>
      </c>
      <c r="E572" s="59" t="s">
        <v>173</v>
      </c>
      <c r="F572" s="20">
        <v>0.26</v>
      </c>
      <c r="G572" s="20">
        <v>0.56999999999999995</v>
      </c>
      <c r="H572" s="20">
        <v>0.83</v>
      </c>
      <c r="I572" s="20">
        <v>0.2</v>
      </c>
      <c r="J572" s="20">
        <v>0.25</v>
      </c>
      <c r="K572" s="20">
        <v>2.1135000000000002</v>
      </c>
      <c r="L572" s="35">
        <f t="shared" si="27"/>
        <v>0.2</v>
      </c>
      <c r="M572" s="35">
        <f t="shared" si="28"/>
        <v>1</v>
      </c>
    </row>
    <row r="573" spans="1:13" ht="27" hidden="1" thickBot="1">
      <c r="A573" s="35">
        <f t="shared" si="26"/>
        <v>5</v>
      </c>
      <c r="B573" s="89" t="s">
        <v>23</v>
      </c>
      <c r="C573" s="88" t="s">
        <v>17</v>
      </c>
      <c r="D573" s="125" t="s">
        <v>155</v>
      </c>
      <c r="E573" s="20" t="s">
        <v>180</v>
      </c>
      <c r="F573" s="20">
        <v>0.26</v>
      </c>
      <c r="G573" s="20">
        <v>0.55000000000000004</v>
      </c>
      <c r="H573" s="20">
        <v>0.83</v>
      </c>
      <c r="I573" s="20">
        <v>0.2</v>
      </c>
      <c r="J573" s="20">
        <v>0.27</v>
      </c>
      <c r="K573" s="20">
        <v>2.1105</v>
      </c>
      <c r="L573" s="35">
        <f t="shared" si="27"/>
        <v>0.2</v>
      </c>
      <c r="M573" s="35">
        <f t="shared" si="28"/>
        <v>1</v>
      </c>
    </row>
    <row r="574" spans="1:13" ht="27" hidden="1" thickBot="1">
      <c r="A574" s="35">
        <f t="shared" si="26"/>
        <v>10</v>
      </c>
      <c r="B574" s="89" t="s">
        <v>23</v>
      </c>
      <c r="C574" s="88" t="s">
        <v>17</v>
      </c>
      <c r="D574" s="125" t="s">
        <v>155</v>
      </c>
      <c r="E574" s="20" t="s">
        <v>179</v>
      </c>
      <c r="F574" s="20">
        <v>0.26</v>
      </c>
      <c r="G574" s="20">
        <v>0.63</v>
      </c>
      <c r="H574" s="20">
        <v>0.83</v>
      </c>
      <c r="I574" s="20">
        <v>0.2</v>
      </c>
      <c r="J574" s="20">
        <v>0.19</v>
      </c>
      <c r="K574" s="20">
        <v>2.1076999999999999</v>
      </c>
      <c r="L574" s="35">
        <f t="shared" si="27"/>
        <v>0.2</v>
      </c>
      <c r="M574" s="35">
        <f t="shared" si="28"/>
        <v>1</v>
      </c>
    </row>
    <row r="575" spans="1:13" ht="27" hidden="1" thickBot="1">
      <c r="A575" s="35">
        <f t="shared" si="26"/>
        <v>19</v>
      </c>
      <c r="B575" s="89" t="s">
        <v>23</v>
      </c>
      <c r="C575" s="88" t="s">
        <v>17</v>
      </c>
      <c r="D575" s="125" t="s">
        <v>155</v>
      </c>
      <c r="E575" s="20" t="s">
        <v>172</v>
      </c>
      <c r="F575" s="20">
        <v>0.26</v>
      </c>
      <c r="G575" s="20">
        <v>0.57999999999999996</v>
      </c>
      <c r="H575" s="20">
        <v>0.83</v>
      </c>
      <c r="I575" s="20">
        <v>0.2</v>
      </c>
      <c r="J575" s="20">
        <v>0.2</v>
      </c>
      <c r="K575" s="20">
        <v>2.0684999999999998</v>
      </c>
      <c r="L575" s="35">
        <f t="shared" si="27"/>
        <v>0.2</v>
      </c>
      <c r="M575" s="35">
        <f t="shared" si="28"/>
        <v>1</v>
      </c>
    </row>
    <row r="576" spans="1:13" ht="40.200000000000003" hidden="1" thickBot="1">
      <c r="A576" s="35">
        <f t="shared" si="26"/>
        <v>4</v>
      </c>
      <c r="B576" s="89" t="s">
        <v>23</v>
      </c>
      <c r="C576" s="88" t="s">
        <v>17</v>
      </c>
      <c r="D576" s="125" t="s">
        <v>155</v>
      </c>
      <c r="E576" s="20" t="s">
        <v>203</v>
      </c>
      <c r="F576" s="20">
        <v>0.26</v>
      </c>
      <c r="G576" s="20">
        <v>0.34</v>
      </c>
      <c r="H576" s="20">
        <v>0.83</v>
      </c>
      <c r="I576" s="20">
        <v>0.4</v>
      </c>
      <c r="J576" s="20">
        <v>0.24</v>
      </c>
      <c r="K576" s="20">
        <v>2.0659999999999998</v>
      </c>
      <c r="L576" s="35">
        <f t="shared" si="27"/>
        <v>0.2</v>
      </c>
      <c r="M576" s="35">
        <f t="shared" si="28"/>
        <v>2</v>
      </c>
    </row>
    <row r="577" spans="1:13" ht="40.200000000000003" hidden="1" thickBot="1">
      <c r="A577" s="35">
        <f t="shared" si="26"/>
        <v>6</v>
      </c>
      <c r="B577" s="89" t="s">
        <v>23</v>
      </c>
      <c r="C577" s="88" t="s">
        <v>17</v>
      </c>
      <c r="D577" s="125" t="s">
        <v>155</v>
      </c>
      <c r="E577" s="20" t="s">
        <v>169</v>
      </c>
      <c r="F577" s="20">
        <v>0.26</v>
      </c>
      <c r="G577" s="20">
        <v>0.52</v>
      </c>
      <c r="H577" s="20">
        <v>0.83</v>
      </c>
      <c r="I577" s="20">
        <v>0.2</v>
      </c>
      <c r="J577" s="20">
        <v>0.23</v>
      </c>
      <c r="K577" s="20">
        <v>2.0413999999999999</v>
      </c>
      <c r="L577" s="35">
        <f t="shared" si="27"/>
        <v>0.2</v>
      </c>
      <c r="M577" s="35">
        <f t="shared" si="28"/>
        <v>1</v>
      </c>
    </row>
    <row r="578" spans="1:13" ht="14.4" hidden="1" thickBot="1">
      <c r="A578" s="35">
        <f t="shared" si="26"/>
        <v>8</v>
      </c>
      <c r="B578" s="89" t="s">
        <v>23</v>
      </c>
      <c r="C578" s="88" t="s">
        <v>17</v>
      </c>
      <c r="D578" s="125" t="s">
        <v>155</v>
      </c>
      <c r="E578" s="20" t="s">
        <v>201</v>
      </c>
      <c r="F578" s="20">
        <v>0.26</v>
      </c>
      <c r="G578" s="20">
        <v>0.32</v>
      </c>
      <c r="H578" s="20">
        <v>0.83</v>
      </c>
      <c r="I578" s="20">
        <v>0.4</v>
      </c>
      <c r="J578" s="20">
        <v>0.21</v>
      </c>
      <c r="K578" s="20">
        <v>2.0179</v>
      </c>
      <c r="L578" s="35">
        <f t="shared" si="27"/>
        <v>0.2</v>
      </c>
      <c r="M578" s="35">
        <f t="shared" si="28"/>
        <v>2</v>
      </c>
    </row>
    <row r="579" spans="1:13" ht="27" hidden="1" thickBot="1">
      <c r="A579" s="35">
        <f t="shared" si="26"/>
        <v>11</v>
      </c>
      <c r="B579" s="89" t="s">
        <v>23</v>
      </c>
      <c r="C579" s="88" t="s">
        <v>17</v>
      </c>
      <c r="D579" s="125" t="s">
        <v>155</v>
      </c>
      <c r="E579" s="20" t="s">
        <v>177</v>
      </c>
      <c r="F579" s="20">
        <v>0.26</v>
      </c>
      <c r="G579" s="20">
        <v>0.43</v>
      </c>
      <c r="H579" s="20">
        <v>0.83</v>
      </c>
      <c r="I579" s="20">
        <v>0.2</v>
      </c>
      <c r="J579" s="20">
        <v>0.26</v>
      </c>
      <c r="K579" s="20">
        <v>1.9787999999999999</v>
      </c>
      <c r="L579" s="35">
        <f t="shared" si="27"/>
        <v>0.2</v>
      </c>
      <c r="M579" s="35">
        <f t="shared" si="28"/>
        <v>1</v>
      </c>
    </row>
    <row r="580" spans="1:13" ht="27" hidden="1" thickBot="1">
      <c r="A580" s="35">
        <f t="shared" si="26"/>
        <v>18</v>
      </c>
      <c r="B580" s="89" t="s">
        <v>23</v>
      </c>
      <c r="C580" s="88" t="s">
        <v>17</v>
      </c>
      <c r="D580" s="125" t="s">
        <v>155</v>
      </c>
      <c r="E580" s="20" t="s">
        <v>204</v>
      </c>
      <c r="F580" s="20">
        <v>0.27</v>
      </c>
      <c r="G580" s="20">
        <v>0.25</v>
      </c>
      <c r="H580" s="20">
        <v>0.83</v>
      </c>
      <c r="I580" s="20">
        <v>0.2</v>
      </c>
      <c r="J580" s="20">
        <v>0.43</v>
      </c>
      <c r="K580" s="20">
        <v>1.9719</v>
      </c>
      <c r="L580" s="35">
        <f t="shared" si="27"/>
        <v>0.2</v>
      </c>
      <c r="M580" s="35">
        <f t="shared" si="28"/>
        <v>1</v>
      </c>
    </row>
    <row r="581" spans="1:13" ht="14.4" hidden="1" thickBot="1">
      <c r="A581" s="35">
        <f t="shared" si="26"/>
        <v>2</v>
      </c>
      <c r="B581" s="89" t="s">
        <v>23</v>
      </c>
      <c r="C581" s="88" t="s">
        <v>17</v>
      </c>
      <c r="D581" s="125" t="s">
        <v>155</v>
      </c>
      <c r="E581" s="20" t="s">
        <v>202</v>
      </c>
      <c r="F581" s="20">
        <v>0.26</v>
      </c>
      <c r="G581" s="20">
        <v>0.22</v>
      </c>
      <c r="H581" s="20">
        <v>0.83</v>
      </c>
      <c r="I581" s="20">
        <v>0.2</v>
      </c>
      <c r="J581" s="20">
        <v>0.22</v>
      </c>
      <c r="K581" s="20">
        <v>1.7369000000000001</v>
      </c>
      <c r="L581" s="35">
        <f t="shared" si="27"/>
        <v>0.2</v>
      </c>
      <c r="M581" s="35">
        <f t="shared" si="28"/>
        <v>1</v>
      </c>
    </row>
    <row r="582" spans="1:13" ht="27" hidden="1" thickBot="1">
      <c r="A582" s="35">
        <f t="shared" ref="A582:A645" si="29">IF(E582="",0,--SUBSTITUTE(TRIM(RIGHT(SUBSTITUTE(E582,"(",REPT(" ",99)),99)),")",))</f>
        <v>3</v>
      </c>
      <c r="B582" s="89" t="s">
        <v>23</v>
      </c>
      <c r="C582" s="88" t="s">
        <v>17</v>
      </c>
      <c r="D582" s="125" t="s">
        <v>155</v>
      </c>
      <c r="E582" s="20" t="s">
        <v>178</v>
      </c>
      <c r="F582" s="20">
        <v>0.26</v>
      </c>
      <c r="G582" s="20">
        <v>0.18</v>
      </c>
      <c r="H582" s="20">
        <v>0.83</v>
      </c>
      <c r="I582" s="20">
        <v>0.2</v>
      </c>
      <c r="J582" s="20">
        <v>0.24</v>
      </c>
      <c r="K582" s="20">
        <v>1.7130000000000001</v>
      </c>
      <c r="L582" s="35">
        <f t="shared" si="27"/>
        <v>0.2</v>
      </c>
      <c r="M582" s="35">
        <f t="shared" si="28"/>
        <v>1</v>
      </c>
    </row>
    <row r="583" spans="1:13" ht="14.4" hidden="1" thickBot="1">
      <c r="A583" s="35">
        <f t="shared" si="29"/>
        <v>20</v>
      </c>
      <c r="B583" s="89" t="s">
        <v>23</v>
      </c>
      <c r="C583" s="88" t="s">
        <v>17</v>
      </c>
      <c r="D583" s="125" t="s">
        <v>155</v>
      </c>
      <c r="E583" s="20" t="s">
        <v>181</v>
      </c>
      <c r="F583" s="20">
        <v>0.26</v>
      </c>
      <c r="G583" s="20">
        <v>0.18</v>
      </c>
      <c r="H583" s="20">
        <v>0.83</v>
      </c>
      <c r="I583" s="20">
        <v>0.2</v>
      </c>
      <c r="J583" s="20">
        <v>0.24</v>
      </c>
      <c r="K583" s="20">
        <v>1.7112000000000001</v>
      </c>
      <c r="L583" s="35">
        <f t="shared" si="27"/>
        <v>0.2</v>
      </c>
      <c r="M583" s="35">
        <f t="shared" si="28"/>
        <v>1</v>
      </c>
    </row>
    <row r="584" spans="1:13" ht="27" hidden="1" thickBot="1">
      <c r="A584" s="35">
        <f t="shared" si="29"/>
        <v>15</v>
      </c>
      <c r="B584" s="89" t="s">
        <v>23</v>
      </c>
      <c r="C584" s="88" t="s">
        <v>17</v>
      </c>
      <c r="D584" s="125" t="s">
        <v>155</v>
      </c>
      <c r="E584" s="20" t="s">
        <v>205</v>
      </c>
      <c r="F584" s="20">
        <v>0.26</v>
      </c>
      <c r="G584" s="20">
        <v>0.14000000000000001</v>
      </c>
      <c r="H584" s="20">
        <v>0.55000000000000004</v>
      </c>
      <c r="I584" s="20">
        <v>0.2</v>
      </c>
      <c r="J584" s="20">
        <v>0.17</v>
      </c>
      <c r="K584" s="20">
        <v>1.3277000000000001</v>
      </c>
      <c r="L584" s="35">
        <f t="shared" si="27"/>
        <v>0.2</v>
      </c>
      <c r="M584" s="35">
        <f t="shared" si="28"/>
        <v>1</v>
      </c>
    </row>
    <row r="585" spans="1:13" ht="14.4" hidden="1" thickBot="1">
      <c r="A585" s="35">
        <f t="shared" si="29"/>
        <v>0</v>
      </c>
      <c r="B585" s="177" t="s">
        <v>24</v>
      </c>
      <c r="C585" s="178" t="s">
        <v>17</v>
      </c>
      <c r="D585" s="59" t="s">
        <v>38</v>
      </c>
      <c r="E585" s="20"/>
      <c r="F585" s="20"/>
      <c r="G585" s="20"/>
      <c r="H585" s="20"/>
      <c r="I585" s="20"/>
      <c r="J585" s="20"/>
      <c r="K585" s="20"/>
      <c r="L585" s="35">
        <f t="shared" si="27"/>
        <v>0</v>
      </c>
      <c r="M585" s="35" t="e">
        <f t="shared" si="28"/>
        <v>#DIV/0!</v>
      </c>
    </row>
    <row r="586" spans="1:13" ht="14.4" hidden="1" thickBot="1">
      <c r="A586" s="35">
        <f t="shared" si="29"/>
        <v>0</v>
      </c>
      <c r="B586" s="178"/>
      <c r="C586" s="178"/>
      <c r="D586" s="59" t="s">
        <v>67</v>
      </c>
      <c r="E586" s="20"/>
      <c r="F586" s="20"/>
      <c r="G586" s="20"/>
      <c r="H586" s="20"/>
      <c r="I586" s="20"/>
      <c r="J586" s="20"/>
      <c r="K586" s="20"/>
      <c r="L586" s="35">
        <f t="shared" si="27"/>
        <v>0</v>
      </c>
      <c r="M586" s="35" t="e">
        <f t="shared" si="28"/>
        <v>#DIV/0!</v>
      </c>
    </row>
    <row r="587" spans="1:13" ht="14.4" hidden="1" thickBot="1">
      <c r="A587" s="35">
        <f t="shared" si="29"/>
        <v>0</v>
      </c>
      <c r="B587" s="178"/>
      <c r="C587" s="178"/>
      <c r="D587" s="59" t="s">
        <v>116</v>
      </c>
      <c r="E587" s="20"/>
      <c r="F587" s="20"/>
      <c r="G587" s="20"/>
      <c r="H587" s="20"/>
      <c r="I587" s="20"/>
      <c r="J587" s="20"/>
      <c r="K587" s="20"/>
      <c r="L587" s="35">
        <f t="shared" si="27"/>
        <v>0</v>
      </c>
      <c r="M587" s="35" t="e">
        <f t="shared" si="28"/>
        <v>#DIV/0!</v>
      </c>
    </row>
    <row r="588" spans="1:13" ht="14.4" hidden="1" thickBot="1">
      <c r="A588" s="35">
        <f t="shared" si="29"/>
        <v>0</v>
      </c>
      <c r="B588" s="179"/>
      <c r="C588" s="179"/>
      <c r="D588" s="59" t="s">
        <v>155</v>
      </c>
      <c r="E588" s="20"/>
      <c r="F588" s="20"/>
      <c r="G588" s="20"/>
      <c r="H588" s="20"/>
      <c r="I588" s="20"/>
      <c r="J588" s="20"/>
      <c r="K588" s="20"/>
      <c r="L588" s="35">
        <f t="shared" si="27"/>
        <v>0</v>
      </c>
      <c r="M588" s="35" t="e">
        <f t="shared" si="28"/>
        <v>#DIV/0!</v>
      </c>
    </row>
    <row r="589" spans="1:13" ht="14.4" hidden="1" thickBot="1">
      <c r="A589" s="35">
        <f t="shared" si="29"/>
        <v>0</v>
      </c>
      <c r="B589" s="177" t="s">
        <v>25</v>
      </c>
      <c r="C589" s="178" t="s">
        <v>17</v>
      </c>
      <c r="D589" s="59" t="s">
        <v>38</v>
      </c>
      <c r="E589" s="20"/>
      <c r="F589" s="20"/>
      <c r="G589" s="20"/>
      <c r="H589" s="20"/>
      <c r="I589" s="20"/>
      <c r="J589" s="20"/>
      <c r="K589" s="20"/>
      <c r="L589" s="35">
        <f t="shared" si="27"/>
        <v>0</v>
      </c>
      <c r="M589" s="35" t="e">
        <f t="shared" si="28"/>
        <v>#DIV/0!</v>
      </c>
    </row>
    <row r="590" spans="1:13" ht="14.4" hidden="1" thickBot="1">
      <c r="A590" s="35">
        <f t="shared" si="29"/>
        <v>0</v>
      </c>
      <c r="B590" s="178"/>
      <c r="C590" s="178"/>
      <c r="D590" s="59" t="s">
        <v>67</v>
      </c>
      <c r="E590" s="20"/>
      <c r="F590" s="20"/>
      <c r="G590" s="20"/>
      <c r="H590" s="20"/>
      <c r="I590" s="20"/>
      <c r="J590" s="20"/>
      <c r="K590" s="20"/>
      <c r="L590" s="35">
        <f t="shared" si="27"/>
        <v>0</v>
      </c>
      <c r="M590" s="35" t="e">
        <f t="shared" si="28"/>
        <v>#DIV/0!</v>
      </c>
    </row>
    <row r="591" spans="1:13" ht="14.4" hidden="1" thickBot="1">
      <c r="A591" s="35">
        <f t="shared" si="29"/>
        <v>0</v>
      </c>
      <c r="B591" s="178"/>
      <c r="C591" s="178"/>
      <c r="D591" s="59" t="s">
        <v>116</v>
      </c>
      <c r="E591" s="20"/>
      <c r="F591" s="20"/>
      <c r="G591" s="20"/>
      <c r="H591" s="20"/>
      <c r="I591" s="20"/>
      <c r="J591" s="20"/>
      <c r="K591" s="20"/>
      <c r="L591" s="35">
        <f t="shared" si="27"/>
        <v>0</v>
      </c>
      <c r="M591" s="35" t="e">
        <f t="shared" si="28"/>
        <v>#DIV/0!</v>
      </c>
    </row>
    <row r="592" spans="1:13" ht="14.4" hidden="1" thickBot="1">
      <c r="A592" s="35">
        <f t="shared" si="29"/>
        <v>0</v>
      </c>
      <c r="B592" s="179"/>
      <c r="C592" s="179"/>
      <c r="D592" s="59" t="s">
        <v>155</v>
      </c>
      <c r="E592" s="20"/>
      <c r="F592" s="20"/>
      <c r="G592" s="20"/>
      <c r="H592" s="20"/>
      <c r="I592" s="20"/>
      <c r="J592" s="20"/>
      <c r="K592" s="20"/>
      <c r="L592" s="35">
        <f t="shared" si="27"/>
        <v>0</v>
      </c>
      <c r="M592" s="35" t="e">
        <f t="shared" si="28"/>
        <v>#DIV/0!</v>
      </c>
    </row>
    <row r="593" spans="1:13" ht="14.4" hidden="1" thickBot="1">
      <c r="A593" s="35">
        <f t="shared" si="29"/>
        <v>0</v>
      </c>
      <c r="B593" s="177" t="s">
        <v>26</v>
      </c>
      <c r="C593" s="178" t="s">
        <v>17</v>
      </c>
      <c r="D593" s="59" t="s">
        <v>38</v>
      </c>
      <c r="E593" s="20"/>
      <c r="F593" s="20"/>
      <c r="G593" s="20"/>
      <c r="H593" s="20"/>
      <c r="I593" s="20"/>
      <c r="J593" s="20"/>
      <c r="K593" s="20"/>
      <c r="L593" s="35">
        <f t="shared" si="27"/>
        <v>0</v>
      </c>
      <c r="M593" s="35" t="e">
        <f t="shared" si="28"/>
        <v>#DIV/0!</v>
      </c>
    </row>
    <row r="594" spans="1:13" ht="14.4" hidden="1" thickBot="1">
      <c r="A594" s="35">
        <f t="shared" si="29"/>
        <v>0</v>
      </c>
      <c r="B594" s="178"/>
      <c r="C594" s="178"/>
      <c r="D594" s="59" t="s">
        <v>67</v>
      </c>
      <c r="E594" s="20"/>
      <c r="F594" s="20"/>
      <c r="G594" s="20"/>
      <c r="H594" s="20"/>
      <c r="I594" s="20"/>
      <c r="J594" s="20"/>
      <c r="K594" s="20"/>
      <c r="L594" s="35">
        <f t="shared" si="27"/>
        <v>0</v>
      </c>
      <c r="M594" s="35" t="e">
        <f t="shared" si="28"/>
        <v>#DIV/0!</v>
      </c>
    </row>
    <row r="595" spans="1:13" ht="14.4" hidden="1" thickBot="1">
      <c r="A595" s="35">
        <f t="shared" si="29"/>
        <v>0</v>
      </c>
      <c r="B595" s="178"/>
      <c r="C595" s="178"/>
      <c r="D595" s="59" t="s">
        <v>116</v>
      </c>
      <c r="E595" s="20"/>
      <c r="F595" s="20"/>
      <c r="G595" s="20"/>
      <c r="H595" s="20"/>
      <c r="I595" s="20"/>
      <c r="J595" s="20"/>
      <c r="K595" s="20"/>
      <c r="L595" s="35">
        <f t="shared" si="27"/>
        <v>0</v>
      </c>
      <c r="M595" s="35" t="e">
        <f t="shared" si="28"/>
        <v>#DIV/0!</v>
      </c>
    </row>
    <row r="596" spans="1:13" ht="14.4" hidden="1" thickBot="1">
      <c r="A596" s="35">
        <f t="shared" si="29"/>
        <v>0</v>
      </c>
      <c r="B596" s="179"/>
      <c r="C596" s="179"/>
      <c r="D596" s="59" t="s">
        <v>155</v>
      </c>
      <c r="E596" s="20"/>
      <c r="F596" s="20"/>
      <c r="G596" s="20"/>
      <c r="H596" s="20"/>
      <c r="I596" s="20"/>
      <c r="J596" s="20"/>
      <c r="K596" s="20"/>
      <c r="L596" s="35">
        <f t="shared" si="27"/>
        <v>0</v>
      </c>
      <c r="M596" s="35" t="e">
        <f t="shared" si="28"/>
        <v>#DIV/0!</v>
      </c>
    </row>
    <row r="597" spans="1:13" ht="14.4" hidden="1" thickBot="1">
      <c r="A597" s="35">
        <f t="shared" si="29"/>
        <v>0</v>
      </c>
      <c r="B597" s="177" t="s">
        <v>27</v>
      </c>
      <c r="C597" s="178" t="s">
        <v>17</v>
      </c>
      <c r="D597" s="59" t="s">
        <v>38</v>
      </c>
      <c r="E597" s="20"/>
      <c r="F597" s="20"/>
      <c r="G597" s="20"/>
      <c r="H597" s="20"/>
      <c r="I597" s="20"/>
      <c r="J597" s="20"/>
      <c r="K597" s="20"/>
      <c r="L597" s="35">
        <f t="shared" si="27"/>
        <v>0</v>
      </c>
      <c r="M597" s="35" t="e">
        <f t="shared" si="28"/>
        <v>#DIV/0!</v>
      </c>
    </row>
    <row r="598" spans="1:13" ht="14.4" hidden="1" thickBot="1">
      <c r="A598" s="35">
        <f t="shared" si="29"/>
        <v>0</v>
      </c>
      <c r="B598" s="178"/>
      <c r="C598" s="178"/>
      <c r="D598" s="59" t="s">
        <v>67</v>
      </c>
      <c r="E598" s="20"/>
      <c r="F598" s="20"/>
      <c r="G598" s="20"/>
      <c r="H598" s="20"/>
      <c r="I598" s="20"/>
      <c r="J598" s="20"/>
      <c r="K598" s="20"/>
      <c r="L598" s="35">
        <f t="shared" si="27"/>
        <v>0</v>
      </c>
      <c r="M598" s="35" t="e">
        <f t="shared" si="28"/>
        <v>#DIV/0!</v>
      </c>
    </row>
    <row r="599" spans="1:13" ht="14.4" hidden="1" thickBot="1">
      <c r="A599" s="35">
        <f t="shared" si="29"/>
        <v>0</v>
      </c>
      <c r="B599" s="178"/>
      <c r="C599" s="178"/>
      <c r="D599" s="59" t="s">
        <v>116</v>
      </c>
      <c r="E599" s="20"/>
      <c r="F599" s="20"/>
      <c r="G599" s="20"/>
      <c r="H599" s="20"/>
      <c r="I599" s="20"/>
      <c r="J599" s="20"/>
      <c r="K599" s="20"/>
      <c r="L599" s="35">
        <f t="shared" si="27"/>
        <v>0</v>
      </c>
      <c r="M599" s="35" t="e">
        <f t="shared" si="28"/>
        <v>#DIV/0!</v>
      </c>
    </row>
    <row r="600" spans="1:13" ht="14.4" hidden="1" thickBot="1">
      <c r="A600" s="35">
        <f t="shared" si="29"/>
        <v>0</v>
      </c>
      <c r="B600" s="179"/>
      <c r="C600" s="179"/>
      <c r="D600" s="59" t="s">
        <v>155</v>
      </c>
      <c r="E600" s="20"/>
      <c r="F600" s="20"/>
      <c r="G600" s="20"/>
      <c r="H600" s="20"/>
      <c r="I600" s="20"/>
      <c r="J600" s="20"/>
      <c r="K600" s="20"/>
      <c r="L600" s="35">
        <f t="shared" si="27"/>
        <v>0</v>
      </c>
      <c r="M600" s="35" t="e">
        <f t="shared" si="28"/>
        <v>#DIV/0!</v>
      </c>
    </row>
    <row r="601" spans="1:13" ht="14.4" thickBot="1">
      <c r="A601" s="183" t="s">
        <v>3415</v>
      </c>
      <c r="B601" s="176"/>
      <c r="C601" s="176"/>
      <c r="D601" s="176"/>
      <c r="E601" s="176"/>
      <c r="F601" s="176"/>
      <c r="G601" s="176"/>
      <c r="H601" s="176"/>
      <c r="I601" s="176"/>
      <c r="J601" s="176"/>
      <c r="K601" s="176"/>
      <c r="L601" s="176"/>
      <c r="M601" s="184"/>
    </row>
    <row r="602" spans="1:13" ht="16.2" thickBot="1">
      <c r="A602" s="137" t="s">
        <v>2831</v>
      </c>
      <c r="B602" s="134" t="s">
        <v>4</v>
      </c>
      <c r="C602" s="134" t="s">
        <v>5</v>
      </c>
      <c r="D602" s="134" t="s">
        <v>6</v>
      </c>
      <c r="E602" s="134" t="s">
        <v>31</v>
      </c>
      <c r="F602" s="134" t="s">
        <v>32</v>
      </c>
      <c r="G602" s="134" t="s">
        <v>33</v>
      </c>
      <c r="H602" s="134" t="s">
        <v>34</v>
      </c>
      <c r="I602" s="134" t="s">
        <v>35</v>
      </c>
      <c r="J602" s="134" t="s">
        <v>36</v>
      </c>
      <c r="K602" s="134" t="s">
        <v>37</v>
      </c>
      <c r="L602" s="138" t="s">
        <v>3411</v>
      </c>
      <c r="M602" s="136" t="s">
        <v>3412</v>
      </c>
    </row>
    <row r="603" spans="1:13" ht="27" hidden="1" thickBot="1">
      <c r="A603" s="35">
        <f t="shared" si="29"/>
        <v>21</v>
      </c>
      <c r="B603" s="122" t="s">
        <v>16</v>
      </c>
      <c r="C603" s="88" t="s">
        <v>17</v>
      </c>
      <c r="D603" s="129" t="s">
        <v>38</v>
      </c>
      <c r="E603" s="20" t="s">
        <v>39</v>
      </c>
      <c r="F603" s="20">
        <v>1.61</v>
      </c>
      <c r="G603" s="20">
        <v>1.89</v>
      </c>
      <c r="H603" s="20">
        <v>0.71</v>
      </c>
      <c r="I603" s="20">
        <v>0.56999999999999995</v>
      </c>
      <c r="J603" s="20">
        <v>0.19</v>
      </c>
      <c r="K603" s="20">
        <v>4.9752999999999998</v>
      </c>
      <c r="L603" s="35">
        <f>_xlfn.MINIFS($I$603:$I$1452,$B$603:$B$1452,B603,$D$603:$D$1452,D603)</f>
        <v>0.28999999999999998</v>
      </c>
      <c r="M603" s="35">
        <f>ROUND(I603/L603,0)</f>
        <v>2</v>
      </c>
    </row>
    <row r="604" spans="1:13" ht="27" thickBot="1">
      <c r="A604" s="35">
        <f t="shared" si="29"/>
        <v>1</v>
      </c>
      <c r="B604" s="89" t="s">
        <v>16</v>
      </c>
      <c r="C604" s="88" t="s">
        <v>17</v>
      </c>
      <c r="D604" s="129" t="s">
        <v>38</v>
      </c>
      <c r="E604" s="59" t="s">
        <v>42</v>
      </c>
      <c r="F604" s="20">
        <v>1.61</v>
      </c>
      <c r="G604" s="20">
        <v>1.07</v>
      </c>
      <c r="H604" s="20">
        <v>1.01</v>
      </c>
      <c r="I604" s="20">
        <v>0.28999999999999998</v>
      </c>
      <c r="J604" s="20">
        <v>0.18</v>
      </c>
      <c r="K604" s="20">
        <v>4.1532999999999998</v>
      </c>
      <c r="L604" s="35">
        <f t="shared" ref="L604:L667" si="30">_xlfn.MINIFS($I$603:$I$1452,$B$603:$B$1452,B604,$D$603:$D$1452,D604)</f>
        <v>0.28999999999999998</v>
      </c>
      <c r="M604" s="35">
        <f t="shared" ref="M604:M667" si="31">ROUND(I604/L604,0)</f>
        <v>1</v>
      </c>
    </row>
    <row r="605" spans="1:13" ht="27" hidden="1" thickBot="1">
      <c r="A605" s="35">
        <f t="shared" si="29"/>
        <v>11</v>
      </c>
      <c r="B605" s="89" t="s">
        <v>16</v>
      </c>
      <c r="C605" s="88" t="s">
        <v>17</v>
      </c>
      <c r="D605" s="129" t="s">
        <v>38</v>
      </c>
      <c r="E605" s="20" t="s">
        <v>40</v>
      </c>
      <c r="F605" s="20">
        <v>1.61</v>
      </c>
      <c r="G605" s="20">
        <v>0.43</v>
      </c>
      <c r="H605" s="20">
        <v>1.01</v>
      </c>
      <c r="I605" s="20">
        <v>0.28999999999999998</v>
      </c>
      <c r="J605" s="20">
        <v>0.21</v>
      </c>
      <c r="K605" s="20">
        <v>3.5564</v>
      </c>
      <c r="L605" s="35">
        <f t="shared" si="30"/>
        <v>0.28999999999999998</v>
      </c>
      <c r="M605" s="35">
        <f t="shared" si="31"/>
        <v>1</v>
      </c>
    </row>
    <row r="606" spans="1:13" ht="40.200000000000003" hidden="1" thickBot="1">
      <c r="A606" s="35">
        <f t="shared" si="29"/>
        <v>17</v>
      </c>
      <c r="B606" s="89" t="s">
        <v>16</v>
      </c>
      <c r="C606" s="88" t="s">
        <v>17</v>
      </c>
      <c r="D606" s="129" t="s">
        <v>38</v>
      </c>
      <c r="E606" s="20" t="s">
        <v>182</v>
      </c>
      <c r="F606" s="20">
        <v>1.61</v>
      </c>
      <c r="G606" s="20">
        <v>0.47</v>
      </c>
      <c r="H606" s="20">
        <v>1.01</v>
      </c>
      <c r="I606" s="20">
        <v>0.28999999999999998</v>
      </c>
      <c r="J606" s="20">
        <v>0.17</v>
      </c>
      <c r="K606" s="20">
        <v>3.5476999999999999</v>
      </c>
      <c r="L606" s="35">
        <f t="shared" si="30"/>
        <v>0.28999999999999998</v>
      </c>
      <c r="M606" s="35">
        <f t="shared" si="31"/>
        <v>1</v>
      </c>
    </row>
    <row r="607" spans="1:13" ht="27" hidden="1" thickBot="1">
      <c r="A607" s="35">
        <f t="shared" si="29"/>
        <v>19</v>
      </c>
      <c r="B607" s="89" t="s">
        <v>16</v>
      </c>
      <c r="C607" s="88" t="s">
        <v>17</v>
      </c>
      <c r="D607" s="129" t="s">
        <v>38</v>
      </c>
      <c r="E607" s="20" t="s">
        <v>43</v>
      </c>
      <c r="F607" s="20">
        <v>1.61</v>
      </c>
      <c r="G607" s="20">
        <v>0.38</v>
      </c>
      <c r="H607" s="20">
        <v>1.01</v>
      </c>
      <c r="I607" s="20">
        <v>0.28999999999999998</v>
      </c>
      <c r="J607" s="20">
        <v>0.22</v>
      </c>
      <c r="K607" s="20">
        <v>3.5122</v>
      </c>
      <c r="L607" s="35">
        <f t="shared" si="30"/>
        <v>0.28999999999999998</v>
      </c>
      <c r="M607" s="35">
        <f t="shared" si="31"/>
        <v>1</v>
      </c>
    </row>
    <row r="608" spans="1:13" ht="27" hidden="1" thickBot="1">
      <c r="A608" s="35">
        <f t="shared" si="29"/>
        <v>7</v>
      </c>
      <c r="B608" s="89" t="s">
        <v>16</v>
      </c>
      <c r="C608" s="88" t="s">
        <v>17</v>
      </c>
      <c r="D608" s="129" t="s">
        <v>38</v>
      </c>
      <c r="E608" s="20" t="s">
        <v>49</v>
      </c>
      <c r="F608" s="20">
        <v>1.63</v>
      </c>
      <c r="G608" s="20">
        <v>0</v>
      </c>
      <c r="H608" s="20">
        <v>1.01</v>
      </c>
      <c r="I608" s="20">
        <v>0.56999999999999995</v>
      </c>
      <c r="J608" s="20">
        <v>0.17</v>
      </c>
      <c r="K608" s="20">
        <v>3.3833000000000002</v>
      </c>
      <c r="L608" s="35">
        <f t="shared" si="30"/>
        <v>0.28999999999999998</v>
      </c>
      <c r="M608" s="35">
        <f t="shared" si="31"/>
        <v>2</v>
      </c>
    </row>
    <row r="609" spans="1:13" ht="14.4" hidden="1" thickBot="1">
      <c r="A609" s="35">
        <f t="shared" si="29"/>
        <v>8</v>
      </c>
      <c r="B609" s="89" t="s">
        <v>16</v>
      </c>
      <c r="C609" s="88" t="s">
        <v>17</v>
      </c>
      <c r="D609" s="129" t="s">
        <v>38</v>
      </c>
      <c r="E609" s="20" t="s">
        <v>57</v>
      </c>
      <c r="F609" s="20">
        <v>1.61</v>
      </c>
      <c r="G609" s="20">
        <v>0</v>
      </c>
      <c r="H609" s="20">
        <v>1.01</v>
      </c>
      <c r="I609" s="20">
        <v>0.56999999999999995</v>
      </c>
      <c r="J609" s="20">
        <v>0.14000000000000001</v>
      </c>
      <c r="K609" s="20">
        <v>3.3376000000000001</v>
      </c>
      <c r="L609" s="35">
        <f t="shared" si="30"/>
        <v>0.28999999999999998</v>
      </c>
      <c r="M609" s="35">
        <f t="shared" si="31"/>
        <v>2</v>
      </c>
    </row>
    <row r="610" spans="1:13" ht="27" hidden="1" thickBot="1">
      <c r="A610" s="35">
        <f t="shared" si="29"/>
        <v>18</v>
      </c>
      <c r="B610" s="89" t="s">
        <v>16</v>
      </c>
      <c r="C610" s="88" t="s">
        <v>17</v>
      </c>
      <c r="D610" s="129" t="s">
        <v>38</v>
      </c>
      <c r="E610" s="20" t="s">
        <v>45</v>
      </c>
      <c r="F610" s="20">
        <v>1.66</v>
      </c>
      <c r="G610" s="20">
        <v>0.13</v>
      </c>
      <c r="H610" s="20">
        <v>1.05</v>
      </c>
      <c r="I610" s="20">
        <v>0.28999999999999998</v>
      </c>
      <c r="J610" s="20">
        <v>0.19</v>
      </c>
      <c r="K610" s="20">
        <v>3.3157999999999999</v>
      </c>
      <c r="L610" s="35">
        <f t="shared" si="30"/>
        <v>0.28999999999999998</v>
      </c>
      <c r="M610" s="35">
        <f t="shared" si="31"/>
        <v>1</v>
      </c>
    </row>
    <row r="611" spans="1:13" ht="27" hidden="1" thickBot="1">
      <c r="A611" s="35">
        <f t="shared" si="29"/>
        <v>19</v>
      </c>
      <c r="B611" s="89" t="s">
        <v>16</v>
      </c>
      <c r="C611" s="88" t="s">
        <v>17</v>
      </c>
      <c r="D611" s="129" t="s">
        <v>38</v>
      </c>
      <c r="E611" s="20" t="s">
        <v>46</v>
      </c>
      <c r="F611" s="20">
        <v>1.61</v>
      </c>
      <c r="G611" s="20">
        <v>0.18</v>
      </c>
      <c r="H611" s="20">
        <v>1.01</v>
      </c>
      <c r="I611" s="20">
        <v>0.28999999999999998</v>
      </c>
      <c r="J611" s="20">
        <v>0.17</v>
      </c>
      <c r="K611" s="20">
        <v>3.2608000000000001</v>
      </c>
      <c r="L611" s="35">
        <f t="shared" si="30"/>
        <v>0.28999999999999998</v>
      </c>
      <c r="M611" s="35">
        <f t="shared" si="31"/>
        <v>1</v>
      </c>
    </row>
    <row r="612" spans="1:13" ht="27" hidden="1" thickBot="1">
      <c r="A612" s="35">
        <f t="shared" si="29"/>
        <v>16</v>
      </c>
      <c r="B612" s="89" t="s">
        <v>16</v>
      </c>
      <c r="C612" s="88" t="s">
        <v>17</v>
      </c>
      <c r="D612" s="129" t="s">
        <v>38</v>
      </c>
      <c r="E612" s="20" t="s">
        <v>41</v>
      </c>
      <c r="F612" s="20">
        <v>1.61</v>
      </c>
      <c r="G612" s="20">
        <v>0.13</v>
      </c>
      <c r="H612" s="20">
        <v>1.05</v>
      </c>
      <c r="I612" s="20">
        <v>0.28999999999999998</v>
      </c>
      <c r="J612" s="20">
        <v>0.17</v>
      </c>
      <c r="K612" s="20">
        <v>3.2414999999999998</v>
      </c>
      <c r="L612" s="35">
        <f t="shared" si="30"/>
        <v>0.28999999999999998</v>
      </c>
      <c r="M612" s="35">
        <f t="shared" si="31"/>
        <v>1</v>
      </c>
    </row>
    <row r="613" spans="1:13" ht="27" hidden="1" thickBot="1">
      <c r="A613" s="35">
        <f t="shared" si="29"/>
        <v>22</v>
      </c>
      <c r="B613" s="89" t="s">
        <v>16</v>
      </c>
      <c r="C613" s="88" t="s">
        <v>17</v>
      </c>
      <c r="D613" s="129" t="s">
        <v>38</v>
      </c>
      <c r="E613" s="20" t="s">
        <v>207</v>
      </c>
      <c r="F613" s="20">
        <v>1.61</v>
      </c>
      <c r="G613" s="20">
        <v>0.12</v>
      </c>
      <c r="H613" s="20">
        <v>1.01</v>
      </c>
      <c r="I613" s="20">
        <v>0.28999999999999998</v>
      </c>
      <c r="J613" s="20">
        <v>0.2</v>
      </c>
      <c r="K613" s="20">
        <v>3.2254</v>
      </c>
      <c r="L613" s="35">
        <f t="shared" si="30"/>
        <v>0.28999999999999998</v>
      </c>
      <c r="M613" s="35">
        <f t="shared" si="31"/>
        <v>1</v>
      </c>
    </row>
    <row r="614" spans="1:13" ht="14.4" hidden="1" thickBot="1">
      <c r="A614" s="35">
        <f t="shared" si="29"/>
        <v>20</v>
      </c>
      <c r="B614" s="89" t="s">
        <v>16</v>
      </c>
      <c r="C614" s="88" t="s">
        <v>17</v>
      </c>
      <c r="D614" s="129" t="s">
        <v>38</v>
      </c>
      <c r="E614" s="20" t="s">
        <v>47</v>
      </c>
      <c r="F614" s="20">
        <v>1.61</v>
      </c>
      <c r="G614" s="20">
        <v>0.13</v>
      </c>
      <c r="H614" s="20">
        <v>1.01</v>
      </c>
      <c r="I614" s="20">
        <v>0.28999999999999998</v>
      </c>
      <c r="J614" s="20">
        <v>0.19</v>
      </c>
      <c r="K614" s="20">
        <v>3.2229999999999999</v>
      </c>
      <c r="L614" s="35">
        <f t="shared" si="30"/>
        <v>0.28999999999999998</v>
      </c>
      <c r="M614" s="35">
        <f t="shared" si="31"/>
        <v>1</v>
      </c>
    </row>
    <row r="615" spans="1:13" ht="40.200000000000003" hidden="1" thickBot="1">
      <c r="A615" s="35">
        <f t="shared" si="29"/>
        <v>14</v>
      </c>
      <c r="B615" s="89" t="s">
        <v>16</v>
      </c>
      <c r="C615" s="88" t="s">
        <v>17</v>
      </c>
      <c r="D615" s="129" t="s">
        <v>38</v>
      </c>
      <c r="E615" s="20" t="s">
        <v>44</v>
      </c>
      <c r="F615" s="20">
        <v>1.61</v>
      </c>
      <c r="G615" s="20">
        <v>0.06</v>
      </c>
      <c r="H615" s="20">
        <v>1.01</v>
      </c>
      <c r="I615" s="20">
        <v>0.28999999999999998</v>
      </c>
      <c r="J615" s="20">
        <v>0.18</v>
      </c>
      <c r="K615" s="20">
        <v>3.1501000000000001</v>
      </c>
      <c r="L615" s="35">
        <f t="shared" si="30"/>
        <v>0.28999999999999998</v>
      </c>
      <c r="M615" s="35">
        <f t="shared" si="31"/>
        <v>1</v>
      </c>
    </row>
    <row r="616" spans="1:13" ht="27" hidden="1" thickBot="1">
      <c r="A616" s="35">
        <f t="shared" si="29"/>
        <v>22</v>
      </c>
      <c r="B616" s="89" t="s">
        <v>16</v>
      </c>
      <c r="C616" s="88" t="s">
        <v>17</v>
      </c>
      <c r="D616" s="129" t="s">
        <v>38</v>
      </c>
      <c r="E616" s="20" t="s">
        <v>208</v>
      </c>
      <c r="F616" s="20">
        <v>1.61</v>
      </c>
      <c r="G616" s="20">
        <v>0</v>
      </c>
      <c r="H616" s="20">
        <v>1.01</v>
      </c>
      <c r="I616" s="20">
        <v>0.28999999999999998</v>
      </c>
      <c r="J616" s="20">
        <v>0.18</v>
      </c>
      <c r="K616" s="20">
        <v>3.0916000000000001</v>
      </c>
      <c r="L616" s="35">
        <f t="shared" si="30"/>
        <v>0.28999999999999998</v>
      </c>
      <c r="M616" s="35">
        <f t="shared" si="31"/>
        <v>1</v>
      </c>
    </row>
    <row r="617" spans="1:13" ht="27" hidden="1" thickBot="1">
      <c r="A617" s="35">
        <f t="shared" si="29"/>
        <v>4</v>
      </c>
      <c r="B617" s="89" t="s">
        <v>16</v>
      </c>
      <c r="C617" s="88" t="s">
        <v>17</v>
      </c>
      <c r="D617" s="129" t="s">
        <v>38</v>
      </c>
      <c r="E617" s="20" t="s">
        <v>50</v>
      </c>
      <c r="F617" s="20">
        <v>1.61</v>
      </c>
      <c r="G617" s="20">
        <v>0</v>
      </c>
      <c r="H617" s="20">
        <v>1.05</v>
      </c>
      <c r="I617" s="20">
        <v>0.28999999999999998</v>
      </c>
      <c r="J617" s="20">
        <v>0.14000000000000001</v>
      </c>
      <c r="K617" s="20">
        <v>3.0855999999999999</v>
      </c>
      <c r="L617" s="35">
        <f t="shared" si="30"/>
        <v>0.28999999999999998</v>
      </c>
      <c r="M617" s="35">
        <f t="shared" si="31"/>
        <v>1</v>
      </c>
    </row>
    <row r="618" spans="1:13" ht="27" hidden="1" thickBot="1">
      <c r="A618" s="35">
        <f t="shared" si="29"/>
        <v>4</v>
      </c>
      <c r="B618" s="89" t="s">
        <v>16</v>
      </c>
      <c r="C618" s="88" t="s">
        <v>17</v>
      </c>
      <c r="D618" s="129" t="s">
        <v>38</v>
      </c>
      <c r="E618" s="20" t="s">
        <v>48</v>
      </c>
      <c r="F618" s="20">
        <v>1.61</v>
      </c>
      <c r="G618" s="20">
        <v>0</v>
      </c>
      <c r="H618" s="20">
        <v>1.05</v>
      </c>
      <c r="I618" s="20">
        <v>0.28999999999999998</v>
      </c>
      <c r="J618" s="20">
        <v>0.14000000000000001</v>
      </c>
      <c r="K618" s="20">
        <v>3.0855999999999999</v>
      </c>
      <c r="L618" s="35">
        <f t="shared" si="30"/>
        <v>0.28999999999999998</v>
      </c>
      <c r="M618" s="35">
        <f t="shared" si="31"/>
        <v>1</v>
      </c>
    </row>
    <row r="619" spans="1:13" ht="27" hidden="1" thickBot="1">
      <c r="A619" s="35">
        <f t="shared" si="29"/>
        <v>9</v>
      </c>
      <c r="B619" s="89" t="s">
        <v>16</v>
      </c>
      <c r="C619" s="88" t="s">
        <v>17</v>
      </c>
      <c r="D619" s="129" t="s">
        <v>38</v>
      </c>
      <c r="E619" s="20" t="s">
        <v>54</v>
      </c>
      <c r="F619" s="20">
        <v>1.61</v>
      </c>
      <c r="G619" s="20">
        <v>0</v>
      </c>
      <c r="H619" s="20">
        <v>1.01</v>
      </c>
      <c r="I619" s="20">
        <v>0.28999999999999998</v>
      </c>
      <c r="J619" s="20">
        <v>0.17</v>
      </c>
      <c r="K619" s="20">
        <v>3.0796999999999999</v>
      </c>
      <c r="L619" s="35">
        <f t="shared" si="30"/>
        <v>0.28999999999999998</v>
      </c>
      <c r="M619" s="35">
        <f t="shared" si="31"/>
        <v>1</v>
      </c>
    </row>
    <row r="620" spans="1:13" ht="27" hidden="1" thickBot="1">
      <c r="A620" s="35">
        <f t="shared" si="29"/>
        <v>10</v>
      </c>
      <c r="B620" s="89" t="s">
        <v>16</v>
      </c>
      <c r="C620" s="88" t="s">
        <v>17</v>
      </c>
      <c r="D620" s="129" t="s">
        <v>38</v>
      </c>
      <c r="E620" s="20" t="s">
        <v>51</v>
      </c>
      <c r="F620" s="20">
        <v>1.61</v>
      </c>
      <c r="G620" s="20">
        <v>0</v>
      </c>
      <c r="H620" s="20">
        <v>1.01</v>
      </c>
      <c r="I620" s="20">
        <v>0.28999999999999998</v>
      </c>
      <c r="J620" s="20">
        <v>0.17</v>
      </c>
      <c r="K620" s="20">
        <v>3.0789</v>
      </c>
      <c r="L620" s="35">
        <f t="shared" si="30"/>
        <v>0.28999999999999998</v>
      </c>
      <c r="M620" s="35">
        <f t="shared" si="31"/>
        <v>1</v>
      </c>
    </row>
    <row r="621" spans="1:13" ht="27" hidden="1" thickBot="1">
      <c r="A621" s="35">
        <f t="shared" si="29"/>
        <v>13</v>
      </c>
      <c r="B621" s="89" t="s">
        <v>16</v>
      </c>
      <c r="C621" s="88" t="s">
        <v>17</v>
      </c>
      <c r="D621" s="129" t="s">
        <v>38</v>
      </c>
      <c r="E621" s="20" t="s">
        <v>52</v>
      </c>
      <c r="F621" s="20">
        <v>1.61</v>
      </c>
      <c r="G621" s="20">
        <v>0</v>
      </c>
      <c r="H621" s="20">
        <v>1.01</v>
      </c>
      <c r="I621" s="20">
        <v>0.28999999999999998</v>
      </c>
      <c r="J621" s="20">
        <v>0.17</v>
      </c>
      <c r="K621" s="20">
        <v>3.0789</v>
      </c>
      <c r="L621" s="35">
        <f t="shared" si="30"/>
        <v>0.28999999999999998</v>
      </c>
      <c r="M621" s="35">
        <f t="shared" si="31"/>
        <v>1</v>
      </c>
    </row>
    <row r="622" spans="1:13" ht="40.200000000000003" hidden="1" thickBot="1">
      <c r="A622" s="35">
        <f t="shared" si="29"/>
        <v>23</v>
      </c>
      <c r="B622" s="89" t="s">
        <v>16</v>
      </c>
      <c r="C622" s="88" t="s">
        <v>17</v>
      </c>
      <c r="D622" s="129" t="s">
        <v>38</v>
      </c>
      <c r="E622" s="20" t="s">
        <v>60</v>
      </c>
      <c r="F622" s="20">
        <v>1.61</v>
      </c>
      <c r="G622" s="20">
        <v>0</v>
      </c>
      <c r="H622" s="20">
        <v>1.01</v>
      </c>
      <c r="I622" s="20">
        <v>0.28999999999999998</v>
      </c>
      <c r="J622" s="20">
        <v>0.17</v>
      </c>
      <c r="K622" s="20">
        <v>3.0789</v>
      </c>
      <c r="L622" s="35">
        <f t="shared" si="30"/>
        <v>0.28999999999999998</v>
      </c>
      <c r="M622" s="35">
        <f t="shared" si="31"/>
        <v>1</v>
      </c>
    </row>
    <row r="623" spans="1:13" ht="27" hidden="1" thickBot="1">
      <c r="A623" s="35">
        <f t="shared" si="29"/>
        <v>3</v>
      </c>
      <c r="B623" s="89" t="s">
        <v>16</v>
      </c>
      <c r="C623" s="88" t="s">
        <v>17</v>
      </c>
      <c r="D623" s="129" t="s">
        <v>38</v>
      </c>
      <c r="E623" s="20" t="s">
        <v>61</v>
      </c>
      <c r="F623" s="20">
        <v>1.61</v>
      </c>
      <c r="G623" s="20">
        <v>0</v>
      </c>
      <c r="H623" s="20">
        <v>1.01</v>
      </c>
      <c r="I623" s="20">
        <v>0.28999999999999998</v>
      </c>
      <c r="J623" s="20">
        <v>0.17</v>
      </c>
      <c r="K623" s="20">
        <v>3.0789</v>
      </c>
      <c r="L623" s="35">
        <f t="shared" si="30"/>
        <v>0.28999999999999998</v>
      </c>
      <c r="M623" s="35">
        <f t="shared" si="31"/>
        <v>1</v>
      </c>
    </row>
    <row r="624" spans="1:13" ht="40.200000000000003" hidden="1" thickBot="1">
      <c r="A624" s="35">
        <f t="shared" si="29"/>
        <v>6</v>
      </c>
      <c r="B624" s="89" t="s">
        <v>16</v>
      </c>
      <c r="C624" s="88" t="s">
        <v>17</v>
      </c>
      <c r="D624" s="129" t="s">
        <v>38</v>
      </c>
      <c r="E624" s="20" t="s">
        <v>53</v>
      </c>
      <c r="F624" s="20">
        <v>1.61</v>
      </c>
      <c r="G624" s="20">
        <v>0</v>
      </c>
      <c r="H624" s="20">
        <v>1.01</v>
      </c>
      <c r="I624" s="20">
        <v>0.28999999999999998</v>
      </c>
      <c r="J624" s="20">
        <v>0.17</v>
      </c>
      <c r="K624" s="20">
        <v>3.0773000000000001</v>
      </c>
      <c r="L624" s="35">
        <f t="shared" si="30"/>
        <v>0.28999999999999998</v>
      </c>
      <c r="M624" s="35">
        <f t="shared" si="31"/>
        <v>1</v>
      </c>
    </row>
    <row r="625" spans="1:13" ht="14.4" hidden="1" thickBot="1">
      <c r="A625" s="35">
        <f t="shared" si="29"/>
        <v>2</v>
      </c>
      <c r="B625" s="89" t="s">
        <v>16</v>
      </c>
      <c r="C625" s="88" t="s">
        <v>17</v>
      </c>
      <c r="D625" s="129" t="s">
        <v>38</v>
      </c>
      <c r="E625" s="20" t="s">
        <v>56</v>
      </c>
      <c r="F625" s="20">
        <v>1.61</v>
      </c>
      <c r="G625" s="20">
        <v>0</v>
      </c>
      <c r="H625" s="20">
        <v>1.01</v>
      </c>
      <c r="I625" s="20">
        <v>0.28999999999999998</v>
      </c>
      <c r="J625" s="20">
        <v>0.17</v>
      </c>
      <c r="K625" s="20">
        <v>3.0756999999999999</v>
      </c>
      <c r="L625" s="35">
        <f t="shared" si="30"/>
        <v>0.28999999999999998</v>
      </c>
      <c r="M625" s="35">
        <f t="shared" si="31"/>
        <v>1</v>
      </c>
    </row>
    <row r="626" spans="1:13" ht="14.4" hidden="1" thickBot="1">
      <c r="A626" s="35">
        <f t="shared" si="29"/>
        <v>8</v>
      </c>
      <c r="B626" s="89" t="s">
        <v>16</v>
      </c>
      <c r="C626" s="88" t="s">
        <v>17</v>
      </c>
      <c r="D626" s="129" t="s">
        <v>38</v>
      </c>
      <c r="E626" s="20" t="s">
        <v>63</v>
      </c>
      <c r="F626" s="20">
        <v>1.61</v>
      </c>
      <c r="G626" s="20">
        <v>0</v>
      </c>
      <c r="H626" s="20">
        <v>0.71</v>
      </c>
      <c r="I626" s="20">
        <v>0.56999999999999995</v>
      </c>
      <c r="J626" s="20">
        <v>0.16</v>
      </c>
      <c r="K626" s="20">
        <v>3.0545</v>
      </c>
      <c r="L626" s="35">
        <f t="shared" si="30"/>
        <v>0.28999999999999998</v>
      </c>
      <c r="M626" s="35">
        <f t="shared" si="31"/>
        <v>2</v>
      </c>
    </row>
    <row r="627" spans="1:13" ht="27" hidden="1" thickBot="1">
      <c r="A627" s="35">
        <f t="shared" si="29"/>
        <v>10</v>
      </c>
      <c r="B627" s="89" t="s">
        <v>16</v>
      </c>
      <c r="C627" s="88" t="s">
        <v>17</v>
      </c>
      <c r="D627" s="129" t="s">
        <v>38</v>
      </c>
      <c r="E627" s="20" t="s">
        <v>55</v>
      </c>
      <c r="F627" s="20">
        <v>1.61</v>
      </c>
      <c r="G627" s="20">
        <v>0</v>
      </c>
      <c r="H627" s="20">
        <v>1.01</v>
      </c>
      <c r="I627" s="20">
        <v>0.28999999999999998</v>
      </c>
      <c r="J627" s="20">
        <v>0.14000000000000001</v>
      </c>
      <c r="K627" s="20">
        <v>3.0526</v>
      </c>
      <c r="L627" s="35">
        <f t="shared" si="30"/>
        <v>0.28999999999999998</v>
      </c>
      <c r="M627" s="35">
        <f t="shared" si="31"/>
        <v>1</v>
      </c>
    </row>
    <row r="628" spans="1:13" ht="27" hidden="1" thickBot="1">
      <c r="A628" s="35">
        <f t="shared" si="29"/>
        <v>15</v>
      </c>
      <c r="B628" s="89" t="s">
        <v>16</v>
      </c>
      <c r="C628" s="88" t="s">
        <v>17</v>
      </c>
      <c r="D628" s="129" t="s">
        <v>38</v>
      </c>
      <c r="E628" s="20" t="s">
        <v>58</v>
      </c>
      <c r="F628" s="20">
        <v>1.61</v>
      </c>
      <c r="G628" s="20">
        <v>0</v>
      </c>
      <c r="H628" s="20">
        <v>1.01</v>
      </c>
      <c r="I628" s="20">
        <v>0.28999999999999998</v>
      </c>
      <c r="J628" s="20">
        <v>0.14000000000000001</v>
      </c>
      <c r="K628" s="20">
        <v>3.0518000000000001</v>
      </c>
      <c r="L628" s="35">
        <f t="shared" si="30"/>
        <v>0.28999999999999998</v>
      </c>
      <c r="M628" s="35">
        <f t="shared" si="31"/>
        <v>1</v>
      </c>
    </row>
    <row r="629" spans="1:13" ht="27" hidden="1" thickBot="1">
      <c r="A629" s="35">
        <f t="shared" si="29"/>
        <v>15</v>
      </c>
      <c r="B629" s="89" t="s">
        <v>16</v>
      </c>
      <c r="C629" s="88" t="s">
        <v>17</v>
      </c>
      <c r="D629" s="129" t="s">
        <v>38</v>
      </c>
      <c r="E629" s="20" t="s">
        <v>59</v>
      </c>
      <c r="F629" s="20">
        <v>1.61</v>
      </c>
      <c r="G629" s="20">
        <v>0</v>
      </c>
      <c r="H629" s="20">
        <v>1.01</v>
      </c>
      <c r="I629" s="20">
        <v>0.28999999999999998</v>
      </c>
      <c r="J629" s="20">
        <v>0.14000000000000001</v>
      </c>
      <c r="K629" s="20">
        <v>3.0518000000000001</v>
      </c>
      <c r="L629" s="35">
        <f t="shared" si="30"/>
        <v>0.28999999999999998</v>
      </c>
      <c r="M629" s="35">
        <f t="shared" si="31"/>
        <v>1</v>
      </c>
    </row>
    <row r="630" spans="1:13" ht="27" hidden="1" thickBot="1">
      <c r="A630" s="35">
        <f t="shared" si="29"/>
        <v>5</v>
      </c>
      <c r="B630" s="89" t="s">
        <v>16</v>
      </c>
      <c r="C630" s="88" t="s">
        <v>17</v>
      </c>
      <c r="D630" s="129" t="s">
        <v>38</v>
      </c>
      <c r="E630" s="20" t="s">
        <v>62</v>
      </c>
      <c r="F630" s="20">
        <v>1.61</v>
      </c>
      <c r="G630" s="20">
        <v>0</v>
      </c>
      <c r="H630" s="20">
        <v>1.01</v>
      </c>
      <c r="I630" s="20">
        <v>0.28999999999999998</v>
      </c>
      <c r="J630" s="20">
        <v>0.11</v>
      </c>
      <c r="K630" s="20">
        <v>3.0185</v>
      </c>
      <c r="L630" s="35">
        <f t="shared" si="30"/>
        <v>0.28999999999999998</v>
      </c>
      <c r="M630" s="35">
        <f t="shared" si="31"/>
        <v>1</v>
      </c>
    </row>
    <row r="631" spans="1:13" ht="27" hidden="1" thickBot="1">
      <c r="A631" s="35">
        <f t="shared" si="29"/>
        <v>12</v>
      </c>
      <c r="B631" s="89" t="s">
        <v>16</v>
      </c>
      <c r="C631" s="88" t="s">
        <v>17</v>
      </c>
      <c r="D631" s="129" t="s">
        <v>38</v>
      </c>
      <c r="E631" s="20" t="s">
        <v>64</v>
      </c>
      <c r="F631" s="20">
        <v>1.61</v>
      </c>
      <c r="G631" s="20">
        <v>0</v>
      </c>
      <c r="H631" s="20">
        <v>0.71</v>
      </c>
      <c r="I631" s="20">
        <v>0.28999999999999998</v>
      </c>
      <c r="J631" s="20">
        <v>0.17</v>
      </c>
      <c r="K631" s="20">
        <v>2.7736000000000001</v>
      </c>
      <c r="L631" s="35">
        <f t="shared" si="30"/>
        <v>0.28999999999999998</v>
      </c>
      <c r="M631" s="35">
        <f t="shared" si="31"/>
        <v>1</v>
      </c>
    </row>
    <row r="632" spans="1:13" ht="27" hidden="1" thickBot="1">
      <c r="A632" s="35">
        <f t="shared" si="29"/>
        <v>5</v>
      </c>
      <c r="B632" s="89" t="s">
        <v>16</v>
      </c>
      <c r="C632" s="88" t="s">
        <v>17</v>
      </c>
      <c r="D632" s="129" t="s">
        <v>38</v>
      </c>
      <c r="E632" s="20" t="s">
        <v>65</v>
      </c>
      <c r="F632" s="20">
        <v>1.61</v>
      </c>
      <c r="G632" s="20">
        <v>0</v>
      </c>
      <c r="H632" s="20">
        <v>0.71</v>
      </c>
      <c r="I632" s="20">
        <v>0.28999999999999998</v>
      </c>
      <c r="J632" s="20">
        <v>0.09</v>
      </c>
      <c r="K632" s="20">
        <v>2.6985000000000001</v>
      </c>
      <c r="L632" s="35">
        <f t="shared" si="30"/>
        <v>0.28999999999999998</v>
      </c>
      <c r="M632" s="35">
        <f t="shared" si="31"/>
        <v>1</v>
      </c>
    </row>
    <row r="633" spans="1:13" ht="27" hidden="1" thickBot="1">
      <c r="A633" s="35">
        <f t="shared" si="29"/>
        <v>3</v>
      </c>
      <c r="B633" s="89" t="s">
        <v>16</v>
      </c>
      <c r="C633" s="88" t="s">
        <v>17</v>
      </c>
      <c r="D633" s="129" t="s">
        <v>38</v>
      </c>
      <c r="E633" s="20" t="s">
        <v>66</v>
      </c>
      <c r="F633" s="20">
        <v>1.61</v>
      </c>
      <c r="G633" s="20">
        <v>0</v>
      </c>
      <c r="H633" s="20">
        <v>0.71</v>
      </c>
      <c r="I633" s="20">
        <v>0.28999999999999998</v>
      </c>
      <c r="J633" s="20">
        <v>0</v>
      </c>
      <c r="K633" s="20">
        <v>2.605</v>
      </c>
      <c r="L633" s="35">
        <f t="shared" si="30"/>
        <v>0.28999999999999998</v>
      </c>
      <c r="M633" s="35">
        <f t="shared" si="31"/>
        <v>1</v>
      </c>
    </row>
    <row r="634" spans="1:13" ht="27" hidden="1" thickBot="1">
      <c r="A634" s="35">
        <f t="shared" si="29"/>
        <v>21</v>
      </c>
      <c r="B634" s="89" t="s">
        <v>16</v>
      </c>
      <c r="C634" s="88" t="s">
        <v>17</v>
      </c>
      <c r="D634" s="125" t="s">
        <v>67</v>
      </c>
      <c r="E634" s="20" t="s">
        <v>68</v>
      </c>
      <c r="F634" s="20">
        <v>0.53</v>
      </c>
      <c r="G634" s="20">
        <v>1.1100000000000001</v>
      </c>
      <c r="H634" s="20">
        <v>0.9</v>
      </c>
      <c r="I634" s="20">
        <v>0.19</v>
      </c>
      <c r="J634" s="20">
        <v>0.56000000000000005</v>
      </c>
      <c r="K634" s="20">
        <v>3.2852000000000001</v>
      </c>
      <c r="L634" s="35">
        <f t="shared" si="30"/>
        <v>0.09</v>
      </c>
      <c r="M634" s="35">
        <f t="shared" si="31"/>
        <v>2</v>
      </c>
    </row>
    <row r="635" spans="1:13" ht="27" thickBot="1">
      <c r="A635" s="35">
        <f t="shared" si="29"/>
        <v>1</v>
      </c>
      <c r="B635" s="89" t="s">
        <v>16</v>
      </c>
      <c r="C635" s="88" t="s">
        <v>17</v>
      </c>
      <c r="D635" s="125" t="s">
        <v>67</v>
      </c>
      <c r="E635" s="59" t="s">
        <v>79</v>
      </c>
      <c r="F635" s="20">
        <v>0.53</v>
      </c>
      <c r="G635" s="20">
        <v>1.48</v>
      </c>
      <c r="H635" s="20">
        <v>0.63</v>
      </c>
      <c r="I635" s="20">
        <v>0.09</v>
      </c>
      <c r="J635" s="20">
        <v>0.54</v>
      </c>
      <c r="K635" s="20">
        <v>3.2725</v>
      </c>
      <c r="L635" s="35">
        <f t="shared" si="30"/>
        <v>0.09</v>
      </c>
      <c r="M635" s="35">
        <f t="shared" si="31"/>
        <v>1</v>
      </c>
    </row>
    <row r="636" spans="1:13" ht="40.200000000000003" hidden="1" thickBot="1">
      <c r="A636" s="35">
        <f t="shared" si="29"/>
        <v>17</v>
      </c>
      <c r="B636" s="89" t="s">
        <v>16</v>
      </c>
      <c r="C636" s="88" t="s">
        <v>17</v>
      </c>
      <c r="D636" s="125" t="s">
        <v>67</v>
      </c>
      <c r="E636" s="20" t="s">
        <v>74</v>
      </c>
      <c r="F636" s="20">
        <v>0.53</v>
      </c>
      <c r="G636" s="20">
        <v>1.71</v>
      </c>
      <c r="H636" s="20">
        <v>0.63</v>
      </c>
      <c r="I636" s="20">
        <v>0.09</v>
      </c>
      <c r="J636" s="20">
        <v>0.28000000000000003</v>
      </c>
      <c r="K636" s="20">
        <v>3.2423999999999999</v>
      </c>
      <c r="L636" s="35">
        <f t="shared" si="30"/>
        <v>0.09</v>
      </c>
      <c r="M636" s="35">
        <f t="shared" si="31"/>
        <v>1</v>
      </c>
    </row>
    <row r="637" spans="1:13" ht="27" hidden="1" thickBot="1">
      <c r="A637" s="35">
        <f t="shared" si="29"/>
        <v>7</v>
      </c>
      <c r="B637" s="89" t="s">
        <v>16</v>
      </c>
      <c r="C637" s="88" t="s">
        <v>17</v>
      </c>
      <c r="D637" s="125" t="s">
        <v>67</v>
      </c>
      <c r="E637" s="20" t="s">
        <v>69</v>
      </c>
      <c r="F637" s="20">
        <v>0.54</v>
      </c>
      <c r="G637" s="20">
        <v>0.85</v>
      </c>
      <c r="H637" s="20">
        <v>0.93</v>
      </c>
      <c r="I637" s="20">
        <v>0.19</v>
      </c>
      <c r="J637" s="20">
        <v>0.44</v>
      </c>
      <c r="K637" s="20">
        <v>2.9510000000000001</v>
      </c>
      <c r="L637" s="35">
        <f t="shared" si="30"/>
        <v>0.09</v>
      </c>
      <c r="M637" s="35">
        <f t="shared" si="31"/>
        <v>2</v>
      </c>
    </row>
    <row r="638" spans="1:13" ht="27" hidden="1" thickBot="1">
      <c r="A638" s="35">
        <f t="shared" si="29"/>
        <v>7</v>
      </c>
      <c r="B638" s="89" t="s">
        <v>16</v>
      </c>
      <c r="C638" s="88" t="s">
        <v>17</v>
      </c>
      <c r="D638" s="125" t="s">
        <v>67</v>
      </c>
      <c r="E638" s="20" t="s">
        <v>70</v>
      </c>
      <c r="F638" s="20">
        <v>0.54</v>
      </c>
      <c r="G638" s="20">
        <v>0.81</v>
      </c>
      <c r="H638" s="20">
        <v>0.9</v>
      </c>
      <c r="I638" s="20">
        <v>0.19</v>
      </c>
      <c r="J638" s="20">
        <v>0.44</v>
      </c>
      <c r="K638" s="20">
        <v>2.8759000000000001</v>
      </c>
      <c r="L638" s="35">
        <f t="shared" si="30"/>
        <v>0.09</v>
      </c>
      <c r="M638" s="35">
        <f t="shared" si="31"/>
        <v>2</v>
      </c>
    </row>
    <row r="639" spans="1:13" ht="14.4" hidden="1" thickBot="1">
      <c r="A639" s="35">
        <f t="shared" si="29"/>
        <v>2</v>
      </c>
      <c r="B639" s="89" t="s">
        <v>16</v>
      </c>
      <c r="C639" s="88" t="s">
        <v>17</v>
      </c>
      <c r="D639" s="125" t="s">
        <v>67</v>
      </c>
      <c r="E639" s="20" t="s">
        <v>71</v>
      </c>
      <c r="F639" s="20">
        <v>0.53</v>
      </c>
      <c r="G639" s="20">
        <v>0.56999999999999995</v>
      </c>
      <c r="H639" s="20">
        <v>0.9</v>
      </c>
      <c r="I639" s="20">
        <v>0.09</v>
      </c>
      <c r="J639" s="20">
        <v>0.45</v>
      </c>
      <c r="K639" s="20">
        <v>2.5499999999999998</v>
      </c>
      <c r="L639" s="35">
        <f t="shared" si="30"/>
        <v>0.09</v>
      </c>
      <c r="M639" s="35">
        <f t="shared" si="31"/>
        <v>1</v>
      </c>
    </row>
    <row r="640" spans="1:13" ht="27" hidden="1" thickBot="1">
      <c r="A640" s="35">
        <f t="shared" si="29"/>
        <v>19</v>
      </c>
      <c r="B640" s="89" t="s">
        <v>16</v>
      </c>
      <c r="C640" s="88" t="s">
        <v>17</v>
      </c>
      <c r="D640" s="125" t="s">
        <v>67</v>
      </c>
      <c r="E640" s="20" t="s">
        <v>75</v>
      </c>
      <c r="F640" s="20">
        <v>0.53</v>
      </c>
      <c r="G640" s="20">
        <v>0.56000000000000005</v>
      </c>
      <c r="H640" s="20">
        <v>0.9</v>
      </c>
      <c r="I640" s="20">
        <v>0.09</v>
      </c>
      <c r="J640" s="20">
        <v>0.44</v>
      </c>
      <c r="K640" s="20">
        <v>2.5278</v>
      </c>
      <c r="L640" s="35">
        <f t="shared" si="30"/>
        <v>0.09</v>
      </c>
      <c r="M640" s="35">
        <f t="shared" si="31"/>
        <v>1</v>
      </c>
    </row>
    <row r="641" spans="1:13" ht="40.200000000000003" hidden="1" thickBot="1">
      <c r="A641" s="35">
        <f t="shared" si="29"/>
        <v>23</v>
      </c>
      <c r="B641" s="89" t="s">
        <v>16</v>
      </c>
      <c r="C641" s="88" t="s">
        <v>17</v>
      </c>
      <c r="D641" s="125" t="s">
        <v>67</v>
      </c>
      <c r="E641" s="20" t="s">
        <v>84</v>
      </c>
      <c r="F641" s="20">
        <v>0.53</v>
      </c>
      <c r="G641" s="20">
        <v>0.56999999999999995</v>
      </c>
      <c r="H641" s="20">
        <v>0.93</v>
      </c>
      <c r="I641" s="20">
        <v>0.09</v>
      </c>
      <c r="J641" s="20">
        <v>0.37</v>
      </c>
      <c r="K641" s="20">
        <v>2.5026999999999999</v>
      </c>
      <c r="L641" s="35">
        <f t="shared" si="30"/>
        <v>0.09</v>
      </c>
      <c r="M641" s="35">
        <f t="shared" si="31"/>
        <v>1</v>
      </c>
    </row>
    <row r="642" spans="1:13" ht="27" hidden="1" thickBot="1">
      <c r="A642" s="35">
        <f t="shared" si="29"/>
        <v>3</v>
      </c>
      <c r="B642" s="89" t="s">
        <v>16</v>
      </c>
      <c r="C642" s="88" t="s">
        <v>17</v>
      </c>
      <c r="D642" s="125" t="s">
        <v>67</v>
      </c>
      <c r="E642" s="20" t="s">
        <v>85</v>
      </c>
      <c r="F642" s="20">
        <v>0.53</v>
      </c>
      <c r="G642" s="20">
        <v>0.54</v>
      </c>
      <c r="H642" s="20">
        <v>0.9</v>
      </c>
      <c r="I642" s="20">
        <v>0.09</v>
      </c>
      <c r="J642" s="20">
        <v>0.41</v>
      </c>
      <c r="K642" s="20">
        <v>2.4763000000000002</v>
      </c>
      <c r="L642" s="35">
        <f t="shared" si="30"/>
        <v>0.09</v>
      </c>
      <c r="M642" s="35">
        <f t="shared" si="31"/>
        <v>1</v>
      </c>
    </row>
    <row r="643" spans="1:13" ht="40.200000000000003" hidden="1" thickBot="1">
      <c r="A643" s="35">
        <f t="shared" si="29"/>
        <v>23</v>
      </c>
      <c r="B643" s="89" t="s">
        <v>16</v>
      </c>
      <c r="C643" s="88" t="s">
        <v>17</v>
      </c>
      <c r="D643" s="125" t="s">
        <v>67</v>
      </c>
      <c r="E643" s="20" t="s">
        <v>89</v>
      </c>
      <c r="F643" s="20">
        <v>0.53</v>
      </c>
      <c r="G643" s="20">
        <v>0.56999999999999995</v>
      </c>
      <c r="H643" s="20">
        <v>0.9</v>
      </c>
      <c r="I643" s="20">
        <v>0.09</v>
      </c>
      <c r="J643" s="20">
        <v>0.36</v>
      </c>
      <c r="K643" s="20">
        <v>2.4605999999999999</v>
      </c>
      <c r="L643" s="35">
        <f t="shared" si="30"/>
        <v>0.09</v>
      </c>
      <c r="M643" s="35">
        <f t="shared" si="31"/>
        <v>1</v>
      </c>
    </row>
    <row r="644" spans="1:13" ht="27" hidden="1" thickBot="1">
      <c r="A644" s="35">
        <f t="shared" si="29"/>
        <v>16</v>
      </c>
      <c r="B644" s="89" t="s">
        <v>16</v>
      </c>
      <c r="C644" s="88" t="s">
        <v>17</v>
      </c>
      <c r="D644" s="125" t="s">
        <v>67</v>
      </c>
      <c r="E644" s="20" t="s">
        <v>72</v>
      </c>
      <c r="F644" s="20">
        <v>0.53</v>
      </c>
      <c r="G644" s="20">
        <v>0.39</v>
      </c>
      <c r="H644" s="20">
        <v>0.9</v>
      </c>
      <c r="I644" s="20">
        <v>0.09</v>
      </c>
      <c r="J644" s="20">
        <v>0.47</v>
      </c>
      <c r="K644" s="20">
        <v>2.3906000000000001</v>
      </c>
      <c r="L644" s="35">
        <f t="shared" si="30"/>
        <v>0.09</v>
      </c>
      <c r="M644" s="35">
        <f t="shared" si="31"/>
        <v>1</v>
      </c>
    </row>
    <row r="645" spans="1:13" ht="27" hidden="1" thickBot="1">
      <c r="A645" s="35">
        <f t="shared" si="29"/>
        <v>13</v>
      </c>
      <c r="B645" s="89" t="s">
        <v>16</v>
      </c>
      <c r="C645" s="88" t="s">
        <v>17</v>
      </c>
      <c r="D645" s="125" t="s">
        <v>67</v>
      </c>
      <c r="E645" s="20" t="s">
        <v>73</v>
      </c>
      <c r="F645" s="20">
        <v>0.53</v>
      </c>
      <c r="G645" s="20">
        <v>0.42</v>
      </c>
      <c r="H645" s="20">
        <v>0.93</v>
      </c>
      <c r="I645" s="20">
        <v>0.09</v>
      </c>
      <c r="J645" s="20">
        <v>0.4</v>
      </c>
      <c r="K645" s="20">
        <v>2.3837000000000002</v>
      </c>
      <c r="L645" s="35">
        <f t="shared" si="30"/>
        <v>0.09</v>
      </c>
      <c r="M645" s="35">
        <f t="shared" si="31"/>
        <v>1</v>
      </c>
    </row>
    <row r="646" spans="1:13" ht="27" hidden="1" thickBot="1">
      <c r="A646" s="35">
        <f t="shared" ref="A646:A709" si="32">IF(E646="",0,--SUBSTITUTE(TRIM(RIGHT(SUBSTITUTE(E646,"(",REPT(" ",99)),99)),")",))</f>
        <v>18</v>
      </c>
      <c r="B646" s="89" t="s">
        <v>16</v>
      </c>
      <c r="C646" s="88" t="s">
        <v>17</v>
      </c>
      <c r="D646" s="125" t="s">
        <v>67</v>
      </c>
      <c r="E646" s="20" t="s">
        <v>92</v>
      </c>
      <c r="F646" s="20">
        <v>0.54</v>
      </c>
      <c r="G646" s="20">
        <v>0.38</v>
      </c>
      <c r="H646" s="20">
        <v>0.9</v>
      </c>
      <c r="I646" s="20">
        <v>0.09</v>
      </c>
      <c r="J646" s="20">
        <v>0.45</v>
      </c>
      <c r="K646" s="20">
        <v>2.3746</v>
      </c>
      <c r="L646" s="35">
        <f t="shared" si="30"/>
        <v>0.09</v>
      </c>
      <c r="M646" s="35">
        <f t="shared" si="31"/>
        <v>1</v>
      </c>
    </row>
    <row r="647" spans="1:13" ht="27" hidden="1" thickBot="1">
      <c r="A647" s="35">
        <f t="shared" si="32"/>
        <v>11</v>
      </c>
      <c r="B647" s="89" t="s">
        <v>16</v>
      </c>
      <c r="C647" s="88" t="s">
        <v>17</v>
      </c>
      <c r="D647" s="125" t="s">
        <v>67</v>
      </c>
      <c r="E647" s="20" t="s">
        <v>76</v>
      </c>
      <c r="F647" s="20">
        <v>0.53</v>
      </c>
      <c r="G647" s="20">
        <v>0.31</v>
      </c>
      <c r="H647" s="20">
        <v>0.9</v>
      </c>
      <c r="I647" s="20">
        <v>0.09</v>
      </c>
      <c r="J647" s="20">
        <v>0.48</v>
      </c>
      <c r="K647" s="20">
        <v>2.3180000000000001</v>
      </c>
      <c r="L647" s="35">
        <f t="shared" si="30"/>
        <v>0.09</v>
      </c>
      <c r="M647" s="35">
        <f t="shared" si="31"/>
        <v>1</v>
      </c>
    </row>
    <row r="648" spans="1:13" ht="14.4" hidden="1" thickBot="1">
      <c r="A648" s="35">
        <f t="shared" si="32"/>
        <v>8</v>
      </c>
      <c r="B648" s="89" t="s">
        <v>16</v>
      </c>
      <c r="C648" s="88" t="s">
        <v>17</v>
      </c>
      <c r="D648" s="125" t="s">
        <v>67</v>
      </c>
      <c r="E648" s="20" t="s">
        <v>80</v>
      </c>
      <c r="F648" s="20">
        <v>0.53</v>
      </c>
      <c r="G648" s="20">
        <v>0.28000000000000003</v>
      </c>
      <c r="H648" s="20">
        <v>0.9</v>
      </c>
      <c r="I648" s="20">
        <v>0.19</v>
      </c>
      <c r="J648" s="20">
        <v>0.36</v>
      </c>
      <c r="K648" s="20">
        <v>2.2713000000000001</v>
      </c>
      <c r="L648" s="35">
        <f t="shared" si="30"/>
        <v>0.09</v>
      </c>
      <c r="M648" s="35">
        <f t="shared" si="31"/>
        <v>2</v>
      </c>
    </row>
    <row r="649" spans="1:13" ht="40.200000000000003" hidden="1" thickBot="1">
      <c r="A649" s="35">
        <f t="shared" si="32"/>
        <v>4</v>
      </c>
      <c r="B649" s="89" t="s">
        <v>16</v>
      </c>
      <c r="C649" s="88" t="s">
        <v>17</v>
      </c>
      <c r="D649" s="125" t="s">
        <v>67</v>
      </c>
      <c r="E649" s="20" t="s">
        <v>86</v>
      </c>
      <c r="F649" s="20">
        <v>0.53</v>
      </c>
      <c r="G649" s="20">
        <v>0.28000000000000003</v>
      </c>
      <c r="H649" s="20">
        <v>0.9</v>
      </c>
      <c r="I649" s="20">
        <v>0.09</v>
      </c>
      <c r="J649" s="20">
        <v>0.42</v>
      </c>
      <c r="K649" s="20">
        <v>2.2320000000000002</v>
      </c>
      <c r="L649" s="35">
        <f t="shared" si="30"/>
        <v>0.09</v>
      </c>
      <c r="M649" s="35">
        <f t="shared" si="31"/>
        <v>1</v>
      </c>
    </row>
    <row r="650" spans="1:13" ht="27" hidden="1" thickBot="1">
      <c r="A650" s="35">
        <f t="shared" si="32"/>
        <v>9</v>
      </c>
      <c r="B650" s="89" t="s">
        <v>16</v>
      </c>
      <c r="C650" s="88" t="s">
        <v>17</v>
      </c>
      <c r="D650" s="125" t="s">
        <v>67</v>
      </c>
      <c r="E650" s="20" t="s">
        <v>93</v>
      </c>
      <c r="F650" s="20">
        <v>0.53</v>
      </c>
      <c r="G650" s="20">
        <v>0.21</v>
      </c>
      <c r="H650" s="20">
        <v>0.93</v>
      </c>
      <c r="I650" s="20">
        <v>0.09</v>
      </c>
      <c r="J650" s="20">
        <v>0.43</v>
      </c>
      <c r="K650" s="20">
        <v>2.1997</v>
      </c>
      <c r="L650" s="35">
        <f t="shared" si="30"/>
        <v>0.09</v>
      </c>
      <c r="M650" s="35">
        <f t="shared" si="31"/>
        <v>1</v>
      </c>
    </row>
    <row r="651" spans="1:13" ht="27" hidden="1" thickBot="1">
      <c r="A651" s="35">
        <f t="shared" si="32"/>
        <v>9</v>
      </c>
      <c r="B651" s="89" t="s">
        <v>16</v>
      </c>
      <c r="C651" s="88" t="s">
        <v>17</v>
      </c>
      <c r="D651" s="125" t="s">
        <v>67</v>
      </c>
      <c r="E651" s="20" t="s">
        <v>95</v>
      </c>
      <c r="F651" s="20">
        <v>0.53</v>
      </c>
      <c r="G651" s="20">
        <v>0.21</v>
      </c>
      <c r="H651" s="20">
        <v>0.9</v>
      </c>
      <c r="I651" s="20">
        <v>0.09</v>
      </c>
      <c r="J651" s="20">
        <v>0.43</v>
      </c>
      <c r="K651" s="20">
        <v>2.1696</v>
      </c>
      <c r="L651" s="35">
        <f t="shared" si="30"/>
        <v>0.09</v>
      </c>
      <c r="M651" s="35">
        <f t="shared" si="31"/>
        <v>1</v>
      </c>
    </row>
    <row r="652" spans="1:13" ht="27" hidden="1" thickBot="1">
      <c r="A652" s="35">
        <f t="shared" si="32"/>
        <v>12</v>
      </c>
      <c r="B652" s="89" t="s">
        <v>16</v>
      </c>
      <c r="C652" s="88" t="s">
        <v>17</v>
      </c>
      <c r="D652" s="125" t="s">
        <v>67</v>
      </c>
      <c r="E652" s="20" t="s">
        <v>82</v>
      </c>
      <c r="F652" s="20">
        <v>0.53</v>
      </c>
      <c r="G652" s="20">
        <v>0.14000000000000001</v>
      </c>
      <c r="H652" s="20">
        <v>0.93</v>
      </c>
      <c r="I652" s="20">
        <v>0.09</v>
      </c>
      <c r="J652" s="20">
        <v>0.42</v>
      </c>
      <c r="K652" s="20">
        <v>2.1242000000000001</v>
      </c>
      <c r="L652" s="35">
        <f t="shared" si="30"/>
        <v>0.09</v>
      </c>
      <c r="M652" s="35">
        <f t="shared" si="31"/>
        <v>1</v>
      </c>
    </row>
    <row r="653" spans="1:13" ht="14.4" hidden="1" thickBot="1">
      <c r="A653" s="35">
        <f t="shared" si="32"/>
        <v>8</v>
      </c>
      <c r="B653" s="89" t="s">
        <v>16</v>
      </c>
      <c r="C653" s="88" t="s">
        <v>17</v>
      </c>
      <c r="D653" s="125" t="s">
        <v>67</v>
      </c>
      <c r="E653" s="20" t="s">
        <v>83</v>
      </c>
      <c r="F653" s="20">
        <v>0.53</v>
      </c>
      <c r="G653" s="20">
        <v>0.25</v>
      </c>
      <c r="H653" s="20">
        <v>0.93</v>
      </c>
      <c r="I653" s="20">
        <v>0.19</v>
      </c>
      <c r="J653" s="20">
        <v>0.21</v>
      </c>
      <c r="K653" s="20">
        <v>2.1154999999999999</v>
      </c>
      <c r="L653" s="35">
        <f t="shared" si="30"/>
        <v>0.09</v>
      </c>
      <c r="M653" s="35">
        <f t="shared" si="31"/>
        <v>2</v>
      </c>
    </row>
    <row r="654" spans="1:13" ht="40.200000000000003" hidden="1" thickBot="1">
      <c r="A654" s="35">
        <f t="shared" si="32"/>
        <v>14</v>
      </c>
      <c r="B654" s="89" t="s">
        <v>16</v>
      </c>
      <c r="C654" s="88" t="s">
        <v>17</v>
      </c>
      <c r="D654" s="125" t="s">
        <v>67</v>
      </c>
      <c r="E654" s="20" t="s">
        <v>90</v>
      </c>
      <c r="F654" s="20">
        <v>0.53</v>
      </c>
      <c r="G654" s="20">
        <v>0.2</v>
      </c>
      <c r="H654" s="20">
        <v>0.93</v>
      </c>
      <c r="I654" s="20">
        <v>0.09</v>
      </c>
      <c r="J654" s="20">
        <v>0.34</v>
      </c>
      <c r="K654" s="20">
        <v>2.1055999999999999</v>
      </c>
      <c r="L654" s="35">
        <f t="shared" si="30"/>
        <v>0.09</v>
      </c>
      <c r="M654" s="35">
        <f t="shared" si="31"/>
        <v>1</v>
      </c>
    </row>
    <row r="655" spans="1:13" ht="27" hidden="1" thickBot="1">
      <c r="A655" s="35">
        <f t="shared" si="32"/>
        <v>13</v>
      </c>
      <c r="B655" s="89" t="s">
        <v>16</v>
      </c>
      <c r="C655" s="88" t="s">
        <v>17</v>
      </c>
      <c r="D655" s="125" t="s">
        <v>67</v>
      </c>
      <c r="E655" s="20" t="s">
        <v>77</v>
      </c>
      <c r="F655" s="20">
        <v>0.53</v>
      </c>
      <c r="G655" s="20">
        <v>0.35</v>
      </c>
      <c r="H655" s="20">
        <v>0.9</v>
      </c>
      <c r="I655" s="20">
        <v>0.09</v>
      </c>
      <c r="J655" s="20">
        <v>0.22</v>
      </c>
      <c r="K655" s="20">
        <v>2.0962000000000001</v>
      </c>
      <c r="L655" s="35">
        <f t="shared" si="30"/>
        <v>0.09</v>
      </c>
      <c r="M655" s="35">
        <f t="shared" si="31"/>
        <v>1</v>
      </c>
    </row>
    <row r="656" spans="1:13" ht="40.200000000000003" hidden="1" thickBot="1">
      <c r="A656" s="35">
        <f t="shared" si="32"/>
        <v>14</v>
      </c>
      <c r="B656" s="89" t="s">
        <v>16</v>
      </c>
      <c r="C656" s="88" t="s">
        <v>17</v>
      </c>
      <c r="D656" s="125" t="s">
        <v>67</v>
      </c>
      <c r="E656" s="20" t="s">
        <v>91</v>
      </c>
      <c r="F656" s="20">
        <v>0.53</v>
      </c>
      <c r="G656" s="20">
        <v>0.2</v>
      </c>
      <c r="H656" s="20">
        <v>0.9</v>
      </c>
      <c r="I656" s="20">
        <v>0.09</v>
      </c>
      <c r="J656" s="20">
        <v>0.34</v>
      </c>
      <c r="K656" s="20">
        <v>2.0754999999999999</v>
      </c>
      <c r="L656" s="35">
        <f t="shared" si="30"/>
        <v>0.09</v>
      </c>
      <c r="M656" s="35">
        <f t="shared" si="31"/>
        <v>1</v>
      </c>
    </row>
    <row r="657" spans="1:13" ht="40.200000000000003" hidden="1" thickBot="1">
      <c r="A657" s="35">
        <f t="shared" si="32"/>
        <v>23</v>
      </c>
      <c r="B657" s="89" t="s">
        <v>16</v>
      </c>
      <c r="C657" s="88" t="s">
        <v>17</v>
      </c>
      <c r="D657" s="125" t="s">
        <v>67</v>
      </c>
      <c r="E657" s="20" t="s">
        <v>110</v>
      </c>
      <c r="F657" s="20">
        <v>0.53</v>
      </c>
      <c r="G657" s="20">
        <v>0.56999999999999995</v>
      </c>
      <c r="H657" s="20">
        <v>0.63</v>
      </c>
      <c r="I657" s="20">
        <v>0.09</v>
      </c>
      <c r="J657" s="20">
        <v>0.2</v>
      </c>
      <c r="K657" s="20">
        <v>2.0318999999999998</v>
      </c>
      <c r="L657" s="35">
        <f t="shared" si="30"/>
        <v>0.09</v>
      </c>
      <c r="M657" s="35">
        <f t="shared" si="31"/>
        <v>1</v>
      </c>
    </row>
    <row r="658" spans="1:13" ht="27" hidden="1" thickBot="1">
      <c r="A658" s="35">
        <f t="shared" si="32"/>
        <v>16</v>
      </c>
      <c r="B658" s="89" t="s">
        <v>16</v>
      </c>
      <c r="C658" s="88" t="s">
        <v>17</v>
      </c>
      <c r="D658" s="125" t="s">
        <v>67</v>
      </c>
      <c r="E658" s="20" t="s">
        <v>78</v>
      </c>
      <c r="F658" s="20">
        <v>0.53</v>
      </c>
      <c r="G658" s="20">
        <v>0.24</v>
      </c>
      <c r="H658" s="20">
        <v>0.93</v>
      </c>
      <c r="I658" s="20">
        <v>0.09</v>
      </c>
      <c r="J658" s="20">
        <v>0.22</v>
      </c>
      <c r="K658" s="20">
        <v>2.0158</v>
      </c>
      <c r="L658" s="35">
        <f t="shared" si="30"/>
        <v>0.09</v>
      </c>
      <c r="M658" s="35">
        <f t="shared" si="31"/>
        <v>1</v>
      </c>
    </row>
    <row r="659" spans="1:13" ht="27" hidden="1" thickBot="1">
      <c r="A659" s="35">
        <f t="shared" si="32"/>
        <v>15</v>
      </c>
      <c r="B659" s="89" t="s">
        <v>16</v>
      </c>
      <c r="C659" s="88" t="s">
        <v>17</v>
      </c>
      <c r="D659" s="125" t="s">
        <v>67</v>
      </c>
      <c r="E659" s="20" t="s">
        <v>99</v>
      </c>
      <c r="F659" s="20">
        <v>0.53</v>
      </c>
      <c r="G659" s="20">
        <v>0.08</v>
      </c>
      <c r="H659" s="20">
        <v>0.9</v>
      </c>
      <c r="I659" s="20">
        <v>0.09</v>
      </c>
      <c r="J659" s="20">
        <v>0.4</v>
      </c>
      <c r="K659" s="20">
        <v>2.0125999999999999</v>
      </c>
      <c r="L659" s="35">
        <f t="shared" si="30"/>
        <v>0.09</v>
      </c>
      <c r="M659" s="35">
        <f t="shared" si="31"/>
        <v>1</v>
      </c>
    </row>
    <row r="660" spans="1:13" ht="27" hidden="1" thickBot="1">
      <c r="A660" s="35">
        <f t="shared" si="32"/>
        <v>5</v>
      </c>
      <c r="B660" s="89" t="s">
        <v>16</v>
      </c>
      <c r="C660" s="88" t="s">
        <v>17</v>
      </c>
      <c r="D660" s="125" t="s">
        <v>67</v>
      </c>
      <c r="E660" s="20" t="s">
        <v>88</v>
      </c>
      <c r="F660" s="20">
        <v>0.53</v>
      </c>
      <c r="G660" s="20">
        <v>0.12</v>
      </c>
      <c r="H660" s="20">
        <v>0.93</v>
      </c>
      <c r="I660" s="20">
        <v>0.09</v>
      </c>
      <c r="J660" s="20">
        <v>0.33</v>
      </c>
      <c r="K660" s="20">
        <v>2.0043000000000002</v>
      </c>
      <c r="L660" s="35">
        <f t="shared" si="30"/>
        <v>0.09</v>
      </c>
      <c r="M660" s="35">
        <f t="shared" si="31"/>
        <v>1</v>
      </c>
    </row>
    <row r="661" spans="1:13" ht="27" hidden="1" thickBot="1">
      <c r="A661" s="35">
        <f t="shared" si="32"/>
        <v>10</v>
      </c>
      <c r="B661" s="89" t="s">
        <v>16</v>
      </c>
      <c r="C661" s="88" t="s">
        <v>17</v>
      </c>
      <c r="D661" s="125" t="s">
        <v>67</v>
      </c>
      <c r="E661" s="20" t="s">
        <v>102</v>
      </c>
      <c r="F661" s="20">
        <v>0.53</v>
      </c>
      <c r="G661" s="20">
        <v>7.0000000000000007E-2</v>
      </c>
      <c r="H661" s="20">
        <v>0.9</v>
      </c>
      <c r="I661" s="20">
        <v>0.09</v>
      </c>
      <c r="J661" s="20">
        <v>0.38</v>
      </c>
      <c r="K661" s="20">
        <v>1.9830000000000001</v>
      </c>
      <c r="L661" s="35">
        <f t="shared" si="30"/>
        <v>0.09</v>
      </c>
      <c r="M661" s="35">
        <f t="shared" si="31"/>
        <v>1</v>
      </c>
    </row>
    <row r="662" spans="1:13" ht="27" hidden="1" thickBot="1">
      <c r="A662" s="35">
        <f t="shared" si="32"/>
        <v>22</v>
      </c>
      <c r="B662" s="89" t="s">
        <v>16</v>
      </c>
      <c r="C662" s="88" t="s">
        <v>17</v>
      </c>
      <c r="D662" s="125" t="s">
        <v>67</v>
      </c>
      <c r="E662" s="20" t="s">
        <v>209</v>
      </c>
      <c r="F662" s="20">
        <v>0.53</v>
      </c>
      <c r="G662" s="20">
        <v>0.03</v>
      </c>
      <c r="H662" s="20">
        <v>0.9</v>
      </c>
      <c r="I662" s="20">
        <v>0.09</v>
      </c>
      <c r="J662" s="20">
        <v>0.36</v>
      </c>
      <c r="K662" s="20">
        <v>1.9282999999999999</v>
      </c>
      <c r="L662" s="35">
        <f t="shared" si="30"/>
        <v>0.09</v>
      </c>
      <c r="M662" s="35">
        <f t="shared" si="31"/>
        <v>1</v>
      </c>
    </row>
    <row r="663" spans="1:13" ht="40.200000000000003" hidden="1" thickBot="1">
      <c r="A663" s="35">
        <f t="shared" si="32"/>
        <v>6</v>
      </c>
      <c r="B663" s="89" t="s">
        <v>16</v>
      </c>
      <c r="C663" s="88" t="s">
        <v>17</v>
      </c>
      <c r="D663" s="125" t="s">
        <v>67</v>
      </c>
      <c r="E663" s="20" t="s">
        <v>87</v>
      </c>
      <c r="F663" s="20">
        <v>0.53</v>
      </c>
      <c r="G663" s="20">
        <v>0.04</v>
      </c>
      <c r="H663" s="20">
        <v>0.9</v>
      </c>
      <c r="I663" s="20">
        <v>0.09</v>
      </c>
      <c r="J663" s="20">
        <v>0.35</v>
      </c>
      <c r="K663" s="20">
        <v>1.9201999999999999</v>
      </c>
      <c r="L663" s="35">
        <f t="shared" si="30"/>
        <v>0.09</v>
      </c>
      <c r="M663" s="35">
        <f t="shared" si="31"/>
        <v>1</v>
      </c>
    </row>
    <row r="664" spans="1:13" ht="27" thickBot="1">
      <c r="A664" s="35">
        <f t="shared" si="32"/>
        <v>1</v>
      </c>
      <c r="B664" s="89" t="s">
        <v>16</v>
      </c>
      <c r="C664" s="88" t="s">
        <v>17</v>
      </c>
      <c r="D664" s="125" t="s">
        <v>67</v>
      </c>
      <c r="E664" s="59" t="s">
        <v>100</v>
      </c>
      <c r="F664" s="20">
        <v>0.53</v>
      </c>
      <c r="G664" s="20">
        <v>0</v>
      </c>
      <c r="H664" s="20">
        <v>0.93</v>
      </c>
      <c r="I664" s="20">
        <v>0.09</v>
      </c>
      <c r="J664" s="20">
        <v>0.35</v>
      </c>
      <c r="K664" s="20">
        <v>1.9092</v>
      </c>
      <c r="L664" s="35">
        <f t="shared" si="30"/>
        <v>0.09</v>
      </c>
      <c r="M664" s="35">
        <f t="shared" si="31"/>
        <v>1</v>
      </c>
    </row>
    <row r="665" spans="1:13" ht="27" hidden="1" thickBot="1">
      <c r="A665" s="35">
        <f t="shared" si="32"/>
        <v>5</v>
      </c>
      <c r="B665" s="89" t="s">
        <v>16</v>
      </c>
      <c r="C665" s="88" t="s">
        <v>17</v>
      </c>
      <c r="D665" s="125" t="s">
        <v>67</v>
      </c>
      <c r="E665" s="20" t="s">
        <v>94</v>
      </c>
      <c r="F665" s="20">
        <v>0.53</v>
      </c>
      <c r="G665" s="20">
        <v>0.15</v>
      </c>
      <c r="H665" s="20">
        <v>0.9</v>
      </c>
      <c r="I665" s="20">
        <v>0.09</v>
      </c>
      <c r="J665" s="20">
        <v>0.21</v>
      </c>
      <c r="K665" s="20">
        <v>1.8849</v>
      </c>
      <c r="L665" s="35">
        <f t="shared" si="30"/>
        <v>0.09</v>
      </c>
      <c r="M665" s="35">
        <f t="shared" si="31"/>
        <v>1</v>
      </c>
    </row>
    <row r="666" spans="1:13" ht="27" thickBot="1">
      <c r="A666" s="35">
        <f t="shared" si="32"/>
        <v>1</v>
      </c>
      <c r="B666" s="89" t="s">
        <v>16</v>
      </c>
      <c r="C666" s="88" t="s">
        <v>17</v>
      </c>
      <c r="D666" s="125" t="s">
        <v>67</v>
      </c>
      <c r="E666" s="59" t="s">
        <v>104</v>
      </c>
      <c r="F666" s="20">
        <v>0.53</v>
      </c>
      <c r="G666" s="20">
        <v>0</v>
      </c>
      <c r="H666" s="20">
        <v>0.9</v>
      </c>
      <c r="I666" s="20">
        <v>0.09</v>
      </c>
      <c r="J666" s="20">
        <v>0.35</v>
      </c>
      <c r="K666" s="20">
        <v>1.8751</v>
      </c>
      <c r="L666" s="35">
        <f t="shared" si="30"/>
        <v>0.09</v>
      </c>
      <c r="M666" s="35">
        <f t="shared" si="31"/>
        <v>1</v>
      </c>
    </row>
    <row r="667" spans="1:13" ht="14.4" hidden="1" thickBot="1">
      <c r="A667" s="35">
        <f t="shared" si="32"/>
        <v>2</v>
      </c>
      <c r="B667" s="89" t="s">
        <v>16</v>
      </c>
      <c r="C667" s="88" t="s">
        <v>17</v>
      </c>
      <c r="D667" s="125" t="s">
        <v>67</v>
      </c>
      <c r="E667" s="20" t="s">
        <v>103</v>
      </c>
      <c r="F667" s="20">
        <v>0.53</v>
      </c>
      <c r="G667" s="20">
        <v>0</v>
      </c>
      <c r="H667" s="20">
        <v>0.93</v>
      </c>
      <c r="I667" s="20">
        <v>0.09</v>
      </c>
      <c r="J667" s="20">
        <v>0.3</v>
      </c>
      <c r="K667" s="20">
        <v>1.8576999999999999</v>
      </c>
      <c r="L667" s="35">
        <f t="shared" si="30"/>
        <v>0.09</v>
      </c>
      <c r="M667" s="35">
        <f t="shared" si="31"/>
        <v>1</v>
      </c>
    </row>
    <row r="668" spans="1:13" ht="27" hidden="1" thickBot="1">
      <c r="A668" s="35">
        <f t="shared" si="32"/>
        <v>7</v>
      </c>
      <c r="B668" s="89" t="s">
        <v>16</v>
      </c>
      <c r="C668" s="88" t="s">
        <v>17</v>
      </c>
      <c r="D668" s="125" t="s">
        <v>67</v>
      </c>
      <c r="E668" s="20" t="s">
        <v>96</v>
      </c>
      <c r="F668" s="20">
        <v>0.54</v>
      </c>
      <c r="G668" s="20">
        <v>0.28999999999999998</v>
      </c>
      <c r="H668" s="20">
        <v>0.63</v>
      </c>
      <c r="I668" s="20">
        <v>0.19</v>
      </c>
      <c r="J668" s="20">
        <v>0.16</v>
      </c>
      <c r="K668" s="20">
        <v>1.8079000000000001</v>
      </c>
      <c r="L668" s="35">
        <f t="shared" ref="L668:L731" si="33">_xlfn.MINIFS($I$603:$I$1452,$B$603:$B$1452,B668,$D$603:$D$1452,D668)</f>
        <v>0.09</v>
      </c>
      <c r="M668" s="35">
        <f t="shared" ref="M668:M731" si="34">ROUND(I668/L668,0)</f>
        <v>2</v>
      </c>
    </row>
    <row r="669" spans="1:13" ht="14.4" hidden="1" thickBot="1">
      <c r="A669" s="35">
        <f t="shared" si="32"/>
        <v>20</v>
      </c>
      <c r="B669" s="89" t="s">
        <v>16</v>
      </c>
      <c r="C669" s="88" t="s">
        <v>17</v>
      </c>
      <c r="D669" s="125" t="s">
        <v>67</v>
      </c>
      <c r="E669" s="20" t="s">
        <v>108</v>
      </c>
      <c r="F669" s="20">
        <v>0.53</v>
      </c>
      <c r="G669" s="20">
        <v>0.06</v>
      </c>
      <c r="H669" s="20">
        <v>0.9</v>
      </c>
      <c r="I669" s="20">
        <v>0.09</v>
      </c>
      <c r="J669" s="20">
        <v>0.18</v>
      </c>
      <c r="K669" s="20">
        <v>1.7718</v>
      </c>
      <c r="L669" s="35">
        <f t="shared" si="33"/>
        <v>0.09</v>
      </c>
      <c r="M669" s="35">
        <f t="shared" si="34"/>
        <v>1</v>
      </c>
    </row>
    <row r="670" spans="1:13" ht="27" hidden="1" thickBot="1">
      <c r="A670" s="35">
        <f t="shared" si="32"/>
        <v>9</v>
      </c>
      <c r="B670" s="89" t="s">
        <v>16</v>
      </c>
      <c r="C670" s="88" t="s">
        <v>17</v>
      </c>
      <c r="D670" s="125" t="s">
        <v>67</v>
      </c>
      <c r="E670" s="20" t="s">
        <v>111</v>
      </c>
      <c r="F670" s="20">
        <v>0.53</v>
      </c>
      <c r="G670" s="20">
        <v>0.34</v>
      </c>
      <c r="H670" s="20">
        <v>0.63</v>
      </c>
      <c r="I670" s="20">
        <v>0.09</v>
      </c>
      <c r="J670" s="20">
        <v>0.17</v>
      </c>
      <c r="K670" s="20">
        <v>1.7706</v>
      </c>
      <c r="L670" s="35">
        <f t="shared" si="33"/>
        <v>0.09</v>
      </c>
      <c r="M670" s="35">
        <f t="shared" si="34"/>
        <v>1</v>
      </c>
    </row>
    <row r="671" spans="1:13" ht="40.200000000000003" hidden="1" thickBot="1">
      <c r="A671" s="35">
        <f t="shared" si="32"/>
        <v>4</v>
      </c>
      <c r="B671" s="89" t="s">
        <v>16</v>
      </c>
      <c r="C671" s="88" t="s">
        <v>17</v>
      </c>
      <c r="D671" s="125" t="s">
        <v>67</v>
      </c>
      <c r="E671" s="20" t="s">
        <v>107</v>
      </c>
      <c r="F671" s="20">
        <v>0.53</v>
      </c>
      <c r="G671" s="20">
        <v>0</v>
      </c>
      <c r="H671" s="20">
        <v>0.93</v>
      </c>
      <c r="I671" s="20">
        <v>0.09</v>
      </c>
      <c r="J671" s="20">
        <v>0.19</v>
      </c>
      <c r="K671" s="20">
        <v>1.7465999999999999</v>
      </c>
      <c r="L671" s="35">
        <f t="shared" si="33"/>
        <v>0.09</v>
      </c>
      <c r="M671" s="35">
        <f t="shared" si="34"/>
        <v>1</v>
      </c>
    </row>
    <row r="672" spans="1:13" ht="27" hidden="1" thickBot="1">
      <c r="A672" s="35">
        <f t="shared" si="32"/>
        <v>10</v>
      </c>
      <c r="B672" s="89" t="s">
        <v>16</v>
      </c>
      <c r="C672" s="88" t="s">
        <v>17</v>
      </c>
      <c r="D672" s="125" t="s">
        <v>67</v>
      </c>
      <c r="E672" s="20" t="s">
        <v>106</v>
      </c>
      <c r="F672" s="20">
        <v>0.53</v>
      </c>
      <c r="G672" s="20">
        <v>0</v>
      </c>
      <c r="H672" s="20">
        <v>0.93</v>
      </c>
      <c r="I672" s="20">
        <v>0.09</v>
      </c>
      <c r="J672" s="20">
        <v>0.18</v>
      </c>
      <c r="K672" s="20">
        <v>1.7425999999999999</v>
      </c>
      <c r="L672" s="35">
        <f t="shared" si="33"/>
        <v>0.09</v>
      </c>
      <c r="M672" s="35">
        <f t="shared" si="34"/>
        <v>1</v>
      </c>
    </row>
    <row r="673" spans="1:13" ht="27" hidden="1" thickBot="1">
      <c r="A673" s="35">
        <f t="shared" si="32"/>
        <v>19</v>
      </c>
      <c r="B673" s="89" t="s">
        <v>16</v>
      </c>
      <c r="C673" s="88" t="s">
        <v>17</v>
      </c>
      <c r="D673" s="125" t="s">
        <v>67</v>
      </c>
      <c r="E673" s="20" t="s">
        <v>97</v>
      </c>
      <c r="F673" s="20">
        <v>0.53</v>
      </c>
      <c r="G673" s="20">
        <v>0</v>
      </c>
      <c r="H673" s="20">
        <v>0.93</v>
      </c>
      <c r="I673" s="20">
        <v>0.09</v>
      </c>
      <c r="J673" s="20">
        <v>0.18</v>
      </c>
      <c r="K673" s="20">
        <v>1.7425999999999999</v>
      </c>
      <c r="L673" s="35">
        <f t="shared" si="33"/>
        <v>0.09</v>
      </c>
      <c r="M673" s="35">
        <f t="shared" si="34"/>
        <v>1</v>
      </c>
    </row>
    <row r="674" spans="1:13" ht="40.200000000000003" hidden="1" thickBot="1">
      <c r="A674" s="35">
        <f t="shared" si="32"/>
        <v>17</v>
      </c>
      <c r="B674" s="89" t="s">
        <v>16</v>
      </c>
      <c r="C674" s="88" t="s">
        <v>17</v>
      </c>
      <c r="D674" s="125" t="s">
        <v>67</v>
      </c>
      <c r="E674" s="20" t="s">
        <v>113</v>
      </c>
      <c r="F674" s="20">
        <v>0.53</v>
      </c>
      <c r="G674" s="20">
        <v>0.08</v>
      </c>
      <c r="H674" s="20">
        <v>0.66</v>
      </c>
      <c r="I674" s="20">
        <v>0.09</v>
      </c>
      <c r="J674" s="20">
        <v>0.34</v>
      </c>
      <c r="K674" s="20">
        <v>1.7119</v>
      </c>
      <c r="L674" s="35">
        <f t="shared" si="33"/>
        <v>0.09</v>
      </c>
      <c r="M674" s="35">
        <f t="shared" si="34"/>
        <v>1</v>
      </c>
    </row>
    <row r="675" spans="1:13" ht="40.200000000000003" hidden="1" thickBot="1">
      <c r="A675" s="35">
        <f t="shared" si="32"/>
        <v>17</v>
      </c>
      <c r="B675" s="89" t="s">
        <v>16</v>
      </c>
      <c r="C675" s="88" t="s">
        <v>17</v>
      </c>
      <c r="D675" s="125" t="s">
        <v>67</v>
      </c>
      <c r="E675" s="20" t="s">
        <v>109</v>
      </c>
      <c r="F675" s="20">
        <v>0.53</v>
      </c>
      <c r="G675" s="20">
        <v>0</v>
      </c>
      <c r="H675" s="20">
        <v>0.9</v>
      </c>
      <c r="I675" s="20">
        <v>0.09</v>
      </c>
      <c r="J675" s="20">
        <v>0.17</v>
      </c>
      <c r="K675" s="20">
        <v>1.7005999999999999</v>
      </c>
      <c r="L675" s="35">
        <f t="shared" si="33"/>
        <v>0.09</v>
      </c>
      <c r="M675" s="35">
        <f t="shared" si="34"/>
        <v>1</v>
      </c>
    </row>
    <row r="676" spans="1:13" ht="40.200000000000003" hidden="1" thickBot="1">
      <c r="A676" s="35">
        <f t="shared" si="32"/>
        <v>6</v>
      </c>
      <c r="B676" s="89" t="s">
        <v>16</v>
      </c>
      <c r="C676" s="88" t="s">
        <v>17</v>
      </c>
      <c r="D676" s="125" t="s">
        <v>67</v>
      </c>
      <c r="E676" s="20" t="s">
        <v>105</v>
      </c>
      <c r="F676" s="20">
        <v>0.53</v>
      </c>
      <c r="G676" s="20">
        <v>0.04</v>
      </c>
      <c r="H676" s="20">
        <v>0.66</v>
      </c>
      <c r="I676" s="20">
        <v>0.09</v>
      </c>
      <c r="J676" s="20">
        <v>0.3</v>
      </c>
      <c r="K676" s="20">
        <v>1.6315999999999999</v>
      </c>
      <c r="L676" s="35">
        <f t="shared" si="33"/>
        <v>0.09</v>
      </c>
      <c r="M676" s="35">
        <f t="shared" si="34"/>
        <v>1</v>
      </c>
    </row>
    <row r="677" spans="1:13" ht="40.200000000000003" hidden="1" thickBot="1">
      <c r="A677" s="35">
        <f t="shared" si="32"/>
        <v>14</v>
      </c>
      <c r="B677" s="89" t="s">
        <v>16</v>
      </c>
      <c r="C677" s="88" t="s">
        <v>17</v>
      </c>
      <c r="D677" s="125" t="s">
        <v>67</v>
      </c>
      <c r="E677" s="20" t="s">
        <v>112</v>
      </c>
      <c r="F677" s="20">
        <v>0.53</v>
      </c>
      <c r="G677" s="20">
        <v>0.19</v>
      </c>
      <c r="H677" s="20">
        <v>0.63</v>
      </c>
      <c r="I677" s="20">
        <v>0.09</v>
      </c>
      <c r="J677" s="20">
        <v>0.17</v>
      </c>
      <c r="K677" s="20">
        <v>1.6234999999999999</v>
      </c>
      <c r="L677" s="35">
        <f t="shared" si="33"/>
        <v>0.09</v>
      </c>
      <c r="M677" s="35">
        <f t="shared" si="34"/>
        <v>1</v>
      </c>
    </row>
    <row r="678" spans="1:13" ht="27" hidden="1" thickBot="1">
      <c r="A678" s="35">
        <f t="shared" si="32"/>
        <v>12</v>
      </c>
      <c r="B678" s="89" t="s">
        <v>16</v>
      </c>
      <c r="C678" s="88" t="s">
        <v>17</v>
      </c>
      <c r="D678" s="125" t="s">
        <v>67</v>
      </c>
      <c r="E678" s="20" t="s">
        <v>101</v>
      </c>
      <c r="F678" s="20">
        <v>0.53</v>
      </c>
      <c r="G678" s="20">
        <v>0</v>
      </c>
      <c r="H678" s="20">
        <v>0.9</v>
      </c>
      <c r="I678" s="20">
        <v>0.09</v>
      </c>
      <c r="J678" s="20">
        <v>0</v>
      </c>
      <c r="K678" s="20">
        <v>1.5301</v>
      </c>
      <c r="L678" s="35">
        <f t="shared" si="33"/>
        <v>0.09</v>
      </c>
      <c r="M678" s="35">
        <f t="shared" si="34"/>
        <v>1</v>
      </c>
    </row>
    <row r="679" spans="1:13" ht="14.4" hidden="1" thickBot="1">
      <c r="A679" s="35">
        <f t="shared" si="32"/>
        <v>20</v>
      </c>
      <c r="B679" s="89" t="s">
        <v>16</v>
      </c>
      <c r="C679" s="88" t="s">
        <v>17</v>
      </c>
      <c r="D679" s="125" t="s">
        <v>67</v>
      </c>
      <c r="E679" s="20" t="s">
        <v>115</v>
      </c>
      <c r="F679" s="20">
        <v>0.53</v>
      </c>
      <c r="G679" s="20">
        <v>0.06</v>
      </c>
      <c r="H679" s="20">
        <v>0.63</v>
      </c>
      <c r="I679" s="20">
        <v>0.09</v>
      </c>
      <c r="J679" s="20">
        <v>0.16</v>
      </c>
      <c r="K679" s="20">
        <v>1.4766999999999999</v>
      </c>
      <c r="L679" s="35">
        <f t="shared" si="33"/>
        <v>0.09</v>
      </c>
      <c r="M679" s="35">
        <f t="shared" si="34"/>
        <v>1</v>
      </c>
    </row>
    <row r="680" spans="1:13" ht="14.4" hidden="1" thickBot="1">
      <c r="A680" s="35">
        <f t="shared" si="32"/>
        <v>2</v>
      </c>
      <c r="B680" s="89" t="s">
        <v>16</v>
      </c>
      <c r="C680" s="88" t="s">
        <v>17</v>
      </c>
      <c r="D680" s="125" t="s">
        <v>67</v>
      </c>
      <c r="E680" s="20" t="s">
        <v>114</v>
      </c>
      <c r="F680" s="20">
        <v>0.53</v>
      </c>
      <c r="G680" s="20">
        <v>0.22</v>
      </c>
      <c r="H680" s="20">
        <v>0.36</v>
      </c>
      <c r="I680" s="20">
        <v>0.09</v>
      </c>
      <c r="J680" s="20">
        <v>0.11</v>
      </c>
      <c r="K680" s="20">
        <v>1.3196000000000001</v>
      </c>
      <c r="L680" s="35">
        <f t="shared" si="33"/>
        <v>0.09</v>
      </c>
      <c r="M680" s="35">
        <f t="shared" si="34"/>
        <v>1</v>
      </c>
    </row>
    <row r="681" spans="1:13" ht="27" thickBot="1">
      <c r="A681" s="35">
        <f t="shared" si="32"/>
        <v>1</v>
      </c>
      <c r="B681" s="89" t="s">
        <v>16</v>
      </c>
      <c r="C681" s="88" t="s">
        <v>17</v>
      </c>
      <c r="D681" s="125" t="s">
        <v>116</v>
      </c>
      <c r="E681" s="59" t="s">
        <v>119</v>
      </c>
      <c r="F681" s="20">
        <v>0.28999999999999998</v>
      </c>
      <c r="G681" s="20">
        <v>2.2599999999999998</v>
      </c>
      <c r="H681" s="20">
        <v>0.97</v>
      </c>
      <c r="I681" s="20">
        <v>0.09</v>
      </c>
      <c r="J681" s="20">
        <v>0.18</v>
      </c>
      <c r="K681" s="20">
        <v>3.7904</v>
      </c>
      <c r="L681" s="35">
        <f t="shared" si="33"/>
        <v>0.09</v>
      </c>
      <c r="M681" s="35">
        <f t="shared" si="34"/>
        <v>1</v>
      </c>
    </row>
    <row r="682" spans="1:13" ht="40.200000000000003" hidden="1" thickBot="1">
      <c r="A682" s="35">
        <f t="shared" si="32"/>
        <v>17</v>
      </c>
      <c r="B682" s="89" t="s">
        <v>16</v>
      </c>
      <c r="C682" s="88" t="s">
        <v>17</v>
      </c>
      <c r="D682" s="125" t="s">
        <v>116</v>
      </c>
      <c r="E682" s="20" t="s">
        <v>120</v>
      </c>
      <c r="F682" s="20">
        <v>0.28999999999999998</v>
      </c>
      <c r="G682" s="20">
        <v>2.25</v>
      </c>
      <c r="H682" s="20">
        <v>0.97</v>
      </c>
      <c r="I682" s="20">
        <v>0.09</v>
      </c>
      <c r="J682" s="20">
        <v>0.17</v>
      </c>
      <c r="K682" s="20">
        <v>3.7658</v>
      </c>
      <c r="L682" s="35">
        <f t="shared" si="33"/>
        <v>0.09</v>
      </c>
      <c r="M682" s="35">
        <f t="shared" si="34"/>
        <v>1</v>
      </c>
    </row>
    <row r="683" spans="1:13" ht="27" hidden="1" thickBot="1">
      <c r="A683" s="35">
        <f t="shared" si="32"/>
        <v>21</v>
      </c>
      <c r="B683" s="89" t="s">
        <v>16</v>
      </c>
      <c r="C683" s="88" t="s">
        <v>17</v>
      </c>
      <c r="D683" s="125" t="s">
        <v>116</v>
      </c>
      <c r="E683" s="20" t="s">
        <v>117</v>
      </c>
      <c r="F683" s="20">
        <v>0.28999999999999998</v>
      </c>
      <c r="G683" s="20">
        <v>1.82</v>
      </c>
      <c r="H683" s="20">
        <v>0.97</v>
      </c>
      <c r="I683" s="20">
        <v>0.17</v>
      </c>
      <c r="J683" s="20">
        <v>0.2</v>
      </c>
      <c r="K683" s="20">
        <v>3.4413</v>
      </c>
      <c r="L683" s="35">
        <f t="shared" si="33"/>
        <v>0.09</v>
      </c>
      <c r="M683" s="35">
        <f t="shared" si="34"/>
        <v>2</v>
      </c>
    </row>
    <row r="684" spans="1:13" ht="27" hidden="1" thickBot="1">
      <c r="A684" s="35">
        <f t="shared" si="32"/>
        <v>3</v>
      </c>
      <c r="B684" s="89" t="s">
        <v>16</v>
      </c>
      <c r="C684" s="88" t="s">
        <v>17</v>
      </c>
      <c r="D684" s="125" t="s">
        <v>116</v>
      </c>
      <c r="E684" s="20" t="s">
        <v>118</v>
      </c>
      <c r="F684" s="20">
        <v>0.28999999999999998</v>
      </c>
      <c r="G684" s="20">
        <v>0.05</v>
      </c>
      <c r="H684" s="20">
        <v>2.31</v>
      </c>
      <c r="I684" s="20">
        <v>0.09</v>
      </c>
      <c r="J684" s="20">
        <v>0.11</v>
      </c>
      <c r="K684" s="20">
        <v>2.8429000000000002</v>
      </c>
      <c r="L684" s="35">
        <f t="shared" si="33"/>
        <v>0.09</v>
      </c>
      <c r="M684" s="35">
        <f t="shared" si="34"/>
        <v>1</v>
      </c>
    </row>
    <row r="685" spans="1:13" ht="40.200000000000003" hidden="1" thickBot="1">
      <c r="A685" s="35">
        <f t="shared" si="32"/>
        <v>23</v>
      </c>
      <c r="B685" s="89" t="s">
        <v>16</v>
      </c>
      <c r="C685" s="88" t="s">
        <v>17</v>
      </c>
      <c r="D685" s="125" t="s">
        <v>116</v>
      </c>
      <c r="E685" s="20" t="s">
        <v>128</v>
      </c>
      <c r="F685" s="20">
        <v>0.28999999999999998</v>
      </c>
      <c r="G685" s="20">
        <v>1.34</v>
      </c>
      <c r="H685" s="20">
        <v>0.97</v>
      </c>
      <c r="I685" s="20">
        <v>0.09</v>
      </c>
      <c r="J685" s="20">
        <v>0.11</v>
      </c>
      <c r="K685" s="20">
        <v>2.7963</v>
      </c>
      <c r="L685" s="35">
        <f t="shared" si="33"/>
        <v>0.09</v>
      </c>
      <c r="M685" s="35">
        <f t="shared" si="34"/>
        <v>1</v>
      </c>
    </row>
    <row r="686" spans="1:13" ht="40.200000000000003" hidden="1" thickBot="1">
      <c r="A686" s="35">
        <f t="shared" si="32"/>
        <v>23</v>
      </c>
      <c r="B686" s="89" t="s">
        <v>16</v>
      </c>
      <c r="C686" s="88" t="s">
        <v>17</v>
      </c>
      <c r="D686" s="125" t="s">
        <v>116</v>
      </c>
      <c r="E686" s="20" t="s">
        <v>129</v>
      </c>
      <c r="F686" s="20">
        <v>0.28999999999999998</v>
      </c>
      <c r="G686" s="20">
        <v>1.34</v>
      </c>
      <c r="H686" s="20">
        <v>0.97</v>
      </c>
      <c r="I686" s="20">
        <v>0.09</v>
      </c>
      <c r="J686" s="20">
        <v>0.09</v>
      </c>
      <c r="K686" s="20">
        <v>2.7667999999999999</v>
      </c>
      <c r="L686" s="35">
        <f t="shared" si="33"/>
        <v>0.09</v>
      </c>
      <c r="M686" s="35">
        <f t="shared" si="34"/>
        <v>1</v>
      </c>
    </row>
    <row r="687" spans="1:13" ht="40.200000000000003" hidden="1" thickBot="1">
      <c r="A687" s="35">
        <f t="shared" si="32"/>
        <v>23</v>
      </c>
      <c r="B687" s="89" t="s">
        <v>16</v>
      </c>
      <c r="C687" s="88" t="s">
        <v>17</v>
      </c>
      <c r="D687" s="125" t="s">
        <v>116</v>
      </c>
      <c r="E687" s="20" t="s">
        <v>133</v>
      </c>
      <c r="F687" s="20">
        <v>0.28999999999999998</v>
      </c>
      <c r="G687" s="20">
        <v>1.34</v>
      </c>
      <c r="H687" s="20">
        <v>0.89</v>
      </c>
      <c r="I687" s="20">
        <v>0.09</v>
      </c>
      <c r="J687" s="20">
        <v>0.09</v>
      </c>
      <c r="K687" s="20">
        <v>2.6922999999999999</v>
      </c>
      <c r="L687" s="35">
        <f t="shared" si="33"/>
        <v>0.09</v>
      </c>
      <c r="M687" s="35">
        <f t="shared" si="34"/>
        <v>1</v>
      </c>
    </row>
    <row r="688" spans="1:13" ht="27" hidden="1" thickBot="1">
      <c r="A688" s="35">
        <f t="shared" si="32"/>
        <v>19</v>
      </c>
      <c r="B688" s="89" t="s">
        <v>16</v>
      </c>
      <c r="C688" s="88" t="s">
        <v>17</v>
      </c>
      <c r="D688" s="125" t="s">
        <v>116</v>
      </c>
      <c r="E688" s="20" t="s">
        <v>122</v>
      </c>
      <c r="F688" s="20">
        <v>0.28999999999999998</v>
      </c>
      <c r="G688" s="20">
        <v>1.0900000000000001</v>
      </c>
      <c r="H688" s="20">
        <v>0.97</v>
      </c>
      <c r="I688" s="20">
        <v>0.09</v>
      </c>
      <c r="J688" s="20">
        <v>0.15</v>
      </c>
      <c r="K688" s="20">
        <v>2.5829</v>
      </c>
      <c r="L688" s="35">
        <f t="shared" si="33"/>
        <v>0.09</v>
      </c>
      <c r="M688" s="35">
        <f t="shared" si="34"/>
        <v>1</v>
      </c>
    </row>
    <row r="689" spans="1:13" ht="27" hidden="1" thickBot="1">
      <c r="A689" s="35">
        <f t="shared" si="32"/>
        <v>22</v>
      </c>
      <c r="B689" s="89" t="s">
        <v>16</v>
      </c>
      <c r="C689" s="88" t="s">
        <v>17</v>
      </c>
      <c r="D689" s="125" t="s">
        <v>116</v>
      </c>
      <c r="E689" s="20" t="s">
        <v>210</v>
      </c>
      <c r="F689" s="20">
        <v>0.28999999999999998</v>
      </c>
      <c r="G689" s="20">
        <v>0.86</v>
      </c>
      <c r="H689" s="20">
        <v>0.97</v>
      </c>
      <c r="I689" s="20">
        <v>0.09</v>
      </c>
      <c r="J689" s="20">
        <v>0.12</v>
      </c>
      <c r="K689" s="20">
        <v>2.3203999999999998</v>
      </c>
      <c r="L689" s="35">
        <f t="shared" si="33"/>
        <v>0.09</v>
      </c>
      <c r="M689" s="35">
        <f t="shared" si="34"/>
        <v>1</v>
      </c>
    </row>
    <row r="690" spans="1:13" ht="27" hidden="1" thickBot="1">
      <c r="A690" s="35">
        <f t="shared" si="32"/>
        <v>9</v>
      </c>
      <c r="B690" s="89" t="s">
        <v>16</v>
      </c>
      <c r="C690" s="88" t="s">
        <v>17</v>
      </c>
      <c r="D690" s="125" t="s">
        <v>116</v>
      </c>
      <c r="E690" s="20" t="s">
        <v>130</v>
      </c>
      <c r="F690" s="20">
        <v>0.28999999999999998</v>
      </c>
      <c r="G690" s="20">
        <v>0.79</v>
      </c>
      <c r="H690" s="20">
        <v>0.97</v>
      </c>
      <c r="I690" s="20">
        <v>0.09</v>
      </c>
      <c r="J690" s="20">
        <v>0.14000000000000001</v>
      </c>
      <c r="K690" s="20">
        <v>2.2801999999999998</v>
      </c>
      <c r="L690" s="35">
        <f t="shared" si="33"/>
        <v>0.09</v>
      </c>
      <c r="M690" s="35">
        <f t="shared" si="34"/>
        <v>1</v>
      </c>
    </row>
    <row r="691" spans="1:13" ht="27" hidden="1" thickBot="1">
      <c r="A691" s="35">
        <f t="shared" si="32"/>
        <v>10</v>
      </c>
      <c r="B691" s="89" t="s">
        <v>16</v>
      </c>
      <c r="C691" s="88" t="s">
        <v>17</v>
      </c>
      <c r="D691" s="125" t="s">
        <v>116</v>
      </c>
      <c r="E691" s="20" t="s">
        <v>126</v>
      </c>
      <c r="F691" s="20">
        <v>0.28999999999999998</v>
      </c>
      <c r="G691" s="20">
        <v>0.76</v>
      </c>
      <c r="H691" s="20">
        <v>0.97</v>
      </c>
      <c r="I691" s="20">
        <v>0.09</v>
      </c>
      <c r="J691" s="20">
        <v>0.15</v>
      </c>
      <c r="K691" s="20">
        <v>2.2572000000000001</v>
      </c>
      <c r="L691" s="35">
        <f t="shared" si="33"/>
        <v>0.09</v>
      </c>
      <c r="M691" s="35">
        <f t="shared" si="34"/>
        <v>1</v>
      </c>
    </row>
    <row r="692" spans="1:13" ht="27" hidden="1" thickBot="1">
      <c r="A692" s="35">
        <f t="shared" si="32"/>
        <v>13</v>
      </c>
      <c r="B692" s="89" t="s">
        <v>16</v>
      </c>
      <c r="C692" s="88" t="s">
        <v>17</v>
      </c>
      <c r="D692" s="125" t="s">
        <v>116</v>
      </c>
      <c r="E692" s="20" t="s">
        <v>123</v>
      </c>
      <c r="F692" s="20">
        <v>0.28999999999999998</v>
      </c>
      <c r="G692" s="20">
        <v>0.74</v>
      </c>
      <c r="H692" s="20">
        <v>0.97</v>
      </c>
      <c r="I692" s="20">
        <v>0.09</v>
      </c>
      <c r="J692" s="20">
        <v>0.13</v>
      </c>
      <c r="K692" s="20">
        <v>2.2158000000000002</v>
      </c>
      <c r="L692" s="35">
        <f t="shared" si="33"/>
        <v>0.09</v>
      </c>
      <c r="M692" s="35">
        <f t="shared" si="34"/>
        <v>1</v>
      </c>
    </row>
    <row r="693" spans="1:13" ht="27" hidden="1" thickBot="1">
      <c r="A693" s="35">
        <f t="shared" si="32"/>
        <v>7</v>
      </c>
      <c r="B693" s="89" t="s">
        <v>16</v>
      </c>
      <c r="C693" s="88" t="s">
        <v>17</v>
      </c>
      <c r="D693" s="125" t="s">
        <v>116</v>
      </c>
      <c r="E693" s="20" t="s">
        <v>127</v>
      </c>
      <c r="F693" s="20">
        <v>0.28999999999999998</v>
      </c>
      <c r="G693" s="20">
        <v>0.64</v>
      </c>
      <c r="H693" s="20">
        <v>0.97</v>
      </c>
      <c r="I693" s="20">
        <v>0.17</v>
      </c>
      <c r="J693" s="20">
        <v>0.13</v>
      </c>
      <c r="K693" s="20">
        <v>2.2016</v>
      </c>
      <c r="L693" s="35">
        <f t="shared" si="33"/>
        <v>0.09</v>
      </c>
      <c r="M693" s="35">
        <f t="shared" si="34"/>
        <v>2</v>
      </c>
    </row>
    <row r="694" spans="1:13" ht="27" hidden="1" thickBot="1">
      <c r="A694" s="35">
        <f t="shared" si="32"/>
        <v>16</v>
      </c>
      <c r="B694" s="89" t="s">
        <v>16</v>
      </c>
      <c r="C694" s="88" t="s">
        <v>17</v>
      </c>
      <c r="D694" s="125" t="s">
        <v>116</v>
      </c>
      <c r="E694" s="20" t="s">
        <v>121</v>
      </c>
      <c r="F694" s="20">
        <v>0.28999999999999998</v>
      </c>
      <c r="G694" s="20">
        <v>0.61</v>
      </c>
      <c r="H694" s="20">
        <v>0.97</v>
      </c>
      <c r="I694" s="20">
        <v>0.09</v>
      </c>
      <c r="J694" s="20">
        <v>0.18</v>
      </c>
      <c r="K694" s="20">
        <v>2.1377000000000002</v>
      </c>
      <c r="L694" s="35">
        <f t="shared" si="33"/>
        <v>0.09</v>
      </c>
      <c r="M694" s="35">
        <f t="shared" si="34"/>
        <v>1</v>
      </c>
    </row>
    <row r="695" spans="1:13" ht="27" hidden="1" thickBot="1">
      <c r="A695" s="35">
        <f t="shared" si="32"/>
        <v>9</v>
      </c>
      <c r="B695" s="89" t="s">
        <v>16</v>
      </c>
      <c r="C695" s="88" t="s">
        <v>17</v>
      </c>
      <c r="D695" s="125" t="s">
        <v>116</v>
      </c>
      <c r="E695" s="20" t="s">
        <v>132</v>
      </c>
      <c r="F695" s="20">
        <v>0.28999999999999998</v>
      </c>
      <c r="G695" s="20">
        <v>0.69</v>
      </c>
      <c r="H695" s="20">
        <v>0.97</v>
      </c>
      <c r="I695" s="20">
        <v>0.09</v>
      </c>
      <c r="J695" s="20">
        <v>7.0000000000000007E-2</v>
      </c>
      <c r="K695" s="20">
        <v>2.1013999999999999</v>
      </c>
      <c r="L695" s="35">
        <f t="shared" si="33"/>
        <v>0.09</v>
      </c>
      <c r="M695" s="35">
        <f t="shared" si="34"/>
        <v>1</v>
      </c>
    </row>
    <row r="696" spans="1:13" ht="27" hidden="1" thickBot="1">
      <c r="A696" s="35">
        <f t="shared" si="32"/>
        <v>3</v>
      </c>
      <c r="B696" s="89" t="s">
        <v>16</v>
      </c>
      <c r="C696" s="88" t="s">
        <v>17</v>
      </c>
      <c r="D696" s="125" t="s">
        <v>116</v>
      </c>
      <c r="E696" s="20" t="s">
        <v>139</v>
      </c>
      <c r="F696" s="20">
        <v>0.28999999999999998</v>
      </c>
      <c r="G696" s="20">
        <v>0.63</v>
      </c>
      <c r="H696" s="20">
        <v>0.97</v>
      </c>
      <c r="I696" s="20">
        <v>0.09</v>
      </c>
      <c r="J696" s="20">
        <v>0.12</v>
      </c>
      <c r="K696" s="20">
        <v>2.093</v>
      </c>
      <c r="L696" s="35">
        <f t="shared" si="33"/>
        <v>0.09</v>
      </c>
      <c r="M696" s="35">
        <f t="shared" si="34"/>
        <v>1</v>
      </c>
    </row>
    <row r="697" spans="1:13" ht="27" hidden="1" thickBot="1">
      <c r="A697" s="35">
        <f t="shared" si="32"/>
        <v>13</v>
      </c>
      <c r="B697" s="89" t="s">
        <v>16</v>
      </c>
      <c r="C697" s="88" t="s">
        <v>17</v>
      </c>
      <c r="D697" s="125" t="s">
        <v>116</v>
      </c>
      <c r="E697" s="20" t="s">
        <v>125</v>
      </c>
      <c r="F697" s="20">
        <v>0.28999999999999998</v>
      </c>
      <c r="G697" s="20">
        <v>0.69</v>
      </c>
      <c r="H697" s="20">
        <v>0.89</v>
      </c>
      <c r="I697" s="20">
        <v>0.09</v>
      </c>
      <c r="J697" s="20">
        <v>0.13</v>
      </c>
      <c r="K697" s="20">
        <v>2.0878000000000001</v>
      </c>
      <c r="L697" s="35">
        <f t="shared" si="33"/>
        <v>0.09</v>
      </c>
      <c r="M697" s="35">
        <f t="shared" si="34"/>
        <v>1</v>
      </c>
    </row>
    <row r="698" spans="1:13" ht="27" hidden="1" thickBot="1">
      <c r="A698" s="35">
        <f t="shared" si="32"/>
        <v>9</v>
      </c>
      <c r="B698" s="89" t="s">
        <v>16</v>
      </c>
      <c r="C698" s="88" t="s">
        <v>17</v>
      </c>
      <c r="D698" s="125" t="s">
        <v>116</v>
      </c>
      <c r="E698" s="20" t="s">
        <v>134</v>
      </c>
      <c r="F698" s="20">
        <v>0.28999999999999998</v>
      </c>
      <c r="G698" s="20">
        <v>0.69</v>
      </c>
      <c r="H698" s="20">
        <v>0.89</v>
      </c>
      <c r="I698" s="20">
        <v>0.09</v>
      </c>
      <c r="J698" s="20">
        <v>7.0000000000000007E-2</v>
      </c>
      <c r="K698" s="20">
        <v>2.0251999999999999</v>
      </c>
      <c r="L698" s="35">
        <f t="shared" si="33"/>
        <v>0.09</v>
      </c>
      <c r="M698" s="35">
        <f t="shared" si="34"/>
        <v>1</v>
      </c>
    </row>
    <row r="699" spans="1:13" ht="14.4" hidden="1" thickBot="1">
      <c r="A699" s="35">
        <f t="shared" si="32"/>
        <v>2</v>
      </c>
      <c r="B699" s="89" t="s">
        <v>16</v>
      </c>
      <c r="C699" s="88" t="s">
        <v>17</v>
      </c>
      <c r="D699" s="125" t="s">
        <v>116</v>
      </c>
      <c r="E699" s="20" t="s">
        <v>183</v>
      </c>
      <c r="F699" s="20">
        <v>0.28999999999999998</v>
      </c>
      <c r="G699" s="20">
        <v>0.54</v>
      </c>
      <c r="H699" s="20">
        <v>0.97</v>
      </c>
      <c r="I699" s="20">
        <v>0.09</v>
      </c>
      <c r="J699" s="20">
        <v>0.13</v>
      </c>
      <c r="K699" s="20">
        <v>2.016</v>
      </c>
      <c r="L699" s="35">
        <f t="shared" si="33"/>
        <v>0.09</v>
      </c>
      <c r="M699" s="35">
        <f t="shared" si="34"/>
        <v>1</v>
      </c>
    </row>
    <row r="700" spans="1:13" ht="27" hidden="1" thickBot="1">
      <c r="A700" s="35">
        <f t="shared" si="32"/>
        <v>18</v>
      </c>
      <c r="B700" s="89" t="s">
        <v>16</v>
      </c>
      <c r="C700" s="88" t="s">
        <v>17</v>
      </c>
      <c r="D700" s="125" t="s">
        <v>116</v>
      </c>
      <c r="E700" s="20" t="s">
        <v>187</v>
      </c>
      <c r="F700" s="20">
        <v>0.28999999999999998</v>
      </c>
      <c r="G700" s="20">
        <v>0.46</v>
      </c>
      <c r="H700" s="20">
        <v>0.97</v>
      </c>
      <c r="I700" s="20">
        <v>0.09</v>
      </c>
      <c r="J700" s="20">
        <v>0.13</v>
      </c>
      <c r="K700" s="20">
        <v>1.9375</v>
      </c>
      <c r="L700" s="35">
        <f t="shared" si="33"/>
        <v>0.09</v>
      </c>
      <c r="M700" s="35">
        <f t="shared" si="34"/>
        <v>1</v>
      </c>
    </row>
    <row r="701" spans="1:13" ht="27" hidden="1" thickBot="1">
      <c r="A701" s="35">
        <f t="shared" si="32"/>
        <v>11</v>
      </c>
      <c r="B701" s="89" t="s">
        <v>16</v>
      </c>
      <c r="C701" s="88" t="s">
        <v>17</v>
      </c>
      <c r="D701" s="125" t="s">
        <v>116</v>
      </c>
      <c r="E701" s="20" t="s">
        <v>131</v>
      </c>
      <c r="F701" s="20">
        <v>0.28999999999999998</v>
      </c>
      <c r="G701" s="20">
        <v>0.37</v>
      </c>
      <c r="H701" s="20">
        <v>0.97</v>
      </c>
      <c r="I701" s="20">
        <v>0.09</v>
      </c>
      <c r="J701" s="20">
        <v>0.15</v>
      </c>
      <c r="K701" s="20">
        <v>1.8574999999999999</v>
      </c>
      <c r="L701" s="35">
        <f t="shared" si="33"/>
        <v>0.09</v>
      </c>
      <c r="M701" s="35">
        <f t="shared" si="34"/>
        <v>1</v>
      </c>
    </row>
    <row r="702" spans="1:13" ht="27" hidden="1" thickBot="1">
      <c r="A702" s="35">
        <f t="shared" si="32"/>
        <v>3</v>
      </c>
      <c r="B702" s="89" t="s">
        <v>16</v>
      </c>
      <c r="C702" s="88" t="s">
        <v>17</v>
      </c>
      <c r="D702" s="125" t="s">
        <v>116</v>
      </c>
      <c r="E702" s="20" t="s">
        <v>144</v>
      </c>
      <c r="F702" s="20">
        <v>0.28999999999999998</v>
      </c>
      <c r="G702" s="20">
        <v>0.52</v>
      </c>
      <c r="H702" s="20">
        <v>0.89</v>
      </c>
      <c r="I702" s="20">
        <v>0.09</v>
      </c>
      <c r="J702" s="20">
        <v>0.05</v>
      </c>
      <c r="K702" s="20">
        <v>1.8353999999999999</v>
      </c>
      <c r="L702" s="35">
        <f t="shared" si="33"/>
        <v>0.09</v>
      </c>
      <c r="M702" s="35">
        <f t="shared" si="34"/>
        <v>1</v>
      </c>
    </row>
    <row r="703" spans="1:13" ht="14.4" hidden="1" thickBot="1">
      <c r="A703" s="35">
        <f t="shared" si="32"/>
        <v>8</v>
      </c>
      <c r="B703" s="89" t="s">
        <v>16</v>
      </c>
      <c r="C703" s="88" t="s">
        <v>17</v>
      </c>
      <c r="D703" s="125" t="s">
        <v>116</v>
      </c>
      <c r="E703" s="20" t="s">
        <v>184</v>
      </c>
      <c r="F703" s="20">
        <v>0.28999999999999998</v>
      </c>
      <c r="G703" s="20">
        <v>0.21</v>
      </c>
      <c r="H703" s="20">
        <v>0.97</v>
      </c>
      <c r="I703" s="20">
        <v>0.17</v>
      </c>
      <c r="J703" s="20">
        <v>0.1</v>
      </c>
      <c r="K703" s="20">
        <v>1.7488999999999999</v>
      </c>
      <c r="L703" s="35">
        <f t="shared" si="33"/>
        <v>0.09</v>
      </c>
      <c r="M703" s="35">
        <f t="shared" si="34"/>
        <v>2</v>
      </c>
    </row>
    <row r="704" spans="1:13" ht="27" hidden="1" thickBot="1">
      <c r="A704" s="35">
        <f t="shared" si="32"/>
        <v>11</v>
      </c>
      <c r="B704" s="89" t="s">
        <v>16</v>
      </c>
      <c r="C704" s="88" t="s">
        <v>17</v>
      </c>
      <c r="D704" s="125" t="s">
        <v>116</v>
      </c>
      <c r="E704" s="20" t="s">
        <v>136</v>
      </c>
      <c r="F704" s="20">
        <v>0.28999999999999998</v>
      </c>
      <c r="G704" s="20">
        <v>0.33</v>
      </c>
      <c r="H704" s="20">
        <v>0.97</v>
      </c>
      <c r="I704" s="20">
        <v>0.09</v>
      </c>
      <c r="J704" s="20">
        <v>7.0000000000000007E-2</v>
      </c>
      <c r="K704" s="20">
        <v>1.7457</v>
      </c>
      <c r="L704" s="35">
        <f t="shared" si="33"/>
        <v>0.09</v>
      </c>
      <c r="M704" s="35">
        <f t="shared" si="34"/>
        <v>1</v>
      </c>
    </row>
    <row r="705" spans="1:13" ht="40.200000000000003" hidden="1" thickBot="1">
      <c r="A705" s="35">
        <f t="shared" si="32"/>
        <v>14</v>
      </c>
      <c r="B705" s="89" t="s">
        <v>16</v>
      </c>
      <c r="C705" s="88" t="s">
        <v>17</v>
      </c>
      <c r="D705" s="125" t="s">
        <v>116</v>
      </c>
      <c r="E705" s="20" t="s">
        <v>138</v>
      </c>
      <c r="F705" s="20">
        <v>0.28999999999999998</v>
      </c>
      <c r="G705" s="20">
        <v>0.28000000000000003</v>
      </c>
      <c r="H705" s="20">
        <v>0.97</v>
      </c>
      <c r="I705" s="20">
        <v>0.09</v>
      </c>
      <c r="J705" s="20">
        <v>0.11</v>
      </c>
      <c r="K705" s="20">
        <v>1.7319</v>
      </c>
      <c r="L705" s="35">
        <f t="shared" si="33"/>
        <v>0.09</v>
      </c>
      <c r="M705" s="35">
        <f t="shared" si="34"/>
        <v>1</v>
      </c>
    </row>
    <row r="706" spans="1:13" ht="27" hidden="1" thickBot="1">
      <c r="A706" s="35">
        <f t="shared" si="32"/>
        <v>5</v>
      </c>
      <c r="B706" s="89" t="s">
        <v>16</v>
      </c>
      <c r="C706" s="88" t="s">
        <v>17</v>
      </c>
      <c r="D706" s="125" t="s">
        <v>116</v>
      </c>
      <c r="E706" s="20" t="s">
        <v>124</v>
      </c>
      <c r="F706" s="20">
        <v>0.28999999999999998</v>
      </c>
      <c r="G706" s="20">
        <v>0.3</v>
      </c>
      <c r="H706" s="20">
        <v>0.97</v>
      </c>
      <c r="I706" s="20">
        <v>0.09</v>
      </c>
      <c r="J706" s="20">
        <v>0.08</v>
      </c>
      <c r="K706" s="20">
        <v>1.7255</v>
      </c>
      <c r="L706" s="35">
        <f t="shared" si="33"/>
        <v>0.09</v>
      </c>
      <c r="M706" s="35">
        <f t="shared" si="34"/>
        <v>1</v>
      </c>
    </row>
    <row r="707" spans="1:13" ht="40.200000000000003" hidden="1" thickBot="1">
      <c r="A707" s="35">
        <f t="shared" si="32"/>
        <v>4</v>
      </c>
      <c r="B707" s="89" t="s">
        <v>16</v>
      </c>
      <c r="C707" s="88" t="s">
        <v>17</v>
      </c>
      <c r="D707" s="125" t="s">
        <v>116</v>
      </c>
      <c r="E707" s="20" t="s">
        <v>190</v>
      </c>
      <c r="F707" s="20">
        <v>0.28999999999999998</v>
      </c>
      <c r="G707" s="20">
        <v>0.26</v>
      </c>
      <c r="H707" s="20">
        <v>0.97</v>
      </c>
      <c r="I707" s="20">
        <v>0.09</v>
      </c>
      <c r="J707" s="20">
        <v>0.11</v>
      </c>
      <c r="K707" s="20">
        <v>1.7149000000000001</v>
      </c>
      <c r="L707" s="35">
        <f t="shared" si="33"/>
        <v>0.09</v>
      </c>
      <c r="M707" s="35">
        <f t="shared" si="34"/>
        <v>1</v>
      </c>
    </row>
    <row r="708" spans="1:13" ht="14.4" hidden="1" thickBot="1">
      <c r="A708" s="35">
        <f t="shared" si="32"/>
        <v>8</v>
      </c>
      <c r="B708" s="89" t="s">
        <v>16</v>
      </c>
      <c r="C708" s="88" t="s">
        <v>17</v>
      </c>
      <c r="D708" s="125" t="s">
        <v>116</v>
      </c>
      <c r="E708" s="20" t="s">
        <v>185</v>
      </c>
      <c r="F708" s="20">
        <v>0.28999999999999998</v>
      </c>
      <c r="G708" s="20">
        <v>0.23</v>
      </c>
      <c r="H708" s="20">
        <v>0.89</v>
      </c>
      <c r="I708" s="20">
        <v>0.17</v>
      </c>
      <c r="J708" s="20">
        <v>0.1</v>
      </c>
      <c r="K708" s="20">
        <v>1.6865000000000001</v>
      </c>
      <c r="L708" s="35">
        <f t="shared" si="33"/>
        <v>0.09</v>
      </c>
      <c r="M708" s="35">
        <f t="shared" si="34"/>
        <v>2</v>
      </c>
    </row>
    <row r="709" spans="1:13" ht="27" hidden="1" thickBot="1">
      <c r="A709" s="35">
        <f t="shared" si="32"/>
        <v>7</v>
      </c>
      <c r="B709" s="89" t="s">
        <v>16</v>
      </c>
      <c r="C709" s="88" t="s">
        <v>17</v>
      </c>
      <c r="D709" s="125" t="s">
        <v>116</v>
      </c>
      <c r="E709" s="20" t="s">
        <v>135</v>
      </c>
      <c r="F709" s="20">
        <v>0.28999999999999998</v>
      </c>
      <c r="G709" s="20">
        <v>0.17</v>
      </c>
      <c r="H709" s="20">
        <v>0.97</v>
      </c>
      <c r="I709" s="20">
        <v>0.17</v>
      </c>
      <c r="J709" s="20">
        <v>0.06</v>
      </c>
      <c r="K709" s="20">
        <v>1.6607000000000001</v>
      </c>
      <c r="L709" s="35">
        <f t="shared" si="33"/>
        <v>0.09</v>
      </c>
      <c r="M709" s="35">
        <f t="shared" si="34"/>
        <v>2</v>
      </c>
    </row>
    <row r="710" spans="1:13" ht="27" hidden="1" thickBot="1">
      <c r="A710" s="35">
        <f t="shared" ref="A710:A773" si="35">IF(E710="",0,--SUBSTITUTE(TRIM(RIGHT(SUBSTITUTE(E710,"(",REPT(" ",99)),99)),")",))</f>
        <v>5</v>
      </c>
      <c r="B710" s="89" t="s">
        <v>16</v>
      </c>
      <c r="C710" s="88" t="s">
        <v>17</v>
      </c>
      <c r="D710" s="125" t="s">
        <v>116</v>
      </c>
      <c r="E710" s="20" t="s">
        <v>142</v>
      </c>
      <c r="F710" s="20">
        <v>0.28999999999999998</v>
      </c>
      <c r="G710" s="20">
        <v>0.3</v>
      </c>
      <c r="H710" s="20">
        <v>0.89</v>
      </c>
      <c r="I710" s="20">
        <v>0.09</v>
      </c>
      <c r="J710" s="20">
        <v>0.09</v>
      </c>
      <c r="K710" s="20">
        <v>1.6604000000000001</v>
      </c>
      <c r="L710" s="35">
        <f t="shared" si="33"/>
        <v>0.09</v>
      </c>
      <c r="M710" s="35">
        <f t="shared" si="34"/>
        <v>1</v>
      </c>
    </row>
    <row r="711" spans="1:13" ht="40.200000000000003" hidden="1" thickBot="1">
      <c r="A711" s="35">
        <f t="shared" si="35"/>
        <v>6</v>
      </c>
      <c r="B711" s="89" t="s">
        <v>16</v>
      </c>
      <c r="C711" s="88" t="s">
        <v>17</v>
      </c>
      <c r="D711" s="125" t="s">
        <v>116</v>
      </c>
      <c r="E711" s="20" t="s">
        <v>137</v>
      </c>
      <c r="F711" s="20">
        <v>0.28999999999999998</v>
      </c>
      <c r="G711" s="20">
        <v>0.27</v>
      </c>
      <c r="H711" s="20">
        <v>0.89</v>
      </c>
      <c r="I711" s="20">
        <v>0.09</v>
      </c>
      <c r="J711" s="20">
        <v>0.11</v>
      </c>
      <c r="K711" s="20">
        <v>1.6527000000000001</v>
      </c>
      <c r="L711" s="35">
        <f t="shared" si="33"/>
        <v>0.09</v>
      </c>
      <c r="M711" s="35">
        <f t="shared" si="34"/>
        <v>1</v>
      </c>
    </row>
    <row r="712" spans="1:13" ht="40.200000000000003" hidden="1" thickBot="1">
      <c r="A712" s="35">
        <f t="shared" si="35"/>
        <v>6</v>
      </c>
      <c r="B712" s="89" t="s">
        <v>16</v>
      </c>
      <c r="C712" s="88" t="s">
        <v>17</v>
      </c>
      <c r="D712" s="125" t="s">
        <v>116</v>
      </c>
      <c r="E712" s="20" t="s">
        <v>145</v>
      </c>
      <c r="F712" s="20">
        <v>0.28999999999999998</v>
      </c>
      <c r="G712" s="20">
        <v>0.22</v>
      </c>
      <c r="H712" s="20">
        <v>0.97</v>
      </c>
      <c r="I712" s="20">
        <v>0.09</v>
      </c>
      <c r="J712" s="20">
        <v>7.0000000000000007E-2</v>
      </c>
      <c r="K712" s="20">
        <v>1.6354</v>
      </c>
      <c r="L712" s="35">
        <f t="shared" si="33"/>
        <v>0.09</v>
      </c>
      <c r="M712" s="35">
        <f t="shared" si="34"/>
        <v>1</v>
      </c>
    </row>
    <row r="713" spans="1:13" ht="40.200000000000003" hidden="1" thickBot="1">
      <c r="A713" s="35">
        <f t="shared" si="35"/>
        <v>14</v>
      </c>
      <c r="B713" s="89" t="s">
        <v>16</v>
      </c>
      <c r="C713" s="88" t="s">
        <v>17</v>
      </c>
      <c r="D713" s="125" t="s">
        <v>116</v>
      </c>
      <c r="E713" s="20" t="s">
        <v>141</v>
      </c>
      <c r="F713" s="20">
        <v>0.28999999999999998</v>
      </c>
      <c r="G713" s="20">
        <v>0.21</v>
      </c>
      <c r="H713" s="20">
        <v>0.97</v>
      </c>
      <c r="I713" s="20">
        <v>0.09</v>
      </c>
      <c r="J713" s="20">
        <v>0.06</v>
      </c>
      <c r="K713" s="20">
        <v>1.6194</v>
      </c>
      <c r="L713" s="35">
        <f t="shared" si="33"/>
        <v>0.09</v>
      </c>
      <c r="M713" s="35">
        <f t="shared" si="34"/>
        <v>1</v>
      </c>
    </row>
    <row r="714" spans="1:13" ht="27" hidden="1" thickBot="1">
      <c r="A714" s="35">
        <f t="shared" si="35"/>
        <v>7</v>
      </c>
      <c r="B714" s="89" t="s">
        <v>16</v>
      </c>
      <c r="C714" s="88" t="s">
        <v>17</v>
      </c>
      <c r="D714" s="125" t="s">
        <v>116</v>
      </c>
      <c r="E714" s="20" t="s">
        <v>150</v>
      </c>
      <c r="F714" s="20">
        <v>0.28999999999999998</v>
      </c>
      <c r="G714" s="20">
        <v>0.17</v>
      </c>
      <c r="H714" s="20">
        <v>0.89</v>
      </c>
      <c r="I714" s="20">
        <v>0.17</v>
      </c>
      <c r="J714" s="20">
        <v>0.06</v>
      </c>
      <c r="K714" s="20">
        <v>1.583</v>
      </c>
      <c r="L714" s="35">
        <f t="shared" si="33"/>
        <v>0.09</v>
      </c>
      <c r="M714" s="35">
        <f t="shared" si="34"/>
        <v>2</v>
      </c>
    </row>
    <row r="715" spans="1:13" ht="27" hidden="1" thickBot="1">
      <c r="A715" s="35">
        <f t="shared" si="35"/>
        <v>19</v>
      </c>
      <c r="B715" s="89" t="s">
        <v>16</v>
      </c>
      <c r="C715" s="88" t="s">
        <v>17</v>
      </c>
      <c r="D715" s="125" t="s">
        <v>116</v>
      </c>
      <c r="E715" s="20" t="s">
        <v>140</v>
      </c>
      <c r="F715" s="20">
        <v>0.28999999999999998</v>
      </c>
      <c r="G715" s="20">
        <v>0.17</v>
      </c>
      <c r="H715" s="20">
        <v>0.97</v>
      </c>
      <c r="I715" s="20">
        <v>0.09</v>
      </c>
      <c r="J715" s="20">
        <v>0.05</v>
      </c>
      <c r="K715" s="20">
        <v>1.5691999999999999</v>
      </c>
      <c r="L715" s="35">
        <f t="shared" si="33"/>
        <v>0.09</v>
      </c>
      <c r="M715" s="35">
        <f t="shared" si="34"/>
        <v>1</v>
      </c>
    </row>
    <row r="716" spans="1:13" ht="27" hidden="1" thickBot="1">
      <c r="A716" s="35">
        <f t="shared" si="35"/>
        <v>12</v>
      </c>
      <c r="B716" s="89" t="s">
        <v>16</v>
      </c>
      <c r="C716" s="88" t="s">
        <v>17</v>
      </c>
      <c r="D716" s="125" t="s">
        <v>116</v>
      </c>
      <c r="E716" s="20" t="s">
        <v>186</v>
      </c>
      <c r="F716" s="20">
        <v>0.28999999999999998</v>
      </c>
      <c r="G716" s="20">
        <v>0.11</v>
      </c>
      <c r="H716" s="20">
        <v>0.97</v>
      </c>
      <c r="I716" s="20">
        <v>0.09</v>
      </c>
      <c r="J716" s="20">
        <v>0.1</v>
      </c>
      <c r="K716" s="20">
        <v>1.5539000000000001</v>
      </c>
      <c r="L716" s="35">
        <f t="shared" si="33"/>
        <v>0.09</v>
      </c>
      <c r="M716" s="35">
        <f t="shared" si="34"/>
        <v>1</v>
      </c>
    </row>
    <row r="717" spans="1:13" ht="40.200000000000003" hidden="1" thickBot="1">
      <c r="A717" s="35">
        <f t="shared" si="35"/>
        <v>14</v>
      </c>
      <c r="B717" s="89" t="s">
        <v>16</v>
      </c>
      <c r="C717" s="88" t="s">
        <v>17</v>
      </c>
      <c r="D717" s="125" t="s">
        <v>116</v>
      </c>
      <c r="E717" s="20" t="s">
        <v>143</v>
      </c>
      <c r="F717" s="20">
        <v>0.28999999999999998</v>
      </c>
      <c r="G717" s="20">
        <v>0.21</v>
      </c>
      <c r="H717" s="20">
        <v>0.89</v>
      </c>
      <c r="I717" s="20">
        <v>0.09</v>
      </c>
      <c r="J717" s="20">
        <v>0.06</v>
      </c>
      <c r="K717" s="20">
        <v>1.5417000000000001</v>
      </c>
      <c r="L717" s="35">
        <f t="shared" si="33"/>
        <v>0.09</v>
      </c>
      <c r="M717" s="35">
        <f t="shared" si="34"/>
        <v>1</v>
      </c>
    </row>
    <row r="718" spans="1:13" ht="27" hidden="1" thickBot="1">
      <c r="A718" s="35">
        <f t="shared" si="35"/>
        <v>15</v>
      </c>
      <c r="B718" s="89" t="s">
        <v>16</v>
      </c>
      <c r="C718" s="88" t="s">
        <v>17</v>
      </c>
      <c r="D718" s="125" t="s">
        <v>116</v>
      </c>
      <c r="E718" s="20" t="s">
        <v>191</v>
      </c>
      <c r="F718" s="20">
        <v>0.28999999999999998</v>
      </c>
      <c r="G718" s="20">
        <v>0.08</v>
      </c>
      <c r="H718" s="20">
        <v>0.97</v>
      </c>
      <c r="I718" s="20">
        <v>0.09</v>
      </c>
      <c r="J718" s="20">
        <v>0.1</v>
      </c>
      <c r="K718" s="20">
        <v>1.5249999999999999</v>
      </c>
      <c r="L718" s="35">
        <f t="shared" si="33"/>
        <v>0.09</v>
      </c>
      <c r="M718" s="35">
        <f t="shared" si="34"/>
        <v>1</v>
      </c>
    </row>
    <row r="719" spans="1:13" ht="14.4" hidden="1" thickBot="1">
      <c r="A719" s="35">
        <f t="shared" si="35"/>
        <v>20</v>
      </c>
      <c r="B719" s="89" t="s">
        <v>16</v>
      </c>
      <c r="C719" s="88" t="s">
        <v>17</v>
      </c>
      <c r="D719" s="125" t="s">
        <v>116</v>
      </c>
      <c r="E719" s="20" t="s">
        <v>151</v>
      </c>
      <c r="F719" s="20">
        <v>0.28999999999999998</v>
      </c>
      <c r="G719" s="20">
        <v>0.12</v>
      </c>
      <c r="H719" s="20">
        <v>0.89</v>
      </c>
      <c r="I719" s="20">
        <v>0.09</v>
      </c>
      <c r="J719" s="20">
        <v>0.11</v>
      </c>
      <c r="K719" s="20">
        <v>1.4937</v>
      </c>
      <c r="L719" s="35">
        <f t="shared" si="33"/>
        <v>0.09</v>
      </c>
      <c r="M719" s="35">
        <f t="shared" si="34"/>
        <v>1</v>
      </c>
    </row>
    <row r="720" spans="1:13" ht="14.4" hidden="1" thickBot="1">
      <c r="A720" s="35">
        <f t="shared" si="35"/>
        <v>20</v>
      </c>
      <c r="B720" s="89" t="s">
        <v>16</v>
      </c>
      <c r="C720" s="88" t="s">
        <v>17</v>
      </c>
      <c r="D720" s="125" t="s">
        <v>116</v>
      </c>
      <c r="E720" s="20" t="s">
        <v>146</v>
      </c>
      <c r="F720" s="20">
        <v>0.28999999999999998</v>
      </c>
      <c r="G720" s="20">
        <v>0.08</v>
      </c>
      <c r="H720" s="20">
        <v>0.97</v>
      </c>
      <c r="I720" s="20">
        <v>0.09</v>
      </c>
      <c r="J720" s="20">
        <v>0.06</v>
      </c>
      <c r="K720" s="20">
        <v>1.4846999999999999</v>
      </c>
      <c r="L720" s="35">
        <f t="shared" si="33"/>
        <v>0.09</v>
      </c>
      <c r="M720" s="35">
        <f t="shared" si="34"/>
        <v>1</v>
      </c>
    </row>
    <row r="721" spans="1:13" ht="40.200000000000003" hidden="1" thickBot="1">
      <c r="A721" s="35">
        <f t="shared" si="35"/>
        <v>17</v>
      </c>
      <c r="B721" s="89" t="s">
        <v>16</v>
      </c>
      <c r="C721" s="88" t="s">
        <v>17</v>
      </c>
      <c r="D721" s="125" t="s">
        <v>116</v>
      </c>
      <c r="E721" s="20" t="s">
        <v>147</v>
      </c>
      <c r="F721" s="20">
        <v>0.28999999999999998</v>
      </c>
      <c r="G721" s="20">
        <v>0</v>
      </c>
      <c r="H721" s="20">
        <v>0.97</v>
      </c>
      <c r="I721" s="20">
        <v>0.09</v>
      </c>
      <c r="J721" s="20">
        <v>0.09</v>
      </c>
      <c r="K721" s="20">
        <v>1.4319999999999999</v>
      </c>
      <c r="L721" s="35">
        <f t="shared" si="33"/>
        <v>0.09</v>
      </c>
      <c r="M721" s="35">
        <f t="shared" si="34"/>
        <v>1</v>
      </c>
    </row>
    <row r="722" spans="1:13" ht="27" hidden="1" thickBot="1">
      <c r="A722" s="35">
        <f t="shared" si="35"/>
        <v>15</v>
      </c>
      <c r="B722" s="89" t="s">
        <v>16</v>
      </c>
      <c r="C722" s="88" t="s">
        <v>17</v>
      </c>
      <c r="D722" s="125" t="s">
        <v>116</v>
      </c>
      <c r="E722" s="20" t="s">
        <v>192</v>
      </c>
      <c r="F722" s="20">
        <v>0.28999999999999998</v>
      </c>
      <c r="G722" s="20">
        <v>0</v>
      </c>
      <c r="H722" s="20">
        <v>0.97</v>
      </c>
      <c r="I722" s="20">
        <v>0.09</v>
      </c>
      <c r="J722" s="20">
        <v>0.09</v>
      </c>
      <c r="K722" s="20">
        <v>1.4319999999999999</v>
      </c>
      <c r="L722" s="35">
        <f t="shared" si="33"/>
        <v>0.09</v>
      </c>
      <c r="M722" s="35">
        <f t="shared" si="34"/>
        <v>1</v>
      </c>
    </row>
    <row r="723" spans="1:13" ht="27" hidden="1" thickBot="1">
      <c r="A723" s="35">
        <f t="shared" si="35"/>
        <v>12</v>
      </c>
      <c r="B723" s="89" t="s">
        <v>16</v>
      </c>
      <c r="C723" s="88" t="s">
        <v>17</v>
      </c>
      <c r="D723" s="125" t="s">
        <v>116</v>
      </c>
      <c r="E723" s="20" t="s">
        <v>189</v>
      </c>
      <c r="F723" s="20">
        <v>0.28999999999999998</v>
      </c>
      <c r="G723" s="20">
        <v>0.08</v>
      </c>
      <c r="H723" s="20">
        <v>0.89</v>
      </c>
      <c r="I723" s="20">
        <v>0.09</v>
      </c>
      <c r="J723" s="20">
        <v>0.06</v>
      </c>
      <c r="K723" s="20">
        <v>1.4101999999999999</v>
      </c>
      <c r="L723" s="35">
        <f t="shared" si="33"/>
        <v>0.09</v>
      </c>
      <c r="M723" s="35">
        <f t="shared" si="34"/>
        <v>1</v>
      </c>
    </row>
    <row r="724" spans="1:13" ht="40.200000000000003" hidden="1" thickBot="1">
      <c r="A724" s="35">
        <f t="shared" si="35"/>
        <v>4</v>
      </c>
      <c r="B724" s="89" t="s">
        <v>16</v>
      </c>
      <c r="C724" s="88" t="s">
        <v>17</v>
      </c>
      <c r="D724" s="125" t="s">
        <v>116</v>
      </c>
      <c r="E724" s="20" t="s">
        <v>193</v>
      </c>
      <c r="F724" s="20">
        <v>0.28999999999999998</v>
      </c>
      <c r="G724" s="20">
        <v>0</v>
      </c>
      <c r="H724" s="20">
        <v>0.97</v>
      </c>
      <c r="I724" s="20">
        <v>0.09</v>
      </c>
      <c r="J724" s="20">
        <v>0.06</v>
      </c>
      <c r="K724" s="20">
        <v>1.3996999999999999</v>
      </c>
      <c r="L724" s="35">
        <f t="shared" si="33"/>
        <v>0.09</v>
      </c>
      <c r="M724" s="35">
        <f t="shared" si="34"/>
        <v>1</v>
      </c>
    </row>
    <row r="725" spans="1:13" ht="27" hidden="1" thickBot="1">
      <c r="A725" s="35">
        <f t="shared" si="35"/>
        <v>22</v>
      </c>
      <c r="B725" s="89" t="s">
        <v>16</v>
      </c>
      <c r="C725" s="88" t="s">
        <v>17</v>
      </c>
      <c r="D725" s="125" t="s">
        <v>116</v>
      </c>
      <c r="E725" s="20" t="s">
        <v>211</v>
      </c>
      <c r="F725" s="20">
        <v>0.28999999999999998</v>
      </c>
      <c r="G725" s="20">
        <v>0</v>
      </c>
      <c r="H725" s="20">
        <v>0.97</v>
      </c>
      <c r="I725" s="20">
        <v>0.09</v>
      </c>
      <c r="J725" s="20">
        <v>0.06</v>
      </c>
      <c r="K725" s="20">
        <v>1.3996999999999999</v>
      </c>
      <c r="L725" s="35">
        <f t="shared" si="33"/>
        <v>0.09</v>
      </c>
      <c r="M725" s="35">
        <f t="shared" si="34"/>
        <v>1</v>
      </c>
    </row>
    <row r="726" spans="1:13" ht="14.4" hidden="1" thickBot="1">
      <c r="A726" s="35">
        <f t="shared" si="35"/>
        <v>2</v>
      </c>
      <c r="B726" s="89" t="s">
        <v>16</v>
      </c>
      <c r="C726" s="88" t="s">
        <v>17</v>
      </c>
      <c r="D726" s="125" t="s">
        <v>116</v>
      </c>
      <c r="E726" s="20" t="s">
        <v>194</v>
      </c>
      <c r="F726" s="20">
        <v>0.28999999999999998</v>
      </c>
      <c r="G726" s="20">
        <v>0</v>
      </c>
      <c r="H726" s="20">
        <v>0.97</v>
      </c>
      <c r="I726" s="20">
        <v>0.09</v>
      </c>
      <c r="J726" s="20">
        <v>0.05</v>
      </c>
      <c r="K726" s="20">
        <v>1.3965000000000001</v>
      </c>
      <c r="L726" s="35">
        <f t="shared" si="33"/>
        <v>0.09</v>
      </c>
      <c r="M726" s="35">
        <f t="shared" si="34"/>
        <v>1</v>
      </c>
    </row>
    <row r="727" spans="1:13" ht="27" thickBot="1">
      <c r="A727" s="35">
        <f t="shared" si="35"/>
        <v>1</v>
      </c>
      <c r="B727" s="89" t="s">
        <v>16</v>
      </c>
      <c r="C727" s="88" t="s">
        <v>17</v>
      </c>
      <c r="D727" s="125" t="s">
        <v>116</v>
      </c>
      <c r="E727" s="59" t="s">
        <v>149</v>
      </c>
      <c r="F727" s="20">
        <v>0.28999999999999998</v>
      </c>
      <c r="G727" s="20">
        <v>0</v>
      </c>
      <c r="H727" s="20">
        <v>0.97</v>
      </c>
      <c r="I727" s="20">
        <v>0.09</v>
      </c>
      <c r="J727" s="20">
        <v>0.05</v>
      </c>
      <c r="K727" s="20">
        <v>1.3965000000000001</v>
      </c>
      <c r="L727" s="35">
        <f t="shared" si="33"/>
        <v>0.09</v>
      </c>
      <c r="M727" s="35">
        <f t="shared" si="34"/>
        <v>1</v>
      </c>
    </row>
    <row r="728" spans="1:13" ht="27" hidden="1" thickBot="1">
      <c r="A728" s="35">
        <f t="shared" si="35"/>
        <v>10</v>
      </c>
      <c r="B728" s="89" t="s">
        <v>16</v>
      </c>
      <c r="C728" s="88" t="s">
        <v>17</v>
      </c>
      <c r="D728" s="125" t="s">
        <v>116</v>
      </c>
      <c r="E728" s="20" t="s">
        <v>148</v>
      </c>
      <c r="F728" s="20">
        <v>0.28999999999999998</v>
      </c>
      <c r="G728" s="20">
        <v>0</v>
      </c>
      <c r="H728" s="20">
        <v>0.97</v>
      </c>
      <c r="I728" s="20">
        <v>0.09</v>
      </c>
      <c r="J728" s="20">
        <v>0.05</v>
      </c>
      <c r="K728" s="20">
        <v>1.3933</v>
      </c>
      <c r="L728" s="35">
        <f t="shared" si="33"/>
        <v>0.09</v>
      </c>
      <c r="M728" s="35">
        <f t="shared" si="34"/>
        <v>1</v>
      </c>
    </row>
    <row r="729" spans="1:13" ht="40.200000000000003" hidden="1" thickBot="1">
      <c r="A729" s="35">
        <f t="shared" si="35"/>
        <v>17</v>
      </c>
      <c r="B729" s="89" t="s">
        <v>16</v>
      </c>
      <c r="C729" s="88" t="s">
        <v>17</v>
      </c>
      <c r="D729" s="125" t="s">
        <v>116</v>
      </c>
      <c r="E729" s="20" t="s">
        <v>152</v>
      </c>
      <c r="F729" s="20">
        <v>0.28999999999999998</v>
      </c>
      <c r="G729" s="20">
        <v>0</v>
      </c>
      <c r="H729" s="20">
        <v>0.89</v>
      </c>
      <c r="I729" s="20">
        <v>0.09</v>
      </c>
      <c r="J729" s="20">
        <v>0.08</v>
      </c>
      <c r="K729" s="20">
        <v>1.351</v>
      </c>
      <c r="L729" s="35">
        <f t="shared" si="33"/>
        <v>0.09</v>
      </c>
      <c r="M729" s="35">
        <f t="shared" si="34"/>
        <v>1</v>
      </c>
    </row>
    <row r="730" spans="1:13" ht="27" hidden="1" thickBot="1">
      <c r="A730" s="35">
        <f t="shared" si="35"/>
        <v>13</v>
      </c>
      <c r="B730" s="89" t="s">
        <v>16</v>
      </c>
      <c r="C730" s="88" t="s">
        <v>17</v>
      </c>
      <c r="D730" s="125" t="s">
        <v>116</v>
      </c>
      <c r="E730" s="20" t="s">
        <v>154</v>
      </c>
      <c r="F730" s="20">
        <v>0.28999999999999998</v>
      </c>
      <c r="G730" s="20">
        <v>0.7</v>
      </c>
      <c r="H730" s="20">
        <v>0.22</v>
      </c>
      <c r="I730" s="20">
        <v>0.09</v>
      </c>
      <c r="J730" s="20">
        <v>0.05</v>
      </c>
      <c r="K730" s="20">
        <v>1.35</v>
      </c>
      <c r="L730" s="35">
        <f t="shared" si="33"/>
        <v>0.09</v>
      </c>
      <c r="M730" s="35">
        <f t="shared" si="34"/>
        <v>1</v>
      </c>
    </row>
    <row r="731" spans="1:13" ht="27" hidden="1" thickBot="1">
      <c r="A731" s="35">
        <f t="shared" si="35"/>
        <v>12</v>
      </c>
      <c r="B731" s="89" t="s">
        <v>16</v>
      </c>
      <c r="C731" s="88" t="s">
        <v>17</v>
      </c>
      <c r="D731" s="125" t="s">
        <v>116</v>
      </c>
      <c r="E731" s="20" t="s">
        <v>188</v>
      </c>
      <c r="F731" s="20">
        <v>0.28999999999999998</v>
      </c>
      <c r="G731" s="20">
        <v>0</v>
      </c>
      <c r="H731" s="20">
        <v>0.97</v>
      </c>
      <c r="I731" s="20">
        <v>0.09</v>
      </c>
      <c r="J731" s="20">
        <v>0</v>
      </c>
      <c r="K731" s="20">
        <v>1.3431999999999999</v>
      </c>
      <c r="L731" s="35">
        <f t="shared" si="33"/>
        <v>0.09</v>
      </c>
      <c r="M731" s="35">
        <f t="shared" si="34"/>
        <v>1</v>
      </c>
    </row>
    <row r="732" spans="1:13" ht="27" thickBot="1">
      <c r="A732" s="35">
        <f t="shared" si="35"/>
        <v>1</v>
      </c>
      <c r="B732" s="89" t="s">
        <v>16</v>
      </c>
      <c r="C732" s="88" t="s">
        <v>17</v>
      </c>
      <c r="D732" s="125" t="s">
        <v>116</v>
      </c>
      <c r="E732" s="59" t="s">
        <v>153</v>
      </c>
      <c r="F732" s="20">
        <v>0.28999999999999998</v>
      </c>
      <c r="G732" s="20">
        <v>0</v>
      </c>
      <c r="H732" s="20">
        <v>0.89</v>
      </c>
      <c r="I732" s="20">
        <v>0.09</v>
      </c>
      <c r="J732" s="20">
        <v>0.05</v>
      </c>
      <c r="K732" s="20">
        <v>1.3170999999999999</v>
      </c>
      <c r="L732" s="35">
        <f t="shared" ref="L732:L795" si="36">_xlfn.MINIFS($I$603:$I$1452,$B$603:$B$1452,B732,$D$603:$D$1452,D732)</f>
        <v>0.09</v>
      </c>
      <c r="M732" s="35">
        <f t="shared" ref="M732:M795" si="37">ROUND(I732/L732,0)</f>
        <v>1</v>
      </c>
    </row>
    <row r="733" spans="1:13" ht="27" hidden="1" thickBot="1">
      <c r="A733" s="35">
        <f t="shared" si="35"/>
        <v>15</v>
      </c>
      <c r="B733" s="89" t="s">
        <v>16</v>
      </c>
      <c r="C733" s="88" t="s">
        <v>17</v>
      </c>
      <c r="D733" s="125" t="s">
        <v>155</v>
      </c>
      <c r="E733" s="20" t="s">
        <v>195</v>
      </c>
      <c r="F733" s="20">
        <v>0.26</v>
      </c>
      <c r="G733" s="20">
        <v>0.17</v>
      </c>
      <c r="H733" s="20">
        <v>3.2</v>
      </c>
      <c r="I733" s="20">
        <v>0.23</v>
      </c>
      <c r="J733" s="20">
        <v>0.15</v>
      </c>
      <c r="K733" s="20">
        <v>4.0064000000000002</v>
      </c>
      <c r="L733" s="35">
        <f t="shared" si="36"/>
        <v>0.23</v>
      </c>
      <c r="M733" s="35">
        <f t="shared" si="37"/>
        <v>1</v>
      </c>
    </row>
    <row r="734" spans="1:13" ht="27" hidden="1" thickBot="1">
      <c r="A734" s="35">
        <f t="shared" si="35"/>
        <v>16</v>
      </c>
      <c r="B734" s="89" t="s">
        <v>16</v>
      </c>
      <c r="C734" s="88" t="s">
        <v>17</v>
      </c>
      <c r="D734" s="125" t="s">
        <v>155</v>
      </c>
      <c r="E734" s="20" t="s">
        <v>156</v>
      </c>
      <c r="F734" s="20">
        <v>0.26</v>
      </c>
      <c r="G734" s="20">
        <v>0.15</v>
      </c>
      <c r="H734" s="20">
        <v>3.2</v>
      </c>
      <c r="I734" s="20">
        <v>0.23</v>
      </c>
      <c r="J734" s="20">
        <v>0.16</v>
      </c>
      <c r="K734" s="20">
        <v>3.9925999999999999</v>
      </c>
      <c r="L734" s="35">
        <f t="shared" si="36"/>
        <v>0.23</v>
      </c>
      <c r="M734" s="35">
        <f t="shared" si="37"/>
        <v>1</v>
      </c>
    </row>
    <row r="735" spans="1:13" ht="27" hidden="1" thickBot="1">
      <c r="A735" s="35">
        <f t="shared" si="35"/>
        <v>11</v>
      </c>
      <c r="B735" s="89" t="s">
        <v>16</v>
      </c>
      <c r="C735" s="88" t="s">
        <v>17</v>
      </c>
      <c r="D735" s="125" t="s">
        <v>155</v>
      </c>
      <c r="E735" s="20" t="s">
        <v>157</v>
      </c>
      <c r="F735" s="20">
        <v>0.26</v>
      </c>
      <c r="G735" s="20">
        <v>0.43</v>
      </c>
      <c r="H735" s="20">
        <v>2.56</v>
      </c>
      <c r="I735" s="20">
        <v>0.23</v>
      </c>
      <c r="J735" s="20">
        <v>0.15</v>
      </c>
      <c r="K735" s="20">
        <v>3.6225999999999998</v>
      </c>
      <c r="L735" s="35">
        <f t="shared" si="36"/>
        <v>0.23</v>
      </c>
      <c r="M735" s="35">
        <f t="shared" si="37"/>
        <v>1</v>
      </c>
    </row>
    <row r="736" spans="1:13" ht="14.4" hidden="1" thickBot="1">
      <c r="A736" s="35">
        <f t="shared" si="35"/>
        <v>8</v>
      </c>
      <c r="B736" s="89" t="s">
        <v>16</v>
      </c>
      <c r="C736" s="88" t="s">
        <v>17</v>
      </c>
      <c r="D736" s="125" t="s">
        <v>155</v>
      </c>
      <c r="E736" s="20" t="s">
        <v>196</v>
      </c>
      <c r="F736" s="20">
        <v>0.26</v>
      </c>
      <c r="G736" s="20">
        <v>7.0000000000000007E-2</v>
      </c>
      <c r="H736" s="20">
        <v>2.56</v>
      </c>
      <c r="I736" s="20">
        <v>0.45</v>
      </c>
      <c r="J736" s="20">
        <v>0.13</v>
      </c>
      <c r="K736" s="20">
        <v>3.4719000000000002</v>
      </c>
      <c r="L736" s="35">
        <f t="shared" si="36"/>
        <v>0.23</v>
      </c>
      <c r="M736" s="35">
        <f t="shared" si="37"/>
        <v>2</v>
      </c>
    </row>
    <row r="737" spans="1:13" ht="27" hidden="1" thickBot="1">
      <c r="A737" s="35">
        <f t="shared" si="35"/>
        <v>18</v>
      </c>
      <c r="B737" s="89" t="s">
        <v>16</v>
      </c>
      <c r="C737" s="88" t="s">
        <v>17</v>
      </c>
      <c r="D737" s="125" t="s">
        <v>155</v>
      </c>
      <c r="E737" s="20" t="s">
        <v>198</v>
      </c>
      <c r="F737" s="20">
        <v>0.26</v>
      </c>
      <c r="G737" s="20">
        <v>0.26</v>
      </c>
      <c r="H737" s="20">
        <v>2.56</v>
      </c>
      <c r="I737" s="20">
        <v>0.23</v>
      </c>
      <c r="J737" s="20">
        <v>0.12</v>
      </c>
      <c r="K737" s="20">
        <v>3.4209000000000001</v>
      </c>
      <c r="L737" s="35">
        <f t="shared" si="36"/>
        <v>0.23</v>
      </c>
      <c r="M737" s="35">
        <f t="shared" si="37"/>
        <v>1</v>
      </c>
    </row>
    <row r="738" spans="1:13" ht="40.200000000000003" hidden="1" thickBot="1">
      <c r="A738" s="35">
        <f t="shared" si="35"/>
        <v>4</v>
      </c>
      <c r="B738" s="89" t="s">
        <v>16</v>
      </c>
      <c r="C738" s="88" t="s">
        <v>17</v>
      </c>
      <c r="D738" s="125" t="s">
        <v>155</v>
      </c>
      <c r="E738" s="20" t="s">
        <v>197</v>
      </c>
      <c r="F738" s="20">
        <v>0.26</v>
      </c>
      <c r="G738" s="20">
        <v>0.17</v>
      </c>
      <c r="H738" s="20">
        <v>2.56</v>
      </c>
      <c r="I738" s="20">
        <v>0.23</v>
      </c>
      <c r="J738" s="20">
        <v>0.13</v>
      </c>
      <c r="K738" s="20">
        <v>3.3477999999999999</v>
      </c>
      <c r="L738" s="35">
        <f t="shared" si="36"/>
        <v>0.23</v>
      </c>
      <c r="M738" s="35">
        <f t="shared" si="37"/>
        <v>1</v>
      </c>
    </row>
    <row r="739" spans="1:13" ht="27" hidden="1" thickBot="1">
      <c r="A739" s="35">
        <f t="shared" si="35"/>
        <v>19</v>
      </c>
      <c r="B739" s="89" t="s">
        <v>16</v>
      </c>
      <c r="C739" s="88" t="s">
        <v>17</v>
      </c>
      <c r="D739" s="125" t="s">
        <v>155</v>
      </c>
      <c r="E739" s="20" t="s">
        <v>161</v>
      </c>
      <c r="F739" s="20">
        <v>0.26</v>
      </c>
      <c r="G739" s="20">
        <v>0.1</v>
      </c>
      <c r="H739" s="20">
        <v>2.56</v>
      </c>
      <c r="I739" s="20">
        <v>0.23</v>
      </c>
      <c r="J739" s="20">
        <v>0.11</v>
      </c>
      <c r="K739" s="20">
        <v>3.2492999999999999</v>
      </c>
      <c r="L739" s="35">
        <f t="shared" si="36"/>
        <v>0.23</v>
      </c>
      <c r="M739" s="35">
        <f t="shared" si="37"/>
        <v>1</v>
      </c>
    </row>
    <row r="740" spans="1:13" ht="14.4" hidden="1" thickBot="1">
      <c r="A740" s="35">
        <f t="shared" si="35"/>
        <v>20</v>
      </c>
      <c r="B740" s="89" t="s">
        <v>16</v>
      </c>
      <c r="C740" s="88" t="s">
        <v>17</v>
      </c>
      <c r="D740" s="125" t="s">
        <v>155</v>
      </c>
      <c r="E740" s="20" t="s">
        <v>160</v>
      </c>
      <c r="F740" s="20">
        <v>0.26</v>
      </c>
      <c r="G740" s="20">
        <v>0.06</v>
      </c>
      <c r="H740" s="20">
        <v>2.56</v>
      </c>
      <c r="I740" s="20">
        <v>0.23</v>
      </c>
      <c r="J740" s="20">
        <v>0.13</v>
      </c>
      <c r="K740" s="20">
        <v>3.226</v>
      </c>
      <c r="L740" s="35">
        <f t="shared" si="36"/>
        <v>0.23</v>
      </c>
      <c r="M740" s="35">
        <f t="shared" si="37"/>
        <v>1</v>
      </c>
    </row>
    <row r="741" spans="1:13" ht="27" hidden="1" thickBot="1">
      <c r="A741" s="35">
        <f t="shared" si="35"/>
        <v>21</v>
      </c>
      <c r="B741" s="89" t="s">
        <v>16</v>
      </c>
      <c r="C741" s="88" t="s">
        <v>17</v>
      </c>
      <c r="D741" s="125" t="s">
        <v>155</v>
      </c>
      <c r="E741" s="20" t="s">
        <v>165</v>
      </c>
      <c r="F741" s="20">
        <v>0.26</v>
      </c>
      <c r="G741" s="20">
        <v>1.21</v>
      </c>
      <c r="H741" s="20">
        <v>1.1499999999999999</v>
      </c>
      <c r="I741" s="20">
        <v>0.45</v>
      </c>
      <c r="J741" s="20">
        <v>0.13</v>
      </c>
      <c r="K741" s="20">
        <v>3.2021999999999999</v>
      </c>
      <c r="L741" s="35">
        <f t="shared" si="36"/>
        <v>0.23</v>
      </c>
      <c r="M741" s="35">
        <f t="shared" si="37"/>
        <v>2</v>
      </c>
    </row>
    <row r="742" spans="1:13" ht="27" hidden="1" thickBot="1">
      <c r="A742" s="35">
        <f t="shared" si="35"/>
        <v>3</v>
      </c>
      <c r="B742" s="89" t="s">
        <v>16</v>
      </c>
      <c r="C742" s="88" t="s">
        <v>17</v>
      </c>
      <c r="D742" s="125" t="s">
        <v>155</v>
      </c>
      <c r="E742" s="20" t="s">
        <v>163</v>
      </c>
      <c r="F742" s="20">
        <v>0.26</v>
      </c>
      <c r="G742" s="20">
        <v>0.03</v>
      </c>
      <c r="H742" s="20">
        <v>2.56</v>
      </c>
      <c r="I742" s="20">
        <v>0.23</v>
      </c>
      <c r="J742" s="20">
        <v>0.12</v>
      </c>
      <c r="K742" s="20">
        <v>3.1966000000000001</v>
      </c>
      <c r="L742" s="35">
        <f t="shared" si="36"/>
        <v>0.23</v>
      </c>
      <c r="M742" s="35">
        <f t="shared" si="37"/>
        <v>1</v>
      </c>
    </row>
    <row r="743" spans="1:13" ht="27" hidden="1" thickBot="1">
      <c r="A743" s="35">
        <f t="shared" si="35"/>
        <v>22</v>
      </c>
      <c r="B743" s="89" t="s">
        <v>16</v>
      </c>
      <c r="C743" s="88" t="s">
        <v>17</v>
      </c>
      <c r="D743" s="125" t="s">
        <v>155</v>
      </c>
      <c r="E743" s="20" t="s">
        <v>212</v>
      </c>
      <c r="F743" s="20">
        <v>0.26</v>
      </c>
      <c r="G743" s="20">
        <v>0</v>
      </c>
      <c r="H743" s="20">
        <v>2.56</v>
      </c>
      <c r="I743" s="20">
        <v>0.23</v>
      </c>
      <c r="J743" s="20">
        <v>0.13</v>
      </c>
      <c r="K743" s="20">
        <v>3.1741000000000001</v>
      </c>
      <c r="L743" s="35">
        <f t="shared" si="36"/>
        <v>0.23</v>
      </c>
      <c r="M743" s="35">
        <f t="shared" si="37"/>
        <v>1</v>
      </c>
    </row>
    <row r="744" spans="1:13" ht="27" hidden="1" thickBot="1">
      <c r="A744" s="35">
        <f t="shared" si="35"/>
        <v>22</v>
      </c>
      <c r="B744" s="89" t="s">
        <v>16</v>
      </c>
      <c r="C744" s="88" t="s">
        <v>17</v>
      </c>
      <c r="D744" s="125" t="s">
        <v>155</v>
      </c>
      <c r="E744" s="20" t="s">
        <v>213</v>
      </c>
      <c r="F744" s="20">
        <v>0.26</v>
      </c>
      <c r="G744" s="20">
        <v>0</v>
      </c>
      <c r="H744" s="20">
        <v>2.56</v>
      </c>
      <c r="I744" s="20">
        <v>0.23</v>
      </c>
      <c r="J744" s="20">
        <v>0.13</v>
      </c>
      <c r="K744" s="20">
        <v>3.1741000000000001</v>
      </c>
      <c r="L744" s="35">
        <f t="shared" si="36"/>
        <v>0.23</v>
      </c>
      <c r="M744" s="35">
        <f t="shared" si="37"/>
        <v>1</v>
      </c>
    </row>
    <row r="745" spans="1:13" ht="40.200000000000003" hidden="1" thickBot="1">
      <c r="A745" s="35">
        <f t="shared" si="35"/>
        <v>6</v>
      </c>
      <c r="B745" s="89" t="s">
        <v>16</v>
      </c>
      <c r="C745" s="88" t="s">
        <v>17</v>
      </c>
      <c r="D745" s="125" t="s">
        <v>155</v>
      </c>
      <c r="E745" s="20" t="s">
        <v>164</v>
      </c>
      <c r="F745" s="20">
        <v>0.26</v>
      </c>
      <c r="G745" s="20">
        <v>0</v>
      </c>
      <c r="H745" s="20">
        <v>2.56</v>
      </c>
      <c r="I745" s="20">
        <v>0.23</v>
      </c>
      <c r="J745" s="20">
        <v>0.13</v>
      </c>
      <c r="K745" s="20">
        <v>3.1688999999999998</v>
      </c>
      <c r="L745" s="35">
        <f t="shared" si="36"/>
        <v>0.23</v>
      </c>
      <c r="M745" s="35">
        <f t="shared" si="37"/>
        <v>1</v>
      </c>
    </row>
    <row r="746" spans="1:13" ht="14.4" hidden="1" thickBot="1">
      <c r="A746" s="35">
        <f t="shared" si="35"/>
        <v>2</v>
      </c>
      <c r="B746" s="89" t="s">
        <v>16</v>
      </c>
      <c r="C746" s="88" t="s">
        <v>17</v>
      </c>
      <c r="D746" s="125" t="s">
        <v>155</v>
      </c>
      <c r="E746" s="20" t="s">
        <v>199</v>
      </c>
      <c r="F746" s="20">
        <v>0.26</v>
      </c>
      <c r="G746" s="20">
        <v>0</v>
      </c>
      <c r="H746" s="20">
        <v>2.56</v>
      </c>
      <c r="I746" s="20">
        <v>0.23</v>
      </c>
      <c r="J746" s="20">
        <v>0.1</v>
      </c>
      <c r="K746" s="20">
        <v>3.1429</v>
      </c>
      <c r="L746" s="35">
        <f t="shared" si="36"/>
        <v>0.23</v>
      </c>
      <c r="M746" s="35">
        <f t="shared" si="37"/>
        <v>1</v>
      </c>
    </row>
    <row r="747" spans="1:13" ht="27" hidden="1" thickBot="1">
      <c r="A747" s="35">
        <f t="shared" si="35"/>
        <v>5</v>
      </c>
      <c r="B747" s="89" t="s">
        <v>16</v>
      </c>
      <c r="C747" s="88" t="s">
        <v>17</v>
      </c>
      <c r="D747" s="125" t="s">
        <v>155</v>
      </c>
      <c r="E747" s="20" t="s">
        <v>159</v>
      </c>
      <c r="F747" s="20">
        <v>0.26</v>
      </c>
      <c r="G747" s="20">
        <v>0</v>
      </c>
      <c r="H747" s="20">
        <v>2.56</v>
      </c>
      <c r="I747" s="20">
        <v>0.23</v>
      </c>
      <c r="J747" s="20">
        <v>0.09</v>
      </c>
      <c r="K747" s="20">
        <v>3.1362999999999999</v>
      </c>
      <c r="L747" s="35">
        <f t="shared" si="36"/>
        <v>0.23</v>
      </c>
      <c r="M747" s="35">
        <f t="shared" si="37"/>
        <v>1</v>
      </c>
    </row>
    <row r="748" spans="1:13" ht="27" hidden="1" thickBot="1">
      <c r="A748" s="35">
        <f t="shared" si="35"/>
        <v>10</v>
      </c>
      <c r="B748" s="89" t="s">
        <v>16</v>
      </c>
      <c r="C748" s="88" t="s">
        <v>17</v>
      </c>
      <c r="D748" s="125" t="s">
        <v>155</v>
      </c>
      <c r="E748" s="20" t="s">
        <v>158</v>
      </c>
      <c r="F748" s="20">
        <v>0.26</v>
      </c>
      <c r="G748" s="20">
        <v>0</v>
      </c>
      <c r="H748" s="20">
        <v>2.56</v>
      </c>
      <c r="I748" s="20">
        <v>0.23</v>
      </c>
      <c r="J748" s="20">
        <v>0</v>
      </c>
      <c r="K748" s="20">
        <v>3.0415000000000001</v>
      </c>
      <c r="L748" s="35">
        <f t="shared" si="36"/>
        <v>0.23</v>
      </c>
      <c r="M748" s="35">
        <f t="shared" si="37"/>
        <v>1</v>
      </c>
    </row>
    <row r="749" spans="1:13" ht="27" hidden="1" thickBot="1">
      <c r="A749" s="35">
        <f t="shared" si="35"/>
        <v>13</v>
      </c>
      <c r="B749" s="89" t="s">
        <v>16</v>
      </c>
      <c r="C749" s="88" t="s">
        <v>17</v>
      </c>
      <c r="D749" s="125" t="s">
        <v>155</v>
      </c>
      <c r="E749" s="20" t="s">
        <v>162</v>
      </c>
      <c r="F749" s="20">
        <v>0.26</v>
      </c>
      <c r="G749" s="20">
        <v>0</v>
      </c>
      <c r="H749" s="20">
        <v>2.56</v>
      </c>
      <c r="I749" s="20">
        <v>0.23</v>
      </c>
      <c r="J749" s="20">
        <v>0</v>
      </c>
      <c r="K749" s="20">
        <v>3.0415000000000001</v>
      </c>
      <c r="L749" s="35">
        <f t="shared" si="36"/>
        <v>0.23</v>
      </c>
      <c r="M749" s="35">
        <f t="shared" si="37"/>
        <v>1</v>
      </c>
    </row>
    <row r="750" spans="1:13" ht="27" hidden="1" thickBot="1">
      <c r="A750" s="35">
        <f t="shared" si="35"/>
        <v>21</v>
      </c>
      <c r="B750" s="89" t="s">
        <v>16</v>
      </c>
      <c r="C750" s="88" t="s">
        <v>17</v>
      </c>
      <c r="D750" s="125" t="s">
        <v>155</v>
      </c>
      <c r="E750" s="20" t="s">
        <v>166</v>
      </c>
      <c r="F750" s="20">
        <v>0.28000000000000003</v>
      </c>
      <c r="G750" s="20">
        <v>1.03</v>
      </c>
      <c r="H750" s="20">
        <v>0.77</v>
      </c>
      <c r="I750" s="20">
        <v>0.45</v>
      </c>
      <c r="J750" s="20">
        <v>0.18</v>
      </c>
      <c r="K750" s="20">
        <v>2.7193000000000001</v>
      </c>
      <c r="L750" s="35">
        <f t="shared" si="36"/>
        <v>0.23</v>
      </c>
      <c r="M750" s="35">
        <f t="shared" si="37"/>
        <v>2</v>
      </c>
    </row>
    <row r="751" spans="1:13" ht="27" hidden="1" thickBot="1">
      <c r="A751" s="35">
        <f t="shared" si="35"/>
        <v>22</v>
      </c>
      <c r="B751" s="89" t="s">
        <v>16</v>
      </c>
      <c r="C751" s="88" t="s">
        <v>17</v>
      </c>
      <c r="D751" s="125" t="s">
        <v>155</v>
      </c>
      <c r="E751" s="20" t="s">
        <v>214</v>
      </c>
      <c r="F751" s="20">
        <v>0.26</v>
      </c>
      <c r="G751" s="20">
        <v>1.1399999999999999</v>
      </c>
      <c r="H751" s="20">
        <v>0.77</v>
      </c>
      <c r="I751" s="20">
        <v>0.23</v>
      </c>
      <c r="J751" s="20">
        <v>0.14000000000000001</v>
      </c>
      <c r="K751" s="20">
        <v>2.5230000000000001</v>
      </c>
      <c r="L751" s="35">
        <f t="shared" si="36"/>
        <v>0.23</v>
      </c>
      <c r="M751" s="35">
        <f t="shared" si="37"/>
        <v>1</v>
      </c>
    </row>
    <row r="752" spans="1:13" ht="40.200000000000003" hidden="1" thickBot="1">
      <c r="A752" s="35">
        <f t="shared" si="35"/>
        <v>17</v>
      </c>
      <c r="B752" s="89" t="s">
        <v>16</v>
      </c>
      <c r="C752" s="88" t="s">
        <v>17</v>
      </c>
      <c r="D752" s="125" t="s">
        <v>155</v>
      </c>
      <c r="E752" s="20" t="s">
        <v>171</v>
      </c>
      <c r="F752" s="20">
        <v>0.26</v>
      </c>
      <c r="G752" s="20">
        <v>1.1299999999999999</v>
      </c>
      <c r="H752" s="20">
        <v>0.77</v>
      </c>
      <c r="I752" s="20">
        <v>0.23</v>
      </c>
      <c r="J752" s="20">
        <v>0.14000000000000001</v>
      </c>
      <c r="K752" s="20">
        <v>2.5225</v>
      </c>
      <c r="L752" s="35">
        <f t="shared" si="36"/>
        <v>0.23</v>
      </c>
      <c r="M752" s="35">
        <f t="shared" si="37"/>
        <v>1</v>
      </c>
    </row>
    <row r="753" spans="1:13" ht="40.200000000000003" hidden="1" thickBot="1">
      <c r="A753" s="35">
        <f t="shared" si="35"/>
        <v>23</v>
      </c>
      <c r="B753" s="89" t="s">
        <v>16</v>
      </c>
      <c r="C753" s="88" t="s">
        <v>17</v>
      </c>
      <c r="D753" s="125" t="s">
        <v>155</v>
      </c>
      <c r="E753" s="20" t="s">
        <v>175</v>
      </c>
      <c r="F753" s="20">
        <v>0.26</v>
      </c>
      <c r="G753" s="20">
        <v>1.07</v>
      </c>
      <c r="H753" s="20">
        <v>0.77</v>
      </c>
      <c r="I753" s="20">
        <v>0.23</v>
      </c>
      <c r="J753" s="20">
        <v>0.14000000000000001</v>
      </c>
      <c r="K753" s="20">
        <v>2.4607999999999999</v>
      </c>
      <c r="L753" s="35">
        <f t="shared" si="36"/>
        <v>0.23</v>
      </c>
      <c r="M753" s="35">
        <f t="shared" si="37"/>
        <v>1</v>
      </c>
    </row>
    <row r="754" spans="1:13" ht="27" hidden="1" thickBot="1">
      <c r="A754" s="35">
        <f t="shared" si="35"/>
        <v>13</v>
      </c>
      <c r="B754" s="89" t="s">
        <v>16</v>
      </c>
      <c r="C754" s="88" t="s">
        <v>17</v>
      </c>
      <c r="D754" s="125" t="s">
        <v>155</v>
      </c>
      <c r="E754" s="20" t="s">
        <v>167</v>
      </c>
      <c r="F754" s="20">
        <v>0.26</v>
      </c>
      <c r="G754" s="20">
        <v>0.8</v>
      </c>
      <c r="H754" s="20">
        <v>0.77</v>
      </c>
      <c r="I754" s="20">
        <v>0.23</v>
      </c>
      <c r="J754" s="20">
        <v>0.15</v>
      </c>
      <c r="K754" s="20">
        <v>2.2018</v>
      </c>
      <c r="L754" s="35">
        <f t="shared" si="36"/>
        <v>0.23</v>
      </c>
      <c r="M754" s="35">
        <f t="shared" si="37"/>
        <v>1</v>
      </c>
    </row>
    <row r="755" spans="1:13" ht="27" hidden="1" thickBot="1">
      <c r="A755" s="35">
        <f t="shared" si="35"/>
        <v>7</v>
      </c>
      <c r="B755" s="89" t="s">
        <v>16</v>
      </c>
      <c r="C755" s="88" t="s">
        <v>17</v>
      </c>
      <c r="D755" s="125" t="s">
        <v>155</v>
      </c>
      <c r="E755" s="20" t="s">
        <v>176</v>
      </c>
      <c r="F755" s="20">
        <v>0.26</v>
      </c>
      <c r="G755" s="20">
        <v>0.51</v>
      </c>
      <c r="H755" s="20">
        <v>0.77</v>
      </c>
      <c r="I755" s="20">
        <v>0.45</v>
      </c>
      <c r="J755" s="20">
        <v>0.16</v>
      </c>
      <c r="K755" s="20">
        <v>2.1503999999999999</v>
      </c>
      <c r="L755" s="35">
        <f t="shared" si="36"/>
        <v>0.23</v>
      </c>
      <c r="M755" s="35">
        <f t="shared" si="37"/>
        <v>2</v>
      </c>
    </row>
    <row r="756" spans="1:13" ht="27" hidden="1" thickBot="1">
      <c r="A756" s="35">
        <f t="shared" si="35"/>
        <v>19</v>
      </c>
      <c r="B756" s="89" t="s">
        <v>16</v>
      </c>
      <c r="C756" s="88" t="s">
        <v>17</v>
      </c>
      <c r="D756" s="125" t="s">
        <v>155</v>
      </c>
      <c r="E756" s="20" t="s">
        <v>172</v>
      </c>
      <c r="F756" s="20">
        <v>0.26</v>
      </c>
      <c r="G756" s="20">
        <v>0.75</v>
      </c>
      <c r="H756" s="20">
        <v>0.77</v>
      </c>
      <c r="I756" s="20">
        <v>0.23</v>
      </c>
      <c r="J756" s="20">
        <v>0.14000000000000001</v>
      </c>
      <c r="K756" s="20">
        <v>2.1396000000000002</v>
      </c>
      <c r="L756" s="35">
        <f t="shared" si="36"/>
        <v>0.23</v>
      </c>
      <c r="M756" s="35">
        <f t="shared" si="37"/>
        <v>1</v>
      </c>
    </row>
    <row r="757" spans="1:13" ht="27" thickBot="1">
      <c r="A757" s="35">
        <f t="shared" si="35"/>
        <v>1</v>
      </c>
      <c r="B757" s="89" t="s">
        <v>16</v>
      </c>
      <c r="C757" s="88" t="s">
        <v>17</v>
      </c>
      <c r="D757" s="125" t="s">
        <v>155</v>
      </c>
      <c r="E757" s="59" t="s">
        <v>173</v>
      </c>
      <c r="F757" s="20">
        <v>0.26</v>
      </c>
      <c r="G757" s="20">
        <v>0.72</v>
      </c>
      <c r="H757" s="20">
        <v>0.77</v>
      </c>
      <c r="I757" s="20">
        <v>0.23</v>
      </c>
      <c r="J757" s="20">
        <v>0.15</v>
      </c>
      <c r="K757" s="20">
        <v>2.1177000000000001</v>
      </c>
      <c r="L757" s="35">
        <f t="shared" si="36"/>
        <v>0.23</v>
      </c>
      <c r="M757" s="35">
        <f t="shared" si="37"/>
        <v>1</v>
      </c>
    </row>
    <row r="758" spans="1:13" ht="27" hidden="1" thickBot="1">
      <c r="A758" s="35">
        <f t="shared" si="35"/>
        <v>9</v>
      </c>
      <c r="B758" s="89" t="s">
        <v>16</v>
      </c>
      <c r="C758" s="88" t="s">
        <v>17</v>
      </c>
      <c r="D758" s="125" t="s">
        <v>155</v>
      </c>
      <c r="E758" s="20" t="s">
        <v>170</v>
      </c>
      <c r="F758" s="20">
        <v>0.26</v>
      </c>
      <c r="G758" s="20">
        <v>0.73</v>
      </c>
      <c r="H758" s="20">
        <v>0.77</v>
      </c>
      <c r="I758" s="20">
        <v>0.23</v>
      </c>
      <c r="J758" s="20">
        <v>0.14000000000000001</v>
      </c>
      <c r="K758" s="20">
        <v>2.1141000000000001</v>
      </c>
      <c r="L758" s="35">
        <f t="shared" si="36"/>
        <v>0.23</v>
      </c>
      <c r="M758" s="35">
        <f t="shared" si="37"/>
        <v>1</v>
      </c>
    </row>
    <row r="759" spans="1:13" ht="27" hidden="1" thickBot="1">
      <c r="A759" s="35">
        <f t="shared" si="35"/>
        <v>12</v>
      </c>
      <c r="B759" s="89" t="s">
        <v>16</v>
      </c>
      <c r="C759" s="88" t="s">
        <v>17</v>
      </c>
      <c r="D759" s="125" t="s">
        <v>155</v>
      </c>
      <c r="E759" s="20" t="s">
        <v>200</v>
      </c>
      <c r="F759" s="20">
        <v>0.26</v>
      </c>
      <c r="G759" s="20">
        <v>0.63</v>
      </c>
      <c r="H759" s="20">
        <v>0.77</v>
      </c>
      <c r="I759" s="20">
        <v>0.23</v>
      </c>
      <c r="J759" s="20">
        <v>0.12</v>
      </c>
      <c r="K759" s="20">
        <v>1.9981</v>
      </c>
      <c r="L759" s="35">
        <f t="shared" si="36"/>
        <v>0.23</v>
      </c>
      <c r="M759" s="35">
        <f t="shared" si="37"/>
        <v>1</v>
      </c>
    </row>
    <row r="760" spans="1:13" ht="40.200000000000003" hidden="1" thickBot="1">
      <c r="A760" s="35">
        <f t="shared" si="35"/>
        <v>14</v>
      </c>
      <c r="B760" s="89" t="s">
        <v>16</v>
      </c>
      <c r="C760" s="88" t="s">
        <v>17</v>
      </c>
      <c r="D760" s="125" t="s">
        <v>155</v>
      </c>
      <c r="E760" s="20" t="s">
        <v>168</v>
      </c>
      <c r="F760" s="20">
        <v>0.26</v>
      </c>
      <c r="G760" s="20">
        <v>0.59</v>
      </c>
      <c r="H760" s="20">
        <v>0.77</v>
      </c>
      <c r="I760" s="20">
        <v>0.23</v>
      </c>
      <c r="J760" s="20">
        <v>0.15</v>
      </c>
      <c r="K760" s="20">
        <v>1.9899</v>
      </c>
      <c r="L760" s="35">
        <f t="shared" si="36"/>
        <v>0.23</v>
      </c>
      <c r="M760" s="35">
        <f t="shared" si="37"/>
        <v>1</v>
      </c>
    </row>
    <row r="761" spans="1:13" ht="14.4" hidden="1" thickBot="1">
      <c r="A761" s="35">
        <f t="shared" si="35"/>
        <v>8</v>
      </c>
      <c r="B761" s="89" t="s">
        <v>16</v>
      </c>
      <c r="C761" s="88" t="s">
        <v>17</v>
      </c>
      <c r="D761" s="125" t="s">
        <v>155</v>
      </c>
      <c r="E761" s="20" t="s">
        <v>201</v>
      </c>
      <c r="F761" s="20">
        <v>0.26</v>
      </c>
      <c r="G761" s="20">
        <v>0.31</v>
      </c>
      <c r="H761" s="20">
        <v>0.77</v>
      </c>
      <c r="I761" s="20">
        <v>0.45</v>
      </c>
      <c r="J761" s="20">
        <v>0.14000000000000001</v>
      </c>
      <c r="K761" s="20">
        <v>1.9246000000000001</v>
      </c>
      <c r="L761" s="35">
        <f t="shared" si="36"/>
        <v>0.23</v>
      </c>
      <c r="M761" s="35">
        <f t="shared" si="37"/>
        <v>2</v>
      </c>
    </row>
    <row r="762" spans="1:13" ht="27" hidden="1" thickBot="1">
      <c r="A762" s="35">
        <f t="shared" si="35"/>
        <v>3</v>
      </c>
      <c r="B762" s="89" t="s">
        <v>16</v>
      </c>
      <c r="C762" s="88" t="s">
        <v>17</v>
      </c>
      <c r="D762" s="125" t="s">
        <v>155</v>
      </c>
      <c r="E762" s="20" t="s">
        <v>178</v>
      </c>
      <c r="F762" s="20">
        <v>0.26</v>
      </c>
      <c r="G762" s="20">
        <v>0.43</v>
      </c>
      <c r="H762" s="20">
        <v>0.77</v>
      </c>
      <c r="I762" s="20">
        <v>0.23</v>
      </c>
      <c r="J762" s="20">
        <v>0.13</v>
      </c>
      <c r="K762" s="20">
        <v>1.8079000000000001</v>
      </c>
      <c r="L762" s="35">
        <f t="shared" si="36"/>
        <v>0.23</v>
      </c>
      <c r="M762" s="35">
        <f t="shared" si="37"/>
        <v>1</v>
      </c>
    </row>
    <row r="763" spans="1:13" ht="40.200000000000003" hidden="1" thickBot="1">
      <c r="A763" s="35">
        <f t="shared" si="35"/>
        <v>6</v>
      </c>
      <c r="B763" s="89" t="s">
        <v>16</v>
      </c>
      <c r="C763" s="88" t="s">
        <v>17</v>
      </c>
      <c r="D763" s="125" t="s">
        <v>155</v>
      </c>
      <c r="E763" s="20" t="s">
        <v>169</v>
      </c>
      <c r="F763" s="20">
        <v>0.26</v>
      </c>
      <c r="G763" s="20">
        <v>0.41</v>
      </c>
      <c r="H763" s="20">
        <v>0.77</v>
      </c>
      <c r="I763" s="20">
        <v>0.23</v>
      </c>
      <c r="J763" s="20">
        <v>0.15</v>
      </c>
      <c r="K763" s="20">
        <v>1.8048</v>
      </c>
      <c r="L763" s="35">
        <f t="shared" si="36"/>
        <v>0.23</v>
      </c>
      <c r="M763" s="35">
        <f t="shared" si="37"/>
        <v>1</v>
      </c>
    </row>
    <row r="764" spans="1:13" ht="27" hidden="1" thickBot="1">
      <c r="A764" s="35">
        <f t="shared" si="35"/>
        <v>10</v>
      </c>
      <c r="B764" s="89" t="s">
        <v>16</v>
      </c>
      <c r="C764" s="88" t="s">
        <v>17</v>
      </c>
      <c r="D764" s="125" t="s">
        <v>155</v>
      </c>
      <c r="E764" s="20" t="s">
        <v>179</v>
      </c>
      <c r="F764" s="20">
        <v>0.26</v>
      </c>
      <c r="G764" s="20">
        <v>0.41</v>
      </c>
      <c r="H764" s="20">
        <v>0.77</v>
      </c>
      <c r="I764" s="20">
        <v>0.23</v>
      </c>
      <c r="J764" s="20">
        <v>0.14000000000000001</v>
      </c>
      <c r="K764" s="20">
        <v>1.7935000000000001</v>
      </c>
      <c r="L764" s="35">
        <f t="shared" si="36"/>
        <v>0.23</v>
      </c>
      <c r="M764" s="35">
        <f t="shared" si="37"/>
        <v>1</v>
      </c>
    </row>
    <row r="765" spans="1:13" ht="27" hidden="1" thickBot="1">
      <c r="A765" s="35">
        <f t="shared" si="35"/>
        <v>16</v>
      </c>
      <c r="B765" s="89" t="s">
        <v>16</v>
      </c>
      <c r="C765" s="88" t="s">
        <v>17</v>
      </c>
      <c r="D765" s="125" t="s">
        <v>155</v>
      </c>
      <c r="E765" s="20" t="s">
        <v>174</v>
      </c>
      <c r="F765" s="20">
        <v>0.26</v>
      </c>
      <c r="G765" s="20">
        <v>0.37</v>
      </c>
      <c r="H765" s="20">
        <v>0.77</v>
      </c>
      <c r="I765" s="20">
        <v>0.23</v>
      </c>
      <c r="J765" s="20">
        <v>0.16</v>
      </c>
      <c r="K765" s="20">
        <v>1.784</v>
      </c>
      <c r="L765" s="35">
        <f t="shared" si="36"/>
        <v>0.23</v>
      </c>
      <c r="M765" s="35">
        <f t="shared" si="37"/>
        <v>1</v>
      </c>
    </row>
    <row r="766" spans="1:13" ht="14.4" hidden="1" thickBot="1">
      <c r="A766" s="35">
        <f t="shared" si="35"/>
        <v>2</v>
      </c>
      <c r="B766" s="89" t="s">
        <v>16</v>
      </c>
      <c r="C766" s="88" t="s">
        <v>17</v>
      </c>
      <c r="D766" s="125" t="s">
        <v>155</v>
      </c>
      <c r="E766" s="20" t="s">
        <v>202</v>
      </c>
      <c r="F766" s="20">
        <v>0.26</v>
      </c>
      <c r="G766" s="20">
        <v>0.28000000000000003</v>
      </c>
      <c r="H766" s="20">
        <v>0.77</v>
      </c>
      <c r="I766" s="20">
        <v>0.23</v>
      </c>
      <c r="J766" s="20">
        <v>0.12</v>
      </c>
      <c r="K766" s="20">
        <v>1.6588000000000001</v>
      </c>
      <c r="L766" s="35">
        <f t="shared" si="36"/>
        <v>0.23</v>
      </c>
      <c r="M766" s="35">
        <f t="shared" si="37"/>
        <v>1</v>
      </c>
    </row>
    <row r="767" spans="1:13" ht="27" hidden="1" thickBot="1">
      <c r="A767" s="35">
        <f t="shared" si="35"/>
        <v>5</v>
      </c>
      <c r="B767" s="89" t="s">
        <v>16</v>
      </c>
      <c r="C767" s="88" t="s">
        <v>17</v>
      </c>
      <c r="D767" s="125" t="s">
        <v>155</v>
      </c>
      <c r="E767" s="20" t="s">
        <v>180</v>
      </c>
      <c r="F767" s="20">
        <v>0.26</v>
      </c>
      <c r="G767" s="20">
        <v>0.28999999999999998</v>
      </c>
      <c r="H767" s="20">
        <v>0.77</v>
      </c>
      <c r="I767" s="20">
        <v>0.23</v>
      </c>
      <c r="J767" s="20">
        <v>0.12</v>
      </c>
      <c r="K767" s="20">
        <v>1.6578999999999999</v>
      </c>
      <c r="L767" s="35">
        <f t="shared" si="36"/>
        <v>0.23</v>
      </c>
      <c r="M767" s="35">
        <f t="shared" si="37"/>
        <v>1</v>
      </c>
    </row>
    <row r="768" spans="1:13" ht="27" hidden="1" thickBot="1">
      <c r="A768" s="35">
        <f t="shared" si="35"/>
        <v>11</v>
      </c>
      <c r="B768" s="89" t="s">
        <v>16</v>
      </c>
      <c r="C768" s="88" t="s">
        <v>17</v>
      </c>
      <c r="D768" s="125" t="s">
        <v>155</v>
      </c>
      <c r="E768" s="20" t="s">
        <v>177</v>
      </c>
      <c r="F768" s="20">
        <v>0.26</v>
      </c>
      <c r="G768" s="20">
        <v>0.24</v>
      </c>
      <c r="H768" s="20">
        <v>0.77</v>
      </c>
      <c r="I768" s="20">
        <v>0.23</v>
      </c>
      <c r="J768" s="20">
        <v>0.14000000000000001</v>
      </c>
      <c r="K768" s="20">
        <v>1.6378999999999999</v>
      </c>
      <c r="L768" s="35">
        <f t="shared" si="36"/>
        <v>0.23</v>
      </c>
      <c r="M768" s="35">
        <f t="shared" si="37"/>
        <v>1</v>
      </c>
    </row>
    <row r="769" spans="1:13" ht="40.200000000000003" hidden="1" thickBot="1">
      <c r="A769" s="35">
        <f t="shared" si="35"/>
        <v>4</v>
      </c>
      <c r="B769" s="89" t="s">
        <v>16</v>
      </c>
      <c r="C769" s="88" t="s">
        <v>17</v>
      </c>
      <c r="D769" s="125" t="s">
        <v>155</v>
      </c>
      <c r="E769" s="20" t="s">
        <v>203</v>
      </c>
      <c r="F769" s="20">
        <v>0.26</v>
      </c>
      <c r="G769" s="20">
        <v>0.24</v>
      </c>
      <c r="H769" s="20">
        <v>0.77</v>
      </c>
      <c r="I769" s="20">
        <v>0.23</v>
      </c>
      <c r="J769" s="20">
        <v>0.14000000000000001</v>
      </c>
      <c r="K769" s="20">
        <v>1.6356999999999999</v>
      </c>
      <c r="L769" s="35">
        <f t="shared" si="36"/>
        <v>0.23</v>
      </c>
      <c r="M769" s="35">
        <f t="shared" si="37"/>
        <v>1</v>
      </c>
    </row>
    <row r="770" spans="1:13" ht="14.4" hidden="1" thickBot="1">
      <c r="A770" s="35">
        <f t="shared" si="35"/>
        <v>20</v>
      </c>
      <c r="B770" s="89" t="s">
        <v>16</v>
      </c>
      <c r="C770" s="88" t="s">
        <v>17</v>
      </c>
      <c r="D770" s="125" t="s">
        <v>155</v>
      </c>
      <c r="E770" s="20" t="s">
        <v>181</v>
      </c>
      <c r="F770" s="20">
        <v>0.26</v>
      </c>
      <c r="G770" s="20">
        <v>0.09</v>
      </c>
      <c r="H770" s="20">
        <v>0.77</v>
      </c>
      <c r="I770" s="20">
        <v>0.23</v>
      </c>
      <c r="J770" s="20">
        <v>0.13</v>
      </c>
      <c r="K770" s="20">
        <v>1.4629000000000001</v>
      </c>
      <c r="L770" s="35">
        <f t="shared" si="36"/>
        <v>0.23</v>
      </c>
      <c r="M770" s="35">
        <f t="shared" si="37"/>
        <v>1</v>
      </c>
    </row>
    <row r="771" spans="1:13" ht="27" hidden="1" thickBot="1">
      <c r="A771" s="35">
        <f t="shared" si="35"/>
        <v>15</v>
      </c>
      <c r="B771" s="89" t="s">
        <v>16</v>
      </c>
      <c r="C771" s="88" t="s">
        <v>17</v>
      </c>
      <c r="D771" s="125" t="s">
        <v>155</v>
      </c>
      <c r="E771" s="20" t="s">
        <v>205</v>
      </c>
      <c r="F771" s="20">
        <v>0.26</v>
      </c>
      <c r="G771" s="20">
        <v>7.0000000000000007E-2</v>
      </c>
      <c r="H771" s="20">
        <v>0.51</v>
      </c>
      <c r="I771" s="20">
        <v>0.23</v>
      </c>
      <c r="J771" s="20">
        <v>0.09</v>
      </c>
      <c r="K771" s="20">
        <v>1.1573</v>
      </c>
      <c r="L771" s="35">
        <f t="shared" si="36"/>
        <v>0.23</v>
      </c>
      <c r="M771" s="35">
        <f t="shared" si="37"/>
        <v>1</v>
      </c>
    </row>
    <row r="772" spans="1:13" ht="27" hidden="1" thickBot="1">
      <c r="A772" s="35">
        <f t="shared" si="35"/>
        <v>21</v>
      </c>
      <c r="B772" s="89" t="s">
        <v>22</v>
      </c>
      <c r="C772" s="88" t="s">
        <v>17</v>
      </c>
      <c r="D772" s="129" t="s">
        <v>38</v>
      </c>
      <c r="E772" s="20" t="s">
        <v>39</v>
      </c>
      <c r="F772" s="20">
        <v>1.61</v>
      </c>
      <c r="G772" s="20">
        <v>1.89</v>
      </c>
      <c r="H772" s="20">
        <v>0.71</v>
      </c>
      <c r="I772" s="20">
        <v>0.56999999999999995</v>
      </c>
      <c r="J772" s="20">
        <v>0.17</v>
      </c>
      <c r="K772" s="20">
        <v>4.9539999999999997</v>
      </c>
      <c r="L772" s="35">
        <f t="shared" si="36"/>
        <v>0.28999999999999998</v>
      </c>
      <c r="M772" s="35">
        <f t="shared" si="37"/>
        <v>2</v>
      </c>
    </row>
    <row r="773" spans="1:13" ht="27" thickBot="1">
      <c r="A773" s="35">
        <f t="shared" si="35"/>
        <v>1</v>
      </c>
      <c r="B773" s="89" t="s">
        <v>22</v>
      </c>
      <c r="C773" s="88" t="s">
        <v>17</v>
      </c>
      <c r="D773" s="129" t="s">
        <v>38</v>
      </c>
      <c r="E773" s="59" t="s">
        <v>42</v>
      </c>
      <c r="F773" s="20">
        <v>1.61</v>
      </c>
      <c r="G773" s="20">
        <v>1.07</v>
      </c>
      <c r="H773" s="20">
        <v>1.01</v>
      </c>
      <c r="I773" s="20">
        <v>0.28999999999999998</v>
      </c>
      <c r="J773" s="20">
        <v>0.17</v>
      </c>
      <c r="K773" s="20">
        <v>4.1430999999999996</v>
      </c>
      <c r="L773" s="35">
        <f t="shared" si="36"/>
        <v>0.28999999999999998</v>
      </c>
      <c r="M773" s="35">
        <f t="shared" si="37"/>
        <v>1</v>
      </c>
    </row>
    <row r="774" spans="1:13" ht="27" hidden="1" thickBot="1">
      <c r="A774" s="35">
        <f t="shared" ref="A774:A837" si="38">IF(E774="",0,--SUBSTITUTE(TRIM(RIGHT(SUBSTITUTE(E774,"(",REPT(" ",99)),99)),")",))</f>
        <v>11</v>
      </c>
      <c r="B774" s="89" t="s">
        <v>22</v>
      </c>
      <c r="C774" s="88" t="s">
        <v>17</v>
      </c>
      <c r="D774" s="129" t="s">
        <v>38</v>
      </c>
      <c r="E774" s="20" t="s">
        <v>40</v>
      </c>
      <c r="F774" s="20">
        <v>1.61</v>
      </c>
      <c r="G774" s="20">
        <v>0.43</v>
      </c>
      <c r="H774" s="20">
        <v>1.01</v>
      </c>
      <c r="I774" s="20">
        <v>0.28999999999999998</v>
      </c>
      <c r="J774" s="20">
        <v>0.21</v>
      </c>
      <c r="K774" s="20">
        <v>3.5558999999999998</v>
      </c>
      <c r="L774" s="35">
        <f t="shared" si="36"/>
        <v>0.28999999999999998</v>
      </c>
      <c r="M774" s="35">
        <f t="shared" si="37"/>
        <v>1</v>
      </c>
    </row>
    <row r="775" spans="1:13" ht="40.200000000000003" hidden="1" thickBot="1">
      <c r="A775" s="35">
        <f t="shared" si="38"/>
        <v>17</v>
      </c>
      <c r="B775" s="89" t="s">
        <v>22</v>
      </c>
      <c r="C775" s="88" t="s">
        <v>17</v>
      </c>
      <c r="D775" s="129" t="s">
        <v>38</v>
      </c>
      <c r="E775" s="20" t="s">
        <v>182</v>
      </c>
      <c r="F775" s="20">
        <v>1.61</v>
      </c>
      <c r="G775" s="20">
        <v>0.47</v>
      </c>
      <c r="H775" s="20">
        <v>1.01</v>
      </c>
      <c r="I775" s="20">
        <v>0.28999999999999998</v>
      </c>
      <c r="J775" s="20">
        <v>0.16</v>
      </c>
      <c r="K775" s="20">
        <v>3.5377999999999998</v>
      </c>
      <c r="L775" s="35">
        <f t="shared" si="36"/>
        <v>0.28999999999999998</v>
      </c>
      <c r="M775" s="35">
        <f t="shared" si="37"/>
        <v>1</v>
      </c>
    </row>
    <row r="776" spans="1:13" ht="27" hidden="1" thickBot="1">
      <c r="A776" s="35">
        <f t="shared" si="38"/>
        <v>19</v>
      </c>
      <c r="B776" s="89" t="s">
        <v>22</v>
      </c>
      <c r="C776" s="88" t="s">
        <v>17</v>
      </c>
      <c r="D776" s="129" t="s">
        <v>38</v>
      </c>
      <c r="E776" s="20" t="s">
        <v>43</v>
      </c>
      <c r="F776" s="20">
        <v>1.61</v>
      </c>
      <c r="G776" s="20">
        <v>0.38</v>
      </c>
      <c r="H776" s="20">
        <v>1.01</v>
      </c>
      <c r="I776" s="20">
        <v>0.28999999999999998</v>
      </c>
      <c r="J776" s="20">
        <v>0.23</v>
      </c>
      <c r="K776" s="20">
        <v>3.5264000000000002</v>
      </c>
      <c r="L776" s="35">
        <f t="shared" si="36"/>
        <v>0.28999999999999998</v>
      </c>
      <c r="M776" s="35">
        <f t="shared" si="37"/>
        <v>1</v>
      </c>
    </row>
    <row r="777" spans="1:13" ht="27" hidden="1" thickBot="1">
      <c r="A777" s="35">
        <f t="shared" si="38"/>
        <v>7</v>
      </c>
      <c r="B777" s="89" t="s">
        <v>22</v>
      </c>
      <c r="C777" s="88" t="s">
        <v>17</v>
      </c>
      <c r="D777" s="129" t="s">
        <v>38</v>
      </c>
      <c r="E777" s="20" t="s">
        <v>49</v>
      </c>
      <c r="F777" s="20">
        <v>1.63</v>
      </c>
      <c r="G777" s="20">
        <v>0</v>
      </c>
      <c r="H777" s="20">
        <v>1.01</v>
      </c>
      <c r="I777" s="20">
        <v>0.56999999999999995</v>
      </c>
      <c r="J777" s="20">
        <v>0.17</v>
      </c>
      <c r="K777" s="20">
        <v>3.3761000000000001</v>
      </c>
      <c r="L777" s="35">
        <f t="shared" si="36"/>
        <v>0.28999999999999998</v>
      </c>
      <c r="M777" s="35">
        <f t="shared" si="37"/>
        <v>2</v>
      </c>
    </row>
    <row r="778" spans="1:13" ht="27" hidden="1" thickBot="1">
      <c r="A778" s="35">
        <f t="shared" si="38"/>
        <v>18</v>
      </c>
      <c r="B778" s="89" t="s">
        <v>22</v>
      </c>
      <c r="C778" s="88" t="s">
        <v>17</v>
      </c>
      <c r="D778" s="129" t="s">
        <v>38</v>
      </c>
      <c r="E778" s="20" t="s">
        <v>45</v>
      </c>
      <c r="F778" s="20">
        <v>1.66</v>
      </c>
      <c r="G778" s="20">
        <v>0.13</v>
      </c>
      <c r="H778" s="20">
        <v>1.05</v>
      </c>
      <c r="I778" s="20">
        <v>0.28999999999999998</v>
      </c>
      <c r="J778" s="20">
        <v>0.22</v>
      </c>
      <c r="K778" s="20">
        <v>3.3380000000000001</v>
      </c>
      <c r="L778" s="35">
        <f t="shared" si="36"/>
        <v>0.28999999999999998</v>
      </c>
      <c r="M778" s="35">
        <f t="shared" si="37"/>
        <v>1</v>
      </c>
    </row>
    <row r="779" spans="1:13" ht="14.4" hidden="1" thickBot="1">
      <c r="A779" s="35">
        <f t="shared" si="38"/>
        <v>8</v>
      </c>
      <c r="B779" s="89" t="s">
        <v>22</v>
      </c>
      <c r="C779" s="88" t="s">
        <v>17</v>
      </c>
      <c r="D779" s="129" t="s">
        <v>38</v>
      </c>
      <c r="E779" s="20" t="s">
        <v>57</v>
      </c>
      <c r="F779" s="20">
        <v>1.61</v>
      </c>
      <c r="G779" s="20">
        <v>0</v>
      </c>
      <c r="H779" s="20">
        <v>1.01</v>
      </c>
      <c r="I779" s="20">
        <v>0.56999999999999995</v>
      </c>
      <c r="J779" s="20">
        <v>0.14000000000000001</v>
      </c>
      <c r="K779" s="20">
        <v>3.3319999999999999</v>
      </c>
      <c r="L779" s="35">
        <f t="shared" si="36"/>
        <v>0.28999999999999998</v>
      </c>
      <c r="M779" s="35">
        <f t="shared" si="37"/>
        <v>2</v>
      </c>
    </row>
    <row r="780" spans="1:13" ht="27" hidden="1" thickBot="1">
      <c r="A780" s="35">
        <f t="shared" si="38"/>
        <v>19</v>
      </c>
      <c r="B780" s="89" t="s">
        <v>22</v>
      </c>
      <c r="C780" s="88" t="s">
        <v>17</v>
      </c>
      <c r="D780" s="129" t="s">
        <v>38</v>
      </c>
      <c r="E780" s="20" t="s">
        <v>46</v>
      </c>
      <c r="F780" s="20">
        <v>1.61</v>
      </c>
      <c r="G780" s="20">
        <v>0.18</v>
      </c>
      <c r="H780" s="20">
        <v>1.01</v>
      </c>
      <c r="I780" s="20">
        <v>0.28999999999999998</v>
      </c>
      <c r="J780" s="20">
        <v>0.18</v>
      </c>
      <c r="K780" s="20">
        <v>3.2683</v>
      </c>
      <c r="L780" s="35">
        <f t="shared" si="36"/>
        <v>0.28999999999999998</v>
      </c>
      <c r="M780" s="35">
        <f t="shared" si="37"/>
        <v>1</v>
      </c>
    </row>
    <row r="781" spans="1:13" ht="27" hidden="1" thickBot="1">
      <c r="A781" s="35">
        <f t="shared" si="38"/>
        <v>16</v>
      </c>
      <c r="B781" s="89" t="s">
        <v>22</v>
      </c>
      <c r="C781" s="88" t="s">
        <v>17</v>
      </c>
      <c r="D781" s="129" t="s">
        <v>38</v>
      </c>
      <c r="E781" s="20" t="s">
        <v>41</v>
      </c>
      <c r="F781" s="20">
        <v>1.61</v>
      </c>
      <c r="G781" s="20">
        <v>0.13</v>
      </c>
      <c r="H781" s="20">
        <v>1.05</v>
      </c>
      <c r="I781" s="20">
        <v>0.28999999999999998</v>
      </c>
      <c r="J781" s="20">
        <v>0.18</v>
      </c>
      <c r="K781" s="20">
        <v>3.2458</v>
      </c>
      <c r="L781" s="35">
        <f t="shared" si="36"/>
        <v>0.28999999999999998</v>
      </c>
      <c r="M781" s="35">
        <f t="shared" si="37"/>
        <v>1</v>
      </c>
    </row>
    <row r="782" spans="1:13" ht="27" hidden="1" thickBot="1">
      <c r="A782" s="35">
        <f t="shared" si="38"/>
        <v>22</v>
      </c>
      <c r="B782" s="89" t="s">
        <v>22</v>
      </c>
      <c r="C782" s="88" t="s">
        <v>17</v>
      </c>
      <c r="D782" s="129" t="s">
        <v>38</v>
      </c>
      <c r="E782" s="20" t="s">
        <v>207</v>
      </c>
      <c r="F782" s="20">
        <v>1.61</v>
      </c>
      <c r="G782" s="20">
        <v>0.12</v>
      </c>
      <c r="H782" s="20">
        <v>1.01</v>
      </c>
      <c r="I782" s="20">
        <v>0.28999999999999998</v>
      </c>
      <c r="J782" s="20">
        <v>0.2</v>
      </c>
      <c r="K782" s="20">
        <v>3.2265000000000001</v>
      </c>
      <c r="L782" s="35">
        <f t="shared" si="36"/>
        <v>0.28999999999999998</v>
      </c>
      <c r="M782" s="35">
        <f t="shared" si="37"/>
        <v>1</v>
      </c>
    </row>
    <row r="783" spans="1:13" ht="14.4" hidden="1" thickBot="1">
      <c r="A783" s="35">
        <f t="shared" si="38"/>
        <v>20</v>
      </c>
      <c r="B783" s="89" t="s">
        <v>22</v>
      </c>
      <c r="C783" s="88" t="s">
        <v>17</v>
      </c>
      <c r="D783" s="129" t="s">
        <v>38</v>
      </c>
      <c r="E783" s="20" t="s">
        <v>47</v>
      </c>
      <c r="F783" s="20">
        <v>1.61</v>
      </c>
      <c r="G783" s="20">
        <v>0.13</v>
      </c>
      <c r="H783" s="20">
        <v>1.01</v>
      </c>
      <c r="I783" s="20">
        <v>0.28999999999999998</v>
      </c>
      <c r="J783" s="20">
        <v>0.19</v>
      </c>
      <c r="K783" s="20">
        <v>3.222</v>
      </c>
      <c r="L783" s="35">
        <f t="shared" si="36"/>
        <v>0.28999999999999998</v>
      </c>
      <c r="M783" s="35">
        <f t="shared" si="37"/>
        <v>1</v>
      </c>
    </row>
    <row r="784" spans="1:13" ht="40.200000000000003" hidden="1" thickBot="1">
      <c r="A784" s="35">
        <f t="shared" si="38"/>
        <v>14</v>
      </c>
      <c r="B784" s="89" t="s">
        <v>22</v>
      </c>
      <c r="C784" s="88" t="s">
        <v>17</v>
      </c>
      <c r="D784" s="129" t="s">
        <v>38</v>
      </c>
      <c r="E784" s="20" t="s">
        <v>44</v>
      </c>
      <c r="F784" s="20">
        <v>1.61</v>
      </c>
      <c r="G784" s="20">
        <v>0.06</v>
      </c>
      <c r="H784" s="20">
        <v>1.01</v>
      </c>
      <c r="I784" s="20">
        <v>0.28999999999999998</v>
      </c>
      <c r="J784" s="20">
        <v>0.18</v>
      </c>
      <c r="K784" s="20">
        <v>3.1482999999999999</v>
      </c>
      <c r="L784" s="35">
        <f t="shared" si="36"/>
        <v>0.28999999999999998</v>
      </c>
      <c r="M784" s="35">
        <f t="shared" si="37"/>
        <v>1</v>
      </c>
    </row>
    <row r="785" spans="1:13" ht="27" hidden="1" thickBot="1">
      <c r="A785" s="35">
        <f t="shared" si="38"/>
        <v>3</v>
      </c>
      <c r="B785" s="89" t="s">
        <v>22</v>
      </c>
      <c r="C785" s="88" t="s">
        <v>17</v>
      </c>
      <c r="D785" s="129" t="s">
        <v>38</v>
      </c>
      <c r="E785" s="20" t="s">
        <v>61</v>
      </c>
      <c r="F785" s="20">
        <v>1.61</v>
      </c>
      <c r="G785" s="20">
        <v>0</v>
      </c>
      <c r="H785" s="20">
        <v>1.01</v>
      </c>
      <c r="I785" s="20">
        <v>0.28999999999999998</v>
      </c>
      <c r="J785" s="20">
        <v>0.18</v>
      </c>
      <c r="K785" s="20">
        <v>3.0924</v>
      </c>
      <c r="L785" s="35">
        <f t="shared" si="36"/>
        <v>0.28999999999999998</v>
      </c>
      <c r="M785" s="35">
        <f t="shared" si="37"/>
        <v>1</v>
      </c>
    </row>
    <row r="786" spans="1:13" ht="27" hidden="1" thickBot="1">
      <c r="A786" s="35">
        <f t="shared" si="38"/>
        <v>22</v>
      </c>
      <c r="B786" s="89" t="s">
        <v>22</v>
      </c>
      <c r="C786" s="88" t="s">
        <v>17</v>
      </c>
      <c r="D786" s="129" t="s">
        <v>38</v>
      </c>
      <c r="E786" s="20" t="s">
        <v>208</v>
      </c>
      <c r="F786" s="20">
        <v>1.61</v>
      </c>
      <c r="G786" s="20">
        <v>0</v>
      </c>
      <c r="H786" s="20">
        <v>1.01</v>
      </c>
      <c r="I786" s="20">
        <v>0.28999999999999998</v>
      </c>
      <c r="J786" s="20">
        <v>0.18</v>
      </c>
      <c r="K786" s="20">
        <v>3.0908000000000002</v>
      </c>
      <c r="L786" s="35">
        <f t="shared" si="36"/>
        <v>0.28999999999999998</v>
      </c>
      <c r="M786" s="35">
        <f t="shared" si="37"/>
        <v>1</v>
      </c>
    </row>
    <row r="787" spans="1:13" ht="40.200000000000003" hidden="1" thickBot="1">
      <c r="A787" s="35">
        <f t="shared" si="38"/>
        <v>23</v>
      </c>
      <c r="B787" s="89" t="s">
        <v>22</v>
      </c>
      <c r="C787" s="88" t="s">
        <v>17</v>
      </c>
      <c r="D787" s="129" t="s">
        <v>38</v>
      </c>
      <c r="E787" s="20" t="s">
        <v>60</v>
      </c>
      <c r="F787" s="20">
        <v>1.61</v>
      </c>
      <c r="G787" s="20">
        <v>0</v>
      </c>
      <c r="H787" s="20">
        <v>1.01</v>
      </c>
      <c r="I787" s="20">
        <v>0.28999999999999998</v>
      </c>
      <c r="J787" s="20">
        <v>0.18</v>
      </c>
      <c r="K787" s="20">
        <v>3.0880999999999998</v>
      </c>
      <c r="L787" s="35">
        <f t="shared" si="36"/>
        <v>0.28999999999999998</v>
      </c>
      <c r="M787" s="35">
        <f t="shared" si="37"/>
        <v>1</v>
      </c>
    </row>
    <row r="788" spans="1:13" ht="27" hidden="1" thickBot="1">
      <c r="A788" s="35">
        <f t="shared" si="38"/>
        <v>9</v>
      </c>
      <c r="B788" s="89" t="s">
        <v>22</v>
      </c>
      <c r="C788" s="88" t="s">
        <v>17</v>
      </c>
      <c r="D788" s="129" t="s">
        <v>38</v>
      </c>
      <c r="E788" s="20" t="s">
        <v>54</v>
      </c>
      <c r="F788" s="20">
        <v>1.61</v>
      </c>
      <c r="G788" s="20">
        <v>0</v>
      </c>
      <c r="H788" s="20">
        <v>1.01</v>
      </c>
      <c r="I788" s="20">
        <v>0.28999999999999998</v>
      </c>
      <c r="J788" s="20">
        <v>0.17</v>
      </c>
      <c r="K788" s="20">
        <v>3.0836000000000001</v>
      </c>
      <c r="L788" s="35">
        <f t="shared" si="36"/>
        <v>0.28999999999999998</v>
      </c>
      <c r="M788" s="35">
        <f t="shared" si="37"/>
        <v>1</v>
      </c>
    </row>
    <row r="789" spans="1:13" ht="27" hidden="1" thickBot="1">
      <c r="A789" s="35">
        <f t="shared" si="38"/>
        <v>4</v>
      </c>
      <c r="B789" s="89" t="s">
        <v>22</v>
      </c>
      <c r="C789" s="88" t="s">
        <v>17</v>
      </c>
      <c r="D789" s="129" t="s">
        <v>38</v>
      </c>
      <c r="E789" s="20" t="s">
        <v>50</v>
      </c>
      <c r="F789" s="20">
        <v>1.61</v>
      </c>
      <c r="G789" s="20">
        <v>0</v>
      </c>
      <c r="H789" s="20">
        <v>1.05</v>
      </c>
      <c r="I789" s="20">
        <v>0.28999999999999998</v>
      </c>
      <c r="J789" s="20">
        <v>0.14000000000000001</v>
      </c>
      <c r="K789" s="20">
        <v>3.0823999999999998</v>
      </c>
      <c r="L789" s="35">
        <f t="shared" si="36"/>
        <v>0.28999999999999998</v>
      </c>
      <c r="M789" s="35">
        <f t="shared" si="37"/>
        <v>1</v>
      </c>
    </row>
    <row r="790" spans="1:13" ht="27" hidden="1" thickBot="1">
      <c r="A790" s="35">
        <f t="shared" si="38"/>
        <v>4</v>
      </c>
      <c r="B790" s="89" t="s">
        <v>22</v>
      </c>
      <c r="C790" s="88" t="s">
        <v>17</v>
      </c>
      <c r="D790" s="129" t="s">
        <v>38</v>
      </c>
      <c r="E790" s="20" t="s">
        <v>48</v>
      </c>
      <c r="F790" s="20">
        <v>1.61</v>
      </c>
      <c r="G790" s="20">
        <v>0</v>
      </c>
      <c r="H790" s="20">
        <v>1.05</v>
      </c>
      <c r="I790" s="20">
        <v>0.28999999999999998</v>
      </c>
      <c r="J790" s="20">
        <v>0.14000000000000001</v>
      </c>
      <c r="K790" s="20">
        <v>3.0811999999999999</v>
      </c>
      <c r="L790" s="35">
        <f t="shared" si="36"/>
        <v>0.28999999999999998</v>
      </c>
      <c r="M790" s="35">
        <f t="shared" si="37"/>
        <v>1</v>
      </c>
    </row>
    <row r="791" spans="1:13" ht="14.4" hidden="1" thickBot="1">
      <c r="A791" s="35">
        <f t="shared" si="38"/>
        <v>2</v>
      </c>
      <c r="B791" s="89" t="s">
        <v>22</v>
      </c>
      <c r="C791" s="88" t="s">
        <v>17</v>
      </c>
      <c r="D791" s="129" t="s">
        <v>38</v>
      </c>
      <c r="E791" s="20" t="s">
        <v>56</v>
      </c>
      <c r="F791" s="20">
        <v>1.61</v>
      </c>
      <c r="G791" s="20">
        <v>0</v>
      </c>
      <c r="H791" s="20">
        <v>1.01</v>
      </c>
      <c r="I791" s="20">
        <v>0.28999999999999998</v>
      </c>
      <c r="J791" s="20">
        <v>0.17</v>
      </c>
      <c r="K791" s="20">
        <v>3.0796000000000001</v>
      </c>
      <c r="L791" s="35">
        <f t="shared" si="36"/>
        <v>0.28999999999999998</v>
      </c>
      <c r="M791" s="35">
        <f t="shared" si="37"/>
        <v>1</v>
      </c>
    </row>
    <row r="792" spans="1:13" ht="27" hidden="1" thickBot="1">
      <c r="A792" s="35">
        <f t="shared" si="38"/>
        <v>10</v>
      </c>
      <c r="B792" s="89" t="s">
        <v>22</v>
      </c>
      <c r="C792" s="88" t="s">
        <v>17</v>
      </c>
      <c r="D792" s="129" t="s">
        <v>38</v>
      </c>
      <c r="E792" s="20" t="s">
        <v>51</v>
      </c>
      <c r="F792" s="20">
        <v>1.61</v>
      </c>
      <c r="G792" s="20">
        <v>0</v>
      </c>
      <c r="H792" s="20">
        <v>1.01</v>
      </c>
      <c r="I792" s="20">
        <v>0.28999999999999998</v>
      </c>
      <c r="J792" s="20">
        <v>0.17</v>
      </c>
      <c r="K792" s="20">
        <v>3.0790000000000002</v>
      </c>
      <c r="L792" s="35">
        <f t="shared" si="36"/>
        <v>0.28999999999999998</v>
      </c>
      <c r="M792" s="35">
        <f t="shared" si="37"/>
        <v>1</v>
      </c>
    </row>
    <row r="793" spans="1:13" ht="27" hidden="1" thickBot="1">
      <c r="A793" s="35">
        <f t="shared" si="38"/>
        <v>13</v>
      </c>
      <c r="B793" s="89" t="s">
        <v>22</v>
      </c>
      <c r="C793" s="88" t="s">
        <v>17</v>
      </c>
      <c r="D793" s="129" t="s">
        <v>38</v>
      </c>
      <c r="E793" s="20" t="s">
        <v>52</v>
      </c>
      <c r="F793" s="20">
        <v>1.61</v>
      </c>
      <c r="G793" s="20">
        <v>0</v>
      </c>
      <c r="H793" s="20">
        <v>1.01</v>
      </c>
      <c r="I793" s="20">
        <v>0.28999999999999998</v>
      </c>
      <c r="J793" s="20">
        <v>0.17</v>
      </c>
      <c r="K793" s="20">
        <v>3.0777000000000001</v>
      </c>
      <c r="L793" s="35">
        <f t="shared" si="36"/>
        <v>0.28999999999999998</v>
      </c>
      <c r="M793" s="35">
        <f t="shared" si="37"/>
        <v>1</v>
      </c>
    </row>
    <row r="794" spans="1:13" ht="40.200000000000003" hidden="1" thickBot="1">
      <c r="A794" s="35">
        <f t="shared" si="38"/>
        <v>6</v>
      </c>
      <c r="B794" s="89" t="s">
        <v>22</v>
      </c>
      <c r="C794" s="88" t="s">
        <v>17</v>
      </c>
      <c r="D794" s="129" t="s">
        <v>38</v>
      </c>
      <c r="E794" s="20" t="s">
        <v>53</v>
      </c>
      <c r="F794" s="20">
        <v>1.61</v>
      </c>
      <c r="G794" s="20">
        <v>0</v>
      </c>
      <c r="H794" s="20">
        <v>1.01</v>
      </c>
      <c r="I794" s="20">
        <v>0.28999999999999998</v>
      </c>
      <c r="J794" s="20">
        <v>0.17</v>
      </c>
      <c r="K794" s="20">
        <v>3.0758000000000001</v>
      </c>
      <c r="L794" s="35">
        <f t="shared" si="36"/>
        <v>0.28999999999999998</v>
      </c>
      <c r="M794" s="35">
        <f t="shared" si="37"/>
        <v>1</v>
      </c>
    </row>
    <row r="795" spans="1:13" ht="27" hidden="1" thickBot="1">
      <c r="A795" s="35">
        <f t="shared" si="38"/>
        <v>10</v>
      </c>
      <c r="B795" s="89" t="s">
        <v>22</v>
      </c>
      <c r="C795" s="88" t="s">
        <v>17</v>
      </c>
      <c r="D795" s="129" t="s">
        <v>38</v>
      </c>
      <c r="E795" s="20" t="s">
        <v>55</v>
      </c>
      <c r="F795" s="20">
        <v>1.61</v>
      </c>
      <c r="G795" s="20">
        <v>0</v>
      </c>
      <c r="H795" s="20">
        <v>1.01</v>
      </c>
      <c r="I795" s="20">
        <v>0.28999999999999998</v>
      </c>
      <c r="J795" s="20">
        <v>0.14000000000000001</v>
      </c>
      <c r="K795" s="20">
        <v>3.0518000000000001</v>
      </c>
      <c r="L795" s="35">
        <f t="shared" si="36"/>
        <v>0.28999999999999998</v>
      </c>
      <c r="M795" s="35">
        <f t="shared" si="37"/>
        <v>1</v>
      </c>
    </row>
    <row r="796" spans="1:13" ht="14.4" hidden="1" thickBot="1">
      <c r="A796" s="35">
        <f t="shared" si="38"/>
        <v>8</v>
      </c>
      <c r="B796" s="89" t="s">
        <v>22</v>
      </c>
      <c r="C796" s="88" t="s">
        <v>17</v>
      </c>
      <c r="D796" s="129" t="s">
        <v>38</v>
      </c>
      <c r="E796" s="20" t="s">
        <v>63</v>
      </c>
      <c r="F796" s="20">
        <v>1.61</v>
      </c>
      <c r="G796" s="20">
        <v>0</v>
      </c>
      <c r="H796" s="20">
        <v>0.71</v>
      </c>
      <c r="I796" s="20">
        <v>0.56999999999999995</v>
      </c>
      <c r="J796" s="20">
        <v>0.16</v>
      </c>
      <c r="K796" s="20">
        <v>3.0508000000000002</v>
      </c>
      <c r="L796" s="35">
        <f t="shared" ref="L796:L859" si="39">_xlfn.MINIFS($I$603:$I$1452,$B$603:$B$1452,B796,$D$603:$D$1452,D796)</f>
        <v>0.28999999999999998</v>
      </c>
      <c r="M796" s="35">
        <f t="shared" ref="M796:M859" si="40">ROUND(I796/L796,0)</f>
        <v>2</v>
      </c>
    </row>
    <row r="797" spans="1:13" ht="27" hidden="1" thickBot="1">
      <c r="A797" s="35">
        <f t="shared" si="38"/>
        <v>15</v>
      </c>
      <c r="B797" s="89" t="s">
        <v>22</v>
      </c>
      <c r="C797" s="88" t="s">
        <v>17</v>
      </c>
      <c r="D797" s="129" t="s">
        <v>38</v>
      </c>
      <c r="E797" s="20" t="s">
        <v>58</v>
      </c>
      <c r="F797" s="20">
        <v>1.61</v>
      </c>
      <c r="G797" s="20">
        <v>0</v>
      </c>
      <c r="H797" s="20">
        <v>1.01</v>
      </c>
      <c r="I797" s="20">
        <v>0.28999999999999998</v>
      </c>
      <c r="J797" s="20">
        <v>0.14000000000000001</v>
      </c>
      <c r="K797" s="20">
        <v>3.0463</v>
      </c>
      <c r="L797" s="35">
        <f t="shared" si="39"/>
        <v>0.28999999999999998</v>
      </c>
      <c r="M797" s="35">
        <f t="shared" si="40"/>
        <v>1</v>
      </c>
    </row>
    <row r="798" spans="1:13" ht="27" hidden="1" thickBot="1">
      <c r="A798" s="35">
        <f t="shared" si="38"/>
        <v>15</v>
      </c>
      <c r="B798" s="89" t="s">
        <v>22</v>
      </c>
      <c r="C798" s="88" t="s">
        <v>17</v>
      </c>
      <c r="D798" s="129" t="s">
        <v>38</v>
      </c>
      <c r="E798" s="20" t="s">
        <v>59</v>
      </c>
      <c r="F798" s="20">
        <v>1.61</v>
      </c>
      <c r="G798" s="20">
        <v>0</v>
      </c>
      <c r="H798" s="20">
        <v>1.01</v>
      </c>
      <c r="I798" s="20">
        <v>0.28999999999999998</v>
      </c>
      <c r="J798" s="20">
        <v>0.14000000000000001</v>
      </c>
      <c r="K798" s="20">
        <v>3.0463</v>
      </c>
      <c r="L798" s="35">
        <f t="shared" si="39"/>
        <v>0.28999999999999998</v>
      </c>
      <c r="M798" s="35">
        <f t="shared" si="40"/>
        <v>1</v>
      </c>
    </row>
    <row r="799" spans="1:13" ht="27" hidden="1" thickBot="1">
      <c r="A799" s="35">
        <f t="shared" si="38"/>
        <v>5</v>
      </c>
      <c r="B799" s="89" t="s">
        <v>22</v>
      </c>
      <c r="C799" s="88" t="s">
        <v>17</v>
      </c>
      <c r="D799" s="129" t="s">
        <v>38</v>
      </c>
      <c r="E799" s="20" t="s">
        <v>62</v>
      </c>
      <c r="F799" s="20">
        <v>1.61</v>
      </c>
      <c r="G799" s="20">
        <v>0</v>
      </c>
      <c r="H799" s="20">
        <v>1.01</v>
      </c>
      <c r="I799" s="20">
        <v>0.28999999999999998</v>
      </c>
      <c r="J799" s="20">
        <v>0.11</v>
      </c>
      <c r="K799" s="20">
        <v>3.0142000000000002</v>
      </c>
      <c r="L799" s="35">
        <f t="shared" si="39"/>
        <v>0.28999999999999998</v>
      </c>
      <c r="M799" s="35">
        <f t="shared" si="40"/>
        <v>1</v>
      </c>
    </row>
    <row r="800" spans="1:13" ht="27" hidden="1" thickBot="1">
      <c r="A800" s="35">
        <f t="shared" si="38"/>
        <v>12</v>
      </c>
      <c r="B800" s="89" t="s">
        <v>22</v>
      </c>
      <c r="C800" s="88" t="s">
        <v>17</v>
      </c>
      <c r="D800" s="129" t="s">
        <v>38</v>
      </c>
      <c r="E800" s="20" t="s">
        <v>64</v>
      </c>
      <c r="F800" s="20">
        <v>1.61</v>
      </c>
      <c r="G800" s="20">
        <v>0</v>
      </c>
      <c r="H800" s="20">
        <v>0.71</v>
      </c>
      <c r="I800" s="20">
        <v>0.28999999999999998</v>
      </c>
      <c r="J800" s="20">
        <v>0.17</v>
      </c>
      <c r="K800" s="20">
        <v>2.7732999999999999</v>
      </c>
      <c r="L800" s="35">
        <f t="shared" si="39"/>
        <v>0.28999999999999998</v>
      </c>
      <c r="M800" s="35">
        <f t="shared" si="40"/>
        <v>1</v>
      </c>
    </row>
    <row r="801" spans="1:13" ht="27" hidden="1" thickBot="1">
      <c r="A801" s="35">
        <f t="shared" si="38"/>
        <v>5</v>
      </c>
      <c r="B801" s="89" t="s">
        <v>22</v>
      </c>
      <c r="C801" s="88" t="s">
        <v>17</v>
      </c>
      <c r="D801" s="129" t="s">
        <v>38</v>
      </c>
      <c r="E801" s="20" t="s">
        <v>65</v>
      </c>
      <c r="F801" s="20">
        <v>1.61</v>
      </c>
      <c r="G801" s="20">
        <v>0</v>
      </c>
      <c r="H801" s="20">
        <v>0.71</v>
      </c>
      <c r="I801" s="20">
        <v>0.28999999999999998</v>
      </c>
      <c r="J801" s="20">
        <v>0.1</v>
      </c>
      <c r="K801" s="20">
        <v>2.7071999999999998</v>
      </c>
      <c r="L801" s="35">
        <f t="shared" si="39"/>
        <v>0.28999999999999998</v>
      </c>
      <c r="M801" s="35">
        <f t="shared" si="40"/>
        <v>1</v>
      </c>
    </row>
    <row r="802" spans="1:13" ht="27" hidden="1" thickBot="1">
      <c r="A802" s="35">
        <f t="shared" si="38"/>
        <v>3</v>
      </c>
      <c r="B802" s="89" t="s">
        <v>22</v>
      </c>
      <c r="C802" s="88" t="s">
        <v>17</v>
      </c>
      <c r="D802" s="129" t="s">
        <v>38</v>
      </c>
      <c r="E802" s="20" t="s">
        <v>66</v>
      </c>
      <c r="F802" s="20">
        <v>1.61</v>
      </c>
      <c r="G802" s="20">
        <v>0</v>
      </c>
      <c r="H802" s="20">
        <v>0.71</v>
      </c>
      <c r="I802" s="20">
        <v>0.28999999999999998</v>
      </c>
      <c r="J802" s="20">
        <v>0</v>
      </c>
      <c r="K802" s="20">
        <v>2.6052</v>
      </c>
      <c r="L802" s="35">
        <f t="shared" si="39"/>
        <v>0.28999999999999998</v>
      </c>
      <c r="M802" s="35">
        <f t="shared" si="40"/>
        <v>1</v>
      </c>
    </row>
    <row r="803" spans="1:13" ht="27" hidden="1" thickBot="1">
      <c r="A803" s="35">
        <f t="shared" si="38"/>
        <v>21</v>
      </c>
      <c r="B803" s="89" t="s">
        <v>22</v>
      </c>
      <c r="C803" s="88" t="s">
        <v>17</v>
      </c>
      <c r="D803" s="125" t="s">
        <v>67</v>
      </c>
      <c r="E803" s="20" t="s">
        <v>68</v>
      </c>
      <c r="F803" s="20">
        <v>0.53</v>
      </c>
      <c r="G803" s="20">
        <v>1.1100000000000001</v>
      </c>
      <c r="H803" s="20">
        <v>0.9</v>
      </c>
      <c r="I803" s="20">
        <v>0.19</v>
      </c>
      <c r="J803" s="20">
        <v>0.56000000000000005</v>
      </c>
      <c r="K803" s="20">
        <v>3.2886000000000002</v>
      </c>
      <c r="L803" s="35">
        <f t="shared" si="39"/>
        <v>0.09</v>
      </c>
      <c r="M803" s="35">
        <f t="shared" si="40"/>
        <v>2</v>
      </c>
    </row>
    <row r="804" spans="1:13" ht="27" thickBot="1">
      <c r="A804" s="35">
        <f t="shared" si="38"/>
        <v>1</v>
      </c>
      <c r="B804" s="89" t="s">
        <v>22</v>
      </c>
      <c r="C804" s="88" t="s">
        <v>17</v>
      </c>
      <c r="D804" s="125" t="s">
        <v>67</v>
      </c>
      <c r="E804" s="59" t="s">
        <v>79</v>
      </c>
      <c r="F804" s="20">
        <v>0.53</v>
      </c>
      <c r="G804" s="20">
        <v>1.48</v>
      </c>
      <c r="H804" s="20">
        <v>0.63</v>
      </c>
      <c r="I804" s="20">
        <v>0.09</v>
      </c>
      <c r="J804" s="20">
        <v>0.54</v>
      </c>
      <c r="K804" s="20">
        <v>3.2791000000000001</v>
      </c>
      <c r="L804" s="35">
        <f t="shared" si="39"/>
        <v>0.09</v>
      </c>
      <c r="M804" s="35">
        <f t="shared" si="40"/>
        <v>1</v>
      </c>
    </row>
    <row r="805" spans="1:13" ht="40.200000000000003" hidden="1" thickBot="1">
      <c r="A805" s="35">
        <f t="shared" si="38"/>
        <v>17</v>
      </c>
      <c r="B805" s="89" t="s">
        <v>22</v>
      </c>
      <c r="C805" s="88" t="s">
        <v>17</v>
      </c>
      <c r="D805" s="125" t="s">
        <v>67</v>
      </c>
      <c r="E805" s="20" t="s">
        <v>74</v>
      </c>
      <c r="F805" s="20">
        <v>0.53</v>
      </c>
      <c r="G805" s="20">
        <v>1.71</v>
      </c>
      <c r="H805" s="20">
        <v>0.63</v>
      </c>
      <c r="I805" s="20">
        <v>0.09</v>
      </c>
      <c r="J805" s="20">
        <v>0.25</v>
      </c>
      <c r="K805" s="20">
        <v>3.2143999999999999</v>
      </c>
      <c r="L805" s="35">
        <f t="shared" si="39"/>
        <v>0.09</v>
      </c>
      <c r="M805" s="35">
        <f t="shared" si="40"/>
        <v>1</v>
      </c>
    </row>
    <row r="806" spans="1:13" ht="27" hidden="1" thickBot="1">
      <c r="A806" s="35">
        <f t="shared" si="38"/>
        <v>7</v>
      </c>
      <c r="B806" s="89" t="s">
        <v>22</v>
      </c>
      <c r="C806" s="88" t="s">
        <v>17</v>
      </c>
      <c r="D806" s="125" t="s">
        <v>67</v>
      </c>
      <c r="E806" s="20" t="s">
        <v>69</v>
      </c>
      <c r="F806" s="20">
        <v>0.54</v>
      </c>
      <c r="G806" s="20">
        <v>0.85</v>
      </c>
      <c r="H806" s="20">
        <v>0.93</v>
      </c>
      <c r="I806" s="20">
        <v>0.19</v>
      </c>
      <c r="J806" s="20">
        <v>0.43</v>
      </c>
      <c r="K806" s="20">
        <v>2.9445999999999999</v>
      </c>
      <c r="L806" s="35">
        <f t="shared" si="39"/>
        <v>0.09</v>
      </c>
      <c r="M806" s="35">
        <f t="shared" si="40"/>
        <v>2</v>
      </c>
    </row>
    <row r="807" spans="1:13" ht="27" hidden="1" thickBot="1">
      <c r="A807" s="35">
        <f t="shared" si="38"/>
        <v>7</v>
      </c>
      <c r="B807" s="89" t="s">
        <v>22</v>
      </c>
      <c r="C807" s="88" t="s">
        <v>17</v>
      </c>
      <c r="D807" s="125" t="s">
        <v>67</v>
      </c>
      <c r="E807" s="20" t="s">
        <v>70</v>
      </c>
      <c r="F807" s="20">
        <v>0.54</v>
      </c>
      <c r="G807" s="20">
        <v>0.81</v>
      </c>
      <c r="H807" s="20">
        <v>0.9</v>
      </c>
      <c r="I807" s="20">
        <v>0.19</v>
      </c>
      <c r="J807" s="20">
        <v>0.43</v>
      </c>
      <c r="K807" s="20">
        <v>2.8719999999999999</v>
      </c>
      <c r="L807" s="35">
        <f t="shared" si="39"/>
        <v>0.09</v>
      </c>
      <c r="M807" s="35">
        <f t="shared" si="40"/>
        <v>2</v>
      </c>
    </row>
    <row r="808" spans="1:13" ht="14.4" hidden="1" thickBot="1">
      <c r="A808" s="35">
        <f t="shared" si="38"/>
        <v>2</v>
      </c>
      <c r="B808" s="89" t="s">
        <v>22</v>
      </c>
      <c r="C808" s="88" t="s">
        <v>17</v>
      </c>
      <c r="D808" s="125" t="s">
        <v>67</v>
      </c>
      <c r="E808" s="20" t="s">
        <v>71</v>
      </c>
      <c r="F808" s="20">
        <v>0.53</v>
      </c>
      <c r="G808" s="20">
        <v>0.56999999999999995</v>
      </c>
      <c r="H808" s="20">
        <v>0.9</v>
      </c>
      <c r="I808" s="20">
        <v>0.09</v>
      </c>
      <c r="J808" s="20">
        <v>0.46</v>
      </c>
      <c r="K808" s="20">
        <v>2.5621999999999998</v>
      </c>
      <c r="L808" s="35">
        <f t="shared" si="39"/>
        <v>0.09</v>
      </c>
      <c r="M808" s="35">
        <f t="shared" si="40"/>
        <v>1</v>
      </c>
    </row>
    <row r="809" spans="1:13" ht="27" hidden="1" thickBot="1">
      <c r="A809" s="35">
        <f t="shared" si="38"/>
        <v>19</v>
      </c>
      <c r="B809" s="89" t="s">
        <v>22</v>
      </c>
      <c r="C809" s="88" t="s">
        <v>17</v>
      </c>
      <c r="D809" s="125" t="s">
        <v>67</v>
      </c>
      <c r="E809" s="20" t="s">
        <v>75</v>
      </c>
      <c r="F809" s="20">
        <v>0.53</v>
      </c>
      <c r="G809" s="20">
        <v>0.56000000000000005</v>
      </c>
      <c r="H809" s="20">
        <v>0.9</v>
      </c>
      <c r="I809" s="20">
        <v>0.09</v>
      </c>
      <c r="J809" s="20">
        <v>0.44</v>
      </c>
      <c r="K809" s="20">
        <v>2.5337999999999998</v>
      </c>
      <c r="L809" s="35">
        <f t="shared" si="39"/>
        <v>0.09</v>
      </c>
      <c r="M809" s="35">
        <f t="shared" si="40"/>
        <v>1</v>
      </c>
    </row>
    <row r="810" spans="1:13" ht="40.200000000000003" hidden="1" thickBot="1">
      <c r="A810" s="35">
        <f t="shared" si="38"/>
        <v>23</v>
      </c>
      <c r="B810" s="89" t="s">
        <v>22</v>
      </c>
      <c r="C810" s="88" t="s">
        <v>17</v>
      </c>
      <c r="D810" s="125" t="s">
        <v>67</v>
      </c>
      <c r="E810" s="20" t="s">
        <v>84</v>
      </c>
      <c r="F810" s="20">
        <v>0.53</v>
      </c>
      <c r="G810" s="20">
        <v>0.56999999999999995</v>
      </c>
      <c r="H810" s="20">
        <v>0.93</v>
      </c>
      <c r="I810" s="20">
        <v>0.09</v>
      </c>
      <c r="J810" s="20">
        <v>0.37</v>
      </c>
      <c r="K810" s="20">
        <v>2.5068999999999999</v>
      </c>
      <c r="L810" s="35">
        <f t="shared" si="39"/>
        <v>0.09</v>
      </c>
      <c r="M810" s="35">
        <f t="shared" si="40"/>
        <v>1</v>
      </c>
    </row>
    <row r="811" spans="1:13" ht="27" hidden="1" thickBot="1">
      <c r="A811" s="35">
        <f t="shared" si="38"/>
        <v>3</v>
      </c>
      <c r="B811" s="89" t="s">
        <v>22</v>
      </c>
      <c r="C811" s="88" t="s">
        <v>17</v>
      </c>
      <c r="D811" s="125" t="s">
        <v>67</v>
      </c>
      <c r="E811" s="20" t="s">
        <v>85</v>
      </c>
      <c r="F811" s="20">
        <v>0.53</v>
      </c>
      <c r="G811" s="20">
        <v>0.54</v>
      </c>
      <c r="H811" s="20">
        <v>0.9</v>
      </c>
      <c r="I811" s="20">
        <v>0.09</v>
      </c>
      <c r="J811" s="20">
        <v>0.41</v>
      </c>
      <c r="K811" s="20">
        <v>2.4773999999999998</v>
      </c>
      <c r="L811" s="35">
        <f t="shared" si="39"/>
        <v>0.09</v>
      </c>
      <c r="M811" s="35">
        <f t="shared" si="40"/>
        <v>1</v>
      </c>
    </row>
    <row r="812" spans="1:13" ht="40.200000000000003" hidden="1" thickBot="1">
      <c r="A812" s="35">
        <f t="shared" si="38"/>
        <v>23</v>
      </c>
      <c r="B812" s="89" t="s">
        <v>22</v>
      </c>
      <c r="C812" s="88" t="s">
        <v>17</v>
      </c>
      <c r="D812" s="125" t="s">
        <v>67</v>
      </c>
      <c r="E812" s="20" t="s">
        <v>89</v>
      </c>
      <c r="F812" s="20">
        <v>0.53</v>
      </c>
      <c r="G812" s="20">
        <v>0.56999999999999995</v>
      </c>
      <c r="H812" s="20">
        <v>0.9</v>
      </c>
      <c r="I812" s="20">
        <v>0.09</v>
      </c>
      <c r="J812" s="20">
        <v>0.36</v>
      </c>
      <c r="K812" s="20">
        <v>2.4628000000000001</v>
      </c>
      <c r="L812" s="35">
        <f t="shared" si="39"/>
        <v>0.09</v>
      </c>
      <c r="M812" s="35">
        <f t="shared" si="40"/>
        <v>1</v>
      </c>
    </row>
    <row r="813" spans="1:13" ht="27" hidden="1" thickBot="1">
      <c r="A813" s="35">
        <f t="shared" si="38"/>
        <v>16</v>
      </c>
      <c r="B813" s="89" t="s">
        <v>22</v>
      </c>
      <c r="C813" s="88" t="s">
        <v>17</v>
      </c>
      <c r="D813" s="125" t="s">
        <v>67</v>
      </c>
      <c r="E813" s="20" t="s">
        <v>72</v>
      </c>
      <c r="F813" s="20">
        <v>0.53</v>
      </c>
      <c r="G813" s="20">
        <v>0.39</v>
      </c>
      <c r="H813" s="20">
        <v>0.9</v>
      </c>
      <c r="I813" s="20">
        <v>0.09</v>
      </c>
      <c r="J813" s="20">
        <v>0.48</v>
      </c>
      <c r="K813" s="20">
        <v>2.4056999999999999</v>
      </c>
      <c r="L813" s="35">
        <f t="shared" si="39"/>
        <v>0.09</v>
      </c>
      <c r="M813" s="35">
        <f t="shared" si="40"/>
        <v>1</v>
      </c>
    </row>
    <row r="814" spans="1:13" ht="27" hidden="1" thickBot="1">
      <c r="A814" s="35">
        <f t="shared" si="38"/>
        <v>13</v>
      </c>
      <c r="B814" s="89" t="s">
        <v>22</v>
      </c>
      <c r="C814" s="88" t="s">
        <v>17</v>
      </c>
      <c r="D814" s="125" t="s">
        <v>67</v>
      </c>
      <c r="E814" s="20" t="s">
        <v>73</v>
      </c>
      <c r="F814" s="20">
        <v>0.53</v>
      </c>
      <c r="G814" s="20">
        <v>0.42</v>
      </c>
      <c r="H814" s="20">
        <v>0.93</v>
      </c>
      <c r="I814" s="20">
        <v>0.09</v>
      </c>
      <c r="J814" s="20">
        <v>0.42</v>
      </c>
      <c r="K814" s="20">
        <v>2.3942999999999999</v>
      </c>
      <c r="L814" s="35">
        <f t="shared" si="39"/>
        <v>0.09</v>
      </c>
      <c r="M814" s="35">
        <f t="shared" si="40"/>
        <v>1</v>
      </c>
    </row>
    <row r="815" spans="1:13" ht="27" hidden="1" thickBot="1">
      <c r="A815" s="35">
        <f t="shared" si="38"/>
        <v>18</v>
      </c>
      <c r="B815" s="89" t="s">
        <v>22</v>
      </c>
      <c r="C815" s="88" t="s">
        <v>17</v>
      </c>
      <c r="D815" s="125" t="s">
        <v>67</v>
      </c>
      <c r="E815" s="20" t="s">
        <v>92</v>
      </c>
      <c r="F815" s="20">
        <v>0.54</v>
      </c>
      <c r="G815" s="20">
        <v>0.38</v>
      </c>
      <c r="H815" s="20">
        <v>0.9</v>
      </c>
      <c r="I815" s="20">
        <v>0.09</v>
      </c>
      <c r="J815" s="20">
        <v>0.46</v>
      </c>
      <c r="K815" s="20">
        <v>2.3860999999999999</v>
      </c>
      <c r="L815" s="35">
        <f t="shared" si="39"/>
        <v>0.09</v>
      </c>
      <c r="M815" s="35">
        <f t="shared" si="40"/>
        <v>1</v>
      </c>
    </row>
    <row r="816" spans="1:13" ht="27" hidden="1" thickBot="1">
      <c r="A816" s="35">
        <f t="shared" si="38"/>
        <v>11</v>
      </c>
      <c r="B816" s="89" t="s">
        <v>22</v>
      </c>
      <c r="C816" s="88" t="s">
        <v>17</v>
      </c>
      <c r="D816" s="125" t="s">
        <v>67</v>
      </c>
      <c r="E816" s="20" t="s">
        <v>76</v>
      </c>
      <c r="F816" s="20">
        <v>0.53</v>
      </c>
      <c r="G816" s="20">
        <v>0.31</v>
      </c>
      <c r="H816" s="20">
        <v>0.9</v>
      </c>
      <c r="I816" s="20">
        <v>0.09</v>
      </c>
      <c r="J816" s="20">
        <v>0.5</v>
      </c>
      <c r="K816" s="20">
        <v>2.3353000000000002</v>
      </c>
      <c r="L816" s="35">
        <f t="shared" si="39"/>
        <v>0.09</v>
      </c>
      <c r="M816" s="35">
        <f t="shared" si="40"/>
        <v>1</v>
      </c>
    </row>
    <row r="817" spans="1:13" ht="14.4" hidden="1" thickBot="1">
      <c r="A817" s="35">
        <f t="shared" si="38"/>
        <v>8</v>
      </c>
      <c r="B817" s="89" t="s">
        <v>22</v>
      </c>
      <c r="C817" s="88" t="s">
        <v>17</v>
      </c>
      <c r="D817" s="125" t="s">
        <v>67</v>
      </c>
      <c r="E817" s="20" t="s">
        <v>80</v>
      </c>
      <c r="F817" s="20">
        <v>0.53</v>
      </c>
      <c r="G817" s="20">
        <v>0.28000000000000003</v>
      </c>
      <c r="H817" s="20">
        <v>0.9</v>
      </c>
      <c r="I817" s="20">
        <v>0.19</v>
      </c>
      <c r="J817" s="20">
        <v>0.37</v>
      </c>
      <c r="K817" s="20">
        <v>2.2747999999999999</v>
      </c>
      <c r="L817" s="35">
        <f t="shared" si="39"/>
        <v>0.09</v>
      </c>
      <c r="M817" s="35">
        <f t="shared" si="40"/>
        <v>2</v>
      </c>
    </row>
    <row r="818" spans="1:13" ht="40.200000000000003" hidden="1" thickBot="1">
      <c r="A818" s="35">
        <f t="shared" si="38"/>
        <v>4</v>
      </c>
      <c r="B818" s="89" t="s">
        <v>22</v>
      </c>
      <c r="C818" s="88" t="s">
        <v>17</v>
      </c>
      <c r="D818" s="125" t="s">
        <v>67</v>
      </c>
      <c r="E818" s="20" t="s">
        <v>86</v>
      </c>
      <c r="F818" s="20">
        <v>0.53</v>
      </c>
      <c r="G818" s="20">
        <v>0.28000000000000003</v>
      </c>
      <c r="H818" s="20">
        <v>0.9</v>
      </c>
      <c r="I818" s="20">
        <v>0.09</v>
      </c>
      <c r="J818" s="20">
        <v>0.44</v>
      </c>
      <c r="K818" s="20">
        <v>2.2427000000000001</v>
      </c>
      <c r="L818" s="35">
        <f t="shared" si="39"/>
        <v>0.09</v>
      </c>
      <c r="M818" s="35">
        <f t="shared" si="40"/>
        <v>1</v>
      </c>
    </row>
    <row r="819" spans="1:13" ht="27" hidden="1" thickBot="1">
      <c r="A819" s="35">
        <f t="shared" si="38"/>
        <v>9</v>
      </c>
      <c r="B819" s="89" t="s">
        <v>22</v>
      </c>
      <c r="C819" s="88" t="s">
        <v>17</v>
      </c>
      <c r="D819" s="125" t="s">
        <v>67</v>
      </c>
      <c r="E819" s="20" t="s">
        <v>93</v>
      </c>
      <c r="F819" s="20">
        <v>0.53</v>
      </c>
      <c r="G819" s="20">
        <v>0.21</v>
      </c>
      <c r="H819" s="20">
        <v>0.93</v>
      </c>
      <c r="I819" s="20">
        <v>0.09</v>
      </c>
      <c r="J819" s="20">
        <v>0.44</v>
      </c>
      <c r="K819" s="20">
        <v>2.2111999999999998</v>
      </c>
      <c r="L819" s="35">
        <f t="shared" si="39"/>
        <v>0.09</v>
      </c>
      <c r="M819" s="35">
        <f t="shared" si="40"/>
        <v>1</v>
      </c>
    </row>
    <row r="820" spans="1:13" ht="27" hidden="1" thickBot="1">
      <c r="A820" s="35">
        <f t="shared" si="38"/>
        <v>9</v>
      </c>
      <c r="B820" s="89" t="s">
        <v>22</v>
      </c>
      <c r="C820" s="88" t="s">
        <v>17</v>
      </c>
      <c r="D820" s="125" t="s">
        <v>67</v>
      </c>
      <c r="E820" s="20" t="s">
        <v>95</v>
      </c>
      <c r="F820" s="20">
        <v>0.53</v>
      </c>
      <c r="G820" s="20">
        <v>0.21</v>
      </c>
      <c r="H820" s="20">
        <v>0.9</v>
      </c>
      <c r="I820" s="20">
        <v>0.09</v>
      </c>
      <c r="J820" s="20">
        <v>0.44</v>
      </c>
      <c r="K820" s="20">
        <v>2.181</v>
      </c>
      <c r="L820" s="35">
        <f t="shared" si="39"/>
        <v>0.09</v>
      </c>
      <c r="M820" s="35">
        <f t="shared" si="40"/>
        <v>1</v>
      </c>
    </row>
    <row r="821" spans="1:13" ht="27" hidden="1" thickBot="1">
      <c r="A821" s="35">
        <f t="shared" si="38"/>
        <v>12</v>
      </c>
      <c r="B821" s="89" t="s">
        <v>22</v>
      </c>
      <c r="C821" s="88" t="s">
        <v>17</v>
      </c>
      <c r="D821" s="125" t="s">
        <v>67</v>
      </c>
      <c r="E821" s="20" t="s">
        <v>82</v>
      </c>
      <c r="F821" s="20">
        <v>0.53</v>
      </c>
      <c r="G821" s="20">
        <v>0.14000000000000001</v>
      </c>
      <c r="H821" s="20">
        <v>0.93</v>
      </c>
      <c r="I821" s="20">
        <v>0.09</v>
      </c>
      <c r="J821" s="20">
        <v>0.43</v>
      </c>
      <c r="K821" s="20">
        <v>2.1375999999999999</v>
      </c>
      <c r="L821" s="35">
        <f t="shared" si="39"/>
        <v>0.09</v>
      </c>
      <c r="M821" s="35">
        <f t="shared" si="40"/>
        <v>1</v>
      </c>
    </row>
    <row r="822" spans="1:13" ht="40.200000000000003" hidden="1" thickBot="1">
      <c r="A822" s="35">
        <f t="shared" si="38"/>
        <v>14</v>
      </c>
      <c r="B822" s="89" t="s">
        <v>22</v>
      </c>
      <c r="C822" s="88" t="s">
        <v>17</v>
      </c>
      <c r="D822" s="125" t="s">
        <v>67</v>
      </c>
      <c r="E822" s="20" t="s">
        <v>90</v>
      </c>
      <c r="F822" s="20">
        <v>0.53</v>
      </c>
      <c r="G822" s="20">
        <v>0.2</v>
      </c>
      <c r="H822" s="20">
        <v>0.93</v>
      </c>
      <c r="I822" s="20">
        <v>0.09</v>
      </c>
      <c r="J822" s="20">
        <v>0.34</v>
      </c>
      <c r="K822" s="20">
        <v>2.1051000000000002</v>
      </c>
      <c r="L822" s="35">
        <f t="shared" si="39"/>
        <v>0.09</v>
      </c>
      <c r="M822" s="35">
        <f t="shared" si="40"/>
        <v>1</v>
      </c>
    </row>
    <row r="823" spans="1:13" ht="14.4" hidden="1" thickBot="1">
      <c r="A823" s="35">
        <f t="shared" si="38"/>
        <v>8</v>
      </c>
      <c r="B823" s="89" t="s">
        <v>22</v>
      </c>
      <c r="C823" s="88" t="s">
        <v>17</v>
      </c>
      <c r="D823" s="125" t="s">
        <v>67</v>
      </c>
      <c r="E823" s="20" t="s">
        <v>83</v>
      </c>
      <c r="F823" s="20">
        <v>0.53</v>
      </c>
      <c r="G823" s="20">
        <v>0.25</v>
      </c>
      <c r="H823" s="20">
        <v>0.93</v>
      </c>
      <c r="I823" s="20">
        <v>0.19</v>
      </c>
      <c r="J823" s="20">
        <v>0.18</v>
      </c>
      <c r="K823" s="20">
        <v>2.0941999999999998</v>
      </c>
      <c r="L823" s="35">
        <f t="shared" si="39"/>
        <v>0.09</v>
      </c>
      <c r="M823" s="35">
        <f t="shared" si="40"/>
        <v>2</v>
      </c>
    </row>
    <row r="824" spans="1:13" ht="27" hidden="1" thickBot="1">
      <c r="A824" s="35">
        <f t="shared" si="38"/>
        <v>13</v>
      </c>
      <c r="B824" s="89" t="s">
        <v>22</v>
      </c>
      <c r="C824" s="88" t="s">
        <v>17</v>
      </c>
      <c r="D824" s="125" t="s">
        <v>67</v>
      </c>
      <c r="E824" s="20" t="s">
        <v>77</v>
      </c>
      <c r="F824" s="20">
        <v>0.53</v>
      </c>
      <c r="G824" s="20">
        <v>0.35</v>
      </c>
      <c r="H824" s="20">
        <v>0.9</v>
      </c>
      <c r="I824" s="20">
        <v>0.09</v>
      </c>
      <c r="J824" s="20">
        <v>0.2</v>
      </c>
      <c r="K824" s="20">
        <v>2.0764999999999998</v>
      </c>
      <c r="L824" s="35">
        <f t="shared" si="39"/>
        <v>0.09</v>
      </c>
      <c r="M824" s="35">
        <f t="shared" si="40"/>
        <v>1</v>
      </c>
    </row>
    <row r="825" spans="1:13" ht="40.200000000000003" hidden="1" thickBot="1">
      <c r="A825" s="35">
        <f t="shared" si="38"/>
        <v>14</v>
      </c>
      <c r="B825" s="89" t="s">
        <v>22</v>
      </c>
      <c r="C825" s="88" t="s">
        <v>17</v>
      </c>
      <c r="D825" s="125" t="s">
        <v>67</v>
      </c>
      <c r="E825" s="20" t="s">
        <v>91</v>
      </c>
      <c r="F825" s="20">
        <v>0.53</v>
      </c>
      <c r="G825" s="20">
        <v>0.2</v>
      </c>
      <c r="H825" s="20">
        <v>0.9</v>
      </c>
      <c r="I825" s="20">
        <v>0.09</v>
      </c>
      <c r="J825" s="20">
        <v>0.34</v>
      </c>
      <c r="K825" s="20">
        <v>2.0749</v>
      </c>
      <c r="L825" s="35">
        <f t="shared" si="39"/>
        <v>0.09</v>
      </c>
      <c r="M825" s="35">
        <f t="shared" si="40"/>
        <v>1</v>
      </c>
    </row>
    <row r="826" spans="1:13" ht="27" hidden="1" thickBot="1">
      <c r="A826" s="35">
        <f t="shared" si="38"/>
        <v>15</v>
      </c>
      <c r="B826" s="89" t="s">
        <v>22</v>
      </c>
      <c r="C826" s="88" t="s">
        <v>17</v>
      </c>
      <c r="D826" s="125" t="s">
        <v>67</v>
      </c>
      <c r="E826" s="20" t="s">
        <v>99</v>
      </c>
      <c r="F826" s="20">
        <v>0.53</v>
      </c>
      <c r="G826" s="20">
        <v>0.08</v>
      </c>
      <c r="H826" s="20">
        <v>0.9</v>
      </c>
      <c r="I826" s="20">
        <v>0.09</v>
      </c>
      <c r="J826" s="20">
        <v>0.41</v>
      </c>
      <c r="K826" s="20">
        <v>2.0259</v>
      </c>
      <c r="L826" s="35">
        <f t="shared" si="39"/>
        <v>0.09</v>
      </c>
      <c r="M826" s="35">
        <f t="shared" si="40"/>
        <v>1</v>
      </c>
    </row>
    <row r="827" spans="1:13" ht="27" hidden="1" thickBot="1">
      <c r="A827" s="35">
        <f t="shared" si="38"/>
        <v>5</v>
      </c>
      <c r="B827" s="89" t="s">
        <v>22</v>
      </c>
      <c r="C827" s="88" t="s">
        <v>17</v>
      </c>
      <c r="D827" s="125" t="s">
        <v>67</v>
      </c>
      <c r="E827" s="20" t="s">
        <v>88</v>
      </c>
      <c r="F827" s="20">
        <v>0.53</v>
      </c>
      <c r="G827" s="20">
        <v>0.12</v>
      </c>
      <c r="H827" s="20">
        <v>0.93</v>
      </c>
      <c r="I827" s="20">
        <v>0.09</v>
      </c>
      <c r="J827" s="20">
        <v>0.34</v>
      </c>
      <c r="K827" s="20">
        <v>2.0215999999999998</v>
      </c>
      <c r="L827" s="35">
        <f t="shared" si="39"/>
        <v>0.09</v>
      </c>
      <c r="M827" s="35">
        <f t="shared" si="40"/>
        <v>1</v>
      </c>
    </row>
    <row r="828" spans="1:13" ht="40.200000000000003" hidden="1" thickBot="1">
      <c r="A828" s="35">
        <f t="shared" si="38"/>
        <v>23</v>
      </c>
      <c r="B828" s="89" t="s">
        <v>22</v>
      </c>
      <c r="C828" s="88" t="s">
        <v>17</v>
      </c>
      <c r="D828" s="125" t="s">
        <v>67</v>
      </c>
      <c r="E828" s="20" t="s">
        <v>110</v>
      </c>
      <c r="F828" s="20">
        <v>0.53</v>
      </c>
      <c r="G828" s="20">
        <v>0.56999999999999995</v>
      </c>
      <c r="H828" s="20">
        <v>0.63</v>
      </c>
      <c r="I828" s="20">
        <v>0.09</v>
      </c>
      <c r="J828" s="20">
        <v>0.18</v>
      </c>
      <c r="K828" s="20">
        <v>2.0148999999999999</v>
      </c>
      <c r="L828" s="35">
        <f t="shared" si="39"/>
        <v>0.09</v>
      </c>
      <c r="M828" s="35">
        <f t="shared" si="40"/>
        <v>1</v>
      </c>
    </row>
    <row r="829" spans="1:13" ht="27" hidden="1" thickBot="1">
      <c r="A829" s="35">
        <f t="shared" si="38"/>
        <v>16</v>
      </c>
      <c r="B829" s="89" t="s">
        <v>22</v>
      </c>
      <c r="C829" s="88" t="s">
        <v>17</v>
      </c>
      <c r="D829" s="125" t="s">
        <v>67</v>
      </c>
      <c r="E829" s="20" t="s">
        <v>78</v>
      </c>
      <c r="F829" s="20">
        <v>0.53</v>
      </c>
      <c r="G829" s="20">
        <v>0.24</v>
      </c>
      <c r="H829" s="20">
        <v>0.93</v>
      </c>
      <c r="I829" s="20">
        <v>0.09</v>
      </c>
      <c r="J829" s="20">
        <v>0.2</v>
      </c>
      <c r="K829" s="20">
        <v>2.0017</v>
      </c>
      <c r="L829" s="35">
        <f t="shared" si="39"/>
        <v>0.09</v>
      </c>
      <c r="M829" s="35">
        <f t="shared" si="40"/>
        <v>1</v>
      </c>
    </row>
    <row r="830" spans="1:13" ht="27" hidden="1" thickBot="1">
      <c r="A830" s="35">
        <f t="shared" si="38"/>
        <v>10</v>
      </c>
      <c r="B830" s="89" t="s">
        <v>22</v>
      </c>
      <c r="C830" s="88" t="s">
        <v>17</v>
      </c>
      <c r="D830" s="125" t="s">
        <v>67</v>
      </c>
      <c r="E830" s="20" t="s">
        <v>102</v>
      </c>
      <c r="F830" s="20">
        <v>0.53</v>
      </c>
      <c r="G830" s="20">
        <v>7.0000000000000007E-2</v>
      </c>
      <c r="H830" s="20">
        <v>0.9</v>
      </c>
      <c r="I830" s="20">
        <v>0.09</v>
      </c>
      <c r="J830" s="20">
        <v>0.4</v>
      </c>
      <c r="K830" s="20">
        <v>1.9935</v>
      </c>
      <c r="L830" s="35">
        <f t="shared" si="39"/>
        <v>0.09</v>
      </c>
      <c r="M830" s="35">
        <f t="shared" si="40"/>
        <v>1</v>
      </c>
    </row>
    <row r="831" spans="1:13" ht="27" hidden="1" thickBot="1">
      <c r="A831" s="35">
        <f t="shared" si="38"/>
        <v>22</v>
      </c>
      <c r="B831" s="89" t="s">
        <v>22</v>
      </c>
      <c r="C831" s="88" t="s">
        <v>17</v>
      </c>
      <c r="D831" s="125" t="s">
        <v>67</v>
      </c>
      <c r="E831" s="20" t="s">
        <v>209</v>
      </c>
      <c r="F831" s="20">
        <v>0.53</v>
      </c>
      <c r="G831" s="20">
        <v>0.03</v>
      </c>
      <c r="H831" s="20">
        <v>0.9</v>
      </c>
      <c r="I831" s="20">
        <v>0.09</v>
      </c>
      <c r="J831" s="20">
        <v>0.38</v>
      </c>
      <c r="K831" s="20">
        <v>1.9386000000000001</v>
      </c>
      <c r="L831" s="35">
        <f t="shared" si="39"/>
        <v>0.09</v>
      </c>
      <c r="M831" s="35">
        <f t="shared" si="40"/>
        <v>1</v>
      </c>
    </row>
    <row r="832" spans="1:13" ht="40.200000000000003" hidden="1" thickBot="1">
      <c r="A832" s="35">
        <f t="shared" si="38"/>
        <v>6</v>
      </c>
      <c r="B832" s="89" t="s">
        <v>22</v>
      </c>
      <c r="C832" s="88" t="s">
        <v>17</v>
      </c>
      <c r="D832" s="125" t="s">
        <v>67</v>
      </c>
      <c r="E832" s="20" t="s">
        <v>87</v>
      </c>
      <c r="F832" s="20">
        <v>0.53</v>
      </c>
      <c r="G832" s="20">
        <v>0.04</v>
      </c>
      <c r="H832" s="20">
        <v>0.9</v>
      </c>
      <c r="I832" s="20">
        <v>0.09</v>
      </c>
      <c r="J832" s="20">
        <v>0.36</v>
      </c>
      <c r="K832" s="20">
        <v>1.9312</v>
      </c>
      <c r="L832" s="35">
        <f t="shared" si="39"/>
        <v>0.09</v>
      </c>
      <c r="M832" s="35">
        <f t="shared" si="40"/>
        <v>1</v>
      </c>
    </row>
    <row r="833" spans="1:13" ht="27" thickBot="1">
      <c r="A833" s="35">
        <f t="shared" si="38"/>
        <v>1</v>
      </c>
      <c r="B833" s="89" t="s">
        <v>22</v>
      </c>
      <c r="C833" s="88" t="s">
        <v>17</v>
      </c>
      <c r="D833" s="125" t="s">
        <v>67</v>
      </c>
      <c r="E833" s="59" t="s">
        <v>100</v>
      </c>
      <c r="F833" s="20">
        <v>0.53</v>
      </c>
      <c r="G833" s="20">
        <v>0</v>
      </c>
      <c r="H833" s="20">
        <v>0.93</v>
      </c>
      <c r="I833" s="20">
        <v>0.09</v>
      </c>
      <c r="J833" s="20">
        <v>0.36</v>
      </c>
      <c r="K833" s="20">
        <v>1.9201999999999999</v>
      </c>
      <c r="L833" s="35">
        <f t="shared" si="39"/>
        <v>0.09</v>
      </c>
      <c r="M833" s="35">
        <f t="shared" si="40"/>
        <v>1</v>
      </c>
    </row>
    <row r="834" spans="1:13" ht="27" thickBot="1">
      <c r="A834" s="35">
        <f t="shared" si="38"/>
        <v>1</v>
      </c>
      <c r="B834" s="89" t="s">
        <v>22</v>
      </c>
      <c r="C834" s="88" t="s">
        <v>17</v>
      </c>
      <c r="D834" s="125" t="s">
        <v>67</v>
      </c>
      <c r="E834" s="59" t="s">
        <v>104</v>
      </c>
      <c r="F834" s="20">
        <v>0.53</v>
      </c>
      <c r="G834" s="20">
        <v>0</v>
      </c>
      <c r="H834" s="20">
        <v>0.9</v>
      </c>
      <c r="I834" s="20">
        <v>0.09</v>
      </c>
      <c r="J834" s="20">
        <v>0.36</v>
      </c>
      <c r="K834" s="20">
        <v>1.8854</v>
      </c>
      <c r="L834" s="35">
        <f t="shared" si="39"/>
        <v>0.09</v>
      </c>
      <c r="M834" s="35">
        <f t="shared" si="40"/>
        <v>1</v>
      </c>
    </row>
    <row r="835" spans="1:13" ht="27" hidden="1" thickBot="1">
      <c r="A835" s="35">
        <f t="shared" si="38"/>
        <v>5</v>
      </c>
      <c r="B835" s="89" t="s">
        <v>22</v>
      </c>
      <c r="C835" s="88" t="s">
        <v>17</v>
      </c>
      <c r="D835" s="125" t="s">
        <v>67</v>
      </c>
      <c r="E835" s="20" t="s">
        <v>94</v>
      </c>
      <c r="F835" s="20">
        <v>0.53</v>
      </c>
      <c r="G835" s="20">
        <v>0.15</v>
      </c>
      <c r="H835" s="20">
        <v>0.9</v>
      </c>
      <c r="I835" s="20">
        <v>0.09</v>
      </c>
      <c r="J835" s="20">
        <v>0.21</v>
      </c>
      <c r="K835" s="20">
        <v>1.8841000000000001</v>
      </c>
      <c r="L835" s="35">
        <f t="shared" si="39"/>
        <v>0.09</v>
      </c>
      <c r="M835" s="35">
        <f t="shared" si="40"/>
        <v>1</v>
      </c>
    </row>
    <row r="836" spans="1:13" ht="14.4" hidden="1" thickBot="1">
      <c r="A836" s="35">
        <f t="shared" si="38"/>
        <v>2</v>
      </c>
      <c r="B836" s="89" t="s">
        <v>22</v>
      </c>
      <c r="C836" s="88" t="s">
        <v>17</v>
      </c>
      <c r="D836" s="125" t="s">
        <v>67</v>
      </c>
      <c r="E836" s="20" t="s">
        <v>103</v>
      </c>
      <c r="F836" s="20">
        <v>0.53</v>
      </c>
      <c r="G836" s="20">
        <v>0</v>
      </c>
      <c r="H836" s="20">
        <v>0.93</v>
      </c>
      <c r="I836" s="20">
        <v>0.09</v>
      </c>
      <c r="J836" s="20">
        <v>0.3</v>
      </c>
      <c r="K836" s="20">
        <v>1.8594999999999999</v>
      </c>
      <c r="L836" s="35">
        <f t="shared" si="39"/>
        <v>0.09</v>
      </c>
      <c r="M836" s="35">
        <f t="shared" si="40"/>
        <v>1</v>
      </c>
    </row>
    <row r="837" spans="1:13" ht="27" hidden="1" thickBot="1">
      <c r="A837" s="35">
        <f t="shared" si="38"/>
        <v>7</v>
      </c>
      <c r="B837" s="89" t="s">
        <v>22</v>
      </c>
      <c r="C837" s="88" t="s">
        <v>17</v>
      </c>
      <c r="D837" s="125" t="s">
        <v>67</v>
      </c>
      <c r="E837" s="20" t="s">
        <v>96</v>
      </c>
      <c r="F837" s="20">
        <v>0.54</v>
      </c>
      <c r="G837" s="20">
        <v>0.28999999999999998</v>
      </c>
      <c r="H837" s="20">
        <v>0.63</v>
      </c>
      <c r="I837" s="20">
        <v>0.19</v>
      </c>
      <c r="J837" s="20">
        <v>0.14000000000000001</v>
      </c>
      <c r="K837" s="20">
        <v>1.7889999999999999</v>
      </c>
      <c r="L837" s="35">
        <f t="shared" si="39"/>
        <v>0.09</v>
      </c>
      <c r="M837" s="35">
        <f t="shared" si="40"/>
        <v>2</v>
      </c>
    </row>
    <row r="838" spans="1:13" ht="14.4" hidden="1" thickBot="1">
      <c r="A838" s="35">
        <f t="shared" ref="A838:A901" si="41">IF(E838="",0,--SUBSTITUTE(TRIM(RIGHT(SUBSTITUTE(E838,"(",REPT(" ",99)),99)),")",))</f>
        <v>20</v>
      </c>
      <c r="B838" s="89" t="s">
        <v>22</v>
      </c>
      <c r="C838" s="88" t="s">
        <v>17</v>
      </c>
      <c r="D838" s="125" t="s">
        <v>67</v>
      </c>
      <c r="E838" s="20" t="s">
        <v>108</v>
      </c>
      <c r="F838" s="20">
        <v>0.53</v>
      </c>
      <c r="G838" s="20">
        <v>0.06</v>
      </c>
      <c r="H838" s="20">
        <v>0.9</v>
      </c>
      <c r="I838" s="20">
        <v>0.09</v>
      </c>
      <c r="J838" s="20">
        <v>0.17</v>
      </c>
      <c r="K838" s="20">
        <v>1.7582</v>
      </c>
      <c r="L838" s="35">
        <f t="shared" si="39"/>
        <v>0.09</v>
      </c>
      <c r="M838" s="35">
        <f t="shared" si="40"/>
        <v>1</v>
      </c>
    </row>
    <row r="839" spans="1:13" ht="27" hidden="1" thickBot="1">
      <c r="A839" s="35">
        <f t="shared" si="41"/>
        <v>9</v>
      </c>
      <c r="B839" s="89" t="s">
        <v>22</v>
      </c>
      <c r="C839" s="88" t="s">
        <v>17</v>
      </c>
      <c r="D839" s="125" t="s">
        <v>67</v>
      </c>
      <c r="E839" s="20" t="s">
        <v>111</v>
      </c>
      <c r="F839" s="20">
        <v>0.53</v>
      </c>
      <c r="G839" s="20">
        <v>0.34</v>
      </c>
      <c r="H839" s="20">
        <v>0.63</v>
      </c>
      <c r="I839" s="20">
        <v>0.09</v>
      </c>
      <c r="J839" s="20">
        <v>0.16</v>
      </c>
      <c r="K839" s="20">
        <v>1.7554000000000001</v>
      </c>
      <c r="L839" s="35">
        <f t="shared" si="39"/>
        <v>0.09</v>
      </c>
      <c r="M839" s="35">
        <f t="shared" si="40"/>
        <v>1</v>
      </c>
    </row>
    <row r="840" spans="1:13" ht="40.200000000000003" hidden="1" thickBot="1">
      <c r="A840" s="35">
        <f t="shared" si="41"/>
        <v>4</v>
      </c>
      <c r="B840" s="89" t="s">
        <v>22</v>
      </c>
      <c r="C840" s="88" t="s">
        <v>17</v>
      </c>
      <c r="D840" s="125" t="s">
        <v>67</v>
      </c>
      <c r="E840" s="20" t="s">
        <v>107</v>
      </c>
      <c r="F840" s="20">
        <v>0.53</v>
      </c>
      <c r="G840" s="20">
        <v>0</v>
      </c>
      <c r="H840" s="20">
        <v>0.93</v>
      </c>
      <c r="I840" s="20">
        <v>0.09</v>
      </c>
      <c r="J840" s="20">
        <v>0.18</v>
      </c>
      <c r="K840" s="20">
        <v>1.7364999999999999</v>
      </c>
      <c r="L840" s="35">
        <f t="shared" si="39"/>
        <v>0.09</v>
      </c>
      <c r="M840" s="35">
        <f t="shared" si="40"/>
        <v>1</v>
      </c>
    </row>
    <row r="841" spans="1:13" ht="27" hidden="1" thickBot="1">
      <c r="A841" s="35">
        <f t="shared" si="41"/>
        <v>10</v>
      </c>
      <c r="B841" s="89" t="s">
        <v>22</v>
      </c>
      <c r="C841" s="88" t="s">
        <v>17</v>
      </c>
      <c r="D841" s="125" t="s">
        <v>67</v>
      </c>
      <c r="E841" s="20" t="s">
        <v>106</v>
      </c>
      <c r="F841" s="20">
        <v>0.53</v>
      </c>
      <c r="G841" s="20">
        <v>0</v>
      </c>
      <c r="H841" s="20">
        <v>0.93</v>
      </c>
      <c r="I841" s="20">
        <v>0.09</v>
      </c>
      <c r="J841" s="20">
        <v>0.17</v>
      </c>
      <c r="K841" s="20">
        <v>1.7291000000000001</v>
      </c>
      <c r="L841" s="35">
        <f t="shared" si="39"/>
        <v>0.09</v>
      </c>
      <c r="M841" s="35">
        <f t="shared" si="40"/>
        <v>1</v>
      </c>
    </row>
    <row r="842" spans="1:13" ht="27" hidden="1" thickBot="1">
      <c r="A842" s="35">
        <f t="shared" si="41"/>
        <v>19</v>
      </c>
      <c r="B842" s="89" t="s">
        <v>22</v>
      </c>
      <c r="C842" s="88" t="s">
        <v>17</v>
      </c>
      <c r="D842" s="125" t="s">
        <v>67</v>
      </c>
      <c r="E842" s="20" t="s">
        <v>97</v>
      </c>
      <c r="F842" s="20">
        <v>0.53</v>
      </c>
      <c r="G842" s="20">
        <v>0</v>
      </c>
      <c r="H842" s="20">
        <v>0.93</v>
      </c>
      <c r="I842" s="20">
        <v>0.09</v>
      </c>
      <c r="J842" s="20">
        <v>0.17</v>
      </c>
      <c r="K842" s="20">
        <v>1.7291000000000001</v>
      </c>
      <c r="L842" s="35">
        <f t="shared" si="39"/>
        <v>0.09</v>
      </c>
      <c r="M842" s="35">
        <f t="shared" si="40"/>
        <v>1</v>
      </c>
    </row>
    <row r="843" spans="1:13" ht="40.200000000000003" hidden="1" thickBot="1">
      <c r="A843" s="35">
        <f t="shared" si="41"/>
        <v>17</v>
      </c>
      <c r="B843" s="89" t="s">
        <v>22</v>
      </c>
      <c r="C843" s="88" t="s">
        <v>17</v>
      </c>
      <c r="D843" s="125" t="s">
        <v>67</v>
      </c>
      <c r="E843" s="20" t="s">
        <v>113</v>
      </c>
      <c r="F843" s="20">
        <v>0.53</v>
      </c>
      <c r="G843" s="20">
        <v>0.08</v>
      </c>
      <c r="H843" s="20">
        <v>0.66</v>
      </c>
      <c r="I843" s="20">
        <v>0.09</v>
      </c>
      <c r="J843" s="20">
        <v>0.35</v>
      </c>
      <c r="K843" s="20">
        <v>1.7250000000000001</v>
      </c>
      <c r="L843" s="35">
        <f t="shared" si="39"/>
        <v>0.09</v>
      </c>
      <c r="M843" s="35">
        <f t="shared" si="40"/>
        <v>1</v>
      </c>
    </row>
    <row r="844" spans="1:13" ht="40.200000000000003" hidden="1" thickBot="1">
      <c r="A844" s="35">
        <f t="shared" si="41"/>
        <v>17</v>
      </c>
      <c r="B844" s="89" t="s">
        <v>22</v>
      </c>
      <c r="C844" s="88" t="s">
        <v>17</v>
      </c>
      <c r="D844" s="125" t="s">
        <v>67</v>
      </c>
      <c r="E844" s="20" t="s">
        <v>109</v>
      </c>
      <c r="F844" s="20">
        <v>0.53</v>
      </c>
      <c r="G844" s="20">
        <v>0</v>
      </c>
      <c r="H844" s="20">
        <v>0.9</v>
      </c>
      <c r="I844" s="20">
        <v>0.09</v>
      </c>
      <c r="J844" s="20">
        <v>0.16</v>
      </c>
      <c r="K844" s="20">
        <v>1.6854</v>
      </c>
      <c r="L844" s="35">
        <f t="shared" si="39"/>
        <v>0.09</v>
      </c>
      <c r="M844" s="35">
        <f t="shared" si="40"/>
        <v>1</v>
      </c>
    </row>
    <row r="845" spans="1:13" ht="40.200000000000003" hidden="1" thickBot="1">
      <c r="A845" s="35">
        <f t="shared" si="41"/>
        <v>6</v>
      </c>
      <c r="B845" s="89" t="s">
        <v>22</v>
      </c>
      <c r="C845" s="88" t="s">
        <v>17</v>
      </c>
      <c r="D845" s="125" t="s">
        <v>67</v>
      </c>
      <c r="E845" s="20" t="s">
        <v>105</v>
      </c>
      <c r="F845" s="20">
        <v>0.53</v>
      </c>
      <c r="G845" s="20">
        <v>0.04</v>
      </c>
      <c r="H845" s="20">
        <v>0.66</v>
      </c>
      <c r="I845" s="20">
        <v>0.09</v>
      </c>
      <c r="J845" s="20">
        <v>0.31</v>
      </c>
      <c r="K845" s="20">
        <v>1.6433</v>
      </c>
      <c r="L845" s="35">
        <f t="shared" si="39"/>
        <v>0.09</v>
      </c>
      <c r="M845" s="35">
        <f t="shared" si="40"/>
        <v>1</v>
      </c>
    </row>
    <row r="846" spans="1:13" ht="40.200000000000003" hidden="1" thickBot="1">
      <c r="A846" s="35">
        <f t="shared" si="41"/>
        <v>14</v>
      </c>
      <c r="B846" s="89" t="s">
        <v>22</v>
      </c>
      <c r="C846" s="88" t="s">
        <v>17</v>
      </c>
      <c r="D846" s="125" t="s">
        <v>67</v>
      </c>
      <c r="E846" s="20" t="s">
        <v>112</v>
      </c>
      <c r="F846" s="20">
        <v>0.53</v>
      </c>
      <c r="G846" s="20">
        <v>0.19</v>
      </c>
      <c r="H846" s="20">
        <v>0.63</v>
      </c>
      <c r="I846" s="20">
        <v>0.09</v>
      </c>
      <c r="J846" s="20">
        <v>0.16</v>
      </c>
      <c r="K846" s="20">
        <v>1.6111</v>
      </c>
      <c r="L846" s="35">
        <f t="shared" si="39"/>
        <v>0.09</v>
      </c>
      <c r="M846" s="35">
        <f t="shared" si="40"/>
        <v>1</v>
      </c>
    </row>
    <row r="847" spans="1:13" ht="27" hidden="1" thickBot="1">
      <c r="A847" s="35">
        <f t="shared" si="41"/>
        <v>12</v>
      </c>
      <c r="B847" s="89" t="s">
        <v>22</v>
      </c>
      <c r="C847" s="88" t="s">
        <v>17</v>
      </c>
      <c r="D847" s="125" t="s">
        <v>67</v>
      </c>
      <c r="E847" s="20" t="s">
        <v>101</v>
      </c>
      <c r="F847" s="20">
        <v>0.53</v>
      </c>
      <c r="G847" s="20">
        <v>0</v>
      </c>
      <c r="H847" s="20">
        <v>0.9</v>
      </c>
      <c r="I847" s="20">
        <v>0.09</v>
      </c>
      <c r="J847" s="20">
        <v>0</v>
      </c>
      <c r="K847" s="20">
        <v>1.5301</v>
      </c>
      <c r="L847" s="35">
        <f t="shared" si="39"/>
        <v>0.09</v>
      </c>
      <c r="M847" s="35">
        <f t="shared" si="40"/>
        <v>1</v>
      </c>
    </row>
    <row r="848" spans="1:13" ht="14.4" hidden="1" thickBot="1">
      <c r="A848" s="35">
        <f t="shared" si="41"/>
        <v>20</v>
      </c>
      <c r="B848" s="89" t="s">
        <v>22</v>
      </c>
      <c r="C848" s="88" t="s">
        <v>17</v>
      </c>
      <c r="D848" s="125" t="s">
        <v>67</v>
      </c>
      <c r="E848" s="20" t="s">
        <v>115</v>
      </c>
      <c r="F848" s="20">
        <v>0.53</v>
      </c>
      <c r="G848" s="20">
        <v>0.06</v>
      </c>
      <c r="H848" s="20">
        <v>0.63</v>
      </c>
      <c r="I848" s="20">
        <v>0.09</v>
      </c>
      <c r="J848" s="20">
        <v>0.15</v>
      </c>
      <c r="K848" s="20">
        <v>1.4654</v>
      </c>
      <c r="L848" s="35">
        <f t="shared" si="39"/>
        <v>0.09</v>
      </c>
      <c r="M848" s="35">
        <f t="shared" si="40"/>
        <v>1</v>
      </c>
    </row>
    <row r="849" spans="1:13" ht="14.4" hidden="1" thickBot="1">
      <c r="A849" s="35">
        <f t="shared" si="41"/>
        <v>2</v>
      </c>
      <c r="B849" s="89" t="s">
        <v>22</v>
      </c>
      <c r="C849" s="88" t="s">
        <v>17</v>
      </c>
      <c r="D849" s="125" t="s">
        <v>67</v>
      </c>
      <c r="E849" s="20" t="s">
        <v>114</v>
      </c>
      <c r="F849" s="20">
        <v>0.53</v>
      </c>
      <c r="G849" s="20">
        <v>0.22</v>
      </c>
      <c r="H849" s="20">
        <v>0.36</v>
      </c>
      <c r="I849" s="20">
        <v>0.09</v>
      </c>
      <c r="J849" s="20">
        <v>0.1</v>
      </c>
      <c r="K849" s="20">
        <v>1.3048</v>
      </c>
      <c r="L849" s="35">
        <f t="shared" si="39"/>
        <v>0.09</v>
      </c>
      <c r="M849" s="35">
        <f t="shared" si="40"/>
        <v>1</v>
      </c>
    </row>
    <row r="850" spans="1:13" ht="27" thickBot="1">
      <c r="A850" s="35">
        <f t="shared" si="41"/>
        <v>1</v>
      </c>
      <c r="B850" s="89" t="s">
        <v>22</v>
      </c>
      <c r="C850" s="88" t="s">
        <v>17</v>
      </c>
      <c r="D850" s="125" t="s">
        <v>116</v>
      </c>
      <c r="E850" s="59" t="s">
        <v>119</v>
      </c>
      <c r="F850" s="20">
        <v>0.28999999999999998</v>
      </c>
      <c r="G850" s="20">
        <v>2.2599999999999998</v>
      </c>
      <c r="H850" s="20">
        <v>0.97</v>
      </c>
      <c r="I850" s="20">
        <v>0.09</v>
      </c>
      <c r="J850" s="20">
        <v>0.18</v>
      </c>
      <c r="K850" s="20">
        <v>3.7900999999999998</v>
      </c>
      <c r="L850" s="35">
        <f t="shared" si="39"/>
        <v>0.09</v>
      </c>
      <c r="M850" s="35">
        <f t="shared" si="40"/>
        <v>1</v>
      </c>
    </row>
    <row r="851" spans="1:13" ht="40.200000000000003" hidden="1" thickBot="1">
      <c r="A851" s="35">
        <f t="shared" si="41"/>
        <v>17</v>
      </c>
      <c r="B851" s="89" t="s">
        <v>22</v>
      </c>
      <c r="C851" s="88" t="s">
        <v>17</v>
      </c>
      <c r="D851" s="125" t="s">
        <v>116</v>
      </c>
      <c r="E851" s="20" t="s">
        <v>120</v>
      </c>
      <c r="F851" s="20">
        <v>0.28999999999999998</v>
      </c>
      <c r="G851" s="20">
        <v>2.25</v>
      </c>
      <c r="H851" s="20">
        <v>0.97</v>
      </c>
      <c r="I851" s="20">
        <v>0.09</v>
      </c>
      <c r="J851" s="20">
        <v>0.17</v>
      </c>
      <c r="K851" s="20">
        <v>3.7606999999999999</v>
      </c>
      <c r="L851" s="35">
        <f t="shared" si="39"/>
        <v>0.09</v>
      </c>
      <c r="M851" s="35">
        <f t="shared" si="40"/>
        <v>1</v>
      </c>
    </row>
    <row r="852" spans="1:13" ht="27" hidden="1" thickBot="1">
      <c r="A852" s="35">
        <f t="shared" si="41"/>
        <v>21</v>
      </c>
      <c r="B852" s="89" t="s">
        <v>22</v>
      </c>
      <c r="C852" s="88" t="s">
        <v>17</v>
      </c>
      <c r="D852" s="125" t="s">
        <v>116</v>
      </c>
      <c r="E852" s="20" t="s">
        <v>117</v>
      </c>
      <c r="F852" s="20">
        <v>0.28999999999999998</v>
      </c>
      <c r="G852" s="20">
        <v>1.82</v>
      </c>
      <c r="H852" s="20">
        <v>0.97</v>
      </c>
      <c r="I852" s="20">
        <v>0.17</v>
      </c>
      <c r="J852" s="20">
        <v>0.2</v>
      </c>
      <c r="K852" s="20">
        <v>3.4430000000000001</v>
      </c>
      <c r="L852" s="35">
        <f t="shared" si="39"/>
        <v>0.09</v>
      </c>
      <c r="M852" s="35">
        <f t="shared" si="40"/>
        <v>2</v>
      </c>
    </row>
    <row r="853" spans="1:13" ht="27" hidden="1" thickBot="1">
      <c r="A853" s="35">
        <f t="shared" si="41"/>
        <v>3</v>
      </c>
      <c r="B853" s="89" t="s">
        <v>22</v>
      </c>
      <c r="C853" s="88" t="s">
        <v>17</v>
      </c>
      <c r="D853" s="125" t="s">
        <v>116</v>
      </c>
      <c r="E853" s="20" t="s">
        <v>118</v>
      </c>
      <c r="F853" s="20">
        <v>0.28999999999999998</v>
      </c>
      <c r="G853" s="20">
        <v>0.05</v>
      </c>
      <c r="H853" s="20">
        <v>2.31</v>
      </c>
      <c r="I853" s="20">
        <v>0.09</v>
      </c>
      <c r="J853" s="20">
        <v>0.1</v>
      </c>
      <c r="K853" s="20">
        <v>2.8348</v>
      </c>
      <c r="L853" s="35">
        <f t="shared" si="39"/>
        <v>0.09</v>
      </c>
      <c r="M853" s="35">
        <f t="shared" si="40"/>
        <v>1</v>
      </c>
    </row>
    <row r="854" spans="1:13" ht="40.200000000000003" hidden="1" thickBot="1">
      <c r="A854" s="35">
        <f t="shared" si="41"/>
        <v>23</v>
      </c>
      <c r="B854" s="89" t="s">
        <v>22</v>
      </c>
      <c r="C854" s="88" t="s">
        <v>17</v>
      </c>
      <c r="D854" s="125" t="s">
        <v>116</v>
      </c>
      <c r="E854" s="20" t="s">
        <v>128</v>
      </c>
      <c r="F854" s="20">
        <v>0.28999999999999998</v>
      </c>
      <c r="G854" s="20">
        <v>1.34</v>
      </c>
      <c r="H854" s="20">
        <v>0.97</v>
      </c>
      <c r="I854" s="20">
        <v>0.09</v>
      </c>
      <c r="J854" s="20">
        <v>0.11</v>
      </c>
      <c r="K854" s="20">
        <v>2.798</v>
      </c>
      <c r="L854" s="35">
        <f t="shared" si="39"/>
        <v>0.09</v>
      </c>
      <c r="M854" s="35">
        <f t="shared" si="40"/>
        <v>1</v>
      </c>
    </row>
    <row r="855" spans="1:13" ht="40.200000000000003" hidden="1" thickBot="1">
      <c r="A855" s="35">
        <f t="shared" si="41"/>
        <v>23</v>
      </c>
      <c r="B855" s="89" t="s">
        <v>22</v>
      </c>
      <c r="C855" s="88" t="s">
        <v>17</v>
      </c>
      <c r="D855" s="125" t="s">
        <v>116</v>
      </c>
      <c r="E855" s="20" t="s">
        <v>129</v>
      </c>
      <c r="F855" s="20">
        <v>0.28999999999999998</v>
      </c>
      <c r="G855" s="20">
        <v>1.34</v>
      </c>
      <c r="H855" s="20">
        <v>0.97</v>
      </c>
      <c r="I855" s="20">
        <v>0.09</v>
      </c>
      <c r="J855" s="20">
        <v>0.08</v>
      </c>
      <c r="K855" s="20">
        <v>2.7627000000000002</v>
      </c>
      <c r="L855" s="35">
        <f t="shared" si="39"/>
        <v>0.09</v>
      </c>
      <c r="M855" s="35">
        <f t="shared" si="40"/>
        <v>1</v>
      </c>
    </row>
    <row r="856" spans="1:13" ht="40.200000000000003" hidden="1" thickBot="1">
      <c r="A856" s="35">
        <f t="shared" si="41"/>
        <v>23</v>
      </c>
      <c r="B856" s="89" t="s">
        <v>22</v>
      </c>
      <c r="C856" s="88" t="s">
        <v>17</v>
      </c>
      <c r="D856" s="125" t="s">
        <v>116</v>
      </c>
      <c r="E856" s="20" t="s">
        <v>133</v>
      </c>
      <c r="F856" s="20">
        <v>0.28999999999999998</v>
      </c>
      <c r="G856" s="20">
        <v>1.34</v>
      </c>
      <c r="H856" s="20">
        <v>0.89</v>
      </c>
      <c r="I856" s="20">
        <v>0.09</v>
      </c>
      <c r="J856" s="20">
        <v>0.08</v>
      </c>
      <c r="K856" s="20">
        <v>2.6882000000000001</v>
      </c>
      <c r="L856" s="35">
        <f t="shared" si="39"/>
        <v>0.09</v>
      </c>
      <c r="M856" s="35">
        <f t="shared" si="40"/>
        <v>1</v>
      </c>
    </row>
    <row r="857" spans="1:13" ht="27" hidden="1" thickBot="1">
      <c r="A857" s="35">
        <f t="shared" si="41"/>
        <v>19</v>
      </c>
      <c r="B857" s="89" t="s">
        <v>22</v>
      </c>
      <c r="C857" s="88" t="s">
        <v>17</v>
      </c>
      <c r="D857" s="125" t="s">
        <v>116</v>
      </c>
      <c r="E857" s="20" t="s">
        <v>122</v>
      </c>
      <c r="F857" s="20">
        <v>0.28999999999999998</v>
      </c>
      <c r="G857" s="20">
        <v>1.0900000000000001</v>
      </c>
      <c r="H857" s="20">
        <v>0.97</v>
      </c>
      <c r="I857" s="20">
        <v>0.09</v>
      </c>
      <c r="J857" s="20">
        <v>0.15</v>
      </c>
      <c r="K857" s="20">
        <v>2.5846</v>
      </c>
      <c r="L857" s="35">
        <f t="shared" si="39"/>
        <v>0.09</v>
      </c>
      <c r="M857" s="35">
        <f t="shared" si="40"/>
        <v>1</v>
      </c>
    </row>
    <row r="858" spans="1:13" ht="27" hidden="1" thickBot="1">
      <c r="A858" s="35">
        <f t="shared" si="41"/>
        <v>22</v>
      </c>
      <c r="B858" s="89" t="s">
        <v>22</v>
      </c>
      <c r="C858" s="88" t="s">
        <v>17</v>
      </c>
      <c r="D858" s="125" t="s">
        <v>116</v>
      </c>
      <c r="E858" s="20" t="s">
        <v>210</v>
      </c>
      <c r="F858" s="20">
        <v>0.28999999999999998</v>
      </c>
      <c r="G858" s="20">
        <v>0.86</v>
      </c>
      <c r="H858" s="20">
        <v>0.97</v>
      </c>
      <c r="I858" s="20">
        <v>0.09</v>
      </c>
      <c r="J858" s="20">
        <v>0.11</v>
      </c>
      <c r="K858" s="20">
        <v>2.3186</v>
      </c>
      <c r="L858" s="35">
        <f t="shared" si="39"/>
        <v>0.09</v>
      </c>
      <c r="M858" s="35">
        <f t="shared" si="40"/>
        <v>1</v>
      </c>
    </row>
    <row r="859" spans="1:13" ht="27" hidden="1" thickBot="1">
      <c r="A859" s="35">
        <f t="shared" si="41"/>
        <v>9</v>
      </c>
      <c r="B859" s="89" t="s">
        <v>22</v>
      </c>
      <c r="C859" s="88" t="s">
        <v>17</v>
      </c>
      <c r="D859" s="125" t="s">
        <v>116</v>
      </c>
      <c r="E859" s="20" t="s">
        <v>130</v>
      </c>
      <c r="F859" s="20">
        <v>0.28999999999999998</v>
      </c>
      <c r="G859" s="20">
        <v>0.79</v>
      </c>
      <c r="H859" s="20">
        <v>0.97</v>
      </c>
      <c r="I859" s="20">
        <v>0.09</v>
      </c>
      <c r="J859" s="20">
        <v>0.14000000000000001</v>
      </c>
      <c r="K859" s="20">
        <v>2.2831000000000001</v>
      </c>
      <c r="L859" s="35">
        <f t="shared" si="39"/>
        <v>0.09</v>
      </c>
      <c r="M859" s="35">
        <f t="shared" si="40"/>
        <v>1</v>
      </c>
    </row>
    <row r="860" spans="1:13" ht="27" hidden="1" thickBot="1">
      <c r="A860" s="35">
        <f t="shared" si="41"/>
        <v>10</v>
      </c>
      <c r="B860" s="89" t="s">
        <v>22</v>
      </c>
      <c r="C860" s="88" t="s">
        <v>17</v>
      </c>
      <c r="D860" s="125" t="s">
        <v>116</v>
      </c>
      <c r="E860" s="20" t="s">
        <v>126</v>
      </c>
      <c r="F860" s="20">
        <v>0.28999999999999998</v>
      </c>
      <c r="G860" s="20">
        <v>0.76</v>
      </c>
      <c r="H860" s="20">
        <v>0.97</v>
      </c>
      <c r="I860" s="20">
        <v>0.09</v>
      </c>
      <c r="J860" s="20">
        <v>0.16</v>
      </c>
      <c r="K860" s="20">
        <v>2.2648000000000001</v>
      </c>
      <c r="L860" s="35">
        <f t="shared" ref="L860:L923" si="42">_xlfn.MINIFS($I$603:$I$1452,$B$603:$B$1452,B860,$D$603:$D$1452,D860)</f>
        <v>0.09</v>
      </c>
      <c r="M860" s="35">
        <f t="shared" ref="M860:M923" si="43">ROUND(I860/L860,0)</f>
        <v>1</v>
      </c>
    </row>
    <row r="861" spans="1:13" ht="27" hidden="1" thickBot="1">
      <c r="A861" s="35">
        <f t="shared" si="41"/>
        <v>13</v>
      </c>
      <c r="B861" s="89" t="s">
        <v>22</v>
      </c>
      <c r="C861" s="88" t="s">
        <v>17</v>
      </c>
      <c r="D861" s="125" t="s">
        <v>116</v>
      </c>
      <c r="E861" s="20" t="s">
        <v>123</v>
      </c>
      <c r="F861" s="20">
        <v>0.28999999999999998</v>
      </c>
      <c r="G861" s="20">
        <v>0.74</v>
      </c>
      <c r="H861" s="20">
        <v>0.97</v>
      </c>
      <c r="I861" s="20">
        <v>0.09</v>
      </c>
      <c r="J861" s="20">
        <v>0.13</v>
      </c>
      <c r="K861" s="20">
        <v>2.2189999999999999</v>
      </c>
      <c r="L861" s="35">
        <f t="shared" si="42"/>
        <v>0.09</v>
      </c>
      <c r="M861" s="35">
        <f t="shared" si="43"/>
        <v>1</v>
      </c>
    </row>
    <row r="862" spans="1:13" ht="27" hidden="1" thickBot="1">
      <c r="A862" s="35">
        <f t="shared" si="41"/>
        <v>7</v>
      </c>
      <c r="B862" s="89" t="s">
        <v>22</v>
      </c>
      <c r="C862" s="88" t="s">
        <v>17</v>
      </c>
      <c r="D862" s="125" t="s">
        <v>116</v>
      </c>
      <c r="E862" s="20" t="s">
        <v>127</v>
      </c>
      <c r="F862" s="20">
        <v>0.28999999999999998</v>
      </c>
      <c r="G862" s="20">
        <v>0.64</v>
      </c>
      <c r="H862" s="20">
        <v>0.97</v>
      </c>
      <c r="I862" s="20">
        <v>0.17</v>
      </c>
      <c r="J862" s="20">
        <v>0.14000000000000001</v>
      </c>
      <c r="K862" s="20">
        <v>2.2044000000000001</v>
      </c>
      <c r="L862" s="35">
        <f t="shared" si="42"/>
        <v>0.09</v>
      </c>
      <c r="M862" s="35">
        <f t="shared" si="43"/>
        <v>2</v>
      </c>
    </row>
    <row r="863" spans="1:13" ht="27" hidden="1" thickBot="1">
      <c r="A863" s="35">
        <f t="shared" si="41"/>
        <v>16</v>
      </c>
      <c r="B863" s="89" t="s">
        <v>22</v>
      </c>
      <c r="C863" s="88" t="s">
        <v>17</v>
      </c>
      <c r="D863" s="125" t="s">
        <v>116</v>
      </c>
      <c r="E863" s="20" t="s">
        <v>121</v>
      </c>
      <c r="F863" s="20">
        <v>0.28999999999999998</v>
      </c>
      <c r="G863" s="20">
        <v>0.61</v>
      </c>
      <c r="H863" s="20">
        <v>0.97</v>
      </c>
      <c r="I863" s="20">
        <v>0.09</v>
      </c>
      <c r="J863" s="20">
        <v>0.19</v>
      </c>
      <c r="K863" s="20">
        <v>2.1495000000000002</v>
      </c>
      <c r="L863" s="35">
        <f t="shared" si="42"/>
        <v>0.09</v>
      </c>
      <c r="M863" s="35">
        <f t="shared" si="43"/>
        <v>1</v>
      </c>
    </row>
    <row r="864" spans="1:13" ht="27" hidden="1" thickBot="1">
      <c r="A864" s="35">
        <f t="shared" si="41"/>
        <v>9</v>
      </c>
      <c r="B864" s="89" t="s">
        <v>22</v>
      </c>
      <c r="C864" s="88" t="s">
        <v>17</v>
      </c>
      <c r="D864" s="125" t="s">
        <v>116</v>
      </c>
      <c r="E864" s="20" t="s">
        <v>132</v>
      </c>
      <c r="F864" s="20">
        <v>0.28999999999999998</v>
      </c>
      <c r="G864" s="20">
        <v>0.69</v>
      </c>
      <c r="H864" s="20">
        <v>0.97</v>
      </c>
      <c r="I864" s="20">
        <v>0.09</v>
      </c>
      <c r="J864" s="20">
        <v>0.06</v>
      </c>
      <c r="K864" s="20">
        <v>2.0933000000000002</v>
      </c>
      <c r="L864" s="35">
        <f t="shared" si="42"/>
        <v>0.09</v>
      </c>
      <c r="M864" s="35">
        <f t="shared" si="43"/>
        <v>1</v>
      </c>
    </row>
    <row r="865" spans="1:13" ht="27" hidden="1" thickBot="1">
      <c r="A865" s="35">
        <f t="shared" si="41"/>
        <v>3</v>
      </c>
      <c r="B865" s="89" t="s">
        <v>22</v>
      </c>
      <c r="C865" s="88" t="s">
        <v>17</v>
      </c>
      <c r="D865" s="125" t="s">
        <v>116</v>
      </c>
      <c r="E865" s="20" t="s">
        <v>139</v>
      </c>
      <c r="F865" s="20">
        <v>0.28999999999999998</v>
      </c>
      <c r="G865" s="20">
        <v>0.63</v>
      </c>
      <c r="H865" s="20">
        <v>0.97</v>
      </c>
      <c r="I865" s="20">
        <v>0.09</v>
      </c>
      <c r="J865" s="20">
        <v>0.12</v>
      </c>
      <c r="K865" s="20">
        <v>2.0926</v>
      </c>
      <c r="L865" s="35">
        <f t="shared" si="42"/>
        <v>0.09</v>
      </c>
      <c r="M865" s="35">
        <f t="shared" si="43"/>
        <v>1</v>
      </c>
    </row>
    <row r="866" spans="1:13" ht="27" hidden="1" thickBot="1">
      <c r="A866" s="35">
        <f t="shared" si="41"/>
        <v>13</v>
      </c>
      <c r="B866" s="89" t="s">
        <v>22</v>
      </c>
      <c r="C866" s="88" t="s">
        <v>17</v>
      </c>
      <c r="D866" s="125" t="s">
        <v>116</v>
      </c>
      <c r="E866" s="20" t="s">
        <v>125</v>
      </c>
      <c r="F866" s="20">
        <v>0.28999999999999998</v>
      </c>
      <c r="G866" s="20">
        <v>0.69</v>
      </c>
      <c r="H866" s="20">
        <v>0.89</v>
      </c>
      <c r="I866" s="20">
        <v>0.09</v>
      </c>
      <c r="J866" s="20">
        <v>0.13</v>
      </c>
      <c r="K866" s="20">
        <v>2.0908000000000002</v>
      </c>
      <c r="L866" s="35">
        <f t="shared" si="42"/>
        <v>0.09</v>
      </c>
      <c r="M866" s="35">
        <f t="shared" si="43"/>
        <v>1</v>
      </c>
    </row>
    <row r="867" spans="1:13" ht="14.4" hidden="1" thickBot="1">
      <c r="A867" s="35">
        <f t="shared" si="41"/>
        <v>2</v>
      </c>
      <c r="B867" s="89" t="s">
        <v>22</v>
      </c>
      <c r="C867" s="88" t="s">
        <v>17</v>
      </c>
      <c r="D867" s="125" t="s">
        <v>116</v>
      </c>
      <c r="E867" s="20" t="s">
        <v>183</v>
      </c>
      <c r="F867" s="20">
        <v>0.28999999999999998</v>
      </c>
      <c r="G867" s="20">
        <v>0.54</v>
      </c>
      <c r="H867" s="20">
        <v>0.97</v>
      </c>
      <c r="I867" s="20">
        <v>0.09</v>
      </c>
      <c r="J867" s="20">
        <v>0.13</v>
      </c>
      <c r="K867" s="20">
        <v>2.0196000000000001</v>
      </c>
      <c r="L867" s="35">
        <f t="shared" si="42"/>
        <v>0.09</v>
      </c>
      <c r="M867" s="35">
        <f t="shared" si="43"/>
        <v>1</v>
      </c>
    </row>
    <row r="868" spans="1:13" ht="27" hidden="1" thickBot="1">
      <c r="A868" s="35">
        <f t="shared" si="41"/>
        <v>9</v>
      </c>
      <c r="B868" s="89" t="s">
        <v>22</v>
      </c>
      <c r="C868" s="88" t="s">
        <v>17</v>
      </c>
      <c r="D868" s="125" t="s">
        <v>116</v>
      </c>
      <c r="E868" s="20" t="s">
        <v>134</v>
      </c>
      <c r="F868" s="20">
        <v>0.28999999999999998</v>
      </c>
      <c r="G868" s="20">
        <v>0.69</v>
      </c>
      <c r="H868" s="20">
        <v>0.89</v>
      </c>
      <c r="I868" s="20">
        <v>0.09</v>
      </c>
      <c r="J868" s="20">
        <v>0.06</v>
      </c>
      <c r="K868" s="20">
        <v>2.0179999999999998</v>
      </c>
      <c r="L868" s="35">
        <f t="shared" si="42"/>
        <v>0.09</v>
      </c>
      <c r="M868" s="35">
        <f t="shared" si="43"/>
        <v>1</v>
      </c>
    </row>
    <row r="869" spans="1:13" ht="27" hidden="1" thickBot="1">
      <c r="A869" s="35">
        <f t="shared" si="41"/>
        <v>18</v>
      </c>
      <c r="B869" s="89" t="s">
        <v>22</v>
      </c>
      <c r="C869" s="88" t="s">
        <v>17</v>
      </c>
      <c r="D869" s="125" t="s">
        <v>116</v>
      </c>
      <c r="E869" s="20" t="s">
        <v>187</v>
      </c>
      <c r="F869" s="20">
        <v>0.28999999999999998</v>
      </c>
      <c r="G869" s="20">
        <v>0.46</v>
      </c>
      <c r="H869" s="20">
        <v>0.97</v>
      </c>
      <c r="I869" s="20">
        <v>0.09</v>
      </c>
      <c r="J869" s="20">
        <v>0.14000000000000001</v>
      </c>
      <c r="K869" s="20">
        <v>1.9413</v>
      </c>
      <c r="L869" s="35">
        <f t="shared" si="42"/>
        <v>0.09</v>
      </c>
      <c r="M869" s="35">
        <f t="shared" si="43"/>
        <v>1</v>
      </c>
    </row>
    <row r="870" spans="1:13" ht="27" hidden="1" thickBot="1">
      <c r="A870" s="35">
        <f t="shared" si="41"/>
        <v>11</v>
      </c>
      <c r="B870" s="89" t="s">
        <v>22</v>
      </c>
      <c r="C870" s="88" t="s">
        <v>17</v>
      </c>
      <c r="D870" s="125" t="s">
        <v>116</v>
      </c>
      <c r="E870" s="20" t="s">
        <v>131</v>
      </c>
      <c r="F870" s="20">
        <v>0.28999999999999998</v>
      </c>
      <c r="G870" s="20">
        <v>0.37</v>
      </c>
      <c r="H870" s="20">
        <v>0.97</v>
      </c>
      <c r="I870" s="20">
        <v>0.09</v>
      </c>
      <c r="J870" s="20">
        <v>0.16</v>
      </c>
      <c r="K870" s="20">
        <v>1.8658999999999999</v>
      </c>
      <c r="L870" s="35">
        <f t="shared" si="42"/>
        <v>0.09</v>
      </c>
      <c r="M870" s="35">
        <f t="shared" si="43"/>
        <v>1</v>
      </c>
    </row>
    <row r="871" spans="1:13" ht="27" hidden="1" thickBot="1">
      <c r="A871" s="35">
        <f t="shared" si="41"/>
        <v>3</v>
      </c>
      <c r="B871" s="89" t="s">
        <v>22</v>
      </c>
      <c r="C871" s="88" t="s">
        <v>17</v>
      </c>
      <c r="D871" s="125" t="s">
        <v>116</v>
      </c>
      <c r="E871" s="20" t="s">
        <v>144</v>
      </c>
      <c r="F871" s="20">
        <v>0.28999999999999998</v>
      </c>
      <c r="G871" s="20">
        <v>0.52</v>
      </c>
      <c r="H871" s="20">
        <v>0.89</v>
      </c>
      <c r="I871" s="20">
        <v>0.09</v>
      </c>
      <c r="J871" s="20">
        <v>0.04</v>
      </c>
      <c r="K871" s="20">
        <v>1.8271999999999999</v>
      </c>
      <c r="L871" s="35">
        <f t="shared" si="42"/>
        <v>0.09</v>
      </c>
      <c r="M871" s="35">
        <f t="shared" si="43"/>
        <v>1</v>
      </c>
    </row>
    <row r="872" spans="1:13" ht="14.4" hidden="1" thickBot="1">
      <c r="A872" s="35">
        <f t="shared" si="41"/>
        <v>8</v>
      </c>
      <c r="B872" s="89" t="s">
        <v>22</v>
      </c>
      <c r="C872" s="88" t="s">
        <v>17</v>
      </c>
      <c r="D872" s="125" t="s">
        <v>116</v>
      </c>
      <c r="E872" s="20" t="s">
        <v>184</v>
      </c>
      <c r="F872" s="20">
        <v>0.28999999999999998</v>
      </c>
      <c r="G872" s="20">
        <v>0.21</v>
      </c>
      <c r="H872" s="20">
        <v>0.97</v>
      </c>
      <c r="I872" s="20">
        <v>0.17</v>
      </c>
      <c r="J872" s="20">
        <v>0.11</v>
      </c>
      <c r="K872" s="20">
        <v>1.7518</v>
      </c>
      <c r="L872" s="35">
        <f t="shared" si="42"/>
        <v>0.09</v>
      </c>
      <c r="M872" s="35">
        <f t="shared" si="43"/>
        <v>2</v>
      </c>
    </row>
    <row r="873" spans="1:13" ht="27" hidden="1" thickBot="1">
      <c r="A873" s="35">
        <f t="shared" si="41"/>
        <v>11</v>
      </c>
      <c r="B873" s="89" t="s">
        <v>22</v>
      </c>
      <c r="C873" s="88" t="s">
        <v>17</v>
      </c>
      <c r="D873" s="125" t="s">
        <v>116</v>
      </c>
      <c r="E873" s="20" t="s">
        <v>136</v>
      </c>
      <c r="F873" s="20">
        <v>0.28999999999999998</v>
      </c>
      <c r="G873" s="20">
        <v>0.33</v>
      </c>
      <c r="H873" s="20">
        <v>0.97</v>
      </c>
      <c r="I873" s="20">
        <v>0.09</v>
      </c>
      <c r="J873" s="20">
        <v>7.0000000000000007E-2</v>
      </c>
      <c r="K873" s="20">
        <v>1.7428999999999999</v>
      </c>
      <c r="L873" s="35">
        <f t="shared" si="42"/>
        <v>0.09</v>
      </c>
      <c r="M873" s="35">
        <f t="shared" si="43"/>
        <v>1</v>
      </c>
    </row>
    <row r="874" spans="1:13" ht="40.200000000000003" hidden="1" thickBot="1">
      <c r="A874" s="35">
        <f t="shared" si="41"/>
        <v>14</v>
      </c>
      <c r="B874" s="89" t="s">
        <v>22</v>
      </c>
      <c r="C874" s="88" t="s">
        <v>17</v>
      </c>
      <c r="D874" s="125" t="s">
        <v>116</v>
      </c>
      <c r="E874" s="20" t="s">
        <v>138</v>
      </c>
      <c r="F874" s="20">
        <v>0.28999999999999998</v>
      </c>
      <c r="G874" s="20">
        <v>0.28000000000000003</v>
      </c>
      <c r="H874" s="20">
        <v>0.97</v>
      </c>
      <c r="I874" s="20">
        <v>0.09</v>
      </c>
      <c r="J874" s="20">
        <v>0.11</v>
      </c>
      <c r="K874" s="20">
        <v>1.7357</v>
      </c>
      <c r="L874" s="35">
        <f t="shared" si="42"/>
        <v>0.09</v>
      </c>
      <c r="M874" s="35">
        <f t="shared" si="43"/>
        <v>1</v>
      </c>
    </row>
    <row r="875" spans="1:13" ht="27" hidden="1" thickBot="1">
      <c r="A875" s="35">
        <f t="shared" si="41"/>
        <v>5</v>
      </c>
      <c r="B875" s="89" t="s">
        <v>22</v>
      </c>
      <c r="C875" s="88" t="s">
        <v>17</v>
      </c>
      <c r="D875" s="125" t="s">
        <v>116</v>
      </c>
      <c r="E875" s="20" t="s">
        <v>124</v>
      </c>
      <c r="F875" s="20">
        <v>0.28999999999999998</v>
      </c>
      <c r="G875" s="20">
        <v>0.3</v>
      </c>
      <c r="H875" s="20">
        <v>0.97</v>
      </c>
      <c r="I875" s="20">
        <v>0.09</v>
      </c>
      <c r="J875" s="20">
        <v>0.08</v>
      </c>
      <c r="K875" s="20">
        <v>1.7272000000000001</v>
      </c>
      <c r="L875" s="35">
        <f t="shared" si="42"/>
        <v>0.09</v>
      </c>
      <c r="M875" s="35">
        <f t="shared" si="43"/>
        <v>1</v>
      </c>
    </row>
    <row r="876" spans="1:13" ht="40.200000000000003" hidden="1" thickBot="1">
      <c r="A876" s="35">
        <f t="shared" si="41"/>
        <v>4</v>
      </c>
      <c r="B876" s="89" t="s">
        <v>22</v>
      </c>
      <c r="C876" s="88" t="s">
        <v>17</v>
      </c>
      <c r="D876" s="125" t="s">
        <v>116</v>
      </c>
      <c r="E876" s="20" t="s">
        <v>190</v>
      </c>
      <c r="F876" s="20">
        <v>0.28999999999999998</v>
      </c>
      <c r="G876" s="20">
        <v>0.26</v>
      </c>
      <c r="H876" s="20">
        <v>0.97</v>
      </c>
      <c r="I876" s="20">
        <v>0.09</v>
      </c>
      <c r="J876" s="20">
        <v>0.12</v>
      </c>
      <c r="K876" s="20">
        <v>1.7191000000000001</v>
      </c>
      <c r="L876" s="35">
        <f t="shared" si="42"/>
        <v>0.09</v>
      </c>
      <c r="M876" s="35">
        <f t="shared" si="43"/>
        <v>1</v>
      </c>
    </row>
    <row r="877" spans="1:13" ht="14.4" hidden="1" thickBot="1">
      <c r="A877" s="35">
        <f t="shared" si="41"/>
        <v>8</v>
      </c>
      <c r="B877" s="89" t="s">
        <v>22</v>
      </c>
      <c r="C877" s="88" t="s">
        <v>17</v>
      </c>
      <c r="D877" s="125" t="s">
        <v>116</v>
      </c>
      <c r="E877" s="20" t="s">
        <v>185</v>
      </c>
      <c r="F877" s="20">
        <v>0.28999999999999998</v>
      </c>
      <c r="G877" s="20">
        <v>0.23</v>
      </c>
      <c r="H877" s="20">
        <v>0.89</v>
      </c>
      <c r="I877" s="20">
        <v>0.17</v>
      </c>
      <c r="J877" s="20">
        <v>0.11</v>
      </c>
      <c r="K877" s="20">
        <v>1.6892</v>
      </c>
      <c r="L877" s="35">
        <f t="shared" si="42"/>
        <v>0.09</v>
      </c>
      <c r="M877" s="35">
        <f t="shared" si="43"/>
        <v>2</v>
      </c>
    </row>
    <row r="878" spans="1:13" ht="27" hidden="1" thickBot="1">
      <c r="A878" s="35">
        <f t="shared" si="41"/>
        <v>5</v>
      </c>
      <c r="B878" s="89" t="s">
        <v>22</v>
      </c>
      <c r="C878" s="88" t="s">
        <v>17</v>
      </c>
      <c r="D878" s="125" t="s">
        <v>116</v>
      </c>
      <c r="E878" s="20" t="s">
        <v>142</v>
      </c>
      <c r="F878" s="20">
        <v>0.28999999999999998</v>
      </c>
      <c r="G878" s="20">
        <v>0.3</v>
      </c>
      <c r="H878" s="20">
        <v>0.89</v>
      </c>
      <c r="I878" s="20">
        <v>0.09</v>
      </c>
      <c r="J878" s="20">
        <v>0.09</v>
      </c>
      <c r="K878" s="20">
        <v>1.661</v>
      </c>
      <c r="L878" s="35">
        <f t="shared" si="42"/>
        <v>0.09</v>
      </c>
      <c r="M878" s="35">
        <f t="shared" si="43"/>
        <v>1</v>
      </c>
    </row>
    <row r="879" spans="1:13" ht="40.200000000000003" hidden="1" thickBot="1">
      <c r="A879" s="35">
        <f t="shared" si="41"/>
        <v>6</v>
      </c>
      <c r="B879" s="89" t="s">
        <v>22</v>
      </c>
      <c r="C879" s="88" t="s">
        <v>17</v>
      </c>
      <c r="D879" s="125" t="s">
        <v>116</v>
      </c>
      <c r="E879" s="20" t="s">
        <v>137</v>
      </c>
      <c r="F879" s="20">
        <v>0.28999999999999998</v>
      </c>
      <c r="G879" s="20">
        <v>0.27</v>
      </c>
      <c r="H879" s="20">
        <v>0.89</v>
      </c>
      <c r="I879" s="20">
        <v>0.09</v>
      </c>
      <c r="J879" s="20">
        <v>0.11</v>
      </c>
      <c r="K879" s="20">
        <v>1.6566000000000001</v>
      </c>
      <c r="L879" s="35">
        <f t="shared" si="42"/>
        <v>0.09</v>
      </c>
      <c r="M879" s="35">
        <f t="shared" si="43"/>
        <v>1</v>
      </c>
    </row>
    <row r="880" spans="1:13" ht="27" hidden="1" thickBot="1">
      <c r="A880" s="35">
        <f t="shared" si="41"/>
        <v>7</v>
      </c>
      <c r="B880" s="89" t="s">
        <v>22</v>
      </c>
      <c r="C880" s="88" t="s">
        <v>17</v>
      </c>
      <c r="D880" s="125" t="s">
        <v>116</v>
      </c>
      <c r="E880" s="20" t="s">
        <v>135</v>
      </c>
      <c r="F880" s="20">
        <v>0.28999999999999998</v>
      </c>
      <c r="G880" s="20">
        <v>0.17</v>
      </c>
      <c r="H880" s="20">
        <v>0.97</v>
      </c>
      <c r="I880" s="20">
        <v>0.17</v>
      </c>
      <c r="J880" s="20">
        <v>0.06</v>
      </c>
      <c r="K880" s="20">
        <v>1.6564000000000001</v>
      </c>
      <c r="L880" s="35">
        <f t="shared" si="42"/>
        <v>0.09</v>
      </c>
      <c r="M880" s="35">
        <f t="shared" si="43"/>
        <v>2</v>
      </c>
    </row>
    <row r="881" spans="1:13" ht="40.200000000000003" hidden="1" thickBot="1">
      <c r="A881" s="35">
        <f t="shared" si="41"/>
        <v>6</v>
      </c>
      <c r="B881" s="89" t="s">
        <v>22</v>
      </c>
      <c r="C881" s="88" t="s">
        <v>17</v>
      </c>
      <c r="D881" s="125" t="s">
        <v>116</v>
      </c>
      <c r="E881" s="20" t="s">
        <v>145</v>
      </c>
      <c r="F881" s="20">
        <v>0.28999999999999998</v>
      </c>
      <c r="G881" s="20">
        <v>0.22</v>
      </c>
      <c r="H881" s="20">
        <v>0.97</v>
      </c>
      <c r="I881" s="20">
        <v>0.09</v>
      </c>
      <c r="J881" s="20">
        <v>7.0000000000000007E-2</v>
      </c>
      <c r="K881" s="20">
        <v>1.6333</v>
      </c>
      <c r="L881" s="35">
        <f t="shared" si="42"/>
        <v>0.09</v>
      </c>
      <c r="M881" s="35">
        <f t="shared" si="43"/>
        <v>1</v>
      </c>
    </row>
    <row r="882" spans="1:13" ht="40.200000000000003" hidden="1" thickBot="1">
      <c r="A882" s="35">
        <f t="shared" si="41"/>
        <v>14</v>
      </c>
      <c r="B882" s="89" t="s">
        <v>22</v>
      </c>
      <c r="C882" s="88" t="s">
        <v>17</v>
      </c>
      <c r="D882" s="125" t="s">
        <v>116</v>
      </c>
      <c r="E882" s="20" t="s">
        <v>141</v>
      </c>
      <c r="F882" s="20">
        <v>0.28999999999999998</v>
      </c>
      <c r="G882" s="20">
        <v>0.21</v>
      </c>
      <c r="H882" s="20">
        <v>0.97</v>
      </c>
      <c r="I882" s="20">
        <v>0.09</v>
      </c>
      <c r="J882" s="20">
        <v>0.06</v>
      </c>
      <c r="K882" s="20">
        <v>1.6160000000000001</v>
      </c>
      <c r="L882" s="35">
        <f t="shared" si="42"/>
        <v>0.09</v>
      </c>
      <c r="M882" s="35">
        <f t="shared" si="43"/>
        <v>1</v>
      </c>
    </row>
    <row r="883" spans="1:13" ht="27" hidden="1" thickBot="1">
      <c r="A883" s="35">
        <f t="shared" si="41"/>
        <v>7</v>
      </c>
      <c r="B883" s="89" t="s">
        <v>22</v>
      </c>
      <c r="C883" s="88" t="s">
        <v>17</v>
      </c>
      <c r="D883" s="125" t="s">
        <v>116</v>
      </c>
      <c r="E883" s="20" t="s">
        <v>150</v>
      </c>
      <c r="F883" s="20">
        <v>0.28999999999999998</v>
      </c>
      <c r="G883" s="20">
        <v>0.17</v>
      </c>
      <c r="H883" s="20">
        <v>0.89</v>
      </c>
      <c r="I883" s="20">
        <v>0.17</v>
      </c>
      <c r="J883" s="20">
        <v>0.06</v>
      </c>
      <c r="K883" s="20">
        <v>1.5792999999999999</v>
      </c>
      <c r="L883" s="35">
        <f t="shared" si="42"/>
        <v>0.09</v>
      </c>
      <c r="M883" s="35">
        <f t="shared" si="43"/>
        <v>2</v>
      </c>
    </row>
    <row r="884" spans="1:13" ht="27" hidden="1" thickBot="1">
      <c r="A884" s="35">
        <f t="shared" si="41"/>
        <v>19</v>
      </c>
      <c r="B884" s="89" t="s">
        <v>22</v>
      </c>
      <c r="C884" s="88" t="s">
        <v>17</v>
      </c>
      <c r="D884" s="125" t="s">
        <v>116</v>
      </c>
      <c r="E884" s="20" t="s">
        <v>140</v>
      </c>
      <c r="F884" s="20">
        <v>0.28999999999999998</v>
      </c>
      <c r="G884" s="20">
        <v>0.17</v>
      </c>
      <c r="H884" s="20">
        <v>0.97</v>
      </c>
      <c r="I884" s="20">
        <v>0.09</v>
      </c>
      <c r="J884" s="20">
        <v>0.05</v>
      </c>
      <c r="K884" s="20">
        <v>1.5669</v>
      </c>
      <c r="L884" s="35">
        <f t="shared" si="42"/>
        <v>0.09</v>
      </c>
      <c r="M884" s="35">
        <f t="shared" si="43"/>
        <v>1</v>
      </c>
    </row>
    <row r="885" spans="1:13" ht="27" hidden="1" thickBot="1">
      <c r="A885" s="35">
        <f t="shared" si="41"/>
        <v>12</v>
      </c>
      <c r="B885" s="89" t="s">
        <v>22</v>
      </c>
      <c r="C885" s="88" t="s">
        <v>17</v>
      </c>
      <c r="D885" s="125" t="s">
        <v>116</v>
      </c>
      <c r="E885" s="20" t="s">
        <v>186</v>
      </c>
      <c r="F885" s="20">
        <v>0.28999999999999998</v>
      </c>
      <c r="G885" s="20">
        <v>0.11</v>
      </c>
      <c r="H885" s="20">
        <v>0.97</v>
      </c>
      <c r="I885" s="20">
        <v>0.09</v>
      </c>
      <c r="J885" s="20">
        <v>0.11</v>
      </c>
      <c r="K885" s="20">
        <v>1.5576000000000001</v>
      </c>
      <c r="L885" s="35">
        <f t="shared" si="42"/>
        <v>0.09</v>
      </c>
      <c r="M885" s="35">
        <f t="shared" si="43"/>
        <v>1</v>
      </c>
    </row>
    <row r="886" spans="1:13" ht="40.200000000000003" hidden="1" thickBot="1">
      <c r="A886" s="35">
        <f t="shared" si="41"/>
        <v>14</v>
      </c>
      <c r="B886" s="89" t="s">
        <v>22</v>
      </c>
      <c r="C886" s="88" t="s">
        <v>17</v>
      </c>
      <c r="D886" s="125" t="s">
        <v>116</v>
      </c>
      <c r="E886" s="20" t="s">
        <v>143</v>
      </c>
      <c r="F886" s="20">
        <v>0.28999999999999998</v>
      </c>
      <c r="G886" s="20">
        <v>0.21</v>
      </c>
      <c r="H886" s="20">
        <v>0.89</v>
      </c>
      <c r="I886" s="20">
        <v>0.09</v>
      </c>
      <c r="J886" s="20">
        <v>0.05</v>
      </c>
      <c r="K886" s="20">
        <v>1.5378000000000001</v>
      </c>
      <c r="L886" s="35">
        <f t="shared" si="42"/>
        <v>0.09</v>
      </c>
      <c r="M886" s="35">
        <f t="shared" si="43"/>
        <v>1</v>
      </c>
    </row>
    <row r="887" spans="1:13" ht="27" hidden="1" thickBot="1">
      <c r="A887" s="35">
        <f t="shared" si="41"/>
        <v>15</v>
      </c>
      <c r="B887" s="89" t="s">
        <v>22</v>
      </c>
      <c r="C887" s="88" t="s">
        <v>17</v>
      </c>
      <c r="D887" s="125" t="s">
        <v>116</v>
      </c>
      <c r="E887" s="20" t="s">
        <v>191</v>
      </c>
      <c r="F887" s="20">
        <v>0.28999999999999998</v>
      </c>
      <c r="G887" s="20">
        <v>0.08</v>
      </c>
      <c r="H887" s="20">
        <v>0.97</v>
      </c>
      <c r="I887" s="20">
        <v>0.09</v>
      </c>
      <c r="J887" s="20">
        <v>0.11</v>
      </c>
      <c r="K887" s="20">
        <v>1.5306999999999999</v>
      </c>
      <c r="L887" s="35">
        <f t="shared" si="42"/>
        <v>0.09</v>
      </c>
      <c r="M887" s="35">
        <f t="shared" si="43"/>
        <v>1</v>
      </c>
    </row>
    <row r="888" spans="1:13" ht="14.4" hidden="1" thickBot="1">
      <c r="A888" s="35">
        <f t="shared" si="41"/>
        <v>20</v>
      </c>
      <c r="B888" s="89" t="s">
        <v>22</v>
      </c>
      <c r="C888" s="88" t="s">
        <v>17</v>
      </c>
      <c r="D888" s="125" t="s">
        <v>116</v>
      </c>
      <c r="E888" s="20" t="s">
        <v>151</v>
      </c>
      <c r="F888" s="20">
        <v>0.28999999999999998</v>
      </c>
      <c r="G888" s="20">
        <v>0.12</v>
      </c>
      <c r="H888" s="20">
        <v>0.89</v>
      </c>
      <c r="I888" s="20">
        <v>0.09</v>
      </c>
      <c r="J888" s="20">
        <v>0.12</v>
      </c>
      <c r="K888" s="20">
        <v>1.5004</v>
      </c>
      <c r="L888" s="35">
        <f t="shared" si="42"/>
        <v>0.09</v>
      </c>
      <c r="M888" s="35">
        <f t="shared" si="43"/>
        <v>1</v>
      </c>
    </row>
    <row r="889" spans="1:13" ht="14.4" hidden="1" thickBot="1">
      <c r="A889" s="35">
        <f t="shared" si="41"/>
        <v>20</v>
      </c>
      <c r="B889" s="89" t="s">
        <v>22</v>
      </c>
      <c r="C889" s="88" t="s">
        <v>17</v>
      </c>
      <c r="D889" s="125" t="s">
        <v>116</v>
      </c>
      <c r="E889" s="20" t="s">
        <v>146</v>
      </c>
      <c r="F889" s="20">
        <v>0.28999999999999998</v>
      </c>
      <c r="G889" s="20">
        <v>0.08</v>
      </c>
      <c r="H889" s="20">
        <v>0.97</v>
      </c>
      <c r="I889" s="20">
        <v>0.09</v>
      </c>
      <c r="J889" s="20">
        <v>0.06</v>
      </c>
      <c r="K889" s="20">
        <v>1.482</v>
      </c>
      <c r="L889" s="35">
        <f t="shared" si="42"/>
        <v>0.09</v>
      </c>
      <c r="M889" s="35">
        <f t="shared" si="43"/>
        <v>1</v>
      </c>
    </row>
    <row r="890" spans="1:13" ht="40.200000000000003" hidden="1" thickBot="1">
      <c r="A890" s="35">
        <f t="shared" si="41"/>
        <v>17</v>
      </c>
      <c r="B890" s="89" t="s">
        <v>22</v>
      </c>
      <c r="C890" s="88" t="s">
        <v>17</v>
      </c>
      <c r="D890" s="125" t="s">
        <v>116</v>
      </c>
      <c r="E890" s="20" t="s">
        <v>147</v>
      </c>
      <c r="F890" s="20">
        <v>0.28999999999999998</v>
      </c>
      <c r="G890" s="20">
        <v>0</v>
      </c>
      <c r="H890" s="20">
        <v>0.97</v>
      </c>
      <c r="I890" s="20">
        <v>0.09</v>
      </c>
      <c r="J890" s="20">
        <v>0.09</v>
      </c>
      <c r="K890" s="20">
        <v>1.4347000000000001</v>
      </c>
      <c r="L890" s="35">
        <f t="shared" si="42"/>
        <v>0.09</v>
      </c>
      <c r="M890" s="35">
        <f t="shared" si="43"/>
        <v>1</v>
      </c>
    </row>
    <row r="891" spans="1:13" ht="27" hidden="1" thickBot="1">
      <c r="A891" s="35">
        <f t="shared" si="41"/>
        <v>15</v>
      </c>
      <c r="B891" s="89" t="s">
        <v>22</v>
      </c>
      <c r="C891" s="88" t="s">
        <v>17</v>
      </c>
      <c r="D891" s="125" t="s">
        <v>116</v>
      </c>
      <c r="E891" s="20" t="s">
        <v>192</v>
      </c>
      <c r="F891" s="20">
        <v>0.28999999999999998</v>
      </c>
      <c r="G891" s="20">
        <v>0</v>
      </c>
      <c r="H891" s="20">
        <v>0.97</v>
      </c>
      <c r="I891" s="20">
        <v>0.09</v>
      </c>
      <c r="J891" s="20">
        <v>0.09</v>
      </c>
      <c r="K891" s="20">
        <v>1.4347000000000001</v>
      </c>
      <c r="L891" s="35">
        <f t="shared" si="42"/>
        <v>0.09</v>
      </c>
      <c r="M891" s="35">
        <f t="shared" si="43"/>
        <v>1</v>
      </c>
    </row>
    <row r="892" spans="1:13" ht="27" hidden="1" thickBot="1">
      <c r="A892" s="35">
        <f t="shared" si="41"/>
        <v>12</v>
      </c>
      <c r="B892" s="89" t="s">
        <v>22</v>
      </c>
      <c r="C892" s="88" t="s">
        <v>17</v>
      </c>
      <c r="D892" s="125" t="s">
        <v>116</v>
      </c>
      <c r="E892" s="20" t="s">
        <v>189</v>
      </c>
      <c r="F892" s="20">
        <v>0.28999999999999998</v>
      </c>
      <c r="G892" s="20">
        <v>0.08</v>
      </c>
      <c r="H892" s="20">
        <v>0.89</v>
      </c>
      <c r="I892" s="20">
        <v>0.09</v>
      </c>
      <c r="J892" s="20">
        <v>0.06</v>
      </c>
      <c r="K892" s="20">
        <v>1.4075</v>
      </c>
      <c r="L892" s="35">
        <f t="shared" si="42"/>
        <v>0.09</v>
      </c>
      <c r="M892" s="35">
        <f t="shared" si="43"/>
        <v>1</v>
      </c>
    </row>
    <row r="893" spans="1:13" ht="40.200000000000003" hidden="1" thickBot="1">
      <c r="A893" s="35">
        <f t="shared" si="41"/>
        <v>4</v>
      </c>
      <c r="B893" s="89" t="s">
        <v>22</v>
      </c>
      <c r="C893" s="88" t="s">
        <v>17</v>
      </c>
      <c r="D893" s="125" t="s">
        <v>116</v>
      </c>
      <c r="E893" s="20" t="s">
        <v>193</v>
      </c>
      <c r="F893" s="20">
        <v>0.28999999999999998</v>
      </c>
      <c r="G893" s="20">
        <v>0</v>
      </c>
      <c r="H893" s="20">
        <v>0.97</v>
      </c>
      <c r="I893" s="20">
        <v>0.09</v>
      </c>
      <c r="J893" s="20">
        <v>0.05</v>
      </c>
      <c r="K893" s="20">
        <v>1.3967000000000001</v>
      </c>
      <c r="L893" s="35">
        <f t="shared" si="42"/>
        <v>0.09</v>
      </c>
      <c r="M893" s="35">
        <f t="shared" si="43"/>
        <v>1</v>
      </c>
    </row>
    <row r="894" spans="1:13" ht="27" hidden="1" thickBot="1">
      <c r="A894" s="35">
        <f t="shared" si="41"/>
        <v>22</v>
      </c>
      <c r="B894" s="89" t="s">
        <v>22</v>
      </c>
      <c r="C894" s="88" t="s">
        <v>17</v>
      </c>
      <c r="D894" s="125" t="s">
        <v>116</v>
      </c>
      <c r="E894" s="20" t="s">
        <v>211</v>
      </c>
      <c r="F894" s="20">
        <v>0.28999999999999998</v>
      </c>
      <c r="G894" s="20">
        <v>0</v>
      </c>
      <c r="H894" s="20">
        <v>0.97</v>
      </c>
      <c r="I894" s="20">
        <v>0.09</v>
      </c>
      <c r="J894" s="20">
        <v>0.05</v>
      </c>
      <c r="K894" s="20">
        <v>1.3967000000000001</v>
      </c>
      <c r="L894" s="35">
        <f t="shared" si="42"/>
        <v>0.09</v>
      </c>
      <c r="M894" s="35">
        <f t="shared" si="43"/>
        <v>1</v>
      </c>
    </row>
    <row r="895" spans="1:13" ht="14.4" hidden="1" thickBot="1">
      <c r="A895" s="35">
        <f t="shared" si="41"/>
        <v>2</v>
      </c>
      <c r="B895" s="89" t="s">
        <v>22</v>
      </c>
      <c r="C895" s="88" t="s">
        <v>17</v>
      </c>
      <c r="D895" s="125" t="s">
        <v>116</v>
      </c>
      <c r="E895" s="20" t="s">
        <v>194</v>
      </c>
      <c r="F895" s="20">
        <v>0.28999999999999998</v>
      </c>
      <c r="G895" s="20">
        <v>0</v>
      </c>
      <c r="H895" s="20">
        <v>0.97</v>
      </c>
      <c r="I895" s="20">
        <v>0.09</v>
      </c>
      <c r="J895" s="20">
        <v>0.05</v>
      </c>
      <c r="K895" s="20">
        <v>1.3940999999999999</v>
      </c>
      <c r="L895" s="35">
        <f t="shared" si="42"/>
        <v>0.09</v>
      </c>
      <c r="M895" s="35">
        <f t="shared" si="43"/>
        <v>1</v>
      </c>
    </row>
    <row r="896" spans="1:13" ht="27" thickBot="1">
      <c r="A896" s="35">
        <f t="shared" si="41"/>
        <v>1</v>
      </c>
      <c r="B896" s="89" t="s">
        <v>22</v>
      </c>
      <c r="C896" s="88" t="s">
        <v>17</v>
      </c>
      <c r="D896" s="125" t="s">
        <v>116</v>
      </c>
      <c r="E896" s="59" t="s">
        <v>149</v>
      </c>
      <c r="F896" s="20">
        <v>0.28999999999999998</v>
      </c>
      <c r="G896" s="20">
        <v>0</v>
      </c>
      <c r="H896" s="20">
        <v>0.97</v>
      </c>
      <c r="I896" s="20">
        <v>0.09</v>
      </c>
      <c r="J896" s="20">
        <v>0.05</v>
      </c>
      <c r="K896" s="20">
        <v>1.393</v>
      </c>
      <c r="L896" s="35">
        <f t="shared" si="42"/>
        <v>0.09</v>
      </c>
      <c r="M896" s="35">
        <f t="shared" si="43"/>
        <v>1</v>
      </c>
    </row>
    <row r="897" spans="1:13" ht="27" hidden="1" thickBot="1">
      <c r="A897" s="35">
        <f t="shared" si="41"/>
        <v>10</v>
      </c>
      <c r="B897" s="89" t="s">
        <v>22</v>
      </c>
      <c r="C897" s="88" t="s">
        <v>17</v>
      </c>
      <c r="D897" s="125" t="s">
        <v>116</v>
      </c>
      <c r="E897" s="20" t="s">
        <v>148</v>
      </c>
      <c r="F897" s="20">
        <v>0.28999999999999998</v>
      </c>
      <c r="G897" s="20">
        <v>0</v>
      </c>
      <c r="H897" s="20">
        <v>0.97</v>
      </c>
      <c r="I897" s="20">
        <v>0.09</v>
      </c>
      <c r="J897" s="20">
        <v>0.05</v>
      </c>
      <c r="K897" s="20">
        <v>1.39</v>
      </c>
      <c r="L897" s="35">
        <f t="shared" si="42"/>
        <v>0.09</v>
      </c>
      <c r="M897" s="35">
        <f t="shared" si="43"/>
        <v>1</v>
      </c>
    </row>
    <row r="898" spans="1:13" ht="40.200000000000003" hidden="1" thickBot="1">
      <c r="A898" s="35">
        <f t="shared" si="41"/>
        <v>17</v>
      </c>
      <c r="B898" s="89" t="s">
        <v>22</v>
      </c>
      <c r="C898" s="88" t="s">
        <v>17</v>
      </c>
      <c r="D898" s="125" t="s">
        <v>116</v>
      </c>
      <c r="E898" s="20" t="s">
        <v>152</v>
      </c>
      <c r="F898" s="20">
        <v>0.28999999999999998</v>
      </c>
      <c r="G898" s="20">
        <v>0</v>
      </c>
      <c r="H898" s="20">
        <v>0.89</v>
      </c>
      <c r="I898" s="20">
        <v>0.09</v>
      </c>
      <c r="J898" s="20">
        <v>0.09</v>
      </c>
      <c r="K898" s="20">
        <v>1.3539000000000001</v>
      </c>
      <c r="L898" s="35">
        <f t="shared" si="42"/>
        <v>0.09</v>
      </c>
      <c r="M898" s="35">
        <f t="shared" si="43"/>
        <v>1</v>
      </c>
    </row>
    <row r="899" spans="1:13" ht="27" hidden="1" thickBot="1">
      <c r="A899" s="35">
        <f t="shared" si="41"/>
        <v>13</v>
      </c>
      <c r="B899" s="89" t="s">
        <v>22</v>
      </c>
      <c r="C899" s="88" t="s">
        <v>17</v>
      </c>
      <c r="D899" s="125" t="s">
        <v>116</v>
      </c>
      <c r="E899" s="20" t="s">
        <v>154</v>
      </c>
      <c r="F899" s="20">
        <v>0.28999999999999998</v>
      </c>
      <c r="G899" s="20">
        <v>0.7</v>
      </c>
      <c r="H899" s="20">
        <v>0.22</v>
      </c>
      <c r="I899" s="20">
        <v>0.09</v>
      </c>
      <c r="J899" s="20">
        <v>0.05</v>
      </c>
      <c r="K899" s="20">
        <v>1.3473999999999999</v>
      </c>
      <c r="L899" s="35">
        <f t="shared" si="42"/>
        <v>0.09</v>
      </c>
      <c r="M899" s="35">
        <f t="shared" si="43"/>
        <v>1</v>
      </c>
    </row>
    <row r="900" spans="1:13" ht="27" hidden="1" thickBot="1">
      <c r="A900" s="35">
        <f t="shared" si="41"/>
        <v>12</v>
      </c>
      <c r="B900" s="89" t="s">
        <v>22</v>
      </c>
      <c r="C900" s="88" t="s">
        <v>17</v>
      </c>
      <c r="D900" s="125" t="s">
        <v>116</v>
      </c>
      <c r="E900" s="20" t="s">
        <v>188</v>
      </c>
      <c r="F900" s="20">
        <v>0.28999999999999998</v>
      </c>
      <c r="G900" s="20">
        <v>0</v>
      </c>
      <c r="H900" s="20">
        <v>0.97</v>
      </c>
      <c r="I900" s="20">
        <v>0.09</v>
      </c>
      <c r="J900" s="20">
        <v>0</v>
      </c>
      <c r="K900" s="20">
        <v>1.3431999999999999</v>
      </c>
      <c r="L900" s="35">
        <f t="shared" si="42"/>
        <v>0.09</v>
      </c>
      <c r="M900" s="35">
        <f t="shared" si="43"/>
        <v>1</v>
      </c>
    </row>
    <row r="901" spans="1:13" ht="27" thickBot="1">
      <c r="A901" s="35">
        <f t="shared" si="41"/>
        <v>1</v>
      </c>
      <c r="B901" s="89" t="s">
        <v>22</v>
      </c>
      <c r="C901" s="88" t="s">
        <v>17</v>
      </c>
      <c r="D901" s="125" t="s">
        <v>116</v>
      </c>
      <c r="E901" s="59" t="s">
        <v>153</v>
      </c>
      <c r="F901" s="20">
        <v>0.28999999999999998</v>
      </c>
      <c r="G901" s="20">
        <v>0</v>
      </c>
      <c r="H901" s="20">
        <v>0.89</v>
      </c>
      <c r="I901" s="20">
        <v>0.09</v>
      </c>
      <c r="J901" s="20">
        <v>0.05</v>
      </c>
      <c r="K901" s="20">
        <v>1.3140000000000001</v>
      </c>
      <c r="L901" s="35">
        <f t="shared" si="42"/>
        <v>0.09</v>
      </c>
      <c r="M901" s="35">
        <f t="shared" si="43"/>
        <v>1</v>
      </c>
    </row>
    <row r="902" spans="1:13" ht="27" hidden="1" thickBot="1">
      <c r="A902" s="35">
        <f t="shared" ref="A902:A965" si="44">IF(E902="",0,--SUBSTITUTE(TRIM(RIGHT(SUBSTITUTE(E902,"(",REPT(" ",99)),99)),")",))</f>
        <v>15</v>
      </c>
      <c r="B902" s="89" t="s">
        <v>22</v>
      </c>
      <c r="C902" s="88" t="s">
        <v>17</v>
      </c>
      <c r="D902" s="125" t="s">
        <v>155</v>
      </c>
      <c r="E902" s="20" t="s">
        <v>195</v>
      </c>
      <c r="F902" s="20">
        <v>0.25</v>
      </c>
      <c r="G902" s="20">
        <v>0.17</v>
      </c>
      <c r="H902" s="20">
        <v>3.16</v>
      </c>
      <c r="I902" s="20">
        <v>0.22</v>
      </c>
      <c r="J902" s="20">
        <v>0.14000000000000001</v>
      </c>
      <c r="K902" s="20">
        <v>3.9422999999999999</v>
      </c>
      <c r="L902" s="35">
        <f t="shared" si="42"/>
        <v>0.22</v>
      </c>
      <c r="M902" s="35">
        <f t="shared" si="43"/>
        <v>1</v>
      </c>
    </row>
    <row r="903" spans="1:13" ht="27" hidden="1" thickBot="1">
      <c r="A903" s="35">
        <f t="shared" si="44"/>
        <v>16</v>
      </c>
      <c r="B903" s="89" t="s">
        <v>22</v>
      </c>
      <c r="C903" s="88" t="s">
        <v>17</v>
      </c>
      <c r="D903" s="125" t="s">
        <v>155</v>
      </c>
      <c r="E903" s="20" t="s">
        <v>156</v>
      </c>
      <c r="F903" s="20">
        <v>0.25</v>
      </c>
      <c r="G903" s="20">
        <v>0.15</v>
      </c>
      <c r="H903" s="20">
        <v>3.16</v>
      </c>
      <c r="I903" s="20">
        <v>0.22</v>
      </c>
      <c r="J903" s="20">
        <v>0.15</v>
      </c>
      <c r="K903" s="20">
        <v>3.9272999999999998</v>
      </c>
      <c r="L903" s="35">
        <f t="shared" si="42"/>
        <v>0.22</v>
      </c>
      <c r="M903" s="35">
        <f t="shared" si="43"/>
        <v>1</v>
      </c>
    </row>
    <row r="904" spans="1:13" ht="27" hidden="1" thickBot="1">
      <c r="A904" s="35">
        <f t="shared" si="44"/>
        <v>11</v>
      </c>
      <c r="B904" s="89" t="s">
        <v>22</v>
      </c>
      <c r="C904" s="88" t="s">
        <v>17</v>
      </c>
      <c r="D904" s="125" t="s">
        <v>155</v>
      </c>
      <c r="E904" s="20" t="s">
        <v>157</v>
      </c>
      <c r="F904" s="20">
        <v>0.25</v>
      </c>
      <c r="G904" s="20">
        <v>0.43</v>
      </c>
      <c r="H904" s="20">
        <v>2.5299999999999998</v>
      </c>
      <c r="I904" s="20">
        <v>0.22</v>
      </c>
      <c r="J904" s="20">
        <v>0.14000000000000001</v>
      </c>
      <c r="K904" s="20">
        <v>3.5672000000000001</v>
      </c>
      <c r="L904" s="35">
        <f t="shared" si="42"/>
        <v>0.22</v>
      </c>
      <c r="M904" s="35">
        <f t="shared" si="43"/>
        <v>1</v>
      </c>
    </row>
    <row r="905" spans="1:13" ht="14.4" hidden="1" thickBot="1">
      <c r="A905" s="35">
        <f t="shared" si="44"/>
        <v>8</v>
      </c>
      <c r="B905" s="89" t="s">
        <v>22</v>
      </c>
      <c r="C905" s="88" t="s">
        <v>17</v>
      </c>
      <c r="D905" s="125" t="s">
        <v>155</v>
      </c>
      <c r="E905" s="20" t="s">
        <v>196</v>
      </c>
      <c r="F905" s="20">
        <v>0.25</v>
      </c>
      <c r="G905" s="20">
        <v>7.0000000000000007E-2</v>
      </c>
      <c r="H905" s="20">
        <v>2.5299999999999998</v>
      </c>
      <c r="I905" s="20">
        <v>0.44</v>
      </c>
      <c r="J905" s="20">
        <v>0.12</v>
      </c>
      <c r="K905" s="20">
        <v>3.411</v>
      </c>
      <c r="L905" s="35">
        <f t="shared" si="42"/>
        <v>0.22</v>
      </c>
      <c r="M905" s="35">
        <f t="shared" si="43"/>
        <v>2</v>
      </c>
    </row>
    <row r="906" spans="1:13" ht="27" hidden="1" thickBot="1">
      <c r="A906" s="35">
        <f t="shared" si="44"/>
        <v>18</v>
      </c>
      <c r="B906" s="89" t="s">
        <v>22</v>
      </c>
      <c r="C906" s="88" t="s">
        <v>17</v>
      </c>
      <c r="D906" s="125" t="s">
        <v>155</v>
      </c>
      <c r="E906" s="20" t="s">
        <v>198</v>
      </c>
      <c r="F906" s="20">
        <v>0.25</v>
      </c>
      <c r="G906" s="20">
        <v>0.26</v>
      </c>
      <c r="H906" s="20">
        <v>2.5299999999999998</v>
      </c>
      <c r="I906" s="20">
        <v>0.22</v>
      </c>
      <c r="J906" s="20">
        <v>0.11</v>
      </c>
      <c r="K906" s="20">
        <v>3.3696999999999999</v>
      </c>
      <c r="L906" s="35">
        <f t="shared" si="42"/>
        <v>0.22</v>
      </c>
      <c r="M906" s="35">
        <f t="shared" si="43"/>
        <v>1</v>
      </c>
    </row>
    <row r="907" spans="1:13" ht="40.200000000000003" hidden="1" thickBot="1">
      <c r="A907" s="35">
        <f t="shared" si="44"/>
        <v>4</v>
      </c>
      <c r="B907" s="89" t="s">
        <v>22</v>
      </c>
      <c r="C907" s="88" t="s">
        <v>17</v>
      </c>
      <c r="D907" s="125" t="s">
        <v>155</v>
      </c>
      <c r="E907" s="20" t="s">
        <v>197</v>
      </c>
      <c r="F907" s="20">
        <v>0.25</v>
      </c>
      <c r="G907" s="20">
        <v>0.17</v>
      </c>
      <c r="H907" s="20">
        <v>2.5299999999999998</v>
      </c>
      <c r="I907" s="20">
        <v>0.22</v>
      </c>
      <c r="J907" s="20">
        <v>0.12</v>
      </c>
      <c r="K907" s="20">
        <v>3.2932000000000001</v>
      </c>
      <c r="L907" s="35">
        <f t="shared" si="42"/>
        <v>0.22</v>
      </c>
      <c r="M907" s="35">
        <f t="shared" si="43"/>
        <v>1</v>
      </c>
    </row>
    <row r="908" spans="1:13" ht="27" hidden="1" thickBot="1">
      <c r="A908" s="35">
        <f t="shared" si="44"/>
        <v>19</v>
      </c>
      <c r="B908" s="89" t="s">
        <v>22</v>
      </c>
      <c r="C908" s="88" t="s">
        <v>17</v>
      </c>
      <c r="D908" s="125" t="s">
        <v>155</v>
      </c>
      <c r="E908" s="20" t="s">
        <v>161</v>
      </c>
      <c r="F908" s="20">
        <v>0.25</v>
      </c>
      <c r="G908" s="20">
        <v>0.1</v>
      </c>
      <c r="H908" s="20">
        <v>2.5299999999999998</v>
      </c>
      <c r="I908" s="20">
        <v>0.22</v>
      </c>
      <c r="J908" s="20">
        <v>0.09</v>
      </c>
      <c r="K908" s="20">
        <v>3.1918000000000002</v>
      </c>
      <c r="L908" s="35">
        <f t="shared" si="42"/>
        <v>0.22</v>
      </c>
      <c r="M908" s="35">
        <f t="shared" si="43"/>
        <v>1</v>
      </c>
    </row>
    <row r="909" spans="1:13" ht="14.4" hidden="1" thickBot="1">
      <c r="A909" s="35">
        <f t="shared" si="44"/>
        <v>20</v>
      </c>
      <c r="B909" s="89" t="s">
        <v>22</v>
      </c>
      <c r="C909" s="88" t="s">
        <v>17</v>
      </c>
      <c r="D909" s="125" t="s">
        <v>155</v>
      </c>
      <c r="E909" s="20" t="s">
        <v>160</v>
      </c>
      <c r="F909" s="20">
        <v>0.25</v>
      </c>
      <c r="G909" s="20">
        <v>0.06</v>
      </c>
      <c r="H909" s="20">
        <v>2.5299999999999998</v>
      </c>
      <c r="I909" s="20">
        <v>0.22</v>
      </c>
      <c r="J909" s="20">
        <v>0.12</v>
      </c>
      <c r="K909" s="20">
        <v>3.1707999999999998</v>
      </c>
      <c r="L909" s="35">
        <f t="shared" si="42"/>
        <v>0.22</v>
      </c>
      <c r="M909" s="35">
        <f t="shared" si="43"/>
        <v>1</v>
      </c>
    </row>
    <row r="910" spans="1:13" ht="27" hidden="1" thickBot="1">
      <c r="A910" s="35">
        <f t="shared" si="44"/>
        <v>21</v>
      </c>
      <c r="B910" s="89" t="s">
        <v>22</v>
      </c>
      <c r="C910" s="88" t="s">
        <v>17</v>
      </c>
      <c r="D910" s="125" t="s">
        <v>155</v>
      </c>
      <c r="E910" s="20" t="s">
        <v>165</v>
      </c>
      <c r="F910" s="20">
        <v>0.25</v>
      </c>
      <c r="G910" s="20">
        <v>1.21</v>
      </c>
      <c r="H910" s="20">
        <v>1.1399999999999999</v>
      </c>
      <c r="I910" s="20">
        <v>0.44</v>
      </c>
      <c r="J910" s="20">
        <v>0.12</v>
      </c>
      <c r="K910" s="20">
        <v>3.1602999999999999</v>
      </c>
      <c r="L910" s="35">
        <f t="shared" si="42"/>
        <v>0.22</v>
      </c>
      <c r="M910" s="35">
        <f t="shared" si="43"/>
        <v>2</v>
      </c>
    </row>
    <row r="911" spans="1:13" ht="27" hidden="1" thickBot="1">
      <c r="A911" s="35">
        <f t="shared" si="44"/>
        <v>3</v>
      </c>
      <c r="B911" s="89" t="s">
        <v>22</v>
      </c>
      <c r="C911" s="88" t="s">
        <v>17</v>
      </c>
      <c r="D911" s="125" t="s">
        <v>155</v>
      </c>
      <c r="E911" s="20" t="s">
        <v>163</v>
      </c>
      <c r="F911" s="20">
        <v>0.25</v>
      </c>
      <c r="G911" s="20">
        <v>0.03</v>
      </c>
      <c r="H911" s="20">
        <v>2.5299999999999998</v>
      </c>
      <c r="I911" s="20">
        <v>0.22</v>
      </c>
      <c r="J911" s="20">
        <v>0.11</v>
      </c>
      <c r="K911" s="20">
        <v>3.1417000000000002</v>
      </c>
      <c r="L911" s="35">
        <f t="shared" si="42"/>
        <v>0.22</v>
      </c>
      <c r="M911" s="35">
        <f t="shared" si="43"/>
        <v>1</v>
      </c>
    </row>
    <row r="912" spans="1:13" ht="27" hidden="1" thickBot="1">
      <c r="A912" s="35">
        <f t="shared" si="44"/>
        <v>22</v>
      </c>
      <c r="B912" s="89" t="s">
        <v>22</v>
      </c>
      <c r="C912" s="88" t="s">
        <v>17</v>
      </c>
      <c r="D912" s="125" t="s">
        <v>155</v>
      </c>
      <c r="E912" s="20" t="s">
        <v>212</v>
      </c>
      <c r="F912" s="20">
        <v>0.25</v>
      </c>
      <c r="G912" s="20">
        <v>0</v>
      </c>
      <c r="H912" s="20">
        <v>2.5299999999999998</v>
      </c>
      <c r="I912" s="20">
        <v>0.22</v>
      </c>
      <c r="J912" s="20">
        <v>0.12</v>
      </c>
      <c r="K912" s="20">
        <v>3.1192000000000002</v>
      </c>
      <c r="L912" s="35">
        <f t="shared" si="42"/>
        <v>0.22</v>
      </c>
      <c r="M912" s="35">
        <f t="shared" si="43"/>
        <v>1</v>
      </c>
    </row>
    <row r="913" spans="1:13" ht="27" hidden="1" thickBot="1">
      <c r="A913" s="35">
        <f t="shared" si="44"/>
        <v>22</v>
      </c>
      <c r="B913" s="89" t="s">
        <v>22</v>
      </c>
      <c r="C913" s="88" t="s">
        <v>17</v>
      </c>
      <c r="D913" s="125" t="s">
        <v>155</v>
      </c>
      <c r="E913" s="20" t="s">
        <v>213</v>
      </c>
      <c r="F913" s="20">
        <v>0.25</v>
      </c>
      <c r="G913" s="20">
        <v>0</v>
      </c>
      <c r="H913" s="20">
        <v>2.5299999999999998</v>
      </c>
      <c r="I913" s="20">
        <v>0.22</v>
      </c>
      <c r="J913" s="20">
        <v>0.12</v>
      </c>
      <c r="K913" s="20">
        <v>3.1192000000000002</v>
      </c>
      <c r="L913" s="35">
        <f t="shared" si="42"/>
        <v>0.22</v>
      </c>
      <c r="M913" s="35">
        <f t="shared" si="43"/>
        <v>1</v>
      </c>
    </row>
    <row r="914" spans="1:13" ht="40.200000000000003" hidden="1" thickBot="1">
      <c r="A914" s="35">
        <f t="shared" si="44"/>
        <v>6</v>
      </c>
      <c r="B914" s="89" t="s">
        <v>22</v>
      </c>
      <c r="C914" s="88" t="s">
        <v>17</v>
      </c>
      <c r="D914" s="125" t="s">
        <v>155</v>
      </c>
      <c r="E914" s="20" t="s">
        <v>164</v>
      </c>
      <c r="F914" s="20">
        <v>0.25</v>
      </c>
      <c r="G914" s="20">
        <v>0</v>
      </c>
      <c r="H914" s="20">
        <v>2.5299999999999998</v>
      </c>
      <c r="I914" s="20">
        <v>0.22</v>
      </c>
      <c r="J914" s="20">
        <v>0.12</v>
      </c>
      <c r="K914" s="20">
        <v>3.1158999999999999</v>
      </c>
      <c r="L914" s="35">
        <f t="shared" si="42"/>
        <v>0.22</v>
      </c>
      <c r="M914" s="35">
        <f t="shared" si="43"/>
        <v>1</v>
      </c>
    </row>
    <row r="915" spans="1:13" ht="14.4" hidden="1" thickBot="1">
      <c r="A915" s="35">
        <f t="shared" si="44"/>
        <v>2</v>
      </c>
      <c r="B915" s="89" t="s">
        <v>22</v>
      </c>
      <c r="C915" s="88" t="s">
        <v>17</v>
      </c>
      <c r="D915" s="125" t="s">
        <v>155</v>
      </c>
      <c r="E915" s="20" t="s">
        <v>199</v>
      </c>
      <c r="F915" s="20">
        <v>0.25</v>
      </c>
      <c r="G915" s="20">
        <v>0</v>
      </c>
      <c r="H915" s="20">
        <v>2.5299999999999998</v>
      </c>
      <c r="I915" s="20">
        <v>0.22</v>
      </c>
      <c r="J915" s="20">
        <v>0.09</v>
      </c>
      <c r="K915" s="20">
        <v>3.0907</v>
      </c>
      <c r="L915" s="35">
        <f t="shared" si="42"/>
        <v>0.22</v>
      </c>
      <c r="M915" s="35">
        <f t="shared" si="43"/>
        <v>1</v>
      </c>
    </row>
    <row r="916" spans="1:13" ht="27" hidden="1" thickBot="1">
      <c r="A916" s="35">
        <f t="shared" si="44"/>
        <v>5</v>
      </c>
      <c r="B916" s="89" t="s">
        <v>22</v>
      </c>
      <c r="C916" s="88" t="s">
        <v>17</v>
      </c>
      <c r="D916" s="125" t="s">
        <v>155</v>
      </c>
      <c r="E916" s="20" t="s">
        <v>159</v>
      </c>
      <c r="F916" s="20">
        <v>0.25</v>
      </c>
      <c r="G916" s="20">
        <v>0</v>
      </c>
      <c r="H916" s="20">
        <v>2.5299999999999998</v>
      </c>
      <c r="I916" s="20">
        <v>0.22</v>
      </c>
      <c r="J916" s="20">
        <v>0.08</v>
      </c>
      <c r="K916" s="20">
        <v>3.0800999999999998</v>
      </c>
      <c r="L916" s="35">
        <f t="shared" si="42"/>
        <v>0.22</v>
      </c>
      <c r="M916" s="35">
        <f t="shared" si="43"/>
        <v>1</v>
      </c>
    </row>
    <row r="917" spans="1:13" ht="27" hidden="1" thickBot="1">
      <c r="A917" s="35">
        <f t="shared" si="44"/>
        <v>10</v>
      </c>
      <c r="B917" s="89" t="s">
        <v>22</v>
      </c>
      <c r="C917" s="88" t="s">
        <v>17</v>
      </c>
      <c r="D917" s="125" t="s">
        <v>155</v>
      </c>
      <c r="E917" s="20" t="s">
        <v>158</v>
      </c>
      <c r="F917" s="20">
        <v>0.25</v>
      </c>
      <c r="G917" s="20">
        <v>0</v>
      </c>
      <c r="H917" s="20">
        <v>2.5299999999999998</v>
      </c>
      <c r="I917" s="20">
        <v>0.22</v>
      </c>
      <c r="J917" s="20">
        <v>0</v>
      </c>
      <c r="K917" s="20">
        <v>2.9975999999999998</v>
      </c>
      <c r="L917" s="35">
        <f t="shared" si="42"/>
        <v>0.22</v>
      </c>
      <c r="M917" s="35">
        <f t="shared" si="43"/>
        <v>1</v>
      </c>
    </row>
    <row r="918" spans="1:13" ht="27" hidden="1" thickBot="1">
      <c r="A918" s="35">
        <f t="shared" si="44"/>
        <v>13</v>
      </c>
      <c r="B918" s="89" t="s">
        <v>22</v>
      </c>
      <c r="C918" s="88" t="s">
        <v>17</v>
      </c>
      <c r="D918" s="125" t="s">
        <v>155</v>
      </c>
      <c r="E918" s="20" t="s">
        <v>162</v>
      </c>
      <c r="F918" s="20">
        <v>0.25</v>
      </c>
      <c r="G918" s="20">
        <v>0</v>
      </c>
      <c r="H918" s="20">
        <v>2.5299999999999998</v>
      </c>
      <c r="I918" s="20">
        <v>0.22</v>
      </c>
      <c r="J918" s="20">
        <v>0</v>
      </c>
      <c r="K918" s="20">
        <v>2.9975999999999998</v>
      </c>
      <c r="L918" s="35">
        <f t="shared" si="42"/>
        <v>0.22</v>
      </c>
      <c r="M918" s="35">
        <f t="shared" si="43"/>
        <v>1</v>
      </c>
    </row>
    <row r="919" spans="1:13" ht="27" hidden="1" thickBot="1">
      <c r="A919" s="35">
        <f t="shared" si="44"/>
        <v>21</v>
      </c>
      <c r="B919" s="89" t="s">
        <v>22</v>
      </c>
      <c r="C919" s="88" t="s">
        <v>17</v>
      </c>
      <c r="D919" s="125" t="s">
        <v>155</v>
      </c>
      <c r="E919" s="20" t="s">
        <v>166</v>
      </c>
      <c r="F919" s="20">
        <v>0.28000000000000003</v>
      </c>
      <c r="G919" s="20">
        <v>1.03</v>
      </c>
      <c r="H919" s="20">
        <v>0.76</v>
      </c>
      <c r="I919" s="20">
        <v>0.44</v>
      </c>
      <c r="J919" s="20">
        <v>0.18</v>
      </c>
      <c r="K919" s="20">
        <v>2.6951000000000001</v>
      </c>
      <c r="L919" s="35">
        <f t="shared" si="42"/>
        <v>0.22</v>
      </c>
      <c r="M919" s="35">
        <f t="shared" si="43"/>
        <v>2</v>
      </c>
    </row>
    <row r="920" spans="1:13" ht="40.200000000000003" hidden="1" thickBot="1">
      <c r="A920" s="35">
        <f t="shared" si="44"/>
        <v>17</v>
      </c>
      <c r="B920" s="89" t="s">
        <v>22</v>
      </c>
      <c r="C920" s="88" t="s">
        <v>17</v>
      </c>
      <c r="D920" s="125" t="s">
        <v>155</v>
      </c>
      <c r="E920" s="20" t="s">
        <v>171</v>
      </c>
      <c r="F920" s="20">
        <v>0.25</v>
      </c>
      <c r="G920" s="20">
        <v>1.1299999999999999</v>
      </c>
      <c r="H920" s="20">
        <v>0.76</v>
      </c>
      <c r="I920" s="20">
        <v>0.22</v>
      </c>
      <c r="J920" s="20">
        <v>0.14000000000000001</v>
      </c>
      <c r="K920" s="20">
        <v>2.4996999999999998</v>
      </c>
      <c r="L920" s="35">
        <f t="shared" si="42"/>
        <v>0.22</v>
      </c>
      <c r="M920" s="35">
        <f t="shared" si="43"/>
        <v>1</v>
      </c>
    </row>
    <row r="921" spans="1:13" ht="27" hidden="1" thickBot="1">
      <c r="A921" s="35">
        <f t="shared" si="44"/>
        <v>22</v>
      </c>
      <c r="B921" s="89" t="s">
        <v>22</v>
      </c>
      <c r="C921" s="88" t="s">
        <v>17</v>
      </c>
      <c r="D921" s="125" t="s">
        <v>155</v>
      </c>
      <c r="E921" s="20" t="s">
        <v>214</v>
      </c>
      <c r="F921" s="20">
        <v>0.25</v>
      </c>
      <c r="G921" s="20">
        <v>1.1399999999999999</v>
      </c>
      <c r="H921" s="20">
        <v>0.76</v>
      </c>
      <c r="I921" s="20">
        <v>0.22</v>
      </c>
      <c r="J921" s="20">
        <v>0.13</v>
      </c>
      <c r="K921" s="20">
        <v>2.4990999999999999</v>
      </c>
      <c r="L921" s="35">
        <f t="shared" si="42"/>
        <v>0.22</v>
      </c>
      <c r="M921" s="35">
        <f t="shared" si="43"/>
        <v>1</v>
      </c>
    </row>
    <row r="922" spans="1:13" ht="40.200000000000003" hidden="1" thickBot="1">
      <c r="A922" s="35">
        <f t="shared" si="44"/>
        <v>23</v>
      </c>
      <c r="B922" s="89" t="s">
        <v>22</v>
      </c>
      <c r="C922" s="88" t="s">
        <v>17</v>
      </c>
      <c r="D922" s="125" t="s">
        <v>155</v>
      </c>
      <c r="E922" s="20" t="s">
        <v>175</v>
      </c>
      <c r="F922" s="20">
        <v>0.25</v>
      </c>
      <c r="G922" s="20">
        <v>1.07</v>
      </c>
      <c r="H922" s="20">
        <v>0.76</v>
      </c>
      <c r="I922" s="20">
        <v>0.22</v>
      </c>
      <c r="J922" s="20">
        <v>0.13</v>
      </c>
      <c r="K922" s="20">
        <v>2.4384000000000001</v>
      </c>
      <c r="L922" s="35">
        <f t="shared" si="42"/>
        <v>0.22</v>
      </c>
      <c r="M922" s="35">
        <f t="shared" si="43"/>
        <v>1</v>
      </c>
    </row>
    <row r="923" spans="1:13" ht="27" hidden="1" thickBot="1">
      <c r="A923" s="35">
        <f t="shared" si="44"/>
        <v>13</v>
      </c>
      <c r="B923" s="89" t="s">
        <v>22</v>
      </c>
      <c r="C923" s="88" t="s">
        <v>17</v>
      </c>
      <c r="D923" s="125" t="s">
        <v>155</v>
      </c>
      <c r="E923" s="20" t="s">
        <v>167</v>
      </c>
      <c r="F923" s="20">
        <v>0.25</v>
      </c>
      <c r="G923" s="20">
        <v>0.8</v>
      </c>
      <c r="H923" s="20">
        <v>0.76</v>
      </c>
      <c r="I923" s="20">
        <v>0.22</v>
      </c>
      <c r="J923" s="20">
        <v>0.16</v>
      </c>
      <c r="K923" s="20">
        <v>2.1837</v>
      </c>
      <c r="L923" s="35">
        <f t="shared" si="42"/>
        <v>0.22</v>
      </c>
      <c r="M923" s="35">
        <f t="shared" si="43"/>
        <v>1</v>
      </c>
    </row>
    <row r="924" spans="1:13" ht="27" hidden="1" thickBot="1">
      <c r="A924" s="35">
        <f t="shared" si="44"/>
        <v>7</v>
      </c>
      <c r="B924" s="89" t="s">
        <v>22</v>
      </c>
      <c r="C924" s="88" t="s">
        <v>17</v>
      </c>
      <c r="D924" s="125" t="s">
        <v>155</v>
      </c>
      <c r="E924" s="20" t="s">
        <v>176</v>
      </c>
      <c r="F924" s="20">
        <v>0.25</v>
      </c>
      <c r="G924" s="20">
        <v>0.51</v>
      </c>
      <c r="H924" s="20">
        <v>0.76</v>
      </c>
      <c r="I924" s="20">
        <v>0.44</v>
      </c>
      <c r="J924" s="20">
        <v>0.16</v>
      </c>
      <c r="K924" s="20">
        <v>2.1276000000000002</v>
      </c>
      <c r="L924" s="35">
        <f t="shared" ref="L924:L987" si="45">_xlfn.MINIFS($I$603:$I$1452,$B$603:$B$1452,B924,$D$603:$D$1452,D924)</f>
        <v>0.22</v>
      </c>
      <c r="M924" s="35">
        <f t="shared" ref="M924:M987" si="46">ROUND(I924/L924,0)</f>
        <v>2</v>
      </c>
    </row>
    <row r="925" spans="1:13" ht="27" hidden="1" thickBot="1">
      <c r="A925" s="35">
        <f t="shared" si="44"/>
        <v>19</v>
      </c>
      <c r="B925" s="89" t="s">
        <v>22</v>
      </c>
      <c r="C925" s="88" t="s">
        <v>17</v>
      </c>
      <c r="D925" s="125" t="s">
        <v>155</v>
      </c>
      <c r="E925" s="20" t="s">
        <v>172</v>
      </c>
      <c r="F925" s="20">
        <v>0.25</v>
      </c>
      <c r="G925" s="20">
        <v>0.75</v>
      </c>
      <c r="H925" s="20">
        <v>0.76</v>
      </c>
      <c r="I925" s="20">
        <v>0.22</v>
      </c>
      <c r="J925" s="20">
        <v>0.14000000000000001</v>
      </c>
      <c r="K925" s="20">
        <v>2.1191</v>
      </c>
      <c r="L925" s="35">
        <f t="shared" si="45"/>
        <v>0.22</v>
      </c>
      <c r="M925" s="35">
        <f t="shared" si="46"/>
        <v>1</v>
      </c>
    </row>
    <row r="926" spans="1:13" ht="27" thickBot="1">
      <c r="A926" s="35">
        <f t="shared" si="44"/>
        <v>1</v>
      </c>
      <c r="B926" s="89" t="s">
        <v>22</v>
      </c>
      <c r="C926" s="88" t="s">
        <v>17</v>
      </c>
      <c r="D926" s="125" t="s">
        <v>155</v>
      </c>
      <c r="E926" s="59" t="s">
        <v>173</v>
      </c>
      <c r="F926" s="20">
        <v>0.25</v>
      </c>
      <c r="G926" s="20">
        <v>0.72</v>
      </c>
      <c r="H926" s="20">
        <v>0.76</v>
      </c>
      <c r="I926" s="20">
        <v>0.22</v>
      </c>
      <c r="J926" s="20">
        <v>0.15</v>
      </c>
      <c r="K926" s="20">
        <v>2.0991</v>
      </c>
      <c r="L926" s="35">
        <f t="shared" si="45"/>
        <v>0.22</v>
      </c>
      <c r="M926" s="35">
        <f t="shared" si="46"/>
        <v>1</v>
      </c>
    </row>
    <row r="927" spans="1:13" ht="27" hidden="1" thickBot="1">
      <c r="A927" s="35">
        <f t="shared" si="44"/>
        <v>9</v>
      </c>
      <c r="B927" s="89" t="s">
        <v>22</v>
      </c>
      <c r="C927" s="88" t="s">
        <v>17</v>
      </c>
      <c r="D927" s="125" t="s">
        <v>155</v>
      </c>
      <c r="E927" s="20" t="s">
        <v>170</v>
      </c>
      <c r="F927" s="20">
        <v>0.25</v>
      </c>
      <c r="G927" s="20">
        <v>0.73</v>
      </c>
      <c r="H927" s="20">
        <v>0.76</v>
      </c>
      <c r="I927" s="20">
        <v>0.22</v>
      </c>
      <c r="J927" s="20">
        <v>0.14000000000000001</v>
      </c>
      <c r="K927" s="20">
        <v>2.0931000000000002</v>
      </c>
      <c r="L927" s="35">
        <f t="shared" si="45"/>
        <v>0.22</v>
      </c>
      <c r="M927" s="35">
        <f t="shared" si="46"/>
        <v>1</v>
      </c>
    </row>
    <row r="928" spans="1:13" ht="27" hidden="1" thickBot="1">
      <c r="A928" s="35">
        <f t="shared" si="44"/>
        <v>12</v>
      </c>
      <c r="B928" s="89" t="s">
        <v>22</v>
      </c>
      <c r="C928" s="88" t="s">
        <v>17</v>
      </c>
      <c r="D928" s="125" t="s">
        <v>155</v>
      </c>
      <c r="E928" s="20" t="s">
        <v>200</v>
      </c>
      <c r="F928" s="20">
        <v>0.25</v>
      </c>
      <c r="G928" s="20">
        <v>0.63</v>
      </c>
      <c r="H928" s="20">
        <v>0.76</v>
      </c>
      <c r="I928" s="20">
        <v>0.22</v>
      </c>
      <c r="J928" s="20">
        <v>0.12</v>
      </c>
      <c r="K928" s="20">
        <v>1.98</v>
      </c>
      <c r="L928" s="35">
        <f t="shared" si="45"/>
        <v>0.22</v>
      </c>
      <c r="M928" s="35">
        <f t="shared" si="46"/>
        <v>1</v>
      </c>
    </row>
    <row r="929" spans="1:13" ht="40.200000000000003" hidden="1" thickBot="1">
      <c r="A929" s="35">
        <f t="shared" si="44"/>
        <v>14</v>
      </c>
      <c r="B929" s="89" t="s">
        <v>22</v>
      </c>
      <c r="C929" s="88" t="s">
        <v>17</v>
      </c>
      <c r="D929" s="125" t="s">
        <v>155</v>
      </c>
      <c r="E929" s="20" t="s">
        <v>168</v>
      </c>
      <c r="F929" s="20">
        <v>0.25</v>
      </c>
      <c r="G929" s="20">
        <v>0.59</v>
      </c>
      <c r="H929" s="20">
        <v>0.76</v>
      </c>
      <c r="I929" s="20">
        <v>0.22</v>
      </c>
      <c r="J929" s="20">
        <v>0.15</v>
      </c>
      <c r="K929" s="20">
        <v>1.972</v>
      </c>
      <c r="L929" s="35">
        <f t="shared" si="45"/>
        <v>0.22</v>
      </c>
      <c r="M929" s="35">
        <f t="shared" si="46"/>
        <v>1</v>
      </c>
    </row>
    <row r="930" spans="1:13" ht="14.4" hidden="1" thickBot="1">
      <c r="A930" s="35">
        <f t="shared" si="44"/>
        <v>8</v>
      </c>
      <c r="B930" s="89" t="s">
        <v>22</v>
      </c>
      <c r="C930" s="88" t="s">
        <v>17</v>
      </c>
      <c r="D930" s="125" t="s">
        <v>155</v>
      </c>
      <c r="E930" s="20" t="s">
        <v>201</v>
      </c>
      <c r="F930" s="20">
        <v>0.25</v>
      </c>
      <c r="G930" s="20">
        <v>0.31</v>
      </c>
      <c r="H930" s="20">
        <v>0.76</v>
      </c>
      <c r="I930" s="20">
        <v>0.44</v>
      </c>
      <c r="J930" s="20">
        <v>0.14000000000000001</v>
      </c>
      <c r="K930" s="20">
        <v>1.9015</v>
      </c>
      <c r="L930" s="35">
        <f t="shared" si="45"/>
        <v>0.22</v>
      </c>
      <c r="M930" s="35">
        <f t="shared" si="46"/>
        <v>2</v>
      </c>
    </row>
    <row r="931" spans="1:13" ht="27" hidden="1" thickBot="1">
      <c r="A931" s="35">
        <f t="shared" si="44"/>
        <v>3</v>
      </c>
      <c r="B931" s="89" t="s">
        <v>22</v>
      </c>
      <c r="C931" s="88" t="s">
        <v>17</v>
      </c>
      <c r="D931" s="125" t="s">
        <v>155</v>
      </c>
      <c r="E931" s="20" t="s">
        <v>178</v>
      </c>
      <c r="F931" s="20">
        <v>0.25</v>
      </c>
      <c r="G931" s="20">
        <v>0.43</v>
      </c>
      <c r="H931" s="20">
        <v>0.76</v>
      </c>
      <c r="I931" s="20">
        <v>0.22</v>
      </c>
      <c r="J931" s="20">
        <v>0.13</v>
      </c>
      <c r="K931" s="20">
        <v>1.7885</v>
      </c>
      <c r="L931" s="35">
        <f t="shared" si="45"/>
        <v>0.22</v>
      </c>
      <c r="M931" s="35">
        <f t="shared" si="46"/>
        <v>1</v>
      </c>
    </row>
    <row r="932" spans="1:13" ht="40.200000000000003" hidden="1" thickBot="1">
      <c r="A932" s="35">
        <f t="shared" si="44"/>
        <v>6</v>
      </c>
      <c r="B932" s="89" t="s">
        <v>22</v>
      </c>
      <c r="C932" s="88" t="s">
        <v>17</v>
      </c>
      <c r="D932" s="125" t="s">
        <v>155</v>
      </c>
      <c r="E932" s="20" t="s">
        <v>169</v>
      </c>
      <c r="F932" s="20">
        <v>0.25</v>
      </c>
      <c r="G932" s="20">
        <v>0.41</v>
      </c>
      <c r="H932" s="20">
        <v>0.76</v>
      </c>
      <c r="I932" s="20">
        <v>0.22</v>
      </c>
      <c r="J932" s="20">
        <v>0.15</v>
      </c>
      <c r="K932" s="20">
        <v>1.7884</v>
      </c>
      <c r="L932" s="35">
        <f t="shared" si="45"/>
        <v>0.22</v>
      </c>
      <c r="M932" s="35">
        <f t="shared" si="46"/>
        <v>1</v>
      </c>
    </row>
    <row r="933" spans="1:13" ht="27" hidden="1" thickBot="1">
      <c r="A933" s="35">
        <f t="shared" si="44"/>
        <v>10</v>
      </c>
      <c r="B933" s="89" t="s">
        <v>22</v>
      </c>
      <c r="C933" s="88" t="s">
        <v>17</v>
      </c>
      <c r="D933" s="125" t="s">
        <v>155</v>
      </c>
      <c r="E933" s="20" t="s">
        <v>179</v>
      </c>
      <c r="F933" s="20">
        <v>0.25</v>
      </c>
      <c r="G933" s="20">
        <v>0.41</v>
      </c>
      <c r="H933" s="20">
        <v>0.76</v>
      </c>
      <c r="I933" s="20">
        <v>0.22</v>
      </c>
      <c r="J933" s="20">
        <v>0.14000000000000001</v>
      </c>
      <c r="K933" s="20">
        <v>1.7762</v>
      </c>
      <c r="L933" s="35">
        <f t="shared" si="45"/>
        <v>0.22</v>
      </c>
      <c r="M933" s="35">
        <f t="shared" si="46"/>
        <v>1</v>
      </c>
    </row>
    <row r="934" spans="1:13" ht="27" hidden="1" thickBot="1">
      <c r="A934" s="35">
        <f t="shared" si="44"/>
        <v>16</v>
      </c>
      <c r="B934" s="89" t="s">
        <v>22</v>
      </c>
      <c r="C934" s="88" t="s">
        <v>17</v>
      </c>
      <c r="D934" s="125" t="s">
        <v>155</v>
      </c>
      <c r="E934" s="20" t="s">
        <v>174</v>
      </c>
      <c r="F934" s="20">
        <v>0.25</v>
      </c>
      <c r="G934" s="20">
        <v>0.37</v>
      </c>
      <c r="H934" s="20">
        <v>0.76</v>
      </c>
      <c r="I934" s="20">
        <v>0.22</v>
      </c>
      <c r="J934" s="20">
        <v>0.17</v>
      </c>
      <c r="K934" s="20">
        <v>1.7699</v>
      </c>
      <c r="L934" s="35">
        <f t="shared" si="45"/>
        <v>0.22</v>
      </c>
      <c r="M934" s="35">
        <f t="shared" si="46"/>
        <v>1</v>
      </c>
    </row>
    <row r="935" spans="1:13" ht="14.4" hidden="1" thickBot="1">
      <c r="A935" s="35">
        <f t="shared" si="44"/>
        <v>2</v>
      </c>
      <c r="B935" s="89" t="s">
        <v>22</v>
      </c>
      <c r="C935" s="88" t="s">
        <v>17</v>
      </c>
      <c r="D935" s="125" t="s">
        <v>155</v>
      </c>
      <c r="E935" s="20" t="s">
        <v>202</v>
      </c>
      <c r="F935" s="20">
        <v>0.25</v>
      </c>
      <c r="G935" s="20">
        <v>0.28000000000000003</v>
      </c>
      <c r="H935" s="20">
        <v>0.76</v>
      </c>
      <c r="I935" s="20">
        <v>0.22</v>
      </c>
      <c r="J935" s="20">
        <v>0.13</v>
      </c>
      <c r="K935" s="20">
        <v>1.6404000000000001</v>
      </c>
      <c r="L935" s="35">
        <f t="shared" si="45"/>
        <v>0.22</v>
      </c>
      <c r="M935" s="35">
        <f t="shared" si="46"/>
        <v>1</v>
      </c>
    </row>
    <row r="936" spans="1:13" ht="27" hidden="1" thickBot="1">
      <c r="A936" s="35">
        <f t="shared" si="44"/>
        <v>5</v>
      </c>
      <c r="B936" s="89" t="s">
        <v>22</v>
      </c>
      <c r="C936" s="88" t="s">
        <v>17</v>
      </c>
      <c r="D936" s="125" t="s">
        <v>155</v>
      </c>
      <c r="E936" s="20" t="s">
        <v>180</v>
      </c>
      <c r="F936" s="20">
        <v>0.25</v>
      </c>
      <c r="G936" s="20">
        <v>0.28999999999999998</v>
      </c>
      <c r="H936" s="20">
        <v>0.76</v>
      </c>
      <c r="I936" s="20">
        <v>0.22</v>
      </c>
      <c r="J936" s="20">
        <v>0.12</v>
      </c>
      <c r="K936" s="20">
        <v>1.639</v>
      </c>
      <c r="L936" s="35">
        <f t="shared" si="45"/>
        <v>0.22</v>
      </c>
      <c r="M936" s="35">
        <f t="shared" si="46"/>
        <v>1</v>
      </c>
    </row>
    <row r="937" spans="1:13" ht="27" hidden="1" thickBot="1">
      <c r="A937" s="35">
        <f t="shared" si="44"/>
        <v>11</v>
      </c>
      <c r="B937" s="89" t="s">
        <v>22</v>
      </c>
      <c r="C937" s="88" t="s">
        <v>17</v>
      </c>
      <c r="D937" s="125" t="s">
        <v>155</v>
      </c>
      <c r="E937" s="20" t="s">
        <v>177</v>
      </c>
      <c r="F937" s="20">
        <v>0.25</v>
      </c>
      <c r="G937" s="20">
        <v>0.24</v>
      </c>
      <c r="H937" s="20">
        <v>0.76</v>
      </c>
      <c r="I937" s="20">
        <v>0.22</v>
      </c>
      <c r="J937" s="20">
        <v>0.15</v>
      </c>
      <c r="K937" s="20">
        <v>1.6229</v>
      </c>
      <c r="L937" s="35">
        <f t="shared" si="45"/>
        <v>0.22</v>
      </c>
      <c r="M937" s="35">
        <f t="shared" si="46"/>
        <v>1</v>
      </c>
    </row>
    <row r="938" spans="1:13" ht="40.200000000000003" hidden="1" thickBot="1">
      <c r="A938" s="35">
        <f t="shared" si="44"/>
        <v>4</v>
      </c>
      <c r="B938" s="89" t="s">
        <v>22</v>
      </c>
      <c r="C938" s="88" t="s">
        <v>17</v>
      </c>
      <c r="D938" s="125" t="s">
        <v>155</v>
      </c>
      <c r="E938" s="20" t="s">
        <v>203</v>
      </c>
      <c r="F938" s="20">
        <v>0.25</v>
      </c>
      <c r="G938" s="20">
        <v>0.24</v>
      </c>
      <c r="H938" s="20">
        <v>0.76</v>
      </c>
      <c r="I938" s="20">
        <v>0.22</v>
      </c>
      <c r="J938" s="20">
        <v>0.15</v>
      </c>
      <c r="K938" s="20">
        <v>1.6206</v>
      </c>
      <c r="L938" s="35">
        <f t="shared" si="45"/>
        <v>0.22</v>
      </c>
      <c r="M938" s="35">
        <f t="shared" si="46"/>
        <v>1</v>
      </c>
    </row>
    <row r="939" spans="1:13" ht="27" hidden="1" thickBot="1">
      <c r="A939" s="35">
        <f t="shared" si="44"/>
        <v>18</v>
      </c>
      <c r="B939" s="89" t="s">
        <v>22</v>
      </c>
      <c r="C939" s="88" t="s">
        <v>17</v>
      </c>
      <c r="D939" s="125" t="s">
        <v>155</v>
      </c>
      <c r="E939" s="20" t="s">
        <v>204</v>
      </c>
      <c r="F939" s="20">
        <v>0.25</v>
      </c>
      <c r="G939" s="20">
        <v>0.12</v>
      </c>
      <c r="H939" s="20">
        <v>0.76</v>
      </c>
      <c r="I939" s="20">
        <v>0.22</v>
      </c>
      <c r="J939" s="20">
        <v>0.1</v>
      </c>
      <c r="K939" s="20">
        <v>1.4576</v>
      </c>
      <c r="L939" s="35">
        <f t="shared" si="45"/>
        <v>0.22</v>
      </c>
      <c r="M939" s="35">
        <f t="shared" si="46"/>
        <v>1</v>
      </c>
    </row>
    <row r="940" spans="1:13" ht="14.4" hidden="1" thickBot="1">
      <c r="A940" s="35">
        <f t="shared" si="44"/>
        <v>20</v>
      </c>
      <c r="B940" s="89" t="s">
        <v>22</v>
      </c>
      <c r="C940" s="88" t="s">
        <v>17</v>
      </c>
      <c r="D940" s="125" t="s">
        <v>155</v>
      </c>
      <c r="E940" s="20" t="s">
        <v>181</v>
      </c>
      <c r="F940" s="20">
        <v>0.25</v>
      </c>
      <c r="G940" s="20">
        <v>0.09</v>
      </c>
      <c r="H940" s="20">
        <v>0.76</v>
      </c>
      <c r="I940" s="20">
        <v>0.22</v>
      </c>
      <c r="J940" s="20">
        <v>0.13</v>
      </c>
      <c r="K940" s="20">
        <v>1.4481999999999999</v>
      </c>
      <c r="L940" s="35">
        <f t="shared" si="45"/>
        <v>0.22</v>
      </c>
      <c r="M940" s="35">
        <f t="shared" si="46"/>
        <v>1</v>
      </c>
    </row>
    <row r="941" spans="1:13" ht="27" hidden="1" thickBot="1">
      <c r="A941" s="35">
        <f t="shared" si="44"/>
        <v>15</v>
      </c>
      <c r="B941" s="89" t="s">
        <v>22</v>
      </c>
      <c r="C941" s="88" t="s">
        <v>17</v>
      </c>
      <c r="D941" s="125" t="s">
        <v>155</v>
      </c>
      <c r="E941" s="20" t="s">
        <v>205</v>
      </c>
      <c r="F941" s="20">
        <v>0.25</v>
      </c>
      <c r="G941" s="20">
        <v>7.0000000000000007E-2</v>
      </c>
      <c r="H941" s="20">
        <v>0.51</v>
      </c>
      <c r="I941" s="20">
        <v>0.22</v>
      </c>
      <c r="J941" s="20">
        <v>0.1</v>
      </c>
      <c r="K941" s="20">
        <v>1.1436999999999999</v>
      </c>
      <c r="L941" s="35">
        <f t="shared" si="45"/>
        <v>0.22</v>
      </c>
      <c r="M941" s="35">
        <f t="shared" si="46"/>
        <v>1</v>
      </c>
    </row>
    <row r="942" spans="1:13" ht="27" hidden="1" thickBot="1">
      <c r="A942" s="35">
        <f t="shared" si="44"/>
        <v>21</v>
      </c>
      <c r="B942" s="89" t="s">
        <v>23</v>
      </c>
      <c r="C942" s="88" t="s">
        <v>17</v>
      </c>
      <c r="D942" s="129" t="s">
        <v>38</v>
      </c>
      <c r="E942" s="20" t="s">
        <v>39</v>
      </c>
      <c r="F942" s="20">
        <v>1.61</v>
      </c>
      <c r="G942" s="20">
        <v>1.89</v>
      </c>
      <c r="H942" s="20">
        <v>0.71</v>
      </c>
      <c r="I942" s="20">
        <v>0.56999999999999995</v>
      </c>
      <c r="J942" s="20">
        <v>0.16</v>
      </c>
      <c r="K942" s="20">
        <v>4.9409999999999998</v>
      </c>
      <c r="L942" s="35">
        <f t="shared" si="45"/>
        <v>0.28999999999999998</v>
      </c>
      <c r="M942" s="35">
        <f t="shared" si="46"/>
        <v>2</v>
      </c>
    </row>
    <row r="943" spans="1:13" ht="27" thickBot="1">
      <c r="A943" s="35">
        <f t="shared" si="44"/>
        <v>1</v>
      </c>
      <c r="B943" s="89" t="s">
        <v>23</v>
      </c>
      <c r="C943" s="88" t="s">
        <v>17</v>
      </c>
      <c r="D943" s="129" t="s">
        <v>38</v>
      </c>
      <c r="E943" s="59" t="s">
        <v>42</v>
      </c>
      <c r="F943" s="20">
        <v>1.61</v>
      </c>
      <c r="G943" s="20">
        <v>1.07</v>
      </c>
      <c r="H943" s="20">
        <v>1.01</v>
      </c>
      <c r="I943" s="20">
        <v>0.28999999999999998</v>
      </c>
      <c r="J943" s="20">
        <v>0.16</v>
      </c>
      <c r="K943" s="20">
        <v>4.1353999999999997</v>
      </c>
      <c r="L943" s="35">
        <f t="shared" si="45"/>
        <v>0.28999999999999998</v>
      </c>
      <c r="M943" s="35">
        <f t="shared" si="46"/>
        <v>1</v>
      </c>
    </row>
    <row r="944" spans="1:13" ht="27" hidden="1" thickBot="1">
      <c r="A944" s="35">
        <f t="shared" si="44"/>
        <v>11</v>
      </c>
      <c r="B944" s="89" t="s">
        <v>23</v>
      </c>
      <c r="C944" s="88" t="s">
        <v>17</v>
      </c>
      <c r="D944" s="129" t="s">
        <v>38</v>
      </c>
      <c r="E944" s="20" t="s">
        <v>40</v>
      </c>
      <c r="F944" s="20">
        <v>1.61</v>
      </c>
      <c r="G944" s="20">
        <v>0.43</v>
      </c>
      <c r="H944" s="20">
        <v>1.01</v>
      </c>
      <c r="I944" s="20">
        <v>0.28999999999999998</v>
      </c>
      <c r="J944" s="20">
        <v>0.21</v>
      </c>
      <c r="K944" s="20">
        <v>3.5548999999999999</v>
      </c>
      <c r="L944" s="35">
        <f t="shared" si="45"/>
        <v>0.28999999999999998</v>
      </c>
      <c r="M944" s="35">
        <f t="shared" si="46"/>
        <v>1</v>
      </c>
    </row>
    <row r="945" spans="1:13" ht="27" hidden="1" thickBot="1">
      <c r="A945" s="35">
        <f t="shared" si="44"/>
        <v>19</v>
      </c>
      <c r="B945" s="89" t="s">
        <v>23</v>
      </c>
      <c r="C945" s="88" t="s">
        <v>17</v>
      </c>
      <c r="D945" s="129" t="s">
        <v>38</v>
      </c>
      <c r="E945" s="20" t="s">
        <v>43</v>
      </c>
      <c r="F945" s="20">
        <v>1.61</v>
      </c>
      <c r="G945" s="20">
        <v>0.38</v>
      </c>
      <c r="H945" s="20">
        <v>1.01</v>
      </c>
      <c r="I945" s="20">
        <v>0.28999999999999998</v>
      </c>
      <c r="J945" s="20">
        <v>0.24</v>
      </c>
      <c r="K945" s="20">
        <v>3.5354000000000001</v>
      </c>
      <c r="L945" s="35">
        <f t="shared" si="45"/>
        <v>0.28999999999999998</v>
      </c>
      <c r="M945" s="35">
        <f t="shared" si="46"/>
        <v>1</v>
      </c>
    </row>
    <row r="946" spans="1:13" ht="40.200000000000003" hidden="1" thickBot="1">
      <c r="A946" s="35">
        <f t="shared" si="44"/>
        <v>17</v>
      </c>
      <c r="B946" s="89" t="s">
        <v>23</v>
      </c>
      <c r="C946" s="88" t="s">
        <v>17</v>
      </c>
      <c r="D946" s="129" t="s">
        <v>38</v>
      </c>
      <c r="E946" s="20" t="s">
        <v>182</v>
      </c>
      <c r="F946" s="20">
        <v>1.61</v>
      </c>
      <c r="G946" s="20">
        <v>0.47</v>
      </c>
      <c r="H946" s="20">
        <v>1.01</v>
      </c>
      <c r="I946" s="20">
        <v>0.28999999999999998</v>
      </c>
      <c r="J946" s="20">
        <v>0.15</v>
      </c>
      <c r="K946" s="20">
        <v>3.5310000000000001</v>
      </c>
      <c r="L946" s="35">
        <f t="shared" si="45"/>
        <v>0.28999999999999998</v>
      </c>
      <c r="M946" s="35">
        <f t="shared" si="46"/>
        <v>1</v>
      </c>
    </row>
    <row r="947" spans="1:13" ht="27" hidden="1" thickBot="1">
      <c r="A947" s="35">
        <f t="shared" si="44"/>
        <v>7</v>
      </c>
      <c r="B947" s="89" t="s">
        <v>23</v>
      </c>
      <c r="C947" s="88" t="s">
        <v>17</v>
      </c>
      <c r="D947" s="129" t="s">
        <v>38</v>
      </c>
      <c r="E947" s="20" t="s">
        <v>49</v>
      </c>
      <c r="F947" s="20">
        <v>1.63</v>
      </c>
      <c r="G947" s="20">
        <v>0</v>
      </c>
      <c r="H947" s="20">
        <v>1.01</v>
      </c>
      <c r="I947" s="20">
        <v>0.56999999999999995</v>
      </c>
      <c r="J947" s="20">
        <v>0.16</v>
      </c>
      <c r="K947" s="20">
        <v>3.3732000000000002</v>
      </c>
      <c r="L947" s="35">
        <f t="shared" si="45"/>
        <v>0.28999999999999998</v>
      </c>
      <c r="M947" s="35">
        <f t="shared" si="46"/>
        <v>2</v>
      </c>
    </row>
    <row r="948" spans="1:13" ht="27" hidden="1" thickBot="1">
      <c r="A948" s="35">
        <f t="shared" si="44"/>
        <v>18</v>
      </c>
      <c r="B948" s="89" t="s">
        <v>23</v>
      </c>
      <c r="C948" s="88" t="s">
        <v>17</v>
      </c>
      <c r="D948" s="129" t="s">
        <v>38</v>
      </c>
      <c r="E948" s="20" t="s">
        <v>45</v>
      </c>
      <c r="F948" s="20">
        <v>1.66</v>
      </c>
      <c r="G948" s="20">
        <v>0.13</v>
      </c>
      <c r="H948" s="20">
        <v>1.05</v>
      </c>
      <c r="I948" s="20">
        <v>0.28999999999999998</v>
      </c>
      <c r="J948" s="20">
        <v>0.25</v>
      </c>
      <c r="K948" s="20">
        <v>3.3687999999999998</v>
      </c>
      <c r="L948" s="35">
        <f t="shared" si="45"/>
        <v>0.28999999999999998</v>
      </c>
      <c r="M948" s="35">
        <f t="shared" si="46"/>
        <v>1</v>
      </c>
    </row>
    <row r="949" spans="1:13" ht="14.4" hidden="1" thickBot="1">
      <c r="A949" s="35">
        <f t="shared" si="44"/>
        <v>8</v>
      </c>
      <c r="B949" s="89" t="s">
        <v>23</v>
      </c>
      <c r="C949" s="88" t="s">
        <v>17</v>
      </c>
      <c r="D949" s="129" t="s">
        <v>38</v>
      </c>
      <c r="E949" s="20" t="s">
        <v>57</v>
      </c>
      <c r="F949" s="20">
        <v>1.61</v>
      </c>
      <c r="G949" s="20">
        <v>0</v>
      </c>
      <c r="H949" s="20">
        <v>1.01</v>
      </c>
      <c r="I949" s="20">
        <v>0.56999999999999995</v>
      </c>
      <c r="J949" s="20">
        <v>0.14000000000000001</v>
      </c>
      <c r="K949" s="20">
        <v>3.3306</v>
      </c>
      <c r="L949" s="35">
        <f t="shared" si="45"/>
        <v>0.28999999999999998</v>
      </c>
      <c r="M949" s="35">
        <f t="shared" si="46"/>
        <v>2</v>
      </c>
    </row>
    <row r="950" spans="1:13" ht="27" hidden="1" thickBot="1">
      <c r="A950" s="35">
        <f t="shared" si="44"/>
        <v>19</v>
      </c>
      <c r="B950" s="89" t="s">
        <v>23</v>
      </c>
      <c r="C950" s="88" t="s">
        <v>17</v>
      </c>
      <c r="D950" s="129" t="s">
        <v>38</v>
      </c>
      <c r="E950" s="20" t="s">
        <v>46</v>
      </c>
      <c r="F950" s="20">
        <v>1.61</v>
      </c>
      <c r="G950" s="20">
        <v>0.18</v>
      </c>
      <c r="H950" s="20">
        <v>1.01</v>
      </c>
      <c r="I950" s="20">
        <v>0.28999999999999998</v>
      </c>
      <c r="J950" s="20">
        <v>0.18</v>
      </c>
      <c r="K950" s="20">
        <v>3.2738999999999998</v>
      </c>
      <c r="L950" s="35">
        <f t="shared" si="45"/>
        <v>0.28999999999999998</v>
      </c>
      <c r="M950" s="35">
        <f t="shared" si="46"/>
        <v>1</v>
      </c>
    </row>
    <row r="951" spans="1:13" ht="27" hidden="1" thickBot="1">
      <c r="A951" s="35">
        <f t="shared" si="44"/>
        <v>16</v>
      </c>
      <c r="B951" s="89" t="s">
        <v>23</v>
      </c>
      <c r="C951" s="88" t="s">
        <v>17</v>
      </c>
      <c r="D951" s="129" t="s">
        <v>38</v>
      </c>
      <c r="E951" s="20" t="s">
        <v>41</v>
      </c>
      <c r="F951" s="20">
        <v>1.61</v>
      </c>
      <c r="G951" s="20">
        <v>0.13</v>
      </c>
      <c r="H951" s="20">
        <v>1.05</v>
      </c>
      <c r="I951" s="20">
        <v>0.28999999999999998</v>
      </c>
      <c r="J951" s="20">
        <v>0.18</v>
      </c>
      <c r="K951" s="20">
        <v>3.246</v>
      </c>
      <c r="L951" s="35">
        <f t="shared" si="45"/>
        <v>0.28999999999999998</v>
      </c>
      <c r="M951" s="35">
        <f t="shared" si="46"/>
        <v>1</v>
      </c>
    </row>
    <row r="952" spans="1:13" ht="27" hidden="1" thickBot="1">
      <c r="A952" s="35">
        <f t="shared" si="44"/>
        <v>22</v>
      </c>
      <c r="B952" s="89" t="s">
        <v>23</v>
      </c>
      <c r="C952" s="88" t="s">
        <v>17</v>
      </c>
      <c r="D952" s="129" t="s">
        <v>38</v>
      </c>
      <c r="E952" s="20" t="s">
        <v>207</v>
      </c>
      <c r="F952" s="20">
        <v>1.61</v>
      </c>
      <c r="G952" s="20">
        <v>0.12</v>
      </c>
      <c r="H952" s="20">
        <v>1.01</v>
      </c>
      <c r="I952" s="20">
        <v>0.28999999999999998</v>
      </c>
      <c r="J952" s="20">
        <v>0.2</v>
      </c>
      <c r="K952" s="20">
        <v>3.2250999999999999</v>
      </c>
      <c r="L952" s="35">
        <f t="shared" si="45"/>
        <v>0.28999999999999998</v>
      </c>
      <c r="M952" s="35">
        <f t="shared" si="46"/>
        <v>1</v>
      </c>
    </row>
    <row r="953" spans="1:13" ht="14.4" hidden="1" thickBot="1">
      <c r="A953" s="35">
        <f t="shared" si="44"/>
        <v>20</v>
      </c>
      <c r="B953" s="89" t="s">
        <v>23</v>
      </c>
      <c r="C953" s="88" t="s">
        <v>17</v>
      </c>
      <c r="D953" s="129" t="s">
        <v>38</v>
      </c>
      <c r="E953" s="20" t="s">
        <v>47</v>
      </c>
      <c r="F953" s="20">
        <v>1.61</v>
      </c>
      <c r="G953" s="20">
        <v>0.13</v>
      </c>
      <c r="H953" s="20">
        <v>1.01</v>
      </c>
      <c r="I953" s="20">
        <v>0.28999999999999998</v>
      </c>
      <c r="J953" s="20">
        <v>0.18</v>
      </c>
      <c r="K953" s="20">
        <v>3.2191999999999998</v>
      </c>
      <c r="L953" s="35">
        <f t="shared" si="45"/>
        <v>0.28999999999999998</v>
      </c>
      <c r="M953" s="35">
        <f t="shared" si="46"/>
        <v>1</v>
      </c>
    </row>
    <row r="954" spans="1:13" ht="40.200000000000003" hidden="1" thickBot="1">
      <c r="A954" s="35">
        <f t="shared" si="44"/>
        <v>14</v>
      </c>
      <c r="B954" s="89" t="s">
        <v>23</v>
      </c>
      <c r="C954" s="88" t="s">
        <v>17</v>
      </c>
      <c r="D954" s="129" t="s">
        <v>38</v>
      </c>
      <c r="E954" s="20" t="s">
        <v>44</v>
      </c>
      <c r="F954" s="20">
        <v>1.61</v>
      </c>
      <c r="G954" s="20">
        <v>0.06</v>
      </c>
      <c r="H954" s="20">
        <v>1.01</v>
      </c>
      <c r="I954" s="20">
        <v>0.28999999999999998</v>
      </c>
      <c r="J954" s="20">
        <v>0.18</v>
      </c>
      <c r="K954" s="20">
        <v>3.1478000000000002</v>
      </c>
      <c r="L954" s="35">
        <f t="shared" si="45"/>
        <v>0.28999999999999998</v>
      </c>
      <c r="M954" s="35">
        <f t="shared" si="46"/>
        <v>1</v>
      </c>
    </row>
    <row r="955" spans="1:13" ht="27" hidden="1" thickBot="1">
      <c r="A955" s="35">
        <f t="shared" si="44"/>
        <v>3</v>
      </c>
      <c r="B955" s="89" t="s">
        <v>23</v>
      </c>
      <c r="C955" s="88" t="s">
        <v>17</v>
      </c>
      <c r="D955" s="129" t="s">
        <v>38</v>
      </c>
      <c r="E955" s="20" t="s">
        <v>61</v>
      </c>
      <c r="F955" s="20">
        <v>1.61</v>
      </c>
      <c r="G955" s="20">
        <v>0</v>
      </c>
      <c r="H955" s="20">
        <v>1.01</v>
      </c>
      <c r="I955" s="20">
        <v>0.28999999999999998</v>
      </c>
      <c r="J955" s="20">
        <v>0.19</v>
      </c>
      <c r="K955" s="20">
        <v>3.0937999999999999</v>
      </c>
      <c r="L955" s="35">
        <f t="shared" si="45"/>
        <v>0.28999999999999998</v>
      </c>
      <c r="M955" s="35">
        <f t="shared" si="46"/>
        <v>1</v>
      </c>
    </row>
    <row r="956" spans="1:13" ht="40.200000000000003" hidden="1" thickBot="1">
      <c r="A956" s="35">
        <f t="shared" si="44"/>
        <v>23</v>
      </c>
      <c r="B956" s="89" t="s">
        <v>23</v>
      </c>
      <c r="C956" s="88" t="s">
        <v>17</v>
      </c>
      <c r="D956" s="129" t="s">
        <v>38</v>
      </c>
      <c r="E956" s="20" t="s">
        <v>60</v>
      </c>
      <c r="F956" s="20">
        <v>1.61</v>
      </c>
      <c r="G956" s="20">
        <v>0</v>
      </c>
      <c r="H956" s="20">
        <v>1.01</v>
      </c>
      <c r="I956" s="20">
        <v>0.28999999999999998</v>
      </c>
      <c r="J956" s="20">
        <v>0.18</v>
      </c>
      <c r="K956" s="20">
        <v>3.0926</v>
      </c>
      <c r="L956" s="35">
        <f t="shared" si="45"/>
        <v>0.28999999999999998</v>
      </c>
      <c r="M956" s="35">
        <f t="shared" si="46"/>
        <v>1</v>
      </c>
    </row>
    <row r="957" spans="1:13" ht="27" hidden="1" thickBot="1">
      <c r="A957" s="35">
        <f t="shared" si="44"/>
        <v>22</v>
      </c>
      <c r="B957" s="89" t="s">
        <v>23</v>
      </c>
      <c r="C957" s="88" t="s">
        <v>17</v>
      </c>
      <c r="D957" s="129" t="s">
        <v>38</v>
      </c>
      <c r="E957" s="20" t="s">
        <v>208</v>
      </c>
      <c r="F957" s="20">
        <v>1.61</v>
      </c>
      <c r="G957" s="20">
        <v>0</v>
      </c>
      <c r="H957" s="20">
        <v>1.01</v>
      </c>
      <c r="I957" s="20">
        <v>0.28999999999999998</v>
      </c>
      <c r="J957" s="20">
        <v>0.18</v>
      </c>
      <c r="K957" s="20">
        <v>3.089</v>
      </c>
      <c r="L957" s="35">
        <f t="shared" si="45"/>
        <v>0.28999999999999998</v>
      </c>
      <c r="M957" s="35">
        <f t="shared" si="46"/>
        <v>1</v>
      </c>
    </row>
    <row r="958" spans="1:13" ht="27" hidden="1" thickBot="1">
      <c r="A958" s="35">
        <f t="shared" si="44"/>
        <v>9</v>
      </c>
      <c r="B958" s="89" t="s">
        <v>23</v>
      </c>
      <c r="C958" s="88" t="s">
        <v>17</v>
      </c>
      <c r="D958" s="129" t="s">
        <v>38</v>
      </c>
      <c r="E958" s="20" t="s">
        <v>54</v>
      </c>
      <c r="F958" s="20">
        <v>1.61</v>
      </c>
      <c r="G958" s="20">
        <v>0</v>
      </c>
      <c r="H958" s="20">
        <v>1.01</v>
      </c>
      <c r="I958" s="20">
        <v>0.28999999999999998</v>
      </c>
      <c r="J958" s="20">
        <v>0.17</v>
      </c>
      <c r="K958" s="20">
        <v>3.0846</v>
      </c>
      <c r="L958" s="35">
        <f t="shared" si="45"/>
        <v>0.28999999999999998</v>
      </c>
      <c r="M958" s="35">
        <f t="shared" si="46"/>
        <v>1</v>
      </c>
    </row>
    <row r="959" spans="1:13" ht="14.4" hidden="1" thickBot="1">
      <c r="A959" s="35">
        <f t="shared" si="44"/>
        <v>2</v>
      </c>
      <c r="B959" s="89" t="s">
        <v>23</v>
      </c>
      <c r="C959" s="88" t="s">
        <v>17</v>
      </c>
      <c r="D959" s="129" t="s">
        <v>38</v>
      </c>
      <c r="E959" s="20" t="s">
        <v>56</v>
      </c>
      <c r="F959" s="20">
        <v>1.61</v>
      </c>
      <c r="G959" s="20">
        <v>0</v>
      </c>
      <c r="H959" s="20">
        <v>1.01</v>
      </c>
      <c r="I959" s="20">
        <v>0.28999999999999998</v>
      </c>
      <c r="J959" s="20">
        <v>0.17</v>
      </c>
      <c r="K959" s="20">
        <v>3.0815000000000001</v>
      </c>
      <c r="L959" s="35">
        <f t="shared" si="45"/>
        <v>0.28999999999999998</v>
      </c>
      <c r="M959" s="35">
        <f t="shared" si="46"/>
        <v>1</v>
      </c>
    </row>
    <row r="960" spans="1:13" ht="27" hidden="1" thickBot="1">
      <c r="A960" s="35">
        <f t="shared" si="44"/>
        <v>4</v>
      </c>
      <c r="B960" s="89" t="s">
        <v>23</v>
      </c>
      <c r="C960" s="88" t="s">
        <v>17</v>
      </c>
      <c r="D960" s="129" t="s">
        <v>38</v>
      </c>
      <c r="E960" s="20" t="s">
        <v>50</v>
      </c>
      <c r="F960" s="20">
        <v>1.61</v>
      </c>
      <c r="G960" s="20">
        <v>0</v>
      </c>
      <c r="H960" s="20">
        <v>1.05</v>
      </c>
      <c r="I960" s="20">
        <v>0.28999999999999998</v>
      </c>
      <c r="J960" s="20">
        <v>0.14000000000000001</v>
      </c>
      <c r="K960" s="20">
        <v>3.0777999999999999</v>
      </c>
      <c r="L960" s="35">
        <f t="shared" si="45"/>
        <v>0.28999999999999998</v>
      </c>
      <c r="M960" s="35">
        <f t="shared" si="46"/>
        <v>1</v>
      </c>
    </row>
    <row r="961" spans="1:13" ht="27" hidden="1" thickBot="1">
      <c r="A961" s="35">
        <f t="shared" si="44"/>
        <v>10</v>
      </c>
      <c r="B961" s="89" t="s">
        <v>23</v>
      </c>
      <c r="C961" s="88" t="s">
        <v>17</v>
      </c>
      <c r="D961" s="129" t="s">
        <v>38</v>
      </c>
      <c r="E961" s="20" t="s">
        <v>51</v>
      </c>
      <c r="F961" s="20">
        <v>1.61</v>
      </c>
      <c r="G961" s="20">
        <v>0</v>
      </c>
      <c r="H961" s="20">
        <v>1.01</v>
      </c>
      <c r="I961" s="20">
        <v>0.28999999999999998</v>
      </c>
      <c r="J961" s="20">
        <v>0.17</v>
      </c>
      <c r="K961" s="20">
        <v>3.0775999999999999</v>
      </c>
      <c r="L961" s="35">
        <f t="shared" si="45"/>
        <v>0.28999999999999998</v>
      </c>
      <c r="M961" s="35">
        <f t="shared" si="46"/>
        <v>1</v>
      </c>
    </row>
    <row r="962" spans="1:13" ht="27" hidden="1" thickBot="1">
      <c r="A962" s="35">
        <f t="shared" si="44"/>
        <v>4</v>
      </c>
      <c r="B962" s="89" t="s">
        <v>23</v>
      </c>
      <c r="C962" s="88" t="s">
        <v>17</v>
      </c>
      <c r="D962" s="129" t="s">
        <v>38</v>
      </c>
      <c r="E962" s="20" t="s">
        <v>48</v>
      </c>
      <c r="F962" s="20">
        <v>1.61</v>
      </c>
      <c r="G962" s="20">
        <v>0</v>
      </c>
      <c r="H962" s="20">
        <v>1.05</v>
      </c>
      <c r="I962" s="20">
        <v>0.28999999999999998</v>
      </c>
      <c r="J962" s="20">
        <v>0.13</v>
      </c>
      <c r="K962" s="20">
        <v>3.0769000000000002</v>
      </c>
      <c r="L962" s="35">
        <f t="shared" si="45"/>
        <v>0.28999999999999998</v>
      </c>
      <c r="M962" s="35">
        <f t="shared" si="46"/>
        <v>1</v>
      </c>
    </row>
    <row r="963" spans="1:13" ht="27" hidden="1" thickBot="1">
      <c r="A963" s="35">
        <f t="shared" si="44"/>
        <v>13</v>
      </c>
      <c r="B963" s="89" t="s">
        <v>23</v>
      </c>
      <c r="C963" s="88" t="s">
        <v>17</v>
      </c>
      <c r="D963" s="129" t="s">
        <v>38</v>
      </c>
      <c r="E963" s="20" t="s">
        <v>52</v>
      </c>
      <c r="F963" s="20">
        <v>1.61</v>
      </c>
      <c r="G963" s="20">
        <v>0</v>
      </c>
      <c r="H963" s="20">
        <v>1.01</v>
      </c>
      <c r="I963" s="20">
        <v>0.28999999999999998</v>
      </c>
      <c r="J963" s="20">
        <v>0.17</v>
      </c>
      <c r="K963" s="20">
        <v>3.0766</v>
      </c>
      <c r="L963" s="35">
        <f t="shared" si="45"/>
        <v>0.28999999999999998</v>
      </c>
      <c r="M963" s="35">
        <f t="shared" si="46"/>
        <v>1</v>
      </c>
    </row>
    <row r="964" spans="1:13" ht="40.200000000000003" hidden="1" thickBot="1">
      <c r="A964" s="35">
        <f t="shared" si="44"/>
        <v>6</v>
      </c>
      <c r="B964" s="89" t="s">
        <v>23</v>
      </c>
      <c r="C964" s="88" t="s">
        <v>17</v>
      </c>
      <c r="D964" s="129" t="s">
        <v>38</v>
      </c>
      <c r="E964" s="20" t="s">
        <v>53</v>
      </c>
      <c r="F964" s="20">
        <v>1.61</v>
      </c>
      <c r="G964" s="20">
        <v>0</v>
      </c>
      <c r="H964" s="20">
        <v>1.01</v>
      </c>
      <c r="I964" s="20">
        <v>0.28999999999999998</v>
      </c>
      <c r="J964" s="20">
        <v>0.17</v>
      </c>
      <c r="K964" s="20">
        <v>3.0743999999999998</v>
      </c>
      <c r="L964" s="35">
        <f t="shared" si="45"/>
        <v>0.28999999999999998</v>
      </c>
      <c r="M964" s="35">
        <f t="shared" si="46"/>
        <v>1</v>
      </c>
    </row>
    <row r="965" spans="1:13" ht="27" hidden="1" thickBot="1">
      <c r="A965" s="35">
        <f t="shared" si="44"/>
        <v>10</v>
      </c>
      <c r="B965" s="89" t="s">
        <v>23</v>
      </c>
      <c r="C965" s="88" t="s">
        <v>17</v>
      </c>
      <c r="D965" s="129" t="s">
        <v>38</v>
      </c>
      <c r="E965" s="20" t="s">
        <v>55</v>
      </c>
      <c r="F965" s="20">
        <v>1.61</v>
      </c>
      <c r="G965" s="20">
        <v>0</v>
      </c>
      <c r="H965" s="20">
        <v>1.01</v>
      </c>
      <c r="I965" s="20">
        <v>0.28999999999999998</v>
      </c>
      <c r="J965" s="20">
        <v>0.14000000000000001</v>
      </c>
      <c r="K965" s="20">
        <v>3.05</v>
      </c>
      <c r="L965" s="35">
        <f t="shared" si="45"/>
        <v>0.28999999999999998</v>
      </c>
      <c r="M965" s="35">
        <f t="shared" si="46"/>
        <v>1</v>
      </c>
    </row>
    <row r="966" spans="1:13" ht="14.4" hidden="1" thickBot="1">
      <c r="A966" s="35">
        <f t="shared" ref="A966:A1029" si="47">IF(E966="",0,--SUBSTITUTE(TRIM(RIGHT(SUBSTITUTE(E966,"(",REPT(" ",99)),99)),")",))</f>
        <v>8</v>
      </c>
      <c r="B966" s="89" t="s">
        <v>23</v>
      </c>
      <c r="C966" s="88" t="s">
        <v>17</v>
      </c>
      <c r="D966" s="129" t="s">
        <v>38</v>
      </c>
      <c r="E966" s="20" t="s">
        <v>63</v>
      </c>
      <c r="F966" s="20">
        <v>1.61</v>
      </c>
      <c r="G966" s="20">
        <v>0</v>
      </c>
      <c r="H966" s="20">
        <v>0.71</v>
      </c>
      <c r="I966" s="20">
        <v>0.56999999999999995</v>
      </c>
      <c r="J966" s="20">
        <v>0.16</v>
      </c>
      <c r="K966" s="20">
        <v>3.0480999999999998</v>
      </c>
      <c r="L966" s="35">
        <f t="shared" si="45"/>
        <v>0.28999999999999998</v>
      </c>
      <c r="M966" s="35">
        <f t="shared" si="46"/>
        <v>2</v>
      </c>
    </row>
    <row r="967" spans="1:13" ht="27" hidden="1" thickBot="1">
      <c r="A967" s="35">
        <f t="shared" si="47"/>
        <v>15</v>
      </c>
      <c r="B967" s="89" t="s">
        <v>23</v>
      </c>
      <c r="C967" s="88" t="s">
        <v>17</v>
      </c>
      <c r="D967" s="129" t="s">
        <v>38</v>
      </c>
      <c r="E967" s="20" t="s">
        <v>58</v>
      </c>
      <c r="F967" s="20">
        <v>1.61</v>
      </c>
      <c r="G967" s="20">
        <v>0</v>
      </c>
      <c r="H967" s="20">
        <v>1.01</v>
      </c>
      <c r="I967" s="20">
        <v>0.28999999999999998</v>
      </c>
      <c r="J967" s="20">
        <v>0.14000000000000001</v>
      </c>
      <c r="K967" s="20">
        <v>3.0449000000000002</v>
      </c>
      <c r="L967" s="35">
        <f t="shared" si="45"/>
        <v>0.28999999999999998</v>
      </c>
      <c r="M967" s="35">
        <f t="shared" si="46"/>
        <v>1</v>
      </c>
    </row>
    <row r="968" spans="1:13" ht="27" hidden="1" thickBot="1">
      <c r="A968" s="35">
        <f t="shared" si="47"/>
        <v>15</v>
      </c>
      <c r="B968" s="89" t="s">
        <v>23</v>
      </c>
      <c r="C968" s="88" t="s">
        <v>17</v>
      </c>
      <c r="D968" s="129" t="s">
        <v>38</v>
      </c>
      <c r="E968" s="20" t="s">
        <v>59</v>
      </c>
      <c r="F968" s="20">
        <v>1.61</v>
      </c>
      <c r="G968" s="20">
        <v>0</v>
      </c>
      <c r="H968" s="20">
        <v>1.01</v>
      </c>
      <c r="I968" s="20">
        <v>0.28999999999999998</v>
      </c>
      <c r="J968" s="20">
        <v>0.14000000000000001</v>
      </c>
      <c r="K968" s="20">
        <v>3.0449000000000002</v>
      </c>
      <c r="L968" s="35">
        <f t="shared" si="45"/>
        <v>0.28999999999999998</v>
      </c>
      <c r="M968" s="35">
        <f t="shared" si="46"/>
        <v>1</v>
      </c>
    </row>
    <row r="969" spans="1:13" ht="27" hidden="1" thickBot="1">
      <c r="A969" s="35">
        <f t="shared" si="47"/>
        <v>5</v>
      </c>
      <c r="B969" s="89" t="s">
        <v>23</v>
      </c>
      <c r="C969" s="88" t="s">
        <v>17</v>
      </c>
      <c r="D969" s="129" t="s">
        <v>38</v>
      </c>
      <c r="E969" s="20" t="s">
        <v>62</v>
      </c>
      <c r="F969" s="20">
        <v>1.61</v>
      </c>
      <c r="G969" s="20">
        <v>0</v>
      </c>
      <c r="H969" s="20">
        <v>1.01</v>
      </c>
      <c r="I969" s="20">
        <v>0.28999999999999998</v>
      </c>
      <c r="J969" s="20">
        <v>0.1</v>
      </c>
      <c r="K969" s="20">
        <v>3.0131000000000001</v>
      </c>
      <c r="L969" s="35">
        <f t="shared" si="45"/>
        <v>0.28999999999999998</v>
      </c>
      <c r="M969" s="35">
        <f t="shared" si="46"/>
        <v>1</v>
      </c>
    </row>
    <row r="970" spans="1:13" ht="27" hidden="1" thickBot="1">
      <c r="A970" s="35">
        <f t="shared" si="47"/>
        <v>12</v>
      </c>
      <c r="B970" s="89" t="s">
        <v>23</v>
      </c>
      <c r="C970" s="88" t="s">
        <v>17</v>
      </c>
      <c r="D970" s="129" t="s">
        <v>38</v>
      </c>
      <c r="E970" s="20" t="s">
        <v>64</v>
      </c>
      <c r="F970" s="20">
        <v>1.61</v>
      </c>
      <c r="G970" s="20">
        <v>0</v>
      </c>
      <c r="H970" s="20">
        <v>0.71</v>
      </c>
      <c r="I970" s="20">
        <v>0.28999999999999998</v>
      </c>
      <c r="J970" s="20">
        <v>0.17</v>
      </c>
      <c r="K970" s="20">
        <v>2.7726999999999999</v>
      </c>
      <c r="L970" s="35">
        <f t="shared" si="45"/>
        <v>0.28999999999999998</v>
      </c>
      <c r="M970" s="35">
        <f t="shared" si="46"/>
        <v>1</v>
      </c>
    </row>
    <row r="971" spans="1:13" ht="27" hidden="1" thickBot="1">
      <c r="A971" s="35">
        <f t="shared" si="47"/>
        <v>5</v>
      </c>
      <c r="B971" s="89" t="s">
        <v>23</v>
      </c>
      <c r="C971" s="88" t="s">
        <v>17</v>
      </c>
      <c r="D971" s="129" t="s">
        <v>38</v>
      </c>
      <c r="E971" s="20" t="s">
        <v>65</v>
      </c>
      <c r="F971" s="20">
        <v>1.61</v>
      </c>
      <c r="G971" s="20">
        <v>0</v>
      </c>
      <c r="H971" s="20">
        <v>0.71</v>
      </c>
      <c r="I971" s="20">
        <v>0.28999999999999998</v>
      </c>
      <c r="J971" s="20">
        <v>0.11</v>
      </c>
      <c r="K971" s="20">
        <v>2.7141999999999999</v>
      </c>
      <c r="L971" s="35">
        <f t="shared" si="45"/>
        <v>0.28999999999999998</v>
      </c>
      <c r="M971" s="35">
        <f t="shared" si="46"/>
        <v>1</v>
      </c>
    </row>
    <row r="972" spans="1:13" ht="27" hidden="1" thickBot="1">
      <c r="A972" s="35">
        <f t="shared" si="47"/>
        <v>3</v>
      </c>
      <c r="B972" s="89" t="s">
        <v>23</v>
      </c>
      <c r="C972" s="88" t="s">
        <v>17</v>
      </c>
      <c r="D972" s="129" t="s">
        <v>38</v>
      </c>
      <c r="E972" s="20" t="s">
        <v>66</v>
      </c>
      <c r="F972" s="20">
        <v>1.61</v>
      </c>
      <c r="G972" s="20">
        <v>0</v>
      </c>
      <c r="H972" s="20">
        <v>0.71</v>
      </c>
      <c r="I972" s="20">
        <v>0.28999999999999998</v>
      </c>
      <c r="J972" s="20">
        <v>0</v>
      </c>
      <c r="K972" s="20">
        <v>2.605</v>
      </c>
      <c r="L972" s="35">
        <f t="shared" si="45"/>
        <v>0.28999999999999998</v>
      </c>
      <c r="M972" s="35">
        <f t="shared" si="46"/>
        <v>1</v>
      </c>
    </row>
    <row r="973" spans="1:13" ht="27" hidden="1" thickBot="1">
      <c r="A973" s="35">
        <f t="shared" si="47"/>
        <v>21</v>
      </c>
      <c r="B973" s="89" t="s">
        <v>23</v>
      </c>
      <c r="C973" s="88" t="s">
        <v>17</v>
      </c>
      <c r="D973" s="125" t="s">
        <v>67</v>
      </c>
      <c r="E973" s="20" t="s">
        <v>68</v>
      </c>
      <c r="F973" s="20">
        <v>0.53</v>
      </c>
      <c r="G973" s="20">
        <v>1.1100000000000001</v>
      </c>
      <c r="H973" s="20">
        <v>0.9</v>
      </c>
      <c r="I973" s="20">
        <v>0.19</v>
      </c>
      <c r="J973" s="20">
        <v>0.56000000000000005</v>
      </c>
      <c r="K973" s="20">
        <v>3.2898999999999998</v>
      </c>
      <c r="L973" s="35">
        <f t="shared" si="45"/>
        <v>0.09</v>
      </c>
      <c r="M973" s="35">
        <f t="shared" si="46"/>
        <v>2</v>
      </c>
    </row>
    <row r="974" spans="1:13" ht="27" thickBot="1">
      <c r="A974" s="35">
        <f t="shared" si="47"/>
        <v>1</v>
      </c>
      <c r="B974" s="89" t="s">
        <v>23</v>
      </c>
      <c r="C974" s="88" t="s">
        <v>17</v>
      </c>
      <c r="D974" s="125" t="s">
        <v>67</v>
      </c>
      <c r="E974" s="59" t="s">
        <v>79</v>
      </c>
      <c r="F974" s="20">
        <v>0.53</v>
      </c>
      <c r="G974" s="20">
        <v>1.48</v>
      </c>
      <c r="H974" s="20">
        <v>0.63</v>
      </c>
      <c r="I974" s="20">
        <v>0.09</v>
      </c>
      <c r="J974" s="20">
        <v>0.55000000000000004</v>
      </c>
      <c r="K974" s="20">
        <v>3.2827999999999999</v>
      </c>
      <c r="L974" s="35">
        <f t="shared" si="45"/>
        <v>0.09</v>
      </c>
      <c r="M974" s="35">
        <f t="shared" si="46"/>
        <v>1</v>
      </c>
    </row>
    <row r="975" spans="1:13" ht="40.200000000000003" hidden="1" thickBot="1">
      <c r="A975" s="35">
        <f t="shared" si="47"/>
        <v>17</v>
      </c>
      <c r="B975" s="89" t="s">
        <v>23</v>
      </c>
      <c r="C975" s="88" t="s">
        <v>17</v>
      </c>
      <c r="D975" s="125" t="s">
        <v>67</v>
      </c>
      <c r="E975" s="20" t="s">
        <v>74</v>
      </c>
      <c r="F975" s="20">
        <v>0.53</v>
      </c>
      <c r="G975" s="20">
        <v>1.71</v>
      </c>
      <c r="H975" s="20">
        <v>0.63</v>
      </c>
      <c r="I975" s="20">
        <v>0.09</v>
      </c>
      <c r="J975" s="20">
        <v>0.23</v>
      </c>
      <c r="K975" s="20">
        <v>3.1972999999999998</v>
      </c>
      <c r="L975" s="35">
        <f t="shared" si="45"/>
        <v>0.09</v>
      </c>
      <c r="M975" s="35">
        <f t="shared" si="46"/>
        <v>1</v>
      </c>
    </row>
    <row r="976" spans="1:13" ht="27" hidden="1" thickBot="1">
      <c r="A976" s="35">
        <f t="shared" si="47"/>
        <v>7</v>
      </c>
      <c r="B976" s="89" t="s">
        <v>23</v>
      </c>
      <c r="C976" s="88" t="s">
        <v>17</v>
      </c>
      <c r="D976" s="125" t="s">
        <v>67</v>
      </c>
      <c r="E976" s="20" t="s">
        <v>69</v>
      </c>
      <c r="F976" s="20">
        <v>0.54</v>
      </c>
      <c r="G976" s="20">
        <v>0.85</v>
      </c>
      <c r="H976" s="20">
        <v>0.93</v>
      </c>
      <c r="I976" s="20">
        <v>0.19</v>
      </c>
      <c r="J976" s="20">
        <v>0.43</v>
      </c>
      <c r="K976" s="20">
        <v>2.9392999999999998</v>
      </c>
      <c r="L976" s="35">
        <f t="shared" si="45"/>
        <v>0.09</v>
      </c>
      <c r="M976" s="35">
        <f t="shared" si="46"/>
        <v>2</v>
      </c>
    </row>
    <row r="977" spans="1:13" ht="27" hidden="1" thickBot="1">
      <c r="A977" s="35">
        <f t="shared" si="47"/>
        <v>7</v>
      </c>
      <c r="B977" s="89" t="s">
        <v>23</v>
      </c>
      <c r="C977" s="88" t="s">
        <v>17</v>
      </c>
      <c r="D977" s="125" t="s">
        <v>67</v>
      </c>
      <c r="E977" s="20" t="s">
        <v>70</v>
      </c>
      <c r="F977" s="20">
        <v>0.54</v>
      </c>
      <c r="G977" s="20">
        <v>0.81</v>
      </c>
      <c r="H977" s="20">
        <v>0.9</v>
      </c>
      <c r="I977" s="20">
        <v>0.19</v>
      </c>
      <c r="J977" s="20">
        <v>0.43</v>
      </c>
      <c r="K977" s="20">
        <v>2.8685</v>
      </c>
      <c r="L977" s="35">
        <f t="shared" si="45"/>
        <v>0.09</v>
      </c>
      <c r="M977" s="35">
        <f t="shared" si="46"/>
        <v>2</v>
      </c>
    </row>
    <row r="978" spans="1:13" ht="14.4" hidden="1" thickBot="1">
      <c r="A978" s="35">
        <f t="shared" si="47"/>
        <v>2</v>
      </c>
      <c r="B978" s="89" t="s">
        <v>23</v>
      </c>
      <c r="C978" s="88" t="s">
        <v>17</v>
      </c>
      <c r="D978" s="125" t="s">
        <v>67</v>
      </c>
      <c r="E978" s="20" t="s">
        <v>71</v>
      </c>
      <c r="F978" s="20">
        <v>0.53</v>
      </c>
      <c r="G978" s="20">
        <v>0.56999999999999995</v>
      </c>
      <c r="H978" s="20">
        <v>0.9</v>
      </c>
      <c r="I978" s="20">
        <v>0.09</v>
      </c>
      <c r="J978" s="20">
        <v>0.47</v>
      </c>
      <c r="K978" s="20">
        <v>2.5703999999999998</v>
      </c>
      <c r="L978" s="35">
        <f t="shared" si="45"/>
        <v>0.09</v>
      </c>
      <c r="M978" s="35">
        <f t="shared" si="46"/>
        <v>1</v>
      </c>
    </row>
    <row r="979" spans="1:13" ht="27" hidden="1" thickBot="1">
      <c r="A979" s="35">
        <f t="shared" si="47"/>
        <v>19</v>
      </c>
      <c r="B979" s="89" t="s">
        <v>23</v>
      </c>
      <c r="C979" s="88" t="s">
        <v>17</v>
      </c>
      <c r="D979" s="125" t="s">
        <v>67</v>
      </c>
      <c r="E979" s="20" t="s">
        <v>75</v>
      </c>
      <c r="F979" s="20">
        <v>0.53</v>
      </c>
      <c r="G979" s="20">
        <v>0.56000000000000005</v>
      </c>
      <c r="H979" s="20">
        <v>0.9</v>
      </c>
      <c r="I979" s="20">
        <v>0.09</v>
      </c>
      <c r="J979" s="20">
        <v>0.45</v>
      </c>
      <c r="K979" s="20">
        <v>2.5371999999999999</v>
      </c>
      <c r="L979" s="35">
        <f t="shared" si="45"/>
        <v>0.09</v>
      </c>
      <c r="M979" s="35">
        <f t="shared" si="46"/>
        <v>1</v>
      </c>
    </row>
    <row r="980" spans="1:13" ht="40.200000000000003" hidden="1" thickBot="1">
      <c r="A980" s="35">
        <f t="shared" si="47"/>
        <v>23</v>
      </c>
      <c r="B980" s="89" t="s">
        <v>23</v>
      </c>
      <c r="C980" s="88" t="s">
        <v>17</v>
      </c>
      <c r="D980" s="125" t="s">
        <v>67</v>
      </c>
      <c r="E980" s="20" t="s">
        <v>84</v>
      </c>
      <c r="F980" s="20">
        <v>0.53</v>
      </c>
      <c r="G980" s="20">
        <v>0.56999999999999995</v>
      </c>
      <c r="H980" s="20">
        <v>0.93</v>
      </c>
      <c r="I980" s="20">
        <v>0.09</v>
      </c>
      <c r="J980" s="20">
        <v>0.38</v>
      </c>
      <c r="K980" s="20">
        <v>2.5091999999999999</v>
      </c>
      <c r="L980" s="35">
        <f t="shared" si="45"/>
        <v>0.09</v>
      </c>
      <c r="M980" s="35">
        <f t="shared" si="46"/>
        <v>1</v>
      </c>
    </row>
    <row r="981" spans="1:13" ht="27" hidden="1" thickBot="1">
      <c r="A981" s="35">
        <f t="shared" si="47"/>
        <v>3</v>
      </c>
      <c r="B981" s="89" t="s">
        <v>23</v>
      </c>
      <c r="C981" s="88" t="s">
        <v>17</v>
      </c>
      <c r="D981" s="125" t="s">
        <v>67</v>
      </c>
      <c r="E981" s="20" t="s">
        <v>85</v>
      </c>
      <c r="F981" s="20">
        <v>0.53</v>
      </c>
      <c r="G981" s="20">
        <v>0.54</v>
      </c>
      <c r="H981" s="20">
        <v>0.9</v>
      </c>
      <c r="I981" s="20">
        <v>0.09</v>
      </c>
      <c r="J981" s="20">
        <v>0.41</v>
      </c>
      <c r="K981" s="20">
        <v>2.4773999999999998</v>
      </c>
      <c r="L981" s="35">
        <f t="shared" si="45"/>
        <v>0.09</v>
      </c>
      <c r="M981" s="35">
        <f t="shared" si="46"/>
        <v>1</v>
      </c>
    </row>
    <row r="982" spans="1:13" ht="40.200000000000003" hidden="1" thickBot="1">
      <c r="A982" s="35">
        <f t="shared" si="47"/>
        <v>23</v>
      </c>
      <c r="B982" s="89" t="s">
        <v>23</v>
      </c>
      <c r="C982" s="88" t="s">
        <v>17</v>
      </c>
      <c r="D982" s="125" t="s">
        <v>67</v>
      </c>
      <c r="E982" s="20" t="s">
        <v>89</v>
      </c>
      <c r="F982" s="20">
        <v>0.53</v>
      </c>
      <c r="G982" s="20">
        <v>0.56999999999999995</v>
      </c>
      <c r="H982" s="20">
        <v>0.9</v>
      </c>
      <c r="I982" s="20">
        <v>0.09</v>
      </c>
      <c r="J982" s="20">
        <v>0.36</v>
      </c>
      <c r="K982" s="20">
        <v>2.4636</v>
      </c>
      <c r="L982" s="35">
        <f t="shared" si="45"/>
        <v>0.09</v>
      </c>
      <c r="M982" s="35">
        <f t="shared" si="46"/>
        <v>1</v>
      </c>
    </row>
    <row r="983" spans="1:13" ht="27" hidden="1" thickBot="1">
      <c r="A983" s="35">
        <f t="shared" si="47"/>
        <v>16</v>
      </c>
      <c r="B983" s="89" t="s">
        <v>23</v>
      </c>
      <c r="C983" s="88" t="s">
        <v>17</v>
      </c>
      <c r="D983" s="125" t="s">
        <v>67</v>
      </c>
      <c r="E983" s="20" t="s">
        <v>72</v>
      </c>
      <c r="F983" s="20">
        <v>0.53</v>
      </c>
      <c r="G983" s="20">
        <v>0.39</v>
      </c>
      <c r="H983" s="20">
        <v>0.9</v>
      </c>
      <c r="I983" s="20">
        <v>0.09</v>
      </c>
      <c r="J983" s="20">
        <v>0.49</v>
      </c>
      <c r="K983" s="20">
        <v>2.4159999999999999</v>
      </c>
      <c r="L983" s="35">
        <f t="shared" si="45"/>
        <v>0.09</v>
      </c>
      <c r="M983" s="35">
        <f t="shared" si="46"/>
        <v>1</v>
      </c>
    </row>
    <row r="984" spans="1:13" ht="27" hidden="1" thickBot="1">
      <c r="A984" s="35">
        <f t="shared" si="47"/>
        <v>13</v>
      </c>
      <c r="B984" s="89" t="s">
        <v>23</v>
      </c>
      <c r="C984" s="88" t="s">
        <v>17</v>
      </c>
      <c r="D984" s="125" t="s">
        <v>67</v>
      </c>
      <c r="E984" s="20" t="s">
        <v>73</v>
      </c>
      <c r="F984" s="20">
        <v>0.53</v>
      </c>
      <c r="G984" s="20">
        <v>0.42</v>
      </c>
      <c r="H984" s="20">
        <v>0.93</v>
      </c>
      <c r="I984" s="20">
        <v>0.09</v>
      </c>
      <c r="J984" s="20">
        <v>0.42</v>
      </c>
      <c r="K984" s="20">
        <v>2.4013</v>
      </c>
      <c r="L984" s="35">
        <f t="shared" si="45"/>
        <v>0.09</v>
      </c>
      <c r="M984" s="35">
        <f t="shared" si="46"/>
        <v>1</v>
      </c>
    </row>
    <row r="985" spans="1:13" ht="27" hidden="1" thickBot="1">
      <c r="A985" s="35">
        <f t="shared" si="47"/>
        <v>18</v>
      </c>
      <c r="B985" s="89" t="s">
        <v>23</v>
      </c>
      <c r="C985" s="88" t="s">
        <v>17</v>
      </c>
      <c r="D985" s="125" t="s">
        <v>67</v>
      </c>
      <c r="E985" s="20" t="s">
        <v>92</v>
      </c>
      <c r="F985" s="20">
        <v>0.54</v>
      </c>
      <c r="G985" s="20">
        <v>0.38</v>
      </c>
      <c r="H985" s="20">
        <v>0.9</v>
      </c>
      <c r="I985" s="20">
        <v>0.09</v>
      </c>
      <c r="J985" s="20">
        <v>0.47</v>
      </c>
      <c r="K985" s="20">
        <v>2.3936999999999999</v>
      </c>
      <c r="L985" s="35">
        <f t="shared" si="45"/>
        <v>0.09</v>
      </c>
      <c r="M985" s="35">
        <f t="shared" si="46"/>
        <v>1</v>
      </c>
    </row>
    <row r="986" spans="1:13" ht="27" hidden="1" thickBot="1">
      <c r="A986" s="35">
        <f t="shared" si="47"/>
        <v>11</v>
      </c>
      <c r="B986" s="89" t="s">
        <v>23</v>
      </c>
      <c r="C986" s="88" t="s">
        <v>17</v>
      </c>
      <c r="D986" s="125" t="s">
        <v>67</v>
      </c>
      <c r="E986" s="20" t="s">
        <v>76</v>
      </c>
      <c r="F986" s="20">
        <v>0.53</v>
      </c>
      <c r="G986" s="20">
        <v>0.31</v>
      </c>
      <c r="H986" s="20">
        <v>0.9</v>
      </c>
      <c r="I986" s="20">
        <v>0.09</v>
      </c>
      <c r="J986" s="20">
        <v>0.51</v>
      </c>
      <c r="K986" s="20">
        <v>2.3473000000000002</v>
      </c>
      <c r="L986" s="35">
        <f t="shared" si="45"/>
        <v>0.09</v>
      </c>
      <c r="M986" s="35">
        <f t="shared" si="46"/>
        <v>1</v>
      </c>
    </row>
    <row r="987" spans="1:13" ht="14.4" hidden="1" thickBot="1">
      <c r="A987" s="35">
        <f t="shared" si="47"/>
        <v>8</v>
      </c>
      <c r="B987" s="89" t="s">
        <v>23</v>
      </c>
      <c r="C987" s="88" t="s">
        <v>17</v>
      </c>
      <c r="D987" s="125" t="s">
        <v>67</v>
      </c>
      <c r="E987" s="20" t="s">
        <v>80</v>
      </c>
      <c r="F987" s="20">
        <v>0.53</v>
      </c>
      <c r="G987" s="20">
        <v>0.28000000000000003</v>
      </c>
      <c r="H987" s="20">
        <v>0.9</v>
      </c>
      <c r="I987" s="20">
        <v>0.19</v>
      </c>
      <c r="J987" s="20">
        <v>0.37</v>
      </c>
      <c r="K987" s="20">
        <v>2.2766999999999999</v>
      </c>
      <c r="L987" s="35">
        <f t="shared" si="45"/>
        <v>0.09</v>
      </c>
      <c r="M987" s="35">
        <f t="shared" si="46"/>
        <v>2</v>
      </c>
    </row>
    <row r="988" spans="1:13" ht="40.200000000000003" hidden="1" thickBot="1">
      <c r="A988" s="35">
        <f t="shared" si="47"/>
        <v>4</v>
      </c>
      <c r="B988" s="89" t="s">
        <v>23</v>
      </c>
      <c r="C988" s="88" t="s">
        <v>17</v>
      </c>
      <c r="D988" s="125" t="s">
        <v>67</v>
      </c>
      <c r="E988" s="20" t="s">
        <v>86</v>
      </c>
      <c r="F988" s="20">
        <v>0.53</v>
      </c>
      <c r="G988" s="20">
        <v>0.28000000000000003</v>
      </c>
      <c r="H988" s="20">
        <v>0.9</v>
      </c>
      <c r="I988" s="20">
        <v>0.09</v>
      </c>
      <c r="J988" s="20">
        <v>0.44</v>
      </c>
      <c r="K988" s="20">
        <v>2.2496999999999998</v>
      </c>
      <c r="L988" s="35">
        <f t="shared" ref="L988:L1051" si="48">_xlfn.MINIFS($I$603:$I$1452,$B$603:$B$1452,B988,$D$603:$D$1452,D988)</f>
        <v>0.09</v>
      </c>
      <c r="M988" s="35">
        <f t="shared" ref="M988:M1051" si="49">ROUND(I988/L988,0)</f>
        <v>1</v>
      </c>
    </row>
    <row r="989" spans="1:13" ht="27" hidden="1" thickBot="1">
      <c r="A989" s="35">
        <f t="shared" si="47"/>
        <v>9</v>
      </c>
      <c r="B989" s="89" t="s">
        <v>23</v>
      </c>
      <c r="C989" s="88" t="s">
        <v>17</v>
      </c>
      <c r="D989" s="125" t="s">
        <v>67</v>
      </c>
      <c r="E989" s="20" t="s">
        <v>93</v>
      </c>
      <c r="F989" s="20">
        <v>0.53</v>
      </c>
      <c r="G989" s="20">
        <v>0.21</v>
      </c>
      <c r="H989" s="20">
        <v>0.93</v>
      </c>
      <c r="I989" s="20">
        <v>0.09</v>
      </c>
      <c r="J989" s="20">
        <v>0.45</v>
      </c>
      <c r="K989" s="20">
        <v>2.2187000000000001</v>
      </c>
      <c r="L989" s="35">
        <f t="shared" si="48"/>
        <v>0.09</v>
      </c>
      <c r="M989" s="35">
        <f t="shared" si="49"/>
        <v>1</v>
      </c>
    </row>
    <row r="990" spans="1:13" ht="27" hidden="1" thickBot="1">
      <c r="A990" s="35">
        <f t="shared" si="47"/>
        <v>9</v>
      </c>
      <c r="B990" s="89" t="s">
        <v>23</v>
      </c>
      <c r="C990" s="88" t="s">
        <v>17</v>
      </c>
      <c r="D990" s="125" t="s">
        <v>67</v>
      </c>
      <c r="E990" s="20" t="s">
        <v>95</v>
      </c>
      <c r="F990" s="20">
        <v>0.53</v>
      </c>
      <c r="G990" s="20">
        <v>0.21</v>
      </c>
      <c r="H990" s="20">
        <v>0.9</v>
      </c>
      <c r="I990" s="20">
        <v>0.09</v>
      </c>
      <c r="J990" s="20">
        <v>0.45</v>
      </c>
      <c r="K990" s="20">
        <v>2.1886000000000001</v>
      </c>
      <c r="L990" s="35">
        <f t="shared" si="48"/>
        <v>0.09</v>
      </c>
      <c r="M990" s="35">
        <f t="shared" si="49"/>
        <v>1</v>
      </c>
    </row>
    <row r="991" spans="1:13" ht="27" hidden="1" thickBot="1">
      <c r="A991" s="35">
        <f t="shared" si="47"/>
        <v>12</v>
      </c>
      <c r="B991" s="89" t="s">
        <v>23</v>
      </c>
      <c r="C991" s="88" t="s">
        <v>17</v>
      </c>
      <c r="D991" s="125" t="s">
        <v>67</v>
      </c>
      <c r="E991" s="20" t="s">
        <v>82</v>
      </c>
      <c r="F991" s="20">
        <v>0.53</v>
      </c>
      <c r="G991" s="20">
        <v>0.14000000000000001</v>
      </c>
      <c r="H991" s="20">
        <v>0.93</v>
      </c>
      <c r="I991" s="20">
        <v>0.09</v>
      </c>
      <c r="J991" s="20">
        <v>0.44</v>
      </c>
      <c r="K991" s="20">
        <v>2.1467999999999998</v>
      </c>
      <c r="L991" s="35">
        <f t="shared" si="48"/>
        <v>0.09</v>
      </c>
      <c r="M991" s="35">
        <f t="shared" si="49"/>
        <v>1</v>
      </c>
    </row>
    <row r="992" spans="1:13" ht="40.200000000000003" hidden="1" thickBot="1">
      <c r="A992" s="35">
        <f t="shared" si="47"/>
        <v>14</v>
      </c>
      <c r="B992" s="89" t="s">
        <v>23</v>
      </c>
      <c r="C992" s="88" t="s">
        <v>17</v>
      </c>
      <c r="D992" s="125" t="s">
        <v>67</v>
      </c>
      <c r="E992" s="20" t="s">
        <v>90</v>
      </c>
      <c r="F992" s="20">
        <v>0.53</v>
      </c>
      <c r="G992" s="20">
        <v>0.2</v>
      </c>
      <c r="H992" s="20">
        <v>0.93</v>
      </c>
      <c r="I992" s="20">
        <v>0.09</v>
      </c>
      <c r="J992" s="20">
        <v>0.34</v>
      </c>
      <c r="K992" s="20">
        <v>2.1040000000000001</v>
      </c>
      <c r="L992" s="35">
        <f t="shared" si="48"/>
        <v>0.09</v>
      </c>
      <c r="M992" s="35">
        <f t="shared" si="49"/>
        <v>1</v>
      </c>
    </row>
    <row r="993" spans="1:13" ht="14.4" hidden="1" thickBot="1">
      <c r="A993" s="35">
        <f t="shared" si="47"/>
        <v>8</v>
      </c>
      <c r="B993" s="89" t="s">
        <v>23</v>
      </c>
      <c r="C993" s="88" t="s">
        <v>17</v>
      </c>
      <c r="D993" s="125" t="s">
        <v>67</v>
      </c>
      <c r="E993" s="20" t="s">
        <v>83</v>
      </c>
      <c r="F993" s="20">
        <v>0.53</v>
      </c>
      <c r="G993" s="20">
        <v>0.25</v>
      </c>
      <c r="H993" s="20">
        <v>0.93</v>
      </c>
      <c r="I993" s="20">
        <v>0.19</v>
      </c>
      <c r="J993" s="20">
        <v>0.17</v>
      </c>
      <c r="K993" s="20">
        <v>2.0813000000000001</v>
      </c>
      <c r="L993" s="35">
        <f t="shared" si="48"/>
        <v>0.09</v>
      </c>
      <c r="M993" s="35">
        <f t="shared" si="49"/>
        <v>2</v>
      </c>
    </row>
    <row r="994" spans="1:13" ht="40.200000000000003" hidden="1" thickBot="1">
      <c r="A994" s="35">
        <f t="shared" si="47"/>
        <v>14</v>
      </c>
      <c r="B994" s="89" t="s">
        <v>23</v>
      </c>
      <c r="C994" s="88" t="s">
        <v>17</v>
      </c>
      <c r="D994" s="125" t="s">
        <v>67</v>
      </c>
      <c r="E994" s="20" t="s">
        <v>91</v>
      </c>
      <c r="F994" s="20">
        <v>0.53</v>
      </c>
      <c r="G994" s="20">
        <v>0.2</v>
      </c>
      <c r="H994" s="20">
        <v>0.9</v>
      </c>
      <c r="I994" s="20">
        <v>0.09</v>
      </c>
      <c r="J994" s="20">
        <v>0.34</v>
      </c>
      <c r="K994" s="20">
        <v>2.0737999999999999</v>
      </c>
      <c r="L994" s="35">
        <f t="shared" si="48"/>
        <v>0.09</v>
      </c>
      <c r="M994" s="35">
        <f t="shared" si="49"/>
        <v>1</v>
      </c>
    </row>
    <row r="995" spans="1:13" ht="27" hidden="1" thickBot="1">
      <c r="A995" s="35">
        <f t="shared" si="47"/>
        <v>13</v>
      </c>
      <c r="B995" s="89" t="s">
        <v>23</v>
      </c>
      <c r="C995" s="88" t="s">
        <v>17</v>
      </c>
      <c r="D995" s="125" t="s">
        <v>67</v>
      </c>
      <c r="E995" s="20" t="s">
        <v>77</v>
      </c>
      <c r="F995" s="20">
        <v>0.53</v>
      </c>
      <c r="G995" s="20">
        <v>0.35</v>
      </c>
      <c r="H995" s="20">
        <v>0.9</v>
      </c>
      <c r="I995" s="20">
        <v>0.09</v>
      </c>
      <c r="J995" s="20">
        <v>0.19</v>
      </c>
      <c r="K995" s="20">
        <v>2.0642</v>
      </c>
      <c r="L995" s="35">
        <f t="shared" si="48"/>
        <v>0.09</v>
      </c>
      <c r="M995" s="35">
        <f t="shared" si="49"/>
        <v>1</v>
      </c>
    </row>
    <row r="996" spans="1:13" ht="27" hidden="1" thickBot="1">
      <c r="A996" s="35">
        <f t="shared" si="47"/>
        <v>15</v>
      </c>
      <c r="B996" s="89" t="s">
        <v>23</v>
      </c>
      <c r="C996" s="88" t="s">
        <v>17</v>
      </c>
      <c r="D996" s="125" t="s">
        <v>67</v>
      </c>
      <c r="E996" s="20" t="s">
        <v>99</v>
      </c>
      <c r="F996" s="20">
        <v>0.53</v>
      </c>
      <c r="G996" s="20">
        <v>0.08</v>
      </c>
      <c r="H996" s="20">
        <v>0.9</v>
      </c>
      <c r="I996" s="20">
        <v>0.09</v>
      </c>
      <c r="J996" s="20">
        <v>0.42</v>
      </c>
      <c r="K996" s="20">
        <v>2.0350999999999999</v>
      </c>
      <c r="L996" s="35">
        <f t="shared" si="48"/>
        <v>0.09</v>
      </c>
      <c r="M996" s="35">
        <f t="shared" si="49"/>
        <v>1</v>
      </c>
    </row>
    <row r="997" spans="1:13" ht="27" hidden="1" thickBot="1">
      <c r="A997" s="35">
        <f t="shared" si="47"/>
        <v>5</v>
      </c>
      <c r="B997" s="89" t="s">
        <v>23</v>
      </c>
      <c r="C997" s="88" t="s">
        <v>17</v>
      </c>
      <c r="D997" s="125" t="s">
        <v>67</v>
      </c>
      <c r="E997" s="20" t="s">
        <v>88</v>
      </c>
      <c r="F997" s="20">
        <v>0.53</v>
      </c>
      <c r="G997" s="20">
        <v>0.12</v>
      </c>
      <c r="H997" s="20">
        <v>0.93</v>
      </c>
      <c r="I997" s="20">
        <v>0.09</v>
      </c>
      <c r="J997" s="20">
        <v>0.36</v>
      </c>
      <c r="K997" s="20">
        <v>2.0343</v>
      </c>
      <c r="L997" s="35">
        <f t="shared" si="48"/>
        <v>0.09</v>
      </c>
      <c r="M997" s="35">
        <f t="shared" si="49"/>
        <v>1</v>
      </c>
    </row>
    <row r="998" spans="1:13" ht="40.200000000000003" hidden="1" thickBot="1">
      <c r="A998" s="35">
        <f t="shared" si="47"/>
        <v>23</v>
      </c>
      <c r="B998" s="89" t="s">
        <v>23</v>
      </c>
      <c r="C998" s="88" t="s">
        <v>17</v>
      </c>
      <c r="D998" s="125" t="s">
        <v>67</v>
      </c>
      <c r="E998" s="20" t="s">
        <v>110</v>
      </c>
      <c r="F998" s="20">
        <v>0.53</v>
      </c>
      <c r="G998" s="20">
        <v>0.56999999999999995</v>
      </c>
      <c r="H998" s="20">
        <v>0.63</v>
      </c>
      <c r="I998" s="20">
        <v>0.09</v>
      </c>
      <c r="J998" s="20">
        <v>0.17</v>
      </c>
      <c r="K998" s="20">
        <v>2.0043000000000002</v>
      </c>
      <c r="L998" s="35">
        <f t="shared" si="48"/>
        <v>0.09</v>
      </c>
      <c r="M998" s="35">
        <f t="shared" si="49"/>
        <v>1</v>
      </c>
    </row>
    <row r="999" spans="1:13" ht="27" hidden="1" thickBot="1">
      <c r="A999" s="35">
        <f t="shared" si="47"/>
        <v>10</v>
      </c>
      <c r="B999" s="89" t="s">
        <v>23</v>
      </c>
      <c r="C999" s="88" t="s">
        <v>17</v>
      </c>
      <c r="D999" s="125" t="s">
        <v>67</v>
      </c>
      <c r="E999" s="20" t="s">
        <v>102</v>
      </c>
      <c r="F999" s="20">
        <v>0.53</v>
      </c>
      <c r="G999" s="20">
        <v>7.0000000000000007E-2</v>
      </c>
      <c r="H999" s="20">
        <v>0.9</v>
      </c>
      <c r="I999" s="20">
        <v>0.09</v>
      </c>
      <c r="J999" s="20">
        <v>0.41</v>
      </c>
      <c r="K999" s="20">
        <v>2.0036</v>
      </c>
      <c r="L999" s="35">
        <f t="shared" si="48"/>
        <v>0.09</v>
      </c>
      <c r="M999" s="35">
        <f t="shared" si="49"/>
        <v>1</v>
      </c>
    </row>
    <row r="1000" spans="1:13" ht="27" hidden="1" thickBot="1">
      <c r="A1000" s="35">
        <f t="shared" si="47"/>
        <v>16</v>
      </c>
      <c r="B1000" s="89" t="s">
        <v>23</v>
      </c>
      <c r="C1000" s="88" t="s">
        <v>17</v>
      </c>
      <c r="D1000" s="125" t="s">
        <v>67</v>
      </c>
      <c r="E1000" s="20" t="s">
        <v>78</v>
      </c>
      <c r="F1000" s="20">
        <v>0.53</v>
      </c>
      <c r="G1000" s="20">
        <v>0.24</v>
      </c>
      <c r="H1000" s="20">
        <v>0.93</v>
      </c>
      <c r="I1000" s="20">
        <v>0.09</v>
      </c>
      <c r="J1000" s="20">
        <v>0.19</v>
      </c>
      <c r="K1000" s="20">
        <v>1.9923999999999999</v>
      </c>
      <c r="L1000" s="35">
        <f t="shared" si="48"/>
        <v>0.09</v>
      </c>
      <c r="M1000" s="35">
        <f t="shared" si="49"/>
        <v>1</v>
      </c>
    </row>
    <row r="1001" spans="1:13" ht="27" hidden="1" thickBot="1">
      <c r="A1001" s="35">
        <f t="shared" si="47"/>
        <v>22</v>
      </c>
      <c r="B1001" s="89" t="s">
        <v>23</v>
      </c>
      <c r="C1001" s="88" t="s">
        <v>17</v>
      </c>
      <c r="D1001" s="125" t="s">
        <v>67</v>
      </c>
      <c r="E1001" s="20" t="s">
        <v>209</v>
      </c>
      <c r="F1001" s="20">
        <v>0.53</v>
      </c>
      <c r="G1001" s="20">
        <v>0.03</v>
      </c>
      <c r="H1001" s="20">
        <v>0.9</v>
      </c>
      <c r="I1001" s="20">
        <v>0.09</v>
      </c>
      <c r="J1001" s="20">
        <v>0.38</v>
      </c>
      <c r="K1001" s="20">
        <v>1.9455</v>
      </c>
      <c r="L1001" s="35">
        <f t="shared" si="48"/>
        <v>0.09</v>
      </c>
      <c r="M1001" s="35">
        <f t="shared" si="49"/>
        <v>1</v>
      </c>
    </row>
    <row r="1002" spans="1:13" ht="40.200000000000003" hidden="1" thickBot="1">
      <c r="A1002" s="35">
        <f t="shared" si="47"/>
        <v>6</v>
      </c>
      <c r="B1002" s="89" t="s">
        <v>23</v>
      </c>
      <c r="C1002" s="88" t="s">
        <v>17</v>
      </c>
      <c r="D1002" s="125" t="s">
        <v>67</v>
      </c>
      <c r="E1002" s="20" t="s">
        <v>87</v>
      </c>
      <c r="F1002" s="20">
        <v>0.53</v>
      </c>
      <c r="G1002" s="20">
        <v>0.04</v>
      </c>
      <c r="H1002" s="20">
        <v>0.9</v>
      </c>
      <c r="I1002" s="20">
        <v>0.09</v>
      </c>
      <c r="J1002" s="20">
        <v>0.36</v>
      </c>
      <c r="K1002" s="20">
        <v>1.9355</v>
      </c>
      <c r="L1002" s="35">
        <f t="shared" si="48"/>
        <v>0.09</v>
      </c>
      <c r="M1002" s="35">
        <f t="shared" si="49"/>
        <v>1</v>
      </c>
    </row>
    <row r="1003" spans="1:13" ht="27" thickBot="1">
      <c r="A1003" s="35">
        <f t="shared" si="47"/>
        <v>1</v>
      </c>
      <c r="B1003" s="89" t="s">
        <v>23</v>
      </c>
      <c r="C1003" s="88" t="s">
        <v>17</v>
      </c>
      <c r="D1003" s="125" t="s">
        <v>67</v>
      </c>
      <c r="E1003" s="59" t="s">
        <v>100</v>
      </c>
      <c r="F1003" s="20">
        <v>0.53</v>
      </c>
      <c r="G1003" s="20">
        <v>0</v>
      </c>
      <c r="H1003" s="20">
        <v>0.93</v>
      </c>
      <c r="I1003" s="20">
        <v>0.09</v>
      </c>
      <c r="J1003" s="20">
        <v>0.36</v>
      </c>
      <c r="K1003" s="20">
        <v>1.9246000000000001</v>
      </c>
      <c r="L1003" s="35">
        <f t="shared" si="48"/>
        <v>0.09</v>
      </c>
      <c r="M1003" s="35">
        <f t="shared" si="49"/>
        <v>1</v>
      </c>
    </row>
    <row r="1004" spans="1:13" ht="27" thickBot="1">
      <c r="A1004" s="35">
        <f t="shared" si="47"/>
        <v>1</v>
      </c>
      <c r="B1004" s="89" t="s">
        <v>23</v>
      </c>
      <c r="C1004" s="88" t="s">
        <v>17</v>
      </c>
      <c r="D1004" s="125" t="s">
        <v>67</v>
      </c>
      <c r="E1004" s="59" t="s">
        <v>104</v>
      </c>
      <c r="F1004" s="20">
        <v>0.53</v>
      </c>
      <c r="G1004" s="20">
        <v>0</v>
      </c>
      <c r="H1004" s="20">
        <v>0.9</v>
      </c>
      <c r="I1004" s="20">
        <v>0.09</v>
      </c>
      <c r="J1004" s="20">
        <v>0.36</v>
      </c>
      <c r="K1004" s="20">
        <v>1.8923000000000001</v>
      </c>
      <c r="L1004" s="35">
        <f t="shared" si="48"/>
        <v>0.09</v>
      </c>
      <c r="M1004" s="35">
        <f t="shared" si="49"/>
        <v>1</v>
      </c>
    </row>
    <row r="1005" spans="1:13" ht="27" hidden="1" thickBot="1">
      <c r="A1005" s="35">
        <f t="shared" si="47"/>
        <v>5</v>
      </c>
      <c r="B1005" s="89" t="s">
        <v>23</v>
      </c>
      <c r="C1005" s="88" t="s">
        <v>17</v>
      </c>
      <c r="D1005" s="125" t="s">
        <v>67</v>
      </c>
      <c r="E1005" s="20" t="s">
        <v>94</v>
      </c>
      <c r="F1005" s="20">
        <v>0.53</v>
      </c>
      <c r="G1005" s="20">
        <v>0.15</v>
      </c>
      <c r="H1005" s="20">
        <v>0.9</v>
      </c>
      <c r="I1005" s="20">
        <v>0.09</v>
      </c>
      <c r="J1005" s="20">
        <v>0.2</v>
      </c>
      <c r="K1005" s="20">
        <v>1.8832</v>
      </c>
      <c r="L1005" s="35">
        <f t="shared" si="48"/>
        <v>0.09</v>
      </c>
      <c r="M1005" s="35">
        <f t="shared" si="49"/>
        <v>1</v>
      </c>
    </row>
    <row r="1006" spans="1:13" ht="14.4" hidden="1" thickBot="1">
      <c r="A1006" s="35">
        <f t="shared" si="47"/>
        <v>2</v>
      </c>
      <c r="B1006" s="89" t="s">
        <v>23</v>
      </c>
      <c r="C1006" s="88" t="s">
        <v>17</v>
      </c>
      <c r="D1006" s="125" t="s">
        <v>67</v>
      </c>
      <c r="E1006" s="20" t="s">
        <v>103</v>
      </c>
      <c r="F1006" s="20">
        <v>0.53</v>
      </c>
      <c r="G1006" s="20">
        <v>0</v>
      </c>
      <c r="H1006" s="20">
        <v>0.93</v>
      </c>
      <c r="I1006" s="20">
        <v>0.09</v>
      </c>
      <c r="J1006" s="20">
        <v>0.3</v>
      </c>
      <c r="K1006" s="20">
        <v>1.8601000000000001</v>
      </c>
      <c r="L1006" s="35">
        <f t="shared" si="48"/>
        <v>0.09</v>
      </c>
      <c r="M1006" s="35">
        <f t="shared" si="49"/>
        <v>1</v>
      </c>
    </row>
    <row r="1007" spans="1:13" ht="27" hidden="1" thickBot="1">
      <c r="A1007" s="35">
        <f t="shared" si="47"/>
        <v>7</v>
      </c>
      <c r="B1007" s="89" t="s">
        <v>23</v>
      </c>
      <c r="C1007" s="88" t="s">
        <v>17</v>
      </c>
      <c r="D1007" s="125" t="s">
        <v>67</v>
      </c>
      <c r="E1007" s="20" t="s">
        <v>96</v>
      </c>
      <c r="F1007" s="20">
        <v>0.54</v>
      </c>
      <c r="G1007" s="20">
        <v>0.28999999999999998</v>
      </c>
      <c r="H1007" s="20">
        <v>0.63</v>
      </c>
      <c r="I1007" s="20">
        <v>0.19</v>
      </c>
      <c r="J1007" s="20">
        <v>0.13</v>
      </c>
      <c r="K1007" s="20">
        <v>1.7797000000000001</v>
      </c>
      <c r="L1007" s="35">
        <f t="shared" si="48"/>
        <v>0.09</v>
      </c>
      <c r="M1007" s="35">
        <f t="shared" si="49"/>
        <v>2</v>
      </c>
    </row>
    <row r="1008" spans="1:13" ht="14.4" hidden="1" thickBot="1">
      <c r="A1008" s="35">
        <f t="shared" si="47"/>
        <v>20</v>
      </c>
      <c r="B1008" s="89" t="s">
        <v>23</v>
      </c>
      <c r="C1008" s="88" t="s">
        <v>17</v>
      </c>
      <c r="D1008" s="125" t="s">
        <v>67</v>
      </c>
      <c r="E1008" s="20" t="s">
        <v>108</v>
      </c>
      <c r="F1008" s="20">
        <v>0.53</v>
      </c>
      <c r="G1008" s="20">
        <v>0.06</v>
      </c>
      <c r="H1008" s="20">
        <v>0.9</v>
      </c>
      <c r="I1008" s="20">
        <v>0.09</v>
      </c>
      <c r="J1008" s="20">
        <v>0.16</v>
      </c>
      <c r="K1008" s="20">
        <v>1.7495000000000001</v>
      </c>
      <c r="L1008" s="35">
        <f t="shared" si="48"/>
        <v>0.09</v>
      </c>
      <c r="M1008" s="35">
        <f t="shared" si="49"/>
        <v>1</v>
      </c>
    </row>
    <row r="1009" spans="1:13" ht="27" hidden="1" thickBot="1">
      <c r="A1009" s="35">
        <f t="shared" si="47"/>
        <v>9</v>
      </c>
      <c r="B1009" s="89" t="s">
        <v>23</v>
      </c>
      <c r="C1009" s="88" t="s">
        <v>17</v>
      </c>
      <c r="D1009" s="125" t="s">
        <v>67</v>
      </c>
      <c r="E1009" s="20" t="s">
        <v>111</v>
      </c>
      <c r="F1009" s="20">
        <v>0.53</v>
      </c>
      <c r="G1009" s="20">
        <v>0.34</v>
      </c>
      <c r="H1009" s="20">
        <v>0.63</v>
      </c>
      <c r="I1009" s="20">
        <v>0.09</v>
      </c>
      <c r="J1009" s="20">
        <v>0.15</v>
      </c>
      <c r="K1009" s="20">
        <v>1.7459</v>
      </c>
      <c r="L1009" s="35">
        <f t="shared" si="48"/>
        <v>0.09</v>
      </c>
      <c r="M1009" s="35">
        <f t="shared" si="49"/>
        <v>1</v>
      </c>
    </row>
    <row r="1010" spans="1:13" ht="40.200000000000003" hidden="1" thickBot="1">
      <c r="A1010" s="35">
        <f t="shared" si="47"/>
        <v>17</v>
      </c>
      <c r="B1010" s="89" t="s">
        <v>23</v>
      </c>
      <c r="C1010" s="88" t="s">
        <v>17</v>
      </c>
      <c r="D1010" s="125" t="s">
        <v>67</v>
      </c>
      <c r="E1010" s="20" t="s">
        <v>113</v>
      </c>
      <c r="F1010" s="20">
        <v>0.53</v>
      </c>
      <c r="G1010" s="20">
        <v>0.08</v>
      </c>
      <c r="H1010" s="20">
        <v>0.66</v>
      </c>
      <c r="I1010" s="20">
        <v>0.09</v>
      </c>
      <c r="J1010" s="20">
        <v>0.36</v>
      </c>
      <c r="K1010" s="20">
        <v>1.7341</v>
      </c>
      <c r="L1010" s="35">
        <f t="shared" si="48"/>
        <v>0.09</v>
      </c>
      <c r="M1010" s="35">
        <f t="shared" si="49"/>
        <v>1</v>
      </c>
    </row>
    <row r="1011" spans="1:13" ht="40.200000000000003" hidden="1" thickBot="1">
      <c r="A1011" s="35">
        <f t="shared" si="47"/>
        <v>4</v>
      </c>
      <c r="B1011" s="89" t="s">
        <v>23</v>
      </c>
      <c r="C1011" s="88" t="s">
        <v>17</v>
      </c>
      <c r="D1011" s="125" t="s">
        <v>67</v>
      </c>
      <c r="E1011" s="20" t="s">
        <v>107</v>
      </c>
      <c r="F1011" s="20">
        <v>0.53</v>
      </c>
      <c r="G1011" s="20">
        <v>0</v>
      </c>
      <c r="H1011" s="20">
        <v>0.93</v>
      </c>
      <c r="I1011" s="20">
        <v>0.09</v>
      </c>
      <c r="J1011" s="20">
        <v>0.17</v>
      </c>
      <c r="K1011" s="20">
        <v>1.7273000000000001</v>
      </c>
      <c r="L1011" s="35">
        <f t="shared" si="48"/>
        <v>0.09</v>
      </c>
      <c r="M1011" s="35">
        <f t="shared" si="49"/>
        <v>1</v>
      </c>
    </row>
    <row r="1012" spans="1:13" ht="27" hidden="1" thickBot="1">
      <c r="A1012" s="35">
        <f t="shared" si="47"/>
        <v>10</v>
      </c>
      <c r="B1012" s="89" t="s">
        <v>23</v>
      </c>
      <c r="C1012" s="88" t="s">
        <v>17</v>
      </c>
      <c r="D1012" s="125" t="s">
        <v>67</v>
      </c>
      <c r="E1012" s="20" t="s">
        <v>106</v>
      </c>
      <c r="F1012" s="20">
        <v>0.53</v>
      </c>
      <c r="G1012" s="20">
        <v>0</v>
      </c>
      <c r="H1012" s="20">
        <v>0.93</v>
      </c>
      <c r="I1012" s="20">
        <v>0.09</v>
      </c>
      <c r="J1012" s="20">
        <v>0.16</v>
      </c>
      <c r="K1012" s="20">
        <v>1.7202999999999999</v>
      </c>
      <c r="L1012" s="35">
        <f t="shared" si="48"/>
        <v>0.09</v>
      </c>
      <c r="M1012" s="35">
        <f t="shared" si="49"/>
        <v>1</v>
      </c>
    </row>
    <row r="1013" spans="1:13" ht="27" hidden="1" thickBot="1">
      <c r="A1013" s="35">
        <f t="shared" si="47"/>
        <v>19</v>
      </c>
      <c r="B1013" s="89" t="s">
        <v>23</v>
      </c>
      <c r="C1013" s="88" t="s">
        <v>17</v>
      </c>
      <c r="D1013" s="125" t="s">
        <v>67</v>
      </c>
      <c r="E1013" s="20" t="s">
        <v>97</v>
      </c>
      <c r="F1013" s="20">
        <v>0.53</v>
      </c>
      <c r="G1013" s="20">
        <v>0</v>
      </c>
      <c r="H1013" s="20">
        <v>0.93</v>
      </c>
      <c r="I1013" s="20">
        <v>0.09</v>
      </c>
      <c r="J1013" s="20">
        <v>0.16</v>
      </c>
      <c r="K1013" s="20">
        <v>1.7202999999999999</v>
      </c>
      <c r="L1013" s="35">
        <f t="shared" si="48"/>
        <v>0.09</v>
      </c>
      <c r="M1013" s="35">
        <f t="shared" si="49"/>
        <v>1</v>
      </c>
    </row>
    <row r="1014" spans="1:13" ht="40.200000000000003" hidden="1" thickBot="1">
      <c r="A1014" s="35">
        <f t="shared" si="47"/>
        <v>17</v>
      </c>
      <c r="B1014" s="89" t="s">
        <v>23</v>
      </c>
      <c r="C1014" s="88" t="s">
        <v>17</v>
      </c>
      <c r="D1014" s="125" t="s">
        <v>67</v>
      </c>
      <c r="E1014" s="20" t="s">
        <v>109</v>
      </c>
      <c r="F1014" s="20">
        <v>0.53</v>
      </c>
      <c r="G1014" s="20">
        <v>0</v>
      </c>
      <c r="H1014" s="20">
        <v>0.9</v>
      </c>
      <c r="I1014" s="20">
        <v>0.09</v>
      </c>
      <c r="J1014" s="20">
        <v>0.15</v>
      </c>
      <c r="K1014" s="20">
        <v>1.6758999999999999</v>
      </c>
      <c r="L1014" s="35">
        <f t="shared" si="48"/>
        <v>0.09</v>
      </c>
      <c r="M1014" s="35">
        <f t="shared" si="49"/>
        <v>1</v>
      </c>
    </row>
    <row r="1015" spans="1:13" ht="40.200000000000003" hidden="1" thickBot="1">
      <c r="A1015" s="35">
        <f t="shared" si="47"/>
        <v>6</v>
      </c>
      <c r="B1015" s="89" t="s">
        <v>23</v>
      </c>
      <c r="C1015" s="88" t="s">
        <v>17</v>
      </c>
      <c r="D1015" s="125" t="s">
        <v>67</v>
      </c>
      <c r="E1015" s="20" t="s">
        <v>105</v>
      </c>
      <c r="F1015" s="20">
        <v>0.53</v>
      </c>
      <c r="G1015" s="20">
        <v>0.04</v>
      </c>
      <c r="H1015" s="20">
        <v>0.66</v>
      </c>
      <c r="I1015" s="20">
        <v>0.09</v>
      </c>
      <c r="J1015" s="20">
        <v>0.32</v>
      </c>
      <c r="K1015" s="20">
        <v>1.6514</v>
      </c>
      <c r="L1015" s="35">
        <f t="shared" si="48"/>
        <v>0.09</v>
      </c>
      <c r="M1015" s="35">
        <f t="shared" si="49"/>
        <v>1</v>
      </c>
    </row>
    <row r="1016" spans="1:13" ht="40.200000000000003" hidden="1" thickBot="1">
      <c r="A1016" s="35">
        <f t="shared" si="47"/>
        <v>14</v>
      </c>
      <c r="B1016" s="89" t="s">
        <v>23</v>
      </c>
      <c r="C1016" s="88" t="s">
        <v>17</v>
      </c>
      <c r="D1016" s="125" t="s">
        <v>67</v>
      </c>
      <c r="E1016" s="20" t="s">
        <v>112</v>
      </c>
      <c r="F1016" s="20">
        <v>0.53</v>
      </c>
      <c r="G1016" s="20">
        <v>0.19</v>
      </c>
      <c r="H1016" s="20">
        <v>0.63</v>
      </c>
      <c r="I1016" s="20">
        <v>0.09</v>
      </c>
      <c r="J1016" s="20">
        <v>0.15</v>
      </c>
      <c r="K1016" s="20">
        <v>1.603</v>
      </c>
      <c r="L1016" s="35">
        <f t="shared" si="48"/>
        <v>0.09</v>
      </c>
      <c r="M1016" s="35">
        <f t="shared" si="49"/>
        <v>1</v>
      </c>
    </row>
    <row r="1017" spans="1:13" ht="27" hidden="1" thickBot="1">
      <c r="A1017" s="35">
        <f t="shared" si="47"/>
        <v>12</v>
      </c>
      <c r="B1017" s="89" t="s">
        <v>23</v>
      </c>
      <c r="C1017" s="88" t="s">
        <v>17</v>
      </c>
      <c r="D1017" s="125" t="s">
        <v>67</v>
      </c>
      <c r="E1017" s="20" t="s">
        <v>101</v>
      </c>
      <c r="F1017" s="20">
        <v>0.53</v>
      </c>
      <c r="G1017" s="20">
        <v>0</v>
      </c>
      <c r="H1017" s="20">
        <v>0.9</v>
      </c>
      <c r="I1017" s="20">
        <v>0.09</v>
      </c>
      <c r="J1017" s="20">
        <v>0</v>
      </c>
      <c r="K1017" s="20">
        <v>1.5301</v>
      </c>
      <c r="L1017" s="35">
        <f t="shared" si="48"/>
        <v>0.09</v>
      </c>
      <c r="M1017" s="35">
        <f t="shared" si="49"/>
        <v>1</v>
      </c>
    </row>
    <row r="1018" spans="1:13" ht="14.4" hidden="1" thickBot="1">
      <c r="A1018" s="35">
        <f t="shared" si="47"/>
        <v>20</v>
      </c>
      <c r="B1018" s="89" t="s">
        <v>23</v>
      </c>
      <c r="C1018" s="88" t="s">
        <v>17</v>
      </c>
      <c r="D1018" s="125" t="s">
        <v>67</v>
      </c>
      <c r="E1018" s="20" t="s">
        <v>115</v>
      </c>
      <c r="F1018" s="20">
        <v>0.53</v>
      </c>
      <c r="G1018" s="20">
        <v>0.06</v>
      </c>
      <c r="H1018" s="20">
        <v>0.63</v>
      </c>
      <c r="I1018" s="20">
        <v>0.09</v>
      </c>
      <c r="J1018" s="20">
        <v>0.14000000000000001</v>
      </c>
      <c r="K1018" s="20">
        <v>1.458</v>
      </c>
      <c r="L1018" s="35">
        <f t="shared" si="48"/>
        <v>0.09</v>
      </c>
      <c r="M1018" s="35">
        <f t="shared" si="49"/>
        <v>1</v>
      </c>
    </row>
    <row r="1019" spans="1:13" ht="14.4" hidden="1" thickBot="1">
      <c r="A1019" s="35">
        <f t="shared" si="47"/>
        <v>2</v>
      </c>
      <c r="B1019" s="89" t="s">
        <v>23</v>
      </c>
      <c r="C1019" s="88" t="s">
        <v>17</v>
      </c>
      <c r="D1019" s="125" t="s">
        <v>67</v>
      </c>
      <c r="E1019" s="20" t="s">
        <v>114</v>
      </c>
      <c r="F1019" s="20">
        <v>0.53</v>
      </c>
      <c r="G1019" s="20">
        <v>0.22</v>
      </c>
      <c r="H1019" s="20">
        <v>0.36</v>
      </c>
      <c r="I1019" s="20">
        <v>0.09</v>
      </c>
      <c r="J1019" s="20">
        <v>0.09</v>
      </c>
      <c r="K1019" s="20">
        <v>1.2963</v>
      </c>
      <c r="L1019" s="35">
        <f t="shared" si="48"/>
        <v>0.09</v>
      </c>
      <c r="M1019" s="35">
        <f t="shared" si="49"/>
        <v>1</v>
      </c>
    </row>
    <row r="1020" spans="1:13" ht="27" thickBot="1">
      <c r="A1020" s="35">
        <f t="shared" si="47"/>
        <v>1</v>
      </c>
      <c r="B1020" s="89" t="s">
        <v>23</v>
      </c>
      <c r="C1020" s="88" t="s">
        <v>17</v>
      </c>
      <c r="D1020" s="125" t="s">
        <v>116</v>
      </c>
      <c r="E1020" s="59" t="s">
        <v>119</v>
      </c>
      <c r="F1020" s="20">
        <v>0.28999999999999998</v>
      </c>
      <c r="G1020" s="20">
        <v>2.2599999999999998</v>
      </c>
      <c r="H1020" s="20">
        <v>0.97</v>
      </c>
      <c r="I1020" s="20">
        <v>0.09</v>
      </c>
      <c r="J1020" s="20">
        <v>0.18</v>
      </c>
      <c r="K1020" s="20">
        <v>3.7896000000000001</v>
      </c>
      <c r="L1020" s="35">
        <f t="shared" si="48"/>
        <v>0.09</v>
      </c>
      <c r="M1020" s="35">
        <f t="shared" si="49"/>
        <v>1</v>
      </c>
    </row>
    <row r="1021" spans="1:13" ht="40.200000000000003" hidden="1" thickBot="1">
      <c r="A1021" s="35">
        <f t="shared" si="47"/>
        <v>17</v>
      </c>
      <c r="B1021" s="89" t="s">
        <v>23</v>
      </c>
      <c r="C1021" s="88" t="s">
        <v>17</v>
      </c>
      <c r="D1021" s="125" t="s">
        <v>116</v>
      </c>
      <c r="E1021" s="20" t="s">
        <v>120</v>
      </c>
      <c r="F1021" s="20">
        <v>0.28999999999999998</v>
      </c>
      <c r="G1021" s="20">
        <v>2.25</v>
      </c>
      <c r="H1021" s="20">
        <v>0.97</v>
      </c>
      <c r="I1021" s="20">
        <v>0.09</v>
      </c>
      <c r="J1021" s="20">
        <v>0.16</v>
      </c>
      <c r="K1021" s="20">
        <v>3.7570000000000001</v>
      </c>
      <c r="L1021" s="35">
        <f t="shared" si="48"/>
        <v>0.09</v>
      </c>
      <c r="M1021" s="35">
        <f t="shared" si="49"/>
        <v>1</v>
      </c>
    </row>
    <row r="1022" spans="1:13" ht="27" hidden="1" thickBot="1">
      <c r="A1022" s="35">
        <f t="shared" si="47"/>
        <v>21</v>
      </c>
      <c r="B1022" s="89" t="s">
        <v>23</v>
      </c>
      <c r="C1022" s="88" t="s">
        <v>17</v>
      </c>
      <c r="D1022" s="125" t="s">
        <v>116</v>
      </c>
      <c r="E1022" s="20" t="s">
        <v>117</v>
      </c>
      <c r="F1022" s="20">
        <v>0.28999999999999998</v>
      </c>
      <c r="G1022" s="20">
        <v>1.82</v>
      </c>
      <c r="H1022" s="20">
        <v>0.97</v>
      </c>
      <c r="I1022" s="20">
        <v>0.17</v>
      </c>
      <c r="J1022" s="20">
        <v>0.2</v>
      </c>
      <c r="K1022" s="20">
        <v>3.4439000000000002</v>
      </c>
      <c r="L1022" s="35">
        <f t="shared" si="48"/>
        <v>0.09</v>
      </c>
      <c r="M1022" s="35">
        <f t="shared" si="49"/>
        <v>2</v>
      </c>
    </row>
    <row r="1023" spans="1:13" ht="27" hidden="1" thickBot="1">
      <c r="A1023" s="35">
        <f t="shared" si="47"/>
        <v>3</v>
      </c>
      <c r="B1023" s="89" t="s">
        <v>23</v>
      </c>
      <c r="C1023" s="88" t="s">
        <v>17</v>
      </c>
      <c r="D1023" s="125" t="s">
        <v>116</v>
      </c>
      <c r="E1023" s="20" t="s">
        <v>118</v>
      </c>
      <c r="F1023" s="20">
        <v>0.28999999999999998</v>
      </c>
      <c r="G1023" s="20">
        <v>0.05</v>
      </c>
      <c r="H1023" s="20">
        <v>2.31</v>
      </c>
      <c r="I1023" s="20">
        <v>0.09</v>
      </c>
      <c r="J1023" s="20">
        <v>0.09</v>
      </c>
      <c r="K1023" s="20">
        <v>2.8296000000000001</v>
      </c>
      <c r="L1023" s="35">
        <f t="shared" si="48"/>
        <v>0.09</v>
      </c>
      <c r="M1023" s="35">
        <f t="shared" si="49"/>
        <v>1</v>
      </c>
    </row>
    <row r="1024" spans="1:13" ht="40.200000000000003" hidden="1" thickBot="1">
      <c r="A1024" s="35">
        <f t="shared" si="47"/>
        <v>23</v>
      </c>
      <c r="B1024" s="89" t="s">
        <v>23</v>
      </c>
      <c r="C1024" s="88" t="s">
        <v>17</v>
      </c>
      <c r="D1024" s="125" t="s">
        <v>116</v>
      </c>
      <c r="E1024" s="20" t="s">
        <v>128</v>
      </c>
      <c r="F1024" s="20">
        <v>0.28999999999999998</v>
      </c>
      <c r="G1024" s="20">
        <v>1.34</v>
      </c>
      <c r="H1024" s="20">
        <v>0.97</v>
      </c>
      <c r="I1024" s="20">
        <v>0.09</v>
      </c>
      <c r="J1024" s="20">
        <v>0.12</v>
      </c>
      <c r="K1024" s="20">
        <v>2.7989000000000002</v>
      </c>
      <c r="L1024" s="35">
        <f t="shared" si="48"/>
        <v>0.09</v>
      </c>
      <c r="M1024" s="35">
        <f t="shared" si="49"/>
        <v>1</v>
      </c>
    </row>
    <row r="1025" spans="1:13" ht="40.200000000000003" hidden="1" thickBot="1">
      <c r="A1025" s="35">
        <f t="shared" si="47"/>
        <v>23</v>
      </c>
      <c r="B1025" s="89" t="s">
        <v>23</v>
      </c>
      <c r="C1025" s="88" t="s">
        <v>17</v>
      </c>
      <c r="D1025" s="125" t="s">
        <v>116</v>
      </c>
      <c r="E1025" s="20" t="s">
        <v>129</v>
      </c>
      <c r="F1025" s="20">
        <v>0.28999999999999998</v>
      </c>
      <c r="G1025" s="20">
        <v>1.34</v>
      </c>
      <c r="H1025" s="20">
        <v>0.97</v>
      </c>
      <c r="I1025" s="20">
        <v>0.09</v>
      </c>
      <c r="J1025" s="20">
        <v>0.08</v>
      </c>
      <c r="K1025" s="20">
        <v>2.7599</v>
      </c>
      <c r="L1025" s="35">
        <f t="shared" si="48"/>
        <v>0.09</v>
      </c>
      <c r="M1025" s="35">
        <f t="shared" si="49"/>
        <v>1</v>
      </c>
    </row>
    <row r="1026" spans="1:13" ht="40.200000000000003" hidden="1" thickBot="1">
      <c r="A1026" s="35">
        <f t="shared" si="47"/>
        <v>23</v>
      </c>
      <c r="B1026" s="89" t="s">
        <v>23</v>
      </c>
      <c r="C1026" s="88" t="s">
        <v>17</v>
      </c>
      <c r="D1026" s="125" t="s">
        <v>116</v>
      </c>
      <c r="E1026" s="20" t="s">
        <v>133</v>
      </c>
      <c r="F1026" s="20">
        <v>0.28999999999999998</v>
      </c>
      <c r="G1026" s="20">
        <v>1.34</v>
      </c>
      <c r="H1026" s="20">
        <v>0.89</v>
      </c>
      <c r="I1026" s="20">
        <v>0.09</v>
      </c>
      <c r="J1026" s="20">
        <v>0.08</v>
      </c>
      <c r="K1026" s="20">
        <v>2.6854</v>
      </c>
      <c r="L1026" s="35">
        <f t="shared" si="48"/>
        <v>0.09</v>
      </c>
      <c r="M1026" s="35">
        <f t="shared" si="49"/>
        <v>1</v>
      </c>
    </row>
    <row r="1027" spans="1:13" ht="27" hidden="1" thickBot="1">
      <c r="A1027" s="35">
        <f t="shared" si="47"/>
        <v>19</v>
      </c>
      <c r="B1027" s="89" t="s">
        <v>23</v>
      </c>
      <c r="C1027" s="88" t="s">
        <v>17</v>
      </c>
      <c r="D1027" s="125" t="s">
        <v>116</v>
      </c>
      <c r="E1027" s="20" t="s">
        <v>122</v>
      </c>
      <c r="F1027" s="20">
        <v>0.28999999999999998</v>
      </c>
      <c r="G1027" s="20">
        <v>1.0900000000000001</v>
      </c>
      <c r="H1027" s="20">
        <v>0.97</v>
      </c>
      <c r="I1027" s="20">
        <v>0.09</v>
      </c>
      <c r="J1027" s="20">
        <v>0.15</v>
      </c>
      <c r="K1027" s="20">
        <v>2.5853999999999999</v>
      </c>
      <c r="L1027" s="35">
        <f t="shared" si="48"/>
        <v>0.09</v>
      </c>
      <c r="M1027" s="35">
        <f t="shared" si="49"/>
        <v>1</v>
      </c>
    </row>
    <row r="1028" spans="1:13" ht="27" hidden="1" thickBot="1">
      <c r="A1028" s="35">
        <f t="shared" si="47"/>
        <v>22</v>
      </c>
      <c r="B1028" s="89" t="s">
        <v>23</v>
      </c>
      <c r="C1028" s="88" t="s">
        <v>17</v>
      </c>
      <c r="D1028" s="125" t="s">
        <v>116</v>
      </c>
      <c r="E1028" s="20" t="s">
        <v>210</v>
      </c>
      <c r="F1028" s="20">
        <v>0.28999999999999998</v>
      </c>
      <c r="G1028" s="20">
        <v>0.86</v>
      </c>
      <c r="H1028" s="20">
        <v>0.97</v>
      </c>
      <c r="I1028" s="20">
        <v>0.09</v>
      </c>
      <c r="J1028" s="20">
        <v>0.11</v>
      </c>
      <c r="K1028" s="20">
        <v>2.3172000000000001</v>
      </c>
      <c r="L1028" s="35">
        <f t="shared" si="48"/>
        <v>0.09</v>
      </c>
      <c r="M1028" s="35">
        <f t="shared" si="49"/>
        <v>1</v>
      </c>
    </row>
    <row r="1029" spans="1:13" ht="27" hidden="1" thickBot="1">
      <c r="A1029" s="35">
        <f t="shared" si="47"/>
        <v>9</v>
      </c>
      <c r="B1029" s="89" t="s">
        <v>23</v>
      </c>
      <c r="C1029" s="88" t="s">
        <v>17</v>
      </c>
      <c r="D1029" s="125" t="s">
        <v>116</v>
      </c>
      <c r="E1029" s="20" t="s">
        <v>130</v>
      </c>
      <c r="F1029" s="20">
        <v>0.28999999999999998</v>
      </c>
      <c r="G1029" s="20">
        <v>0.79</v>
      </c>
      <c r="H1029" s="20">
        <v>0.97</v>
      </c>
      <c r="I1029" s="20">
        <v>0.09</v>
      </c>
      <c r="J1029" s="20">
        <v>0.15</v>
      </c>
      <c r="K1029" s="20">
        <v>2.2848000000000002</v>
      </c>
      <c r="L1029" s="35">
        <f t="shared" si="48"/>
        <v>0.09</v>
      </c>
      <c r="M1029" s="35">
        <f t="shared" si="49"/>
        <v>1</v>
      </c>
    </row>
    <row r="1030" spans="1:13" ht="27" hidden="1" thickBot="1">
      <c r="A1030" s="35">
        <f t="shared" ref="A1030:A1093" si="50">IF(E1030="",0,--SUBSTITUTE(TRIM(RIGHT(SUBSTITUTE(E1030,"(",REPT(" ",99)),99)),")",))</f>
        <v>10</v>
      </c>
      <c r="B1030" s="89" t="s">
        <v>23</v>
      </c>
      <c r="C1030" s="88" t="s">
        <v>17</v>
      </c>
      <c r="D1030" s="125" t="s">
        <v>116</v>
      </c>
      <c r="E1030" s="20" t="s">
        <v>126</v>
      </c>
      <c r="F1030" s="20">
        <v>0.28999999999999998</v>
      </c>
      <c r="G1030" s="20">
        <v>0.76</v>
      </c>
      <c r="H1030" s="20">
        <v>0.97</v>
      </c>
      <c r="I1030" s="20">
        <v>0.09</v>
      </c>
      <c r="J1030" s="20">
        <v>0.16</v>
      </c>
      <c r="K1030" s="20">
        <v>2.2702</v>
      </c>
      <c r="L1030" s="35">
        <f t="shared" si="48"/>
        <v>0.09</v>
      </c>
      <c r="M1030" s="35">
        <f t="shared" si="49"/>
        <v>1</v>
      </c>
    </row>
    <row r="1031" spans="1:13" ht="27" hidden="1" thickBot="1">
      <c r="A1031" s="35">
        <f t="shared" si="50"/>
        <v>13</v>
      </c>
      <c r="B1031" s="89" t="s">
        <v>23</v>
      </c>
      <c r="C1031" s="88" t="s">
        <v>17</v>
      </c>
      <c r="D1031" s="125" t="s">
        <v>116</v>
      </c>
      <c r="E1031" s="20" t="s">
        <v>123</v>
      </c>
      <c r="F1031" s="20">
        <v>0.28999999999999998</v>
      </c>
      <c r="G1031" s="20">
        <v>0.74</v>
      </c>
      <c r="H1031" s="20">
        <v>0.97</v>
      </c>
      <c r="I1031" s="20">
        <v>0.09</v>
      </c>
      <c r="J1031" s="20">
        <v>0.13</v>
      </c>
      <c r="K1031" s="20">
        <v>2.2210999999999999</v>
      </c>
      <c r="L1031" s="35">
        <f t="shared" si="48"/>
        <v>0.09</v>
      </c>
      <c r="M1031" s="35">
        <f t="shared" si="49"/>
        <v>1</v>
      </c>
    </row>
    <row r="1032" spans="1:13" ht="27" hidden="1" thickBot="1">
      <c r="A1032" s="35">
        <f t="shared" si="50"/>
        <v>7</v>
      </c>
      <c r="B1032" s="89" t="s">
        <v>23</v>
      </c>
      <c r="C1032" s="88" t="s">
        <v>17</v>
      </c>
      <c r="D1032" s="125" t="s">
        <v>116</v>
      </c>
      <c r="E1032" s="20" t="s">
        <v>127</v>
      </c>
      <c r="F1032" s="20">
        <v>0.28999999999999998</v>
      </c>
      <c r="G1032" s="20">
        <v>0.64</v>
      </c>
      <c r="H1032" s="20">
        <v>0.97</v>
      </c>
      <c r="I1032" s="20">
        <v>0.17</v>
      </c>
      <c r="J1032" s="20">
        <v>0.14000000000000001</v>
      </c>
      <c r="K1032" s="20">
        <v>2.206</v>
      </c>
      <c r="L1032" s="35">
        <f t="shared" si="48"/>
        <v>0.09</v>
      </c>
      <c r="M1032" s="35">
        <f t="shared" si="49"/>
        <v>2</v>
      </c>
    </row>
    <row r="1033" spans="1:13" ht="27" hidden="1" thickBot="1">
      <c r="A1033" s="35">
        <f t="shared" si="50"/>
        <v>16</v>
      </c>
      <c r="B1033" s="89" t="s">
        <v>23</v>
      </c>
      <c r="C1033" s="88" t="s">
        <v>17</v>
      </c>
      <c r="D1033" s="125" t="s">
        <v>116</v>
      </c>
      <c r="E1033" s="20" t="s">
        <v>121</v>
      </c>
      <c r="F1033" s="20">
        <v>0.28999999999999998</v>
      </c>
      <c r="G1033" s="20">
        <v>0.61</v>
      </c>
      <c r="H1033" s="20">
        <v>0.97</v>
      </c>
      <c r="I1033" s="20">
        <v>0.09</v>
      </c>
      <c r="J1033" s="20">
        <v>0.2</v>
      </c>
      <c r="K1033" s="20">
        <v>2.1583000000000001</v>
      </c>
      <c r="L1033" s="35">
        <f t="shared" si="48"/>
        <v>0.09</v>
      </c>
      <c r="M1033" s="35">
        <f t="shared" si="49"/>
        <v>1</v>
      </c>
    </row>
    <row r="1034" spans="1:13" ht="27" hidden="1" thickBot="1">
      <c r="A1034" s="35">
        <f t="shared" si="50"/>
        <v>13</v>
      </c>
      <c r="B1034" s="89" t="s">
        <v>23</v>
      </c>
      <c r="C1034" s="88" t="s">
        <v>17</v>
      </c>
      <c r="D1034" s="125" t="s">
        <v>116</v>
      </c>
      <c r="E1034" s="20" t="s">
        <v>125</v>
      </c>
      <c r="F1034" s="20">
        <v>0.28999999999999998</v>
      </c>
      <c r="G1034" s="20">
        <v>0.69</v>
      </c>
      <c r="H1034" s="20">
        <v>0.89</v>
      </c>
      <c r="I1034" s="20">
        <v>0.09</v>
      </c>
      <c r="J1034" s="20">
        <v>0.13</v>
      </c>
      <c r="K1034" s="20">
        <v>2.0926999999999998</v>
      </c>
      <c r="L1034" s="35">
        <f t="shared" si="48"/>
        <v>0.09</v>
      </c>
      <c r="M1034" s="35">
        <f t="shared" si="49"/>
        <v>1</v>
      </c>
    </row>
    <row r="1035" spans="1:13" ht="27" hidden="1" thickBot="1">
      <c r="A1035" s="35">
        <f t="shared" si="50"/>
        <v>3</v>
      </c>
      <c r="B1035" s="89" t="s">
        <v>23</v>
      </c>
      <c r="C1035" s="88" t="s">
        <v>17</v>
      </c>
      <c r="D1035" s="125" t="s">
        <v>116</v>
      </c>
      <c r="E1035" s="20" t="s">
        <v>139</v>
      </c>
      <c r="F1035" s="20">
        <v>0.28999999999999998</v>
      </c>
      <c r="G1035" s="20">
        <v>0.63</v>
      </c>
      <c r="H1035" s="20">
        <v>0.97</v>
      </c>
      <c r="I1035" s="20">
        <v>0.09</v>
      </c>
      <c r="J1035" s="20">
        <v>0.12</v>
      </c>
      <c r="K1035" s="20">
        <v>2.0920000000000001</v>
      </c>
      <c r="L1035" s="35">
        <f t="shared" si="48"/>
        <v>0.09</v>
      </c>
      <c r="M1035" s="35">
        <f t="shared" si="49"/>
        <v>1</v>
      </c>
    </row>
    <row r="1036" spans="1:13" ht="27" hidden="1" thickBot="1">
      <c r="A1036" s="35">
        <f t="shared" si="50"/>
        <v>9</v>
      </c>
      <c r="B1036" s="89" t="s">
        <v>23</v>
      </c>
      <c r="C1036" s="88" t="s">
        <v>17</v>
      </c>
      <c r="D1036" s="125" t="s">
        <v>116</v>
      </c>
      <c r="E1036" s="20" t="s">
        <v>132</v>
      </c>
      <c r="F1036" s="20">
        <v>0.28999999999999998</v>
      </c>
      <c r="G1036" s="20">
        <v>0.69</v>
      </c>
      <c r="H1036" s="20">
        <v>0.97</v>
      </c>
      <c r="I1036" s="20">
        <v>0.09</v>
      </c>
      <c r="J1036" s="20">
        <v>0.06</v>
      </c>
      <c r="K1036" s="20">
        <v>2.0886999999999998</v>
      </c>
      <c r="L1036" s="35">
        <f t="shared" si="48"/>
        <v>0.09</v>
      </c>
      <c r="M1036" s="35">
        <f t="shared" si="49"/>
        <v>1</v>
      </c>
    </row>
    <row r="1037" spans="1:13" ht="14.4" hidden="1" thickBot="1">
      <c r="A1037" s="35">
        <f t="shared" si="50"/>
        <v>2</v>
      </c>
      <c r="B1037" s="89" t="s">
        <v>23</v>
      </c>
      <c r="C1037" s="88" t="s">
        <v>17</v>
      </c>
      <c r="D1037" s="125" t="s">
        <v>116</v>
      </c>
      <c r="E1037" s="20" t="s">
        <v>183</v>
      </c>
      <c r="F1037" s="20">
        <v>0.28999999999999998</v>
      </c>
      <c r="G1037" s="20">
        <v>0.54</v>
      </c>
      <c r="H1037" s="20">
        <v>0.97</v>
      </c>
      <c r="I1037" s="20">
        <v>0.09</v>
      </c>
      <c r="J1037" s="20">
        <v>0.14000000000000001</v>
      </c>
      <c r="K1037" s="20">
        <v>2.0219</v>
      </c>
      <c r="L1037" s="35">
        <f t="shared" si="48"/>
        <v>0.09</v>
      </c>
      <c r="M1037" s="35">
        <f t="shared" si="49"/>
        <v>1</v>
      </c>
    </row>
    <row r="1038" spans="1:13" ht="27" hidden="1" thickBot="1">
      <c r="A1038" s="35">
        <f t="shared" si="50"/>
        <v>9</v>
      </c>
      <c r="B1038" s="89" t="s">
        <v>23</v>
      </c>
      <c r="C1038" s="88" t="s">
        <v>17</v>
      </c>
      <c r="D1038" s="125" t="s">
        <v>116</v>
      </c>
      <c r="E1038" s="20" t="s">
        <v>134</v>
      </c>
      <c r="F1038" s="20">
        <v>0.28999999999999998</v>
      </c>
      <c r="G1038" s="20">
        <v>0.69</v>
      </c>
      <c r="H1038" s="20">
        <v>0.89</v>
      </c>
      <c r="I1038" s="20">
        <v>0.09</v>
      </c>
      <c r="J1038" s="20">
        <v>0.05</v>
      </c>
      <c r="K1038" s="20">
        <v>2.0137999999999998</v>
      </c>
      <c r="L1038" s="35">
        <f t="shared" si="48"/>
        <v>0.09</v>
      </c>
      <c r="M1038" s="35">
        <f t="shared" si="49"/>
        <v>1</v>
      </c>
    </row>
    <row r="1039" spans="1:13" ht="27" hidden="1" thickBot="1">
      <c r="A1039" s="35">
        <f t="shared" si="50"/>
        <v>18</v>
      </c>
      <c r="B1039" s="89" t="s">
        <v>23</v>
      </c>
      <c r="C1039" s="88" t="s">
        <v>17</v>
      </c>
      <c r="D1039" s="125" t="s">
        <v>116</v>
      </c>
      <c r="E1039" s="20" t="s">
        <v>187</v>
      </c>
      <c r="F1039" s="20">
        <v>0.28999999999999998</v>
      </c>
      <c r="G1039" s="20">
        <v>0.46</v>
      </c>
      <c r="H1039" s="20">
        <v>0.97</v>
      </c>
      <c r="I1039" s="20">
        <v>0.09</v>
      </c>
      <c r="J1039" s="20">
        <v>0.14000000000000001</v>
      </c>
      <c r="K1039" s="20">
        <v>1.9436</v>
      </c>
      <c r="L1039" s="35">
        <f t="shared" si="48"/>
        <v>0.09</v>
      </c>
      <c r="M1039" s="35">
        <f t="shared" si="49"/>
        <v>1</v>
      </c>
    </row>
    <row r="1040" spans="1:13" ht="27" hidden="1" thickBot="1">
      <c r="A1040" s="35">
        <f t="shared" si="50"/>
        <v>11</v>
      </c>
      <c r="B1040" s="89" t="s">
        <v>23</v>
      </c>
      <c r="C1040" s="88" t="s">
        <v>17</v>
      </c>
      <c r="D1040" s="125" t="s">
        <v>116</v>
      </c>
      <c r="E1040" s="20" t="s">
        <v>131</v>
      </c>
      <c r="F1040" s="20">
        <v>0.28999999999999998</v>
      </c>
      <c r="G1040" s="20">
        <v>0.37</v>
      </c>
      <c r="H1040" s="20">
        <v>0.97</v>
      </c>
      <c r="I1040" s="20">
        <v>0.09</v>
      </c>
      <c r="J1040" s="20">
        <v>0.16</v>
      </c>
      <c r="K1040" s="20">
        <v>1.8720000000000001</v>
      </c>
      <c r="L1040" s="35">
        <f t="shared" si="48"/>
        <v>0.09</v>
      </c>
      <c r="M1040" s="35">
        <f t="shared" si="49"/>
        <v>1</v>
      </c>
    </row>
    <row r="1041" spans="1:13" ht="27" hidden="1" thickBot="1">
      <c r="A1041" s="35">
        <f t="shared" si="50"/>
        <v>3</v>
      </c>
      <c r="B1041" s="89" t="s">
        <v>23</v>
      </c>
      <c r="C1041" s="88" t="s">
        <v>17</v>
      </c>
      <c r="D1041" s="125" t="s">
        <v>116</v>
      </c>
      <c r="E1041" s="20" t="s">
        <v>144</v>
      </c>
      <c r="F1041" s="20">
        <v>0.28999999999999998</v>
      </c>
      <c r="G1041" s="20">
        <v>0.52</v>
      </c>
      <c r="H1041" s="20">
        <v>0.89</v>
      </c>
      <c r="I1041" s="20">
        <v>0.09</v>
      </c>
      <c r="J1041" s="20">
        <v>0.04</v>
      </c>
      <c r="K1041" s="20">
        <v>1.8234999999999999</v>
      </c>
      <c r="L1041" s="35">
        <f t="shared" si="48"/>
        <v>0.09</v>
      </c>
      <c r="M1041" s="35">
        <f t="shared" si="49"/>
        <v>1</v>
      </c>
    </row>
    <row r="1042" spans="1:13" ht="14.4" hidden="1" thickBot="1">
      <c r="A1042" s="35">
        <f t="shared" si="50"/>
        <v>8</v>
      </c>
      <c r="B1042" s="89" t="s">
        <v>23</v>
      </c>
      <c r="C1042" s="88" t="s">
        <v>17</v>
      </c>
      <c r="D1042" s="125" t="s">
        <v>116</v>
      </c>
      <c r="E1042" s="20" t="s">
        <v>184</v>
      </c>
      <c r="F1042" s="20">
        <v>0.28999999999999998</v>
      </c>
      <c r="G1042" s="20">
        <v>0.21</v>
      </c>
      <c r="H1042" s="20">
        <v>0.97</v>
      </c>
      <c r="I1042" s="20">
        <v>0.17</v>
      </c>
      <c r="J1042" s="20">
        <v>0.11</v>
      </c>
      <c r="K1042" s="20">
        <v>1.7537</v>
      </c>
      <c r="L1042" s="35">
        <f t="shared" si="48"/>
        <v>0.09</v>
      </c>
      <c r="M1042" s="35">
        <f t="shared" si="49"/>
        <v>2</v>
      </c>
    </row>
    <row r="1043" spans="1:13" ht="27" hidden="1" thickBot="1">
      <c r="A1043" s="35">
        <f t="shared" si="50"/>
        <v>11</v>
      </c>
      <c r="B1043" s="89" t="s">
        <v>23</v>
      </c>
      <c r="C1043" s="88" t="s">
        <v>17</v>
      </c>
      <c r="D1043" s="125" t="s">
        <v>116</v>
      </c>
      <c r="E1043" s="20" t="s">
        <v>136</v>
      </c>
      <c r="F1043" s="20">
        <v>0.28999999999999998</v>
      </c>
      <c r="G1043" s="20">
        <v>0.33</v>
      </c>
      <c r="H1043" s="20">
        <v>0.97</v>
      </c>
      <c r="I1043" s="20">
        <v>0.09</v>
      </c>
      <c r="J1043" s="20">
        <v>7.0000000000000007E-2</v>
      </c>
      <c r="K1043" s="20">
        <v>1.7408999999999999</v>
      </c>
      <c r="L1043" s="35">
        <f t="shared" si="48"/>
        <v>0.09</v>
      </c>
      <c r="M1043" s="35">
        <f t="shared" si="49"/>
        <v>1</v>
      </c>
    </row>
    <row r="1044" spans="1:13" ht="40.200000000000003" hidden="1" thickBot="1">
      <c r="A1044" s="35">
        <f t="shared" si="50"/>
        <v>14</v>
      </c>
      <c r="B1044" s="89" t="s">
        <v>23</v>
      </c>
      <c r="C1044" s="88" t="s">
        <v>17</v>
      </c>
      <c r="D1044" s="125" t="s">
        <v>116</v>
      </c>
      <c r="E1044" s="20" t="s">
        <v>138</v>
      </c>
      <c r="F1044" s="20">
        <v>0.28999999999999998</v>
      </c>
      <c r="G1044" s="20">
        <v>0.28000000000000003</v>
      </c>
      <c r="H1044" s="20">
        <v>0.97</v>
      </c>
      <c r="I1044" s="20">
        <v>0.09</v>
      </c>
      <c r="J1044" s="20">
        <v>0.12</v>
      </c>
      <c r="K1044" s="20">
        <v>1.7383</v>
      </c>
      <c r="L1044" s="35">
        <f t="shared" si="48"/>
        <v>0.09</v>
      </c>
      <c r="M1044" s="35">
        <f t="shared" si="49"/>
        <v>1</v>
      </c>
    </row>
    <row r="1045" spans="1:13" ht="27" hidden="1" thickBot="1">
      <c r="A1045" s="35">
        <f t="shared" si="50"/>
        <v>5</v>
      </c>
      <c r="B1045" s="89" t="s">
        <v>23</v>
      </c>
      <c r="C1045" s="88" t="s">
        <v>17</v>
      </c>
      <c r="D1045" s="125" t="s">
        <v>116</v>
      </c>
      <c r="E1045" s="20" t="s">
        <v>124</v>
      </c>
      <c r="F1045" s="20">
        <v>0.28999999999999998</v>
      </c>
      <c r="G1045" s="20">
        <v>0.3</v>
      </c>
      <c r="H1045" s="20">
        <v>0.97</v>
      </c>
      <c r="I1045" s="20">
        <v>0.09</v>
      </c>
      <c r="J1045" s="20">
        <v>0.09</v>
      </c>
      <c r="K1045" s="20">
        <v>1.7282999999999999</v>
      </c>
      <c r="L1045" s="35">
        <f t="shared" si="48"/>
        <v>0.09</v>
      </c>
      <c r="M1045" s="35">
        <f t="shared" si="49"/>
        <v>1</v>
      </c>
    </row>
    <row r="1046" spans="1:13" ht="40.200000000000003" hidden="1" thickBot="1">
      <c r="A1046" s="35">
        <f t="shared" si="50"/>
        <v>4</v>
      </c>
      <c r="B1046" s="89" t="s">
        <v>23</v>
      </c>
      <c r="C1046" s="88" t="s">
        <v>17</v>
      </c>
      <c r="D1046" s="125" t="s">
        <v>116</v>
      </c>
      <c r="E1046" s="20" t="s">
        <v>190</v>
      </c>
      <c r="F1046" s="20">
        <v>0.28999999999999998</v>
      </c>
      <c r="G1046" s="20">
        <v>0.26</v>
      </c>
      <c r="H1046" s="20">
        <v>0.97</v>
      </c>
      <c r="I1046" s="20">
        <v>0.09</v>
      </c>
      <c r="J1046" s="20">
        <v>0.12</v>
      </c>
      <c r="K1046" s="20">
        <v>1.7219</v>
      </c>
      <c r="L1046" s="35">
        <f t="shared" si="48"/>
        <v>0.09</v>
      </c>
      <c r="M1046" s="35">
        <f t="shared" si="49"/>
        <v>1</v>
      </c>
    </row>
    <row r="1047" spans="1:13" ht="14.4" hidden="1" thickBot="1">
      <c r="A1047" s="35">
        <f t="shared" si="50"/>
        <v>8</v>
      </c>
      <c r="B1047" s="89" t="s">
        <v>23</v>
      </c>
      <c r="C1047" s="88" t="s">
        <v>17</v>
      </c>
      <c r="D1047" s="125" t="s">
        <v>116</v>
      </c>
      <c r="E1047" s="20" t="s">
        <v>185</v>
      </c>
      <c r="F1047" s="20">
        <v>0.28999999999999998</v>
      </c>
      <c r="G1047" s="20">
        <v>0.23</v>
      </c>
      <c r="H1047" s="20">
        <v>0.89</v>
      </c>
      <c r="I1047" s="20">
        <v>0.17</v>
      </c>
      <c r="J1047" s="20">
        <v>0.11</v>
      </c>
      <c r="K1047" s="20">
        <v>1.6908000000000001</v>
      </c>
      <c r="L1047" s="35">
        <f t="shared" si="48"/>
        <v>0.09</v>
      </c>
      <c r="M1047" s="35">
        <f t="shared" si="49"/>
        <v>2</v>
      </c>
    </row>
    <row r="1048" spans="1:13" ht="27" hidden="1" thickBot="1">
      <c r="A1048" s="35">
        <f t="shared" si="50"/>
        <v>5</v>
      </c>
      <c r="B1048" s="89" t="s">
        <v>23</v>
      </c>
      <c r="C1048" s="88" t="s">
        <v>17</v>
      </c>
      <c r="D1048" s="125" t="s">
        <v>116</v>
      </c>
      <c r="E1048" s="20" t="s">
        <v>142</v>
      </c>
      <c r="F1048" s="20">
        <v>0.28999999999999998</v>
      </c>
      <c r="G1048" s="20">
        <v>0.3</v>
      </c>
      <c r="H1048" s="20">
        <v>0.89</v>
      </c>
      <c r="I1048" s="20">
        <v>0.09</v>
      </c>
      <c r="J1048" s="20">
        <v>0.09</v>
      </c>
      <c r="K1048" s="20">
        <v>1.6611</v>
      </c>
      <c r="L1048" s="35">
        <f t="shared" si="48"/>
        <v>0.09</v>
      </c>
      <c r="M1048" s="35">
        <f t="shared" si="49"/>
        <v>1</v>
      </c>
    </row>
    <row r="1049" spans="1:13" ht="40.200000000000003" hidden="1" thickBot="1">
      <c r="A1049" s="35">
        <f t="shared" si="50"/>
        <v>6</v>
      </c>
      <c r="B1049" s="89" t="s">
        <v>23</v>
      </c>
      <c r="C1049" s="88" t="s">
        <v>17</v>
      </c>
      <c r="D1049" s="125" t="s">
        <v>116</v>
      </c>
      <c r="E1049" s="20" t="s">
        <v>137</v>
      </c>
      <c r="F1049" s="20">
        <v>0.28999999999999998</v>
      </c>
      <c r="G1049" s="20">
        <v>0.27</v>
      </c>
      <c r="H1049" s="20">
        <v>0.89</v>
      </c>
      <c r="I1049" s="20">
        <v>0.09</v>
      </c>
      <c r="J1049" s="20">
        <v>0.12</v>
      </c>
      <c r="K1049" s="20">
        <v>1.6592</v>
      </c>
      <c r="L1049" s="35">
        <f t="shared" si="48"/>
        <v>0.09</v>
      </c>
      <c r="M1049" s="35">
        <f t="shared" si="49"/>
        <v>1</v>
      </c>
    </row>
    <row r="1050" spans="1:13" ht="27" hidden="1" thickBot="1">
      <c r="A1050" s="35">
        <f t="shared" si="50"/>
        <v>7</v>
      </c>
      <c r="B1050" s="89" t="s">
        <v>23</v>
      </c>
      <c r="C1050" s="88" t="s">
        <v>17</v>
      </c>
      <c r="D1050" s="125" t="s">
        <v>116</v>
      </c>
      <c r="E1050" s="20" t="s">
        <v>135</v>
      </c>
      <c r="F1050" s="20">
        <v>0.28999999999999998</v>
      </c>
      <c r="G1050" s="20">
        <v>0.17</v>
      </c>
      <c r="H1050" s="20">
        <v>0.97</v>
      </c>
      <c r="I1050" s="20">
        <v>0.17</v>
      </c>
      <c r="J1050" s="20">
        <v>0.06</v>
      </c>
      <c r="K1050" s="20">
        <v>1.6535</v>
      </c>
      <c r="L1050" s="35">
        <f t="shared" si="48"/>
        <v>0.09</v>
      </c>
      <c r="M1050" s="35">
        <f t="shared" si="49"/>
        <v>2</v>
      </c>
    </row>
    <row r="1051" spans="1:13" ht="40.200000000000003" hidden="1" thickBot="1">
      <c r="A1051" s="35">
        <f t="shared" si="50"/>
        <v>6</v>
      </c>
      <c r="B1051" s="89" t="s">
        <v>23</v>
      </c>
      <c r="C1051" s="88" t="s">
        <v>17</v>
      </c>
      <c r="D1051" s="125" t="s">
        <v>116</v>
      </c>
      <c r="E1051" s="20" t="s">
        <v>145</v>
      </c>
      <c r="F1051" s="20">
        <v>0.28999999999999998</v>
      </c>
      <c r="G1051" s="20">
        <v>0.22</v>
      </c>
      <c r="H1051" s="20">
        <v>0.97</v>
      </c>
      <c r="I1051" s="20">
        <v>0.09</v>
      </c>
      <c r="J1051" s="20">
        <v>7.0000000000000007E-2</v>
      </c>
      <c r="K1051" s="20">
        <v>1.6316999999999999</v>
      </c>
      <c r="L1051" s="35">
        <f t="shared" si="48"/>
        <v>0.09</v>
      </c>
      <c r="M1051" s="35">
        <f t="shared" si="49"/>
        <v>1</v>
      </c>
    </row>
    <row r="1052" spans="1:13" ht="40.200000000000003" hidden="1" thickBot="1">
      <c r="A1052" s="35">
        <f t="shared" si="50"/>
        <v>14</v>
      </c>
      <c r="B1052" s="89" t="s">
        <v>23</v>
      </c>
      <c r="C1052" s="88" t="s">
        <v>17</v>
      </c>
      <c r="D1052" s="125" t="s">
        <v>116</v>
      </c>
      <c r="E1052" s="20" t="s">
        <v>141</v>
      </c>
      <c r="F1052" s="20">
        <v>0.28999999999999998</v>
      </c>
      <c r="G1052" s="20">
        <v>0.21</v>
      </c>
      <c r="H1052" s="20">
        <v>0.97</v>
      </c>
      <c r="I1052" s="20">
        <v>0.09</v>
      </c>
      <c r="J1052" s="20">
        <v>0.06</v>
      </c>
      <c r="K1052" s="20">
        <v>1.6136999999999999</v>
      </c>
      <c r="L1052" s="35">
        <f t="shared" ref="L1052:L1115" si="51">_xlfn.MINIFS($I$603:$I$1452,$B$603:$B$1452,B1052,$D$603:$D$1452,D1052)</f>
        <v>0.09</v>
      </c>
      <c r="M1052" s="35">
        <f t="shared" ref="M1052:M1115" si="52">ROUND(I1052/L1052,0)</f>
        <v>1</v>
      </c>
    </row>
    <row r="1053" spans="1:13" ht="27" hidden="1" thickBot="1">
      <c r="A1053" s="35">
        <f t="shared" si="50"/>
        <v>7</v>
      </c>
      <c r="B1053" s="89" t="s">
        <v>23</v>
      </c>
      <c r="C1053" s="88" t="s">
        <v>17</v>
      </c>
      <c r="D1053" s="125" t="s">
        <v>116</v>
      </c>
      <c r="E1053" s="20" t="s">
        <v>150</v>
      </c>
      <c r="F1053" s="20">
        <v>0.28999999999999998</v>
      </c>
      <c r="G1053" s="20">
        <v>0.17</v>
      </c>
      <c r="H1053" s="20">
        <v>0.89</v>
      </c>
      <c r="I1053" s="20">
        <v>0.17</v>
      </c>
      <c r="J1053" s="20">
        <v>0.05</v>
      </c>
      <c r="K1053" s="20">
        <v>1.5768</v>
      </c>
      <c r="L1053" s="35">
        <f t="shared" si="51"/>
        <v>0.09</v>
      </c>
      <c r="M1053" s="35">
        <f t="shared" si="52"/>
        <v>2</v>
      </c>
    </row>
    <row r="1054" spans="1:13" ht="27" hidden="1" thickBot="1">
      <c r="A1054" s="35">
        <f t="shared" si="50"/>
        <v>19</v>
      </c>
      <c r="B1054" s="89" t="s">
        <v>23</v>
      </c>
      <c r="C1054" s="88" t="s">
        <v>17</v>
      </c>
      <c r="D1054" s="125" t="s">
        <v>116</v>
      </c>
      <c r="E1054" s="20" t="s">
        <v>140</v>
      </c>
      <c r="F1054" s="20">
        <v>0.28999999999999998</v>
      </c>
      <c r="G1054" s="20">
        <v>0.17</v>
      </c>
      <c r="H1054" s="20">
        <v>0.97</v>
      </c>
      <c r="I1054" s="20">
        <v>0.09</v>
      </c>
      <c r="J1054" s="20">
        <v>0.05</v>
      </c>
      <c r="K1054" s="20">
        <v>1.5643</v>
      </c>
      <c r="L1054" s="35">
        <f t="shared" si="51"/>
        <v>0.09</v>
      </c>
      <c r="M1054" s="35">
        <f t="shared" si="52"/>
        <v>1</v>
      </c>
    </row>
    <row r="1055" spans="1:13" ht="27" hidden="1" thickBot="1">
      <c r="A1055" s="35">
        <f t="shared" si="50"/>
        <v>12</v>
      </c>
      <c r="B1055" s="89" t="s">
        <v>23</v>
      </c>
      <c r="C1055" s="88" t="s">
        <v>17</v>
      </c>
      <c r="D1055" s="125" t="s">
        <v>116</v>
      </c>
      <c r="E1055" s="20" t="s">
        <v>186</v>
      </c>
      <c r="F1055" s="20">
        <v>0.28999999999999998</v>
      </c>
      <c r="G1055" s="20">
        <v>0.11</v>
      </c>
      <c r="H1055" s="20">
        <v>0.97</v>
      </c>
      <c r="I1055" s="20">
        <v>0.09</v>
      </c>
      <c r="J1055" s="20">
        <v>0.11</v>
      </c>
      <c r="K1055" s="20">
        <v>1.5602</v>
      </c>
      <c r="L1055" s="35">
        <f t="shared" si="51"/>
        <v>0.09</v>
      </c>
      <c r="M1055" s="35">
        <f t="shared" si="52"/>
        <v>1</v>
      </c>
    </row>
    <row r="1056" spans="1:13" ht="40.200000000000003" hidden="1" thickBot="1">
      <c r="A1056" s="35">
        <f t="shared" si="50"/>
        <v>14</v>
      </c>
      <c r="B1056" s="89" t="s">
        <v>23</v>
      </c>
      <c r="C1056" s="88" t="s">
        <v>17</v>
      </c>
      <c r="D1056" s="125" t="s">
        <v>116</v>
      </c>
      <c r="E1056" s="20" t="s">
        <v>143</v>
      </c>
      <c r="F1056" s="20">
        <v>0.28999999999999998</v>
      </c>
      <c r="G1056" s="20">
        <v>0.21</v>
      </c>
      <c r="H1056" s="20">
        <v>0.89</v>
      </c>
      <c r="I1056" s="20">
        <v>0.09</v>
      </c>
      <c r="J1056" s="20">
        <v>0.05</v>
      </c>
      <c r="K1056" s="20">
        <v>1.5351999999999999</v>
      </c>
      <c r="L1056" s="35">
        <f t="shared" si="51"/>
        <v>0.09</v>
      </c>
      <c r="M1056" s="35">
        <f t="shared" si="52"/>
        <v>1</v>
      </c>
    </row>
    <row r="1057" spans="1:13" ht="27" hidden="1" thickBot="1">
      <c r="A1057" s="35">
        <f t="shared" si="50"/>
        <v>15</v>
      </c>
      <c r="B1057" s="89" t="s">
        <v>23</v>
      </c>
      <c r="C1057" s="88" t="s">
        <v>17</v>
      </c>
      <c r="D1057" s="125" t="s">
        <v>116</v>
      </c>
      <c r="E1057" s="20" t="s">
        <v>191</v>
      </c>
      <c r="F1057" s="20">
        <v>0.28999999999999998</v>
      </c>
      <c r="G1057" s="20">
        <v>0.08</v>
      </c>
      <c r="H1057" s="20">
        <v>0.97</v>
      </c>
      <c r="I1057" s="20">
        <v>0.09</v>
      </c>
      <c r="J1057" s="20">
        <v>0.11</v>
      </c>
      <c r="K1057" s="20">
        <v>1.5336000000000001</v>
      </c>
      <c r="L1057" s="35">
        <f t="shared" si="51"/>
        <v>0.09</v>
      </c>
      <c r="M1057" s="35">
        <f t="shared" si="52"/>
        <v>1</v>
      </c>
    </row>
    <row r="1058" spans="1:13" ht="14.4" hidden="1" thickBot="1">
      <c r="A1058" s="35">
        <f t="shared" si="50"/>
        <v>20</v>
      </c>
      <c r="B1058" s="89" t="s">
        <v>23</v>
      </c>
      <c r="C1058" s="88" t="s">
        <v>17</v>
      </c>
      <c r="D1058" s="125" t="s">
        <v>116</v>
      </c>
      <c r="E1058" s="20" t="s">
        <v>151</v>
      </c>
      <c r="F1058" s="20">
        <v>0.28999999999999998</v>
      </c>
      <c r="G1058" s="20">
        <v>0.12</v>
      </c>
      <c r="H1058" s="20">
        <v>0.89</v>
      </c>
      <c r="I1058" s="20">
        <v>0.09</v>
      </c>
      <c r="J1058" s="20">
        <v>0.12</v>
      </c>
      <c r="K1058" s="20">
        <v>1.5054000000000001</v>
      </c>
      <c r="L1058" s="35">
        <f t="shared" si="51"/>
        <v>0.09</v>
      </c>
      <c r="M1058" s="35">
        <f t="shared" si="52"/>
        <v>1</v>
      </c>
    </row>
    <row r="1059" spans="1:13" ht="14.4" hidden="1" thickBot="1">
      <c r="A1059" s="35">
        <f t="shared" si="50"/>
        <v>20</v>
      </c>
      <c r="B1059" s="89" t="s">
        <v>23</v>
      </c>
      <c r="C1059" s="88" t="s">
        <v>17</v>
      </c>
      <c r="D1059" s="125" t="s">
        <v>116</v>
      </c>
      <c r="E1059" s="20" t="s">
        <v>146</v>
      </c>
      <c r="F1059" s="20">
        <v>0.28999999999999998</v>
      </c>
      <c r="G1059" s="20">
        <v>0.08</v>
      </c>
      <c r="H1059" s="20">
        <v>0.97</v>
      </c>
      <c r="I1059" s="20">
        <v>0.09</v>
      </c>
      <c r="J1059" s="20">
        <v>0.05</v>
      </c>
      <c r="K1059" s="20">
        <v>1.4801</v>
      </c>
      <c r="L1059" s="35">
        <f t="shared" si="51"/>
        <v>0.09</v>
      </c>
      <c r="M1059" s="35">
        <f t="shared" si="52"/>
        <v>1</v>
      </c>
    </row>
    <row r="1060" spans="1:13" ht="40.200000000000003" hidden="1" thickBot="1">
      <c r="A1060" s="35">
        <f t="shared" si="50"/>
        <v>17</v>
      </c>
      <c r="B1060" s="89" t="s">
        <v>23</v>
      </c>
      <c r="C1060" s="88" t="s">
        <v>17</v>
      </c>
      <c r="D1060" s="125" t="s">
        <v>116</v>
      </c>
      <c r="E1060" s="20" t="s">
        <v>147</v>
      </c>
      <c r="F1060" s="20">
        <v>0.28999999999999998</v>
      </c>
      <c r="G1060" s="20">
        <v>0</v>
      </c>
      <c r="H1060" s="20">
        <v>0.97</v>
      </c>
      <c r="I1060" s="20">
        <v>0.09</v>
      </c>
      <c r="J1060" s="20">
        <v>0.09</v>
      </c>
      <c r="K1060" s="20">
        <v>1.4363999999999999</v>
      </c>
      <c r="L1060" s="35">
        <f t="shared" si="51"/>
        <v>0.09</v>
      </c>
      <c r="M1060" s="35">
        <f t="shared" si="52"/>
        <v>1</v>
      </c>
    </row>
    <row r="1061" spans="1:13" ht="27" hidden="1" thickBot="1">
      <c r="A1061" s="35">
        <f t="shared" si="50"/>
        <v>15</v>
      </c>
      <c r="B1061" s="89" t="s">
        <v>23</v>
      </c>
      <c r="C1061" s="88" t="s">
        <v>17</v>
      </c>
      <c r="D1061" s="125" t="s">
        <v>116</v>
      </c>
      <c r="E1061" s="20" t="s">
        <v>192</v>
      </c>
      <c r="F1061" s="20">
        <v>0.28999999999999998</v>
      </c>
      <c r="G1061" s="20">
        <v>0</v>
      </c>
      <c r="H1061" s="20">
        <v>0.97</v>
      </c>
      <c r="I1061" s="20">
        <v>0.09</v>
      </c>
      <c r="J1061" s="20">
        <v>0.09</v>
      </c>
      <c r="K1061" s="20">
        <v>1.4363999999999999</v>
      </c>
      <c r="L1061" s="35">
        <f t="shared" si="51"/>
        <v>0.09</v>
      </c>
      <c r="M1061" s="35">
        <f t="shared" si="52"/>
        <v>1</v>
      </c>
    </row>
    <row r="1062" spans="1:13" ht="27" hidden="1" thickBot="1">
      <c r="A1062" s="35">
        <f t="shared" si="50"/>
        <v>12</v>
      </c>
      <c r="B1062" s="89" t="s">
        <v>23</v>
      </c>
      <c r="C1062" s="88" t="s">
        <v>17</v>
      </c>
      <c r="D1062" s="125" t="s">
        <v>116</v>
      </c>
      <c r="E1062" s="20" t="s">
        <v>189</v>
      </c>
      <c r="F1062" s="20">
        <v>0.28999999999999998</v>
      </c>
      <c r="G1062" s="20">
        <v>0.08</v>
      </c>
      <c r="H1062" s="20">
        <v>0.89</v>
      </c>
      <c r="I1062" s="20">
        <v>0.09</v>
      </c>
      <c r="J1062" s="20">
        <v>0.05</v>
      </c>
      <c r="K1062" s="20">
        <v>1.4056</v>
      </c>
      <c r="L1062" s="35">
        <f t="shared" si="51"/>
        <v>0.09</v>
      </c>
      <c r="M1062" s="35">
        <f t="shared" si="52"/>
        <v>1</v>
      </c>
    </row>
    <row r="1063" spans="1:13" ht="40.200000000000003" hidden="1" thickBot="1">
      <c r="A1063" s="35">
        <f t="shared" si="50"/>
        <v>4</v>
      </c>
      <c r="B1063" s="89" t="s">
        <v>23</v>
      </c>
      <c r="C1063" s="88" t="s">
        <v>17</v>
      </c>
      <c r="D1063" s="125" t="s">
        <v>116</v>
      </c>
      <c r="E1063" s="20" t="s">
        <v>193</v>
      </c>
      <c r="F1063" s="20">
        <v>0.28999999999999998</v>
      </c>
      <c r="G1063" s="20">
        <v>0</v>
      </c>
      <c r="H1063" s="20">
        <v>0.97</v>
      </c>
      <c r="I1063" s="20">
        <v>0.09</v>
      </c>
      <c r="J1063" s="20">
        <v>0.05</v>
      </c>
      <c r="K1063" s="20">
        <v>1.3947000000000001</v>
      </c>
      <c r="L1063" s="35">
        <f t="shared" si="51"/>
        <v>0.09</v>
      </c>
      <c r="M1063" s="35">
        <f t="shared" si="52"/>
        <v>1</v>
      </c>
    </row>
    <row r="1064" spans="1:13" ht="27" hidden="1" thickBot="1">
      <c r="A1064" s="35">
        <f t="shared" si="50"/>
        <v>22</v>
      </c>
      <c r="B1064" s="89" t="s">
        <v>23</v>
      </c>
      <c r="C1064" s="88" t="s">
        <v>17</v>
      </c>
      <c r="D1064" s="125" t="s">
        <v>116</v>
      </c>
      <c r="E1064" s="20" t="s">
        <v>211</v>
      </c>
      <c r="F1064" s="20">
        <v>0.28999999999999998</v>
      </c>
      <c r="G1064" s="20">
        <v>0</v>
      </c>
      <c r="H1064" s="20">
        <v>0.97</v>
      </c>
      <c r="I1064" s="20">
        <v>0.09</v>
      </c>
      <c r="J1064" s="20">
        <v>0.05</v>
      </c>
      <c r="K1064" s="20">
        <v>1.3947000000000001</v>
      </c>
      <c r="L1064" s="35">
        <f t="shared" si="51"/>
        <v>0.09</v>
      </c>
      <c r="M1064" s="35">
        <f t="shared" si="52"/>
        <v>1</v>
      </c>
    </row>
    <row r="1065" spans="1:13" ht="14.4" hidden="1" thickBot="1">
      <c r="A1065" s="35">
        <f t="shared" si="50"/>
        <v>2</v>
      </c>
      <c r="B1065" s="89" t="s">
        <v>23</v>
      </c>
      <c r="C1065" s="88" t="s">
        <v>17</v>
      </c>
      <c r="D1065" s="125" t="s">
        <v>116</v>
      </c>
      <c r="E1065" s="20" t="s">
        <v>194</v>
      </c>
      <c r="F1065" s="20">
        <v>0.28999999999999998</v>
      </c>
      <c r="G1065" s="20">
        <v>0</v>
      </c>
      <c r="H1065" s="20">
        <v>0.97</v>
      </c>
      <c r="I1065" s="20">
        <v>0.09</v>
      </c>
      <c r="J1065" s="20">
        <v>0.05</v>
      </c>
      <c r="K1065" s="20">
        <v>1.3926000000000001</v>
      </c>
      <c r="L1065" s="35">
        <f t="shared" si="51"/>
        <v>0.09</v>
      </c>
      <c r="M1065" s="35">
        <f t="shared" si="52"/>
        <v>1</v>
      </c>
    </row>
    <row r="1066" spans="1:13" ht="27" thickBot="1">
      <c r="A1066" s="35">
        <f t="shared" si="50"/>
        <v>1</v>
      </c>
      <c r="B1066" s="89" t="s">
        <v>23</v>
      </c>
      <c r="C1066" s="88" t="s">
        <v>17</v>
      </c>
      <c r="D1066" s="125" t="s">
        <v>116</v>
      </c>
      <c r="E1066" s="59" t="s">
        <v>149</v>
      </c>
      <c r="F1066" s="20">
        <v>0.28999999999999998</v>
      </c>
      <c r="G1066" s="20">
        <v>0</v>
      </c>
      <c r="H1066" s="20">
        <v>0.97</v>
      </c>
      <c r="I1066" s="20">
        <v>0.09</v>
      </c>
      <c r="J1066" s="20">
        <v>0.05</v>
      </c>
      <c r="K1066" s="20">
        <v>1.3907</v>
      </c>
      <c r="L1066" s="35">
        <f t="shared" si="51"/>
        <v>0.09</v>
      </c>
      <c r="M1066" s="35">
        <f t="shared" si="52"/>
        <v>1</v>
      </c>
    </row>
    <row r="1067" spans="1:13" ht="27" hidden="1" thickBot="1">
      <c r="A1067" s="35">
        <f t="shared" si="50"/>
        <v>10</v>
      </c>
      <c r="B1067" s="89" t="s">
        <v>23</v>
      </c>
      <c r="C1067" s="88" t="s">
        <v>17</v>
      </c>
      <c r="D1067" s="125" t="s">
        <v>116</v>
      </c>
      <c r="E1067" s="20" t="s">
        <v>148</v>
      </c>
      <c r="F1067" s="20">
        <v>0.28999999999999998</v>
      </c>
      <c r="G1067" s="20">
        <v>0</v>
      </c>
      <c r="H1067" s="20">
        <v>0.97</v>
      </c>
      <c r="I1067" s="20">
        <v>0.09</v>
      </c>
      <c r="J1067" s="20">
        <v>0.04</v>
      </c>
      <c r="K1067" s="20">
        <v>1.3878999999999999</v>
      </c>
      <c r="L1067" s="35">
        <f t="shared" si="51"/>
        <v>0.09</v>
      </c>
      <c r="M1067" s="35">
        <f t="shared" si="52"/>
        <v>1</v>
      </c>
    </row>
    <row r="1068" spans="1:13" ht="40.200000000000003" hidden="1" thickBot="1">
      <c r="A1068" s="35">
        <f t="shared" si="50"/>
        <v>17</v>
      </c>
      <c r="B1068" s="89" t="s">
        <v>23</v>
      </c>
      <c r="C1068" s="88" t="s">
        <v>17</v>
      </c>
      <c r="D1068" s="125" t="s">
        <v>116</v>
      </c>
      <c r="E1068" s="20" t="s">
        <v>152</v>
      </c>
      <c r="F1068" s="20">
        <v>0.28999999999999998</v>
      </c>
      <c r="G1068" s="20">
        <v>0</v>
      </c>
      <c r="H1068" s="20">
        <v>0.89</v>
      </c>
      <c r="I1068" s="20">
        <v>0.09</v>
      </c>
      <c r="J1068" s="20">
        <v>0.09</v>
      </c>
      <c r="K1068" s="20">
        <v>1.3557999999999999</v>
      </c>
      <c r="L1068" s="35">
        <f t="shared" si="51"/>
        <v>0.09</v>
      </c>
      <c r="M1068" s="35">
        <f t="shared" si="52"/>
        <v>1</v>
      </c>
    </row>
    <row r="1069" spans="1:13" ht="27" hidden="1" thickBot="1">
      <c r="A1069" s="35">
        <f t="shared" si="50"/>
        <v>13</v>
      </c>
      <c r="B1069" s="89" t="s">
        <v>23</v>
      </c>
      <c r="C1069" s="88" t="s">
        <v>17</v>
      </c>
      <c r="D1069" s="125" t="s">
        <v>116</v>
      </c>
      <c r="E1069" s="20" t="s">
        <v>154</v>
      </c>
      <c r="F1069" s="20">
        <v>0.28999999999999998</v>
      </c>
      <c r="G1069" s="20">
        <v>0.7</v>
      </c>
      <c r="H1069" s="20">
        <v>0.22</v>
      </c>
      <c r="I1069" s="20">
        <v>0.09</v>
      </c>
      <c r="J1069" s="20">
        <v>0.05</v>
      </c>
      <c r="K1069" s="20">
        <v>1.3456999999999999</v>
      </c>
      <c r="L1069" s="35">
        <f t="shared" si="51"/>
        <v>0.09</v>
      </c>
      <c r="M1069" s="35">
        <f t="shared" si="52"/>
        <v>1</v>
      </c>
    </row>
    <row r="1070" spans="1:13" ht="27" hidden="1" thickBot="1">
      <c r="A1070" s="35">
        <f t="shared" si="50"/>
        <v>12</v>
      </c>
      <c r="B1070" s="89" t="s">
        <v>23</v>
      </c>
      <c r="C1070" s="88" t="s">
        <v>17</v>
      </c>
      <c r="D1070" s="125" t="s">
        <v>116</v>
      </c>
      <c r="E1070" s="20" t="s">
        <v>188</v>
      </c>
      <c r="F1070" s="20">
        <v>0.28999999999999998</v>
      </c>
      <c r="G1070" s="20">
        <v>0</v>
      </c>
      <c r="H1070" s="20">
        <v>0.97</v>
      </c>
      <c r="I1070" s="20">
        <v>0.09</v>
      </c>
      <c r="J1070" s="20">
        <v>0</v>
      </c>
      <c r="K1070" s="20">
        <v>1.3431999999999999</v>
      </c>
      <c r="L1070" s="35">
        <f t="shared" si="51"/>
        <v>0.09</v>
      </c>
      <c r="M1070" s="35">
        <f t="shared" si="52"/>
        <v>1</v>
      </c>
    </row>
    <row r="1071" spans="1:13" ht="27" thickBot="1">
      <c r="A1071" s="35">
        <f t="shared" si="50"/>
        <v>1</v>
      </c>
      <c r="B1071" s="89" t="s">
        <v>23</v>
      </c>
      <c r="C1071" s="88" t="s">
        <v>17</v>
      </c>
      <c r="D1071" s="125" t="s">
        <v>116</v>
      </c>
      <c r="E1071" s="59" t="s">
        <v>153</v>
      </c>
      <c r="F1071" s="20">
        <v>0.28999999999999998</v>
      </c>
      <c r="G1071" s="20">
        <v>0</v>
      </c>
      <c r="H1071" s="20">
        <v>0.89</v>
      </c>
      <c r="I1071" s="20">
        <v>0.09</v>
      </c>
      <c r="J1071" s="20">
        <v>0.04</v>
      </c>
      <c r="K1071" s="20">
        <v>1.3120000000000001</v>
      </c>
      <c r="L1071" s="35">
        <f t="shared" si="51"/>
        <v>0.09</v>
      </c>
      <c r="M1071" s="35">
        <f t="shared" si="52"/>
        <v>1</v>
      </c>
    </row>
    <row r="1072" spans="1:13" ht="27" hidden="1" thickBot="1">
      <c r="A1072" s="35">
        <f t="shared" si="50"/>
        <v>15</v>
      </c>
      <c r="B1072" s="89" t="s">
        <v>23</v>
      </c>
      <c r="C1072" s="88" t="s">
        <v>17</v>
      </c>
      <c r="D1072" s="125" t="s">
        <v>155</v>
      </c>
      <c r="E1072" s="20" t="s">
        <v>195</v>
      </c>
      <c r="F1072" s="20">
        <v>0.25</v>
      </c>
      <c r="G1072" s="20">
        <v>0.17</v>
      </c>
      <c r="H1072" s="20">
        <v>3.16</v>
      </c>
      <c r="I1072" s="20">
        <v>0.22</v>
      </c>
      <c r="J1072" s="20">
        <v>0.13</v>
      </c>
      <c r="K1072" s="20">
        <v>3.9342999999999999</v>
      </c>
      <c r="L1072" s="35">
        <f t="shared" si="51"/>
        <v>0.22</v>
      </c>
      <c r="M1072" s="35">
        <f t="shared" si="52"/>
        <v>1</v>
      </c>
    </row>
    <row r="1073" spans="1:13" ht="27" hidden="1" thickBot="1">
      <c r="A1073" s="35">
        <f t="shared" si="50"/>
        <v>16</v>
      </c>
      <c r="B1073" s="89" t="s">
        <v>23</v>
      </c>
      <c r="C1073" s="88" t="s">
        <v>17</v>
      </c>
      <c r="D1073" s="125" t="s">
        <v>155</v>
      </c>
      <c r="E1073" s="20" t="s">
        <v>156</v>
      </c>
      <c r="F1073" s="20">
        <v>0.25</v>
      </c>
      <c r="G1073" s="20">
        <v>0.15</v>
      </c>
      <c r="H1073" s="20">
        <v>3.16</v>
      </c>
      <c r="I1073" s="20">
        <v>0.22</v>
      </c>
      <c r="J1073" s="20">
        <v>0.14000000000000001</v>
      </c>
      <c r="K1073" s="20">
        <v>3.9203999999999999</v>
      </c>
      <c r="L1073" s="35">
        <f t="shared" si="51"/>
        <v>0.22</v>
      </c>
      <c r="M1073" s="35">
        <f t="shared" si="52"/>
        <v>1</v>
      </c>
    </row>
    <row r="1074" spans="1:13" ht="27" hidden="1" thickBot="1">
      <c r="A1074" s="35">
        <f t="shared" si="50"/>
        <v>11</v>
      </c>
      <c r="B1074" s="89" t="s">
        <v>23</v>
      </c>
      <c r="C1074" s="88" t="s">
        <v>17</v>
      </c>
      <c r="D1074" s="125" t="s">
        <v>155</v>
      </c>
      <c r="E1074" s="20" t="s">
        <v>157</v>
      </c>
      <c r="F1074" s="20">
        <v>0.25</v>
      </c>
      <c r="G1074" s="20">
        <v>0.43</v>
      </c>
      <c r="H1074" s="20">
        <v>2.5299999999999998</v>
      </c>
      <c r="I1074" s="20">
        <v>0.22</v>
      </c>
      <c r="J1074" s="20">
        <v>0.13</v>
      </c>
      <c r="K1074" s="20">
        <v>3.5605000000000002</v>
      </c>
      <c r="L1074" s="35">
        <f t="shared" si="51"/>
        <v>0.22</v>
      </c>
      <c r="M1074" s="35">
        <f t="shared" si="52"/>
        <v>1</v>
      </c>
    </row>
    <row r="1075" spans="1:13" ht="14.4" hidden="1" thickBot="1">
      <c r="A1075" s="35">
        <f t="shared" si="50"/>
        <v>8</v>
      </c>
      <c r="B1075" s="89" t="s">
        <v>23</v>
      </c>
      <c r="C1075" s="88" t="s">
        <v>17</v>
      </c>
      <c r="D1075" s="125" t="s">
        <v>155</v>
      </c>
      <c r="E1075" s="20" t="s">
        <v>196</v>
      </c>
      <c r="F1075" s="20">
        <v>0.25</v>
      </c>
      <c r="G1075" s="20">
        <v>7.0000000000000007E-2</v>
      </c>
      <c r="H1075" s="20">
        <v>2.5299999999999998</v>
      </c>
      <c r="I1075" s="20">
        <v>0.44</v>
      </c>
      <c r="J1075" s="20">
        <v>0.12</v>
      </c>
      <c r="K1075" s="20">
        <v>3.4043000000000001</v>
      </c>
      <c r="L1075" s="35">
        <f t="shared" si="51"/>
        <v>0.22</v>
      </c>
      <c r="M1075" s="35">
        <f t="shared" si="52"/>
        <v>2</v>
      </c>
    </row>
    <row r="1076" spans="1:13" ht="27" hidden="1" thickBot="1">
      <c r="A1076" s="35">
        <f t="shared" si="50"/>
        <v>18</v>
      </c>
      <c r="B1076" s="89" t="s">
        <v>23</v>
      </c>
      <c r="C1076" s="88" t="s">
        <v>17</v>
      </c>
      <c r="D1076" s="125" t="s">
        <v>155</v>
      </c>
      <c r="E1076" s="20" t="s">
        <v>198</v>
      </c>
      <c r="F1076" s="20">
        <v>0.25</v>
      </c>
      <c r="G1076" s="20">
        <v>0.26</v>
      </c>
      <c r="H1076" s="20">
        <v>2.5299999999999998</v>
      </c>
      <c r="I1076" s="20">
        <v>0.22</v>
      </c>
      <c r="J1076" s="20">
        <v>0.11</v>
      </c>
      <c r="K1076" s="20">
        <v>3.3637999999999999</v>
      </c>
      <c r="L1076" s="35">
        <f t="shared" si="51"/>
        <v>0.22</v>
      </c>
      <c r="M1076" s="35">
        <f t="shared" si="52"/>
        <v>1</v>
      </c>
    </row>
    <row r="1077" spans="1:13" ht="40.200000000000003" hidden="1" thickBot="1">
      <c r="A1077" s="35">
        <f t="shared" si="50"/>
        <v>4</v>
      </c>
      <c r="B1077" s="89" t="s">
        <v>23</v>
      </c>
      <c r="C1077" s="88" t="s">
        <v>17</v>
      </c>
      <c r="D1077" s="125" t="s">
        <v>155</v>
      </c>
      <c r="E1077" s="20" t="s">
        <v>197</v>
      </c>
      <c r="F1077" s="20">
        <v>0.25</v>
      </c>
      <c r="G1077" s="20">
        <v>0.17</v>
      </c>
      <c r="H1077" s="20">
        <v>2.5299999999999998</v>
      </c>
      <c r="I1077" s="20">
        <v>0.22</v>
      </c>
      <c r="J1077" s="20">
        <v>0.12</v>
      </c>
      <c r="K1077" s="20">
        <v>3.2871999999999999</v>
      </c>
      <c r="L1077" s="35">
        <f t="shared" si="51"/>
        <v>0.22</v>
      </c>
      <c r="M1077" s="35">
        <f t="shared" si="52"/>
        <v>1</v>
      </c>
    </row>
    <row r="1078" spans="1:13" ht="27" hidden="1" thickBot="1">
      <c r="A1078" s="35">
        <f t="shared" si="50"/>
        <v>19</v>
      </c>
      <c r="B1078" s="89" t="s">
        <v>23</v>
      </c>
      <c r="C1078" s="88" t="s">
        <v>17</v>
      </c>
      <c r="D1078" s="125" t="s">
        <v>155</v>
      </c>
      <c r="E1078" s="20" t="s">
        <v>161</v>
      </c>
      <c r="F1078" s="20">
        <v>0.25</v>
      </c>
      <c r="G1078" s="20">
        <v>0.1</v>
      </c>
      <c r="H1078" s="20">
        <v>2.5299999999999998</v>
      </c>
      <c r="I1078" s="20">
        <v>0.22</v>
      </c>
      <c r="J1078" s="20">
        <v>0.09</v>
      </c>
      <c r="K1078" s="20">
        <v>3.1855000000000002</v>
      </c>
      <c r="L1078" s="35">
        <f t="shared" si="51"/>
        <v>0.22</v>
      </c>
      <c r="M1078" s="35">
        <f t="shared" si="52"/>
        <v>1</v>
      </c>
    </row>
    <row r="1079" spans="1:13" ht="14.4" hidden="1" thickBot="1">
      <c r="A1079" s="35">
        <f t="shared" si="50"/>
        <v>20</v>
      </c>
      <c r="B1079" s="89" t="s">
        <v>23</v>
      </c>
      <c r="C1079" s="88" t="s">
        <v>17</v>
      </c>
      <c r="D1079" s="125" t="s">
        <v>155</v>
      </c>
      <c r="E1079" s="20" t="s">
        <v>160</v>
      </c>
      <c r="F1079" s="20">
        <v>0.25</v>
      </c>
      <c r="G1079" s="20">
        <v>0.06</v>
      </c>
      <c r="H1079" s="20">
        <v>2.5299999999999998</v>
      </c>
      <c r="I1079" s="20">
        <v>0.22</v>
      </c>
      <c r="J1079" s="20">
        <v>0.11</v>
      </c>
      <c r="K1079" s="20">
        <v>3.1654</v>
      </c>
      <c r="L1079" s="35">
        <f t="shared" si="51"/>
        <v>0.22</v>
      </c>
      <c r="M1079" s="35">
        <f t="shared" si="52"/>
        <v>1</v>
      </c>
    </row>
    <row r="1080" spans="1:13" ht="27" hidden="1" thickBot="1">
      <c r="A1080" s="35">
        <f t="shared" si="50"/>
        <v>21</v>
      </c>
      <c r="B1080" s="89" t="s">
        <v>23</v>
      </c>
      <c r="C1080" s="88" t="s">
        <v>17</v>
      </c>
      <c r="D1080" s="125" t="s">
        <v>155</v>
      </c>
      <c r="E1080" s="20" t="s">
        <v>165</v>
      </c>
      <c r="F1080" s="20">
        <v>0.25</v>
      </c>
      <c r="G1080" s="20">
        <v>1.21</v>
      </c>
      <c r="H1080" s="20">
        <v>1.1399999999999999</v>
      </c>
      <c r="I1080" s="20">
        <v>0.44</v>
      </c>
      <c r="J1080" s="20">
        <v>0.12</v>
      </c>
      <c r="K1080" s="20">
        <v>3.1553</v>
      </c>
      <c r="L1080" s="35">
        <f t="shared" si="51"/>
        <v>0.22</v>
      </c>
      <c r="M1080" s="35">
        <f t="shared" si="52"/>
        <v>2</v>
      </c>
    </row>
    <row r="1081" spans="1:13" ht="27" hidden="1" thickBot="1">
      <c r="A1081" s="35">
        <f t="shared" si="50"/>
        <v>3</v>
      </c>
      <c r="B1081" s="89" t="s">
        <v>23</v>
      </c>
      <c r="C1081" s="88" t="s">
        <v>17</v>
      </c>
      <c r="D1081" s="125" t="s">
        <v>155</v>
      </c>
      <c r="E1081" s="20" t="s">
        <v>163</v>
      </c>
      <c r="F1081" s="20">
        <v>0.25</v>
      </c>
      <c r="G1081" s="20">
        <v>0.03</v>
      </c>
      <c r="H1081" s="20">
        <v>2.5299999999999998</v>
      </c>
      <c r="I1081" s="20">
        <v>0.22</v>
      </c>
      <c r="J1081" s="20">
        <v>0.1</v>
      </c>
      <c r="K1081" s="20">
        <v>3.1366000000000001</v>
      </c>
      <c r="L1081" s="35">
        <f t="shared" si="51"/>
        <v>0.22</v>
      </c>
      <c r="M1081" s="35">
        <f t="shared" si="52"/>
        <v>1</v>
      </c>
    </row>
    <row r="1082" spans="1:13" ht="27" hidden="1" thickBot="1">
      <c r="A1082" s="35">
        <f t="shared" si="50"/>
        <v>22</v>
      </c>
      <c r="B1082" s="89" t="s">
        <v>23</v>
      </c>
      <c r="C1082" s="88" t="s">
        <v>17</v>
      </c>
      <c r="D1082" s="125" t="s">
        <v>155</v>
      </c>
      <c r="E1082" s="20" t="s">
        <v>212</v>
      </c>
      <c r="F1082" s="20">
        <v>0.25</v>
      </c>
      <c r="G1082" s="20">
        <v>0</v>
      </c>
      <c r="H1082" s="20">
        <v>2.5299999999999998</v>
      </c>
      <c r="I1082" s="20">
        <v>0.22</v>
      </c>
      <c r="J1082" s="20">
        <v>0.12</v>
      </c>
      <c r="K1082" s="20">
        <v>3.1141000000000001</v>
      </c>
      <c r="L1082" s="35">
        <f t="shared" si="51"/>
        <v>0.22</v>
      </c>
      <c r="M1082" s="35">
        <f t="shared" si="52"/>
        <v>1</v>
      </c>
    </row>
    <row r="1083" spans="1:13" ht="27" hidden="1" thickBot="1">
      <c r="A1083" s="35">
        <f t="shared" si="50"/>
        <v>22</v>
      </c>
      <c r="B1083" s="89" t="s">
        <v>23</v>
      </c>
      <c r="C1083" s="88" t="s">
        <v>17</v>
      </c>
      <c r="D1083" s="125" t="s">
        <v>155</v>
      </c>
      <c r="E1083" s="20" t="s">
        <v>213</v>
      </c>
      <c r="F1083" s="20">
        <v>0.25</v>
      </c>
      <c r="G1083" s="20">
        <v>0</v>
      </c>
      <c r="H1083" s="20">
        <v>2.5299999999999998</v>
      </c>
      <c r="I1083" s="20">
        <v>0.22</v>
      </c>
      <c r="J1083" s="20">
        <v>0.12</v>
      </c>
      <c r="K1083" s="20">
        <v>3.1141000000000001</v>
      </c>
      <c r="L1083" s="35">
        <f t="shared" si="51"/>
        <v>0.22</v>
      </c>
      <c r="M1083" s="35">
        <f t="shared" si="52"/>
        <v>1</v>
      </c>
    </row>
    <row r="1084" spans="1:13" ht="40.200000000000003" hidden="1" thickBot="1">
      <c r="A1084" s="35">
        <f t="shared" si="50"/>
        <v>6</v>
      </c>
      <c r="B1084" s="89" t="s">
        <v>23</v>
      </c>
      <c r="C1084" s="88" t="s">
        <v>17</v>
      </c>
      <c r="D1084" s="125" t="s">
        <v>155</v>
      </c>
      <c r="E1084" s="20" t="s">
        <v>164</v>
      </c>
      <c r="F1084" s="20">
        <v>0.25</v>
      </c>
      <c r="G1084" s="20">
        <v>0</v>
      </c>
      <c r="H1084" s="20">
        <v>2.5299999999999998</v>
      </c>
      <c r="I1084" s="20">
        <v>0.22</v>
      </c>
      <c r="J1084" s="20">
        <v>0.11</v>
      </c>
      <c r="K1084" s="20">
        <v>3.1109</v>
      </c>
      <c r="L1084" s="35">
        <f t="shared" si="51"/>
        <v>0.22</v>
      </c>
      <c r="M1084" s="35">
        <f t="shared" si="52"/>
        <v>1</v>
      </c>
    </row>
    <row r="1085" spans="1:13" ht="14.4" hidden="1" thickBot="1">
      <c r="A1085" s="35">
        <f t="shared" si="50"/>
        <v>2</v>
      </c>
      <c r="B1085" s="89" t="s">
        <v>23</v>
      </c>
      <c r="C1085" s="88" t="s">
        <v>17</v>
      </c>
      <c r="D1085" s="125" t="s">
        <v>155</v>
      </c>
      <c r="E1085" s="20" t="s">
        <v>199</v>
      </c>
      <c r="F1085" s="20">
        <v>0.25</v>
      </c>
      <c r="G1085" s="20">
        <v>0</v>
      </c>
      <c r="H1085" s="20">
        <v>2.5299999999999998</v>
      </c>
      <c r="I1085" s="20">
        <v>0.22</v>
      </c>
      <c r="J1085" s="20">
        <v>0.09</v>
      </c>
      <c r="K1085" s="20">
        <v>3.0870000000000002</v>
      </c>
      <c r="L1085" s="35">
        <f t="shared" si="51"/>
        <v>0.22</v>
      </c>
      <c r="M1085" s="35">
        <f t="shared" si="52"/>
        <v>1</v>
      </c>
    </row>
    <row r="1086" spans="1:13" ht="27" hidden="1" thickBot="1">
      <c r="A1086" s="35">
        <f t="shared" si="50"/>
        <v>5</v>
      </c>
      <c r="B1086" s="89" t="s">
        <v>23</v>
      </c>
      <c r="C1086" s="88" t="s">
        <v>17</v>
      </c>
      <c r="D1086" s="125" t="s">
        <v>155</v>
      </c>
      <c r="E1086" s="20" t="s">
        <v>159</v>
      </c>
      <c r="F1086" s="20">
        <v>0.25</v>
      </c>
      <c r="G1086" s="20">
        <v>0</v>
      </c>
      <c r="H1086" s="20">
        <v>2.5299999999999998</v>
      </c>
      <c r="I1086" s="20">
        <v>0.22</v>
      </c>
      <c r="J1086" s="20">
        <v>0.08</v>
      </c>
      <c r="K1086" s="20">
        <v>3.0737000000000001</v>
      </c>
      <c r="L1086" s="35">
        <f t="shared" si="51"/>
        <v>0.22</v>
      </c>
      <c r="M1086" s="35">
        <f t="shared" si="52"/>
        <v>1</v>
      </c>
    </row>
    <row r="1087" spans="1:13" ht="27" hidden="1" thickBot="1">
      <c r="A1087" s="35">
        <f t="shared" si="50"/>
        <v>10</v>
      </c>
      <c r="B1087" s="89" t="s">
        <v>23</v>
      </c>
      <c r="C1087" s="88" t="s">
        <v>17</v>
      </c>
      <c r="D1087" s="125" t="s">
        <v>155</v>
      </c>
      <c r="E1087" s="20" t="s">
        <v>158</v>
      </c>
      <c r="F1087" s="20">
        <v>0.25</v>
      </c>
      <c r="G1087" s="20">
        <v>0</v>
      </c>
      <c r="H1087" s="20">
        <v>2.5299999999999998</v>
      </c>
      <c r="I1087" s="20">
        <v>0.22</v>
      </c>
      <c r="J1087" s="20">
        <v>0</v>
      </c>
      <c r="K1087" s="20">
        <v>2.9975999999999998</v>
      </c>
      <c r="L1087" s="35">
        <f t="shared" si="51"/>
        <v>0.22</v>
      </c>
      <c r="M1087" s="35">
        <f t="shared" si="52"/>
        <v>1</v>
      </c>
    </row>
    <row r="1088" spans="1:13" ht="27" hidden="1" thickBot="1">
      <c r="A1088" s="35">
        <f t="shared" si="50"/>
        <v>13</v>
      </c>
      <c r="B1088" s="89" t="s">
        <v>23</v>
      </c>
      <c r="C1088" s="88" t="s">
        <v>17</v>
      </c>
      <c r="D1088" s="125" t="s">
        <v>155</v>
      </c>
      <c r="E1088" s="20" t="s">
        <v>162</v>
      </c>
      <c r="F1088" s="20">
        <v>0.25</v>
      </c>
      <c r="G1088" s="20">
        <v>0</v>
      </c>
      <c r="H1088" s="20">
        <v>2.5299999999999998</v>
      </c>
      <c r="I1088" s="20">
        <v>0.22</v>
      </c>
      <c r="J1088" s="20">
        <v>0</v>
      </c>
      <c r="K1088" s="20">
        <v>2.9975999999999998</v>
      </c>
      <c r="L1088" s="35">
        <f t="shared" si="51"/>
        <v>0.22</v>
      </c>
      <c r="M1088" s="35">
        <f t="shared" si="52"/>
        <v>1</v>
      </c>
    </row>
    <row r="1089" spans="1:13" ht="27" hidden="1" thickBot="1">
      <c r="A1089" s="35">
        <f t="shared" si="50"/>
        <v>21</v>
      </c>
      <c r="B1089" s="89" t="s">
        <v>23</v>
      </c>
      <c r="C1089" s="88" t="s">
        <v>17</v>
      </c>
      <c r="D1089" s="125" t="s">
        <v>155</v>
      </c>
      <c r="E1089" s="20" t="s">
        <v>166</v>
      </c>
      <c r="F1089" s="20">
        <v>0.28000000000000003</v>
      </c>
      <c r="G1089" s="20">
        <v>1.03</v>
      </c>
      <c r="H1089" s="20">
        <v>0.76</v>
      </c>
      <c r="I1089" s="20">
        <v>0.44</v>
      </c>
      <c r="J1089" s="20">
        <v>0.19</v>
      </c>
      <c r="K1089" s="20">
        <v>2.6981999999999999</v>
      </c>
      <c r="L1089" s="35">
        <f t="shared" si="51"/>
        <v>0.22</v>
      </c>
      <c r="M1089" s="35">
        <f t="shared" si="52"/>
        <v>2</v>
      </c>
    </row>
    <row r="1090" spans="1:13" ht="40.200000000000003" hidden="1" thickBot="1">
      <c r="A1090" s="35">
        <f t="shared" si="50"/>
        <v>17</v>
      </c>
      <c r="B1090" s="89" t="s">
        <v>23</v>
      </c>
      <c r="C1090" s="88" t="s">
        <v>17</v>
      </c>
      <c r="D1090" s="125" t="s">
        <v>155</v>
      </c>
      <c r="E1090" s="20" t="s">
        <v>171</v>
      </c>
      <c r="F1090" s="20">
        <v>0.25</v>
      </c>
      <c r="G1090" s="20">
        <v>1.1299999999999999</v>
      </c>
      <c r="H1090" s="20">
        <v>0.76</v>
      </c>
      <c r="I1090" s="20">
        <v>0.22</v>
      </c>
      <c r="J1090" s="20">
        <v>0.14000000000000001</v>
      </c>
      <c r="K1090" s="20">
        <v>2.4996999999999998</v>
      </c>
      <c r="L1090" s="35">
        <f t="shared" si="51"/>
        <v>0.22</v>
      </c>
      <c r="M1090" s="35">
        <f t="shared" si="52"/>
        <v>1</v>
      </c>
    </row>
    <row r="1091" spans="1:13" ht="27" hidden="1" thickBot="1">
      <c r="A1091" s="35">
        <f t="shared" si="50"/>
        <v>22</v>
      </c>
      <c r="B1091" s="89" t="s">
        <v>23</v>
      </c>
      <c r="C1091" s="88" t="s">
        <v>17</v>
      </c>
      <c r="D1091" s="125" t="s">
        <v>155</v>
      </c>
      <c r="E1091" s="20" t="s">
        <v>214</v>
      </c>
      <c r="F1091" s="20">
        <v>0.25</v>
      </c>
      <c r="G1091" s="20">
        <v>1.1399999999999999</v>
      </c>
      <c r="H1091" s="20">
        <v>0.76</v>
      </c>
      <c r="I1091" s="20">
        <v>0.22</v>
      </c>
      <c r="J1091" s="20">
        <v>0.13</v>
      </c>
      <c r="K1091" s="20">
        <v>2.4984000000000002</v>
      </c>
      <c r="L1091" s="35">
        <f t="shared" si="51"/>
        <v>0.22</v>
      </c>
      <c r="M1091" s="35">
        <f t="shared" si="52"/>
        <v>1</v>
      </c>
    </row>
    <row r="1092" spans="1:13" ht="40.200000000000003" hidden="1" thickBot="1">
      <c r="A1092" s="35">
        <f t="shared" si="50"/>
        <v>23</v>
      </c>
      <c r="B1092" s="89" t="s">
        <v>23</v>
      </c>
      <c r="C1092" s="88" t="s">
        <v>17</v>
      </c>
      <c r="D1092" s="125" t="s">
        <v>155</v>
      </c>
      <c r="E1092" s="20" t="s">
        <v>175</v>
      </c>
      <c r="F1092" s="20">
        <v>0.25</v>
      </c>
      <c r="G1092" s="20">
        <v>1.07</v>
      </c>
      <c r="H1092" s="20">
        <v>0.76</v>
      </c>
      <c r="I1092" s="20">
        <v>0.22</v>
      </c>
      <c r="J1092" s="20">
        <v>0.14000000000000001</v>
      </c>
      <c r="K1092" s="20">
        <v>2.4386999999999999</v>
      </c>
      <c r="L1092" s="35">
        <f t="shared" si="51"/>
        <v>0.22</v>
      </c>
      <c r="M1092" s="35">
        <f t="shared" si="52"/>
        <v>1</v>
      </c>
    </row>
    <row r="1093" spans="1:13" ht="27" hidden="1" thickBot="1">
      <c r="A1093" s="35">
        <f t="shared" si="50"/>
        <v>13</v>
      </c>
      <c r="B1093" s="89" t="s">
        <v>23</v>
      </c>
      <c r="C1093" s="88" t="s">
        <v>17</v>
      </c>
      <c r="D1093" s="125" t="s">
        <v>155</v>
      </c>
      <c r="E1093" s="20" t="s">
        <v>167</v>
      </c>
      <c r="F1093" s="20">
        <v>0.25</v>
      </c>
      <c r="G1093" s="20">
        <v>0.8</v>
      </c>
      <c r="H1093" s="20">
        <v>0.76</v>
      </c>
      <c r="I1093" s="20">
        <v>0.22</v>
      </c>
      <c r="J1093" s="20">
        <v>0.16</v>
      </c>
      <c r="K1093" s="20">
        <v>2.1859999999999999</v>
      </c>
      <c r="L1093" s="35">
        <f t="shared" si="51"/>
        <v>0.22</v>
      </c>
      <c r="M1093" s="35">
        <f t="shared" si="52"/>
        <v>1</v>
      </c>
    </row>
    <row r="1094" spans="1:13" ht="27" hidden="1" thickBot="1">
      <c r="A1094" s="35">
        <f t="shared" ref="A1094:A1157" si="53">IF(E1094="",0,--SUBSTITUTE(TRIM(RIGHT(SUBSTITUTE(E1094,"(",REPT(" ",99)),99)),")",))</f>
        <v>7</v>
      </c>
      <c r="B1094" s="89" t="s">
        <v>23</v>
      </c>
      <c r="C1094" s="88" t="s">
        <v>17</v>
      </c>
      <c r="D1094" s="125" t="s">
        <v>155</v>
      </c>
      <c r="E1094" s="20" t="s">
        <v>176</v>
      </c>
      <c r="F1094" s="20">
        <v>0.25</v>
      </c>
      <c r="G1094" s="20">
        <v>0.51</v>
      </c>
      <c r="H1094" s="20">
        <v>0.76</v>
      </c>
      <c r="I1094" s="20">
        <v>0.44</v>
      </c>
      <c r="J1094" s="20">
        <v>0.16</v>
      </c>
      <c r="K1094" s="20">
        <v>2.1315</v>
      </c>
      <c r="L1094" s="35">
        <f t="shared" si="51"/>
        <v>0.22</v>
      </c>
      <c r="M1094" s="35">
        <f t="shared" si="52"/>
        <v>2</v>
      </c>
    </row>
    <row r="1095" spans="1:13" ht="27" hidden="1" thickBot="1">
      <c r="A1095" s="35">
        <f t="shared" si="53"/>
        <v>19</v>
      </c>
      <c r="B1095" s="89" t="s">
        <v>23</v>
      </c>
      <c r="C1095" s="88" t="s">
        <v>17</v>
      </c>
      <c r="D1095" s="125" t="s">
        <v>155</v>
      </c>
      <c r="E1095" s="20" t="s">
        <v>172</v>
      </c>
      <c r="F1095" s="20">
        <v>0.25</v>
      </c>
      <c r="G1095" s="20">
        <v>0.75</v>
      </c>
      <c r="H1095" s="20">
        <v>0.76</v>
      </c>
      <c r="I1095" s="20">
        <v>0.22</v>
      </c>
      <c r="J1095" s="20">
        <v>0.14000000000000001</v>
      </c>
      <c r="K1095" s="20">
        <v>2.121</v>
      </c>
      <c r="L1095" s="35">
        <f t="shared" si="51"/>
        <v>0.22</v>
      </c>
      <c r="M1095" s="35">
        <f t="shared" si="52"/>
        <v>1</v>
      </c>
    </row>
    <row r="1096" spans="1:13" ht="27" thickBot="1">
      <c r="A1096" s="35">
        <f t="shared" si="53"/>
        <v>1</v>
      </c>
      <c r="B1096" s="89" t="s">
        <v>23</v>
      </c>
      <c r="C1096" s="88" t="s">
        <v>17</v>
      </c>
      <c r="D1096" s="125" t="s">
        <v>155</v>
      </c>
      <c r="E1096" s="59" t="s">
        <v>173</v>
      </c>
      <c r="F1096" s="20">
        <v>0.25</v>
      </c>
      <c r="G1096" s="20">
        <v>0.72</v>
      </c>
      <c r="H1096" s="20">
        <v>0.76</v>
      </c>
      <c r="I1096" s="20">
        <v>0.22</v>
      </c>
      <c r="J1096" s="20">
        <v>0.16</v>
      </c>
      <c r="K1096" s="20">
        <v>2.1023999999999998</v>
      </c>
      <c r="L1096" s="35">
        <f t="shared" si="51"/>
        <v>0.22</v>
      </c>
      <c r="M1096" s="35">
        <f t="shared" si="52"/>
        <v>1</v>
      </c>
    </row>
    <row r="1097" spans="1:13" ht="27" hidden="1" thickBot="1">
      <c r="A1097" s="35">
        <f t="shared" si="53"/>
        <v>9</v>
      </c>
      <c r="B1097" s="89" t="s">
        <v>23</v>
      </c>
      <c r="C1097" s="88" t="s">
        <v>17</v>
      </c>
      <c r="D1097" s="125" t="s">
        <v>155</v>
      </c>
      <c r="E1097" s="20" t="s">
        <v>170</v>
      </c>
      <c r="F1097" s="20">
        <v>0.25</v>
      </c>
      <c r="G1097" s="20">
        <v>0.73</v>
      </c>
      <c r="H1097" s="20">
        <v>0.76</v>
      </c>
      <c r="I1097" s="20">
        <v>0.22</v>
      </c>
      <c r="J1097" s="20">
        <v>0.14000000000000001</v>
      </c>
      <c r="K1097" s="20">
        <v>2.0945999999999998</v>
      </c>
      <c r="L1097" s="35">
        <f t="shared" si="51"/>
        <v>0.22</v>
      </c>
      <c r="M1097" s="35">
        <f t="shared" si="52"/>
        <v>1</v>
      </c>
    </row>
    <row r="1098" spans="1:13" ht="27" hidden="1" thickBot="1">
      <c r="A1098" s="35">
        <f t="shared" si="53"/>
        <v>12</v>
      </c>
      <c r="B1098" s="89" t="s">
        <v>23</v>
      </c>
      <c r="C1098" s="88" t="s">
        <v>17</v>
      </c>
      <c r="D1098" s="125" t="s">
        <v>155</v>
      </c>
      <c r="E1098" s="20" t="s">
        <v>200</v>
      </c>
      <c r="F1098" s="20">
        <v>0.25</v>
      </c>
      <c r="G1098" s="20">
        <v>0.63</v>
      </c>
      <c r="H1098" s="20">
        <v>0.76</v>
      </c>
      <c r="I1098" s="20">
        <v>0.22</v>
      </c>
      <c r="J1098" s="20">
        <v>0.13</v>
      </c>
      <c r="K1098" s="20">
        <v>1.9835</v>
      </c>
      <c r="L1098" s="35">
        <f t="shared" si="51"/>
        <v>0.22</v>
      </c>
      <c r="M1098" s="35">
        <f t="shared" si="52"/>
        <v>1</v>
      </c>
    </row>
    <row r="1099" spans="1:13" ht="40.200000000000003" hidden="1" thickBot="1">
      <c r="A1099" s="35">
        <f t="shared" si="53"/>
        <v>14</v>
      </c>
      <c r="B1099" s="89" t="s">
        <v>23</v>
      </c>
      <c r="C1099" s="88" t="s">
        <v>17</v>
      </c>
      <c r="D1099" s="125" t="s">
        <v>155</v>
      </c>
      <c r="E1099" s="20" t="s">
        <v>168</v>
      </c>
      <c r="F1099" s="20">
        <v>0.25</v>
      </c>
      <c r="G1099" s="20">
        <v>0.59</v>
      </c>
      <c r="H1099" s="20">
        <v>0.76</v>
      </c>
      <c r="I1099" s="20">
        <v>0.22</v>
      </c>
      <c r="J1099" s="20">
        <v>0.15</v>
      </c>
      <c r="K1099" s="20">
        <v>1.976</v>
      </c>
      <c r="L1099" s="35">
        <f t="shared" si="51"/>
        <v>0.22</v>
      </c>
      <c r="M1099" s="35">
        <f t="shared" si="52"/>
        <v>1</v>
      </c>
    </row>
    <row r="1100" spans="1:13" ht="14.4" hidden="1" thickBot="1">
      <c r="A1100" s="35">
        <f t="shared" si="53"/>
        <v>8</v>
      </c>
      <c r="B1100" s="89" t="s">
        <v>23</v>
      </c>
      <c r="C1100" s="88" t="s">
        <v>17</v>
      </c>
      <c r="D1100" s="125" t="s">
        <v>155</v>
      </c>
      <c r="E1100" s="20" t="s">
        <v>201</v>
      </c>
      <c r="F1100" s="20">
        <v>0.25</v>
      </c>
      <c r="G1100" s="20">
        <v>0.31</v>
      </c>
      <c r="H1100" s="20">
        <v>0.76</v>
      </c>
      <c r="I1100" s="20">
        <v>0.44</v>
      </c>
      <c r="J1100" s="20">
        <v>0.14000000000000001</v>
      </c>
      <c r="K1100" s="20">
        <v>1.9040999999999999</v>
      </c>
      <c r="L1100" s="35">
        <f t="shared" si="51"/>
        <v>0.22</v>
      </c>
      <c r="M1100" s="35">
        <f t="shared" si="52"/>
        <v>2</v>
      </c>
    </row>
    <row r="1101" spans="1:13" ht="40.200000000000003" hidden="1" thickBot="1">
      <c r="A1101" s="35">
        <f t="shared" si="53"/>
        <v>6</v>
      </c>
      <c r="B1101" s="89" t="s">
        <v>23</v>
      </c>
      <c r="C1101" s="88" t="s">
        <v>17</v>
      </c>
      <c r="D1101" s="125" t="s">
        <v>155</v>
      </c>
      <c r="E1101" s="20" t="s">
        <v>169</v>
      </c>
      <c r="F1101" s="20">
        <v>0.25</v>
      </c>
      <c r="G1101" s="20">
        <v>0.41</v>
      </c>
      <c r="H1101" s="20">
        <v>0.76</v>
      </c>
      <c r="I1101" s="20">
        <v>0.22</v>
      </c>
      <c r="J1101" s="20">
        <v>0.16</v>
      </c>
      <c r="K1101" s="20">
        <v>1.7937000000000001</v>
      </c>
      <c r="L1101" s="35">
        <f t="shared" si="51"/>
        <v>0.22</v>
      </c>
      <c r="M1101" s="35">
        <f t="shared" si="52"/>
        <v>1</v>
      </c>
    </row>
    <row r="1102" spans="1:13" ht="27" hidden="1" thickBot="1">
      <c r="A1102" s="35">
        <f t="shared" si="53"/>
        <v>3</v>
      </c>
      <c r="B1102" s="89" t="s">
        <v>23</v>
      </c>
      <c r="C1102" s="88" t="s">
        <v>17</v>
      </c>
      <c r="D1102" s="125" t="s">
        <v>155</v>
      </c>
      <c r="E1102" s="20" t="s">
        <v>178</v>
      </c>
      <c r="F1102" s="20">
        <v>0.25</v>
      </c>
      <c r="G1102" s="20">
        <v>0.43</v>
      </c>
      <c r="H1102" s="20">
        <v>0.76</v>
      </c>
      <c r="I1102" s="20">
        <v>0.22</v>
      </c>
      <c r="J1102" s="20">
        <v>0.13</v>
      </c>
      <c r="K1102" s="20">
        <v>1.7914000000000001</v>
      </c>
      <c r="L1102" s="35">
        <f t="shared" si="51"/>
        <v>0.22</v>
      </c>
      <c r="M1102" s="35">
        <f t="shared" si="52"/>
        <v>1</v>
      </c>
    </row>
    <row r="1103" spans="1:13" ht="27" hidden="1" thickBot="1">
      <c r="A1103" s="35">
        <f t="shared" si="53"/>
        <v>10</v>
      </c>
      <c r="B1103" s="89" t="s">
        <v>23</v>
      </c>
      <c r="C1103" s="88" t="s">
        <v>17</v>
      </c>
      <c r="D1103" s="125" t="s">
        <v>155</v>
      </c>
      <c r="E1103" s="20" t="s">
        <v>179</v>
      </c>
      <c r="F1103" s="20">
        <v>0.25</v>
      </c>
      <c r="G1103" s="20">
        <v>0.41</v>
      </c>
      <c r="H1103" s="20">
        <v>0.76</v>
      </c>
      <c r="I1103" s="20">
        <v>0.22</v>
      </c>
      <c r="J1103" s="20">
        <v>0.15</v>
      </c>
      <c r="K1103" s="20">
        <v>1.7806999999999999</v>
      </c>
      <c r="L1103" s="35">
        <f t="shared" si="51"/>
        <v>0.22</v>
      </c>
      <c r="M1103" s="35">
        <f t="shared" si="52"/>
        <v>1</v>
      </c>
    </row>
    <row r="1104" spans="1:13" ht="27" hidden="1" thickBot="1">
      <c r="A1104" s="35">
        <f t="shared" si="53"/>
        <v>16</v>
      </c>
      <c r="B1104" s="89" t="s">
        <v>23</v>
      </c>
      <c r="C1104" s="88" t="s">
        <v>17</v>
      </c>
      <c r="D1104" s="125" t="s">
        <v>155</v>
      </c>
      <c r="E1104" s="20" t="s">
        <v>174</v>
      </c>
      <c r="F1104" s="20">
        <v>0.25</v>
      </c>
      <c r="G1104" s="20">
        <v>0.37</v>
      </c>
      <c r="H1104" s="20">
        <v>0.76</v>
      </c>
      <c r="I1104" s="20">
        <v>0.22</v>
      </c>
      <c r="J1104" s="20">
        <v>0.17</v>
      </c>
      <c r="K1104" s="20">
        <v>1.7768999999999999</v>
      </c>
      <c r="L1104" s="35">
        <f t="shared" si="51"/>
        <v>0.22</v>
      </c>
      <c r="M1104" s="35">
        <f t="shared" si="52"/>
        <v>1</v>
      </c>
    </row>
    <row r="1105" spans="1:13" ht="14.4" hidden="1" thickBot="1">
      <c r="A1105" s="35">
        <f t="shared" si="53"/>
        <v>2</v>
      </c>
      <c r="B1105" s="89" t="s">
        <v>23</v>
      </c>
      <c r="C1105" s="88" t="s">
        <v>17</v>
      </c>
      <c r="D1105" s="125" t="s">
        <v>155</v>
      </c>
      <c r="E1105" s="20" t="s">
        <v>202</v>
      </c>
      <c r="F1105" s="20">
        <v>0.25</v>
      </c>
      <c r="G1105" s="20">
        <v>0.28000000000000003</v>
      </c>
      <c r="H1105" s="20">
        <v>0.76</v>
      </c>
      <c r="I1105" s="20">
        <v>0.22</v>
      </c>
      <c r="J1105" s="20">
        <v>0.13</v>
      </c>
      <c r="K1105" s="20">
        <v>1.6442000000000001</v>
      </c>
      <c r="L1105" s="35">
        <f t="shared" si="51"/>
        <v>0.22</v>
      </c>
      <c r="M1105" s="35">
        <f t="shared" si="52"/>
        <v>1</v>
      </c>
    </row>
    <row r="1106" spans="1:13" ht="27" hidden="1" thickBot="1">
      <c r="A1106" s="35">
        <f t="shared" si="53"/>
        <v>5</v>
      </c>
      <c r="B1106" s="89" t="s">
        <v>23</v>
      </c>
      <c r="C1106" s="88" t="s">
        <v>17</v>
      </c>
      <c r="D1106" s="125" t="s">
        <v>155</v>
      </c>
      <c r="E1106" s="20" t="s">
        <v>180</v>
      </c>
      <c r="F1106" s="20">
        <v>0.25</v>
      </c>
      <c r="G1106" s="20">
        <v>0.28999999999999998</v>
      </c>
      <c r="H1106" s="20">
        <v>0.76</v>
      </c>
      <c r="I1106" s="20">
        <v>0.22</v>
      </c>
      <c r="J1106" s="20">
        <v>0.13</v>
      </c>
      <c r="K1106" s="20">
        <v>1.6423000000000001</v>
      </c>
      <c r="L1106" s="35">
        <f t="shared" si="51"/>
        <v>0.22</v>
      </c>
      <c r="M1106" s="35">
        <f t="shared" si="52"/>
        <v>1</v>
      </c>
    </row>
    <row r="1107" spans="1:13" ht="27" hidden="1" thickBot="1">
      <c r="A1107" s="35">
        <f t="shared" si="53"/>
        <v>11</v>
      </c>
      <c r="B1107" s="89" t="s">
        <v>23</v>
      </c>
      <c r="C1107" s="88" t="s">
        <v>17</v>
      </c>
      <c r="D1107" s="125" t="s">
        <v>155</v>
      </c>
      <c r="E1107" s="20" t="s">
        <v>177</v>
      </c>
      <c r="F1107" s="20">
        <v>0.25</v>
      </c>
      <c r="G1107" s="20">
        <v>0.24</v>
      </c>
      <c r="H1107" s="20">
        <v>0.76</v>
      </c>
      <c r="I1107" s="20">
        <v>0.22</v>
      </c>
      <c r="J1107" s="20">
        <v>0.16</v>
      </c>
      <c r="K1107" s="20">
        <v>1.6293</v>
      </c>
      <c r="L1107" s="35">
        <f t="shared" si="51"/>
        <v>0.22</v>
      </c>
      <c r="M1107" s="35">
        <f t="shared" si="52"/>
        <v>1</v>
      </c>
    </row>
    <row r="1108" spans="1:13" ht="40.200000000000003" hidden="1" thickBot="1">
      <c r="A1108" s="35">
        <f t="shared" si="53"/>
        <v>4</v>
      </c>
      <c r="B1108" s="89" t="s">
        <v>23</v>
      </c>
      <c r="C1108" s="88" t="s">
        <v>17</v>
      </c>
      <c r="D1108" s="125" t="s">
        <v>155</v>
      </c>
      <c r="E1108" s="20" t="s">
        <v>203</v>
      </c>
      <c r="F1108" s="20">
        <v>0.25</v>
      </c>
      <c r="G1108" s="20">
        <v>0.24</v>
      </c>
      <c r="H1108" s="20">
        <v>0.76</v>
      </c>
      <c r="I1108" s="20">
        <v>0.22</v>
      </c>
      <c r="J1108" s="20">
        <v>0.16</v>
      </c>
      <c r="K1108" s="20">
        <v>1.6271</v>
      </c>
      <c r="L1108" s="35">
        <f t="shared" si="51"/>
        <v>0.22</v>
      </c>
      <c r="M1108" s="35">
        <f t="shared" si="52"/>
        <v>1</v>
      </c>
    </row>
    <row r="1109" spans="1:13" ht="27" hidden="1" thickBot="1">
      <c r="A1109" s="35">
        <f t="shared" si="53"/>
        <v>18</v>
      </c>
      <c r="B1109" s="89" t="s">
        <v>23</v>
      </c>
      <c r="C1109" s="88" t="s">
        <v>17</v>
      </c>
      <c r="D1109" s="125" t="s">
        <v>155</v>
      </c>
      <c r="E1109" s="20" t="s">
        <v>204</v>
      </c>
      <c r="F1109" s="20">
        <v>0.25</v>
      </c>
      <c r="G1109" s="20">
        <v>0.12</v>
      </c>
      <c r="H1109" s="20">
        <v>0.76</v>
      </c>
      <c r="I1109" s="20">
        <v>0.22</v>
      </c>
      <c r="J1109" s="20">
        <v>0.12</v>
      </c>
      <c r="K1109" s="20">
        <v>1.4722</v>
      </c>
      <c r="L1109" s="35">
        <f t="shared" si="51"/>
        <v>0.22</v>
      </c>
      <c r="M1109" s="35">
        <f t="shared" si="52"/>
        <v>1</v>
      </c>
    </row>
    <row r="1110" spans="1:13" ht="14.4" hidden="1" thickBot="1">
      <c r="A1110" s="35">
        <f t="shared" si="53"/>
        <v>20</v>
      </c>
      <c r="B1110" s="89" t="s">
        <v>23</v>
      </c>
      <c r="C1110" s="88" t="s">
        <v>17</v>
      </c>
      <c r="D1110" s="125" t="s">
        <v>155</v>
      </c>
      <c r="E1110" s="20" t="s">
        <v>181</v>
      </c>
      <c r="F1110" s="20">
        <v>0.25</v>
      </c>
      <c r="G1110" s="20">
        <v>0.09</v>
      </c>
      <c r="H1110" s="20">
        <v>0.76</v>
      </c>
      <c r="I1110" s="20">
        <v>0.22</v>
      </c>
      <c r="J1110" s="20">
        <v>0.14000000000000001</v>
      </c>
      <c r="K1110" s="20">
        <v>1.4537</v>
      </c>
      <c r="L1110" s="35">
        <f t="shared" si="51"/>
        <v>0.22</v>
      </c>
      <c r="M1110" s="35">
        <f t="shared" si="52"/>
        <v>1</v>
      </c>
    </row>
    <row r="1111" spans="1:13" ht="27" hidden="1" thickBot="1">
      <c r="A1111" s="35">
        <f t="shared" si="53"/>
        <v>15</v>
      </c>
      <c r="B1111" s="89" t="s">
        <v>23</v>
      </c>
      <c r="C1111" s="88" t="s">
        <v>17</v>
      </c>
      <c r="D1111" s="125" t="s">
        <v>155</v>
      </c>
      <c r="E1111" s="20" t="s">
        <v>205</v>
      </c>
      <c r="F1111" s="20">
        <v>0.25</v>
      </c>
      <c r="G1111" s="20">
        <v>7.0000000000000007E-2</v>
      </c>
      <c r="H1111" s="20">
        <v>0.51</v>
      </c>
      <c r="I1111" s="20">
        <v>0.22</v>
      </c>
      <c r="J1111" s="20">
        <v>0.1</v>
      </c>
      <c r="K1111" s="20">
        <v>1.1462000000000001</v>
      </c>
      <c r="L1111" s="35">
        <f t="shared" si="51"/>
        <v>0.22</v>
      </c>
      <c r="M1111" s="35">
        <f t="shared" si="52"/>
        <v>1</v>
      </c>
    </row>
    <row r="1112" spans="1:13" ht="27" hidden="1" thickBot="1">
      <c r="A1112" s="35">
        <f t="shared" si="53"/>
        <v>21</v>
      </c>
      <c r="B1112" s="89" t="s">
        <v>24</v>
      </c>
      <c r="C1112" s="88" t="s">
        <v>17</v>
      </c>
      <c r="D1112" s="129" t="s">
        <v>38</v>
      </c>
      <c r="E1112" s="20" t="s">
        <v>39</v>
      </c>
      <c r="F1112" s="20">
        <v>1.61</v>
      </c>
      <c r="G1112" s="20">
        <v>1.89</v>
      </c>
      <c r="H1112" s="20">
        <v>0.71</v>
      </c>
      <c r="I1112" s="20">
        <v>0.56999999999999995</v>
      </c>
      <c r="J1112" s="20">
        <v>0.15</v>
      </c>
      <c r="K1112" s="20">
        <v>4.9348999999999998</v>
      </c>
      <c r="L1112" s="35">
        <f t="shared" si="51"/>
        <v>0.28999999999999998</v>
      </c>
      <c r="M1112" s="35">
        <f t="shared" si="52"/>
        <v>2</v>
      </c>
    </row>
    <row r="1113" spans="1:13" ht="27" thickBot="1">
      <c r="A1113" s="35">
        <f t="shared" si="53"/>
        <v>1</v>
      </c>
      <c r="B1113" s="89" t="s">
        <v>24</v>
      </c>
      <c r="C1113" s="88" t="s">
        <v>17</v>
      </c>
      <c r="D1113" s="129" t="s">
        <v>38</v>
      </c>
      <c r="E1113" s="59" t="s">
        <v>42</v>
      </c>
      <c r="F1113" s="20">
        <v>1.61</v>
      </c>
      <c r="G1113" s="20">
        <v>1.07</v>
      </c>
      <c r="H1113" s="20">
        <v>1.01</v>
      </c>
      <c r="I1113" s="20">
        <v>0.28999999999999998</v>
      </c>
      <c r="J1113" s="20">
        <v>0.15</v>
      </c>
      <c r="K1113" s="20">
        <v>4.1311</v>
      </c>
      <c r="L1113" s="35">
        <f t="shared" si="51"/>
        <v>0.28999999999999998</v>
      </c>
      <c r="M1113" s="35">
        <f t="shared" si="52"/>
        <v>1</v>
      </c>
    </row>
    <row r="1114" spans="1:13" ht="27" hidden="1" thickBot="1">
      <c r="A1114" s="35">
        <f t="shared" si="53"/>
        <v>11</v>
      </c>
      <c r="B1114" s="89" t="s">
        <v>24</v>
      </c>
      <c r="C1114" s="88" t="s">
        <v>17</v>
      </c>
      <c r="D1114" s="129" t="s">
        <v>38</v>
      </c>
      <c r="E1114" s="20" t="s">
        <v>40</v>
      </c>
      <c r="F1114" s="20">
        <v>1.61</v>
      </c>
      <c r="G1114" s="20">
        <v>0.43</v>
      </c>
      <c r="H1114" s="20">
        <v>1.01</v>
      </c>
      <c r="I1114" s="20">
        <v>0.28999999999999998</v>
      </c>
      <c r="J1114" s="20">
        <v>0.21</v>
      </c>
      <c r="K1114" s="20">
        <v>3.5548000000000002</v>
      </c>
      <c r="L1114" s="35">
        <f t="shared" si="51"/>
        <v>0.28999999999999998</v>
      </c>
      <c r="M1114" s="35">
        <f t="shared" si="52"/>
        <v>1</v>
      </c>
    </row>
    <row r="1115" spans="1:13" ht="27" hidden="1" thickBot="1">
      <c r="A1115" s="35">
        <f t="shared" si="53"/>
        <v>19</v>
      </c>
      <c r="B1115" s="89" t="s">
        <v>24</v>
      </c>
      <c r="C1115" s="88" t="s">
        <v>17</v>
      </c>
      <c r="D1115" s="129" t="s">
        <v>38</v>
      </c>
      <c r="E1115" s="20" t="s">
        <v>43</v>
      </c>
      <c r="F1115" s="20">
        <v>1.61</v>
      </c>
      <c r="G1115" s="20">
        <v>0.38</v>
      </c>
      <c r="H1115" s="20">
        <v>1.01</v>
      </c>
      <c r="I1115" s="20">
        <v>0.28999999999999998</v>
      </c>
      <c r="J1115" s="20">
        <v>0.25</v>
      </c>
      <c r="K1115" s="20">
        <v>3.5428000000000002</v>
      </c>
      <c r="L1115" s="35">
        <f t="shared" si="51"/>
        <v>0.28999999999999998</v>
      </c>
      <c r="M1115" s="35">
        <f t="shared" si="52"/>
        <v>1</v>
      </c>
    </row>
    <row r="1116" spans="1:13" ht="40.200000000000003" hidden="1" thickBot="1">
      <c r="A1116" s="35">
        <f t="shared" si="53"/>
        <v>17</v>
      </c>
      <c r="B1116" s="89" t="s">
        <v>24</v>
      </c>
      <c r="C1116" s="88" t="s">
        <v>17</v>
      </c>
      <c r="D1116" s="129" t="s">
        <v>38</v>
      </c>
      <c r="E1116" s="20" t="s">
        <v>182</v>
      </c>
      <c r="F1116" s="20">
        <v>1.61</v>
      </c>
      <c r="G1116" s="20">
        <v>0.47</v>
      </c>
      <c r="H1116" s="20">
        <v>1.01</v>
      </c>
      <c r="I1116" s="20">
        <v>0.28999999999999998</v>
      </c>
      <c r="J1116" s="20">
        <v>0.15</v>
      </c>
      <c r="K1116" s="20">
        <v>3.5274999999999999</v>
      </c>
      <c r="L1116" s="35">
        <f t="shared" ref="L1116:L1179" si="54">_xlfn.MINIFS($I$603:$I$1452,$B$603:$B$1452,B1116,$D$603:$D$1452,D1116)</f>
        <v>0.28999999999999998</v>
      </c>
      <c r="M1116" s="35">
        <f t="shared" ref="M1116:M1179" si="55">ROUND(I1116/L1116,0)</f>
        <v>1</v>
      </c>
    </row>
    <row r="1117" spans="1:13" ht="27" hidden="1" thickBot="1">
      <c r="A1117" s="35">
        <f t="shared" si="53"/>
        <v>18</v>
      </c>
      <c r="B1117" s="89" t="s">
        <v>24</v>
      </c>
      <c r="C1117" s="88" t="s">
        <v>17</v>
      </c>
      <c r="D1117" s="129" t="s">
        <v>38</v>
      </c>
      <c r="E1117" s="20" t="s">
        <v>45</v>
      </c>
      <c r="F1117" s="20">
        <v>1.66</v>
      </c>
      <c r="G1117" s="20">
        <v>0.13</v>
      </c>
      <c r="H1117" s="20">
        <v>1.05</v>
      </c>
      <c r="I1117" s="20">
        <v>0.28999999999999998</v>
      </c>
      <c r="J1117" s="20">
        <v>0.26</v>
      </c>
      <c r="K1117" s="20">
        <v>3.379</v>
      </c>
      <c r="L1117" s="35">
        <f t="shared" si="54"/>
        <v>0.28999999999999998</v>
      </c>
      <c r="M1117" s="35">
        <f t="shared" si="55"/>
        <v>1</v>
      </c>
    </row>
    <row r="1118" spans="1:13" ht="14.4" hidden="1" thickBot="1">
      <c r="A1118" s="35">
        <f t="shared" si="53"/>
        <v>8</v>
      </c>
      <c r="B1118" s="89" t="s">
        <v>24</v>
      </c>
      <c r="C1118" s="88" t="s">
        <v>17</v>
      </c>
      <c r="D1118" s="129" t="s">
        <v>38</v>
      </c>
      <c r="E1118" s="20" t="s">
        <v>57</v>
      </c>
      <c r="F1118" s="20">
        <v>1.61</v>
      </c>
      <c r="G1118" s="20">
        <v>0</v>
      </c>
      <c r="H1118" s="20">
        <v>1.01</v>
      </c>
      <c r="I1118" s="20">
        <v>0.56999999999999995</v>
      </c>
      <c r="J1118" s="20">
        <v>0.13</v>
      </c>
      <c r="K1118" s="20">
        <v>3.3273000000000001</v>
      </c>
      <c r="L1118" s="35">
        <f t="shared" si="54"/>
        <v>0.28999999999999998</v>
      </c>
      <c r="M1118" s="35">
        <f t="shared" si="55"/>
        <v>2</v>
      </c>
    </row>
    <row r="1119" spans="1:13" ht="27" hidden="1" thickBot="1">
      <c r="A1119" s="35">
        <f t="shared" si="53"/>
        <v>19</v>
      </c>
      <c r="B1119" s="89" t="s">
        <v>24</v>
      </c>
      <c r="C1119" s="88" t="s">
        <v>17</v>
      </c>
      <c r="D1119" s="129" t="s">
        <v>38</v>
      </c>
      <c r="E1119" s="20" t="s">
        <v>46</v>
      </c>
      <c r="F1119" s="20">
        <v>1.61</v>
      </c>
      <c r="G1119" s="20">
        <v>0.18</v>
      </c>
      <c r="H1119" s="20">
        <v>1.01</v>
      </c>
      <c r="I1119" s="20">
        <v>0.28999999999999998</v>
      </c>
      <c r="J1119" s="20">
        <v>0.19</v>
      </c>
      <c r="K1119" s="20">
        <v>3.2774999999999999</v>
      </c>
      <c r="L1119" s="35">
        <f t="shared" si="54"/>
        <v>0.28999999999999998</v>
      </c>
      <c r="M1119" s="35">
        <f t="shared" si="55"/>
        <v>1</v>
      </c>
    </row>
    <row r="1120" spans="1:13" ht="27" hidden="1" thickBot="1">
      <c r="A1120" s="35">
        <f t="shared" si="53"/>
        <v>16</v>
      </c>
      <c r="B1120" s="89" t="s">
        <v>24</v>
      </c>
      <c r="C1120" s="88" t="s">
        <v>17</v>
      </c>
      <c r="D1120" s="129" t="s">
        <v>38</v>
      </c>
      <c r="E1120" s="20" t="s">
        <v>41</v>
      </c>
      <c r="F1120" s="20">
        <v>1.61</v>
      </c>
      <c r="G1120" s="20">
        <v>0.13</v>
      </c>
      <c r="H1120" s="20">
        <v>1.05</v>
      </c>
      <c r="I1120" s="20">
        <v>0.28999999999999998</v>
      </c>
      <c r="J1120" s="20">
        <v>0.17</v>
      </c>
      <c r="K1120" s="20">
        <v>3.2412000000000001</v>
      </c>
      <c r="L1120" s="35">
        <f t="shared" si="54"/>
        <v>0.28999999999999998</v>
      </c>
      <c r="M1120" s="35">
        <f t="shared" si="55"/>
        <v>1</v>
      </c>
    </row>
    <row r="1121" spans="1:13" ht="27" hidden="1" thickBot="1">
      <c r="A1121" s="35">
        <f t="shared" si="53"/>
        <v>22</v>
      </c>
      <c r="B1121" s="89" t="s">
        <v>24</v>
      </c>
      <c r="C1121" s="88" t="s">
        <v>17</v>
      </c>
      <c r="D1121" s="129" t="s">
        <v>38</v>
      </c>
      <c r="E1121" s="20" t="s">
        <v>207</v>
      </c>
      <c r="F1121" s="20">
        <v>1.61</v>
      </c>
      <c r="G1121" s="20">
        <v>0.12</v>
      </c>
      <c r="H1121" s="20">
        <v>1.01</v>
      </c>
      <c r="I1121" s="20">
        <v>0.28999999999999998</v>
      </c>
      <c r="J1121" s="20">
        <v>0.2</v>
      </c>
      <c r="K1121" s="20">
        <v>3.2250000000000001</v>
      </c>
      <c r="L1121" s="35">
        <f t="shared" si="54"/>
        <v>0.28999999999999998</v>
      </c>
      <c r="M1121" s="35">
        <f t="shared" si="55"/>
        <v>1</v>
      </c>
    </row>
    <row r="1122" spans="1:13" ht="14.4" hidden="1" thickBot="1">
      <c r="A1122" s="35">
        <f t="shared" si="53"/>
        <v>20</v>
      </c>
      <c r="B1122" s="89" t="s">
        <v>24</v>
      </c>
      <c r="C1122" s="88" t="s">
        <v>17</v>
      </c>
      <c r="D1122" s="129" t="s">
        <v>38</v>
      </c>
      <c r="E1122" s="20" t="s">
        <v>47</v>
      </c>
      <c r="F1122" s="20">
        <v>1.61</v>
      </c>
      <c r="G1122" s="20">
        <v>0.13</v>
      </c>
      <c r="H1122" s="20">
        <v>1.01</v>
      </c>
      <c r="I1122" s="20">
        <v>0.28999999999999998</v>
      </c>
      <c r="J1122" s="20">
        <v>0.18</v>
      </c>
      <c r="K1122" s="20">
        <v>3.2181999999999999</v>
      </c>
      <c r="L1122" s="35">
        <f t="shared" si="54"/>
        <v>0.28999999999999998</v>
      </c>
      <c r="M1122" s="35">
        <f t="shared" si="55"/>
        <v>1</v>
      </c>
    </row>
    <row r="1123" spans="1:13" ht="40.200000000000003" hidden="1" thickBot="1">
      <c r="A1123" s="35">
        <f t="shared" si="53"/>
        <v>14</v>
      </c>
      <c r="B1123" s="89" t="s">
        <v>24</v>
      </c>
      <c r="C1123" s="88" t="s">
        <v>17</v>
      </c>
      <c r="D1123" s="129" t="s">
        <v>38</v>
      </c>
      <c r="E1123" s="20" t="s">
        <v>44</v>
      </c>
      <c r="F1123" s="20">
        <v>1.61</v>
      </c>
      <c r="G1123" s="20">
        <v>0.06</v>
      </c>
      <c r="H1123" s="20">
        <v>1.01</v>
      </c>
      <c r="I1123" s="20">
        <v>0.28999999999999998</v>
      </c>
      <c r="J1123" s="20">
        <v>0.17</v>
      </c>
      <c r="K1123" s="20">
        <v>3.1467999999999998</v>
      </c>
      <c r="L1123" s="35">
        <f t="shared" si="54"/>
        <v>0.28999999999999998</v>
      </c>
      <c r="M1123" s="35">
        <f t="shared" si="55"/>
        <v>1</v>
      </c>
    </row>
    <row r="1124" spans="1:13" ht="27" hidden="1" thickBot="1">
      <c r="A1124" s="35">
        <f t="shared" si="53"/>
        <v>3</v>
      </c>
      <c r="B1124" s="89" t="s">
        <v>24</v>
      </c>
      <c r="C1124" s="88" t="s">
        <v>17</v>
      </c>
      <c r="D1124" s="129" t="s">
        <v>38</v>
      </c>
      <c r="E1124" s="20" t="s">
        <v>61</v>
      </c>
      <c r="F1124" s="20">
        <v>1.61</v>
      </c>
      <c r="G1124" s="20">
        <v>0</v>
      </c>
      <c r="H1124" s="20">
        <v>1.01</v>
      </c>
      <c r="I1124" s="20">
        <v>0.28999999999999998</v>
      </c>
      <c r="J1124" s="20">
        <v>0.19</v>
      </c>
      <c r="K1124" s="20">
        <v>3.1017999999999999</v>
      </c>
      <c r="L1124" s="35">
        <f t="shared" si="54"/>
        <v>0.28999999999999998</v>
      </c>
      <c r="M1124" s="35">
        <f t="shared" si="55"/>
        <v>1</v>
      </c>
    </row>
    <row r="1125" spans="1:13" ht="40.200000000000003" hidden="1" thickBot="1">
      <c r="A1125" s="35">
        <f t="shared" si="53"/>
        <v>23</v>
      </c>
      <c r="B1125" s="89" t="s">
        <v>24</v>
      </c>
      <c r="C1125" s="88" t="s">
        <v>17</v>
      </c>
      <c r="D1125" s="129" t="s">
        <v>38</v>
      </c>
      <c r="E1125" s="20" t="s">
        <v>60</v>
      </c>
      <c r="F1125" s="20">
        <v>1.61</v>
      </c>
      <c r="G1125" s="20">
        <v>0</v>
      </c>
      <c r="H1125" s="20">
        <v>1.01</v>
      </c>
      <c r="I1125" s="20">
        <v>0.28999999999999998</v>
      </c>
      <c r="J1125" s="20">
        <v>0.19</v>
      </c>
      <c r="K1125" s="20">
        <v>3.0964999999999998</v>
      </c>
      <c r="L1125" s="35">
        <f t="shared" si="54"/>
        <v>0.28999999999999998</v>
      </c>
      <c r="M1125" s="35">
        <f t="shared" si="55"/>
        <v>1</v>
      </c>
    </row>
    <row r="1126" spans="1:13" ht="27" hidden="1" thickBot="1">
      <c r="A1126" s="35">
        <f t="shared" si="53"/>
        <v>22</v>
      </c>
      <c r="B1126" s="89" t="s">
        <v>24</v>
      </c>
      <c r="C1126" s="88" t="s">
        <v>17</v>
      </c>
      <c r="D1126" s="129" t="s">
        <v>38</v>
      </c>
      <c r="E1126" s="20" t="s">
        <v>208</v>
      </c>
      <c r="F1126" s="20">
        <v>1.61</v>
      </c>
      <c r="G1126" s="20">
        <v>0</v>
      </c>
      <c r="H1126" s="20">
        <v>1.01</v>
      </c>
      <c r="I1126" s="20">
        <v>0.28999999999999998</v>
      </c>
      <c r="J1126" s="20">
        <v>0.18</v>
      </c>
      <c r="K1126" s="20">
        <v>3.0895999999999999</v>
      </c>
      <c r="L1126" s="35">
        <f t="shared" si="54"/>
        <v>0.28999999999999998</v>
      </c>
      <c r="M1126" s="35">
        <f t="shared" si="55"/>
        <v>1</v>
      </c>
    </row>
    <row r="1127" spans="1:13" ht="27" hidden="1" thickBot="1">
      <c r="A1127" s="35">
        <f t="shared" si="53"/>
        <v>9</v>
      </c>
      <c r="B1127" s="89" t="s">
        <v>24</v>
      </c>
      <c r="C1127" s="88" t="s">
        <v>17</v>
      </c>
      <c r="D1127" s="129" t="s">
        <v>38</v>
      </c>
      <c r="E1127" s="20" t="s">
        <v>54</v>
      </c>
      <c r="F1127" s="20">
        <v>1.61</v>
      </c>
      <c r="G1127" s="20">
        <v>0</v>
      </c>
      <c r="H1127" s="20">
        <v>1.01</v>
      </c>
      <c r="I1127" s="20">
        <v>0.28999999999999998</v>
      </c>
      <c r="J1127" s="20">
        <v>0.18</v>
      </c>
      <c r="K1127" s="20">
        <v>3.0855999999999999</v>
      </c>
      <c r="L1127" s="35">
        <f t="shared" si="54"/>
        <v>0.28999999999999998</v>
      </c>
      <c r="M1127" s="35">
        <f t="shared" si="55"/>
        <v>1</v>
      </c>
    </row>
    <row r="1128" spans="1:13" ht="27" hidden="1" thickBot="1">
      <c r="A1128" s="35">
        <f t="shared" si="53"/>
        <v>7</v>
      </c>
      <c r="B1128" s="89" t="s">
        <v>24</v>
      </c>
      <c r="C1128" s="88" t="s">
        <v>17</v>
      </c>
      <c r="D1128" s="129" t="s">
        <v>38</v>
      </c>
      <c r="E1128" s="20" t="s">
        <v>49</v>
      </c>
      <c r="F1128" s="20">
        <v>1.63</v>
      </c>
      <c r="G1128" s="20">
        <v>0</v>
      </c>
      <c r="H1128" s="20">
        <v>1.01</v>
      </c>
      <c r="I1128" s="20">
        <v>0.28999999999999998</v>
      </c>
      <c r="J1128" s="20">
        <v>0.16</v>
      </c>
      <c r="K1128" s="20">
        <v>3.0838000000000001</v>
      </c>
      <c r="L1128" s="35">
        <f t="shared" si="54"/>
        <v>0.28999999999999998</v>
      </c>
      <c r="M1128" s="35">
        <f t="shared" si="55"/>
        <v>1</v>
      </c>
    </row>
    <row r="1129" spans="1:13" ht="14.4" hidden="1" thickBot="1">
      <c r="A1129" s="35">
        <f t="shared" si="53"/>
        <v>2</v>
      </c>
      <c r="B1129" s="89" t="s">
        <v>24</v>
      </c>
      <c r="C1129" s="88" t="s">
        <v>17</v>
      </c>
      <c r="D1129" s="129" t="s">
        <v>38</v>
      </c>
      <c r="E1129" s="20" t="s">
        <v>56</v>
      </c>
      <c r="F1129" s="20">
        <v>1.61</v>
      </c>
      <c r="G1129" s="20">
        <v>0</v>
      </c>
      <c r="H1129" s="20">
        <v>1.01</v>
      </c>
      <c r="I1129" s="20">
        <v>0.28999999999999998</v>
      </c>
      <c r="J1129" s="20">
        <v>0.17</v>
      </c>
      <c r="K1129" s="20">
        <v>3.0832999999999999</v>
      </c>
      <c r="L1129" s="35">
        <f t="shared" si="54"/>
        <v>0.28999999999999998</v>
      </c>
      <c r="M1129" s="35">
        <f t="shared" si="55"/>
        <v>1</v>
      </c>
    </row>
    <row r="1130" spans="1:13" ht="27" hidden="1" thickBot="1">
      <c r="A1130" s="35">
        <f t="shared" si="53"/>
        <v>10</v>
      </c>
      <c r="B1130" s="89" t="s">
        <v>24</v>
      </c>
      <c r="C1130" s="88" t="s">
        <v>17</v>
      </c>
      <c r="D1130" s="129" t="s">
        <v>38</v>
      </c>
      <c r="E1130" s="20" t="s">
        <v>51</v>
      </c>
      <c r="F1130" s="20">
        <v>1.61</v>
      </c>
      <c r="G1130" s="20">
        <v>0</v>
      </c>
      <c r="H1130" s="20">
        <v>1.01</v>
      </c>
      <c r="I1130" s="20">
        <v>0.28999999999999998</v>
      </c>
      <c r="J1130" s="20">
        <v>0.17</v>
      </c>
      <c r="K1130" s="20">
        <v>3.077</v>
      </c>
      <c r="L1130" s="35">
        <f t="shared" si="54"/>
        <v>0.28999999999999998</v>
      </c>
      <c r="M1130" s="35">
        <f t="shared" si="55"/>
        <v>1</v>
      </c>
    </row>
    <row r="1131" spans="1:13" ht="27" hidden="1" thickBot="1">
      <c r="A1131" s="35">
        <f t="shared" si="53"/>
        <v>13</v>
      </c>
      <c r="B1131" s="89" t="s">
        <v>24</v>
      </c>
      <c r="C1131" s="88" t="s">
        <v>17</v>
      </c>
      <c r="D1131" s="129" t="s">
        <v>38</v>
      </c>
      <c r="E1131" s="20" t="s">
        <v>52</v>
      </c>
      <c r="F1131" s="20">
        <v>1.61</v>
      </c>
      <c r="G1131" s="20">
        <v>0</v>
      </c>
      <c r="H1131" s="20">
        <v>1.01</v>
      </c>
      <c r="I1131" s="20">
        <v>0.28999999999999998</v>
      </c>
      <c r="J1131" s="20">
        <v>0.17</v>
      </c>
      <c r="K1131" s="20">
        <v>3.077</v>
      </c>
      <c r="L1131" s="35">
        <f t="shared" si="54"/>
        <v>0.28999999999999998</v>
      </c>
      <c r="M1131" s="35">
        <f t="shared" si="55"/>
        <v>1</v>
      </c>
    </row>
    <row r="1132" spans="1:13" ht="27" hidden="1" thickBot="1">
      <c r="A1132" s="35">
        <f t="shared" si="53"/>
        <v>4</v>
      </c>
      <c r="B1132" s="89" t="s">
        <v>24</v>
      </c>
      <c r="C1132" s="88" t="s">
        <v>17</v>
      </c>
      <c r="D1132" s="129" t="s">
        <v>38</v>
      </c>
      <c r="E1132" s="20" t="s">
        <v>50</v>
      </c>
      <c r="F1132" s="20">
        <v>1.61</v>
      </c>
      <c r="G1132" s="20">
        <v>0</v>
      </c>
      <c r="H1132" s="20">
        <v>1.05</v>
      </c>
      <c r="I1132" s="20">
        <v>0.28999999999999998</v>
      </c>
      <c r="J1132" s="20">
        <v>0.13</v>
      </c>
      <c r="K1132" s="20">
        <v>3.0752999999999999</v>
      </c>
      <c r="L1132" s="35">
        <f t="shared" si="54"/>
        <v>0.28999999999999998</v>
      </c>
      <c r="M1132" s="35">
        <f t="shared" si="55"/>
        <v>1</v>
      </c>
    </row>
    <row r="1133" spans="1:13" ht="40.200000000000003" hidden="1" thickBot="1">
      <c r="A1133" s="35">
        <f t="shared" si="53"/>
        <v>6</v>
      </c>
      <c r="B1133" s="89" t="s">
        <v>24</v>
      </c>
      <c r="C1133" s="88" t="s">
        <v>17</v>
      </c>
      <c r="D1133" s="129" t="s">
        <v>38</v>
      </c>
      <c r="E1133" s="20" t="s">
        <v>53</v>
      </c>
      <c r="F1133" s="20">
        <v>1.61</v>
      </c>
      <c r="G1133" s="20">
        <v>0</v>
      </c>
      <c r="H1133" s="20">
        <v>1.01</v>
      </c>
      <c r="I1133" s="20">
        <v>0.28999999999999998</v>
      </c>
      <c r="J1133" s="20">
        <v>0.17</v>
      </c>
      <c r="K1133" s="20">
        <v>3.0746000000000002</v>
      </c>
      <c r="L1133" s="35">
        <f t="shared" si="54"/>
        <v>0.28999999999999998</v>
      </c>
      <c r="M1133" s="35">
        <f t="shared" si="55"/>
        <v>1</v>
      </c>
    </row>
    <row r="1134" spans="1:13" ht="27" hidden="1" thickBot="1">
      <c r="A1134" s="35">
        <f t="shared" si="53"/>
        <v>4</v>
      </c>
      <c r="B1134" s="89" t="s">
        <v>24</v>
      </c>
      <c r="C1134" s="88" t="s">
        <v>17</v>
      </c>
      <c r="D1134" s="129" t="s">
        <v>38</v>
      </c>
      <c r="E1134" s="20" t="s">
        <v>48</v>
      </c>
      <c r="F1134" s="20">
        <v>1.61</v>
      </c>
      <c r="G1134" s="20">
        <v>0</v>
      </c>
      <c r="H1134" s="20">
        <v>1.05</v>
      </c>
      <c r="I1134" s="20">
        <v>0.28999999999999998</v>
      </c>
      <c r="J1134" s="20">
        <v>0.13</v>
      </c>
      <c r="K1134" s="20">
        <v>3.0746000000000002</v>
      </c>
      <c r="L1134" s="35">
        <f t="shared" si="54"/>
        <v>0.28999999999999998</v>
      </c>
      <c r="M1134" s="35">
        <f t="shared" si="55"/>
        <v>1</v>
      </c>
    </row>
    <row r="1135" spans="1:13" ht="27" hidden="1" thickBot="1">
      <c r="A1135" s="35">
        <f t="shared" si="53"/>
        <v>12</v>
      </c>
      <c r="B1135" s="89" t="s">
        <v>24</v>
      </c>
      <c r="C1135" s="88" t="s">
        <v>17</v>
      </c>
      <c r="D1135" s="129" t="s">
        <v>38</v>
      </c>
      <c r="E1135" s="20" t="s">
        <v>64</v>
      </c>
      <c r="F1135" s="20">
        <v>1.61</v>
      </c>
      <c r="G1135" s="20">
        <v>0</v>
      </c>
      <c r="H1135" s="20">
        <v>0.71</v>
      </c>
      <c r="I1135" s="20">
        <v>0.56999999999999995</v>
      </c>
      <c r="J1135" s="20">
        <v>0.17</v>
      </c>
      <c r="K1135" s="20">
        <v>3.0592000000000001</v>
      </c>
      <c r="L1135" s="35">
        <f t="shared" si="54"/>
        <v>0.28999999999999998</v>
      </c>
      <c r="M1135" s="35">
        <f t="shared" si="55"/>
        <v>2</v>
      </c>
    </row>
    <row r="1136" spans="1:13" ht="27" hidden="1" thickBot="1">
      <c r="A1136" s="35">
        <f t="shared" si="53"/>
        <v>10</v>
      </c>
      <c r="B1136" s="89" t="s">
        <v>24</v>
      </c>
      <c r="C1136" s="88" t="s">
        <v>17</v>
      </c>
      <c r="D1136" s="129" t="s">
        <v>38</v>
      </c>
      <c r="E1136" s="20" t="s">
        <v>55</v>
      </c>
      <c r="F1136" s="20">
        <v>1.61</v>
      </c>
      <c r="G1136" s="20">
        <v>0</v>
      </c>
      <c r="H1136" s="20">
        <v>1.01</v>
      </c>
      <c r="I1136" s="20">
        <v>0.28999999999999998</v>
      </c>
      <c r="J1136" s="20">
        <v>0.14000000000000001</v>
      </c>
      <c r="K1136" s="20">
        <v>3.0491000000000001</v>
      </c>
      <c r="L1136" s="35">
        <f t="shared" si="54"/>
        <v>0.28999999999999998</v>
      </c>
      <c r="M1136" s="35">
        <f t="shared" si="55"/>
        <v>1</v>
      </c>
    </row>
    <row r="1137" spans="1:13" ht="14.4" hidden="1" thickBot="1">
      <c r="A1137" s="35">
        <f t="shared" si="53"/>
        <v>8</v>
      </c>
      <c r="B1137" s="89" t="s">
        <v>24</v>
      </c>
      <c r="C1137" s="88" t="s">
        <v>17</v>
      </c>
      <c r="D1137" s="129" t="s">
        <v>38</v>
      </c>
      <c r="E1137" s="20" t="s">
        <v>63</v>
      </c>
      <c r="F1137" s="20">
        <v>1.61</v>
      </c>
      <c r="G1137" s="20">
        <v>0</v>
      </c>
      <c r="H1137" s="20">
        <v>0.71</v>
      </c>
      <c r="I1137" s="20">
        <v>0.56999999999999995</v>
      </c>
      <c r="J1137" s="20">
        <v>0.16</v>
      </c>
      <c r="K1137" s="20">
        <v>3.0466000000000002</v>
      </c>
      <c r="L1137" s="35">
        <f t="shared" si="54"/>
        <v>0.28999999999999998</v>
      </c>
      <c r="M1137" s="35">
        <f t="shared" si="55"/>
        <v>2</v>
      </c>
    </row>
    <row r="1138" spans="1:13" ht="27" hidden="1" thickBot="1">
      <c r="A1138" s="35">
        <f t="shared" si="53"/>
        <v>15</v>
      </c>
      <c r="B1138" s="89" t="s">
        <v>24</v>
      </c>
      <c r="C1138" s="88" t="s">
        <v>17</v>
      </c>
      <c r="D1138" s="129" t="s">
        <v>38</v>
      </c>
      <c r="E1138" s="20" t="s">
        <v>58</v>
      </c>
      <c r="F1138" s="20">
        <v>1.61</v>
      </c>
      <c r="G1138" s="20">
        <v>0</v>
      </c>
      <c r="H1138" s="20">
        <v>1.01</v>
      </c>
      <c r="I1138" s="20">
        <v>0.28999999999999998</v>
      </c>
      <c r="J1138" s="20">
        <v>0.13</v>
      </c>
      <c r="K1138" s="20">
        <v>3.0423</v>
      </c>
      <c r="L1138" s="35">
        <f t="shared" si="54"/>
        <v>0.28999999999999998</v>
      </c>
      <c r="M1138" s="35">
        <f t="shared" si="55"/>
        <v>1</v>
      </c>
    </row>
    <row r="1139" spans="1:13" ht="27" hidden="1" thickBot="1">
      <c r="A1139" s="35">
        <f t="shared" si="53"/>
        <v>15</v>
      </c>
      <c r="B1139" s="89" t="s">
        <v>24</v>
      </c>
      <c r="C1139" s="88" t="s">
        <v>17</v>
      </c>
      <c r="D1139" s="129" t="s">
        <v>38</v>
      </c>
      <c r="E1139" s="20" t="s">
        <v>59</v>
      </c>
      <c r="F1139" s="20">
        <v>1.61</v>
      </c>
      <c r="G1139" s="20">
        <v>0</v>
      </c>
      <c r="H1139" s="20">
        <v>1.01</v>
      </c>
      <c r="I1139" s="20">
        <v>0.28999999999999998</v>
      </c>
      <c r="J1139" s="20">
        <v>0.13</v>
      </c>
      <c r="K1139" s="20">
        <v>3.0423</v>
      </c>
      <c r="L1139" s="35">
        <f t="shared" si="54"/>
        <v>0.28999999999999998</v>
      </c>
      <c r="M1139" s="35">
        <f t="shared" si="55"/>
        <v>1</v>
      </c>
    </row>
    <row r="1140" spans="1:13" ht="27" hidden="1" thickBot="1">
      <c r="A1140" s="35">
        <f t="shared" si="53"/>
        <v>5</v>
      </c>
      <c r="B1140" s="89" t="s">
        <v>24</v>
      </c>
      <c r="C1140" s="88" t="s">
        <v>17</v>
      </c>
      <c r="D1140" s="129" t="s">
        <v>38</v>
      </c>
      <c r="E1140" s="20" t="s">
        <v>62</v>
      </c>
      <c r="F1140" s="20">
        <v>1.61</v>
      </c>
      <c r="G1140" s="20">
        <v>0</v>
      </c>
      <c r="H1140" s="20">
        <v>1.01</v>
      </c>
      <c r="I1140" s="20">
        <v>0.28999999999999998</v>
      </c>
      <c r="J1140" s="20">
        <v>0.1</v>
      </c>
      <c r="K1140" s="20">
        <v>3.0112000000000001</v>
      </c>
      <c r="L1140" s="35">
        <f t="shared" si="54"/>
        <v>0.28999999999999998</v>
      </c>
      <c r="M1140" s="35">
        <f t="shared" si="55"/>
        <v>1</v>
      </c>
    </row>
    <row r="1141" spans="1:13" ht="27" hidden="1" thickBot="1">
      <c r="A1141" s="35">
        <f t="shared" si="53"/>
        <v>5</v>
      </c>
      <c r="B1141" s="89" t="s">
        <v>24</v>
      </c>
      <c r="C1141" s="88" t="s">
        <v>17</v>
      </c>
      <c r="D1141" s="129" t="s">
        <v>38</v>
      </c>
      <c r="E1141" s="20" t="s">
        <v>65</v>
      </c>
      <c r="F1141" s="20">
        <v>1.61</v>
      </c>
      <c r="G1141" s="20">
        <v>0</v>
      </c>
      <c r="H1141" s="20">
        <v>0.71</v>
      </c>
      <c r="I1141" s="20">
        <v>0.28999999999999998</v>
      </c>
      <c r="J1141" s="20">
        <v>0.11</v>
      </c>
      <c r="K1141" s="20">
        <v>2.7189999999999999</v>
      </c>
      <c r="L1141" s="35">
        <f t="shared" si="54"/>
        <v>0.28999999999999998</v>
      </c>
      <c r="M1141" s="35">
        <f t="shared" si="55"/>
        <v>1</v>
      </c>
    </row>
    <row r="1142" spans="1:13" ht="27" hidden="1" thickBot="1">
      <c r="A1142" s="35">
        <f t="shared" si="53"/>
        <v>3</v>
      </c>
      <c r="B1142" s="89" t="s">
        <v>24</v>
      </c>
      <c r="C1142" s="88" t="s">
        <v>17</v>
      </c>
      <c r="D1142" s="129" t="s">
        <v>38</v>
      </c>
      <c r="E1142" s="20" t="s">
        <v>66</v>
      </c>
      <c r="F1142" s="20">
        <v>1.61</v>
      </c>
      <c r="G1142" s="20">
        <v>0</v>
      </c>
      <c r="H1142" s="20">
        <v>0.71</v>
      </c>
      <c r="I1142" s="20">
        <v>0.28999999999999998</v>
      </c>
      <c r="J1142" s="20">
        <v>0</v>
      </c>
      <c r="K1142" s="20">
        <v>2.6051000000000002</v>
      </c>
      <c r="L1142" s="35">
        <f t="shared" si="54"/>
        <v>0.28999999999999998</v>
      </c>
      <c r="M1142" s="35">
        <f t="shared" si="55"/>
        <v>1</v>
      </c>
    </row>
    <row r="1143" spans="1:13" ht="27" hidden="1" thickBot="1">
      <c r="A1143" s="35">
        <f t="shared" si="53"/>
        <v>21</v>
      </c>
      <c r="B1143" s="89" t="s">
        <v>24</v>
      </c>
      <c r="C1143" s="88" t="s">
        <v>17</v>
      </c>
      <c r="D1143" s="125" t="s">
        <v>67</v>
      </c>
      <c r="E1143" s="20" t="s">
        <v>68</v>
      </c>
      <c r="F1143" s="20">
        <v>0.53</v>
      </c>
      <c r="G1143" s="20">
        <v>1.1100000000000001</v>
      </c>
      <c r="H1143" s="20">
        <v>0.9</v>
      </c>
      <c r="I1143" s="20">
        <v>0.19</v>
      </c>
      <c r="J1143" s="20">
        <v>0.56000000000000005</v>
      </c>
      <c r="K1143" s="20">
        <v>3.2936999999999999</v>
      </c>
      <c r="L1143" s="35">
        <f t="shared" si="54"/>
        <v>0.1</v>
      </c>
      <c r="M1143" s="35">
        <f t="shared" si="55"/>
        <v>2</v>
      </c>
    </row>
    <row r="1144" spans="1:13" ht="27" thickBot="1">
      <c r="A1144" s="35">
        <f t="shared" si="53"/>
        <v>1</v>
      </c>
      <c r="B1144" s="89" t="s">
        <v>24</v>
      </c>
      <c r="C1144" s="88" t="s">
        <v>17</v>
      </c>
      <c r="D1144" s="125" t="s">
        <v>67</v>
      </c>
      <c r="E1144" s="59" t="s">
        <v>79</v>
      </c>
      <c r="F1144" s="20">
        <v>0.53</v>
      </c>
      <c r="G1144" s="20">
        <v>1.48</v>
      </c>
      <c r="H1144" s="20">
        <v>0.63</v>
      </c>
      <c r="I1144" s="20">
        <v>0.1</v>
      </c>
      <c r="J1144" s="20">
        <v>0.55000000000000004</v>
      </c>
      <c r="K1144" s="20">
        <v>3.2867000000000002</v>
      </c>
      <c r="L1144" s="35">
        <f t="shared" si="54"/>
        <v>0.1</v>
      </c>
      <c r="M1144" s="35">
        <f t="shared" si="55"/>
        <v>1</v>
      </c>
    </row>
    <row r="1145" spans="1:13" ht="40.200000000000003" hidden="1" thickBot="1">
      <c r="A1145" s="35">
        <f t="shared" si="53"/>
        <v>17</v>
      </c>
      <c r="B1145" s="89" t="s">
        <v>24</v>
      </c>
      <c r="C1145" s="88" t="s">
        <v>17</v>
      </c>
      <c r="D1145" s="125" t="s">
        <v>67</v>
      </c>
      <c r="E1145" s="20" t="s">
        <v>74</v>
      </c>
      <c r="F1145" s="20">
        <v>0.53</v>
      </c>
      <c r="G1145" s="20">
        <v>1.71</v>
      </c>
      <c r="H1145" s="20">
        <v>0.63</v>
      </c>
      <c r="I1145" s="20">
        <v>0.1</v>
      </c>
      <c r="J1145" s="20">
        <v>0.22</v>
      </c>
      <c r="K1145" s="20">
        <v>3.1844000000000001</v>
      </c>
      <c r="L1145" s="35">
        <f t="shared" si="54"/>
        <v>0.1</v>
      </c>
      <c r="M1145" s="35">
        <f t="shared" si="55"/>
        <v>1</v>
      </c>
    </row>
    <row r="1146" spans="1:13" ht="27" hidden="1" thickBot="1">
      <c r="A1146" s="35">
        <f t="shared" si="53"/>
        <v>7</v>
      </c>
      <c r="B1146" s="89" t="s">
        <v>24</v>
      </c>
      <c r="C1146" s="88" t="s">
        <v>17</v>
      </c>
      <c r="D1146" s="125" t="s">
        <v>67</v>
      </c>
      <c r="E1146" s="20" t="s">
        <v>69</v>
      </c>
      <c r="F1146" s="20">
        <v>0.53</v>
      </c>
      <c r="G1146" s="20">
        <v>0.85</v>
      </c>
      <c r="H1146" s="20">
        <v>0.93</v>
      </c>
      <c r="I1146" s="20">
        <v>0.1</v>
      </c>
      <c r="J1146" s="20">
        <v>0.42</v>
      </c>
      <c r="K1146" s="20">
        <v>2.8418999999999999</v>
      </c>
      <c r="L1146" s="35">
        <f t="shared" si="54"/>
        <v>0.1</v>
      </c>
      <c r="M1146" s="35">
        <f t="shared" si="55"/>
        <v>1</v>
      </c>
    </row>
    <row r="1147" spans="1:13" ht="27" hidden="1" thickBot="1">
      <c r="A1147" s="35">
        <f t="shared" si="53"/>
        <v>7</v>
      </c>
      <c r="B1147" s="89" t="s">
        <v>24</v>
      </c>
      <c r="C1147" s="88" t="s">
        <v>17</v>
      </c>
      <c r="D1147" s="125" t="s">
        <v>67</v>
      </c>
      <c r="E1147" s="20" t="s">
        <v>70</v>
      </c>
      <c r="F1147" s="20">
        <v>0.53</v>
      </c>
      <c r="G1147" s="20">
        <v>0.81</v>
      </c>
      <c r="H1147" s="20">
        <v>0.9</v>
      </c>
      <c r="I1147" s="20">
        <v>0.1</v>
      </c>
      <c r="J1147" s="20">
        <v>0.43</v>
      </c>
      <c r="K1147" s="20">
        <v>2.7723</v>
      </c>
      <c r="L1147" s="35">
        <f t="shared" si="54"/>
        <v>0.1</v>
      </c>
      <c r="M1147" s="35">
        <f t="shared" si="55"/>
        <v>1</v>
      </c>
    </row>
    <row r="1148" spans="1:13" ht="14.4" hidden="1" thickBot="1">
      <c r="A1148" s="35">
        <f t="shared" si="53"/>
        <v>2</v>
      </c>
      <c r="B1148" s="89" t="s">
        <v>24</v>
      </c>
      <c r="C1148" s="88" t="s">
        <v>17</v>
      </c>
      <c r="D1148" s="125" t="s">
        <v>67</v>
      </c>
      <c r="E1148" s="20" t="s">
        <v>71</v>
      </c>
      <c r="F1148" s="20">
        <v>0.53</v>
      </c>
      <c r="G1148" s="20">
        <v>0.56999999999999995</v>
      </c>
      <c r="H1148" s="20">
        <v>0.9</v>
      </c>
      <c r="I1148" s="20">
        <v>0.1</v>
      </c>
      <c r="J1148" s="20">
        <v>0.48</v>
      </c>
      <c r="K1148" s="20">
        <v>2.5777999999999999</v>
      </c>
      <c r="L1148" s="35">
        <f t="shared" si="54"/>
        <v>0.1</v>
      </c>
      <c r="M1148" s="35">
        <f t="shared" si="55"/>
        <v>1</v>
      </c>
    </row>
    <row r="1149" spans="1:13" ht="27" hidden="1" thickBot="1">
      <c r="A1149" s="35">
        <f t="shared" si="53"/>
        <v>19</v>
      </c>
      <c r="B1149" s="89" t="s">
        <v>24</v>
      </c>
      <c r="C1149" s="88" t="s">
        <v>17</v>
      </c>
      <c r="D1149" s="125" t="s">
        <v>67</v>
      </c>
      <c r="E1149" s="20" t="s">
        <v>75</v>
      </c>
      <c r="F1149" s="20">
        <v>0.53</v>
      </c>
      <c r="G1149" s="20">
        <v>0.56000000000000005</v>
      </c>
      <c r="H1149" s="20">
        <v>0.9</v>
      </c>
      <c r="I1149" s="20">
        <v>0.1</v>
      </c>
      <c r="J1149" s="20">
        <v>0.45</v>
      </c>
      <c r="K1149" s="20">
        <v>2.5385</v>
      </c>
      <c r="L1149" s="35">
        <f t="shared" si="54"/>
        <v>0.1</v>
      </c>
      <c r="M1149" s="35">
        <f t="shared" si="55"/>
        <v>1</v>
      </c>
    </row>
    <row r="1150" spans="1:13" ht="40.200000000000003" hidden="1" thickBot="1">
      <c r="A1150" s="35">
        <f t="shared" si="53"/>
        <v>23</v>
      </c>
      <c r="B1150" s="89" t="s">
        <v>24</v>
      </c>
      <c r="C1150" s="88" t="s">
        <v>17</v>
      </c>
      <c r="D1150" s="125" t="s">
        <v>67</v>
      </c>
      <c r="E1150" s="20" t="s">
        <v>84</v>
      </c>
      <c r="F1150" s="20">
        <v>0.53</v>
      </c>
      <c r="G1150" s="20">
        <v>0.56999999999999995</v>
      </c>
      <c r="H1150" s="20">
        <v>0.93</v>
      </c>
      <c r="I1150" s="20">
        <v>0.1</v>
      </c>
      <c r="J1150" s="20">
        <v>0.38</v>
      </c>
      <c r="K1150" s="20">
        <v>2.5123000000000002</v>
      </c>
      <c r="L1150" s="35">
        <f t="shared" si="54"/>
        <v>0.1</v>
      </c>
      <c r="M1150" s="35">
        <f t="shared" si="55"/>
        <v>1</v>
      </c>
    </row>
    <row r="1151" spans="1:13" ht="27" hidden="1" thickBot="1">
      <c r="A1151" s="35">
        <f t="shared" si="53"/>
        <v>3</v>
      </c>
      <c r="B1151" s="89" t="s">
        <v>24</v>
      </c>
      <c r="C1151" s="88" t="s">
        <v>17</v>
      </c>
      <c r="D1151" s="125" t="s">
        <v>67</v>
      </c>
      <c r="E1151" s="20" t="s">
        <v>85</v>
      </c>
      <c r="F1151" s="20">
        <v>0.53</v>
      </c>
      <c r="G1151" s="20">
        <v>0.54</v>
      </c>
      <c r="H1151" s="20">
        <v>0.9</v>
      </c>
      <c r="I1151" s="20">
        <v>0.1</v>
      </c>
      <c r="J1151" s="20">
        <v>0.41</v>
      </c>
      <c r="K1151" s="20">
        <v>2.4786999999999999</v>
      </c>
      <c r="L1151" s="35">
        <f t="shared" si="54"/>
        <v>0.1</v>
      </c>
      <c r="M1151" s="35">
        <f t="shared" si="55"/>
        <v>1</v>
      </c>
    </row>
    <row r="1152" spans="1:13" ht="40.200000000000003" hidden="1" thickBot="1">
      <c r="A1152" s="35">
        <f t="shared" si="53"/>
        <v>23</v>
      </c>
      <c r="B1152" s="89" t="s">
        <v>24</v>
      </c>
      <c r="C1152" s="88" t="s">
        <v>17</v>
      </c>
      <c r="D1152" s="125" t="s">
        <v>67</v>
      </c>
      <c r="E1152" s="20" t="s">
        <v>89</v>
      </c>
      <c r="F1152" s="20">
        <v>0.53</v>
      </c>
      <c r="G1152" s="20">
        <v>0.56999999999999995</v>
      </c>
      <c r="H1152" s="20">
        <v>0.9</v>
      </c>
      <c r="I1152" s="20">
        <v>0.1</v>
      </c>
      <c r="J1152" s="20">
        <v>0.36</v>
      </c>
      <c r="K1152" s="20">
        <v>2.4655999999999998</v>
      </c>
      <c r="L1152" s="35">
        <f t="shared" si="54"/>
        <v>0.1</v>
      </c>
      <c r="M1152" s="35">
        <f t="shared" si="55"/>
        <v>1</v>
      </c>
    </row>
    <row r="1153" spans="1:13" ht="27" hidden="1" thickBot="1">
      <c r="A1153" s="35">
        <f t="shared" si="53"/>
        <v>16</v>
      </c>
      <c r="B1153" s="89" t="s">
        <v>24</v>
      </c>
      <c r="C1153" s="88" t="s">
        <v>17</v>
      </c>
      <c r="D1153" s="125" t="s">
        <v>67</v>
      </c>
      <c r="E1153" s="20" t="s">
        <v>72</v>
      </c>
      <c r="F1153" s="20">
        <v>0.53</v>
      </c>
      <c r="G1153" s="20">
        <v>0.39</v>
      </c>
      <c r="H1153" s="20">
        <v>0.9</v>
      </c>
      <c r="I1153" s="20">
        <v>0.1</v>
      </c>
      <c r="J1153" s="20">
        <v>0.5</v>
      </c>
      <c r="K1153" s="20">
        <v>2.4224000000000001</v>
      </c>
      <c r="L1153" s="35">
        <f t="shared" si="54"/>
        <v>0.1</v>
      </c>
      <c r="M1153" s="35">
        <f t="shared" si="55"/>
        <v>1</v>
      </c>
    </row>
    <row r="1154" spans="1:13" ht="27" hidden="1" thickBot="1">
      <c r="A1154" s="35">
        <f t="shared" si="53"/>
        <v>13</v>
      </c>
      <c r="B1154" s="89" t="s">
        <v>24</v>
      </c>
      <c r="C1154" s="88" t="s">
        <v>17</v>
      </c>
      <c r="D1154" s="125" t="s">
        <v>67</v>
      </c>
      <c r="E1154" s="20" t="s">
        <v>73</v>
      </c>
      <c r="F1154" s="20">
        <v>0.53</v>
      </c>
      <c r="G1154" s="20">
        <v>0.42</v>
      </c>
      <c r="H1154" s="20">
        <v>0.93</v>
      </c>
      <c r="I1154" s="20">
        <v>0.1</v>
      </c>
      <c r="J1154" s="20">
        <v>0.43</v>
      </c>
      <c r="K1154" s="20">
        <v>2.4079999999999999</v>
      </c>
      <c r="L1154" s="35">
        <f t="shared" si="54"/>
        <v>0.1</v>
      </c>
      <c r="M1154" s="35">
        <f t="shared" si="55"/>
        <v>1</v>
      </c>
    </row>
    <row r="1155" spans="1:13" ht="27" hidden="1" thickBot="1">
      <c r="A1155" s="35">
        <f t="shared" si="53"/>
        <v>18</v>
      </c>
      <c r="B1155" s="89" t="s">
        <v>24</v>
      </c>
      <c r="C1155" s="88" t="s">
        <v>17</v>
      </c>
      <c r="D1155" s="125" t="s">
        <v>67</v>
      </c>
      <c r="E1155" s="20" t="s">
        <v>92</v>
      </c>
      <c r="F1155" s="20">
        <v>0.54</v>
      </c>
      <c r="G1155" s="20">
        <v>0.38</v>
      </c>
      <c r="H1155" s="20">
        <v>0.9</v>
      </c>
      <c r="I1155" s="20">
        <v>0.1</v>
      </c>
      <c r="J1155" s="20">
        <v>0.47</v>
      </c>
      <c r="K1155" s="20">
        <v>2.3993000000000002</v>
      </c>
      <c r="L1155" s="35">
        <f t="shared" si="54"/>
        <v>0.1</v>
      </c>
      <c r="M1155" s="35">
        <f t="shared" si="55"/>
        <v>1</v>
      </c>
    </row>
    <row r="1156" spans="1:13" ht="27" hidden="1" thickBot="1">
      <c r="A1156" s="35">
        <f t="shared" si="53"/>
        <v>11</v>
      </c>
      <c r="B1156" s="89" t="s">
        <v>24</v>
      </c>
      <c r="C1156" s="88" t="s">
        <v>17</v>
      </c>
      <c r="D1156" s="125" t="s">
        <v>67</v>
      </c>
      <c r="E1156" s="20" t="s">
        <v>76</v>
      </c>
      <c r="F1156" s="20">
        <v>0.53</v>
      </c>
      <c r="G1156" s="20">
        <v>0.31</v>
      </c>
      <c r="H1156" s="20">
        <v>0.9</v>
      </c>
      <c r="I1156" s="20">
        <v>0.1</v>
      </c>
      <c r="J1156" s="20">
        <v>0.52</v>
      </c>
      <c r="K1156" s="20">
        <v>2.3576999999999999</v>
      </c>
      <c r="L1156" s="35">
        <f t="shared" si="54"/>
        <v>0.1</v>
      </c>
      <c r="M1156" s="35">
        <f t="shared" si="55"/>
        <v>1</v>
      </c>
    </row>
    <row r="1157" spans="1:13" ht="14.4" hidden="1" thickBot="1">
      <c r="A1157" s="35">
        <f t="shared" si="53"/>
        <v>8</v>
      </c>
      <c r="B1157" s="89" t="s">
        <v>24</v>
      </c>
      <c r="C1157" s="88" t="s">
        <v>17</v>
      </c>
      <c r="D1157" s="125" t="s">
        <v>67</v>
      </c>
      <c r="E1157" s="20" t="s">
        <v>80</v>
      </c>
      <c r="F1157" s="20">
        <v>0.53</v>
      </c>
      <c r="G1157" s="20">
        <v>0.28000000000000003</v>
      </c>
      <c r="H1157" s="20">
        <v>0.9</v>
      </c>
      <c r="I1157" s="20">
        <v>0.19</v>
      </c>
      <c r="J1157" s="20">
        <v>0.37</v>
      </c>
      <c r="K1157" s="20">
        <v>2.2812000000000001</v>
      </c>
      <c r="L1157" s="35">
        <f t="shared" si="54"/>
        <v>0.1</v>
      </c>
      <c r="M1157" s="35">
        <f t="shared" si="55"/>
        <v>2</v>
      </c>
    </row>
    <row r="1158" spans="1:13" ht="40.200000000000003" hidden="1" thickBot="1">
      <c r="A1158" s="35">
        <f t="shared" ref="A1158:A1221" si="56">IF(E1158="",0,--SUBSTITUTE(TRIM(RIGHT(SUBSTITUTE(E1158,"(",REPT(" ",99)),99)),")",))</f>
        <v>4</v>
      </c>
      <c r="B1158" s="89" t="s">
        <v>24</v>
      </c>
      <c r="C1158" s="88" t="s">
        <v>17</v>
      </c>
      <c r="D1158" s="125" t="s">
        <v>67</v>
      </c>
      <c r="E1158" s="20" t="s">
        <v>86</v>
      </c>
      <c r="F1158" s="20">
        <v>0.53</v>
      </c>
      <c r="G1158" s="20">
        <v>0.28000000000000003</v>
      </c>
      <c r="H1158" s="20">
        <v>0.9</v>
      </c>
      <c r="I1158" s="20">
        <v>0.1</v>
      </c>
      <c r="J1158" s="20">
        <v>0.45</v>
      </c>
      <c r="K1158" s="20">
        <v>2.2564000000000002</v>
      </c>
      <c r="L1158" s="35">
        <f t="shared" si="54"/>
        <v>0.1</v>
      </c>
      <c r="M1158" s="35">
        <f t="shared" si="55"/>
        <v>1</v>
      </c>
    </row>
    <row r="1159" spans="1:13" ht="27" hidden="1" thickBot="1">
      <c r="A1159" s="35">
        <f t="shared" si="56"/>
        <v>12</v>
      </c>
      <c r="B1159" s="89" t="s">
        <v>24</v>
      </c>
      <c r="C1159" s="88" t="s">
        <v>17</v>
      </c>
      <c r="D1159" s="125" t="s">
        <v>67</v>
      </c>
      <c r="E1159" s="20" t="s">
        <v>82</v>
      </c>
      <c r="F1159" s="20">
        <v>0.53</v>
      </c>
      <c r="G1159" s="20">
        <v>0.14000000000000001</v>
      </c>
      <c r="H1159" s="20">
        <v>0.93</v>
      </c>
      <c r="I1159" s="20">
        <v>0.19</v>
      </c>
      <c r="J1159" s="20">
        <v>0.45</v>
      </c>
      <c r="K1159" s="20">
        <v>2.2541000000000002</v>
      </c>
      <c r="L1159" s="35">
        <f t="shared" si="54"/>
        <v>0.1</v>
      </c>
      <c r="M1159" s="35">
        <f t="shared" si="55"/>
        <v>2</v>
      </c>
    </row>
    <row r="1160" spans="1:13" ht="27" hidden="1" thickBot="1">
      <c r="A1160" s="35">
        <f t="shared" si="56"/>
        <v>9</v>
      </c>
      <c r="B1160" s="89" t="s">
        <v>24</v>
      </c>
      <c r="C1160" s="88" t="s">
        <v>17</v>
      </c>
      <c r="D1160" s="125" t="s">
        <v>67</v>
      </c>
      <c r="E1160" s="20" t="s">
        <v>93</v>
      </c>
      <c r="F1160" s="20">
        <v>0.53</v>
      </c>
      <c r="G1160" s="20">
        <v>0.21</v>
      </c>
      <c r="H1160" s="20">
        <v>0.93</v>
      </c>
      <c r="I1160" s="20">
        <v>0.1</v>
      </c>
      <c r="J1160" s="20">
        <v>0.45</v>
      </c>
      <c r="K1160" s="20">
        <v>2.2256999999999998</v>
      </c>
      <c r="L1160" s="35">
        <f t="shared" si="54"/>
        <v>0.1</v>
      </c>
      <c r="M1160" s="35">
        <f t="shared" si="55"/>
        <v>1</v>
      </c>
    </row>
    <row r="1161" spans="1:13" ht="27" hidden="1" thickBot="1">
      <c r="A1161" s="35">
        <f t="shared" si="56"/>
        <v>9</v>
      </c>
      <c r="B1161" s="89" t="s">
        <v>24</v>
      </c>
      <c r="C1161" s="88" t="s">
        <v>17</v>
      </c>
      <c r="D1161" s="125" t="s">
        <v>67</v>
      </c>
      <c r="E1161" s="20" t="s">
        <v>95</v>
      </c>
      <c r="F1161" s="20">
        <v>0.53</v>
      </c>
      <c r="G1161" s="20">
        <v>0.21</v>
      </c>
      <c r="H1161" s="20">
        <v>0.9</v>
      </c>
      <c r="I1161" s="20">
        <v>0.1</v>
      </c>
      <c r="J1161" s="20">
        <v>0.46</v>
      </c>
      <c r="K1161" s="20">
        <v>2.1983000000000001</v>
      </c>
      <c r="L1161" s="35">
        <f t="shared" si="54"/>
        <v>0.1</v>
      </c>
      <c r="M1161" s="35">
        <f t="shared" si="55"/>
        <v>1</v>
      </c>
    </row>
    <row r="1162" spans="1:13" ht="40.200000000000003" hidden="1" thickBot="1">
      <c r="A1162" s="35">
        <f t="shared" si="56"/>
        <v>14</v>
      </c>
      <c r="B1162" s="89" t="s">
        <v>24</v>
      </c>
      <c r="C1162" s="88" t="s">
        <v>17</v>
      </c>
      <c r="D1162" s="125" t="s">
        <v>67</v>
      </c>
      <c r="E1162" s="20" t="s">
        <v>90</v>
      </c>
      <c r="F1162" s="20">
        <v>0.53</v>
      </c>
      <c r="G1162" s="20">
        <v>0.2</v>
      </c>
      <c r="H1162" s="20">
        <v>0.93</v>
      </c>
      <c r="I1162" s="20">
        <v>0.1</v>
      </c>
      <c r="J1162" s="20">
        <v>0.34</v>
      </c>
      <c r="K1162" s="20">
        <v>2.1070000000000002</v>
      </c>
      <c r="L1162" s="35">
        <f t="shared" si="54"/>
        <v>0.1</v>
      </c>
      <c r="M1162" s="35">
        <f t="shared" si="55"/>
        <v>1</v>
      </c>
    </row>
    <row r="1163" spans="1:13" ht="14.4" hidden="1" thickBot="1">
      <c r="A1163" s="35">
        <f t="shared" si="56"/>
        <v>8</v>
      </c>
      <c r="B1163" s="89" t="s">
        <v>24</v>
      </c>
      <c r="C1163" s="88" t="s">
        <v>17</v>
      </c>
      <c r="D1163" s="125" t="s">
        <v>67</v>
      </c>
      <c r="E1163" s="20" t="s">
        <v>83</v>
      </c>
      <c r="F1163" s="20">
        <v>0.53</v>
      </c>
      <c r="G1163" s="20">
        <v>0.25</v>
      </c>
      <c r="H1163" s="20">
        <v>0.93</v>
      </c>
      <c r="I1163" s="20">
        <v>0.19</v>
      </c>
      <c r="J1163" s="20">
        <v>0.16</v>
      </c>
      <c r="K1163" s="20">
        <v>2.0777999999999999</v>
      </c>
      <c r="L1163" s="35">
        <f t="shared" si="54"/>
        <v>0.1</v>
      </c>
      <c r="M1163" s="35">
        <f t="shared" si="55"/>
        <v>2</v>
      </c>
    </row>
    <row r="1164" spans="1:13" ht="40.200000000000003" hidden="1" thickBot="1">
      <c r="A1164" s="35">
        <f t="shared" si="56"/>
        <v>14</v>
      </c>
      <c r="B1164" s="89" t="s">
        <v>24</v>
      </c>
      <c r="C1164" s="88" t="s">
        <v>17</v>
      </c>
      <c r="D1164" s="125" t="s">
        <v>67</v>
      </c>
      <c r="E1164" s="20" t="s">
        <v>91</v>
      </c>
      <c r="F1164" s="20">
        <v>0.53</v>
      </c>
      <c r="G1164" s="20">
        <v>0.2</v>
      </c>
      <c r="H1164" s="20">
        <v>0.9</v>
      </c>
      <c r="I1164" s="20">
        <v>0.1</v>
      </c>
      <c r="J1164" s="20">
        <v>0.34</v>
      </c>
      <c r="K1164" s="20">
        <v>2.0769000000000002</v>
      </c>
      <c r="L1164" s="35">
        <f t="shared" si="54"/>
        <v>0.1</v>
      </c>
      <c r="M1164" s="35">
        <f t="shared" si="55"/>
        <v>1</v>
      </c>
    </row>
    <row r="1165" spans="1:13" ht="27" hidden="1" thickBot="1">
      <c r="A1165" s="35">
        <f t="shared" si="56"/>
        <v>13</v>
      </c>
      <c r="B1165" s="89" t="s">
        <v>24</v>
      </c>
      <c r="C1165" s="88" t="s">
        <v>17</v>
      </c>
      <c r="D1165" s="125" t="s">
        <v>67</v>
      </c>
      <c r="E1165" s="20" t="s">
        <v>77</v>
      </c>
      <c r="F1165" s="20">
        <v>0.53</v>
      </c>
      <c r="G1165" s="20">
        <v>0.35</v>
      </c>
      <c r="H1165" s="20">
        <v>0.9</v>
      </c>
      <c r="I1165" s="20">
        <v>0.1</v>
      </c>
      <c r="J1165" s="20">
        <v>0.18</v>
      </c>
      <c r="K1165" s="20">
        <v>2.0592000000000001</v>
      </c>
      <c r="L1165" s="35">
        <f t="shared" si="54"/>
        <v>0.1</v>
      </c>
      <c r="M1165" s="35">
        <f t="shared" si="55"/>
        <v>1</v>
      </c>
    </row>
    <row r="1166" spans="1:13" ht="27" hidden="1" thickBot="1">
      <c r="A1166" s="35">
        <f t="shared" si="56"/>
        <v>5</v>
      </c>
      <c r="B1166" s="89" t="s">
        <v>24</v>
      </c>
      <c r="C1166" s="88" t="s">
        <v>17</v>
      </c>
      <c r="D1166" s="125" t="s">
        <v>67</v>
      </c>
      <c r="E1166" s="20" t="s">
        <v>88</v>
      </c>
      <c r="F1166" s="20">
        <v>0.53</v>
      </c>
      <c r="G1166" s="20">
        <v>0.12</v>
      </c>
      <c r="H1166" s="20">
        <v>0.93</v>
      </c>
      <c r="I1166" s="20">
        <v>0.1</v>
      </c>
      <c r="J1166" s="20">
        <v>0.36</v>
      </c>
      <c r="K1166" s="20">
        <v>2.0457000000000001</v>
      </c>
      <c r="L1166" s="35">
        <f t="shared" si="54"/>
        <v>0.1</v>
      </c>
      <c r="M1166" s="35">
        <f t="shared" si="55"/>
        <v>1</v>
      </c>
    </row>
    <row r="1167" spans="1:13" ht="27" hidden="1" thickBot="1">
      <c r="A1167" s="35">
        <f t="shared" si="56"/>
        <v>15</v>
      </c>
      <c r="B1167" s="89" t="s">
        <v>24</v>
      </c>
      <c r="C1167" s="88" t="s">
        <v>17</v>
      </c>
      <c r="D1167" s="125" t="s">
        <v>67</v>
      </c>
      <c r="E1167" s="20" t="s">
        <v>99</v>
      </c>
      <c r="F1167" s="20">
        <v>0.53</v>
      </c>
      <c r="G1167" s="20">
        <v>0.08</v>
      </c>
      <c r="H1167" s="20">
        <v>0.9</v>
      </c>
      <c r="I1167" s="20">
        <v>0.1</v>
      </c>
      <c r="J1167" s="20">
        <v>0.43</v>
      </c>
      <c r="K1167" s="20">
        <v>2.0434000000000001</v>
      </c>
      <c r="L1167" s="35">
        <f t="shared" si="54"/>
        <v>0.1</v>
      </c>
      <c r="M1167" s="35">
        <f t="shared" si="55"/>
        <v>1</v>
      </c>
    </row>
    <row r="1168" spans="1:13" ht="27" hidden="1" thickBot="1">
      <c r="A1168" s="35">
        <f t="shared" si="56"/>
        <v>10</v>
      </c>
      <c r="B1168" s="89" t="s">
        <v>24</v>
      </c>
      <c r="C1168" s="88" t="s">
        <v>17</v>
      </c>
      <c r="D1168" s="125" t="s">
        <v>67</v>
      </c>
      <c r="E1168" s="20" t="s">
        <v>102</v>
      </c>
      <c r="F1168" s="20">
        <v>0.53</v>
      </c>
      <c r="G1168" s="20">
        <v>7.0000000000000007E-2</v>
      </c>
      <c r="H1168" s="20">
        <v>0.9</v>
      </c>
      <c r="I1168" s="20">
        <v>0.1</v>
      </c>
      <c r="J1168" s="20">
        <v>0.41</v>
      </c>
      <c r="K1168" s="20">
        <v>2.0127000000000002</v>
      </c>
      <c r="L1168" s="35">
        <f t="shared" si="54"/>
        <v>0.1</v>
      </c>
      <c r="M1168" s="35">
        <f t="shared" si="55"/>
        <v>1</v>
      </c>
    </row>
    <row r="1169" spans="1:13" ht="40.200000000000003" hidden="1" thickBot="1">
      <c r="A1169" s="35">
        <f t="shared" si="56"/>
        <v>23</v>
      </c>
      <c r="B1169" s="89" t="s">
        <v>24</v>
      </c>
      <c r="C1169" s="88" t="s">
        <v>17</v>
      </c>
      <c r="D1169" s="125" t="s">
        <v>67</v>
      </c>
      <c r="E1169" s="20" t="s">
        <v>110</v>
      </c>
      <c r="F1169" s="20">
        <v>0.53</v>
      </c>
      <c r="G1169" s="20">
        <v>0.56999999999999995</v>
      </c>
      <c r="H1169" s="20">
        <v>0.63</v>
      </c>
      <c r="I1169" s="20">
        <v>0.1</v>
      </c>
      <c r="J1169" s="20">
        <v>0.16</v>
      </c>
      <c r="K1169" s="20">
        <v>1.9986999999999999</v>
      </c>
      <c r="L1169" s="35">
        <f t="shared" si="54"/>
        <v>0.1</v>
      </c>
      <c r="M1169" s="35">
        <f t="shared" si="55"/>
        <v>1</v>
      </c>
    </row>
    <row r="1170" spans="1:13" ht="27" hidden="1" thickBot="1">
      <c r="A1170" s="35">
        <f t="shared" si="56"/>
        <v>16</v>
      </c>
      <c r="B1170" s="89" t="s">
        <v>24</v>
      </c>
      <c r="C1170" s="88" t="s">
        <v>17</v>
      </c>
      <c r="D1170" s="125" t="s">
        <v>67</v>
      </c>
      <c r="E1170" s="20" t="s">
        <v>78</v>
      </c>
      <c r="F1170" s="20">
        <v>0.53</v>
      </c>
      <c r="G1170" s="20">
        <v>0.24</v>
      </c>
      <c r="H1170" s="20">
        <v>0.93</v>
      </c>
      <c r="I1170" s="20">
        <v>0.1</v>
      </c>
      <c r="J1170" s="20">
        <v>0.19</v>
      </c>
      <c r="K1170" s="20">
        <v>1.9876</v>
      </c>
      <c r="L1170" s="35">
        <f t="shared" si="54"/>
        <v>0.1</v>
      </c>
      <c r="M1170" s="35">
        <f t="shared" si="55"/>
        <v>1</v>
      </c>
    </row>
    <row r="1171" spans="1:13" ht="27" hidden="1" thickBot="1">
      <c r="A1171" s="35">
        <f t="shared" si="56"/>
        <v>22</v>
      </c>
      <c r="B1171" s="89" t="s">
        <v>24</v>
      </c>
      <c r="C1171" s="88" t="s">
        <v>17</v>
      </c>
      <c r="D1171" s="125" t="s">
        <v>67</v>
      </c>
      <c r="E1171" s="20" t="s">
        <v>209</v>
      </c>
      <c r="F1171" s="20">
        <v>0.53</v>
      </c>
      <c r="G1171" s="20">
        <v>0.03</v>
      </c>
      <c r="H1171" s="20">
        <v>0.9</v>
      </c>
      <c r="I1171" s="20">
        <v>0.1</v>
      </c>
      <c r="J1171" s="20">
        <v>0.39</v>
      </c>
      <c r="K1171" s="20">
        <v>1.9521999999999999</v>
      </c>
      <c r="L1171" s="35">
        <f t="shared" si="54"/>
        <v>0.1</v>
      </c>
      <c r="M1171" s="35">
        <f t="shared" si="55"/>
        <v>1</v>
      </c>
    </row>
    <row r="1172" spans="1:13" ht="40.200000000000003" hidden="1" thickBot="1">
      <c r="A1172" s="35">
        <f t="shared" si="56"/>
        <v>6</v>
      </c>
      <c r="B1172" s="89" t="s">
        <v>24</v>
      </c>
      <c r="C1172" s="88" t="s">
        <v>17</v>
      </c>
      <c r="D1172" s="125" t="s">
        <v>67</v>
      </c>
      <c r="E1172" s="20" t="s">
        <v>87</v>
      </c>
      <c r="F1172" s="20">
        <v>0.53</v>
      </c>
      <c r="G1172" s="20">
        <v>0.04</v>
      </c>
      <c r="H1172" s="20">
        <v>0.9</v>
      </c>
      <c r="I1172" s="20">
        <v>0.1</v>
      </c>
      <c r="J1172" s="20">
        <v>0.37</v>
      </c>
      <c r="K1172" s="20">
        <v>1.9401999999999999</v>
      </c>
      <c r="L1172" s="35">
        <f t="shared" si="54"/>
        <v>0.1</v>
      </c>
      <c r="M1172" s="35">
        <f t="shared" si="55"/>
        <v>1</v>
      </c>
    </row>
    <row r="1173" spans="1:13" ht="27" thickBot="1">
      <c r="A1173" s="35">
        <f t="shared" si="56"/>
        <v>1</v>
      </c>
      <c r="B1173" s="89" t="s">
        <v>24</v>
      </c>
      <c r="C1173" s="88" t="s">
        <v>17</v>
      </c>
      <c r="D1173" s="125" t="s">
        <v>67</v>
      </c>
      <c r="E1173" s="59" t="s">
        <v>100</v>
      </c>
      <c r="F1173" s="20">
        <v>0.53</v>
      </c>
      <c r="G1173" s="20">
        <v>0</v>
      </c>
      <c r="H1173" s="20">
        <v>0.93</v>
      </c>
      <c r="I1173" s="20">
        <v>0.1</v>
      </c>
      <c r="J1173" s="20">
        <v>0.37</v>
      </c>
      <c r="K1173" s="20">
        <v>1.9292</v>
      </c>
      <c r="L1173" s="35">
        <f t="shared" si="54"/>
        <v>0.1</v>
      </c>
      <c r="M1173" s="35">
        <f t="shared" si="55"/>
        <v>1</v>
      </c>
    </row>
    <row r="1174" spans="1:13" ht="27" thickBot="1">
      <c r="A1174" s="35">
        <f t="shared" si="56"/>
        <v>1</v>
      </c>
      <c r="B1174" s="89" t="s">
        <v>24</v>
      </c>
      <c r="C1174" s="88" t="s">
        <v>17</v>
      </c>
      <c r="D1174" s="125" t="s">
        <v>67</v>
      </c>
      <c r="E1174" s="59" t="s">
        <v>104</v>
      </c>
      <c r="F1174" s="20">
        <v>0.53</v>
      </c>
      <c r="G1174" s="20">
        <v>0</v>
      </c>
      <c r="H1174" s="20">
        <v>0.9</v>
      </c>
      <c r="I1174" s="20">
        <v>0.1</v>
      </c>
      <c r="J1174" s="20">
        <v>0.37</v>
      </c>
      <c r="K1174" s="20">
        <v>1.899</v>
      </c>
      <c r="L1174" s="35">
        <f t="shared" si="54"/>
        <v>0.1</v>
      </c>
      <c r="M1174" s="35">
        <f t="shared" si="55"/>
        <v>1</v>
      </c>
    </row>
    <row r="1175" spans="1:13" ht="27" hidden="1" thickBot="1">
      <c r="A1175" s="35">
        <f t="shared" si="56"/>
        <v>5</v>
      </c>
      <c r="B1175" s="89" t="s">
        <v>24</v>
      </c>
      <c r="C1175" s="88" t="s">
        <v>17</v>
      </c>
      <c r="D1175" s="125" t="s">
        <v>67</v>
      </c>
      <c r="E1175" s="20" t="s">
        <v>94</v>
      </c>
      <c r="F1175" s="20">
        <v>0.53</v>
      </c>
      <c r="G1175" s="20">
        <v>0.15</v>
      </c>
      <c r="H1175" s="20">
        <v>0.9</v>
      </c>
      <c r="I1175" s="20">
        <v>0.1</v>
      </c>
      <c r="J1175" s="20">
        <v>0.2</v>
      </c>
      <c r="K1175" s="20">
        <v>1.8841000000000001</v>
      </c>
      <c r="L1175" s="35">
        <f t="shared" si="54"/>
        <v>0.1</v>
      </c>
      <c r="M1175" s="35">
        <f t="shared" si="55"/>
        <v>1</v>
      </c>
    </row>
    <row r="1176" spans="1:13" ht="14.4" hidden="1" thickBot="1">
      <c r="A1176" s="35">
        <f t="shared" si="56"/>
        <v>2</v>
      </c>
      <c r="B1176" s="89" t="s">
        <v>24</v>
      </c>
      <c r="C1176" s="88" t="s">
        <v>17</v>
      </c>
      <c r="D1176" s="125" t="s">
        <v>67</v>
      </c>
      <c r="E1176" s="20" t="s">
        <v>103</v>
      </c>
      <c r="F1176" s="20">
        <v>0.53</v>
      </c>
      <c r="G1176" s="20">
        <v>0</v>
      </c>
      <c r="H1176" s="20">
        <v>0.93</v>
      </c>
      <c r="I1176" s="20">
        <v>0.1</v>
      </c>
      <c r="J1176" s="20">
        <v>0.3</v>
      </c>
      <c r="K1176" s="20">
        <v>1.8621000000000001</v>
      </c>
      <c r="L1176" s="35">
        <f t="shared" si="54"/>
        <v>0.1</v>
      </c>
      <c r="M1176" s="35">
        <f t="shared" si="55"/>
        <v>1</v>
      </c>
    </row>
    <row r="1177" spans="1:13" ht="14.4" hidden="1" thickBot="1">
      <c r="A1177" s="35">
        <f t="shared" si="56"/>
        <v>20</v>
      </c>
      <c r="B1177" s="89" t="s">
        <v>24</v>
      </c>
      <c r="C1177" s="88" t="s">
        <v>17</v>
      </c>
      <c r="D1177" s="125" t="s">
        <v>67</v>
      </c>
      <c r="E1177" s="20" t="s">
        <v>108</v>
      </c>
      <c r="F1177" s="20">
        <v>0.53</v>
      </c>
      <c r="G1177" s="20">
        <v>0.06</v>
      </c>
      <c r="H1177" s="20">
        <v>0.9</v>
      </c>
      <c r="I1177" s="20">
        <v>0.1</v>
      </c>
      <c r="J1177" s="20">
        <v>0.15</v>
      </c>
      <c r="K1177" s="20">
        <v>1.7451000000000001</v>
      </c>
      <c r="L1177" s="35">
        <f t="shared" si="54"/>
        <v>0.1</v>
      </c>
      <c r="M1177" s="35">
        <f t="shared" si="55"/>
        <v>1</v>
      </c>
    </row>
    <row r="1178" spans="1:13" ht="40.200000000000003" hidden="1" thickBot="1">
      <c r="A1178" s="35">
        <f t="shared" si="56"/>
        <v>17</v>
      </c>
      <c r="B1178" s="89" t="s">
        <v>24</v>
      </c>
      <c r="C1178" s="88" t="s">
        <v>17</v>
      </c>
      <c r="D1178" s="125" t="s">
        <v>67</v>
      </c>
      <c r="E1178" s="20" t="s">
        <v>113</v>
      </c>
      <c r="F1178" s="20">
        <v>0.53</v>
      </c>
      <c r="G1178" s="20">
        <v>0.08</v>
      </c>
      <c r="H1178" s="20">
        <v>0.66</v>
      </c>
      <c r="I1178" s="20">
        <v>0.1</v>
      </c>
      <c r="J1178" s="20">
        <v>0.37</v>
      </c>
      <c r="K1178" s="20">
        <v>1.7425999999999999</v>
      </c>
      <c r="L1178" s="35">
        <f t="shared" si="54"/>
        <v>0.1</v>
      </c>
      <c r="M1178" s="35">
        <f t="shared" si="55"/>
        <v>1</v>
      </c>
    </row>
    <row r="1179" spans="1:13" ht="27" hidden="1" thickBot="1">
      <c r="A1179" s="35">
        <f t="shared" si="56"/>
        <v>9</v>
      </c>
      <c r="B1179" s="89" t="s">
        <v>24</v>
      </c>
      <c r="C1179" s="88" t="s">
        <v>17</v>
      </c>
      <c r="D1179" s="125" t="s">
        <v>67</v>
      </c>
      <c r="E1179" s="20" t="s">
        <v>111</v>
      </c>
      <c r="F1179" s="20">
        <v>0.53</v>
      </c>
      <c r="G1179" s="20">
        <v>0.34</v>
      </c>
      <c r="H1179" s="20">
        <v>0.63</v>
      </c>
      <c r="I1179" s="20">
        <v>0.1</v>
      </c>
      <c r="J1179" s="20">
        <v>0.14000000000000001</v>
      </c>
      <c r="K1179" s="20">
        <v>1.7411000000000001</v>
      </c>
      <c r="L1179" s="35">
        <f t="shared" si="54"/>
        <v>0.1</v>
      </c>
      <c r="M1179" s="35">
        <f t="shared" si="55"/>
        <v>1</v>
      </c>
    </row>
    <row r="1180" spans="1:13" ht="40.200000000000003" hidden="1" thickBot="1">
      <c r="A1180" s="35">
        <f t="shared" si="56"/>
        <v>4</v>
      </c>
      <c r="B1180" s="89" t="s">
        <v>24</v>
      </c>
      <c r="C1180" s="88" t="s">
        <v>17</v>
      </c>
      <c r="D1180" s="125" t="s">
        <v>67</v>
      </c>
      <c r="E1180" s="20" t="s">
        <v>107</v>
      </c>
      <c r="F1180" s="20">
        <v>0.53</v>
      </c>
      <c r="G1180" s="20">
        <v>0</v>
      </c>
      <c r="H1180" s="20">
        <v>0.93</v>
      </c>
      <c r="I1180" s="20">
        <v>0.1</v>
      </c>
      <c r="J1180" s="20">
        <v>0.16</v>
      </c>
      <c r="K1180" s="20">
        <v>1.7228000000000001</v>
      </c>
      <c r="L1180" s="35">
        <f t="shared" ref="L1180:L1243" si="57">_xlfn.MINIFS($I$603:$I$1452,$B$603:$B$1452,B1180,$D$603:$D$1452,D1180)</f>
        <v>0.1</v>
      </c>
      <c r="M1180" s="35">
        <f t="shared" ref="M1180:M1243" si="58">ROUND(I1180/L1180,0)</f>
        <v>1</v>
      </c>
    </row>
    <row r="1181" spans="1:13" ht="27" hidden="1" thickBot="1">
      <c r="A1181" s="35">
        <f t="shared" si="56"/>
        <v>10</v>
      </c>
      <c r="B1181" s="89" t="s">
        <v>24</v>
      </c>
      <c r="C1181" s="88" t="s">
        <v>17</v>
      </c>
      <c r="D1181" s="125" t="s">
        <v>67</v>
      </c>
      <c r="E1181" s="20" t="s">
        <v>106</v>
      </c>
      <c r="F1181" s="20">
        <v>0.53</v>
      </c>
      <c r="G1181" s="20">
        <v>0</v>
      </c>
      <c r="H1181" s="20">
        <v>0.93</v>
      </c>
      <c r="I1181" s="20">
        <v>0.1</v>
      </c>
      <c r="J1181" s="20">
        <v>0.15</v>
      </c>
      <c r="K1181" s="20">
        <v>1.716</v>
      </c>
      <c r="L1181" s="35">
        <f t="shared" si="57"/>
        <v>0.1</v>
      </c>
      <c r="M1181" s="35">
        <f t="shared" si="58"/>
        <v>1</v>
      </c>
    </row>
    <row r="1182" spans="1:13" ht="27" hidden="1" thickBot="1">
      <c r="A1182" s="35">
        <f t="shared" si="56"/>
        <v>19</v>
      </c>
      <c r="B1182" s="89" t="s">
        <v>24</v>
      </c>
      <c r="C1182" s="88" t="s">
        <v>17</v>
      </c>
      <c r="D1182" s="125" t="s">
        <v>67</v>
      </c>
      <c r="E1182" s="20" t="s">
        <v>97</v>
      </c>
      <c r="F1182" s="20">
        <v>0.53</v>
      </c>
      <c r="G1182" s="20">
        <v>0</v>
      </c>
      <c r="H1182" s="20">
        <v>0.93</v>
      </c>
      <c r="I1182" s="20">
        <v>0.1</v>
      </c>
      <c r="J1182" s="20">
        <v>0.15</v>
      </c>
      <c r="K1182" s="20">
        <v>1.716</v>
      </c>
      <c r="L1182" s="35">
        <f t="shared" si="57"/>
        <v>0.1</v>
      </c>
      <c r="M1182" s="35">
        <f t="shared" si="58"/>
        <v>1</v>
      </c>
    </row>
    <row r="1183" spans="1:13" ht="27" hidden="1" thickBot="1">
      <c r="A1183" s="35">
        <f t="shared" si="56"/>
        <v>7</v>
      </c>
      <c r="B1183" s="89" t="s">
        <v>24</v>
      </c>
      <c r="C1183" s="88" t="s">
        <v>17</v>
      </c>
      <c r="D1183" s="125" t="s">
        <v>67</v>
      </c>
      <c r="E1183" s="20" t="s">
        <v>96</v>
      </c>
      <c r="F1183" s="20">
        <v>0.53</v>
      </c>
      <c r="G1183" s="20">
        <v>0.28999999999999998</v>
      </c>
      <c r="H1183" s="20">
        <v>0.63</v>
      </c>
      <c r="I1183" s="20">
        <v>0.1</v>
      </c>
      <c r="J1183" s="20">
        <v>0.13</v>
      </c>
      <c r="K1183" s="20">
        <v>1.6803999999999999</v>
      </c>
      <c r="L1183" s="35">
        <f t="shared" si="57"/>
        <v>0.1</v>
      </c>
      <c r="M1183" s="35">
        <f t="shared" si="58"/>
        <v>1</v>
      </c>
    </row>
    <row r="1184" spans="1:13" ht="40.200000000000003" hidden="1" thickBot="1">
      <c r="A1184" s="35">
        <f t="shared" si="56"/>
        <v>17</v>
      </c>
      <c r="B1184" s="89" t="s">
        <v>24</v>
      </c>
      <c r="C1184" s="88" t="s">
        <v>17</v>
      </c>
      <c r="D1184" s="125" t="s">
        <v>67</v>
      </c>
      <c r="E1184" s="20" t="s">
        <v>109</v>
      </c>
      <c r="F1184" s="20">
        <v>0.53</v>
      </c>
      <c r="G1184" s="20">
        <v>0</v>
      </c>
      <c r="H1184" s="20">
        <v>0.9</v>
      </c>
      <c r="I1184" s="20">
        <v>0.1</v>
      </c>
      <c r="J1184" s="20">
        <v>0.14000000000000001</v>
      </c>
      <c r="K1184" s="20">
        <v>1.6712</v>
      </c>
      <c r="L1184" s="35">
        <f t="shared" si="57"/>
        <v>0.1</v>
      </c>
      <c r="M1184" s="35">
        <f t="shared" si="58"/>
        <v>1</v>
      </c>
    </row>
    <row r="1185" spans="1:13" ht="40.200000000000003" hidden="1" thickBot="1">
      <c r="A1185" s="35">
        <f t="shared" si="56"/>
        <v>6</v>
      </c>
      <c r="B1185" s="89" t="s">
        <v>24</v>
      </c>
      <c r="C1185" s="88" t="s">
        <v>17</v>
      </c>
      <c r="D1185" s="125" t="s">
        <v>67</v>
      </c>
      <c r="E1185" s="20" t="s">
        <v>105</v>
      </c>
      <c r="F1185" s="20">
        <v>0.53</v>
      </c>
      <c r="G1185" s="20">
        <v>0.04</v>
      </c>
      <c r="H1185" s="20">
        <v>0.66</v>
      </c>
      <c r="I1185" s="20">
        <v>0.1</v>
      </c>
      <c r="J1185" s="20">
        <v>0.33</v>
      </c>
      <c r="K1185" s="20">
        <v>1.6592</v>
      </c>
      <c r="L1185" s="35">
        <f t="shared" si="57"/>
        <v>0.1</v>
      </c>
      <c r="M1185" s="35">
        <f t="shared" si="58"/>
        <v>1</v>
      </c>
    </row>
    <row r="1186" spans="1:13" ht="27" hidden="1" thickBot="1">
      <c r="A1186" s="35">
        <f t="shared" si="56"/>
        <v>12</v>
      </c>
      <c r="B1186" s="89" t="s">
        <v>24</v>
      </c>
      <c r="C1186" s="88" t="s">
        <v>17</v>
      </c>
      <c r="D1186" s="125" t="s">
        <v>67</v>
      </c>
      <c r="E1186" s="20" t="s">
        <v>101</v>
      </c>
      <c r="F1186" s="20">
        <v>0.53</v>
      </c>
      <c r="G1186" s="20">
        <v>0</v>
      </c>
      <c r="H1186" s="20">
        <v>0.9</v>
      </c>
      <c r="I1186" s="20">
        <v>0.19</v>
      </c>
      <c r="J1186" s="20">
        <v>0</v>
      </c>
      <c r="K1186" s="20">
        <v>1.6281000000000001</v>
      </c>
      <c r="L1186" s="35">
        <f t="shared" si="57"/>
        <v>0.1</v>
      </c>
      <c r="M1186" s="35">
        <f t="shared" si="58"/>
        <v>2</v>
      </c>
    </row>
    <row r="1187" spans="1:13" ht="40.200000000000003" hidden="1" thickBot="1">
      <c r="A1187" s="35">
        <f t="shared" si="56"/>
        <v>14</v>
      </c>
      <c r="B1187" s="89" t="s">
        <v>24</v>
      </c>
      <c r="C1187" s="88" t="s">
        <v>17</v>
      </c>
      <c r="D1187" s="125" t="s">
        <v>67</v>
      </c>
      <c r="E1187" s="20" t="s">
        <v>112</v>
      </c>
      <c r="F1187" s="20">
        <v>0.53</v>
      </c>
      <c r="G1187" s="20">
        <v>0.19</v>
      </c>
      <c r="H1187" s="20">
        <v>0.63</v>
      </c>
      <c r="I1187" s="20">
        <v>0.1</v>
      </c>
      <c r="J1187" s="20">
        <v>0.14000000000000001</v>
      </c>
      <c r="K1187" s="20">
        <v>1.5992</v>
      </c>
      <c r="L1187" s="35">
        <f t="shared" si="57"/>
        <v>0.1</v>
      </c>
      <c r="M1187" s="35">
        <f t="shared" si="58"/>
        <v>1</v>
      </c>
    </row>
    <row r="1188" spans="1:13" ht="14.4" hidden="1" thickBot="1">
      <c r="A1188" s="35">
        <f t="shared" si="56"/>
        <v>20</v>
      </c>
      <c r="B1188" s="89" t="s">
        <v>24</v>
      </c>
      <c r="C1188" s="88" t="s">
        <v>17</v>
      </c>
      <c r="D1188" s="125" t="s">
        <v>67</v>
      </c>
      <c r="E1188" s="20" t="s">
        <v>115</v>
      </c>
      <c r="F1188" s="20">
        <v>0.53</v>
      </c>
      <c r="G1188" s="20">
        <v>0.06</v>
      </c>
      <c r="H1188" s="20">
        <v>0.63</v>
      </c>
      <c r="I1188" s="20">
        <v>0.1</v>
      </c>
      <c r="J1188" s="20">
        <v>0.13</v>
      </c>
      <c r="K1188" s="20">
        <v>1.4547000000000001</v>
      </c>
      <c r="L1188" s="35">
        <f t="shared" si="57"/>
        <v>0.1</v>
      </c>
      <c r="M1188" s="35">
        <f t="shared" si="58"/>
        <v>1</v>
      </c>
    </row>
    <row r="1189" spans="1:13" ht="14.4" hidden="1" thickBot="1">
      <c r="A1189" s="35">
        <f t="shared" si="56"/>
        <v>2</v>
      </c>
      <c r="B1189" s="89" t="s">
        <v>24</v>
      </c>
      <c r="C1189" s="88" t="s">
        <v>17</v>
      </c>
      <c r="D1189" s="125" t="s">
        <v>67</v>
      </c>
      <c r="E1189" s="20" t="s">
        <v>114</v>
      </c>
      <c r="F1189" s="20">
        <v>0.53</v>
      </c>
      <c r="G1189" s="20">
        <v>0.22</v>
      </c>
      <c r="H1189" s="20">
        <v>0.36</v>
      </c>
      <c r="I1189" s="20">
        <v>0.1</v>
      </c>
      <c r="J1189" s="20">
        <v>0.08</v>
      </c>
      <c r="K1189" s="20">
        <v>1.2926</v>
      </c>
      <c r="L1189" s="35">
        <f t="shared" si="57"/>
        <v>0.1</v>
      </c>
      <c r="M1189" s="35">
        <f t="shared" si="58"/>
        <v>1</v>
      </c>
    </row>
    <row r="1190" spans="1:13" ht="27" thickBot="1">
      <c r="A1190" s="35">
        <f t="shared" si="56"/>
        <v>1</v>
      </c>
      <c r="B1190" s="89" t="s">
        <v>24</v>
      </c>
      <c r="C1190" s="88" t="s">
        <v>17</v>
      </c>
      <c r="D1190" s="125" t="s">
        <v>116</v>
      </c>
      <c r="E1190" s="59" t="s">
        <v>119</v>
      </c>
      <c r="F1190" s="20">
        <v>0.28999999999999998</v>
      </c>
      <c r="G1190" s="20">
        <v>2.2599999999999998</v>
      </c>
      <c r="H1190" s="20">
        <v>0.97</v>
      </c>
      <c r="I1190" s="20">
        <v>0.09</v>
      </c>
      <c r="J1190" s="20">
        <v>0.18</v>
      </c>
      <c r="K1190" s="20">
        <v>3.7888000000000002</v>
      </c>
      <c r="L1190" s="35">
        <f t="shared" si="57"/>
        <v>0.09</v>
      </c>
      <c r="M1190" s="35">
        <f t="shared" si="58"/>
        <v>1</v>
      </c>
    </row>
    <row r="1191" spans="1:13" ht="40.200000000000003" hidden="1" thickBot="1">
      <c r="A1191" s="35">
        <f t="shared" si="56"/>
        <v>17</v>
      </c>
      <c r="B1191" s="89" t="s">
        <v>24</v>
      </c>
      <c r="C1191" s="88" t="s">
        <v>17</v>
      </c>
      <c r="D1191" s="125" t="s">
        <v>116</v>
      </c>
      <c r="E1191" s="20" t="s">
        <v>120</v>
      </c>
      <c r="F1191" s="20">
        <v>0.28999999999999998</v>
      </c>
      <c r="G1191" s="20">
        <v>2.25</v>
      </c>
      <c r="H1191" s="20">
        <v>0.97</v>
      </c>
      <c r="I1191" s="20">
        <v>0.09</v>
      </c>
      <c r="J1191" s="20">
        <v>0.16</v>
      </c>
      <c r="K1191" s="20">
        <v>3.7555999999999998</v>
      </c>
      <c r="L1191" s="35">
        <f t="shared" si="57"/>
        <v>0.09</v>
      </c>
      <c r="M1191" s="35">
        <f t="shared" si="58"/>
        <v>1</v>
      </c>
    </row>
    <row r="1192" spans="1:13" ht="27" hidden="1" thickBot="1">
      <c r="A1192" s="35">
        <f t="shared" si="56"/>
        <v>21</v>
      </c>
      <c r="B1192" s="89" t="s">
        <v>24</v>
      </c>
      <c r="C1192" s="88" t="s">
        <v>17</v>
      </c>
      <c r="D1192" s="125" t="s">
        <v>116</v>
      </c>
      <c r="E1192" s="20" t="s">
        <v>117</v>
      </c>
      <c r="F1192" s="20">
        <v>0.28999999999999998</v>
      </c>
      <c r="G1192" s="20">
        <v>1.82</v>
      </c>
      <c r="H1192" s="20">
        <v>0.97</v>
      </c>
      <c r="I1192" s="20">
        <v>0.17</v>
      </c>
      <c r="J1192" s="20">
        <v>0.2</v>
      </c>
      <c r="K1192" s="20">
        <v>3.4462999999999999</v>
      </c>
      <c r="L1192" s="35">
        <f t="shared" si="57"/>
        <v>0.09</v>
      </c>
      <c r="M1192" s="35">
        <f t="shared" si="58"/>
        <v>2</v>
      </c>
    </row>
    <row r="1193" spans="1:13" ht="27" hidden="1" thickBot="1">
      <c r="A1193" s="35">
        <f t="shared" si="56"/>
        <v>3</v>
      </c>
      <c r="B1193" s="89" t="s">
        <v>24</v>
      </c>
      <c r="C1193" s="88" t="s">
        <v>17</v>
      </c>
      <c r="D1193" s="125" t="s">
        <v>116</v>
      </c>
      <c r="E1193" s="20" t="s">
        <v>118</v>
      </c>
      <c r="F1193" s="20">
        <v>0.28999999999999998</v>
      </c>
      <c r="G1193" s="20">
        <v>0.05</v>
      </c>
      <c r="H1193" s="20">
        <v>2.31</v>
      </c>
      <c r="I1193" s="20">
        <v>0.09</v>
      </c>
      <c r="J1193" s="20">
        <v>0.09</v>
      </c>
      <c r="K1193" s="20">
        <v>2.8258000000000001</v>
      </c>
      <c r="L1193" s="35">
        <f t="shared" si="57"/>
        <v>0.09</v>
      </c>
      <c r="M1193" s="35">
        <f t="shared" si="58"/>
        <v>1</v>
      </c>
    </row>
    <row r="1194" spans="1:13" ht="40.200000000000003" hidden="1" thickBot="1">
      <c r="A1194" s="35">
        <f t="shared" si="56"/>
        <v>23</v>
      </c>
      <c r="B1194" s="89" t="s">
        <v>24</v>
      </c>
      <c r="C1194" s="88" t="s">
        <v>17</v>
      </c>
      <c r="D1194" s="125" t="s">
        <v>116</v>
      </c>
      <c r="E1194" s="20" t="s">
        <v>128</v>
      </c>
      <c r="F1194" s="20">
        <v>0.28999999999999998</v>
      </c>
      <c r="G1194" s="20">
        <v>1.34</v>
      </c>
      <c r="H1194" s="20">
        <v>0.97</v>
      </c>
      <c r="I1194" s="20">
        <v>0.09</v>
      </c>
      <c r="J1194" s="20">
        <v>0.12</v>
      </c>
      <c r="K1194" s="20">
        <v>2.7995000000000001</v>
      </c>
      <c r="L1194" s="35">
        <f t="shared" si="57"/>
        <v>0.09</v>
      </c>
      <c r="M1194" s="35">
        <f t="shared" si="58"/>
        <v>1</v>
      </c>
    </row>
    <row r="1195" spans="1:13" ht="40.200000000000003" hidden="1" thickBot="1">
      <c r="A1195" s="35">
        <f t="shared" si="56"/>
        <v>23</v>
      </c>
      <c r="B1195" s="89" t="s">
        <v>24</v>
      </c>
      <c r="C1195" s="88" t="s">
        <v>17</v>
      </c>
      <c r="D1195" s="125" t="s">
        <v>116</v>
      </c>
      <c r="E1195" s="20" t="s">
        <v>129</v>
      </c>
      <c r="F1195" s="20">
        <v>0.28999999999999998</v>
      </c>
      <c r="G1195" s="20">
        <v>1.34</v>
      </c>
      <c r="H1195" s="20">
        <v>0.97</v>
      </c>
      <c r="I1195" s="20">
        <v>0.09</v>
      </c>
      <c r="J1195" s="20">
        <v>0.08</v>
      </c>
      <c r="K1195" s="20">
        <v>2.7574999999999998</v>
      </c>
      <c r="L1195" s="35">
        <f t="shared" si="57"/>
        <v>0.09</v>
      </c>
      <c r="M1195" s="35">
        <f t="shared" si="58"/>
        <v>1</v>
      </c>
    </row>
    <row r="1196" spans="1:13" ht="40.200000000000003" hidden="1" thickBot="1">
      <c r="A1196" s="35">
        <f t="shared" si="56"/>
        <v>23</v>
      </c>
      <c r="B1196" s="89" t="s">
        <v>24</v>
      </c>
      <c r="C1196" s="88" t="s">
        <v>17</v>
      </c>
      <c r="D1196" s="125" t="s">
        <v>116</v>
      </c>
      <c r="E1196" s="20" t="s">
        <v>133</v>
      </c>
      <c r="F1196" s="20">
        <v>0.28999999999999998</v>
      </c>
      <c r="G1196" s="20">
        <v>1.34</v>
      </c>
      <c r="H1196" s="20">
        <v>0.89</v>
      </c>
      <c r="I1196" s="20">
        <v>0.09</v>
      </c>
      <c r="J1196" s="20">
        <v>0.08</v>
      </c>
      <c r="K1196" s="20">
        <v>2.6829999999999998</v>
      </c>
      <c r="L1196" s="35">
        <f t="shared" si="57"/>
        <v>0.09</v>
      </c>
      <c r="M1196" s="35">
        <f t="shared" si="58"/>
        <v>1</v>
      </c>
    </row>
    <row r="1197" spans="1:13" ht="27" hidden="1" thickBot="1">
      <c r="A1197" s="35">
        <f t="shared" si="56"/>
        <v>19</v>
      </c>
      <c r="B1197" s="89" t="s">
        <v>24</v>
      </c>
      <c r="C1197" s="88" t="s">
        <v>17</v>
      </c>
      <c r="D1197" s="125" t="s">
        <v>116</v>
      </c>
      <c r="E1197" s="20" t="s">
        <v>122</v>
      </c>
      <c r="F1197" s="20">
        <v>0.28999999999999998</v>
      </c>
      <c r="G1197" s="20">
        <v>1.0900000000000001</v>
      </c>
      <c r="H1197" s="20">
        <v>0.97</v>
      </c>
      <c r="I1197" s="20">
        <v>0.09</v>
      </c>
      <c r="J1197" s="20">
        <v>0.15</v>
      </c>
      <c r="K1197" s="20">
        <v>2.5863</v>
      </c>
      <c r="L1197" s="35">
        <f t="shared" si="57"/>
        <v>0.09</v>
      </c>
      <c r="M1197" s="35">
        <f t="shared" si="58"/>
        <v>1</v>
      </c>
    </row>
    <row r="1198" spans="1:13" ht="27" hidden="1" thickBot="1">
      <c r="A1198" s="35">
        <f t="shared" si="56"/>
        <v>22</v>
      </c>
      <c r="B1198" s="89" t="s">
        <v>24</v>
      </c>
      <c r="C1198" s="88" t="s">
        <v>17</v>
      </c>
      <c r="D1198" s="125" t="s">
        <v>116</v>
      </c>
      <c r="E1198" s="20" t="s">
        <v>210</v>
      </c>
      <c r="F1198" s="20">
        <v>0.28999999999999998</v>
      </c>
      <c r="G1198" s="20">
        <v>0.86</v>
      </c>
      <c r="H1198" s="20">
        <v>0.97</v>
      </c>
      <c r="I1198" s="20">
        <v>0.09</v>
      </c>
      <c r="J1198" s="20">
        <v>0.11</v>
      </c>
      <c r="K1198" s="20">
        <v>2.3155999999999999</v>
      </c>
      <c r="L1198" s="35">
        <f t="shared" si="57"/>
        <v>0.09</v>
      </c>
      <c r="M1198" s="35">
        <f t="shared" si="58"/>
        <v>1</v>
      </c>
    </row>
    <row r="1199" spans="1:13" ht="27" hidden="1" thickBot="1">
      <c r="A1199" s="35">
        <f t="shared" si="56"/>
        <v>9</v>
      </c>
      <c r="B1199" s="89" t="s">
        <v>24</v>
      </c>
      <c r="C1199" s="88" t="s">
        <v>17</v>
      </c>
      <c r="D1199" s="125" t="s">
        <v>116</v>
      </c>
      <c r="E1199" s="20" t="s">
        <v>130</v>
      </c>
      <c r="F1199" s="20">
        <v>0.28999999999999998</v>
      </c>
      <c r="G1199" s="20">
        <v>0.79</v>
      </c>
      <c r="H1199" s="20">
        <v>0.97</v>
      </c>
      <c r="I1199" s="20">
        <v>0.09</v>
      </c>
      <c r="J1199" s="20">
        <v>0.15</v>
      </c>
      <c r="K1199" s="20">
        <v>2.2869999999999999</v>
      </c>
      <c r="L1199" s="35">
        <f t="shared" si="57"/>
        <v>0.09</v>
      </c>
      <c r="M1199" s="35">
        <f t="shared" si="58"/>
        <v>1</v>
      </c>
    </row>
    <row r="1200" spans="1:13" ht="27" hidden="1" thickBot="1">
      <c r="A1200" s="35">
        <f t="shared" si="56"/>
        <v>10</v>
      </c>
      <c r="B1200" s="89" t="s">
        <v>24</v>
      </c>
      <c r="C1200" s="88" t="s">
        <v>17</v>
      </c>
      <c r="D1200" s="125" t="s">
        <v>116</v>
      </c>
      <c r="E1200" s="20" t="s">
        <v>126</v>
      </c>
      <c r="F1200" s="20">
        <v>0.28999999999999998</v>
      </c>
      <c r="G1200" s="20">
        <v>0.76</v>
      </c>
      <c r="H1200" s="20">
        <v>0.97</v>
      </c>
      <c r="I1200" s="20">
        <v>0.09</v>
      </c>
      <c r="J1200" s="20">
        <v>0.17</v>
      </c>
      <c r="K1200" s="20">
        <v>2.2753999999999999</v>
      </c>
      <c r="L1200" s="35">
        <f t="shared" si="57"/>
        <v>0.09</v>
      </c>
      <c r="M1200" s="35">
        <f t="shared" si="58"/>
        <v>1</v>
      </c>
    </row>
    <row r="1201" spans="1:13" ht="27" hidden="1" thickBot="1">
      <c r="A1201" s="35">
        <f t="shared" si="56"/>
        <v>13</v>
      </c>
      <c r="B1201" s="89" t="s">
        <v>24</v>
      </c>
      <c r="C1201" s="88" t="s">
        <v>17</v>
      </c>
      <c r="D1201" s="125" t="s">
        <v>116</v>
      </c>
      <c r="E1201" s="20" t="s">
        <v>123</v>
      </c>
      <c r="F1201" s="20">
        <v>0.28999999999999998</v>
      </c>
      <c r="G1201" s="20">
        <v>0.74</v>
      </c>
      <c r="H1201" s="20">
        <v>0.97</v>
      </c>
      <c r="I1201" s="20">
        <v>0.09</v>
      </c>
      <c r="J1201" s="20">
        <v>0.14000000000000001</v>
      </c>
      <c r="K1201" s="20">
        <v>2.2242000000000002</v>
      </c>
      <c r="L1201" s="35">
        <f t="shared" si="57"/>
        <v>0.09</v>
      </c>
      <c r="M1201" s="35">
        <f t="shared" si="58"/>
        <v>1</v>
      </c>
    </row>
    <row r="1202" spans="1:13" ht="27" hidden="1" thickBot="1">
      <c r="A1202" s="35">
        <f t="shared" si="56"/>
        <v>16</v>
      </c>
      <c r="B1202" s="89" t="s">
        <v>24</v>
      </c>
      <c r="C1202" s="88" t="s">
        <v>17</v>
      </c>
      <c r="D1202" s="125" t="s">
        <v>116</v>
      </c>
      <c r="E1202" s="20" t="s">
        <v>121</v>
      </c>
      <c r="F1202" s="20">
        <v>0.28999999999999998</v>
      </c>
      <c r="G1202" s="20">
        <v>0.61</v>
      </c>
      <c r="H1202" s="20">
        <v>0.97</v>
      </c>
      <c r="I1202" s="20">
        <v>0.09</v>
      </c>
      <c r="J1202" s="20">
        <v>0.21</v>
      </c>
      <c r="K1202" s="20">
        <v>2.1673</v>
      </c>
      <c r="L1202" s="35">
        <f t="shared" si="57"/>
        <v>0.09</v>
      </c>
      <c r="M1202" s="35">
        <f t="shared" si="58"/>
        <v>1</v>
      </c>
    </row>
    <row r="1203" spans="1:13" ht="27" hidden="1" thickBot="1">
      <c r="A1203" s="35">
        <f t="shared" si="56"/>
        <v>7</v>
      </c>
      <c r="B1203" s="89" t="s">
        <v>24</v>
      </c>
      <c r="C1203" s="88" t="s">
        <v>17</v>
      </c>
      <c r="D1203" s="125" t="s">
        <v>116</v>
      </c>
      <c r="E1203" s="20" t="s">
        <v>127</v>
      </c>
      <c r="F1203" s="20">
        <v>0.28999999999999998</v>
      </c>
      <c r="G1203" s="20">
        <v>0.64</v>
      </c>
      <c r="H1203" s="20">
        <v>0.97</v>
      </c>
      <c r="I1203" s="20">
        <v>0.09</v>
      </c>
      <c r="J1203" s="20">
        <v>0.14000000000000001</v>
      </c>
      <c r="K1203" s="20">
        <v>2.1206</v>
      </c>
      <c r="L1203" s="35">
        <f t="shared" si="57"/>
        <v>0.09</v>
      </c>
      <c r="M1203" s="35">
        <f t="shared" si="58"/>
        <v>1</v>
      </c>
    </row>
    <row r="1204" spans="1:13" ht="27" hidden="1" thickBot="1">
      <c r="A1204" s="35">
        <f t="shared" si="56"/>
        <v>13</v>
      </c>
      <c r="B1204" s="89" t="s">
        <v>24</v>
      </c>
      <c r="C1204" s="88" t="s">
        <v>17</v>
      </c>
      <c r="D1204" s="125" t="s">
        <v>116</v>
      </c>
      <c r="E1204" s="20" t="s">
        <v>125</v>
      </c>
      <c r="F1204" s="20">
        <v>0.28999999999999998</v>
      </c>
      <c r="G1204" s="20">
        <v>0.69</v>
      </c>
      <c r="H1204" s="20">
        <v>0.89</v>
      </c>
      <c r="I1204" s="20">
        <v>0.09</v>
      </c>
      <c r="J1204" s="20">
        <v>0.13</v>
      </c>
      <c r="K1204" s="20">
        <v>2.0943999999999998</v>
      </c>
      <c r="L1204" s="35">
        <f t="shared" si="57"/>
        <v>0.09</v>
      </c>
      <c r="M1204" s="35">
        <f t="shared" si="58"/>
        <v>1</v>
      </c>
    </row>
    <row r="1205" spans="1:13" ht="27" hidden="1" thickBot="1">
      <c r="A1205" s="35">
        <f t="shared" si="56"/>
        <v>3</v>
      </c>
      <c r="B1205" s="89" t="s">
        <v>24</v>
      </c>
      <c r="C1205" s="88" t="s">
        <v>17</v>
      </c>
      <c r="D1205" s="125" t="s">
        <v>116</v>
      </c>
      <c r="E1205" s="20" t="s">
        <v>139</v>
      </c>
      <c r="F1205" s="20">
        <v>0.28999999999999998</v>
      </c>
      <c r="G1205" s="20">
        <v>0.63</v>
      </c>
      <c r="H1205" s="20">
        <v>0.97</v>
      </c>
      <c r="I1205" s="20">
        <v>0.09</v>
      </c>
      <c r="J1205" s="20">
        <v>0.11</v>
      </c>
      <c r="K1205" s="20">
        <v>2.0918000000000001</v>
      </c>
      <c r="L1205" s="35">
        <f t="shared" si="57"/>
        <v>0.09</v>
      </c>
      <c r="M1205" s="35">
        <f t="shared" si="58"/>
        <v>1</v>
      </c>
    </row>
    <row r="1206" spans="1:13" ht="27" hidden="1" thickBot="1">
      <c r="A1206" s="35">
        <f t="shared" si="56"/>
        <v>9</v>
      </c>
      <c r="B1206" s="89" t="s">
        <v>24</v>
      </c>
      <c r="C1206" s="88" t="s">
        <v>17</v>
      </c>
      <c r="D1206" s="125" t="s">
        <v>116</v>
      </c>
      <c r="E1206" s="20" t="s">
        <v>132</v>
      </c>
      <c r="F1206" s="20">
        <v>0.28999999999999998</v>
      </c>
      <c r="G1206" s="20">
        <v>0.69</v>
      </c>
      <c r="H1206" s="20">
        <v>0.97</v>
      </c>
      <c r="I1206" s="20">
        <v>0.09</v>
      </c>
      <c r="J1206" s="20">
        <v>0.05</v>
      </c>
      <c r="K1206" s="20">
        <v>2.0851999999999999</v>
      </c>
      <c r="L1206" s="35">
        <f t="shared" si="57"/>
        <v>0.09</v>
      </c>
      <c r="M1206" s="35">
        <f t="shared" si="58"/>
        <v>1</v>
      </c>
    </row>
    <row r="1207" spans="1:13" ht="14.4" hidden="1" thickBot="1">
      <c r="A1207" s="35">
        <f t="shared" si="56"/>
        <v>2</v>
      </c>
      <c r="B1207" s="89" t="s">
        <v>24</v>
      </c>
      <c r="C1207" s="88" t="s">
        <v>17</v>
      </c>
      <c r="D1207" s="125" t="s">
        <v>116</v>
      </c>
      <c r="E1207" s="20" t="s">
        <v>183</v>
      </c>
      <c r="F1207" s="20">
        <v>0.28999999999999998</v>
      </c>
      <c r="G1207" s="20">
        <v>0.54</v>
      </c>
      <c r="H1207" s="20">
        <v>0.97</v>
      </c>
      <c r="I1207" s="20">
        <v>0.09</v>
      </c>
      <c r="J1207" s="20">
        <v>0.14000000000000001</v>
      </c>
      <c r="K1207" s="20">
        <v>2.0240999999999998</v>
      </c>
      <c r="L1207" s="35">
        <f t="shared" si="57"/>
        <v>0.09</v>
      </c>
      <c r="M1207" s="35">
        <f t="shared" si="58"/>
        <v>1</v>
      </c>
    </row>
    <row r="1208" spans="1:13" ht="27" hidden="1" thickBot="1">
      <c r="A1208" s="35">
        <f t="shared" si="56"/>
        <v>9</v>
      </c>
      <c r="B1208" s="89" t="s">
        <v>24</v>
      </c>
      <c r="C1208" s="88" t="s">
        <v>17</v>
      </c>
      <c r="D1208" s="125" t="s">
        <v>116</v>
      </c>
      <c r="E1208" s="20" t="s">
        <v>134</v>
      </c>
      <c r="F1208" s="20">
        <v>0.28999999999999998</v>
      </c>
      <c r="G1208" s="20">
        <v>0.69</v>
      </c>
      <c r="H1208" s="20">
        <v>0.89</v>
      </c>
      <c r="I1208" s="20">
        <v>0.09</v>
      </c>
      <c r="J1208" s="20">
        <v>0.05</v>
      </c>
      <c r="K1208" s="20">
        <v>2.0104000000000002</v>
      </c>
      <c r="L1208" s="35">
        <f t="shared" si="57"/>
        <v>0.09</v>
      </c>
      <c r="M1208" s="35">
        <f t="shared" si="58"/>
        <v>1</v>
      </c>
    </row>
    <row r="1209" spans="1:13" ht="27" hidden="1" thickBot="1">
      <c r="A1209" s="35">
        <f t="shared" si="56"/>
        <v>18</v>
      </c>
      <c r="B1209" s="89" t="s">
        <v>24</v>
      </c>
      <c r="C1209" s="88" t="s">
        <v>17</v>
      </c>
      <c r="D1209" s="125" t="s">
        <v>116</v>
      </c>
      <c r="E1209" s="20" t="s">
        <v>187</v>
      </c>
      <c r="F1209" s="20">
        <v>0.28999999999999998</v>
      </c>
      <c r="G1209" s="20">
        <v>0.46</v>
      </c>
      <c r="H1209" s="20">
        <v>0.97</v>
      </c>
      <c r="I1209" s="20">
        <v>0.09</v>
      </c>
      <c r="J1209" s="20">
        <v>0.14000000000000001</v>
      </c>
      <c r="K1209" s="20">
        <v>1.9471000000000001</v>
      </c>
      <c r="L1209" s="35">
        <f t="shared" si="57"/>
        <v>0.09</v>
      </c>
      <c r="M1209" s="35">
        <f t="shared" si="58"/>
        <v>1</v>
      </c>
    </row>
    <row r="1210" spans="1:13" ht="27" hidden="1" thickBot="1">
      <c r="A1210" s="35">
        <f t="shared" si="56"/>
        <v>11</v>
      </c>
      <c r="B1210" s="89" t="s">
        <v>24</v>
      </c>
      <c r="C1210" s="88" t="s">
        <v>17</v>
      </c>
      <c r="D1210" s="125" t="s">
        <v>116</v>
      </c>
      <c r="E1210" s="20" t="s">
        <v>131</v>
      </c>
      <c r="F1210" s="20">
        <v>0.28999999999999998</v>
      </c>
      <c r="G1210" s="20">
        <v>0.37</v>
      </c>
      <c r="H1210" s="20">
        <v>0.97</v>
      </c>
      <c r="I1210" s="20">
        <v>0.09</v>
      </c>
      <c r="J1210" s="20">
        <v>0.17</v>
      </c>
      <c r="K1210" s="20">
        <v>1.8776999999999999</v>
      </c>
      <c r="L1210" s="35">
        <f t="shared" si="57"/>
        <v>0.09</v>
      </c>
      <c r="M1210" s="35">
        <f t="shared" si="58"/>
        <v>1</v>
      </c>
    </row>
    <row r="1211" spans="1:13" ht="27" hidden="1" thickBot="1">
      <c r="A1211" s="35">
        <f t="shared" si="56"/>
        <v>3</v>
      </c>
      <c r="B1211" s="89" t="s">
        <v>24</v>
      </c>
      <c r="C1211" s="88" t="s">
        <v>17</v>
      </c>
      <c r="D1211" s="125" t="s">
        <v>116</v>
      </c>
      <c r="E1211" s="20" t="s">
        <v>144</v>
      </c>
      <c r="F1211" s="20">
        <v>0.28999999999999998</v>
      </c>
      <c r="G1211" s="20">
        <v>0.52</v>
      </c>
      <c r="H1211" s="20">
        <v>0.89</v>
      </c>
      <c r="I1211" s="20">
        <v>0.09</v>
      </c>
      <c r="J1211" s="20">
        <v>0.03</v>
      </c>
      <c r="K1211" s="20">
        <v>1.8205</v>
      </c>
      <c r="L1211" s="35">
        <f t="shared" si="57"/>
        <v>0.09</v>
      </c>
      <c r="M1211" s="35">
        <f t="shared" si="58"/>
        <v>1</v>
      </c>
    </row>
    <row r="1212" spans="1:13" ht="14.4" hidden="1" thickBot="1">
      <c r="A1212" s="35">
        <f t="shared" si="56"/>
        <v>8</v>
      </c>
      <c r="B1212" s="89" t="s">
        <v>24</v>
      </c>
      <c r="C1212" s="88" t="s">
        <v>17</v>
      </c>
      <c r="D1212" s="125" t="s">
        <v>116</v>
      </c>
      <c r="E1212" s="20" t="s">
        <v>184</v>
      </c>
      <c r="F1212" s="20">
        <v>0.28999999999999998</v>
      </c>
      <c r="G1212" s="20">
        <v>0.21</v>
      </c>
      <c r="H1212" s="20">
        <v>0.97</v>
      </c>
      <c r="I1212" s="20">
        <v>0.17</v>
      </c>
      <c r="J1212" s="20">
        <v>0.11</v>
      </c>
      <c r="K1212" s="20">
        <v>1.7536</v>
      </c>
      <c r="L1212" s="35">
        <f t="shared" si="57"/>
        <v>0.09</v>
      </c>
      <c r="M1212" s="35">
        <f t="shared" si="58"/>
        <v>2</v>
      </c>
    </row>
    <row r="1213" spans="1:13" ht="40.200000000000003" hidden="1" thickBot="1">
      <c r="A1213" s="35">
        <f t="shared" si="56"/>
        <v>14</v>
      </c>
      <c r="B1213" s="89" t="s">
        <v>24</v>
      </c>
      <c r="C1213" s="88" t="s">
        <v>17</v>
      </c>
      <c r="D1213" s="125" t="s">
        <v>116</v>
      </c>
      <c r="E1213" s="20" t="s">
        <v>138</v>
      </c>
      <c r="F1213" s="20">
        <v>0.28999999999999998</v>
      </c>
      <c r="G1213" s="20">
        <v>0.28000000000000003</v>
      </c>
      <c r="H1213" s="20">
        <v>0.97</v>
      </c>
      <c r="I1213" s="20">
        <v>0.09</v>
      </c>
      <c r="J1213" s="20">
        <v>0.12</v>
      </c>
      <c r="K1213" s="20">
        <v>1.7399</v>
      </c>
      <c r="L1213" s="35">
        <f t="shared" si="57"/>
        <v>0.09</v>
      </c>
      <c r="M1213" s="35">
        <f t="shared" si="58"/>
        <v>1</v>
      </c>
    </row>
    <row r="1214" spans="1:13" ht="27" hidden="1" thickBot="1">
      <c r="A1214" s="35">
        <f t="shared" si="56"/>
        <v>11</v>
      </c>
      <c r="B1214" s="89" t="s">
        <v>24</v>
      </c>
      <c r="C1214" s="88" t="s">
        <v>17</v>
      </c>
      <c r="D1214" s="125" t="s">
        <v>116</v>
      </c>
      <c r="E1214" s="20" t="s">
        <v>136</v>
      </c>
      <c r="F1214" s="20">
        <v>0.28999999999999998</v>
      </c>
      <c r="G1214" s="20">
        <v>0.33</v>
      </c>
      <c r="H1214" s="20">
        <v>0.97</v>
      </c>
      <c r="I1214" s="20">
        <v>0.09</v>
      </c>
      <c r="J1214" s="20">
        <v>7.0000000000000007E-2</v>
      </c>
      <c r="K1214" s="20">
        <v>1.7385999999999999</v>
      </c>
      <c r="L1214" s="35">
        <f t="shared" si="57"/>
        <v>0.09</v>
      </c>
      <c r="M1214" s="35">
        <f t="shared" si="58"/>
        <v>1</v>
      </c>
    </row>
    <row r="1215" spans="1:13" ht="27" hidden="1" thickBot="1">
      <c r="A1215" s="35">
        <f t="shared" si="56"/>
        <v>5</v>
      </c>
      <c r="B1215" s="89" t="s">
        <v>24</v>
      </c>
      <c r="C1215" s="88" t="s">
        <v>17</v>
      </c>
      <c r="D1215" s="125" t="s">
        <v>116</v>
      </c>
      <c r="E1215" s="20" t="s">
        <v>124</v>
      </c>
      <c r="F1215" s="20">
        <v>0.28999999999999998</v>
      </c>
      <c r="G1215" s="20">
        <v>0.3</v>
      </c>
      <c r="H1215" s="20">
        <v>0.97</v>
      </c>
      <c r="I1215" s="20">
        <v>0.09</v>
      </c>
      <c r="J1215" s="20">
        <v>0.08</v>
      </c>
      <c r="K1215" s="20">
        <v>1.7274</v>
      </c>
      <c r="L1215" s="35">
        <f t="shared" si="57"/>
        <v>0.09</v>
      </c>
      <c r="M1215" s="35">
        <f t="shared" si="58"/>
        <v>1</v>
      </c>
    </row>
    <row r="1216" spans="1:13" ht="40.200000000000003" hidden="1" thickBot="1">
      <c r="A1216" s="35">
        <f t="shared" si="56"/>
        <v>4</v>
      </c>
      <c r="B1216" s="89" t="s">
        <v>24</v>
      </c>
      <c r="C1216" s="88" t="s">
        <v>17</v>
      </c>
      <c r="D1216" s="125" t="s">
        <v>116</v>
      </c>
      <c r="E1216" s="20" t="s">
        <v>190</v>
      </c>
      <c r="F1216" s="20">
        <v>0.28999999999999998</v>
      </c>
      <c r="G1216" s="20">
        <v>0.26</v>
      </c>
      <c r="H1216" s="20">
        <v>0.97</v>
      </c>
      <c r="I1216" s="20">
        <v>0.09</v>
      </c>
      <c r="J1216" s="20">
        <v>0.12</v>
      </c>
      <c r="K1216" s="20">
        <v>1.7237</v>
      </c>
      <c r="L1216" s="35">
        <f t="shared" si="57"/>
        <v>0.09</v>
      </c>
      <c r="M1216" s="35">
        <f t="shared" si="58"/>
        <v>1</v>
      </c>
    </row>
    <row r="1217" spans="1:13" ht="14.4" hidden="1" thickBot="1">
      <c r="A1217" s="35">
        <f t="shared" si="56"/>
        <v>8</v>
      </c>
      <c r="B1217" s="89" t="s">
        <v>24</v>
      </c>
      <c r="C1217" s="88" t="s">
        <v>17</v>
      </c>
      <c r="D1217" s="125" t="s">
        <v>116</v>
      </c>
      <c r="E1217" s="20" t="s">
        <v>185</v>
      </c>
      <c r="F1217" s="20">
        <v>0.28999999999999998</v>
      </c>
      <c r="G1217" s="20">
        <v>0.23</v>
      </c>
      <c r="H1217" s="20">
        <v>0.89</v>
      </c>
      <c r="I1217" s="20">
        <v>0.17</v>
      </c>
      <c r="J1217" s="20">
        <v>0.11</v>
      </c>
      <c r="K1217" s="20">
        <v>1.6916</v>
      </c>
      <c r="L1217" s="35">
        <f t="shared" si="57"/>
        <v>0.09</v>
      </c>
      <c r="M1217" s="35">
        <f t="shared" si="58"/>
        <v>2</v>
      </c>
    </row>
    <row r="1218" spans="1:13" ht="40.200000000000003" hidden="1" thickBot="1">
      <c r="A1218" s="35">
        <f t="shared" si="56"/>
        <v>6</v>
      </c>
      <c r="B1218" s="89" t="s">
        <v>24</v>
      </c>
      <c r="C1218" s="88" t="s">
        <v>17</v>
      </c>
      <c r="D1218" s="125" t="s">
        <v>116</v>
      </c>
      <c r="E1218" s="20" t="s">
        <v>137</v>
      </c>
      <c r="F1218" s="20">
        <v>0.28999999999999998</v>
      </c>
      <c r="G1218" s="20">
        <v>0.27</v>
      </c>
      <c r="H1218" s="20">
        <v>0.89</v>
      </c>
      <c r="I1218" s="20">
        <v>0.09</v>
      </c>
      <c r="J1218" s="20">
        <v>0.12</v>
      </c>
      <c r="K1218" s="20">
        <v>1.6607000000000001</v>
      </c>
      <c r="L1218" s="35">
        <f t="shared" si="57"/>
        <v>0.09</v>
      </c>
      <c r="M1218" s="35">
        <f t="shared" si="58"/>
        <v>1</v>
      </c>
    </row>
    <row r="1219" spans="1:13" ht="27" hidden="1" thickBot="1">
      <c r="A1219" s="35">
        <f t="shared" si="56"/>
        <v>5</v>
      </c>
      <c r="B1219" s="89" t="s">
        <v>24</v>
      </c>
      <c r="C1219" s="88" t="s">
        <v>17</v>
      </c>
      <c r="D1219" s="125" t="s">
        <v>116</v>
      </c>
      <c r="E1219" s="20" t="s">
        <v>142</v>
      </c>
      <c r="F1219" s="20">
        <v>0.28999999999999998</v>
      </c>
      <c r="G1219" s="20">
        <v>0.3</v>
      </c>
      <c r="H1219" s="20">
        <v>0.89</v>
      </c>
      <c r="I1219" s="20">
        <v>0.09</v>
      </c>
      <c r="J1219" s="20">
        <v>0.09</v>
      </c>
      <c r="K1219" s="20">
        <v>1.6605000000000001</v>
      </c>
      <c r="L1219" s="35">
        <f t="shared" si="57"/>
        <v>0.09</v>
      </c>
      <c r="M1219" s="35">
        <f t="shared" si="58"/>
        <v>1</v>
      </c>
    </row>
    <row r="1220" spans="1:13" ht="27" hidden="1" thickBot="1">
      <c r="A1220" s="35">
        <f t="shared" si="56"/>
        <v>12</v>
      </c>
      <c r="B1220" s="89" t="s">
        <v>24</v>
      </c>
      <c r="C1220" s="88" t="s">
        <v>17</v>
      </c>
      <c r="D1220" s="125" t="s">
        <v>116</v>
      </c>
      <c r="E1220" s="20" t="s">
        <v>186</v>
      </c>
      <c r="F1220" s="20">
        <v>0.28999999999999998</v>
      </c>
      <c r="G1220" s="20">
        <v>0.11</v>
      </c>
      <c r="H1220" s="20">
        <v>0.97</v>
      </c>
      <c r="I1220" s="20">
        <v>0.17</v>
      </c>
      <c r="J1220" s="20">
        <v>0.11</v>
      </c>
      <c r="K1220" s="20">
        <v>1.6476</v>
      </c>
      <c r="L1220" s="35">
        <f t="shared" si="57"/>
        <v>0.09</v>
      </c>
      <c r="M1220" s="35">
        <f t="shared" si="58"/>
        <v>2</v>
      </c>
    </row>
    <row r="1221" spans="1:13" ht="40.200000000000003" hidden="1" thickBot="1">
      <c r="A1221" s="35">
        <f t="shared" si="56"/>
        <v>6</v>
      </c>
      <c r="B1221" s="89" t="s">
        <v>24</v>
      </c>
      <c r="C1221" s="88" t="s">
        <v>17</v>
      </c>
      <c r="D1221" s="125" t="s">
        <v>116</v>
      </c>
      <c r="E1221" s="20" t="s">
        <v>145</v>
      </c>
      <c r="F1221" s="20">
        <v>0.28999999999999998</v>
      </c>
      <c r="G1221" s="20">
        <v>0.22</v>
      </c>
      <c r="H1221" s="20">
        <v>0.97</v>
      </c>
      <c r="I1221" s="20">
        <v>0.09</v>
      </c>
      <c r="J1221" s="20">
        <v>0.06</v>
      </c>
      <c r="K1221" s="20">
        <v>1.6294999999999999</v>
      </c>
      <c r="L1221" s="35">
        <f t="shared" si="57"/>
        <v>0.09</v>
      </c>
      <c r="M1221" s="35">
        <f t="shared" si="58"/>
        <v>1</v>
      </c>
    </row>
    <row r="1222" spans="1:13" ht="40.200000000000003" hidden="1" thickBot="1">
      <c r="A1222" s="35">
        <f t="shared" ref="A1222:A1285" si="59">IF(E1222="",0,--SUBSTITUTE(TRIM(RIGHT(SUBSTITUTE(E1222,"(",REPT(" ",99)),99)),")",))</f>
        <v>14</v>
      </c>
      <c r="B1222" s="89" t="s">
        <v>24</v>
      </c>
      <c r="C1222" s="88" t="s">
        <v>17</v>
      </c>
      <c r="D1222" s="125" t="s">
        <v>116</v>
      </c>
      <c r="E1222" s="20" t="s">
        <v>141</v>
      </c>
      <c r="F1222" s="20">
        <v>0.28999999999999998</v>
      </c>
      <c r="G1222" s="20">
        <v>0.21</v>
      </c>
      <c r="H1222" s="20">
        <v>0.97</v>
      </c>
      <c r="I1222" s="20">
        <v>0.09</v>
      </c>
      <c r="J1222" s="20">
        <v>0.05</v>
      </c>
      <c r="K1222" s="20">
        <v>1.611</v>
      </c>
      <c r="L1222" s="35">
        <f t="shared" si="57"/>
        <v>0.09</v>
      </c>
      <c r="M1222" s="35">
        <f t="shared" si="58"/>
        <v>1</v>
      </c>
    </row>
    <row r="1223" spans="1:13" ht="27" hidden="1" thickBot="1">
      <c r="A1223" s="35">
        <f t="shared" si="59"/>
        <v>7</v>
      </c>
      <c r="B1223" s="89" t="s">
        <v>24</v>
      </c>
      <c r="C1223" s="88" t="s">
        <v>17</v>
      </c>
      <c r="D1223" s="125" t="s">
        <v>116</v>
      </c>
      <c r="E1223" s="20" t="s">
        <v>135</v>
      </c>
      <c r="F1223" s="20">
        <v>0.28999999999999998</v>
      </c>
      <c r="G1223" s="20">
        <v>0.17</v>
      </c>
      <c r="H1223" s="20">
        <v>0.97</v>
      </c>
      <c r="I1223" s="20">
        <v>0.09</v>
      </c>
      <c r="J1223" s="20">
        <v>0.05</v>
      </c>
      <c r="K1223" s="20">
        <v>1.5644</v>
      </c>
      <c r="L1223" s="35">
        <f t="shared" si="57"/>
        <v>0.09</v>
      </c>
      <c r="M1223" s="35">
        <f t="shared" si="58"/>
        <v>1</v>
      </c>
    </row>
    <row r="1224" spans="1:13" ht="27" hidden="1" thickBot="1">
      <c r="A1224" s="35">
        <f t="shared" si="59"/>
        <v>19</v>
      </c>
      <c r="B1224" s="89" t="s">
        <v>24</v>
      </c>
      <c r="C1224" s="88" t="s">
        <v>17</v>
      </c>
      <c r="D1224" s="125" t="s">
        <v>116</v>
      </c>
      <c r="E1224" s="20" t="s">
        <v>140</v>
      </c>
      <c r="F1224" s="20">
        <v>0.28999999999999998</v>
      </c>
      <c r="G1224" s="20">
        <v>0.17</v>
      </c>
      <c r="H1224" s="20">
        <v>0.97</v>
      </c>
      <c r="I1224" s="20">
        <v>0.09</v>
      </c>
      <c r="J1224" s="20">
        <v>0.05</v>
      </c>
      <c r="K1224" s="20">
        <v>1.5612999999999999</v>
      </c>
      <c r="L1224" s="35">
        <f t="shared" si="57"/>
        <v>0.09</v>
      </c>
      <c r="M1224" s="35">
        <f t="shared" si="58"/>
        <v>1</v>
      </c>
    </row>
    <row r="1225" spans="1:13" ht="27" hidden="1" thickBot="1">
      <c r="A1225" s="35">
        <f t="shared" si="59"/>
        <v>15</v>
      </c>
      <c r="B1225" s="89" t="s">
        <v>24</v>
      </c>
      <c r="C1225" s="88" t="s">
        <v>17</v>
      </c>
      <c r="D1225" s="125" t="s">
        <v>116</v>
      </c>
      <c r="E1225" s="20" t="s">
        <v>191</v>
      </c>
      <c r="F1225" s="20">
        <v>0.28999999999999998</v>
      </c>
      <c r="G1225" s="20">
        <v>0.08</v>
      </c>
      <c r="H1225" s="20">
        <v>0.97</v>
      </c>
      <c r="I1225" s="20">
        <v>0.09</v>
      </c>
      <c r="J1225" s="20">
        <v>0.12</v>
      </c>
      <c r="K1225" s="20">
        <v>1.5398000000000001</v>
      </c>
      <c r="L1225" s="35">
        <f t="shared" si="57"/>
        <v>0.09</v>
      </c>
      <c r="M1225" s="35">
        <f t="shared" si="58"/>
        <v>1</v>
      </c>
    </row>
    <row r="1226" spans="1:13" ht="40.200000000000003" hidden="1" thickBot="1">
      <c r="A1226" s="35">
        <f t="shared" si="59"/>
        <v>14</v>
      </c>
      <c r="B1226" s="89" t="s">
        <v>24</v>
      </c>
      <c r="C1226" s="88" t="s">
        <v>17</v>
      </c>
      <c r="D1226" s="125" t="s">
        <v>116</v>
      </c>
      <c r="E1226" s="20" t="s">
        <v>143</v>
      </c>
      <c r="F1226" s="20">
        <v>0.28999999999999998</v>
      </c>
      <c r="G1226" s="20">
        <v>0.21</v>
      </c>
      <c r="H1226" s="20">
        <v>0.89</v>
      </c>
      <c r="I1226" s="20">
        <v>0.09</v>
      </c>
      <c r="J1226" s="20">
        <v>0.05</v>
      </c>
      <c r="K1226" s="20">
        <v>1.5324</v>
      </c>
      <c r="L1226" s="35">
        <f t="shared" si="57"/>
        <v>0.09</v>
      </c>
      <c r="M1226" s="35">
        <f t="shared" si="58"/>
        <v>1</v>
      </c>
    </row>
    <row r="1227" spans="1:13" ht="14.4" hidden="1" thickBot="1">
      <c r="A1227" s="35">
        <f t="shared" si="59"/>
        <v>20</v>
      </c>
      <c r="B1227" s="89" t="s">
        <v>24</v>
      </c>
      <c r="C1227" s="88" t="s">
        <v>17</v>
      </c>
      <c r="D1227" s="125" t="s">
        <v>116</v>
      </c>
      <c r="E1227" s="20" t="s">
        <v>151</v>
      </c>
      <c r="F1227" s="20">
        <v>0.28999999999999998</v>
      </c>
      <c r="G1227" s="20">
        <v>0.12</v>
      </c>
      <c r="H1227" s="20">
        <v>0.89</v>
      </c>
      <c r="I1227" s="20">
        <v>0.09</v>
      </c>
      <c r="J1227" s="20">
        <v>0.12</v>
      </c>
      <c r="K1227" s="20">
        <v>1.5085999999999999</v>
      </c>
      <c r="L1227" s="35">
        <f t="shared" si="57"/>
        <v>0.09</v>
      </c>
      <c r="M1227" s="35">
        <f t="shared" si="58"/>
        <v>1</v>
      </c>
    </row>
    <row r="1228" spans="1:13" ht="27" hidden="1" thickBot="1">
      <c r="A1228" s="35">
        <f t="shared" si="59"/>
        <v>12</v>
      </c>
      <c r="B1228" s="89" t="s">
        <v>24</v>
      </c>
      <c r="C1228" s="88" t="s">
        <v>17</v>
      </c>
      <c r="D1228" s="125" t="s">
        <v>116</v>
      </c>
      <c r="E1228" s="20" t="s">
        <v>189</v>
      </c>
      <c r="F1228" s="20">
        <v>0.28999999999999998</v>
      </c>
      <c r="G1228" s="20">
        <v>0.08</v>
      </c>
      <c r="H1228" s="20">
        <v>0.89</v>
      </c>
      <c r="I1228" s="20">
        <v>0.17</v>
      </c>
      <c r="J1228" s="20">
        <v>0.05</v>
      </c>
      <c r="K1228" s="20">
        <v>1.49</v>
      </c>
      <c r="L1228" s="35">
        <f t="shared" si="57"/>
        <v>0.09</v>
      </c>
      <c r="M1228" s="35">
        <f t="shared" si="58"/>
        <v>2</v>
      </c>
    </row>
    <row r="1229" spans="1:13" ht="27" hidden="1" thickBot="1">
      <c r="A1229" s="35">
        <f t="shared" si="59"/>
        <v>7</v>
      </c>
      <c r="B1229" s="89" t="s">
        <v>24</v>
      </c>
      <c r="C1229" s="88" t="s">
        <v>17</v>
      </c>
      <c r="D1229" s="125" t="s">
        <v>116</v>
      </c>
      <c r="E1229" s="20" t="s">
        <v>150</v>
      </c>
      <c r="F1229" s="20">
        <v>0.28999999999999998</v>
      </c>
      <c r="G1229" s="20">
        <v>0.17</v>
      </c>
      <c r="H1229" s="20">
        <v>0.89</v>
      </c>
      <c r="I1229" s="20">
        <v>0.09</v>
      </c>
      <c r="J1229" s="20">
        <v>0.05</v>
      </c>
      <c r="K1229" s="20">
        <v>1.4879</v>
      </c>
      <c r="L1229" s="35">
        <f t="shared" si="57"/>
        <v>0.09</v>
      </c>
      <c r="M1229" s="35">
        <f t="shared" si="58"/>
        <v>1</v>
      </c>
    </row>
    <row r="1230" spans="1:13" ht="14.4" hidden="1" thickBot="1">
      <c r="A1230" s="35">
        <f t="shared" si="59"/>
        <v>20</v>
      </c>
      <c r="B1230" s="89" t="s">
        <v>24</v>
      </c>
      <c r="C1230" s="88" t="s">
        <v>17</v>
      </c>
      <c r="D1230" s="125" t="s">
        <v>116</v>
      </c>
      <c r="E1230" s="20" t="s">
        <v>146</v>
      </c>
      <c r="F1230" s="20">
        <v>0.28999999999999998</v>
      </c>
      <c r="G1230" s="20">
        <v>0.08</v>
      </c>
      <c r="H1230" s="20">
        <v>0.97</v>
      </c>
      <c r="I1230" s="20">
        <v>0.09</v>
      </c>
      <c r="J1230" s="20">
        <v>0.05</v>
      </c>
      <c r="K1230" s="20">
        <v>1.4775</v>
      </c>
      <c r="L1230" s="35">
        <f t="shared" si="57"/>
        <v>0.09</v>
      </c>
      <c r="M1230" s="35">
        <f t="shared" si="58"/>
        <v>1</v>
      </c>
    </row>
    <row r="1231" spans="1:13" ht="27" hidden="1" thickBot="1">
      <c r="A1231" s="35">
        <f t="shared" si="59"/>
        <v>15</v>
      </c>
      <c r="B1231" s="89" t="s">
        <v>24</v>
      </c>
      <c r="C1231" s="88" t="s">
        <v>17</v>
      </c>
      <c r="D1231" s="125" t="s">
        <v>116</v>
      </c>
      <c r="E1231" s="20" t="s">
        <v>192</v>
      </c>
      <c r="F1231" s="20">
        <v>0.28999999999999998</v>
      </c>
      <c r="G1231" s="20">
        <v>0</v>
      </c>
      <c r="H1231" s="20">
        <v>0.97</v>
      </c>
      <c r="I1231" s="20">
        <v>0.09</v>
      </c>
      <c r="J1231" s="20">
        <v>0.1</v>
      </c>
      <c r="K1231" s="20">
        <v>1.4411</v>
      </c>
      <c r="L1231" s="35">
        <f t="shared" si="57"/>
        <v>0.09</v>
      </c>
      <c r="M1231" s="35">
        <f t="shared" si="58"/>
        <v>1</v>
      </c>
    </row>
    <row r="1232" spans="1:13" ht="40.200000000000003" hidden="1" thickBot="1">
      <c r="A1232" s="35">
        <f t="shared" si="59"/>
        <v>17</v>
      </c>
      <c r="B1232" s="89" t="s">
        <v>24</v>
      </c>
      <c r="C1232" s="88" t="s">
        <v>17</v>
      </c>
      <c r="D1232" s="125" t="s">
        <v>116</v>
      </c>
      <c r="E1232" s="20" t="s">
        <v>147</v>
      </c>
      <c r="F1232" s="20">
        <v>0.28999999999999998</v>
      </c>
      <c r="G1232" s="20">
        <v>0</v>
      </c>
      <c r="H1232" s="20">
        <v>0.97</v>
      </c>
      <c r="I1232" s="20">
        <v>0.09</v>
      </c>
      <c r="J1232" s="20">
        <v>0.1</v>
      </c>
      <c r="K1232" s="20">
        <v>1.4388000000000001</v>
      </c>
      <c r="L1232" s="35">
        <f t="shared" si="57"/>
        <v>0.09</v>
      </c>
      <c r="M1232" s="35">
        <f t="shared" si="58"/>
        <v>1</v>
      </c>
    </row>
    <row r="1233" spans="1:13" ht="27" hidden="1" thickBot="1">
      <c r="A1233" s="35">
        <f t="shared" si="59"/>
        <v>12</v>
      </c>
      <c r="B1233" s="89" t="s">
        <v>24</v>
      </c>
      <c r="C1233" s="88" t="s">
        <v>17</v>
      </c>
      <c r="D1233" s="125" t="s">
        <v>116</v>
      </c>
      <c r="E1233" s="20" t="s">
        <v>188</v>
      </c>
      <c r="F1233" s="20">
        <v>0.28999999999999998</v>
      </c>
      <c r="G1233" s="20">
        <v>0</v>
      </c>
      <c r="H1233" s="20">
        <v>0.97</v>
      </c>
      <c r="I1233" s="20">
        <v>0.17</v>
      </c>
      <c r="J1233" s="20">
        <v>0</v>
      </c>
      <c r="K1233" s="20">
        <v>1.4294</v>
      </c>
      <c r="L1233" s="35">
        <f t="shared" si="57"/>
        <v>0.09</v>
      </c>
      <c r="M1233" s="35">
        <f t="shared" si="58"/>
        <v>2</v>
      </c>
    </row>
    <row r="1234" spans="1:13" ht="40.200000000000003" hidden="1" thickBot="1">
      <c r="A1234" s="35">
        <f t="shared" si="59"/>
        <v>4</v>
      </c>
      <c r="B1234" s="89" t="s">
        <v>24</v>
      </c>
      <c r="C1234" s="88" t="s">
        <v>17</v>
      </c>
      <c r="D1234" s="125" t="s">
        <v>116</v>
      </c>
      <c r="E1234" s="20" t="s">
        <v>193</v>
      </c>
      <c r="F1234" s="20">
        <v>0.28999999999999998</v>
      </c>
      <c r="G1234" s="20">
        <v>0</v>
      </c>
      <c r="H1234" s="20">
        <v>0.97</v>
      </c>
      <c r="I1234" s="20">
        <v>0.09</v>
      </c>
      <c r="J1234" s="20">
        <v>0.05</v>
      </c>
      <c r="K1234" s="20">
        <v>1.3927</v>
      </c>
      <c r="L1234" s="35">
        <f t="shared" si="57"/>
        <v>0.09</v>
      </c>
      <c r="M1234" s="35">
        <f t="shared" si="58"/>
        <v>1</v>
      </c>
    </row>
    <row r="1235" spans="1:13" ht="27" hidden="1" thickBot="1">
      <c r="A1235" s="35">
        <f t="shared" si="59"/>
        <v>22</v>
      </c>
      <c r="B1235" s="89" t="s">
        <v>24</v>
      </c>
      <c r="C1235" s="88" t="s">
        <v>17</v>
      </c>
      <c r="D1235" s="125" t="s">
        <v>116</v>
      </c>
      <c r="E1235" s="20" t="s">
        <v>211</v>
      </c>
      <c r="F1235" s="20">
        <v>0.28999999999999998</v>
      </c>
      <c r="G1235" s="20">
        <v>0</v>
      </c>
      <c r="H1235" s="20">
        <v>0.97</v>
      </c>
      <c r="I1235" s="20">
        <v>0.09</v>
      </c>
      <c r="J1235" s="20">
        <v>0.05</v>
      </c>
      <c r="K1235" s="20">
        <v>1.3927</v>
      </c>
      <c r="L1235" s="35">
        <f t="shared" si="57"/>
        <v>0.09</v>
      </c>
      <c r="M1235" s="35">
        <f t="shared" si="58"/>
        <v>1</v>
      </c>
    </row>
    <row r="1236" spans="1:13" ht="14.4" hidden="1" thickBot="1">
      <c r="A1236" s="35">
        <f t="shared" si="59"/>
        <v>2</v>
      </c>
      <c r="B1236" s="89" t="s">
        <v>24</v>
      </c>
      <c r="C1236" s="88" t="s">
        <v>17</v>
      </c>
      <c r="D1236" s="125" t="s">
        <v>116</v>
      </c>
      <c r="E1236" s="20" t="s">
        <v>194</v>
      </c>
      <c r="F1236" s="20">
        <v>0.28999999999999998</v>
      </c>
      <c r="G1236" s="20">
        <v>0</v>
      </c>
      <c r="H1236" s="20">
        <v>0.97</v>
      </c>
      <c r="I1236" s="20">
        <v>0.09</v>
      </c>
      <c r="J1236" s="20">
        <v>0.05</v>
      </c>
      <c r="K1236" s="20">
        <v>1.3907</v>
      </c>
      <c r="L1236" s="35">
        <f t="shared" si="57"/>
        <v>0.09</v>
      </c>
      <c r="M1236" s="35">
        <f t="shared" si="58"/>
        <v>1</v>
      </c>
    </row>
    <row r="1237" spans="1:13" ht="27" thickBot="1">
      <c r="A1237" s="35">
        <f t="shared" si="59"/>
        <v>1</v>
      </c>
      <c r="B1237" s="89" t="s">
        <v>24</v>
      </c>
      <c r="C1237" s="88" t="s">
        <v>17</v>
      </c>
      <c r="D1237" s="125" t="s">
        <v>116</v>
      </c>
      <c r="E1237" s="59" t="s">
        <v>149</v>
      </c>
      <c r="F1237" s="20">
        <v>0.28999999999999998</v>
      </c>
      <c r="G1237" s="20">
        <v>0</v>
      </c>
      <c r="H1237" s="20">
        <v>0.97</v>
      </c>
      <c r="I1237" s="20">
        <v>0.09</v>
      </c>
      <c r="J1237" s="20">
        <v>0.05</v>
      </c>
      <c r="K1237" s="20">
        <v>1.3886000000000001</v>
      </c>
      <c r="L1237" s="35">
        <f t="shared" si="57"/>
        <v>0.09</v>
      </c>
      <c r="M1237" s="35">
        <f t="shared" si="58"/>
        <v>1</v>
      </c>
    </row>
    <row r="1238" spans="1:13" ht="27" hidden="1" thickBot="1">
      <c r="A1238" s="35">
        <f t="shared" si="59"/>
        <v>10</v>
      </c>
      <c r="B1238" s="89" t="s">
        <v>24</v>
      </c>
      <c r="C1238" s="88" t="s">
        <v>17</v>
      </c>
      <c r="D1238" s="125" t="s">
        <v>116</v>
      </c>
      <c r="E1238" s="20" t="s">
        <v>148</v>
      </c>
      <c r="F1238" s="20">
        <v>0.28999999999999998</v>
      </c>
      <c r="G1238" s="20">
        <v>0</v>
      </c>
      <c r="H1238" s="20">
        <v>0.97</v>
      </c>
      <c r="I1238" s="20">
        <v>0.09</v>
      </c>
      <c r="J1238" s="20">
        <v>0.04</v>
      </c>
      <c r="K1238" s="20">
        <v>1.3858999999999999</v>
      </c>
      <c r="L1238" s="35">
        <f t="shared" si="57"/>
        <v>0.09</v>
      </c>
      <c r="M1238" s="35">
        <f t="shared" si="58"/>
        <v>1</v>
      </c>
    </row>
    <row r="1239" spans="1:13" ht="40.200000000000003" hidden="1" thickBot="1">
      <c r="A1239" s="35">
        <f t="shared" si="59"/>
        <v>17</v>
      </c>
      <c r="B1239" s="89" t="s">
        <v>24</v>
      </c>
      <c r="C1239" s="88" t="s">
        <v>17</v>
      </c>
      <c r="D1239" s="125" t="s">
        <v>116</v>
      </c>
      <c r="E1239" s="20" t="s">
        <v>152</v>
      </c>
      <c r="F1239" s="20">
        <v>0.28999999999999998</v>
      </c>
      <c r="G1239" s="20">
        <v>0</v>
      </c>
      <c r="H1239" s="20">
        <v>0.89</v>
      </c>
      <c r="I1239" s="20">
        <v>0.09</v>
      </c>
      <c r="J1239" s="20">
        <v>0.09</v>
      </c>
      <c r="K1239" s="20">
        <v>1.357</v>
      </c>
      <c r="L1239" s="35">
        <f t="shared" si="57"/>
        <v>0.09</v>
      </c>
      <c r="M1239" s="35">
        <f t="shared" si="58"/>
        <v>1</v>
      </c>
    </row>
    <row r="1240" spans="1:13" ht="27" hidden="1" thickBot="1">
      <c r="A1240" s="35">
        <f t="shared" si="59"/>
        <v>13</v>
      </c>
      <c r="B1240" s="89" t="s">
        <v>24</v>
      </c>
      <c r="C1240" s="88" t="s">
        <v>17</v>
      </c>
      <c r="D1240" s="125" t="s">
        <v>116</v>
      </c>
      <c r="E1240" s="20" t="s">
        <v>154</v>
      </c>
      <c r="F1240" s="20">
        <v>0.28999999999999998</v>
      </c>
      <c r="G1240" s="20">
        <v>0.7</v>
      </c>
      <c r="H1240" s="20">
        <v>0.22</v>
      </c>
      <c r="I1240" s="20">
        <v>0.09</v>
      </c>
      <c r="J1240" s="20">
        <v>0.04</v>
      </c>
      <c r="K1240" s="20">
        <v>1.343</v>
      </c>
      <c r="L1240" s="35">
        <f t="shared" si="57"/>
        <v>0.09</v>
      </c>
      <c r="M1240" s="35">
        <f t="shared" si="58"/>
        <v>1</v>
      </c>
    </row>
    <row r="1241" spans="1:13" ht="27" thickBot="1">
      <c r="A1241" s="35">
        <f t="shared" si="59"/>
        <v>1</v>
      </c>
      <c r="B1241" s="89" t="s">
        <v>24</v>
      </c>
      <c r="C1241" s="88" t="s">
        <v>17</v>
      </c>
      <c r="D1241" s="125" t="s">
        <v>116</v>
      </c>
      <c r="E1241" s="59" t="s">
        <v>153</v>
      </c>
      <c r="F1241" s="20">
        <v>0.28999999999999998</v>
      </c>
      <c r="G1241" s="20">
        <v>0</v>
      </c>
      <c r="H1241" s="20">
        <v>0.89</v>
      </c>
      <c r="I1241" s="20">
        <v>0.09</v>
      </c>
      <c r="J1241" s="20">
        <v>0.04</v>
      </c>
      <c r="K1241" s="20">
        <v>1.3099000000000001</v>
      </c>
      <c r="L1241" s="35">
        <f t="shared" si="57"/>
        <v>0.09</v>
      </c>
      <c r="M1241" s="35">
        <f t="shared" si="58"/>
        <v>1</v>
      </c>
    </row>
    <row r="1242" spans="1:13" ht="27" hidden="1" thickBot="1">
      <c r="A1242" s="35">
        <f t="shared" si="59"/>
        <v>15</v>
      </c>
      <c r="B1242" s="89" t="s">
        <v>24</v>
      </c>
      <c r="C1242" s="88" t="s">
        <v>17</v>
      </c>
      <c r="D1242" s="125" t="s">
        <v>155</v>
      </c>
      <c r="E1242" s="20" t="s">
        <v>195</v>
      </c>
      <c r="F1242" s="20">
        <v>0.25</v>
      </c>
      <c r="G1242" s="20">
        <v>0.17</v>
      </c>
      <c r="H1242" s="20">
        <v>3.16</v>
      </c>
      <c r="I1242" s="20">
        <v>0.22</v>
      </c>
      <c r="J1242" s="20">
        <v>0.13</v>
      </c>
      <c r="K1242" s="20">
        <v>3.9306000000000001</v>
      </c>
      <c r="L1242" s="35">
        <f t="shared" si="57"/>
        <v>0.22</v>
      </c>
      <c r="M1242" s="35">
        <f t="shared" si="58"/>
        <v>1</v>
      </c>
    </row>
    <row r="1243" spans="1:13" ht="27" hidden="1" thickBot="1">
      <c r="A1243" s="35">
        <f t="shared" si="59"/>
        <v>16</v>
      </c>
      <c r="B1243" s="89" t="s">
        <v>24</v>
      </c>
      <c r="C1243" s="88" t="s">
        <v>17</v>
      </c>
      <c r="D1243" s="125" t="s">
        <v>155</v>
      </c>
      <c r="E1243" s="20" t="s">
        <v>156</v>
      </c>
      <c r="F1243" s="20">
        <v>0.25</v>
      </c>
      <c r="G1243" s="20">
        <v>0.15</v>
      </c>
      <c r="H1243" s="20">
        <v>3.16</v>
      </c>
      <c r="I1243" s="20">
        <v>0.22</v>
      </c>
      <c r="J1243" s="20">
        <v>0.14000000000000001</v>
      </c>
      <c r="K1243" s="20">
        <v>3.9157999999999999</v>
      </c>
      <c r="L1243" s="35">
        <f t="shared" si="57"/>
        <v>0.22</v>
      </c>
      <c r="M1243" s="35">
        <f t="shared" si="58"/>
        <v>1</v>
      </c>
    </row>
    <row r="1244" spans="1:13" ht="27" hidden="1" thickBot="1">
      <c r="A1244" s="35">
        <f t="shared" si="59"/>
        <v>11</v>
      </c>
      <c r="B1244" s="89" t="s">
        <v>24</v>
      </c>
      <c r="C1244" s="88" t="s">
        <v>17</v>
      </c>
      <c r="D1244" s="125" t="s">
        <v>155</v>
      </c>
      <c r="E1244" s="20" t="s">
        <v>157</v>
      </c>
      <c r="F1244" s="20">
        <v>0.25</v>
      </c>
      <c r="G1244" s="20">
        <v>0.43</v>
      </c>
      <c r="H1244" s="20">
        <v>2.5299999999999998</v>
      </c>
      <c r="I1244" s="20">
        <v>0.22</v>
      </c>
      <c r="J1244" s="20">
        <v>0.13</v>
      </c>
      <c r="K1244" s="20">
        <v>3.5560999999999998</v>
      </c>
      <c r="L1244" s="35">
        <f t="shared" ref="L1244:L1307" si="60">_xlfn.MINIFS($I$603:$I$1452,$B$603:$B$1452,B1244,$D$603:$D$1452,D1244)</f>
        <v>0.22</v>
      </c>
      <c r="M1244" s="35">
        <f t="shared" ref="M1244:M1307" si="61">ROUND(I1244/L1244,0)</f>
        <v>1</v>
      </c>
    </row>
    <row r="1245" spans="1:13" ht="14.4" hidden="1" thickBot="1">
      <c r="A1245" s="35">
        <f t="shared" si="59"/>
        <v>8</v>
      </c>
      <c r="B1245" s="89" t="s">
        <v>24</v>
      </c>
      <c r="C1245" s="88" t="s">
        <v>17</v>
      </c>
      <c r="D1245" s="125" t="s">
        <v>155</v>
      </c>
      <c r="E1245" s="20" t="s">
        <v>196</v>
      </c>
      <c r="F1245" s="20">
        <v>0.25</v>
      </c>
      <c r="G1245" s="20">
        <v>7.0000000000000007E-2</v>
      </c>
      <c r="H1245" s="20">
        <v>2.5299999999999998</v>
      </c>
      <c r="I1245" s="20">
        <v>0.44</v>
      </c>
      <c r="J1245" s="20">
        <v>0.11</v>
      </c>
      <c r="K1245" s="20">
        <v>3.3997999999999999</v>
      </c>
      <c r="L1245" s="35">
        <f t="shared" si="60"/>
        <v>0.22</v>
      </c>
      <c r="M1245" s="35">
        <f t="shared" si="61"/>
        <v>2</v>
      </c>
    </row>
    <row r="1246" spans="1:13" ht="27" hidden="1" thickBot="1">
      <c r="A1246" s="35">
        <f t="shared" si="59"/>
        <v>18</v>
      </c>
      <c r="B1246" s="89" t="s">
        <v>24</v>
      </c>
      <c r="C1246" s="88" t="s">
        <v>17</v>
      </c>
      <c r="D1246" s="125" t="s">
        <v>155</v>
      </c>
      <c r="E1246" s="20" t="s">
        <v>198</v>
      </c>
      <c r="F1246" s="20">
        <v>0.25</v>
      </c>
      <c r="G1246" s="20">
        <v>0.26</v>
      </c>
      <c r="H1246" s="20">
        <v>2.5299999999999998</v>
      </c>
      <c r="I1246" s="20">
        <v>0.22</v>
      </c>
      <c r="J1246" s="20">
        <v>0.1</v>
      </c>
      <c r="K1246" s="20">
        <v>3.3597000000000001</v>
      </c>
      <c r="L1246" s="35">
        <f t="shared" si="60"/>
        <v>0.22</v>
      </c>
      <c r="M1246" s="35">
        <f t="shared" si="61"/>
        <v>1</v>
      </c>
    </row>
    <row r="1247" spans="1:13" ht="40.200000000000003" hidden="1" thickBot="1">
      <c r="A1247" s="35">
        <f t="shared" si="59"/>
        <v>4</v>
      </c>
      <c r="B1247" s="89" t="s">
        <v>24</v>
      </c>
      <c r="C1247" s="88" t="s">
        <v>17</v>
      </c>
      <c r="D1247" s="125" t="s">
        <v>155</v>
      </c>
      <c r="E1247" s="20" t="s">
        <v>197</v>
      </c>
      <c r="F1247" s="20">
        <v>0.25</v>
      </c>
      <c r="G1247" s="20">
        <v>0.17</v>
      </c>
      <c r="H1247" s="20">
        <v>2.5299999999999998</v>
      </c>
      <c r="I1247" s="20">
        <v>0.22</v>
      </c>
      <c r="J1247" s="20">
        <v>0.11</v>
      </c>
      <c r="K1247" s="20">
        <v>3.2831999999999999</v>
      </c>
      <c r="L1247" s="35">
        <f t="shared" si="60"/>
        <v>0.22</v>
      </c>
      <c r="M1247" s="35">
        <f t="shared" si="61"/>
        <v>1</v>
      </c>
    </row>
    <row r="1248" spans="1:13" ht="27" hidden="1" thickBot="1">
      <c r="A1248" s="35">
        <f t="shared" si="59"/>
        <v>19</v>
      </c>
      <c r="B1248" s="89" t="s">
        <v>24</v>
      </c>
      <c r="C1248" s="88" t="s">
        <v>17</v>
      </c>
      <c r="D1248" s="125" t="s">
        <v>155</v>
      </c>
      <c r="E1248" s="20" t="s">
        <v>161</v>
      </c>
      <c r="F1248" s="20">
        <v>0.25</v>
      </c>
      <c r="G1248" s="20">
        <v>0.1</v>
      </c>
      <c r="H1248" s="20">
        <v>2.5299999999999998</v>
      </c>
      <c r="I1248" s="20">
        <v>0.22</v>
      </c>
      <c r="J1248" s="20">
        <v>0.08</v>
      </c>
      <c r="K1248" s="20">
        <v>3.1806000000000001</v>
      </c>
      <c r="L1248" s="35">
        <f t="shared" si="60"/>
        <v>0.22</v>
      </c>
      <c r="M1248" s="35">
        <f t="shared" si="61"/>
        <v>1</v>
      </c>
    </row>
    <row r="1249" spans="1:13" ht="14.4" hidden="1" thickBot="1">
      <c r="A1249" s="35">
        <f t="shared" si="59"/>
        <v>20</v>
      </c>
      <c r="B1249" s="89" t="s">
        <v>24</v>
      </c>
      <c r="C1249" s="88" t="s">
        <v>17</v>
      </c>
      <c r="D1249" s="125" t="s">
        <v>155</v>
      </c>
      <c r="E1249" s="20" t="s">
        <v>160</v>
      </c>
      <c r="F1249" s="20">
        <v>0.25</v>
      </c>
      <c r="G1249" s="20">
        <v>0.06</v>
      </c>
      <c r="H1249" s="20">
        <v>2.5299999999999998</v>
      </c>
      <c r="I1249" s="20">
        <v>0.22</v>
      </c>
      <c r="J1249" s="20">
        <v>0.11</v>
      </c>
      <c r="K1249" s="20">
        <v>3.1610999999999998</v>
      </c>
      <c r="L1249" s="35">
        <f t="shared" si="60"/>
        <v>0.22</v>
      </c>
      <c r="M1249" s="35">
        <f t="shared" si="61"/>
        <v>1</v>
      </c>
    </row>
    <row r="1250" spans="1:13" ht="27" hidden="1" thickBot="1">
      <c r="A1250" s="35">
        <f t="shared" si="59"/>
        <v>21</v>
      </c>
      <c r="B1250" s="89" t="s">
        <v>24</v>
      </c>
      <c r="C1250" s="88" t="s">
        <v>17</v>
      </c>
      <c r="D1250" s="125" t="s">
        <v>155</v>
      </c>
      <c r="E1250" s="20" t="s">
        <v>165</v>
      </c>
      <c r="F1250" s="20">
        <v>0.25</v>
      </c>
      <c r="G1250" s="20">
        <v>1.21</v>
      </c>
      <c r="H1250" s="20">
        <v>1.1399999999999999</v>
      </c>
      <c r="I1250" s="20">
        <v>0.44</v>
      </c>
      <c r="J1250" s="20">
        <v>0.11</v>
      </c>
      <c r="K1250" s="20">
        <v>3.1511999999999998</v>
      </c>
      <c r="L1250" s="35">
        <f t="shared" si="60"/>
        <v>0.22</v>
      </c>
      <c r="M1250" s="35">
        <f t="shared" si="61"/>
        <v>2</v>
      </c>
    </row>
    <row r="1251" spans="1:13" ht="27" hidden="1" thickBot="1">
      <c r="A1251" s="35">
        <f t="shared" si="59"/>
        <v>3</v>
      </c>
      <c r="B1251" s="89" t="s">
        <v>24</v>
      </c>
      <c r="C1251" s="88" t="s">
        <v>17</v>
      </c>
      <c r="D1251" s="125" t="s">
        <v>155</v>
      </c>
      <c r="E1251" s="20" t="s">
        <v>163</v>
      </c>
      <c r="F1251" s="20">
        <v>0.25</v>
      </c>
      <c r="G1251" s="20">
        <v>0.03</v>
      </c>
      <c r="H1251" s="20">
        <v>2.5299999999999998</v>
      </c>
      <c r="I1251" s="20">
        <v>0.22</v>
      </c>
      <c r="J1251" s="20">
        <v>0.1</v>
      </c>
      <c r="K1251" s="20">
        <v>3.1324000000000001</v>
      </c>
      <c r="L1251" s="35">
        <f t="shared" si="60"/>
        <v>0.22</v>
      </c>
      <c r="M1251" s="35">
        <f t="shared" si="61"/>
        <v>1</v>
      </c>
    </row>
    <row r="1252" spans="1:13" ht="27" hidden="1" thickBot="1">
      <c r="A1252" s="35">
        <f t="shared" si="59"/>
        <v>22</v>
      </c>
      <c r="B1252" s="89" t="s">
        <v>24</v>
      </c>
      <c r="C1252" s="88" t="s">
        <v>17</v>
      </c>
      <c r="D1252" s="125" t="s">
        <v>155</v>
      </c>
      <c r="E1252" s="20" t="s">
        <v>212</v>
      </c>
      <c r="F1252" s="20">
        <v>0.25</v>
      </c>
      <c r="G1252" s="20">
        <v>0</v>
      </c>
      <c r="H1252" s="20">
        <v>2.5299999999999998</v>
      </c>
      <c r="I1252" s="20">
        <v>0.22</v>
      </c>
      <c r="J1252" s="20">
        <v>0.11</v>
      </c>
      <c r="K1252" s="20">
        <v>3.1107</v>
      </c>
      <c r="L1252" s="35">
        <f t="shared" si="60"/>
        <v>0.22</v>
      </c>
      <c r="M1252" s="35">
        <f t="shared" si="61"/>
        <v>1</v>
      </c>
    </row>
    <row r="1253" spans="1:13" ht="27" hidden="1" thickBot="1">
      <c r="A1253" s="35">
        <f t="shared" si="59"/>
        <v>22</v>
      </c>
      <c r="B1253" s="89" t="s">
        <v>24</v>
      </c>
      <c r="C1253" s="88" t="s">
        <v>17</v>
      </c>
      <c r="D1253" s="125" t="s">
        <v>155</v>
      </c>
      <c r="E1253" s="20" t="s">
        <v>213</v>
      </c>
      <c r="F1253" s="20">
        <v>0.25</v>
      </c>
      <c r="G1253" s="20">
        <v>0</v>
      </c>
      <c r="H1253" s="20">
        <v>2.5299999999999998</v>
      </c>
      <c r="I1253" s="20">
        <v>0.22</v>
      </c>
      <c r="J1253" s="20">
        <v>0.11</v>
      </c>
      <c r="K1253" s="20">
        <v>3.1107</v>
      </c>
      <c r="L1253" s="35">
        <f t="shared" si="60"/>
        <v>0.22</v>
      </c>
      <c r="M1253" s="35">
        <f t="shared" si="61"/>
        <v>1</v>
      </c>
    </row>
    <row r="1254" spans="1:13" ht="40.200000000000003" hidden="1" thickBot="1">
      <c r="A1254" s="35">
        <f t="shared" si="59"/>
        <v>6</v>
      </c>
      <c r="B1254" s="89" t="s">
        <v>24</v>
      </c>
      <c r="C1254" s="88" t="s">
        <v>17</v>
      </c>
      <c r="D1254" s="125" t="s">
        <v>155</v>
      </c>
      <c r="E1254" s="20" t="s">
        <v>164</v>
      </c>
      <c r="F1254" s="20">
        <v>0.25</v>
      </c>
      <c r="G1254" s="20">
        <v>0</v>
      </c>
      <c r="H1254" s="20">
        <v>2.5299999999999998</v>
      </c>
      <c r="I1254" s="20">
        <v>0.22</v>
      </c>
      <c r="J1254" s="20">
        <v>0.11</v>
      </c>
      <c r="K1254" s="20">
        <v>3.1076999999999999</v>
      </c>
      <c r="L1254" s="35">
        <f t="shared" si="60"/>
        <v>0.22</v>
      </c>
      <c r="M1254" s="35">
        <f t="shared" si="61"/>
        <v>1</v>
      </c>
    </row>
    <row r="1255" spans="1:13" ht="14.4" hidden="1" thickBot="1">
      <c r="A1255" s="35">
        <f t="shared" si="59"/>
        <v>2</v>
      </c>
      <c r="B1255" s="89" t="s">
        <v>24</v>
      </c>
      <c r="C1255" s="88" t="s">
        <v>17</v>
      </c>
      <c r="D1255" s="125" t="s">
        <v>155</v>
      </c>
      <c r="E1255" s="20" t="s">
        <v>199</v>
      </c>
      <c r="F1255" s="20">
        <v>0.25</v>
      </c>
      <c r="G1255" s="20">
        <v>0</v>
      </c>
      <c r="H1255" s="20">
        <v>2.5299999999999998</v>
      </c>
      <c r="I1255" s="20">
        <v>0.22</v>
      </c>
      <c r="J1255" s="20">
        <v>0.09</v>
      </c>
      <c r="K1255" s="20">
        <v>3.0838999999999999</v>
      </c>
      <c r="L1255" s="35">
        <f t="shared" si="60"/>
        <v>0.22</v>
      </c>
      <c r="M1255" s="35">
        <f t="shared" si="61"/>
        <v>1</v>
      </c>
    </row>
    <row r="1256" spans="1:13" ht="27" hidden="1" thickBot="1">
      <c r="A1256" s="35">
        <f t="shared" si="59"/>
        <v>5</v>
      </c>
      <c r="B1256" s="89" t="s">
        <v>24</v>
      </c>
      <c r="C1256" s="88" t="s">
        <v>17</v>
      </c>
      <c r="D1256" s="125" t="s">
        <v>155</v>
      </c>
      <c r="E1256" s="20" t="s">
        <v>159</v>
      </c>
      <c r="F1256" s="20">
        <v>0.25</v>
      </c>
      <c r="G1256" s="20">
        <v>0</v>
      </c>
      <c r="H1256" s="20">
        <v>2.5299999999999998</v>
      </c>
      <c r="I1256" s="20">
        <v>0.22</v>
      </c>
      <c r="J1256" s="20">
        <v>7.0000000000000007E-2</v>
      </c>
      <c r="K1256" s="20">
        <v>3.0695999999999999</v>
      </c>
      <c r="L1256" s="35">
        <f t="shared" si="60"/>
        <v>0.22</v>
      </c>
      <c r="M1256" s="35">
        <f t="shared" si="61"/>
        <v>1</v>
      </c>
    </row>
    <row r="1257" spans="1:13" ht="27" hidden="1" thickBot="1">
      <c r="A1257" s="35">
        <f t="shared" si="59"/>
        <v>10</v>
      </c>
      <c r="B1257" s="89" t="s">
        <v>24</v>
      </c>
      <c r="C1257" s="88" t="s">
        <v>17</v>
      </c>
      <c r="D1257" s="125" t="s">
        <v>155</v>
      </c>
      <c r="E1257" s="20" t="s">
        <v>158</v>
      </c>
      <c r="F1257" s="20">
        <v>0.25</v>
      </c>
      <c r="G1257" s="20">
        <v>0</v>
      </c>
      <c r="H1257" s="20">
        <v>2.5299999999999998</v>
      </c>
      <c r="I1257" s="20">
        <v>0.22</v>
      </c>
      <c r="J1257" s="20">
        <v>0</v>
      </c>
      <c r="K1257" s="20">
        <v>2.9977</v>
      </c>
      <c r="L1257" s="35">
        <f t="shared" si="60"/>
        <v>0.22</v>
      </c>
      <c r="M1257" s="35">
        <f t="shared" si="61"/>
        <v>1</v>
      </c>
    </row>
    <row r="1258" spans="1:13" ht="27" hidden="1" thickBot="1">
      <c r="A1258" s="35">
        <f t="shared" si="59"/>
        <v>13</v>
      </c>
      <c r="B1258" s="89" t="s">
        <v>24</v>
      </c>
      <c r="C1258" s="88" t="s">
        <v>17</v>
      </c>
      <c r="D1258" s="125" t="s">
        <v>155</v>
      </c>
      <c r="E1258" s="20" t="s">
        <v>162</v>
      </c>
      <c r="F1258" s="20">
        <v>0.25</v>
      </c>
      <c r="G1258" s="20">
        <v>0</v>
      </c>
      <c r="H1258" s="20">
        <v>2.5299999999999998</v>
      </c>
      <c r="I1258" s="20">
        <v>0.22</v>
      </c>
      <c r="J1258" s="20">
        <v>0</v>
      </c>
      <c r="K1258" s="20">
        <v>2.9977</v>
      </c>
      <c r="L1258" s="35">
        <f t="shared" si="60"/>
        <v>0.22</v>
      </c>
      <c r="M1258" s="35">
        <f t="shared" si="61"/>
        <v>1</v>
      </c>
    </row>
    <row r="1259" spans="1:13" ht="27" hidden="1" thickBot="1">
      <c r="A1259" s="35">
        <f t="shared" si="59"/>
        <v>21</v>
      </c>
      <c r="B1259" s="89" t="s">
        <v>24</v>
      </c>
      <c r="C1259" s="88" t="s">
        <v>17</v>
      </c>
      <c r="D1259" s="125" t="s">
        <v>155</v>
      </c>
      <c r="E1259" s="20" t="s">
        <v>166</v>
      </c>
      <c r="F1259" s="20">
        <v>0.28000000000000003</v>
      </c>
      <c r="G1259" s="20">
        <v>1.03</v>
      </c>
      <c r="H1259" s="20">
        <v>0.76</v>
      </c>
      <c r="I1259" s="20">
        <v>0.44</v>
      </c>
      <c r="J1259" s="20">
        <v>0.19</v>
      </c>
      <c r="K1259" s="20">
        <v>2.6974</v>
      </c>
      <c r="L1259" s="35">
        <f t="shared" si="60"/>
        <v>0.22</v>
      </c>
      <c r="M1259" s="35">
        <f t="shared" si="61"/>
        <v>2</v>
      </c>
    </row>
    <row r="1260" spans="1:13" ht="40.200000000000003" hidden="1" thickBot="1">
      <c r="A1260" s="35">
        <f t="shared" si="59"/>
        <v>17</v>
      </c>
      <c r="B1260" s="89" t="s">
        <v>24</v>
      </c>
      <c r="C1260" s="88" t="s">
        <v>17</v>
      </c>
      <c r="D1260" s="125" t="s">
        <v>155</v>
      </c>
      <c r="E1260" s="20" t="s">
        <v>171</v>
      </c>
      <c r="F1260" s="20">
        <v>0.25</v>
      </c>
      <c r="G1260" s="20">
        <v>1.1299999999999999</v>
      </c>
      <c r="H1260" s="20">
        <v>0.76</v>
      </c>
      <c r="I1260" s="20">
        <v>0.22</v>
      </c>
      <c r="J1260" s="20">
        <v>0.14000000000000001</v>
      </c>
      <c r="K1260" s="20">
        <v>2.4979</v>
      </c>
      <c r="L1260" s="35">
        <f t="shared" si="60"/>
        <v>0.22</v>
      </c>
      <c r="M1260" s="35">
        <f t="shared" si="61"/>
        <v>1</v>
      </c>
    </row>
    <row r="1261" spans="1:13" ht="27" hidden="1" thickBot="1">
      <c r="A1261" s="35">
        <f t="shared" si="59"/>
        <v>22</v>
      </c>
      <c r="B1261" s="89" t="s">
        <v>24</v>
      </c>
      <c r="C1261" s="88" t="s">
        <v>17</v>
      </c>
      <c r="D1261" s="125" t="s">
        <v>155</v>
      </c>
      <c r="E1261" s="20" t="s">
        <v>214</v>
      </c>
      <c r="F1261" s="20">
        <v>0.25</v>
      </c>
      <c r="G1261" s="20">
        <v>1.1399999999999999</v>
      </c>
      <c r="H1261" s="20">
        <v>0.76</v>
      </c>
      <c r="I1261" s="20">
        <v>0.22</v>
      </c>
      <c r="J1261" s="20">
        <v>0.13</v>
      </c>
      <c r="K1261" s="20">
        <v>2.4961000000000002</v>
      </c>
      <c r="L1261" s="35">
        <f t="shared" si="60"/>
        <v>0.22</v>
      </c>
      <c r="M1261" s="35">
        <f t="shared" si="61"/>
        <v>1</v>
      </c>
    </row>
    <row r="1262" spans="1:13" ht="40.200000000000003" hidden="1" thickBot="1">
      <c r="A1262" s="35">
        <f t="shared" si="59"/>
        <v>23</v>
      </c>
      <c r="B1262" s="89" t="s">
        <v>24</v>
      </c>
      <c r="C1262" s="88" t="s">
        <v>17</v>
      </c>
      <c r="D1262" s="125" t="s">
        <v>155</v>
      </c>
      <c r="E1262" s="20" t="s">
        <v>175</v>
      </c>
      <c r="F1262" s="20">
        <v>0.25</v>
      </c>
      <c r="G1262" s="20">
        <v>1.07</v>
      </c>
      <c r="H1262" s="20">
        <v>0.76</v>
      </c>
      <c r="I1262" s="20">
        <v>0.22</v>
      </c>
      <c r="J1262" s="20">
        <v>0.13</v>
      </c>
      <c r="K1262" s="20">
        <v>2.4382999999999999</v>
      </c>
      <c r="L1262" s="35">
        <f t="shared" si="60"/>
        <v>0.22</v>
      </c>
      <c r="M1262" s="35">
        <f t="shared" si="61"/>
        <v>1</v>
      </c>
    </row>
    <row r="1263" spans="1:13" ht="27" hidden="1" thickBot="1">
      <c r="A1263" s="35">
        <f t="shared" si="59"/>
        <v>12</v>
      </c>
      <c r="B1263" s="89" t="s">
        <v>24</v>
      </c>
      <c r="C1263" s="88" t="s">
        <v>17</v>
      </c>
      <c r="D1263" s="125" t="s">
        <v>155</v>
      </c>
      <c r="E1263" s="20" t="s">
        <v>200</v>
      </c>
      <c r="F1263" s="20">
        <v>0.25</v>
      </c>
      <c r="G1263" s="20">
        <v>0.63</v>
      </c>
      <c r="H1263" s="20">
        <v>0.76</v>
      </c>
      <c r="I1263" s="20">
        <v>0.44</v>
      </c>
      <c r="J1263" s="20">
        <v>0.13</v>
      </c>
      <c r="K1263" s="20">
        <v>2.2079</v>
      </c>
      <c r="L1263" s="35">
        <f t="shared" si="60"/>
        <v>0.22</v>
      </c>
      <c r="M1263" s="35">
        <f t="shared" si="61"/>
        <v>2</v>
      </c>
    </row>
    <row r="1264" spans="1:13" ht="27" hidden="1" thickBot="1">
      <c r="A1264" s="35">
        <f t="shared" si="59"/>
        <v>13</v>
      </c>
      <c r="B1264" s="89" t="s">
        <v>24</v>
      </c>
      <c r="C1264" s="88" t="s">
        <v>17</v>
      </c>
      <c r="D1264" s="125" t="s">
        <v>155</v>
      </c>
      <c r="E1264" s="20" t="s">
        <v>167</v>
      </c>
      <c r="F1264" s="20">
        <v>0.25</v>
      </c>
      <c r="G1264" s="20">
        <v>0.8</v>
      </c>
      <c r="H1264" s="20">
        <v>0.76</v>
      </c>
      <c r="I1264" s="20">
        <v>0.22</v>
      </c>
      <c r="J1264" s="20">
        <v>0.16</v>
      </c>
      <c r="K1264" s="20">
        <v>2.1882999999999999</v>
      </c>
      <c r="L1264" s="35">
        <f t="shared" si="60"/>
        <v>0.22</v>
      </c>
      <c r="M1264" s="35">
        <f t="shared" si="61"/>
        <v>1</v>
      </c>
    </row>
    <row r="1265" spans="1:13" ht="27" hidden="1" thickBot="1">
      <c r="A1265" s="35">
        <f t="shared" si="59"/>
        <v>19</v>
      </c>
      <c r="B1265" s="89" t="s">
        <v>24</v>
      </c>
      <c r="C1265" s="88" t="s">
        <v>17</v>
      </c>
      <c r="D1265" s="125" t="s">
        <v>155</v>
      </c>
      <c r="E1265" s="20" t="s">
        <v>172</v>
      </c>
      <c r="F1265" s="20">
        <v>0.25</v>
      </c>
      <c r="G1265" s="20">
        <v>0.75</v>
      </c>
      <c r="H1265" s="20">
        <v>0.76</v>
      </c>
      <c r="I1265" s="20">
        <v>0.22</v>
      </c>
      <c r="J1265" s="20">
        <v>0.14000000000000001</v>
      </c>
      <c r="K1265" s="20">
        <v>2.1217000000000001</v>
      </c>
      <c r="L1265" s="35">
        <f t="shared" si="60"/>
        <v>0.22</v>
      </c>
      <c r="M1265" s="35">
        <f t="shared" si="61"/>
        <v>1</v>
      </c>
    </row>
    <row r="1266" spans="1:13" ht="27" thickBot="1">
      <c r="A1266" s="35">
        <f t="shared" si="59"/>
        <v>1</v>
      </c>
      <c r="B1266" s="89" t="s">
        <v>24</v>
      </c>
      <c r="C1266" s="88" t="s">
        <v>17</v>
      </c>
      <c r="D1266" s="125" t="s">
        <v>155</v>
      </c>
      <c r="E1266" s="59" t="s">
        <v>173</v>
      </c>
      <c r="F1266" s="20">
        <v>0.25</v>
      </c>
      <c r="G1266" s="20">
        <v>0.72</v>
      </c>
      <c r="H1266" s="20">
        <v>0.76</v>
      </c>
      <c r="I1266" s="20">
        <v>0.22</v>
      </c>
      <c r="J1266" s="20">
        <v>0.16</v>
      </c>
      <c r="K1266" s="20">
        <v>2.1055000000000001</v>
      </c>
      <c r="L1266" s="35">
        <f t="shared" si="60"/>
        <v>0.22</v>
      </c>
      <c r="M1266" s="35">
        <f t="shared" si="61"/>
        <v>1</v>
      </c>
    </row>
    <row r="1267" spans="1:13" ht="27" hidden="1" thickBot="1">
      <c r="A1267" s="35">
        <f t="shared" si="59"/>
        <v>9</v>
      </c>
      <c r="B1267" s="89" t="s">
        <v>24</v>
      </c>
      <c r="C1267" s="88" t="s">
        <v>17</v>
      </c>
      <c r="D1267" s="125" t="s">
        <v>155</v>
      </c>
      <c r="E1267" s="20" t="s">
        <v>170</v>
      </c>
      <c r="F1267" s="20">
        <v>0.25</v>
      </c>
      <c r="G1267" s="20">
        <v>0.73</v>
      </c>
      <c r="H1267" s="20">
        <v>0.76</v>
      </c>
      <c r="I1267" s="20">
        <v>0.22</v>
      </c>
      <c r="J1267" s="20">
        <v>0.14000000000000001</v>
      </c>
      <c r="K1267" s="20">
        <v>2.0962000000000001</v>
      </c>
      <c r="L1267" s="35">
        <f t="shared" si="60"/>
        <v>0.22</v>
      </c>
      <c r="M1267" s="35">
        <f t="shared" si="61"/>
        <v>1</v>
      </c>
    </row>
    <row r="1268" spans="1:13" ht="40.200000000000003" hidden="1" thickBot="1">
      <c r="A1268" s="35">
        <f t="shared" si="59"/>
        <v>14</v>
      </c>
      <c r="B1268" s="89" t="s">
        <v>24</v>
      </c>
      <c r="C1268" s="88" t="s">
        <v>17</v>
      </c>
      <c r="D1268" s="125" t="s">
        <v>155</v>
      </c>
      <c r="E1268" s="20" t="s">
        <v>168</v>
      </c>
      <c r="F1268" s="20">
        <v>0.25</v>
      </c>
      <c r="G1268" s="20">
        <v>0.59</v>
      </c>
      <c r="H1268" s="20">
        <v>0.76</v>
      </c>
      <c r="I1268" s="20">
        <v>0.22</v>
      </c>
      <c r="J1268" s="20">
        <v>0.16</v>
      </c>
      <c r="K1268" s="20">
        <v>1.9782999999999999</v>
      </c>
      <c r="L1268" s="35">
        <f t="shared" si="60"/>
        <v>0.22</v>
      </c>
      <c r="M1268" s="35">
        <f t="shared" si="61"/>
        <v>1</v>
      </c>
    </row>
    <row r="1269" spans="1:13" ht="27" hidden="1" thickBot="1">
      <c r="A1269" s="35">
        <f t="shared" si="59"/>
        <v>7</v>
      </c>
      <c r="B1269" s="89" t="s">
        <v>24</v>
      </c>
      <c r="C1269" s="88" t="s">
        <v>17</v>
      </c>
      <c r="D1269" s="125" t="s">
        <v>155</v>
      </c>
      <c r="E1269" s="20" t="s">
        <v>176</v>
      </c>
      <c r="F1269" s="20">
        <v>0.25</v>
      </c>
      <c r="G1269" s="20">
        <v>0.51</v>
      </c>
      <c r="H1269" s="20">
        <v>0.76</v>
      </c>
      <c r="I1269" s="20">
        <v>0.22</v>
      </c>
      <c r="J1269" s="20">
        <v>0.17</v>
      </c>
      <c r="K1269" s="20">
        <v>1.9116</v>
      </c>
      <c r="L1269" s="35">
        <f t="shared" si="60"/>
        <v>0.22</v>
      </c>
      <c r="M1269" s="35">
        <f t="shared" si="61"/>
        <v>1</v>
      </c>
    </row>
    <row r="1270" spans="1:13" ht="14.4" hidden="1" thickBot="1">
      <c r="A1270" s="35">
        <f t="shared" si="59"/>
        <v>8</v>
      </c>
      <c r="B1270" s="89" t="s">
        <v>24</v>
      </c>
      <c r="C1270" s="88" t="s">
        <v>17</v>
      </c>
      <c r="D1270" s="125" t="s">
        <v>155</v>
      </c>
      <c r="E1270" s="20" t="s">
        <v>201</v>
      </c>
      <c r="F1270" s="20">
        <v>0.25</v>
      </c>
      <c r="G1270" s="20">
        <v>0.31</v>
      </c>
      <c r="H1270" s="20">
        <v>0.76</v>
      </c>
      <c r="I1270" s="20">
        <v>0.44</v>
      </c>
      <c r="J1270" s="20">
        <v>0.14000000000000001</v>
      </c>
      <c r="K1270" s="20">
        <v>1.9066000000000001</v>
      </c>
      <c r="L1270" s="35">
        <f t="shared" si="60"/>
        <v>0.22</v>
      </c>
      <c r="M1270" s="35">
        <f t="shared" si="61"/>
        <v>2</v>
      </c>
    </row>
    <row r="1271" spans="1:13" ht="40.200000000000003" hidden="1" thickBot="1">
      <c r="A1271" s="35">
        <f t="shared" si="59"/>
        <v>6</v>
      </c>
      <c r="B1271" s="89" t="s">
        <v>24</v>
      </c>
      <c r="C1271" s="88" t="s">
        <v>17</v>
      </c>
      <c r="D1271" s="125" t="s">
        <v>155</v>
      </c>
      <c r="E1271" s="20" t="s">
        <v>169</v>
      </c>
      <c r="F1271" s="20">
        <v>0.25</v>
      </c>
      <c r="G1271" s="20">
        <v>0.41</v>
      </c>
      <c r="H1271" s="20">
        <v>0.76</v>
      </c>
      <c r="I1271" s="20">
        <v>0.22</v>
      </c>
      <c r="J1271" s="20">
        <v>0.16</v>
      </c>
      <c r="K1271" s="20">
        <v>1.7970999999999999</v>
      </c>
      <c r="L1271" s="35">
        <f t="shared" si="60"/>
        <v>0.22</v>
      </c>
      <c r="M1271" s="35">
        <f t="shared" si="61"/>
        <v>1</v>
      </c>
    </row>
    <row r="1272" spans="1:13" ht="27" hidden="1" thickBot="1">
      <c r="A1272" s="35">
        <f t="shared" si="59"/>
        <v>3</v>
      </c>
      <c r="B1272" s="89" t="s">
        <v>24</v>
      </c>
      <c r="C1272" s="88" t="s">
        <v>17</v>
      </c>
      <c r="D1272" s="125" t="s">
        <v>155</v>
      </c>
      <c r="E1272" s="20" t="s">
        <v>178</v>
      </c>
      <c r="F1272" s="20">
        <v>0.25</v>
      </c>
      <c r="G1272" s="20">
        <v>0.43</v>
      </c>
      <c r="H1272" s="20">
        <v>0.76</v>
      </c>
      <c r="I1272" s="20">
        <v>0.22</v>
      </c>
      <c r="J1272" s="20">
        <v>0.13</v>
      </c>
      <c r="K1272" s="20">
        <v>1.7928999999999999</v>
      </c>
      <c r="L1272" s="35">
        <f t="shared" si="60"/>
        <v>0.22</v>
      </c>
      <c r="M1272" s="35">
        <f t="shared" si="61"/>
        <v>1</v>
      </c>
    </row>
    <row r="1273" spans="1:13" ht="27" hidden="1" thickBot="1">
      <c r="A1273" s="35">
        <f t="shared" si="59"/>
        <v>10</v>
      </c>
      <c r="B1273" s="89" t="s">
        <v>24</v>
      </c>
      <c r="C1273" s="88" t="s">
        <v>17</v>
      </c>
      <c r="D1273" s="125" t="s">
        <v>155</v>
      </c>
      <c r="E1273" s="20" t="s">
        <v>179</v>
      </c>
      <c r="F1273" s="20">
        <v>0.25</v>
      </c>
      <c r="G1273" s="20">
        <v>0.41</v>
      </c>
      <c r="H1273" s="20">
        <v>0.76</v>
      </c>
      <c r="I1273" s="20">
        <v>0.22</v>
      </c>
      <c r="J1273" s="20">
        <v>0.15</v>
      </c>
      <c r="K1273" s="20">
        <v>1.7835000000000001</v>
      </c>
      <c r="L1273" s="35">
        <f t="shared" si="60"/>
        <v>0.22</v>
      </c>
      <c r="M1273" s="35">
        <f t="shared" si="61"/>
        <v>1</v>
      </c>
    </row>
    <row r="1274" spans="1:13" ht="27" hidden="1" thickBot="1">
      <c r="A1274" s="35">
        <f t="shared" si="59"/>
        <v>16</v>
      </c>
      <c r="B1274" s="89" t="s">
        <v>24</v>
      </c>
      <c r="C1274" s="88" t="s">
        <v>17</v>
      </c>
      <c r="D1274" s="125" t="s">
        <v>155</v>
      </c>
      <c r="E1274" s="20" t="s">
        <v>174</v>
      </c>
      <c r="F1274" s="20">
        <v>0.25</v>
      </c>
      <c r="G1274" s="20">
        <v>0.37</v>
      </c>
      <c r="H1274" s="20">
        <v>0.76</v>
      </c>
      <c r="I1274" s="20">
        <v>0.22</v>
      </c>
      <c r="J1274" s="20">
        <v>0.18</v>
      </c>
      <c r="K1274" s="20">
        <v>1.7819</v>
      </c>
      <c r="L1274" s="35">
        <f t="shared" si="60"/>
        <v>0.22</v>
      </c>
      <c r="M1274" s="35">
        <f t="shared" si="61"/>
        <v>1</v>
      </c>
    </row>
    <row r="1275" spans="1:13" ht="14.4" hidden="1" thickBot="1">
      <c r="A1275" s="35">
        <f t="shared" si="59"/>
        <v>2</v>
      </c>
      <c r="B1275" s="89" t="s">
        <v>24</v>
      </c>
      <c r="C1275" s="88" t="s">
        <v>17</v>
      </c>
      <c r="D1275" s="125" t="s">
        <v>155</v>
      </c>
      <c r="E1275" s="20" t="s">
        <v>202</v>
      </c>
      <c r="F1275" s="20">
        <v>0.25</v>
      </c>
      <c r="G1275" s="20">
        <v>0.28000000000000003</v>
      </c>
      <c r="H1275" s="20">
        <v>0.76</v>
      </c>
      <c r="I1275" s="20">
        <v>0.22</v>
      </c>
      <c r="J1275" s="20">
        <v>0.13</v>
      </c>
      <c r="K1275" s="20">
        <v>1.6464000000000001</v>
      </c>
      <c r="L1275" s="35">
        <f t="shared" si="60"/>
        <v>0.22</v>
      </c>
      <c r="M1275" s="35">
        <f t="shared" si="61"/>
        <v>1</v>
      </c>
    </row>
    <row r="1276" spans="1:13" ht="27" hidden="1" thickBot="1">
      <c r="A1276" s="35">
        <f t="shared" si="59"/>
        <v>5</v>
      </c>
      <c r="B1276" s="89" t="s">
        <v>24</v>
      </c>
      <c r="C1276" s="88" t="s">
        <v>17</v>
      </c>
      <c r="D1276" s="125" t="s">
        <v>155</v>
      </c>
      <c r="E1276" s="20" t="s">
        <v>180</v>
      </c>
      <c r="F1276" s="20">
        <v>0.25</v>
      </c>
      <c r="G1276" s="20">
        <v>0.28999999999999998</v>
      </c>
      <c r="H1276" s="20">
        <v>0.76</v>
      </c>
      <c r="I1276" s="20">
        <v>0.22</v>
      </c>
      <c r="J1276" s="20">
        <v>0.13</v>
      </c>
      <c r="K1276" s="20">
        <v>1.6455</v>
      </c>
      <c r="L1276" s="35">
        <f t="shared" si="60"/>
        <v>0.22</v>
      </c>
      <c r="M1276" s="35">
        <f t="shared" si="61"/>
        <v>1</v>
      </c>
    </row>
    <row r="1277" spans="1:13" ht="27" hidden="1" thickBot="1">
      <c r="A1277" s="35">
        <f t="shared" si="59"/>
        <v>11</v>
      </c>
      <c r="B1277" s="89" t="s">
        <v>24</v>
      </c>
      <c r="C1277" s="88" t="s">
        <v>17</v>
      </c>
      <c r="D1277" s="125" t="s">
        <v>155</v>
      </c>
      <c r="E1277" s="20" t="s">
        <v>177</v>
      </c>
      <c r="F1277" s="20">
        <v>0.25</v>
      </c>
      <c r="G1277" s="20">
        <v>0.24</v>
      </c>
      <c r="H1277" s="20">
        <v>0.76</v>
      </c>
      <c r="I1277" s="20">
        <v>0.22</v>
      </c>
      <c r="J1277" s="20">
        <v>0.16</v>
      </c>
      <c r="K1277" s="20">
        <v>1.6336999999999999</v>
      </c>
      <c r="L1277" s="35">
        <f t="shared" si="60"/>
        <v>0.22</v>
      </c>
      <c r="M1277" s="35">
        <f t="shared" si="61"/>
        <v>1</v>
      </c>
    </row>
    <row r="1278" spans="1:13" ht="40.200000000000003" hidden="1" thickBot="1">
      <c r="A1278" s="35">
        <f t="shared" si="59"/>
        <v>4</v>
      </c>
      <c r="B1278" s="89" t="s">
        <v>24</v>
      </c>
      <c r="C1278" s="88" t="s">
        <v>17</v>
      </c>
      <c r="D1278" s="125" t="s">
        <v>155</v>
      </c>
      <c r="E1278" s="20" t="s">
        <v>203</v>
      </c>
      <c r="F1278" s="20">
        <v>0.25</v>
      </c>
      <c r="G1278" s="20">
        <v>0.24</v>
      </c>
      <c r="H1278" s="20">
        <v>0.76</v>
      </c>
      <c r="I1278" s="20">
        <v>0.22</v>
      </c>
      <c r="J1278" s="20">
        <v>0.16</v>
      </c>
      <c r="K1278" s="20">
        <v>1.6315</v>
      </c>
      <c r="L1278" s="35">
        <f t="shared" si="60"/>
        <v>0.22</v>
      </c>
      <c r="M1278" s="35">
        <f t="shared" si="61"/>
        <v>1</v>
      </c>
    </row>
    <row r="1279" spans="1:13" ht="27" hidden="1" thickBot="1">
      <c r="A1279" s="35">
        <f t="shared" si="59"/>
        <v>18</v>
      </c>
      <c r="B1279" s="89" t="s">
        <v>24</v>
      </c>
      <c r="C1279" s="88" t="s">
        <v>17</v>
      </c>
      <c r="D1279" s="125" t="s">
        <v>155</v>
      </c>
      <c r="E1279" s="20" t="s">
        <v>204</v>
      </c>
      <c r="F1279" s="20">
        <v>0.25</v>
      </c>
      <c r="G1279" s="20">
        <v>0.12</v>
      </c>
      <c r="H1279" s="20">
        <v>0.76</v>
      </c>
      <c r="I1279" s="20">
        <v>0.22</v>
      </c>
      <c r="J1279" s="20">
        <v>0.13</v>
      </c>
      <c r="K1279" s="20">
        <v>1.4871000000000001</v>
      </c>
      <c r="L1279" s="35">
        <f t="shared" si="60"/>
        <v>0.22</v>
      </c>
      <c r="M1279" s="35">
        <f t="shared" si="61"/>
        <v>1</v>
      </c>
    </row>
    <row r="1280" spans="1:13" ht="14.4" hidden="1" thickBot="1">
      <c r="A1280" s="35">
        <f t="shared" si="59"/>
        <v>20</v>
      </c>
      <c r="B1280" s="89" t="s">
        <v>24</v>
      </c>
      <c r="C1280" s="88" t="s">
        <v>17</v>
      </c>
      <c r="D1280" s="125" t="s">
        <v>155</v>
      </c>
      <c r="E1280" s="20" t="s">
        <v>181</v>
      </c>
      <c r="F1280" s="20">
        <v>0.25</v>
      </c>
      <c r="G1280" s="20">
        <v>0.09</v>
      </c>
      <c r="H1280" s="20">
        <v>0.76</v>
      </c>
      <c r="I1280" s="20">
        <v>0.22</v>
      </c>
      <c r="J1280" s="20">
        <v>0.14000000000000001</v>
      </c>
      <c r="K1280" s="20">
        <v>1.4573</v>
      </c>
      <c r="L1280" s="35">
        <f t="shared" si="60"/>
        <v>0.22</v>
      </c>
      <c r="M1280" s="35">
        <f t="shared" si="61"/>
        <v>1</v>
      </c>
    </row>
    <row r="1281" spans="1:13" ht="27" hidden="1" thickBot="1">
      <c r="A1281" s="35">
        <f t="shared" si="59"/>
        <v>15</v>
      </c>
      <c r="B1281" s="89" t="s">
        <v>24</v>
      </c>
      <c r="C1281" s="88" t="s">
        <v>17</v>
      </c>
      <c r="D1281" s="125" t="s">
        <v>155</v>
      </c>
      <c r="E1281" s="20" t="s">
        <v>205</v>
      </c>
      <c r="F1281" s="20">
        <v>0.25</v>
      </c>
      <c r="G1281" s="20">
        <v>7.0000000000000007E-2</v>
      </c>
      <c r="H1281" s="20">
        <v>0.51</v>
      </c>
      <c r="I1281" s="20">
        <v>0.22</v>
      </c>
      <c r="J1281" s="20">
        <v>0.1</v>
      </c>
      <c r="K1281" s="20">
        <v>1.1486000000000001</v>
      </c>
      <c r="L1281" s="35">
        <f t="shared" si="60"/>
        <v>0.22</v>
      </c>
      <c r="M1281" s="35">
        <f t="shared" si="61"/>
        <v>1</v>
      </c>
    </row>
    <row r="1282" spans="1:13" ht="27" hidden="1" thickBot="1">
      <c r="A1282" s="35">
        <f t="shared" si="59"/>
        <v>21</v>
      </c>
      <c r="B1282" s="89" t="s">
        <v>25</v>
      </c>
      <c r="C1282" s="88" t="s">
        <v>17</v>
      </c>
      <c r="D1282" s="129" t="s">
        <v>38</v>
      </c>
      <c r="E1282" s="20" t="s">
        <v>39</v>
      </c>
      <c r="F1282" s="20">
        <v>1.66</v>
      </c>
      <c r="G1282" s="20">
        <v>1.89</v>
      </c>
      <c r="H1282" s="20">
        <v>0.73</v>
      </c>
      <c r="I1282" s="20">
        <v>0.56000000000000005</v>
      </c>
      <c r="J1282" s="20">
        <v>0.15</v>
      </c>
      <c r="K1282" s="20">
        <v>4.9980000000000002</v>
      </c>
      <c r="L1282" s="35">
        <f t="shared" si="60"/>
        <v>0.28000000000000003</v>
      </c>
      <c r="M1282" s="35">
        <f t="shared" si="61"/>
        <v>2</v>
      </c>
    </row>
    <row r="1283" spans="1:13" ht="27" thickBot="1">
      <c r="A1283" s="35">
        <f t="shared" si="59"/>
        <v>1</v>
      </c>
      <c r="B1283" s="89" t="s">
        <v>25</v>
      </c>
      <c r="C1283" s="88" t="s">
        <v>17</v>
      </c>
      <c r="D1283" s="129" t="s">
        <v>38</v>
      </c>
      <c r="E1283" s="59" t="s">
        <v>42</v>
      </c>
      <c r="F1283" s="20">
        <v>1.66</v>
      </c>
      <c r="G1283" s="20">
        <v>1.07</v>
      </c>
      <c r="H1283" s="20">
        <v>1.05</v>
      </c>
      <c r="I1283" s="20">
        <v>0.28000000000000003</v>
      </c>
      <c r="J1283" s="20">
        <v>0.16</v>
      </c>
      <c r="K1283" s="20">
        <v>4.2146999999999997</v>
      </c>
      <c r="L1283" s="35">
        <f t="shared" si="60"/>
        <v>0.28000000000000003</v>
      </c>
      <c r="M1283" s="35">
        <f t="shared" si="61"/>
        <v>1</v>
      </c>
    </row>
    <row r="1284" spans="1:13" ht="27" hidden="1" thickBot="1">
      <c r="A1284" s="35">
        <f t="shared" si="59"/>
        <v>11</v>
      </c>
      <c r="B1284" s="89" t="s">
        <v>25</v>
      </c>
      <c r="C1284" s="88" t="s">
        <v>17</v>
      </c>
      <c r="D1284" s="129" t="s">
        <v>38</v>
      </c>
      <c r="E1284" s="20" t="s">
        <v>40</v>
      </c>
      <c r="F1284" s="20">
        <v>1.66</v>
      </c>
      <c r="G1284" s="20">
        <v>0.43</v>
      </c>
      <c r="H1284" s="20">
        <v>1.05</v>
      </c>
      <c r="I1284" s="20">
        <v>0.28000000000000003</v>
      </c>
      <c r="J1284" s="20">
        <v>0.22</v>
      </c>
      <c r="K1284" s="20">
        <v>3.6434000000000002</v>
      </c>
      <c r="L1284" s="35">
        <f t="shared" si="60"/>
        <v>0.28000000000000003</v>
      </c>
      <c r="M1284" s="35">
        <f t="shared" si="61"/>
        <v>1</v>
      </c>
    </row>
    <row r="1285" spans="1:13" ht="27" hidden="1" thickBot="1">
      <c r="A1285" s="35">
        <f t="shared" si="59"/>
        <v>19</v>
      </c>
      <c r="B1285" s="89" t="s">
        <v>25</v>
      </c>
      <c r="C1285" s="88" t="s">
        <v>17</v>
      </c>
      <c r="D1285" s="129" t="s">
        <v>38</v>
      </c>
      <c r="E1285" s="20" t="s">
        <v>43</v>
      </c>
      <c r="F1285" s="20">
        <v>1.66</v>
      </c>
      <c r="G1285" s="20">
        <v>0.38</v>
      </c>
      <c r="H1285" s="20">
        <v>1.05</v>
      </c>
      <c r="I1285" s="20">
        <v>0.28000000000000003</v>
      </c>
      <c r="J1285" s="20">
        <v>0.26</v>
      </c>
      <c r="K1285" s="20">
        <v>3.6387</v>
      </c>
      <c r="L1285" s="35">
        <f t="shared" si="60"/>
        <v>0.28000000000000003</v>
      </c>
      <c r="M1285" s="35">
        <f t="shared" si="61"/>
        <v>1</v>
      </c>
    </row>
    <row r="1286" spans="1:13" ht="40.200000000000003" hidden="1" thickBot="1">
      <c r="A1286" s="35">
        <f t="shared" ref="A1286:A1349" si="62">IF(E1286="",0,--SUBSTITUTE(TRIM(RIGHT(SUBSTITUTE(E1286,"(",REPT(" ",99)),99)),")",))</f>
        <v>17</v>
      </c>
      <c r="B1286" s="89" t="s">
        <v>25</v>
      </c>
      <c r="C1286" s="88" t="s">
        <v>17</v>
      </c>
      <c r="D1286" s="129" t="s">
        <v>38</v>
      </c>
      <c r="E1286" s="20" t="s">
        <v>182</v>
      </c>
      <c r="F1286" s="20">
        <v>1.66</v>
      </c>
      <c r="G1286" s="20">
        <v>0.47</v>
      </c>
      <c r="H1286" s="20">
        <v>1.05</v>
      </c>
      <c r="I1286" s="20">
        <v>0.28000000000000003</v>
      </c>
      <c r="J1286" s="20">
        <v>0.15</v>
      </c>
      <c r="K1286" s="20">
        <v>3.6111</v>
      </c>
      <c r="L1286" s="35">
        <f t="shared" si="60"/>
        <v>0.28000000000000003</v>
      </c>
      <c r="M1286" s="35">
        <f t="shared" si="61"/>
        <v>1</v>
      </c>
    </row>
    <row r="1287" spans="1:13" ht="27" hidden="1" thickBot="1">
      <c r="A1287" s="35">
        <f t="shared" si="62"/>
        <v>18</v>
      </c>
      <c r="B1287" s="89" t="s">
        <v>25</v>
      </c>
      <c r="C1287" s="88" t="s">
        <v>17</v>
      </c>
      <c r="D1287" s="129" t="s">
        <v>38</v>
      </c>
      <c r="E1287" s="20" t="s">
        <v>45</v>
      </c>
      <c r="F1287" s="20">
        <v>1.72</v>
      </c>
      <c r="G1287" s="20">
        <v>0.13</v>
      </c>
      <c r="H1287" s="20">
        <v>1.08</v>
      </c>
      <c r="I1287" s="20">
        <v>0.28000000000000003</v>
      </c>
      <c r="J1287" s="20">
        <v>0.28000000000000003</v>
      </c>
      <c r="K1287" s="20">
        <v>3.4860000000000002</v>
      </c>
      <c r="L1287" s="35">
        <f t="shared" si="60"/>
        <v>0.28000000000000003</v>
      </c>
      <c r="M1287" s="35">
        <f t="shared" si="61"/>
        <v>1</v>
      </c>
    </row>
    <row r="1288" spans="1:13" ht="40.200000000000003" hidden="1" thickBot="1">
      <c r="A1288" s="35">
        <f t="shared" si="62"/>
        <v>6</v>
      </c>
      <c r="B1288" s="89" t="s">
        <v>25</v>
      </c>
      <c r="C1288" s="88" t="s">
        <v>17</v>
      </c>
      <c r="D1288" s="129" t="s">
        <v>38</v>
      </c>
      <c r="E1288" s="20" t="s">
        <v>53</v>
      </c>
      <c r="F1288" s="20">
        <v>1.66</v>
      </c>
      <c r="G1288" s="20">
        <v>0</v>
      </c>
      <c r="H1288" s="20">
        <v>1.05</v>
      </c>
      <c r="I1288" s="20">
        <v>0.56000000000000005</v>
      </c>
      <c r="J1288" s="20">
        <v>0.17</v>
      </c>
      <c r="K1288" s="20">
        <v>3.4407000000000001</v>
      </c>
      <c r="L1288" s="35">
        <f t="shared" si="60"/>
        <v>0.28000000000000003</v>
      </c>
      <c r="M1288" s="35">
        <f t="shared" si="61"/>
        <v>2</v>
      </c>
    </row>
    <row r="1289" spans="1:13" ht="27" hidden="1" thickBot="1">
      <c r="A1289" s="35">
        <f t="shared" si="62"/>
        <v>4</v>
      </c>
      <c r="B1289" s="89" t="s">
        <v>25</v>
      </c>
      <c r="C1289" s="88" t="s">
        <v>17</v>
      </c>
      <c r="D1289" s="129" t="s">
        <v>38</v>
      </c>
      <c r="E1289" s="20" t="s">
        <v>50</v>
      </c>
      <c r="F1289" s="20">
        <v>1.66</v>
      </c>
      <c r="G1289" s="20">
        <v>0</v>
      </c>
      <c r="H1289" s="20">
        <v>1.08</v>
      </c>
      <c r="I1289" s="20">
        <v>0.56000000000000005</v>
      </c>
      <c r="J1289" s="20">
        <v>0.14000000000000001</v>
      </c>
      <c r="K1289" s="20">
        <v>3.4378000000000002</v>
      </c>
      <c r="L1289" s="35">
        <f t="shared" si="60"/>
        <v>0.28000000000000003</v>
      </c>
      <c r="M1289" s="35">
        <f t="shared" si="61"/>
        <v>2</v>
      </c>
    </row>
    <row r="1290" spans="1:13" ht="27" hidden="1" thickBot="1">
      <c r="A1290" s="35">
        <f t="shared" si="62"/>
        <v>4</v>
      </c>
      <c r="B1290" s="89" t="s">
        <v>25</v>
      </c>
      <c r="C1290" s="88" t="s">
        <v>17</v>
      </c>
      <c r="D1290" s="129" t="s">
        <v>38</v>
      </c>
      <c r="E1290" s="20" t="s">
        <v>48</v>
      </c>
      <c r="F1290" s="20">
        <v>1.66</v>
      </c>
      <c r="G1290" s="20">
        <v>0</v>
      </c>
      <c r="H1290" s="20">
        <v>1.08</v>
      </c>
      <c r="I1290" s="20">
        <v>0.56000000000000005</v>
      </c>
      <c r="J1290" s="20">
        <v>0.13</v>
      </c>
      <c r="K1290" s="20">
        <v>3.4371999999999998</v>
      </c>
      <c r="L1290" s="35">
        <f t="shared" si="60"/>
        <v>0.28000000000000003</v>
      </c>
      <c r="M1290" s="35">
        <f t="shared" si="61"/>
        <v>2</v>
      </c>
    </row>
    <row r="1291" spans="1:13" ht="14.4" hidden="1" thickBot="1">
      <c r="A1291" s="35">
        <f t="shared" si="62"/>
        <v>8</v>
      </c>
      <c r="B1291" s="89" t="s">
        <v>25</v>
      </c>
      <c r="C1291" s="88" t="s">
        <v>17</v>
      </c>
      <c r="D1291" s="129" t="s">
        <v>38</v>
      </c>
      <c r="E1291" s="20" t="s">
        <v>57</v>
      </c>
      <c r="F1291" s="20">
        <v>1.66</v>
      </c>
      <c r="G1291" s="20">
        <v>0</v>
      </c>
      <c r="H1291" s="20">
        <v>1.05</v>
      </c>
      <c r="I1291" s="20">
        <v>0.56000000000000005</v>
      </c>
      <c r="J1291" s="20">
        <v>0.14000000000000001</v>
      </c>
      <c r="K1291" s="20">
        <v>3.4041999999999999</v>
      </c>
      <c r="L1291" s="35">
        <f t="shared" si="60"/>
        <v>0.28000000000000003</v>
      </c>
      <c r="M1291" s="35">
        <f t="shared" si="61"/>
        <v>2</v>
      </c>
    </row>
    <row r="1292" spans="1:13" ht="27" hidden="1" thickBot="1">
      <c r="A1292" s="35">
        <f t="shared" si="62"/>
        <v>19</v>
      </c>
      <c r="B1292" s="89" t="s">
        <v>25</v>
      </c>
      <c r="C1292" s="88" t="s">
        <v>17</v>
      </c>
      <c r="D1292" s="129" t="s">
        <v>38</v>
      </c>
      <c r="E1292" s="20" t="s">
        <v>46</v>
      </c>
      <c r="F1292" s="20">
        <v>1.66</v>
      </c>
      <c r="G1292" s="20">
        <v>0.18</v>
      </c>
      <c r="H1292" s="20">
        <v>1.05</v>
      </c>
      <c r="I1292" s="20">
        <v>0.28000000000000003</v>
      </c>
      <c r="J1292" s="20">
        <v>0.19</v>
      </c>
      <c r="K1292" s="20">
        <v>3.3673000000000002</v>
      </c>
      <c r="L1292" s="35">
        <f t="shared" si="60"/>
        <v>0.28000000000000003</v>
      </c>
      <c r="M1292" s="35">
        <f t="shared" si="61"/>
        <v>1</v>
      </c>
    </row>
    <row r="1293" spans="1:13" ht="27" hidden="1" thickBot="1">
      <c r="A1293" s="35">
        <f t="shared" si="62"/>
        <v>16</v>
      </c>
      <c r="B1293" s="89" t="s">
        <v>25</v>
      </c>
      <c r="C1293" s="88" t="s">
        <v>17</v>
      </c>
      <c r="D1293" s="129" t="s">
        <v>38</v>
      </c>
      <c r="E1293" s="20" t="s">
        <v>41</v>
      </c>
      <c r="F1293" s="20">
        <v>1.66</v>
      </c>
      <c r="G1293" s="20">
        <v>0.13</v>
      </c>
      <c r="H1293" s="20">
        <v>1.08</v>
      </c>
      <c r="I1293" s="20">
        <v>0.28000000000000003</v>
      </c>
      <c r="J1293" s="20">
        <v>0.17</v>
      </c>
      <c r="K1293" s="20">
        <v>3.3258000000000001</v>
      </c>
      <c r="L1293" s="35">
        <f t="shared" si="60"/>
        <v>0.28000000000000003</v>
      </c>
      <c r="M1293" s="35">
        <f t="shared" si="61"/>
        <v>1</v>
      </c>
    </row>
    <row r="1294" spans="1:13" ht="27" hidden="1" thickBot="1">
      <c r="A1294" s="35">
        <f t="shared" si="62"/>
        <v>22</v>
      </c>
      <c r="B1294" s="89" t="s">
        <v>25</v>
      </c>
      <c r="C1294" s="88" t="s">
        <v>17</v>
      </c>
      <c r="D1294" s="129" t="s">
        <v>38</v>
      </c>
      <c r="E1294" s="20" t="s">
        <v>207</v>
      </c>
      <c r="F1294" s="20">
        <v>1.66</v>
      </c>
      <c r="G1294" s="20">
        <v>0.12</v>
      </c>
      <c r="H1294" s="20">
        <v>1.05</v>
      </c>
      <c r="I1294" s="20">
        <v>0.28000000000000003</v>
      </c>
      <c r="J1294" s="20">
        <v>0.2</v>
      </c>
      <c r="K1294" s="20">
        <v>3.3136999999999999</v>
      </c>
      <c r="L1294" s="35">
        <f t="shared" si="60"/>
        <v>0.28000000000000003</v>
      </c>
      <c r="M1294" s="35">
        <f t="shared" si="61"/>
        <v>1</v>
      </c>
    </row>
    <row r="1295" spans="1:13" ht="40.200000000000003" hidden="1" thickBot="1">
      <c r="A1295" s="35">
        <f t="shared" si="62"/>
        <v>14</v>
      </c>
      <c r="B1295" s="89" t="s">
        <v>25</v>
      </c>
      <c r="C1295" s="88" t="s">
        <v>17</v>
      </c>
      <c r="D1295" s="129" t="s">
        <v>38</v>
      </c>
      <c r="E1295" s="20" t="s">
        <v>44</v>
      </c>
      <c r="F1295" s="20">
        <v>1.66</v>
      </c>
      <c r="G1295" s="20">
        <v>0.06</v>
      </c>
      <c r="H1295" s="20">
        <v>1.05</v>
      </c>
      <c r="I1295" s="20">
        <v>0.28000000000000003</v>
      </c>
      <c r="J1295" s="20">
        <v>0.18</v>
      </c>
      <c r="K1295" s="20">
        <v>3.2339000000000002</v>
      </c>
      <c r="L1295" s="35">
        <f t="shared" si="60"/>
        <v>0.28000000000000003</v>
      </c>
      <c r="M1295" s="35">
        <f t="shared" si="61"/>
        <v>1</v>
      </c>
    </row>
    <row r="1296" spans="1:13" ht="27" hidden="1" thickBot="1">
      <c r="A1296" s="35">
        <f t="shared" si="62"/>
        <v>3</v>
      </c>
      <c r="B1296" s="89" t="s">
        <v>25</v>
      </c>
      <c r="C1296" s="88" t="s">
        <v>17</v>
      </c>
      <c r="D1296" s="129" t="s">
        <v>38</v>
      </c>
      <c r="E1296" s="20" t="s">
        <v>61</v>
      </c>
      <c r="F1296" s="20">
        <v>1.66</v>
      </c>
      <c r="G1296" s="20">
        <v>0</v>
      </c>
      <c r="H1296" s="20">
        <v>1.05</v>
      </c>
      <c r="I1296" s="20">
        <v>0.28000000000000003</v>
      </c>
      <c r="J1296" s="20">
        <v>0.2</v>
      </c>
      <c r="K1296" s="20">
        <v>3.1903999999999999</v>
      </c>
      <c r="L1296" s="35">
        <f t="shared" si="60"/>
        <v>0.28000000000000003</v>
      </c>
      <c r="M1296" s="35">
        <f t="shared" si="61"/>
        <v>1</v>
      </c>
    </row>
    <row r="1297" spans="1:13" ht="40.200000000000003" hidden="1" thickBot="1">
      <c r="A1297" s="35">
        <f t="shared" si="62"/>
        <v>23</v>
      </c>
      <c r="B1297" s="89" t="s">
        <v>25</v>
      </c>
      <c r="C1297" s="88" t="s">
        <v>17</v>
      </c>
      <c r="D1297" s="129" t="s">
        <v>38</v>
      </c>
      <c r="E1297" s="20" t="s">
        <v>60</v>
      </c>
      <c r="F1297" s="20">
        <v>1.66</v>
      </c>
      <c r="G1297" s="20">
        <v>0</v>
      </c>
      <c r="H1297" s="20">
        <v>1.05</v>
      </c>
      <c r="I1297" s="20">
        <v>0.28000000000000003</v>
      </c>
      <c r="J1297" s="20">
        <v>0.2</v>
      </c>
      <c r="K1297" s="20">
        <v>3.1875</v>
      </c>
      <c r="L1297" s="35">
        <f t="shared" si="60"/>
        <v>0.28000000000000003</v>
      </c>
      <c r="M1297" s="35">
        <f t="shared" si="61"/>
        <v>1</v>
      </c>
    </row>
    <row r="1298" spans="1:13" ht="27" hidden="1" thickBot="1">
      <c r="A1298" s="35">
        <f t="shared" si="62"/>
        <v>7</v>
      </c>
      <c r="B1298" s="89" t="s">
        <v>25</v>
      </c>
      <c r="C1298" s="88" t="s">
        <v>17</v>
      </c>
      <c r="D1298" s="129" t="s">
        <v>38</v>
      </c>
      <c r="E1298" s="20" t="s">
        <v>49</v>
      </c>
      <c r="F1298" s="20">
        <v>1.68</v>
      </c>
      <c r="G1298" s="20">
        <v>0</v>
      </c>
      <c r="H1298" s="20">
        <v>1.05</v>
      </c>
      <c r="I1298" s="20">
        <v>0.28000000000000003</v>
      </c>
      <c r="J1298" s="20">
        <v>0.17</v>
      </c>
      <c r="K1298" s="20">
        <v>3.1768000000000001</v>
      </c>
      <c r="L1298" s="35">
        <f t="shared" si="60"/>
        <v>0.28000000000000003</v>
      </c>
      <c r="M1298" s="35">
        <f t="shared" si="61"/>
        <v>1</v>
      </c>
    </row>
    <row r="1299" spans="1:13" ht="27" hidden="1" thickBot="1">
      <c r="A1299" s="35">
        <f t="shared" si="62"/>
        <v>22</v>
      </c>
      <c r="B1299" s="89" t="s">
        <v>25</v>
      </c>
      <c r="C1299" s="88" t="s">
        <v>17</v>
      </c>
      <c r="D1299" s="129" t="s">
        <v>38</v>
      </c>
      <c r="E1299" s="20" t="s">
        <v>208</v>
      </c>
      <c r="F1299" s="20">
        <v>1.66</v>
      </c>
      <c r="G1299" s="20">
        <v>0</v>
      </c>
      <c r="H1299" s="20">
        <v>1.05</v>
      </c>
      <c r="I1299" s="20">
        <v>0.28000000000000003</v>
      </c>
      <c r="J1299" s="20">
        <v>0.19</v>
      </c>
      <c r="K1299" s="20">
        <v>3.1766999999999999</v>
      </c>
      <c r="L1299" s="35">
        <f t="shared" si="60"/>
        <v>0.28000000000000003</v>
      </c>
      <c r="M1299" s="35">
        <f t="shared" si="61"/>
        <v>1</v>
      </c>
    </row>
    <row r="1300" spans="1:13" ht="27" hidden="1" thickBot="1">
      <c r="A1300" s="35">
        <f t="shared" si="62"/>
        <v>9</v>
      </c>
      <c r="B1300" s="89" t="s">
        <v>25</v>
      </c>
      <c r="C1300" s="88" t="s">
        <v>17</v>
      </c>
      <c r="D1300" s="129" t="s">
        <v>38</v>
      </c>
      <c r="E1300" s="20" t="s">
        <v>54</v>
      </c>
      <c r="F1300" s="20">
        <v>1.67</v>
      </c>
      <c r="G1300" s="20">
        <v>0</v>
      </c>
      <c r="H1300" s="20">
        <v>1.05</v>
      </c>
      <c r="I1300" s="20">
        <v>0.28000000000000003</v>
      </c>
      <c r="J1300" s="20">
        <v>0.18</v>
      </c>
      <c r="K1300" s="20">
        <v>3.1741999999999999</v>
      </c>
      <c r="L1300" s="35">
        <f t="shared" si="60"/>
        <v>0.28000000000000003</v>
      </c>
      <c r="M1300" s="35">
        <f t="shared" si="61"/>
        <v>1</v>
      </c>
    </row>
    <row r="1301" spans="1:13" ht="14.4" hidden="1" thickBot="1">
      <c r="A1301" s="35">
        <f t="shared" si="62"/>
        <v>2</v>
      </c>
      <c r="B1301" s="89" t="s">
        <v>25</v>
      </c>
      <c r="C1301" s="88" t="s">
        <v>17</v>
      </c>
      <c r="D1301" s="129" t="s">
        <v>38</v>
      </c>
      <c r="E1301" s="20" t="s">
        <v>56</v>
      </c>
      <c r="F1301" s="20">
        <v>1.66</v>
      </c>
      <c r="G1301" s="20">
        <v>0</v>
      </c>
      <c r="H1301" s="20">
        <v>1.05</v>
      </c>
      <c r="I1301" s="20">
        <v>0.28000000000000003</v>
      </c>
      <c r="J1301" s="20">
        <v>0.18</v>
      </c>
      <c r="K1301" s="20">
        <v>3.1716000000000002</v>
      </c>
      <c r="L1301" s="35">
        <f t="shared" si="60"/>
        <v>0.28000000000000003</v>
      </c>
      <c r="M1301" s="35">
        <f t="shared" si="61"/>
        <v>1</v>
      </c>
    </row>
    <row r="1302" spans="1:13" ht="27" hidden="1" thickBot="1">
      <c r="A1302" s="35">
        <f t="shared" si="62"/>
        <v>10</v>
      </c>
      <c r="B1302" s="89" t="s">
        <v>25</v>
      </c>
      <c r="C1302" s="88" t="s">
        <v>17</v>
      </c>
      <c r="D1302" s="129" t="s">
        <v>38</v>
      </c>
      <c r="E1302" s="20" t="s">
        <v>51</v>
      </c>
      <c r="F1302" s="20">
        <v>1.66</v>
      </c>
      <c r="G1302" s="20">
        <v>0</v>
      </c>
      <c r="H1302" s="20">
        <v>1.05</v>
      </c>
      <c r="I1302" s="20">
        <v>0.28000000000000003</v>
      </c>
      <c r="J1302" s="20">
        <v>0.17</v>
      </c>
      <c r="K1302" s="20">
        <v>3.1631999999999998</v>
      </c>
      <c r="L1302" s="35">
        <f t="shared" si="60"/>
        <v>0.28000000000000003</v>
      </c>
      <c r="M1302" s="35">
        <f t="shared" si="61"/>
        <v>1</v>
      </c>
    </row>
    <row r="1303" spans="1:13" ht="27" hidden="1" thickBot="1">
      <c r="A1303" s="35">
        <f t="shared" si="62"/>
        <v>13</v>
      </c>
      <c r="B1303" s="89" t="s">
        <v>25</v>
      </c>
      <c r="C1303" s="88" t="s">
        <v>17</v>
      </c>
      <c r="D1303" s="129" t="s">
        <v>38</v>
      </c>
      <c r="E1303" s="20" t="s">
        <v>52</v>
      </c>
      <c r="F1303" s="20">
        <v>1.66</v>
      </c>
      <c r="G1303" s="20">
        <v>0</v>
      </c>
      <c r="H1303" s="20">
        <v>1.05</v>
      </c>
      <c r="I1303" s="20">
        <v>0.28000000000000003</v>
      </c>
      <c r="J1303" s="20">
        <v>0.17</v>
      </c>
      <c r="K1303" s="20">
        <v>3.1631999999999998</v>
      </c>
      <c r="L1303" s="35">
        <f t="shared" si="60"/>
        <v>0.28000000000000003</v>
      </c>
      <c r="M1303" s="35">
        <f t="shared" si="61"/>
        <v>1</v>
      </c>
    </row>
    <row r="1304" spans="1:13" ht="27" hidden="1" thickBot="1">
      <c r="A1304" s="35">
        <f t="shared" si="62"/>
        <v>10</v>
      </c>
      <c r="B1304" s="89" t="s">
        <v>25</v>
      </c>
      <c r="C1304" s="88" t="s">
        <v>17</v>
      </c>
      <c r="D1304" s="129" t="s">
        <v>38</v>
      </c>
      <c r="E1304" s="20" t="s">
        <v>55</v>
      </c>
      <c r="F1304" s="20">
        <v>1.66</v>
      </c>
      <c r="G1304" s="20">
        <v>0</v>
      </c>
      <c r="H1304" s="20">
        <v>1.05</v>
      </c>
      <c r="I1304" s="20">
        <v>0.28000000000000003</v>
      </c>
      <c r="J1304" s="20">
        <v>0.14000000000000001</v>
      </c>
      <c r="K1304" s="20">
        <v>3.1341999999999999</v>
      </c>
      <c r="L1304" s="35">
        <f t="shared" si="60"/>
        <v>0.28000000000000003</v>
      </c>
      <c r="M1304" s="35">
        <f t="shared" si="61"/>
        <v>1</v>
      </c>
    </row>
    <row r="1305" spans="1:13" ht="27" hidden="1" thickBot="1">
      <c r="A1305" s="35">
        <f t="shared" si="62"/>
        <v>15</v>
      </c>
      <c r="B1305" s="89" t="s">
        <v>25</v>
      </c>
      <c r="C1305" s="88" t="s">
        <v>17</v>
      </c>
      <c r="D1305" s="129" t="s">
        <v>38</v>
      </c>
      <c r="E1305" s="20" t="s">
        <v>58</v>
      </c>
      <c r="F1305" s="20">
        <v>1.66</v>
      </c>
      <c r="G1305" s="20">
        <v>0</v>
      </c>
      <c r="H1305" s="20">
        <v>1.05</v>
      </c>
      <c r="I1305" s="20">
        <v>0.28000000000000003</v>
      </c>
      <c r="J1305" s="20">
        <v>0.14000000000000001</v>
      </c>
      <c r="K1305" s="20">
        <v>3.1263999999999998</v>
      </c>
      <c r="L1305" s="35">
        <f t="shared" si="60"/>
        <v>0.28000000000000003</v>
      </c>
      <c r="M1305" s="35">
        <f t="shared" si="61"/>
        <v>1</v>
      </c>
    </row>
    <row r="1306" spans="1:13" ht="27" hidden="1" thickBot="1">
      <c r="A1306" s="35">
        <f t="shared" si="62"/>
        <v>15</v>
      </c>
      <c r="B1306" s="89" t="s">
        <v>25</v>
      </c>
      <c r="C1306" s="88" t="s">
        <v>17</v>
      </c>
      <c r="D1306" s="129" t="s">
        <v>38</v>
      </c>
      <c r="E1306" s="20" t="s">
        <v>59</v>
      </c>
      <c r="F1306" s="20">
        <v>1.66</v>
      </c>
      <c r="G1306" s="20">
        <v>0</v>
      </c>
      <c r="H1306" s="20">
        <v>1.05</v>
      </c>
      <c r="I1306" s="20">
        <v>0.28000000000000003</v>
      </c>
      <c r="J1306" s="20">
        <v>0.14000000000000001</v>
      </c>
      <c r="K1306" s="20">
        <v>3.1263999999999998</v>
      </c>
      <c r="L1306" s="35">
        <f t="shared" si="60"/>
        <v>0.28000000000000003</v>
      </c>
      <c r="M1306" s="35">
        <f t="shared" si="61"/>
        <v>1</v>
      </c>
    </row>
    <row r="1307" spans="1:13" ht="14.4" hidden="1" thickBot="1">
      <c r="A1307" s="35">
        <f t="shared" si="62"/>
        <v>8</v>
      </c>
      <c r="B1307" s="89" t="s">
        <v>25</v>
      </c>
      <c r="C1307" s="88" t="s">
        <v>17</v>
      </c>
      <c r="D1307" s="129" t="s">
        <v>38</v>
      </c>
      <c r="E1307" s="20" t="s">
        <v>63</v>
      </c>
      <c r="F1307" s="20">
        <v>1.66</v>
      </c>
      <c r="G1307" s="20">
        <v>0</v>
      </c>
      <c r="H1307" s="20">
        <v>0.73</v>
      </c>
      <c r="I1307" s="20">
        <v>0.56000000000000005</v>
      </c>
      <c r="J1307" s="20">
        <v>0.16</v>
      </c>
      <c r="K1307" s="20">
        <v>3.1139999999999999</v>
      </c>
      <c r="L1307" s="35">
        <f t="shared" si="60"/>
        <v>0.28000000000000003</v>
      </c>
      <c r="M1307" s="35">
        <f t="shared" si="61"/>
        <v>2</v>
      </c>
    </row>
    <row r="1308" spans="1:13" ht="27" hidden="1" thickBot="1">
      <c r="A1308" s="35">
        <f t="shared" si="62"/>
        <v>5</v>
      </c>
      <c r="B1308" s="89" t="s">
        <v>25</v>
      </c>
      <c r="C1308" s="88" t="s">
        <v>17</v>
      </c>
      <c r="D1308" s="129" t="s">
        <v>38</v>
      </c>
      <c r="E1308" s="20" t="s">
        <v>62</v>
      </c>
      <c r="F1308" s="20">
        <v>1.66</v>
      </c>
      <c r="G1308" s="20">
        <v>0</v>
      </c>
      <c r="H1308" s="20">
        <v>1.05</v>
      </c>
      <c r="I1308" s="20">
        <v>0.28000000000000003</v>
      </c>
      <c r="J1308" s="20">
        <v>0.11</v>
      </c>
      <c r="K1308" s="20">
        <v>3.0956000000000001</v>
      </c>
      <c r="L1308" s="35">
        <f t="shared" ref="L1308:L1371" si="63">_xlfn.MINIFS($I$603:$I$1452,$B$603:$B$1452,B1308,$D$603:$D$1452,D1308)</f>
        <v>0.28000000000000003</v>
      </c>
      <c r="M1308" s="35">
        <f t="shared" ref="M1308:M1371" si="64">ROUND(I1308/L1308,0)</f>
        <v>1</v>
      </c>
    </row>
    <row r="1309" spans="1:13" ht="27" hidden="1" thickBot="1">
      <c r="A1309" s="35">
        <f t="shared" si="62"/>
        <v>12</v>
      </c>
      <c r="B1309" s="89" t="s">
        <v>25</v>
      </c>
      <c r="C1309" s="88" t="s">
        <v>17</v>
      </c>
      <c r="D1309" s="129" t="s">
        <v>38</v>
      </c>
      <c r="E1309" s="20" t="s">
        <v>64</v>
      </c>
      <c r="F1309" s="20">
        <v>1.66</v>
      </c>
      <c r="G1309" s="20">
        <v>0</v>
      </c>
      <c r="H1309" s="20">
        <v>0.73</v>
      </c>
      <c r="I1309" s="20">
        <v>0.28000000000000003</v>
      </c>
      <c r="J1309" s="20">
        <v>0.17</v>
      </c>
      <c r="K1309" s="20">
        <v>2.8479000000000001</v>
      </c>
      <c r="L1309" s="35">
        <f t="shared" si="63"/>
        <v>0.28000000000000003</v>
      </c>
      <c r="M1309" s="35">
        <f t="shared" si="64"/>
        <v>1</v>
      </c>
    </row>
    <row r="1310" spans="1:13" ht="27" hidden="1" thickBot="1">
      <c r="A1310" s="35">
        <f t="shared" si="62"/>
        <v>5</v>
      </c>
      <c r="B1310" s="89" t="s">
        <v>25</v>
      </c>
      <c r="C1310" s="88" t="s">
        <v>17</v>
      </c>
      <c r="D1310" s="129" t="s">
        <v>38</v>
      </c>
      <c r="E1310" s="20" t="s">
        <v>65</v>
      </c>
      <c r="F1310" s="20">
        <v>1.66</v>
      </c>
      <c r="G1310" s="20">
        <v>0</v>
      </c>
      <c r="H1310" s="20">
        <v>0.73</v>
      </c>
      <c r="I1310" s="20">
        <v>0.28000000000000003</v>
      </c>
      <c r="J1310" s="20">
        <v>0.12</v>
      </c>
      <c r="K1310" s="20">
        <v>2.7970999999999999</v>
      </c>
      <c r="L1310" s="35">
        <f t="shared" si="63"/>
        <v>0.28000000000000003</v>
      </c>
      <c r="M1310" s="35">
        <f t="shared" si="64"/>
        <v>1</v>
      </c>
    </row>
    <row r="1311" spans="1:13" ht="27" hidden="1" thickBot="1">
      <c r="A1311" s="35">
        <f t="shared" si="62"/>
        <v>3</v>
      </c>
      <c r="B1311" s="89" t="s">
        <v>25</v>
      </c>
      <c r="C1311" s="88" t="s">
        <v>17</v>
      </c>
      <c r="D1311" s="129" t="s">
        <v>38</v>
      </c>
      <c r="E1311" s="20" t="s">
        <v>66</v>
      </c>
      <c r="F1311" s="20">
        <v>1.66</v>
      </c>
      <c r="G1311" s="20">
        <v>0</v>
      </c>
      <c r="H1311" s="20">
        <v>0.73</v>
      </c>
      <c r="I1311" s="20">
        <v>0.28000000000000003</v>
      </c>
      <c r="J1311" s="20">
        <v>0</v>
      </c>
      <c r="K1311" s="20">
        <v>2.6756000000000002</v>
      </c>
      <c r="L1311" s="35">
        <f t="shared" si="63"/>
        <v>0.28000000000000003</v>
      </c>
      <c r="M1311" s="35">
        <f t="shared" si="64"/>
        <v>1</v>
      </c>
    </row>
    <row r="1312" spans="1:13" ht="27" hidden="1" thickBot="1">
      <c r="A1312" s="35">
        <f t="shared" si="62"/>
        <v>21</v>
      </c>
      <c r="B1312" s="89" t="s">
        <v>25</v>
      </c>
      <c r="C1312" s="88" t="s">
        <v>17</v>
      </c>
      <c r="D1312" s="125" t="s">
        <v>67</v>
      </c>
      <c r="E1312" s="20" t="s">
        <v>68</v>
      </c>
      <c r="F1312" s="20">
        <v>0.56000000000000005</v>
      </c>
      <c r="G1312" s="20">
        <v>1.1100000000000001</v>
      </c>
      <c r="H1312" s="20">
        <v>0.94</v>
      </c>
      <c r="I1312" s="20">
        <v>0.19</v>
      </c>
      <c r="J1312" s="20">
        <v>0.57999999999999996</v>
      </c>
      <c r="K1312" s="20">
        <v>3.3744000000000001</v>
      </c>
      <c r="L1312" s="35">
        <f t="shared" si="63"/>
        <v>0.1</v>
      </c>
      <c r="M1312" s="35">
        <f t="shared" si="64"/>
        <v>2</v>
      </c>
    </row>
    <row r="1313" spans="1:13" ht="27" thickBot="1">
      <c r="A1313" s="35">
        <f t="shared" si="62"/>
        <v>1</v>
      </c>
      <c r="B1313" s="89" t="s">
        <v>25</v>
      </c>
      <c r="C1313" s="88" t="s">
        <v>17</v>
      </c>
      <c r="D1313" s="125" t="s">
        <v>67</v>
      </c>
      <c r="E1313" s="59" t="s">
        <v>79</v>
      </c>
      <c r="F1313" s="20">
        <v>0.56000000000000005</v>
      </c>
      <c r="G1313" s="20">
        <v>1.48</v>
      </c>
      <c r="H1313" s="20">
        <v>0.66</v>
      </c>
      <c r="I1313" s="20">
        <v>0.1</v>
      </c>
      <c r="J1313" s="20">
        <v>0.56000000000000005</v>
      </c>
      <c r="K1313" s="20">
        <v>3.3431999999999999</v>
      </c>
      <c r="L1313" s="35">
        <f t="shared" si="63"/>
        <v>0.1</v>
      </c>
      <c r="M1313" s="35">
        <f t="shared" si="64"/>
        <v>1</v>
      </c>
    </row>
    <row r="1314" spans="1:13" ht="40.200000000000003" hidden="1" thickBot="1">
      <c r="A1314" s="35">
        <f t="shared" si="62"/>
        <v>17</v>
      </c>
      <c r="B1314" s="89" t="s">
        <v>25</v>
      </c>
      <c r="C1314" s="88" t="s">
        <v>17</v>
      </c>
      <c r="D1314" s="125" t="s">
        <v>67</v>
      </c>
      <c r="E1314" s="20" t="s">
        <v>74</v>
      </c>
      <c r="F1314" s="20">
        <v>0.56000000000000005</v>
      </c>
      <c r="G1314" s="20">
        <v>1.71</v>
      </c>
      <c r="H1314" s="20">
        <v>0.66</v>
      </c>
      <c r="I1314" s="20">
        <v>0.1</v>
      </c>
      <c r="J1314" s="20">
        <v>0.21</v>
      </c>
      <c r="K1314" s="20">
        <v>3.23</v>
      </c>
      <c r="L1314" s="35">
        <f t="shared" si="63"/>
        <v>0.1</v>
      </c>
      <c r="M1314" s="35">
        <f t="shared" si="64"/>
        <v>1</v>
      </c>
    </row>
    <row r="1315" spans="1:13" ht="27" hidden="1" thickBot="1">
      <c r="A1315" s="35">
        <f t="shared" si="62"/>
        <v>7</v>
      </c>
      <c r="B1315" s="89" t="s">
        <v>25</v>
      </c>
      <c r="C1315" s="88" t="s">
        <v>17</v>
      </c>
      <c r="D1315" s="125" t="s">
        <v>67</v>
      </c>
      <c r="E1315" s="20" t="s">
        <v>69</v>
      </c>
      <c r="F1315" s="20">
        <v>0.56000000000000005</v>
      </c>
      <c r="G1315" s="20">
        <v>0.85</v>
      </c>
      <c r="H1315" s="20">
        <v>0.97</v>
      </c>
      <c r="I1315" s="20">
        <v>0.1</v>
      </c>
      <c r="J1315" s="20">
        <v>0.47</v>
      </c>
      <c r="K1315" s="20">
        <v>2.9508999999999999</v>
      </c>
      <c r="L1315" s="35">
        <f t="shared" si="63"/>
        <v>0.1</v>
      </c>
      <c r="M1315" s="35">
        <f t="shared" si="64"/>
        <v>1</v>
      </c>
    </row>
    <row r="1316" spans="1:13" ht="27" hidden="1" thickBot="1">
      <c r="A1316" s="35">
        <f t="shared" si="62"/>
        <v>7</v>
      </c>
      <c r="B1316" s="89" t="s">
        <v>25</v>
      </c>
      <c r="C1316" s="88" t="s">
        <v>17</v>
      </c>
      <c r="D1316" s="125" t="s">
        <v>67</v>
      </c>
      <c r="E1316" s="20" t="s">
        <v>70</v>
      </c>
      <c r="F1316" s="20">
        <v>0.56000000000000005</v>
      </c>
      <c r="G1316" s="20">
        <v>0.81</v>
      </c>
      <c r="H1316" s="20">
        <v>0.94</v>
      </c>
      <c r="I1316" s="20">
        <v>0.1</v>
      </c>
      <c r="J1316" s="20">
        <v>0.48</v>
      </c>
      <c r="K1316" s="20">
        <v>2.8820000000000001</v>
      </c>
      <c r="L1316" s="35">
        <f t="shared" si="63"/>
        <v>0.1</v>
      </c>
      <c r="M1316" s="35">
        <f t="shared" si="64"/>
        <v>1</v>
      </c>
    </row>
    <row r="1317" spans="1:13" ht="14.4" hidden="1" thickBot="1">
      <c r="A1317" s="35">
        <f t="shared" si="62"/>
        <v>2</v>
      </c>
      <c r="B1317" s="89" t="s">
        <v>25</v>
      </c>
      <c r="C1317" s="88" t="s">
        <v>17</v>
      </c>
      <c r="D1317" s="125" t="s">
        <v>67</v>
      </c>
      <c r="E1317" s="20" t="s">
        <v>71</v>
      </c>
      <c r="F1317" s="20">
        <v>0.56000000000000005</v>
      </c>
      <c r="G1317" s="20">
        <v>0.56999999999999995</v>
      </c>
      <c r="H1317" s="20">
        <v>0.94</v>
      </c>
      <c r="I1317" s="20">
        <v>0.1</v>
      </c>
      <c r="J1317" s="20">
        <v>0.49</v>
      </c>
      <c r="K1317" s="20">
        <v>2.6496</v>
      </c>
      <c r="L1317" s="35">
        <f t="shared" si="63"/>
        <v>0.1</v>
      </c>
      <c r="M1317" s="35">
        <f t="shared" si="64"/>
        <v>1</v>
      </c>
    </row>
    <row r="1318" spans="1:13" ht="27" hidden="1" thickBot="1">
      <c r="A1318" s="35">
        <f t="shared" si="62"/>
        <v>19</v>
      </c>
      <c r="B1318" s="89" t="s">
        <v>25</v>
      </c>
      <c r="C1318" s="88" t="s">
        <v>17</v>
      </c>
      <c r="D1318" s="125" t="s">
        <v>67</v>
      </c>
      <c r="E1318" s="20" t="s">
        <v>75</v>
      </c>
      <c r="F1318" s="20">
        <v>0.56000000000000005</v>
      </c>
      <c r="G1318" s="20">
        <v>0.56000000000000005</v>
      </c>
      <c r="H1318" s="20">
        <v>0.94</v>
      </c>
      <c r="I1318" s="20">
        <v>0.1</v>
      </c>
      <c r="J1318" s="20">
        <v>0.45</v>
      </c>
      <c r="K1318" s="20">
        <v>2.6006</v>
      </c>
      <c r="L1318" s="35">
        <f t="shared" si="63"/>
        <v>0.1</v>
      </c>
      <c r="M1318" s="35">
        <f t="shared" si="64"/>
        <v>1</v>
      </c>
    </row>
    <row r="1319" spans="1:13" ht="40.200000000000003" hidden="1" thickBot="1">
      <c r="A1319" s="35">
        <f t="shared" si="62"/>
        <v>23</v>
      </c>
      <c r="B1319" s="89" t="s">
        <v>25</v>
      </c>
      <c r="C1319" s="88" t="s">
        <v>17</v>
      </c>
      <c r="D1319" s="125" t="s">
        <v>67</v>
      </c>
      <c r="E1319" s="20" t="s">
        <v>84</v>
      </c>
      <c r="F1319" s="20">
        <v>0.56000000000000005</v>
      </c>
      <c r="G1319" s="20">
        <v>0.56999999999999995</v>
      </c>
      <c r="H1319" s="20">
        <v>0.97</v>
      </c>
      <c r="I1319" s="20">
        <v>0.1</v>
      </c>
      <c r="J1319" s="20">
        <v>0.38</v>
      </c>
      <c r="K1319" s="20">
        <v>2.5775000000000001</v>
      </c>
      <c r="L1319" s="35">
        <f t="shared" si="63"/>
        <v>0.1</v>
      </c>
      <c r="M1319" s="35">
        <f t="shared" si="64"/>
        <v>1</v>
      </c>
    </row>
    <row r="1320" spans="1:13" ht="27" hidden="1" thickBot="1">
      <c r="A1320" s="35">
        <f t="shared" si="62"/>
        <v>3</v>
      </c>
      <c r="B1320" s="89" t="s">
        <v>25</v>
      </c>
      <c r="C1320" s="88" t="s">
        <v>17</v>
      </c>
      <c r="D1320" s="125" t="s">
        <v>67</v>
      </c>
      <c r="E1320" s="20" t="s">
        <v>85</v>
      </c>
      <c r="F1320" s="20">
        <v>0.56000000000000005</v>
      </c>
      <c r="G1320" s="20">
        <v>0.54</v>
      </c>
      <c r="H1320" s="20">
        <v>0.94</v>
      </c>
      <c r="I1320" s="20">
        <v>0.1</v>
      </c>
      <c r="J1320" s="20">
        <v>0.41</v>
      </c>
      <c r="K1320" s="20">
        <v>2.5396000000000001</v>
      </c>
      <c r="L1320" s="35">
        <f t="shared" si="63"/>
        <v>0.1</v>
      </c>
      <c r="M1320" s="35">
        <f t="shared" si="64"/>
        <v>1</v>
      </c>
    </row>
    <row r="1321" spans="1:13" ht="40.200000000000003" hidden="1" thickBot="1">
      <c r="A1321" s="35">
        <f t="shared" si="62"/>
        <v>23</v>
      </c>
      <c r="B1321" s="89" t="s">
        <v>25</v>
      </c>
      <c r="C1321" s="88" t="s">
        <v>17</v>
      </c>
      <c r="D1321" s="125" t="s">
        <v>67</v>
      </c>
      <c r="E1321" s="20" t="s">
        <v>89</v>
      </c>
      <c r="F1321" s="20">
        <v>0.56000000000000005</v>
      </c>
      <c r="G1321" s="20">
        <v>0.56999999999999995</v>
      </c>
      <c r="H1321" s="20">
        <v>0.94</v>
      </c>
      <c r="I1321" s="20">
        <v>0.1</v>
      </c>
      <c r="J1321" s="20">
        <v>0.36</v>
      </c>
      <c r="K1321" s="20">
        <v>2.5282</v>
      </c>
      <c r="L1321" s="35">
        <f t="shared" si="63"/>
        <v>0.1</v>
      </c>
      <c r="M1321" s="35">
        <f t="shared" si="64"/>
        <v>1</v>
      </c>
    </row>
    <row r="1322" spans="1:13" ht="27" hidden="1" thickBot="1">
      <c r="A1322" s="35">
        <f t="shared" si="62"/>
        <v>16</v>
      </c>
      <c r="B1322" s="89" t="s">
        <v>25</v>
      </c>
      <c r="C1322" s="88" t="s">
        <v>17</v>
      </c>
      <c r="D1322" s="125" t="s">
        <v>67</v>
      </c>
      <c r="E1322" s="20" t="s">
        <v>72</v>
      </c>
      <c r="F1322" s="20">
        <v>0.56000000000000005</v>
      </c>
      <c r="G1322" s="20">
        <v>0.39</v>
      </c>
      <c r="H1322" s="20">
        <v>0.94</v>
      </c>
      <c r="I1322" s="20">
        <v>0.1</v>
      </c>
      <c r="J1322" s="20">
        <v>0.5</v>
      </c>
      <c r="K1322" s="20">
        <v>2.4822000000000002</v>
      </c>
      <c r="L1322" s="35">
        <f t="shared" si="63"/>
        <v>0.1</v>
      </c>
      <c r="M1322" s="35">
        <f t="shared" si="64"/>
        <v>1</v>
      </c>
    </row>
    <row r="1323" spans="1:13" ht="27" hidden="1" thickBot="1">
      <c r="A1323" s="35">
        <f t="shared" si="62"/>
        <v>18</v>
      </c>
      <c r="B1323" s="89" t="s">
        <v>25</v>
      </c>
      <c r="C1323" s="88" t="s">
        <v>17</v>
      </c>
      <c r="D1323" s="125" t="s">
        <v>67</v>
      </c>
      <c r="E1323" s="20" t="s">
        <v>92</v>
      </c>
      <c r="F1323" s="20">
        <v>0.56999999999999995</v>
      </c>
      <c r="G1323" s="20">
        <v>0.38</v>
      </c>
      <c r="H1323" s="20">
        <v>0.94</v>
      </c>
      <c r="I1323" s="20">
        <v>0.1</v>
      </c>
      <c r="J1323" s="20">
        <v>0.49</v>
      </c>
      <c r="K1323" s="20">
        <v>2.4817</v>
      </c>
      <c r="L1323" s="35">
        <f t="shared" si="63"/>
        <v>0.1</v>
      </c>
      <c r="M1323" s="35">
        <f t="shared" si="64"/>
        <v>1</v>
      </c>
    </row>
    <row r="1324" spans="1:13" ht="27" hidden="1" thickBot="1">
      <c r="A1324" s="35">
        <f t="shared" si="62"/>
        <v>13</v>
      </c>
      <c r="B1324" s="89" t="s">
        <v>25</v>
      </c>
      <c r="C1324" s="88" t="s">
        <v>17</v>
      </c>
      <c r="D1324" s="125" t="s">
        <v>67</v>
      </c>
      <c r="E1324" s="20" t="s">
        <v>73</v>
      </c>
      <c r="F1324" s="20">
        <v>0.56000000000000005</v>
      </c>
      <c r="G1324" s="20">
        <v>0.42</v>
      </c>
      <c r="H1324" s="20">
        <v>0.97</v>
      </c>
      <c r="I1324" s="20">
        <v>0.1</v>
      </c>
      <c r="J1324" s="20">
        <v>0.44</v>
      </c>
      <c r="K1324" s="20">
        <v>2.4799000000000002</v>
      </c>
      <c r="L1324" s="35">
        <f t="shared" si="63"/>
        <v>0.1</v>
      </c>
      <c r="M1324" s="35">
        <f t="shared" si="64"/>
        <v>1</v>
      </c>
    </row>
    <row r="1325" spans="1:13" ht="40.200000000000003" hidden="1" thickBot="1">
      <c r="A1325" s="35">
        <f t="shared" si="62"/>
        <v>4</v>
      </c>
      <c r="B1325" s="89" t="s">
        <v>25</v>
      </c>
      <c r="C1325" s="88" t="s">
        <v>17</v>
      </c>
      <c r="D1325" s="125" t="s">
        <v>67</v>
      </c>
      <c r="E1325" s="20" t="s">
        <v>86</v>
      </c>
      <c r="F1325" s="20">
        <v>0.56000000000000005</v>
      </c>
      <c r="G1325" s="20">
        <v>0.28000000000000003</v>
      </c>
      <c r="H1325" s="20">
        <v>0.94</v>
      </c>
      <c r="I1325" s="20">
        <v>0.19</v>
      </c>
      <c r="J1325" s="20">
        <v>0.47</v>
      </c>
      <c r="K1325" s="20">
        <v>2.4394</v>
      </c>
      <c r="L1325" s="35">
        <f t="shared" si="63"/>
        <v>0.1</v>
      </c>
      <c r="M1325" s="35">
        <f t="shared" si="64"/>
        <v>2</v>
      </c>
    </row>
    <row r="1326" spans="1:13" ht="27" hidden="1" thickBot="1">
      <c r="A1326" s="35">
        <f t="shared" si="62"/>
        <v>11</v>
      </c>
      <c r="B1326" s="89" t="s">
        <v>25</v>
      </c>
      <c r="C1326" s="88" t="s">
        <v>17</v>
      </c>
      <c r="D1326" s="125" t="s">
        <v>67</v>
      </c>
      <c r="E1326" s="20" t="s">
        <v>76</v>
      </c>
      <c r="F1326" s="20">
        <v>0.56000000000000005</v>
      </c>
      <c r="G1326" s="20">
        <v>0.31</v>
      </c>
      <c r="H1326" s="20">
        <v>0.94</v>
      </c>
      <c r="I1326" s="20">
        <v>0.1</v>
      </c>
      <c r="J1326" s="20">
        <v>0.53</v>
      </c>
      <c r="K1326" s="20">
        <v>2.4283000000000001</v>
      </c>
      <c r="L1326" s="35">
        <f t="shared" si="63"/>
        <v>0.1</v>
      </c>
      <c r="M1326" s="35">
        <f t="shared" si="64"/>
        <v>1</v>
      </c>
    </row>
    <row r="1327" spans="1:13" ht="14.4" hidden="1" thickBot="1">
      <c r="A1327" s="35">
        <f t="shared" si="62"/>
        <v>8</v>
      </c>
      <c r="B1327" s="89" t="s">
        <v>25</v>
      </c>
      <c r="C1327" s="88" t="s">
        <v>17</v>
      </c>
      <c r="D1327" s="125" t="s">
        <v>67</v>
      </c>
      <c r="E1327" s="20" t="s">
        <v>80</v>
      </c>
      <c r="F1327" s="20">
        <v>0.56000000000000005</v>
      </c>
      <c r="G1327" s="20">
        <v>0.28000000000000003</v>
      </c>
      <c r="H1327" s="20">
        <v>0.94</v>
      </c>
      <c r="I1327" s="20">
        <v>0.19</v>
      </c>
      <c r="J1327" s="20">
        <v>0.39</v>
      </c>
      <c r="K1327" s="20">
        <v>2.363</v>
      </c>
      <c r="L1327" s="35">
        <f t="shared" si="63"/>
        <v>0.1</v>
      </c>
      <c r="M1327" s="35">
        <f t="shared" si="64"/>
        <v>2</v>
      </c>
    </row>
    <row r="1328" spans="1:13" ht="27" hidden="1" thickBot="1">
      <c r="A1328" s="35">
        <f t="shared" si="62"/>
        <v>9</v>
      </c>
      <c r="B1328" s="89" t="s">
        <v>25</v>
      </c>
      <c r="C1328" s="88" t="s">
        <v>17</v>
      </c>
      <c r="D1328" s="125" t="s">
        <v>67</v>
      </c>
      <c r="E1328" s="20" t="s">
        <v>93</v>
      </c>
      <c r="F1328" s="20">
        <v>0.56000000000000005</v>
      </c>
      <c r="G1328" s="20">
        <v>0.21</v>
      </c>
      <c r="H1328" s="20">
        <v>0.97</v>
      </c>
      <c r="I1328" s="20">
        <v>0.1</v>
      </c>
      <c r="J1328" s="20">
        <v>0.46</v>
      </c>
      <c r="K1328" s="20">
        <v>2.2946</v>
      </c>
      <c r="L1328" s="35">
        <f t="shared" si="63"/>
        <v>0.1</v>
      </c>
      <c r="M1328" s="35">
        <f t="shared" si="64"/>
        <v>1</v>
      </c>
    </row>
    <row r="1329" spans="1:13" ht="27" hidden="1" thickBot="1">
      <c r="A1329" s="35">
        <f t="shared" si="62"/>
        <v>9</v>
      </c>
      <c r="B1329" s="89" t="s">
        <v>25</v>
      </c>
      <c r="C1329" s="88" t="s">
        <v>17</v>
      </c>
      <c r="D1329" s="125" t="s">
        <v>67</v>
      </c>
      <c r="E1329" s="20" t="s">
        <v>95</v>
      </c>
      <c r="F1329" s="20">
        <v>0.56000000000000005</v>
      </c>
      <c r="G1329" s="20">
        <v>0.21</v>
      </c>
      <c r="H1329" s="20">
        <v>0.94</v>
      </c>
      <c r="I1329" s="20">
        <v>0.1</v>
      </c>
      <c r="J1329" s="20">
        <v>0.46</v>
      </c>
      <c r="K1329" s="20">
        <v>2.2656000000000001</v>
      </c>
      <c r="L1329" s="35">
        <f t="shared" si="63"/>
        <v>0.1</v>
      </c>
      <c r="M1329" s="35">
        <f t="shared" si="64"/>
        <v>1</v>
      </c>
    </row>
    <row r="1330" spans="1:13" ht="27" hidden="1" thickBot="1">
      <c r="A1330" s="35">
        <f t="shared" si="62"/>
        <v>12</v>
      </c>
      <c r="B1330" s="89" t="s">
        <v>25</v>
      </c>
      <c r="C1330" s="88" t="s">
        <v>17</v>
      </c>
      <c r="D1330" s="125" t="s">
        <v>67</v>
      </c>
      <c r="E1330" s="20" t="s">
        <v>82</v>
      </c>
      <c r="F1330" s="20">
        <v>0.56000000000000005</v>
      </c>
      <c r="G1330" s="20">
        <v>0.14000000000000001</v>
      </c>
      <c r="H1330" s="20">
        <v>0.97</v>
      </c>
      <c r="I1330" s="20">
        <v>0.1</v>
      </c>
      <c r="J1330" s="20">
        <v>0.47</v>
      </c>
      <c r="K1330" s="20">
        <v>2.2317999999999998</v>
      </c>
      <c r="L1330" s="35">
        <f t="shared" si="63"/>
        <v>0.1</v>
      </c>
      <c r="M1330" s="35">
        <f t="shared" si="64"/>
        <v>1</v>
      </c>
    </row>
    <row r="1331" spans="1:13" ht="40.200000000000003" hidden="1" thickBot="1">
      <c r="A1331" s="35">
        <f t="shared" si="62"/>
        <v>14</v>
      </c>
      <c r="B1331" s="89" t="s">
        <v>25</v>
      </c>
      <c r="C1331" s="88" t="s">
        <v>17</v>
      </c>
      <c r="D1331" s="125" t="s">
        <v>67</v>
      </c>
      <c r="E1331" s="20" t="s">
        <v>90</v>
      </c>
      <c r="F1331" s="20">
        <v>0.56000000000000005</v>
      </c>
      <c r="G1331" s="20">
        <v>0.2</v>
      </c>
      <c r="H1331" s="20">
        <v>0.97</v>
      </c>
      <c r="I1331" s="20">
        <v>0.1</v>
      </c>
      <c r="J1331" s="20">
        <v>0.35</v>
      </c>
      <c r="K1331" s="20">
        <v>2.173</v>
      </c>
      <c r="L1331" s="35">
        <f t="shared" si="63"/>
        <v>0.1</v>
      </c>
      <c r="M1331" s="35">
        <f t="shared" si="64"/>
        <v>1</v>
      </c>
    </row>
    <row r="1332" spans="1:13" ht="40.200000000000003" hidden="1" thickBot="1">
      <c r="A1332" s="35">
        <f t="shared" si="62"/>
        <v>14</v>
      </c>
      <c r="B1332" s="89" t="s">
        <v>25</v>
      </c>
      <c r="C1332" s="88" t="s">
        <v>17</v>
      </c>
      <c r="D1332" s="125" t="s">
        <v>67</v>
      </c>
      <c r="E1332" s="20" t="s">
        <v>91</v>
      </c>
      <c r="F1332" s="20">
        <v>0.56000000000000005</v>
      </c>
      <c r="G1332" s="20">
        <v>0.2</v>
      </c>
      <c r="H1332" s="20">
        <v>0.94</v>
      </c>
      <c r="I1332" s="20">
        <v>0.1</v>
      </c>
      <c r="J1332" s="20">
        <v>0.35</v>
      </c>
      <c r="K1332" s="20">
        <v>2.1417000000000002</v>
      </c>
      <c r="L1332" s="35">
        <f t="shared" si="63"/>
        <v>0.1</v>
      </c>
      <c r="M1332" s="35">
        <f t="shared" si="64"/>
        <v>1</v>
      </c>
    </row>
    <row r="1333" spans="1:13" ht="14.4" hidden="1" thickBot="1">
      <c r="A1333" s="35">
        <f t="shared" si="62"/>
        <v>8</v>
      </c>
      <c r="B1333" s="89" t="s">
        <v>25</v>
      </c>
      <c r="C1333" s="88" t="s">
        <v>17</v>
      </c>
      <c r="D1333" s="125" t="s">
        <v>67</v>
      </c>
      <c r="E1333" s="20" t="s">
        <v>83</v>
      </c>
      <c r="F1333" s="20">
        <v>0.56000000000000005</v>
      </c>
      <c r="G1333" s="20">
        <v>0.25</v>
      </c>
      <c r="H1333" s="20">
        <v>0.97</v>
      </c>
      <c r="I1333" s="20">
        <v>0.19</v>
      </c>
      <c r="J1333" s="20">
        <v>0.16</v>
      </c>
      <c r="K1333" s="20">
        <v>2.1360999999999999</v>
      </c>
      <c r="L1333" s="35">
        <f t="shared" si="63"/>
        <v>0.1</v>
      </c>
      <c r="M1333" s="35">
        <f t="shared" si="64"/>
        <v>2</v>
      </c>
    </row>
    <row r="1334" spans="1:13" ht="27" hidden="1" thickBot="1">
      <c r="A1334" s="35">
        <f t="shared" si="62"/>
        <v>5</v>
      </c>
      <c r="B1334" s="89" t="s">
        <v>25</v>
      </c>
      <c r="C1334" s="88" t="s">
        <v>17</v>
      </c>
      <c r="D1334" s="125" t="s">
        <v>67</v>
      </c>
      <c r="E1334" s="20" t="s">
        <v>88</v>
      </c>
      <c r="F1334" s="20">
        <v>0.56000000000000005</v>
      </c>
      <c r="G1334" s="20">
        <v>0.12</v>
      </c>
      <c r="H1334" s="20">
        <v>0.97</v>
      </c>
      <c r="I1334" s="20">
        <v>0.1</v>
      </c>
      <c r="J1334" s="20">
        <v>0.37</v>
      </c>
      <c r="K1334" s="20">
        <v>2.1158000000000001</v>
      </c>
      <c r="L1334" s="35">
        <f t="shared" si="63"/>
        <v>0.1</v>
      </c>
      <c r="M1334" s="35">
        <f t="shared" si="64"/>
        <v>1</v>
      </c>
    </row>
    <row r="1335" spans="1:13" ht="27" hidden="1" thickBot="1">
      <c r="A1335" s="35">
        <f t="shared" si="62"/>
        <v>13</v>
      </c>
      <c r="B1335" s="89" t="s">
        <v>25</v>
      </c>
      <c r="C1335" s="88" t="s">
        <v>17</v>
      </c>
      <c r="D1335" s="125" t="s">
        <v>67</v>
      </c>
      <c r="E1335" s="20" t="s">
        <v>77</v>
      </c>
      <c r="F1335" s="20">
        <v>0.56000000000000005</v>
      </c>
      <c r="G1335" s="20">
        <v>0.35</v>
      </c>
      <c r="H1335" s="20">
        <v>0.94</v>
      </c>
      <c r="I1335" s="20">
        <v>0.1</v>
      </c>
      <c r="J1335" s="20">
        <v>0.17</v>
      </c>
      <c r="K1335" s="20">
        <v>2.1128999999999998</v>
      </c>
      <c r="L1335" s="35">
        <f t="shared" si="63"/>
        <v>0.1</v>
      </c>
      <c r="M1335" s="35">
        <f t="shared" si="64"/>
        <v>1</v>
      </c>
    </row>
    <row r="1336" spans="1:13" ht="27" hidden="1" thickBot="1">
      <c r="A1336" s="35">
        <f t="shared" si="62"/>
        <v>15</v>
      </c>
      <c r="B1336" s="89" t="s">
        <v>25</v>
      </c>
      <c r="C1336" s="88" t="s">
        <v>17</v>
      </c>
      <c r="D1336" s="125" t="s">
        <v>67</v>
      </c>
      <c r="E1336" s="20" t="s">
        <v>99</v>
      </c>
      <c r="F1336" s="20">
        <v>0.56000000000000005</v>
      </c>
      <c r="G1336" s="20">
        <v>0.08</v>
      </c>
      <c r="H1336" s="20">
        <v>0.94</v>
      </c>
      <c r="I1336" s="20">
        <v>0.1</v>
      </c>
      <c r="J1336" s="20">
        <v>0.44</v>
      </c>
      <c r="K1336" s="20">
        <v>2.1101999999999999</v>
      </c>
      <c r="L1336" s="35">
        <f t="shared" si="63"/>
        <v>0.1</v>
      </c>
      <c r="M1336" s="35">
        <f t="shared" si="64"/>
        <v>1</v>
      </c>
    </row>
    <row r="1337" spans="1:13" ht="40.200000000000003" hidden="1" thickBot="1">
      <c r="A1337" s="35">
        <f t="shared" si="62"/>
        <v>6</v>
      </c>
      <c r="B1337" s="89" t="s">
        <v>25</v>
      </c>
      <c r="C1337" s="88" t="s">
        <v>17</v>
      </c>
      <c r="D1337" s="125" t="s">
        <v>67</v>
      </c>
      <c r="E1337" s="20" t="s">
        <v>87</v>
      </c>
      <c r="F1337" s="20">
        <v>0.56000000000000005</v>
      </c>
      <c r="G1337" s="20">
        <v>0.04</v>
      </c>
      <c r="H1337" s="20">
        <v>0.94</v>
      </c>
      <c r="I1337" s="20">
        <v>0.19</v>
      </c>
      <c r="J1337" s="20">
        <v>0.38</v>
      </c>
      <c r="K1337" s="20">
        <v>2.1071</v>
      </c>
      <c r="L1337" s="35">
        <f t="shared" si="63"/>
        <v>0.1</v>
      </c>
      <c r="M1337" s="35">
        <f t="shared" si="64"/>
        <v>2</v>
      </c>
    </row>
    <row r="1338" spans="1:13" ht="27" hidden="1" thickBot="1">
      <c r="A1338" s="35">
        <f t="shared" si="62"/>
        <v>10</v>
      </c>
      <c r="B1338" s="89" t="s">
        <v>25</v>
      </c>
      <c r="C1338" s="88" t="s">
        <v>17</v>
      </c>
      <c r="D1338" s="125" t="s">
        <v>67</v>
      </c>
      <c r="E1338" s="20" t="s">
        <v>102</v>
      </c>
      <c r="F1338" s="20">
        <v>0.56000000000000005</v>
      </c>
      <c r="G1338" s="20">
        <v>7.0000000000000007E-2</v>
      </c>
      <c r="H1338" s="20">
        <v>0.94</v>
      </c>
      <c r="I1338" s="20">
        <v>0.1</v>
      </c>
      <c r="J1338" s="20">
        <v>0.42</v>
      </c>
      <c r="K1338" s="20">
        <v>2.0790999999999999</v>
      </c>
      <c r="L1338" s="35">
        <f t="shared" si="63"/>
        <v>0.1</v>
      </c>
      <c r="M1338" s="35">
        <f t="shared" si="64"/>
        <v>1</v>
      </c>
    </row>
    <row r="1339" spans="1:13" ht="40.200000000000003" hidden="1" thickBot="1">
      <c r="A1339" s="35">
        <f t="shared" si="62"/>
        <v>23</v>
      </c>
      <c r="B1339" s="89" t="s">
        <v>25</v>
      </c>
      <c r="C1339" s="88" t="s">
        <v>17</v>
      </c>
      <c r="D1339" s="125" t="s">
        <v>67</v>
      </c>
      <c r="E1339" s="20" t="s">
        <v>110</v>
      </c>
      <c r="F1339" s="20">
        <v>0.56000000000000005</v>
      </c>
      <c r="G1339" s="20">
        <v>0.56999999999999995</v>
      </c>
      <c r="H1339" s="20">
        <v>0.66</v>
      </c>
      <c r="I1339" s="20">
        <v>0.1</v>
      </c>
      <c r="J1339" s="20">
        <v>0.16</v>
      </c>
      <c r="K1339" s="20">
        <v>2.0417000000000001</v>
      </c>
      <c r="L1339" s="35">
        <f t="shared" si="63"/>
        <v>0.1</v>
      </c>
      <c r="M1339" s="35">
        <f t="shared" si="64"/>
        <v>1</v>
      </c>
    </row>
    <row r="1340" spans="1:13" ht="27" hidden="1" thickBot="1">
      <c r="A1340" s="35">
        <f t="shared" si="62"/>
        <v>16</v>
      </c>
      <c r="B1340" s="89" t="s">
        <v>25</v>
      </c>
      <c r="C1340" s="88" t="s">
        <v>17</v>
      </c>
      <c r="D1340" s="125" t="s">
        <v>67</v>
      </c>
      <c r="E1340" s="20" t="s">
        <v>78</v>
      </c>
      <c r="F1340" s="20">
        <v>0.56000000000000005</v>
      </c>
      <c r="G1340" s="20">
        <v>0.24</v>
      </c>
      <c r="H1340" s="20">
        <v>0.97</v>
      </c>
      <c r="I1340" s="20">
        <v>0.1</v>
      </c>
      <c r="J1340" s="20">
        <v>0.18</v>
      </c>
      <c r="K1340" s="20">
        <v>2.0390999999999999</v>
      </c>
      <c r="L1340" s="35">
        <f t="shared" si="63"/>
        <v>0.1</v>
      </c>
      <c r="M1340" s="35">
        <f t="shared" si="64"/>
        <v>1</v>
      </c>
    </row>
    <row r="1341" spans="1:13" ht="27" hidden="1" thickBot="1">
      <c r="A1341" s="35">
        <f t="shared" si="62"/>
        <v>22</v>
      </c>
      <c r="B1341" s="89" t="s">
        <v>25</v>
      </c>
      <c r="C1341" s="88" t="s">
        <v>17</v>
      </c>
      <c r="D1341" s="125" t="s">
        <v>67</v>
      </c>
      <c r="E1341" s="20" t="s">
        <v>209</v>
      </c>
      <c r="F1341" s="20">
        <v>0.56000000000000005</v>
      </c>
      <c r="G1341" s="20">
        <v>0.03</v>
      </c>
      <c r="H1341" s="20">
        <v>0.94</v>
      </c>
      <c r="I1341" s="20">
        <v>0.1</v>
      </c>
      <c r="J1341" s="20">
        <v>0.39</v>
      </c>
      <c r="K1341" s="20">
        <v>2.0181</v>
      </c>
      <c r="L1341" s="35">
        <f t="shared" si="63"/>
        <v>0.1</v>
      </c>
      <c r="M1341" s="35">
        <f t="shared" si="64"/>
        <v>1</v>
      </c>
    </row>
    <row r="1342" spans="1:13" ht="27" thickBot="1">
      <c r="A1342" s="35">
        <f t="shared" si="62"/>
        <v>1</v>
      </c>
      <c r="B1342" s="89" t="s">
        <v>25</v>
      </c>
      <c r="C1342" s="88" t="s">
        <v>17</v>
      </c>
      <c r="D1342" s="125" t="s">
        <v>67</v>
      </c>
      <c r="E1342" s="59" t="s">
        <v>100</v>
      </c>
      <c r="F1342" s="20">
        <v>0.56000000000000005</v>
      </c>
      <c r="G1342" s="20">
        <v>0</v>
      </c>
      <c r="H1342" s="20">
        <v>0.97</v>
      </c>
      <c r="I1342" s="20">
        <v>0.1</v>
      </c>
      <c r="J1342" s="20">
        <v>0.37</v>
      </c>
      <c r="K1342" s="20">
        <v>1.9964</v>
      </c>
      <c r="L1342" s="35">
        <f t="shared" si="63"/>
        <v>0.1</v>
      </c>
      <c r="M1342" s="35">
        <f t="shared" si="64"/>
        <v>1</v>
      </c>
    </row>
    <row r="1343" spans="1:13" ht="27" thickBot="1">
      <c r="A1343" s="35">
        <f t="shared" si="62"/>
        <v>1</v>
      </c>
      <c r="B1343" s="89" t="s">
        <v>25</v>
      </c>
      <c r="C1343" s="88" t="s">
        <v>17</v>
      </c>
      <c r="D1343" s="125" t="s">
        <v>67</v>
      </c>
      <c r="E1343" s="59" t="s">
        <v>104</v>
      </c>
      <c r="F1343" s="20">
        <v>0.56000000000000005</v>
      </c>
      <c r="G1343" s="20">
        <v>0</v>
      </c>
      <c r="H1343" s="20">
        <v>0.94</v>
      </c>
      <c r="I1343" s="20">
        <v>0.1</v>
      </c>
      <c r="J1343" s="20">
        <v>0.37</v>
      </c>
      <c r="K1343" s="20">
        <v>1.9637</v>
      </c>
      <c r="L1343" s="35">
        <f t="shared" si="63"/>
        <v>0.1</v>
      </c>
      <c r="M1343" s="35">
        <f t="shared" si="64"/>
        <v>1</v>
      </c>
    </row>
    <row r="1344" spans="1:13" ht="27" hidden="1" thickBot="1">
      <c r="A1344" s="35">
        <f t="shared" si="62"/>
        <v>5</v>
      </c>
      <c r="B1344" s="89" t="s">
        <v>25</v>
      </c>
      <c r="C1344" s="88" t="s">
        <v>17</v>
      </c>
      <c r="D1344" s="125" t="s">
        <v>67</v>
      </c>
      <c r="E1344" s="20" t="s">
        <v>94</v>
      </c>
      <c r="F1344" s="20">
        <v>0.56000000000000005</v>
      </c>
      <c r="G1344" s="20">
        <v>0.15</v>
      </c>
      <c r="H1344" s="20">
        <v>0.94</v>
      </c>
      <c r="I1344" s="20">
        <v>0.1</v>
      </c>
      <c r="J1344" s="20">
        <v>0.2</v>
      </c>
      <c r="K1344" s="20">
        <v>1.9401999999999999</v>
      </c>
      <c r="L1344" s="35">
        <f t="shared" si="63"/>
        <v>0.1</v>
      </c>
      <c r="M1344" s="35">
        <f t="shared" si="64"/>
        <v>1</v>
      </c>
    </row>
    <row r="1345" spans="1:13" ht="14.4" hidden="1" thickBot="1">
      <c r="A1345" s="35">
        <f t="shared" si="62"/>
        <v>2</v>
      </c>
      <c r="B1345" s="89" t="s">
        <v>25</v>
      </c>
      <c r="C1345" s="88" t="s">
        <v>17</v>
      </c>
      <c r="D1345" s="125" t="s">
        <v>67</v>
      </c>
      <c r="E1345" s="20" t="s">
        <v>103</v>
      </c>
      <c r="F1345" s="20">
        <v>0.56000000000000005</v>
      </c>
      <c r="G1345" s="20">
        <v>0</v>
      </c>
      <c r="H1345" s="20">
        <v>0.97</v>
      </c>
      <c r="I1345" s="20">
        <v>0.1</v>
      </c>
      <c r="J1345" s="20">
        <v>0.3</v>
      </c>
      <c r="K1345" s="20">
        <v>1.9248000000000001</v>
      </c>
      <c r="L1345" s="35">
        <f t="shared" si="63"/>
        <v>0.1</v>
      </c>
      <c r="M1345" s="35">
        <f t="shared" si="64"/>
        <v>1</v>
      </c>
    </row>
    <row r="1346" spans="1:13" ht="40.200000000000003" hidden="1" thickBot="1">
      <c r="A1346" s="35">
        <f t="shared" si="62"/>
        <v>4</v>
      </c>
      <c r="B1346" s="89" t="s">
        <v>25</v>
      </c>
      <c r="C1346" s="88" t="s">
        <v>17</v>
      </c>
      <c r="D1346" s="125" t="s">
        <v>67</v>
      </c>
      <c r="E1346" s="20" t="s">
        <v>107</v>
      </c>
      <c r="F1346" s="20">
        <v>0.56000000000000005</v>
      </c>
      <c r="G1346" s="20">
        <v>0</v>
      </c>
      <c r="H1346" s="20">
        <v>0.97</v>
      </c>
      <c r="I1346" s="20">
        <v>0.19</v>
      </c>
      <c r="J1346" s="20">
        <v>0.16</v>
      </c>
      <c r="K1346" s="20">
        <v>1.8841000000000001</v>
      </c>
      <c r="L1346" s="35">
        <f t="shared" si="63"/>
        <v>0.1</v>
      </c>
      <c r="M1346" s="35">
        <f t="shared" si="64"/>
        <v>2</v>
      </c>
    </row>
    <row r="1347" spans="1:13" ht="40.200000000000003" hidden="1" thickBot="1">
      <c r="A1347" s="35">
        <f t="shared" si="62"/>
        <v>6</v>
      </c>
      <c r="B1347" s="89" t="s">
        <v>25</v>
      </c>
      <c r="C1347" s="88" t="s">
        <v>17</v>
      </c>
      <c r="D1347" s="125" t="s">
        <v>67</v>
      </c>
      <c r="E1347" s="20" t="s">
        <v>105</v>
      </c>
      <c r="F1347" s="20">
        <v>0.56000000000000005</v>
      </c>
      <c r="G1347" s="20">
        <v>0.04</v>
      </c>
      <c r="H1347" s="20">
        <v>0.69</v>
      </c>
      <c r="I1347" s="20">
        <v>0.19</v>
      </c>
      <c r="J1347" s="20">
        <v>0.33</v>
      </c>
      <c r="K1347" s="20">
        <v>1.8068</v>
      </c>
      <c r="L1347" s="35">
        <f t="shared" si="63"/>
        <v>0.1</v>
      </c>
      <c r="M1347" s="35">
        <f t="shared" si="64"/>
        <v>2</v>
      </c>
    </row>
    <row r="1348" spans="1:13" ht="40.200000000000003" hidden="1" thickBot="1">
      <c r="A1348" s="35">
        <f t="shared" si="62"/>
        <v>17</v>
      </c>
      <c r="B1348" s="89" t="s">
        <v>25</v>
      </c>
      <c r="C1348" s="88" t="s">
        <v>17</v>
      </c>
      <c r="D1348" s="125" t="s">
        <v>67</v>
      </c>
      <c r="E1348" s="20" t="s">
        <v>113</v>
      </c>
      <c r="F1348" s="20">
        <v>0.56000000000000005</v>
      </c>
      <c r="G1348" s="20">
        <v>0.08</v>
      </c>
      <c r="H1348" s="20">
        <v>0.69</v>
      </c>
      <c r="I1348" s="20">
        <v>0.1</v>
      </c>
      <c r="J1348" s="20">
        <v>0.38</v>
      </c>
      <c r="K1348" s="20">
        <v>1.7984</v>
      </c>
      <c r="L1348" s="35">
        <f t="shared" si="63"/>
        <v>0.1</v>
      </c>
      <c r="M1348" s="35">
        <f t="shared" si="64"/>
        <v>1</v>
      </c>
    </row>
    <row r="1349" spans="1:13" ht="27" hidden="1" thickBot="1">
      <c r="A1349" s="35">
        <f t="shared" si="62"/>
        <v>9</v>
      </c>
      <c r="B1349" s="89" t="s">
        <v>25</v>
      </c>
      <c r="C1349" s="88" t="s">
        <v>17</v>
      </c>
      <c r="D1349" s="125" t="s">
        <v>67</v>
      </c>
      <c r="E1349" s="20" t="s">
        <v>111</v>
      </c>
      <c r="F1349" s="20">
        <v>0.56000000000000005</v>
      </c>
      <c r="G1349" s="20">
        <v>0.34</v>
      </c>
      <c r="H1349" s="20">
        <v>0.66</v>
      </c>
      <c r="I1349" s="20">
        <v>0.1</v>
      </c>
      <c r="J1349" s="20">
        <v>0.13</v>
      </c>
      <c r="K1349" s="20">
        <v>1.7824</v>
      </c>
      <c r="L1349" s="35">
        <f t="shared" si="63"/>
        <v>0.1</v>
      </c>
      <c r="M1349" s="35">
        <f t="shared" si="64"/>
        <v>1</v>
      </c>
    </row>
    <row r="1350" spans="1:13" ht="27" hidden="1" thickBot="1">
      <c r="A1350" s="35">
        <f t="shared" ref="A1350:A1413" si="65">IF(E1350="",0,--SUBSTITUTE(TRIM(RIGHT(SUBSTITUTE(E1350,"(",REPT(" ",99)),99)),")",))</f>
        <v>19</v>
      </c>
      <c r="B1350" s="89" t="s">
        <v>25</v>
      </c>
      <c r="C1350" s="88" t="s">
        <v>17</v>
      </c>
      <c r="D1350" s="125" t="s">
        <v>67</v>
      </c>
      <c r="E1350" s="20" t="s">
        <v>97</v>
      </c>
      <c r="F1350" s="20">
        <v>0.56000000000000005</v>
      </c>
      <c r="G1350" s="20">
        <v>0</v>
      </c>
      <c r="H1350" s="20">
        <v>0.97</v>
      </c>
      <c r="I1350" s="20">
        <v>0.1</v>
      </c>
      <c r="J1350" s="20">
        <v>0.15</v>
      </c>
      <c r="K1350" s="20">
        <v>1.7750999999999999</v>
      </c>
      <c r="L1350" s="35">
        <f t="shared" si="63"/>
        <v>0.1</v>
      </c>
      <c r="M1350" s="35">
        <f t="shared" si="64"/>
        <v>1</v>
      </c>
    </row>
    <row r="1351" spans="1:13" ht="27" hidden="1" thickBot="1">
      <c r="A1351" s="35">
        <f t="shared" si="65"/>
        <v>10</v>
      </c>
      <c r="B1351" s="89" t="s">
        <v>25</v>
      </c>
      <c r="C1351" s="88" t="s">
        <v>17</v>
      </c>
      <c r="D1351" s="125" t="s">
        <v>67</v>
      </c>
      <c r="E1351" s="20" t="s">
        <v>106</v>
      </c>
      <c r="F1351" s="20">
        <v>0.56000000000000005</v>
      </c>
      <c r="G1351" s="20">
        <v>0</v>
      </c>
      <c r="H1351" s="20">
        <v>0.97</v>
      </c>
      <c r="I1351" s="20">
        <v>0.1</v>
      </c>
      <c r="J1351" s="20">
        <v>0.14000000000000001</v>
      </c>
      <c r="K1351" s="20">
        <v>1.7668999999999999</v>
      </c>
      <c r="L1351" s="35">
        <f t="shared" si="63"/>
        <v>0.1</v>
      </c>
      <c r="M1351" s="35">
        <f t="shared" si="64"/>
        <v>1</v>
      </c>
    </row>
    <row r="1352" spans="1:13" ht="27" hidden="1" thickBot="1">
      <c r="A1352" s="35">
        <f t="shared" si="65"/>
        <v>7</v>
      </c>
      <c r="B1352" s="89" t="s">
        <v>25</v>
      </c>
      <c r="C1352" s="88" t="s">
        <v>17</v>
      </c>
      <c r="D1352" s="125" t="s">
        <v>67</v>
      </c>
      <c r="E1352" s="20" t="s">
        <v>96</v>
      </c>
      <c r="F1352" s="20">
        <v>0.56000000000000005</v>
      </c>
      <c r="G1352" s="20">
        <v>0.28999999999999998</v>
      </c>
      <c r="H1352" s="20">
        <v>0.66</v>
      </c>
      <c r="I1352" s="20">
        <v>0.1</v>
      </c>
      <c r="J1352" s="20">
        <v>0.14000000000000001</v>
      </c>
      <c r="K1352" s="20">
        <v>1.7379</v>
      </c>
      <c r="L1352" s="35">
        <f t="shared" si="63"/>
        <v>0.1</v>
      </c>
      <c r="M1352" s="35">
        <f t="shared" si="64"/>
        <v>1</v>
      </c>
    </row>
    <row r="1353" spans="1:13" ht="40.200000000000003" hidden="1" thickBot="1">
      <c r="A1353" s="35">
        <f t="shared" si="65"/>
        <v>17</v>
      </c>
      <c r="B1353" s="89" t="s">
        <v>25</v>
      </c>
      <c r="C1353" s="88" t="s">
        <v>17</v>
      </c>
      <c r="D1353" s="125" t="s">
        <v>67</v>
      </c>
      <c r="E1353" s="20" t="s">
        <v>109</v>
      </c>
      <c r="F1353" s="20">
        <v>0.56000000000000005</v>
      </c>
      <c r="G1353" s="20">
        <v>0</v>
      </c>
      <c r="H1353" s="20">
        <v>0.94</v>
      </c>
      <c r="I1353" s="20">
        <v>0.1</v>
      </c>
      <c r="J1353" s="20">
        <v>0.14000000000000001</v>
      </c>
      <c r="K1353" s="20">
        <v>1.7271000000000001</v>
      </c>
      <c r="L1353" s="35">
        <f t="shared" si="63"/>
        <v>0.1</v>
      </c>
      <c r="M1353" s="35">
        <f t="shared" si="64"/>
        <v>1</v>
      </c>
    </row>
    <row r="1354" spans="1:13" ht="40.200000000000003" hidden="1" thickBot="1">
      <c r="A1354" s="35">
        <f t="shared" si="65"/>
        <v>14</v>
      </c>
      <c r="B1354" s="89" t="s">
        <v>25</v>
      </c>
      <c r="C1354" s="88" t="s">
        <v>17</v>
      </c>
      <c r="D1354" s="125" t="s">
        <v>67</v>
      </c>
      <c r="E1354" s="20" t="s">
        <v>112</v>
      </c>
      <c r="F1354" s="20">
        <v>0.56000000000000005</v>
      </c>
      <c r="G1354" s="20">
        <v>0.19</v>
      </c>
      <c r="H1354" s="20">
        <v>0.66</v>
      </c>
      <c r="I1354" s="20">
        <v>0.1</v>
      </c>
      <c r="J1354" s="20">
        <v>0.14000000000000001</v>
      </c>
      <c r="K1354" s="20">
        <v>1.6417999999999999</v>
      </c>
      <c r="L1354" s="35">
        <f t="shared" si="63"/>
        <v>0.1</v>
      </c>
      <c r="M1354" s="35">
        <f t="shared" si="64"/>
        <v>1</v>
      </c>
    </row>
    <row r="1355" spans="1:13" ht="27" hidden="1" thickBot="1">
      <c r="A1355" s="35">
        <f t="shared" si="65"/>
        <v>12</v>
      </c>
      <c r="B1355" s="89" t="s">
        <v>25</v>
      </c>
      <c r="C1355" s="88" t="s">
        <v>17</v>
      </c>
      <c r="D1355" s="125" t="s">
        <v>67</v>
      </c>
      <c r="E1355" s="20" t="s">
        <v>101</v>
      </c>
      <c r="F1355" s="20">
        <v>0.56000000000000005</v>
      </c>
      <c r="G1355" s="20">
        <v>0</v>
      </c>
      <c r="H1355" s="20">
        <v>0.94</v>
      </c>
      <c r="I1355" s="20">
        <v>0.1</v>
      </c>
      <c r="J1355" s="20">
        <v>0</v>
      </c>
      <c r="K1355" s="20">
        <v>1.5915999999999999</v>
      </c>
      <c r="L1355" s="35">
        <f t="shared" si="63"/>
        <v>0.1</v>
      </c>
      <c r="M1355" s="35">
        <f t="shared" si="64"/>
        <v>1</v>
      </c>
    </row>
    <row r="1356" spans="1:13" ht="14.4" hidden="1" thickBot="1">
      <c r="A1356" s="35">
        <f t="shared" si="65"/>
        <v>2</v>
      </c>
      <c r="B1356" s="89" t="s">
        <v>25</v>
      </c>
      <c r="C1356" s="88" t="s">
        <v>17</v>
      </c>
      <c r="D1356" s="125" t="s">
        <v>67</v>
      </c>
      <c r="E1356" s="20" t="s">
        <v>114</v>
      </c>
      <c r="F1356" s="20">
        <v>0.56000000000000005</v>
      </c>
      <c r="G1356" s="20">
        <v>0.22</v>
      </c>
      <c r="H1356" s="20">
        <v>0.38</v>
      </c>
      <c r="I1356" s="20">
        <v>0.1</v>
      </c>
      <c r="J1356" s="20">
        <v>0.08</v>
      </c>
      <c r="K1356" s="20">
        <v>1.327</v>
      </c>
      <c r="L1356" s="35">
        <f t="shared" si="63"/>
        <v>0.1</v>
      </c>
      <c r="M1356" s="35">
        <f t="shared" si="64"/>
        <v>1</v>
      </c>
    </row>
    <row r="1357" spans="1:13" ht="27" thickBot="1">
      <c r="A1357" s="35">
        <f t="shared" si="65"/>
        <v>1</v>
      </c>
      <c r="B1357" s="89" t="s">
        <v>25</v>
      </c>
      <c r="C1357" s="88" t="s">
        <v>17</v>
      </c>
      <c r="D1357" s="125" t="s">
        <v>116</v>
      </c>
      <c r="E1357" s="59" t="s">
        <v>119</v>
      </c>
      <c r="F1357" s="20">
        <v>0.3</v>
      </c>
      <c r="G1357" s="20">
        <v>2.2599999999999998</v>
      </c>
      <c r="H1357" s="20">
        <v>1.01</v>
      </c>
      <c r="I1357" s="20">
        <v>0.09</v>
      </c>
      <c r="J1357" s="20">
        <v>0.19</v>
      </c>
      <c r="K1357" s="20">
        <v>3.8447</v>
      </c>
      <c r="L1357" s="35">
        <f t="shared" si="63"/>
        <v>0.09</v>
      </c>
      <c r="M1357" s="35">
        <f t="shared" si="64"/>
        <v>1</v>
      </c>
    </row>
    <row r="1358" spans="1:13" ht="40.200000000000003" hidden="1" thickBot="1">
      <c r="A1358" s="35">
        <f t="shared" si="65"/>
        <v>17</v>
      </c>
      <c r="B1358" s="89" t="s">
        <v>25</v>
      </c>
      <c r="C1358" s="88" t="s">
        <v>17</v>
      </c>
      <c r="D1358" s="125" t="s">
        <v>116</v>
      </c>
      <c r="E1358" s="20" t="s">
        <v>120</v>
      </c>
      <c r="F1358" s="20">
        <v>0.3</v>
      </c>
      <c r="G1358" s="20">
        <v>2.25</v>
      </c>
      <c r="H1358" s="20">
        <v>1.01</v>
      </c>
      <c r="I1358" s="20">
        <v>0.09</v>
      </c>
      <c r="J1358" s="20">
        <v>0.16</v>
      </c>
      <c r="K1358" s="20">
        <v>3.8083</v>
      </c>
      <c r="L1358" s="35">
        <f t="shared" si="63"/>
        <v>0.09</v>
      </c>
      <c r="M1358" s="35">
        <f t="shared" si="64"/>
        <v>1</v>
      </c>
    </row>
    <row r="1359" spans="1:13" ht="27" hidden="1" thickBot="1">
      <c r="A1359" s="35">
        <f t="shared" si="65"/>
        <v>21</v>
      </c>
      <c r="B1359" s="89" t="s">
        <v>25</v>
      </c>
      <c r="C1359" s="88" t="s">
        <v>17</v>
      </c>
      <c r="D1359" s="125" t="s">
        <v>116</v>
      </c>
      <c r="E1359" s="20" t="s">
        <v>117</v>
      </c>
      <c r="F1359" s="20">
        <v>0.3</v>
      </c>
      <c r="G1359" s="20">
        <v>1.82</v>
      </c>
      <c r="H1359" s="20">
        <v>1.01</v>
      </c>
      <c r="I1359" s="20">
        <v>0.18</v>
      </c>
      <c r="J1359" s="20">
        <v>0.21</v>
      </c>
      <c r="K1359" s="20">
        <v>3.5049000000000001</v>
      </c>
      <c r="L1359" s="35">
        <f t="shared" si="63"/>
        <v>0.09</v>
      </c>
      <c r="M1359" s="35">
        <f t="shared" si="64"/>
        <v>2</v>
      </c>
    </row>
    <row r="1360" spans="1:13" ht="27" hidden="1" thickBot="1">
      <c r="A1360" s="35">
        <f t="shared" si="65"/>
        <v>3</v>
      </c>
      <c r="B1360" s="89" t="s">
        <v>25</v>
      </c>
      <c r="C1360" s="88" t="s">
        <v>17</v>
      </c>
      <c r="D1360" s="125" t="s">
        <v>116</v>
      </c>
      <c r="E1360" s="20" t="s">
        <v>118</v>
      </c>
      <c r="F1360" s="20">
        <v>0.3</v>
      </c>
      <c r="G1360" s="20">
        <v>0.05</v>
      </c>
      <c r="H1360" s="20">
        <v>2.4</v>
      </c>
      <c r="I1360" s="20">
        <v>0.09</v>
      </c>
      <c r="J1360" s="20">
        <v>0.09</v>
      </c>
      <c r="K1360" s="20">
        <v>2.9285999999999999</v>
      </c>
      <c r="L1360" s="35">
        <f t="shared" si="63"/>
        <v>0.09</v>
      </c>
      <c r="M1360" s="35">
        <f t="shared" si="64"/>
        <v>1</v>
      </c>
    </row>
    <row r="1361" spans="1:13" ht="40.200000000000003" hidden="1" thickBot="1">
      <c r="A1361" s="35">
        <f t="shared" si="65"/>
        <v>23</v>
      </c>
      <c r="B1361" s="89" t="s">
        <v>25</v>
      </c>
      <c r="C1361" s="88" t="s">
        <v>17</v>
      </c>
      <c r="D1361" s="125" t="s">
        <v>116</v>
      </c>
      <c r="E1361" s="20" t="s">
        <v>128</v>
      </c>
      <c r="F1361" s="20">
        <v>0.3</v>
      </c>
      <c r="G1361" s="20">
        <v>1.34</v>
      </c>
      <c r="H1361" s="20">
        <v>1.01</v>
      </c>
      <c r="I1361" s="20">
        <v>0.09</v>
      </c>
      <c r="J1361" s="20">
        <v>0.12</v>
      </c>
      <c r="K1361" s="20">
        <v>2.8549000000000002</v>
      </c>
      <c r="L1361" s="35">
        <f t="shared" si="63"/>
        <v>0.09</v>
      </c>
      <c r="M1361" s="35">
        <f t="shared" si="64"/>
        <v>1</v>
      </c>
    </row>
    <row r="1362" spans="1:13" ht="40.200000000000003" hidden="1" thickBot="1">
      <c r="A1362" s="35">
        <f t="shared" si="65"/>
        <v>23</v>
      </c>
      <c r="B1362" s="89" t="s">
        <v>25</v>
      </c>
      <c r="C1362" s="88" t="s">
        <v>17</v>
      </c>
      <c r="D1362" s="125" t="s">
        <v>116</v>
      </c>
      <c r="E1362" s="20" t="s">
        <v>129</v>
      </c>
      <c r="F1362" s="20">
        <v>0.3</v>
      </c>
      <c r="G1362" s="20">
        <v>1.34</v>
      </c>
      <c r="H1362" s="20">
        <v>1.01</v>
      </c>
      <c r="I1362" s="20">
        <v>0.09</v>
      </c>
      <c r="J1362" s="20">
        <v>0.08</v>
      </c>
      <c r="K1362" s="20">
        <v>2.8094999999999999</v>
      </c>
      <c r="L1362" s="35">
        <f t="shared" si="63"/>
        <v>0.09</v>
      </c>
      <c r="M1362" s="35">
        <f t="shared" si="64"/>
        <v>1</v>
      </c>
    </row>
    <row r="1363" spans="1:13" ht="40.200000000000003" hidden="1" thickBot="1">
      <c r="A1363" s="35">
        <f t="shared" si="65"/>
        <v>23</v>
      </c>
      <c r="B1363" s="89" t="s">
        <v>25</v>
      </c>
      <c r="C1363" s="88" t="s">
        <v>17</v>
      </c>
      <c r="D1363" s="125" t="s">
        <v>116</v>
      </c>
      <c r="E1363" s="20" t="s">
        <v>133</v>
      </c>
      <c r="F1363" s="20">
        <v>0.3</v>
      </c>
      <c r="G1363" s="20">
        <v>1.34</v>
      </c>
      <c r="H1363" s="20">
        <v>0.93</v>
      </c>
      <c r="I1363" s="20">
        <v>0.09</v>
      </c>
      <c r="J1363" s="20">
        <v>0.08</v>
      </c>
      <c r="K1363" s="20">
        <v>2.7321</v>
      </c>
      <c r="L1363" s="35">
        <f t="shared" si="63"/>
        <v>0.09</v>
      </c>
      <c r="M1363" s="35">
        <f t="shared" si="64"/>
        <v>1</v>
      </c>
    </row>
    <row r="1364" spans="1:13" ht="27" hidden="1" thickBot="1">
      <c r="A1364" s="35">
        <f t="shared" si="65"/>
        <v>19</v>
      </c>
      <c r="B1364" s="89" t="s">
        <v>25</v>
      </c>
      <c r="C1364" s="88" t="s">
        <v>17</v>
      </c>
      <c r="D1364" s="125" t="s">
        <v>116</v>
      </c>
      <c r="E1364" s="20" t="s">
        <v>122</v>
      </c>
      <c r="F1364" s="20">
        <v>0.3</v>
      </c>
      <c r="G1364" s="20">
        <v>1.0900000000000001</v>
      </c>
      <c r="H1364" s="20">
        <v>1.01</v>
      </c>
      <c r="I1364" s="20">
        <v>0.09</v>
      </c>
      <c r="J1364" s="20">
        <v>0.16</v>
      </c>
      <c r="K1364" s="20">
        <v>2.6423999999999999</v>
      </c>
      <c r="L1364" s="35">
        <f t="shared" si="63"/>
        <v>0.09</v>
      </c>
      <c r="M1364" s="35">
        <f t="shared" si="64"/>
        <v>1</v>
      </c>
    </row>
    <row r="1365" spans="1:13" ht="27" hidden="1" thickBot="1">
      <c r="A1365" s="35">
        <f t="shared" si="65"/>
        <v>22</v>
      </c>
      <c r="B1365" s="89" t="s">
        <v>25</v>
      </c>
      <c r="C1365" s="88" t="s">
        <v>17</v>
      </c>
      <c r="D1365" s="125" t="s">
        <v>116</v>
      </c>
      <c r="E1365" s="20" t="s">
        <v>210</v>
      </c>
      <c r="F1365" s="20">
        <v>0.3</v>
      </c>
      <c r="G1365" s="20">
        <v>0.86</v>
      </c>
      <c r="H1365" s="20">
        <v>1.01</v>
      </c>
      <c r="I1365" s="20">
        <v>0.09</v>
      </c>
      <c r="J1365" s="20">
        <v>0.11</v>
      </c>
      <c r="K1365" s="20">
        <v>2.3689</v>
      </c>
      <c r="L1365" s="35">
        <f t="shared" si="63"/>
        <v>0.09</v>
      </c>
      <c r="M1365" s="35">
        <f t="shared" si="64"/>
        <v>1</v>
      </c>
    </row>
    <row r="1366" spans="1:13" ht="27" hidden="1" thickBot="1">
      <c r="A1366" s="35">
        <f t="shared" si="65"/>
        <v>9</v>
      </c>
      <c r="B1366" s="89" t="s">
        <v>25</v>
      </c>
      <c r="C1366" s="88" t="s">
        <v>17</v>
      </c>
      <c r="D1366" s="125" t="s">
        <v>116</v>
      </c>
      <c r="E1366" s="20" t="s">
        <v>130</v>
      </c>
      <c r="F1366" s="20">
        <v>0.3</v>
      </c>
      <c r="G1366" s="20">
        <v>0.79</v>
      </c>
      <c r="H1366" s="20">
        <v>1.01</v>
      </c>
      <c r="I1366" s="20">
        <v>0.09</v>
      </c>
      <c r="J1366" s="20">
        <v>0.16</v>
      </c>
      <c r="K1366" s="20">
        <v>2.3443000000000001</v>
      </c>
      <c r="L1366" s="35">
        <f t="shared" si="63"/>
        <v>0.09</v>
      </c>
      <c r="M1366" s="35">
        <f t="shared" si="64"/>
        <v>1</v>
      </c>
    </row>
    <row r="1367" spans="1:13" ht="27" hidden="1" thickBot="1">
      <c r="A1367" s="35">
        <f t="shared" si="65"/>
        <v>10</v>
      </c>
      <c r="B1367" s="89" t="s">
        <v>25</v>
      </c>
      <c r="C1367" s="88" t="s">
        <v>17</v>
      </c>
      <c r="D1367" s="125" t="s">
        <v>116</v>
      </c>
      <c r="E1367" s="20" t="s">
        <v>126</v>
      </c>
      <c r="F1367" s="20">
        <v>0.3</v>
      </c>
      <c r="G1367" s="20">
        <v>0.76</v>
      </c>
      <c r="H1367" s="20">
        <v>1.01</v>
      </c>
      <c r="I1367" s="20">
        <v>0.09</v>
      </c>
      <c r="J1367" s="20">
        <v>0.18</v>
      </c>
      <c r="K1367" s="20">
        <v>2.3359000000000001</v>
      </c>
      <c r="L1367" s="35">
        <f t="shared" si="63"/>
        <v>0.09</v>
      </c>
      <c r="M1367" s="35">
        <f t="shared" si="64"/>
        <v>1</v>
      </c>
    </row>
    <row r="1368" spans="1:13" ht="27" hidden="1" thickBot="1">
      <c r="A1368" s="35">
        <f t="shared" si="65"/>
        <v>13</v>
      </c>
      <c r="B1368" s="89" t="s">
        <v>25</v>
      </c>
      <c r="C1368" s="88" t="s">
        <v>17</v>
      </c>
      <c r="D1368" s="125" t="s">
        <v>116</v>
      </c>
      <c r="E1368" s="20" t="s">
        <v>123</v>
      </c>
      <c r="F1368" s="20">
        <v>0.3</v>
      </c>
      <c r="G1368" s="20">
        <v>0.74</v>
      </c>
      <c r="H1368" s="20">
        <v>1.01</v>
      </c>
      <c r="I1368" s="20">
        <v>0.09</v>
      </c>
      <c r="J1368" s="20">
        <v>0.14000000000000001</v>
      </c>
      <c r="K1368" s="20">
        <v>2.2810000000000001</v>
      </c>
      <c r="L1368" s="35">
        <f t="shared" si="63"/>
        <v>0.09</v>
      </c>
      <c r="M1368" s="35">
        <f t="shared" si="64"/>
        <v>1</v>
      </c>
    </row>
    <row r="1369" spans="1:13" ht="27" hidden="1" thickBot="1">
      <c r="A1369" s="35">
        <f t="shared" si="65"/>
        <v>16</v>
      </c>
      <c r="B1369" s="89" t="s">
        <v>25</v>
      </c>
      <c r="C1369" s="88" t="s">
        <v>17</v>
      </c>
      <c r="D1369" s="125" t="s">
        <v>116</v>
      </c>
      <c r="E1369" s="20" t="s">
        <v>121</v>
      </c>
      <c r="F1369" s="20">
        <v>0.3</v>
      </c>
      <c r="G1369" s="20">
        <v>0.61</v>
      </c>
      <c r="H1369" s="20">
        <v>1.01</v>
      </c>
      <c r="I1369" s="20">
        <v>0.09</v>
      </c>
      <c r="J1369" s="20">
        <v>0.22</v>
      </c>
      <c r="K1369" s="20">
        <v>2.2317999999999998</v>
      </c>
      <c r="L1369" s="35">
        <f t="shared" si="63"/>
        <v>0.09</v>
      </c>
      <c r="M1369" s="35">
        <f t="shared" si="64"/>
        <v>1</v>
      </c>
    </row>
    <row r="1370" spans="1:13" ht="27" hidden="1" thickBot="1">
      <c r="A1370" s="35">
        <f t="shared" si="65"/>
        <v>7</v>
      </c>
      <c r="B1370" s="89" t="s">
        <v>25</v>
      </c>
      <c r="C1370" s="88" t="s">
        <v>17</v>
      </c>
      <c r="D1370" s="125" t="s">
        <v>116</v>
      </c>
      <c r="E1370" s="20" t="s">
        <v>127</v>
      </c>
      <c r="F1370" s="20">
        <v>0.3</v>
      </c>
      <c r="G1370" s="20">
        <v>0.64</v>
      </c>
      <c r="H1370" s="20">
        <v>1.01</v>
      </c>
      <c r="I1370" s="20">
        <v>0.09</v>
      </c>
      <c r="J1370" s="20">
        <v>0.15</v>
      </c>
      <c r="K1370" s="20">
        <v>2.1836000000000002</v>
      </c>
      <c r="L1370" s="35">
        <f t="shared" si="63"/>
        <v>0.09</v>
      </c>
      <c r="M1370" s="35">
        <f t="shared" si="64"/>
        <v>1</v>
      </c>
    </row>
    <row r="1371" spans="1:13" ht="27" hidden="1" thickBot="1">
      <c r="A1371" s="35">
        <f t="shared" si="65"/>
        <v>13</v>
      </c>
      <c r="B1371" s="89" t="s">
        <v>25</v>
      </c>
      <c r="C1371" s="88" t="s">
        <v>17</v>
      </c>
      <c r="D1371" s="125" t="s">
        <v>116</v>
      </c>
      <c r="E1371" s="20" t="s">
        <v>125</v>
      </c>
      <c r="F1371" s="20">
        <v>0.3</v>
      </c>
      <c r="G1371" s="20">
        <v>0.69</v>
      </c>
      <c r="H1371" s="20">
        <v>0.93</v>
      </c>
      <c r="I1371" s="20">
        <v>0.09</v>
      </c>
      <c r="J1371" s="20">
        <v>0.14000000000000001</v>
      </c>
      <c r="K1371" s="20">
        <v>2.1482000000000001</v>
      </c>
      <c r="L1371" s="35">
        <f t="shared" si="63"/>
        <v>0.09</v>
      </c>
      <c r="M1371" s="35">
        <f t="shared" si="64"/>
        <v>1</v>
      </c>
    </row>
    <row r="1372" spans="1:13" ht="27" hidden="1" thickBot="1">
      <c r="A1372" s="35">
        <f t="shared" si="65"/>
        <v>3</v>
      </c>
      <c r="B1372" s="89" t="s">
        <v>25</v>
      </c>
      <c r="C1372" s="88" t="s">
        <v>17</v>
      </c>
      <c r="D1372" s="125" t="s">
        <v>116</v>
      </c>
      <c r="E1372" s="20" t="s">
        <v>139</v>
      </c>
      <c r="F1372" s="20">
        <v>0.3</v>
      </c>
      <c r="G1372" s="20">
        <v>0.63</v>
      </c>
      <c r="H1372" s="20">
        <v>1.01</v>
      </c>
      <c r="I1372" s="20">
        <v>0.09</v>
      </c>
      <c r="J1372" s="20">
        <v>0.12</v>
      </c>
      <c r="K1372" s="20">
        <v>2.1463000000000001</v>
      </c>
      <c r="L1372" s="35">
        <f t="shared" ref="L1372:L1435" si="66">_xlfn.MINIFS($I$603:$I$1452,$B$603:$B$1452,B1372,$D$603:$D$1452,D1372)</f>
        <v>0.09</v>
      </c>
      <c r="M1372" s="35">
        <f t="shared" ref="M1372:M1435" si="67">ROUND(I1372/L1372,0)</f>
        <v>1</v>
      </c>
    </row>
    <row r="1373" spans="1:13" ht="27" hidden="1" thickBot="1">
      <c r="A1373" s="35">
        <f t="shared" si="65"/>
        <v>9</v>
      </c>
      <c r="B1373" s="89" t="s">
        <v>25</v>
      </c>
      <c r="C1373" s="88" t="s">
        <v>17</v>
      </c>
      <c r="D1373" s="125" t="s">
        <v>116</v>
      </c>
      <c r="E1373" s="20" t="s">
        <v>132</v>
      </c>
      <c r="F1373" s="20">
        <v>0.3</v>
      </c>
      <c r="G1373" s="20">
        <v>0.69</v>
      </c>
      <c r="H1373" s="20">
        <v>1.01</v>
      </c>
      <c r="I1373" s="20">
        <v>0.09</v>
      </c>
      <c r="J1373" s="20">
        <v>0.05</v>
      </c>
      <c r="K1373" s="20">
        <v>2.1355</v>
      </c>
      <c r="L1373" s="35">
        <f t="shared" si="66"/>
        <v>0.09</v>
      </c>
      <c r="M1373" s="35">
        <f t="shared" si="67"/>
        <v>1</v>
      </c>
    </row>
    <row r="1374" spans="1:13" ht="14.4" hidden="1" thickBot="1">
      <c r="A1374" s="35">
        <f t="shared" si="65"/>
        <v>2</v>
      </c>
      <c r="B1374" s="89" t="s">
        <v>25</v>
      </c>
      <c r="C1374" s="88" t="s">
        <v>17</v>
      </c>
      <c r="D1374" s="125" t="s">
        <v>116</v>
      </c>
      <c r="E1374" s="20" t="s">
        <v>183</v>
      </c>
      <c r="F1374" s="20">
        <v>0.3</v>
      </c>
      <c r="G1374" s="20">
        <v>0.54</v>
      </c>
      <c r="H1374" s="20">
        <v>1.01</v>
      </c>
      <c r="I1374" s="20">
        <v>0.09</v>
      </c>
      <c r="J1374" s="20">
        <v>0.15</v>
      </c>
      <c r="K1374" s="20">
        <v>2.0813000000000001</v>
      </c>
      <c r="L1374" s="35">
        <f t="shared" si="66"/>
        <v>0.09</v>
      </c>
      <c r="M1374" s="35">
        <f t="shared" si="67"/>
        <v>1</v>
      </c>
    </row>
    <row r="1375" spans="1:13" ht="27" hidden="1" thickBot="1">
      <c r="A1375" s="35">
        <f t="shared" si="65"/>
        <v>9</v>
      </c>
      <c r="B1375" s="89" t="s">
        <v>25</v>
      </c>
      <c r="C1375" s="88" t="s">
        <v>17</v>
      </c>
      <c r="D1375" s="125" t="s">
        <v>116</v>
      </c>
      <c r="E1375" s="20" t="s">
        <v>134</v>
      </c>
      <c r="F1375" s="20">
        <v>0.3</v>
      </c>
      <c r="G1375" s="20">
        <v>0.69</v>
      </c>
      <c r="H1375" s="20">
        <v>0.93</v>
      </c>
      <c r="I1375" s="20">
        <v>0.09</v>
      </c>
      <c r="J1375" s="20">
        <v>0.05</v>
      </c>
      <c r="K1375" s="20">
        <v>2.0579999999999998</v>
      </c>
      <c r="L1375" s="35">
        <f t="shared" si="66"/>
        <v>0.09</v>
      </c>
      <c r="M1375" s="35">
        <f t="shared" si="67"/>
        <v>1</v>
      </c>
    </row>
    <row r="1376" spans="1:13" ht="27" hidden="1" thickBot="1">
      <c r="A1376" s="35">
        <f t="shared" si="65"/>
        <v>18</v>
      </c>
      <c r="B1376" s="89" t="s">
        <v>25</v>
      </c>
      <c r="C1376" s="88" t="s">
        <v>17</v>
      </c>
      <c r="D1376" s="125" t="s">
        <v>116</v>
      </c>
      <c r="E1376" s="20" t="s">
        <v>187</v>
      </c>
      <c r="F1376" s="20">
        <v>0.3</v>
      </c>
      <c r="G1376" s="20">
        <v>0.46</v>
      </c>
      <c r="H1376" s="20">
        <v>1.01</v>
      </c>
      <c r="I1376" s="20">
        <v>0.09</v>
      </c>
      <c r="J1376" s="20">
        <v>0.15</v>
      </c>
      <c r="K1376" s="20">
        <v>2.0047000000000001</v>
      </c>
      <c r="L1376" s="35">
        <f t="shared" si="66"/>
        <v>0.09</v>
      </c>
      <c r="M1376" s="35">
        <f t="shared" si="67"/>
        <v>1</v>
      </c>
    </row>
    <row r="1377" spans="1:13" ht="27" hidden="1" thickBot="1">
      <c r="A1377" s="35">
        <f t="shared" si="65"/>
        <v>11</v>
      </c>
      <c r="B1377" s="89" t="s">
        <v>25</v>
      </c>
      <c r="C1377" s="88" t="s">
        <v>17</v>
      </c>
      <c r="D1377" s="125" t="s">
        <v>116</v>
      </c>
      <c r="E1377" s="20" t="s">
        <v>131</v>
      </c>
      <c r="F1377" s="20">
        <v>0.3</v>
      </c>
      <c r="G1377" s="20">
        <v>0.37</v>
      </c>
      <c r="H1377" s="20">
        <v>1.01</v>
      </c>
      <c r="I1377" s="20">
        <v>0.09</v>
      </c>
      <c r="J1377" s="20">
        <v>0.18</v>
      </c>
      <c r="K1377" s="20">
        <v>1.9386000000000001</v>
      </c>
      <c r="L1377" s="35">
        <f t="shared" si="66"/>
        <v>0.09</v>
      </c>
      <c r="M1377" s="35">
        <f t="shared" si="67"/>
        <v>1</v>
      </c>
    </row>
    <row r="1378" spans="1:13" ht="27" hidden="1" thickBot="1">
      <c r="A1378" s="35">
        <f t="shared" si="65"/>
        <v>3</v>
      </c>
      <c r="B1378" s="89" t="s">
        <v>25</v>
      </c>
      <c r="C1378" s="88" t="s">
        <v>17</v>
      </c>
      <c r="D1378" s="125" t="s">
        <v>116</v>
      </c>
      <c r="E1378" s="20" t="s">
        <v>144</v>
      </c>
      <c r="F1378" s="20">
        <v>0.3</v>
      </c>
      <c r="G1378" s="20">
        <v>0.52</v>
      </c>
      <c r="H1378" s="20">
        <v>0.93</v>
      </c>
      <c r="I1378" s="20">
        <v>0.09</v>
      </c>
      <c r="J1378" s="20">
        <v>0.03</v>
      </c>
      <c r="K1378" s="20">
        <v>1.8681000000000001</v>
      </c>
      <c r="L1378" s="35">
        <f t="shared" si="66"/>
        <v>0.09</v>
      </c>
      <c r="M1378" s="35">
        <f t="shared" si="67"/>
        <v>1</v>
      </c>
    </row>
    <row r="1379" spans="1:13" ht="40.200000000000003" hidden="1" thickBot="1">
      <c r="A1379" s="35">
        <f t="shared" si="65"/>
        <v>4</v>
      </c>
      <c r="B1379" s="89" t="s">
        <v>25</v>
      </c>
      <c r="C1379" s="88" t="s">
        <v>17</v>
      </c>
      <c r="D1379" s="125" t="s">
        <v>116</v>
      </c>
      <c r="E1379" s="20" t="s">
        <v>190</v>
      </c>
      <c r="F1379" s="20">
        <v>0.3</v>
      </c>
      <c r="G1379" s="20">
        <v>0.26</v>
      </c>
      <c r="H1379" s="20">
        <v>1.01</v>
      </c>
      <c r="I1379" s="20">
        <v>0.18</v>
      </c>
      <c r="J1379" s="20">
        <v>0.13</v>
      </c>
      <c r="K1379" s="20">
        <v>1.8681000000000001</v>
      </c>
      <c r="L1379" s="35">
        <f t="shared" si="66"/>
        <v>0.09</v>
      </c>
      <c r="M1379" s="35">
        <f t="shared" si="67"/>
        <v>2</v>
      </c>
    </row>
    <row r="1380" spans="1:13" ht="14.4" hidden="1" thickBot="1">
      <c r="A1380" s="35">
        <f t="shared" si="65"/>
        <v>8</v>
      </c>
      <c r="B1380" s="89" t="s">
        <v>25</v>
      </c>
      <c r="C1380" s="88" t="s">
        <v>17</v>
      </c>
      <c r="D1380" s="125" t="s">
        <v>116</v>
      </c>
      <c r="E1380" s="20" t="s">
        <v>184</v>
      </c>
      <c r="F1380" s="20">
        <v>0.3</v>
      </c>
      <c r="G1380" s="20">
        <v>0.21</v>
      </c>
      <c r="H1380" s="20">
        <v>1.01</v>
      </c>
      <c r="I1380" s="20">
        <v>0.18</v>
      </c>
      <c r="J1380" s="20">
        <v>0.11</v>
      </c>
      <c r="K1380" s="20">
        <v>1.81</v>
      </c>
      <c r="L1380" s="35">
        <f t="shared" si="66"/>
        <v>0.09</v>
      </c>
      <c r="M1380" s="35">
        <f t="shared" si="67"/>
        <v>2</v>
      </c>
    </row>
    <row r="1381" spans="1:13" ht="40.200000000000003" hidden="1" thickBot="1">
      <c r="A1381" s="35">
        <f t="shared" si="65"/>
        <v>6</v>
      </c>
      <c r="B1381" s="89" t="s">
        <v>25</v>
      </c>
      <c r="C1381" s="88" t="s">
        <v>17</v>
      </c>
      <c r="D1381" s="125" t="s">
        <v>116</v>
      </c>
      <c r="E1381" s="20" t="s">
        <v>137</v>
      </c>
      <c r="F1381" s="20">
        <v>0.3</v>
      </c>
      <c r="G1381" s="20">
        <v>0.27</v>
      </c>
      <c r="H1381" s="20">
        <v>0.93</v>
      </c>
      <c r="I1381" s="20">
        <v>0.18</v>
      </c>
      <c r="J1381" s="20">
        <v>0.12</v>
      </c>
      <c r="K1381" s="20">
        <v>1.802</v>
      </c>
      <c r="L1381" s="35">
        <f t="shared" si="66"/>
        <v>0.09</v>
      </c>
      <c r="M1381" s="35">
        <f t="shared" si="67"/>
        <v>2</v>
      </c>
    </row>
    <row r="1382" spans="1:13" ht="40.200000000000003" hidden="1" thickBot="1">
      <c r="A1382" s="35">
        <f t="shared" si="65"/>
        <v>14</v>
      </c>
      <c r="B1382" s="89" t="s">
        <v>25</v>
      </c>
      <c r="C1382" s="88" t="s">
        <v>17</v>
      </c>
      <c r="D1382" s="125" t="s">
        <v>116</v>
      </c>
      <c r="E1382" s="20" t="s">
        <v>138</v>
      </c>
      <c r="F1382" s="20">
        <v>0.3</v>
      </c>
      <c r="G1382" s="20">
        <v>0.28000000000000003</v>
      </c>
      <c r="H1382" s="20">
        <v>1.01</v>
      </c>
      <c r="I1382" s="20">
        <v>0.09</v>
      </c>
      <c r="J1382" s="20">
        <v>0.12</v>
      </c>
      <c r="K1382" s="20">
        <v>1.7952999999999999</v>
      </c>
      <c r="L1382" s="35">
        <f t="shared" si="66"/>
        <v>0.09</v>
      </c>
      <c r="M1382" s="35">
        <f t="shared" si="67"/>
        <v>1</v>
      </c>
    </row>
    <row r="1383" spans="1:13" ht="27" hidden="1" thickBot="1">
      <c r="A1383" s="35">
        <f t="shared" si="65"/>
        <v>11</v>
      </c>
      <c r="B1383" s="89" t="s">
        <v>25</v>
      </c>
      <c r="C1383" s="88" t="s">
        <v>17</v>
      </c>
      <c r="D1383" s="125" t="s">
        <v>116</v>
      </c>
      <c r="E1383" s="20" t="s">
        <v>136</v>
      </c>
      <c r="F1383" s="20">
        <v>0.3</v>
      </c>
      <c r="G1383" s="20">
        <v>0.33</v>
      </c>
      <c r="H1383" s="20">
        <v>1.01</v>
      </c>
      <c r="I1383" s="20">
        <v>0.09</v>
      </c>
      <c r="J1383" s="20">
        <v>7.0000000000000007E-2</v>
      </c>
      <c r="K1383" s="20">
        <v>1.7898000000000001</v>
      </c>
      <c r="L1383" s="35">
        <f t="shared" si="66"/>
        <v>0.09</v>
      </c>
      <c r="M1383" s="35">
        <f t="shared" si="67"/>
        <v>1</v>
      </c>
    </row>
    <row r="1384" spans="1:13" ht="27" hidden="1" thickBot="1">
      <c r="A1384" s="35">
        <f t="shared" si="65"/>
        <v>5</v>
      </c>
      <c r="B1384" s="89" t="s">
        <v>25</v>
      </c>
      <c r="C1384" s="88" t="s">
        <v>17</v>
      </c>
      <c r="D1384" s="125" t="s">
        <v>116</v>
      </c>
      <c r="E1384" s="20" t="s">
        <v>124</v>
      </c>
      <c r="F1384" s="20">
        <v>0.3</v>
      </c>
      <c r="G1384" s="20">
        <v>0.3</v>
      </c>
      <c r="H1384" s="20">
        <v>1.01</v>
      </c>
      <c r="I1384" s="20">
        <v>0.09</v>
      </c>
      <c r="J1384" s="20">
        <v>0.09</v>
      </c>
      <c r="K1384" s="20">
        <v>1.7817000000000001</v>
      </c>
      <c r="L1384" s="35">
        <f t="shared" si="66"/>
        <v>0.09</v>
      </c>
      <c r="M1384" s="35">
        <f t="shared" si="67"/>
        <v>1</v>
      </c>
    </row>
    <row r="1385" spans="1:13" ht="40.200000000000003" hidden="1" thickBot="1">
      <c r="A1385" s="35">
        <f t="shared" si="65"/>
        <v>6</v>
      </c>
      <c r="B1385" s="89" t="s">
        <v>25</v>
      </c>
      <c r="C1385" s="88" t="s">
        <v>17</v>
      </c>
      <c r="D1385" s="125" t="s">
        <v>116</v>
      </c>
      <c r="E1385" s="20" t="s">
        <v>145</v>
      </c>
      <c r="F1385" s="20">
        <v>0.3</v>
      </c>
      <c r="G1385" s="20">
        <v>0.22</v>
      </c>
      <c r="H1385" s="20">
        <v>1.01</v>
      </c>
      <c r="I1385" s="20">
        <v>0.18</v>
      </c>
      <c r="J1385" s="20">
        <v>0.06</v>
      </c>
      <c r="K1385" s="20">
        <v>1.7685999999999999</v>
      </c>
      <c r="L1385" s="35">
        <f t="shared" si="66"/>
        <v>0.09</v>
      </c>
      <c r="M1385" s="35">
        <f t="shared" si="67"/>
        <v>2</v>
      </c>
    </row>
    <row r="1386" spans="1:13" ht="14.4" hidden="1" thickBot="1">
      <c r="A1386" s="35">
        <f t="shared" si="65"/>
        <v>8</v>
      </c>
      <c r="B1386" s="89" t="s">
        <v>25</v>
      </c>
      <c r="C1386" s="88" t="s">
        <v>17</v>
      </c>
      <c r="D1386" s="125" t="s">
        <v>116</v>
      </c>
      <c r="E1386" s="20" t="s">
        <v>185</v>
      </c>
      <c r="F1386" s="20">
        <v>0.3</v>
      </c>
      <c r="G1386" s="20">
        <v>0.23</v>
      </c>
      <c r="H1386" s="20">
        <v>0.93</v>
      </c>
      <c r="I1386" s="20">
        <v>0.18</v>
      </c>
      <c r="J1386" s="20">
        <v>0.11</v>
      </c>
      <c r="K1386" s="20">
        <v>1.7447999999999999</v>
      </c>
      <c r="L1386" s="35">
        <f t="shared" si="66"/>
        <v>0.09</v>
      </c>
      <c r="M1386" s="35">
        <f t="shared" si="67"/>
        <v>2</v>
      </c>
    </row>
    <row r="1387" spans="1:13" ht="27" hidden="1" thickBot="1">
      <c r="A1387" s="35">
        <f t="shared" si="65"/>
        <v>5</v>
      </c>
      <c r="B1387" s="89" t="s">
        <v>25</v>
      </c>
      <c r="C1387" s="88" t="s">
        <v>17</v>
      </c>
      <c r="D1387" s="125" t="s">
        <v>116</v>
      </c>
      <c r="E1387" s="20" t="s">
        <v>142</v>
      </c>
      <c r="F1387" s="20">
        <v>0.3</v>
      </c>
      <c r="G1387" s="20">
        <v>0.3</v>
      </c>
      <c r="H1387" s="20">
        <v>0.93</v>
      </c>
      <c r="I1387" s="20">
        <v>0.09</v>
      </c>
      <c r="J1387" s="20">
        <v>0.09</v>
      </c>
      <c r="K1387" s="20">
        <v>1.7108000000000001</v>
      </c>
      <c r="L1387" s="35">
        <f t="shared" si="66"/>
        <v>0.09</v>
      </c>
      <c r="M1387" s="35">
        <f t="shared" si="67"/>
        <v>1</v>
      </c>
    </row>
    <row r="1388" spans="1:13" ht="40.200000000000003" hidden="1" thickBot="1">
      <c r="A1388" s="35">
        <f t="shared" si="65"/>
        <v>14</v>
      </c>
      <c r="B1388" s="89" t="s">
        <v>25</v>
      </c>
      <c r="C1388" s="88" t="s">
        <v>17</v>
      </c>
      <c r="D1388" s="125" t="s">
        <v>116</v>
      </c>
      <c r="E1388" s="20" t="s">
        <v>141</v>
      </c>
      <c r="F1388" s="20">
        <v>0.3</v>
      </c>
      <c r="G1388" s="20">
        <v>0.21</v>
      </c>
      <c r="H1388" s="20">
        <v>1.01</v>
      </c>
      <c r="I1388" s="20">
        <v>0.09</v>
      </c>
      <c r="J1388" s="20">
        <v>0.05</v>
      </c>
      <c r="K1388" s="20">
        <v>1.6617</v>
      </c>
      <c r="L1388" s="35">
        <f t="shared" si="66"/>
        <v>0.09</v>
      </c>
      <c r="M1388" s="35">
        <f t="shared" si="67"/>
        <v>1</v>
      </c>
    </row>
    <row r="1389" spans="1:13" ht="27" hidden="1" thickBot="1">
      <c r="A1389" s="35">
        <f t="shared" si="65"/>
        <v>7</v>
      </c>
      <c r="B1389" s="89" t="s">
        <v>25</v>
      </c>
      <c r="C1389" s="88" t="s">
        <v>17</v>
      </c>
      <c r="D1389" s="125" t="s">
        <v>116</v>
      </c>
      <c r="E1389" s="20" t="s">
        <v>135</v>
      </c>
      <c r="F1389" s="20">
        <v>0.3</v>
      </c>
      <c r="G1389" s="20">
        <v>0.17</v>
      </c>
      <c r="H1389" s="20">
        <v>1.01</v>
      </c>
      <c r="I1389" s="20">
        <v>0.09</v>
      </c>
      <c r="J1389" s="20">
        <v>0.06</v>
      </c>
      <c r="K1389" s="20">
        <v>1.6187</v>
      </c>
      <c r="L1389" s="35">
        <f t="shared" si="66"/>
        <v>0.09</v>
      </c>
      <c r="M1389" s="35">
        <f t="shared" si="67"/>
        <v>1</v>
      </c>
    </row>
    <row r="1390" spans="1:13" ht="27" hidden="1" thickBot="1">
      <c r="A1390" s="35">
        <f t="shared" si="65"/>
        <v>12</v>
      </c>
      <c r="B1390" s="89" t="s">
        <v>25</v>
      </c>
      <c r="C1390" s="88" t="s">
        <v>17</v>
      </c>
      <c r="D1390" s="125" t="s">
        <v>116</v>
      </c>
      <c r="E1390" s="20" t="s">
        <v>186</v>
      </c>
      <c r="F1390" s="20">
        <v>0.3</v>
      </c>
      <c r="G1390" s="20">
        <v>0.11</v>
      </c>
      <c r="H1390" s="20">
        <v>1.01</v>
      </c>
      <c r="I1390" s="20">
        <v>0.09</v>
      </c>
      <c r="J1390" s="20">
        <v>0.11</v>
      </c>
      <c r="K1390" s="20">
        <v>1.6154999999999999</v>
      </c>
      <c r="L1390" s="35">
        <f t="shared" si="66"/>
        <v>0.09</v>
      </c>
      <c r="M1390" s="35">
        <f t="shared" si="67"/>
        <v>1</v>
      </c>
    </row>
    <row r="1391" spans="1:13" ht="27" hidden="1" thickBot="1">
      <c r="A1391" s="35">
        <f t="shared" si="65"/>
        <v>19</v>
      </c>
      <c r="B1391" s="89" t="s">
        <v>25</v>
      </c>
      <c r="C1391" s="88" t="s">
        <v>17</v>
      </c>
      <c r="D1391" s="125" t="s">
        <v>116</v>
      </c>
      <c r="E1391" s="20" t="s">
        <v>140</v>
      </c>
      <c r="F1391" s="20">
        <v>0.3</v>
      </c>
      <c r="G1391" s="20">
        <v>0.17</v>
      </c>
      <c r="H1391" s="20">
        <v>1.01</v>
      </c>
      <c r="I1391" s="20">
        <v>0.09</v>
      </c>
      <c r="J1391" s="20">
        <v>0.05</v>
      </c>
      <c r="K1391" s="20">
        <v>1.6122000000000001</v>
      </c>
      <c r="L1391" s="35">
        <f t="shared" si="66"/>
        <v>0.09</v>
      </c>
      <c r="M1391" s="35">
        <f t="shared" si="67"/>
        <v>1</v>
      </c>
    </row>
    <row r="1392" spans="1:13" ht="27" hidden="1" thickBot="1">
      <c r="A1392" s="35">
        <f t="shared" si="65"/>
        <v>15</v>
      </c>
      <c r="B1392" s="89" t="s">
        <v>25</v>
      </c>
      <c r="C1392" s="88" t="s">
        <v>17</v>
      </c>
      <c r="D1392" s="125" t="s">
        <v>116</v>
      </c>
      <c r="E1392" s="20" t="s">
        <v>191</v>
      </c>
      <c r="F1392" s="20">
        <v>0.3</v>
      </c>
      <c r="G1392" s="20">
        <v>0.08</v>
      </c>
      <c r="H1392" s="20">
        <v>1.01</v>
      </c>
      <c r="I1392" s="20">
        <v>0.09</v>
      </c>
      <c r="J1392" s="20">
        <v>0.12</v>
      </c>
      <c r="K1392" s="20">
        <v>1.5949</v>
      </c>
      <c r="L1392" s="35">
        <f t="shared" si="66"/>
        <v>0.09</v>
      </c>
      <c r="M1392" s="35">
        <f t="shared" si="67"/>
        <v>1</v>
      </c>
    </row>
    <row r="1393" spans="1:13" ht="40.200000000000003" hidden="1" thickBot="1">
      <c r="A1393" s="35">
        <f t="shared" si="65"/>
        <v>14</v>
      </c>
      <c r="B1393" s="89" t="s">
        <v>25</v>
      </c>
      <c r="C1393" s="88" t="s">
        <v>17</v>
      </c>
      <c r="D1393" s="125" t="s">
        <v>116</v>
      </c>
      <c r="E1393" s="20" t="s">
        <v>143</v>
      </c>
      <c r="F1393" s="20">
        <v>0.3</v>
      </c>
      <c r="G1393" s="20">
        <v>0.21</v>
      </c>
      <c r="H1393" s="20">
        <v>0.93</v>
      </c>
      <c r="I1393" s="20">
        <v>0.09</v>
      </c>
      <c r="J1393" s="20">
        <v>0.05</v>
      </c>
      <c r="K1393" s="20">
        <v>1.58</v>
      </c>
      <c r="L1393" s="35">
        <f t="shared" si="66"/>
        <v>0.09</v>
      </c>
      <c r="M1393" s="35">
        <f t="shared" si="67"/>
        <v>1</v>
      </c>
    </row>
    <row r="1394" spans="1:13" ht="27" hidden="1" thickBot="1">
      <c r="A1394" s="35">
        <f t="shared" si="65"/>
        <v>7</v>
      </c>
      <c r="B1394" s="89" t="s">
        <v>25</v>
      </c>
      <c r="C1394" s="88" t="s">
        <v>17</v>
      </c>
      <c r="D1394" s="125" t="s">
        <v>116</v>
      </c>
      <c r="E1394" s="20" t="s">
        <v>150</v>
      </c>
      <c r="F1394" s="20">
        <v>0.3</v>
      </c>
      <c r="G1394" s="20">
        <v>0.17</v>
      </c>
      <c r="H1394" s="20">
        <v>0.93</v>
      </c>
      <c r="I1394" s="20">
        <v>0.09</v>
      </c>
      <c r="J1394" s="20">
        <v>0.05</v>
      </c>
      <c r="K1394" s="20">
        <v>1.5387</v>
      </c>
      <c r="L1394" s="35">
        <f t="shared" si="66"/>
        <v>0.09</v>
      </c>
      <c r="M1394" s="35">
        <f t="shared" si="67"/>
        <v>1</v>
      </c>
    </row>
    <row r="1395" spans="1:13" ht="40.200000000000003" hidden="1" thickBot="1">
      <c r="A1395" s="35">
        <f t="shared" si="65"/>
        <v>4</v>
      </c>
      <c r="B1395" s="89" t="s">
        <v>25</v>
      </c>
      <c r="C1395" s="88" t="s">
        <v>17</v>
      </c>
      <c r="D1395" s="125" t="s">
        <v>116</v>
      </c>
      <c r="E1395" s="20" t="s">
        <v>193</v>
      </c>
      <c r="F1395" s="20">
        <v>0.3</v>
      </c>
      <c r="G1395" s="20">
        <v>0</v>
      </c>
      <c r="H1395" s="20">
        <v>1.01</v>
      </c>
      <c r="I1395" s="20">
        <v>0.18</v>
      </c>
      <c r="J1395" s="20">
        <v>0.05</v>
      </c>
      <c r="K1395" s="20">
        <v>1.5323</v>
      </c>
      <c r="L1395" s="35">
        <f t="shared" si="66"/>
        <v>0.09</v>
      </c>
      <c r="M1395" s="35">
        <f t="shared" si="67"/>
        <v>2</v>
      </c>
    </row>
    <row r="1396" spans="1:13" ht="27" hidden="1" thickBot="1">
      <c r="A1396" s="35">
        <f t="shared" si="65"/>
        <v>15</v>
      </c>
      <c r="B1396" s="89" t="s">
        <v>25</v>
      </c>
      <c r="C1396" s="88" t="s">
        <v>17</v>
      </c>
      <c r="D1396" s="125" t="s">
        <v>116</v>
      </c>
      <c r="E1396" s="20" t="s">
        <v>192</v>
      </c>
      <c r="F1396" s="20">
        <v>0.3</v>
      </c>
      <c r="G1396" s="20">
        <v>0</v>
      </c>
      <c r="H1396" s="20">
        <v>1.01</v>
      </c>
      <c r="I1396" s="20">
        <v>0.09</v>
      </c>
      <c r="J1396" s="20">
        <v>0.1</v>
      </c>
      <c r="K1396" s="20">
        <v>1.4946999999999999</v>
      </c>
      <c r="L1396" s="35">
        <f t="shared" si="66"/>
        <v>0.09</v>
      </c>
      <c r="M1396" s="35">
        <f t="shared" si="67"/>
        <v>1</v>
      </c>
    </row>
    <row r="1397" spans="1:13" ht="40.200000000000003" hidden="1" thickBot="1">
      <c r="A1397" s="35">
        <f t="shared" si="65"/>
        <v>17</v>
      </c>
      <c r="B1397" s="89" t="s">
        <v>25</v>
      </c>
      <c r="C1397" s="88" t="s">
        <v>17</v>
      </c>
      <c r="D1397" s="125" t="s">
        <v>116</v>
      </c>
      <c r="E1397" s="20" t="s">
        <v>147</v>
      </c>
      <c r="F1397" s="20">
        <v>0.3</v>
      </c>
      <c r="G1397" s="20">
        <v>0</v>
      </c>
      <c r="H1397" s="20">
        <v>1.01</v>
      </c>
      <c r="I1397" s="20">
        <v>0.09</v>
      </c>
      <c r="J1397" s="20">
        <v>0.1</v>
      </c>
      <c r="K1397" s="20">
        <v>1.4925999999999999</v>
      </c>
      <c r="L1397" s="35">
        <f t="shared" si="66"/>
        <v>0.09</v>
      </c>
      <c r="M1397" s="35">
        <f t="shared" si="67"/>
        <v>1</v>
      </c>
    </row>
    <row r="1398" spans="1:13" ht="27" hidden="1" thickBot="1">
      <c r="A1398" s="35">
        <f t="shared" si="65"/>
        <v>12</v>
      </c>
      <c r="B1398" s="89" t="s">
        <v>25</v>
      </c>
      <c r="C1398" s="88" t="s">
        <v>17</v>
      </c>
      <c r="D1398" s="125" t="s">
        <v>116</v>
      </c>
      <c r="E1398" s="20" t="s">
        <v>189</v>
      </c>
      <c r="F1398" s="20">
        <v>0.3</v>
      </c>
      <c r="G1398" s="20">
        <v>0.08</v>
      </c>
      <c r="H1398" s="20">
        <v>0.93</v>
      </c>
      <c r="I1398" s="20">
        <v>0.09</v>
      </c>
      <c r="J1398" s="20">
        <v>0.05</v>
      </c>
      <c r="K1398" s="20">
        <v>1.4515</v>
      </c>
      <c r="L1398" s="35">
        <f t="shared" si="66"/>
        <v>0.09</v>
      </c>
      <c r="M1398" s="35">
        <f t="shared" si="67"/>
        <v>1</v>
      </c>
    </row>
    <row r="1399" spans="1:13" ht="27" hidden="1" thickBot="1">
      <c r="A1399" s="35">
        <f t="shared" si="65"/>
        <v>22</v>
      </c>
      <c r="B1399" s="89" t="s">
        <v>25</v>
      </c>
      <c r="C1399" s="88" t="s">
        <v>17</v>
      </c>
      <c r="D1399" s="125" t="s">
        <v>116</v>
      </c>
      <c r="E1399" s="20" t="s">
        <v>211</v>
      </c>
      <c r="F1399" s="20">
        <v>0.3</v>
      </c>
      <c r="G1399" s="20">
        <v>0</v>
      </c>
      <c r="H1399" s="20">
        <v>1.01</v>
      </c>
      <c r="I1399" s="20">
        <v>0.09</v>
      </c>
      <c r="J1399" s="20">
        <v>0.05</v>
      </c>
      <c r="K1399" s="20">
        <v>1.4433</v>
      </c>
      <c r="L1399" s="35">
        <f t="shared" si="66"/>
        <v>0.09</v>
      </c>
      <c r="M1399" s="35">
        <f t="shared" si="67"/>
        <v>1</v>
      </c>
    </row>
    <row r="1400" spans="1:13" ht="14.4" hidden="1" thickBot="1">
      <c r="A1400" s="35">
        <f t="shared" si="65"/>
        <v>2</v>
      </c>
      <c r="B1400" s="89" t="s">
        <v>25</v>
      </c>
      <c r="C1400" s="88" t="s">
        <v>17</v>
      </c>
      <c r="D1400" s="125" t="s">
        <v>116</v>
      </c>
      <c r="E1400" s="20" t="s">
        <v>194</v>
      </c>
      <c r="F1400" s="20">
        <v>0.3</v>
      </c>
      <c r="G1400" s="20">
        <v>0</v>
      </c>
      <c r="H1400" s="20">
        <v>1.01</v>
      </c>
      <c r="I1400" s="20">
        <v>0.09</v>
      </c>
      <c r="J1400" s="20">
        <v>0.05</v>
      </c>
      <c r="K1400" s="20">
        <v>1.4419999999999999</v>
      </c>
      <c r="L1400" s="35">
        <f t="shared" si="66"/>
        <v>0.09</v>
      </c>
      <c r="M1400" s="35">
        <f t="shared" si="67"/>
        <v>1</v>
      </c>
    </row>
    <row r="1401" spans="1:13" ht="27" thickBot="1">
      <c r="A1401" s="35">
        <f t="shared" si="65"/>
        <v>1</v>
      </c>
      <c r="B1401" s="89" t="s">
        <v>25</v>
      </c>
      <c r="C1401" s="88" t="s">
        <v>17</v>
      </c>
      <c r="D1401" s="125" t="s">
        <v>116</v>
      </c>
      <c r="E1401" s="59" t="s">
        <v>149</v>
      </c>
      <c r="F1401" s="20">
        <v>0.3</v>
      </c>
      <c r="G1401" s="20">
        <v>0</v>
      </c>
      <c r="H1401" s="20">
        <v>1.01</v>
      </c>
      <c r="I1401" s="20">
        <v>0.09</v>
      </c>
      <c r="J1401" s="20">
        <v>0.05</v>
      </c>
      <c r="K1401" s="20">
        <v>1.4395</v>
      </c>
      <c r="L1401" s="35">
        <f t="shared" si="66"/>
        <v>0.09</v>
      </c>
      <c r="M1401" s="35">
        <f t="shared" si="67"/>
        <v>1</v>
      </c>
    </row>
    <row r="1402" spans="1:13" ht="27" hidden="1" thickBot="1">
      <c r="A1402" s="35">
        <f t="shared" si="65"/>
        <v>10</v>
      </c>
      <c r="B1402" s="89" t="s">
        <v>25</v>
      </c>
      <c r="C1402" s="88" t="s">
        <v>17</v>
      </c>
      <c r="D1402" s="125" t="s">
        <v>116</v>
      </c>
      <c r="E1402" s="20" t="s">
        <v>148</v>
      </c>
      <c r="F1402" s="20">
        <v>0.3</v>
      </c>
      <c r="G1402" s="20">
        <v>0</v>
      </c>
      <c r="H1402" s="20">
        <v>1.01</v>
      </c>
      <c r="I1402" s="20">
        <v>0.09</v>
      </c>
      <c r="J1402" s="20">
        <v>0.04</v>
      </c>
      <c r="K1402" s="20">
        <v>1.4361999999999999</v>
      </c>
      <c r="L1402" s="35">
        <f t="shared" si="66"/>
        <v>0.09</v>
      </c>
      <c r="M1402" s="35">
        <f t="shared" si="67"/>
        <v>1</v>
      </c>
    </row>
    <row r="1403" spans="1:13" ht="40.200000000000003" hidden="1" thickBot="1">
      <c r="A1403" s="35">
        <f t="shared" si="65"/>
        <v>17</v>
      </c>
      <c r="B1403" s="89" t="s">
        <v>25</v>
      </c>
      <c r="C1403" s="88" t="s">
        <v>17</v>
      </c>
      <c r="D1403" s="125" t="s">
        <v>116</v>
      </c>
      <c r="E1403" s="20" t="s">
        <v>152</v>
      </c>
      <c r="F1403" s="20">
        <v>0.3</v>
      </c>
      <c r="G1403" s="20">
        <v>0</v>
      </c>
      <c r="H1403" s="20">
        <v>0.93</v>
      </c>
      <c r="I1403" s="20">
        <v>0.09</v>
      </c>
      <c r="J1403" s="20">
        <v>0.09</v>
      </c>
      <c r="K1403" s="20">
        <v>1.4077999999999999</v>
      </c>
      <c r="L1403" s="35">
        <f t="shared" si="66"/>
        <v>0.09</v>
      </c>
      <c r="M1403" s="35">
        <f t="shared" si="67"/>
        <v>1</v>
      </c>
    </row>
    <row r="1404" spans="1:13" ht="27" hidden="1" thickBot="1">
      <c r="A1404" s="35">
        <f t="shared" si="65"/>
        <v>12</v>
      </c>
      <c r="B1404" s="89" t="s">
        <v>25</v>
      </c>
      <c r="C1404" s="88" t="s">
        <v>17</v>
      </c>
      <c r="D1404" s="125" t="s">
        <v>116</v>
      </c>
      <c r="E1404" s="20" t="s">
        <v>188</v>
      </c>
      <c r="F1404" s="20">
        <v>0.3</v>
      </c>
      <c r="G1404" s="20">
        <v>0</v>
      </c>
      <c r="H1404" s="20">
        <v>1.01</v>
      </c>
      <c r="I1404" s="20">
        <v>0.09</v>
      </c>
      <c r="J1404" s="20">
        <v>0</v>
      </c>
      <c r="K1404" s="20">
        <v>1.3936999999999999</v>
      </c>
      <c r="L1404" s="35">
        <f t="shared" si="66"/>
        <v>0.09</v>
      </c>
      <c r="M1404" s="35">
        <f t="shared" si="67"/>
        <v>1</v>
      </c>
    </row>
    <row r="1405" spans="1:13" ht="27" hidden="1" thickBot="1">
      <c r="A1405" s="35">
        <f t="shared" si="65"/>
        <v>13</v>
      </c>
      <c r="B1405" s="89" t="s">
        <v>25</v>
      </c>
      <c r="C1405" s="88" t="s">
        <v>17</v>
      </c>
      <c r="D1405" s="125" t="s">
        <v>116</v>
      </c>
      <c r="E1405" s="20" t="s">
        <v>154</v>
      </c>
      <c r="F1405" s="20">
        <v>0.3</v>
      </c>
      <c r="G1405" s="20">
        <v>0.7</v>
      </c>
      <c r="H1405" s="20">
        <v>0.23</v>
      </c>
      <c r="I1405" s="20">
        <v>0.09</v>
      </c>
      <c r="J1405" s="20">
        <v>0.04</v>
      </c>
      <c r="K1405" s="20">
        <v>1.3648</v>
      </c>
      <c r="L1405" s="35">
        <f t="shared" si="66"/>
        <v>0.09</v>
      </c>
      <c r="M1405" s="35">
        <f t="shared" si="67"/>
        <v>1</v>
      </c>
    </row>
    <row r="1406" spans="1:13" ht="27" thickBot="1">
      <c r="A1406" s="35">
        <f t="shared" si="65"/>
        <v>1</v>
      </c>
      <c r="B1406" s="89" t="s">
        <v>25</v>
      </c>
      <c r="C1406" s="88" t="s">
        <v>17</v>
      </c>
      <c r="D1406" s="125" t="s">
        <v>116</v>
      </c>
      <c r="E1406" s="59" t="s">
        <v>153</v>
      </c>
      <c r="F1406" s="20">
        <v>0.3</v>
      </c>
      <c r="G1406" s="20">
        <v>0</v>
      </c>
      <c r="H1406" s="20">
        <v>0.93</v>
      </c>
      <c r="I1406" s="20">
        <v>0.09</v>
      </c>
      <c r="J1406" s="20">
        <v>0.04</v>
      </c>
      <c r="K1406" s="20">
        <v>1.3579000000000001</v>
      </c>
      <c r="L1406" s="35">
        <f t="shared" si="66"/>
        <v>0.09</v>
      </c>
      <c r="M1406" s="35">
        <f t="shared" si="67"/>
        <v>1</v>
      </c>
    </row>
    <row r="1407" spans="1:13" ht="27" hidden="1" thickBot="1">
      <c r="A1407" s="35">
        <f t="shared" si="65"/>
        <v>15</v>
      </c>
      <c r="B1407" s="89" t="s">
        <v>25</v>
      </c>
      <c r="C1407" s="88" t="s">
        <v>17</v>
      </c>
      <c r="D1407" s="125" t="s">
        <v>155</v>
      </c>
      <c r="E1407" s="20" t="s">
        <v>195</v>
      </c>
      <c r="F1407" s="20">
        <v>0.26</v>
      </c>
      <c r="G1407" s="20">
        <v>0.17</v>
      </c>
      <c r="H1407" s="20">
        <v>3.34</v>
      </c>
      <c r="I1407" s="20">
        <v>0.22</v>
      </c>
      <c r="J1407" s="20">
        <v>0.13</v>
      </c>
      <c r="K1407" s="20">
        <v>4.1235999999999997</v>
      </c>
      <c r="L1407" s="35">
        <f t="shared" si="66"/>
        <v>0.22</v>
      </c>
      <c r="M1407" s="35">
        <f t="shared" si="67"/>
        <v>1</v>
      </c>
    </row>
    <row r="1408" spans="1:13" ht="27" hidden="1" thickBot="1">
      <c r="A1408" s="35">
        <f t="shared" si="65"/>
        <v>16</v>
      </c>
      <c r="B1408" s="89" t="s">
        <v>25</v>
      </c>
      <c r="C1408" s="88" t="s">
        <v>17</v>
      </c>
      <c r="D1408" s="125" t="s">
        <v>155</v>
      </c>
      <c r="E1408" s="20" t="s">
        <v>156</v>
      </c>
      <c r="F1408" s="20">
        <v>0.26</v>
      </c>
      <c r="G1408" s="20">
        <v>0.15</v>
      </c>
      <c r="H1408" s="20">
        <v>3.34</v>
      </c>
      <c r="I1408" s="20">
        <v>0.22</v>
      </c>
      <c r="J1408" s="20">
        <v>0.14000000000000001</v>
      </c>
      <c r="K1408" s="20">
        <v>4.1101000000000001</v>
      </c>
      <c r="L1408" s="35">
        <f t="shared" si="66"/>
        <v>0.22</v>
      </c>
      <c r="M1408" s="35">
        <f t="shared" si="67"/>
        <v>1</v>
      </c>
    </row>
    <row r="1409" spans="1:13" ht="27" hidden="1" thickBot="1">
      <c r="A1409" s="35">
        <f t="shared" si="65"/>
        <v>11</v>
      </c>
      <c r="B1409" s="89" t="s">
        <v>25</v>
      </c>
      <c r="C1409" s="88" t="s">
        <v>17</v>
      </c>
      <c r="D1409" s="125" t="s">
        <v>155</v>
      </c>
      <c r="E1409" s="20" t="s">
        <v>157</v>
      </c>
      <c r="F1409" s="20">
        <v>0.26</v>
      </c>
      <c r="G1409" s="20">
        <v>0.43</v>
      </c>
      <c r="H1409" s="20">
        <v>2.67</v>
      </c>
      <c r="I1409" s="20">
        <v>0.22</v>
      </c>
      <c r="J1409" s="20">
        <v>0.13</v>
      </c>
      <c r="K1409" s="20">
        <v>3.7132000000000001</v>
      </c>
      <c r="L1409" s="35">
        <f t="shared" si="66"/>
        <v>0.22</v>
      </c>
      <c r="M1409" s="35">
        <f t="shared" si="67"/>
        <v>1</v>
      </c>
    </row>
    <row r="1410" spans="1:13" ht="40.200000000000003" hidden="1" thickBot="1">
      <c r="A1410" s="35">
        <f t="shared" si="65"/>
        <v>4</v>
      </c>
      <c r="B1410" s="89" t="s">
        <v>25</v>
      </c>
      <c r="C1410" s="88" t="s">
        <v>17</v>
      </c>
      <c r="D1410" s="125" t="s">
        <v>155</v>
      </c>
      <c r="E1410" s="20" t="s">
        <v>197</v>
      </c>
      <c r="F1410" s="20">
        <v>0.26</v>
      </c>
      <c r="G1410" s="20">
        <v>0.17</v>
      </c>
      <c r="H1410" s="20">
        <v>2.67</v>
      </c>
      <c r="I1410" s="20">
        <v>0.43</v>
      </c>
      <c r="J1410" s="20">
        <v>0.12</v>
      </c>
      <c r="K1410" s="20">
        <v>3.6587999999999998</v>
      </c>
      <c r="L1410" s="35">
        <f t="shared" si="66"/>
        <v>0.22</v>
      </c>
      <c r="M1410" s="35">
        <f t="shared" si="67"/>
        <v>2</v>
      </c>
    </row>
    <row r="1411" spans="1:13" ht="14.4" hidden="1" thickBot="1">
      <c r="A1411" s="35">
        <f t="shared" si="65"/>
        <v>8</v>
      </c>
      <c r="B1411" s="89" t="s">
        <v>25</v>
      </c>
      <c r="C1411" s="88" t="s">
        <v>17</v>
      </c>
      <c r="D1411" s="125" t="s">
        <v>155</v>
      </c>
      <c r="E1411" s="20" t="s">
        <v>196</v>
      </c>
      <c r="F1411" s="20">
        <v>0.26</v>
      </c>
      <c r="G1411" s="20">
        <v>7.0000000000000007E-2</v>
      </c>
      <c r="H1411" s="20">
        <v>2.67</v>
      </c>
      <c r="I1411" s="20">
        <v>0.43</v>
      </c>
      <c r="J1411" s="20">
        <v>0.11</v>
      </c>
      <c r="K1411" s="20">
        <v>3.5512999999999999</v>
      </c>
      <c r="L1411" s="35">
        <f t="shared" si="66"/>
        <v>0.22</v>
      </c>
      <c r="M1411" s="35">
        <f t="shared" si="67"/>
        <v>2</v>
      </c>
    </row>
    <row r="1412" spans="1:13" ht="27" hidden="1" thickBot="1">
      <c r="A1412" s="35">
        <f t="shared" si="65"/>
        <v>18</v>
      </c>
      <c r="B1412" s="89" t="s">
        <v>25</v>
      </c>
      <c r="C1412" s="88" t="s">
        <v>17</v>
      </c>
      <c r="D1412" s="125" t="s">
        <v>155</v>
      </c>
      <c r="E1412" s="20" t="s">
        <v>198</v>
      </c>
      <c r="F1412" s="20">
        <v>0.27</v>
      </c>
      <c r="G1412" s="20">
        <v>0.26</v>
      </c>
      <c r="H1412" s="20">
        <v>2.67</v>
      </c>
      <c r="I1412" s="20">
        <v>0.22</v>
      </c>
      <c r="J1412" s="20">
        <v>0.1</v>
      </c>
      <c r="K1412" s="20">
        <v>3.5152000000000001</v>
      </c>
      <c r="L1412" s="35">
        <f t="shared" si="66"/>
        <v>0.22</v>
      </c>
      <c r="M1412" s="35">
        <f t="shared" si="67"/>
        <v>1</v>
      </c>
    </row>
    <row r="1413" spans="1:13" ht="40.200000000000003" hidden="1" thickBot="1">
      <c r="A1413" s="35">
        <f t="shared" si="65"/>
        <v>6</v>
      </c>
      <c r="B1413" s="89" t="s">
        <v>25</v>
      </c>
      <c r="C1413" s="88" t="s">
        <v>17</v>
      </c>
      <c r="D1413" s="125" t="s">
        <v>155</v>
      </c>
      <c r="E1413" s="20" t="s">
        <v>164</v>
      </c>
      <c r="F1413" s="20">
        <v>0.26</v>
      </c>
      <c r="G1413" s="20">
        <v>0</v>
      </c>
      <c r="H1413" s="20">
        <v>2.67</v>
      </c>
      <c r="I1413" s="20">
        <v>0.43</v>
      </c>
      <c r="J1413" s="20">
        <v>0.11</v>
      </c>
      <c r="K1413" s="20">
        <v>3.4828000000000001</v>
      </c>
      <c r="L1413" s="35">
        <f t="shared" si="66"/>
        <v>0.22</v>
      </c>
      <c r="M1413" s="35">
        <f t="shared" si="67"/>
        <v>2</v>
      </c>
    </row>
    <row r="1414" spans="1:13" ht="27" hidden="1" thickBot="1">
      <c r="A1414" s="35">
        <f t="shared" ref="A1414:A1477" si="68">IF(E1414="",0,--SUBSTITUTE(TRIM(RIGHT(SUBSTITUTE(E1414,"(",REPT(" ",99)),99)),")",))</f>
        <v>19</v>
      </c>
      <c r="B1414" s="89" t="s">
        <v>25</v>
      </c>
      <c r="C1414" s="88" t="s">
        <v>17</v>
      </c>
      <c r="D1414" s="125" t="s">
        <v>155</v>
      </c>
      <c r="E1414" s="20" t="s">
        <v>161</v>
      </c>
      <c r="F1414" s="20">
        <v>0.26</v>
      </c>
      <c r="G1414" s="20">
        <v>0.1</v>
      </c>
      <c r="H1414" s="20">
        <v>2.67</v>
      </c>
      <c r="I1414" s="20">
        <v>0.22</v>
      </c>
      <c r="J1414" s="20">
        <v>0.08</v>
      </c>
      <c r="K1414" s="20">
        <v>3.3359000000000001</v>
      </c>
      <c r="L1414" s="35">
        <f t="shared" si="66"/>
        <v>0.22</v>
      </c>
      <c r="M1414" s="35">
        <f t="shared" si="67"/>
        <v>1</v>
      </c>
    </row>
    <row r="1415" spans="1:13" ht="27" hidden="1" thickBot="1">
      <c r="A1415" s="35">
        <f t="shared" si="68"/>
        <v>3</v>
      </c>
      <c r="B1415" s="89" t="s">
        <v>25</v>
      </c>
      <c r="C1415" s="88" t="s">
        <v>17</v>
      </c>
      <c r="D1415" s="125" t="s">
        <v>155</v>
      </c>
      <c r="E1415" s="20" t="s">
        <v>163</v>
      </c>
      <c r="F1415" s="20">
        <v>0.26</v>
      </c>
      <c r="G1415" s="20">
        <v>0.03</v>
      </c>
      <c r="H1415" s="20">
        <v>2.67</v>
      </c>
      <c r="I1415" s="20">
        <v>0.22</v>
      </c>
      <c r="J1415" s="20">
        <v>0.1</v>
      </c>
      <c r="K1415" s="20">
        <v>3.2890000000000001</v>
      </c>
      <c r="L1415" s="35">
        <f t="shared" si="66"/>
        <v>0.22</v>
      </c>
      <c r="M1415" s="35">
        <f t="shared" si="67"/>
        <v>1</v>
      </c>
    </row>
    <row r="1416" spans="1:13" ht="27" hidden="1" thickBot="1">
      <c r="A1416" s="35">
        <f t="shared" si="68"/>
        <v>22</v>
      </c>
      <c r="B1416" s="89" t="s">
        <v>25</v>
      </c>
      <c r="C1416" s="88" t="s">
        <v>17</v>
      </c>
      <c r="D1416" s="125" t="s">
        <v>155</v>
      </c>
      <c r="E1416" s="20" t="s">
        <v>212</v>
      </c>
      <c r="F1416" s="20">
        <v>0.26</v>
      </c>
      <c r="G1416" s="20">
        <v>0</v>
      </c>
      <c r="H1416" s="20">
        <v>2.67</v>
      </c>
      <c r="I1416" s="20">
        <v>0.22</v>
      </c>
      <c r="J1416" s="20">
        <v>0.12</v>
      </c>
      <c r="K1416" s="20">
        <v>3.2677999999999998</v>
      </c>
      <c r="L1416" s="35">
        <f t="shared" si="66"/>
        <v>0.22</v>
      </c>
      <c r="M1416" s="35">
        <f t="shared" si="67"/>
        <v>1</v>
      </c>
    </row>
    <row r="1417" spans="1:13" ht="27" hidden="1" thickBot="1">
      <c r="A1417" s="35">
        <f t="shared" si="68"/>
        <v>22</v>
      </c>
      <c r="B1417" s="89" t="s">
        <v>25</v>
      </c>
      <c r="C1417" s="88" t="s">
        <v>17</v>
      </c>
      <c r="D1417" s="125" t="s">
        <v>155</v>
      </c>
      <c r="E1417" s="20" t="s">
        <v>213</v>
      </c>
      <c r="F1417" s="20">
        <v>0.26</v>
      </c>
      <c r="G1417" s="20">
        <v>0</v>
      </c>
      <c r="H1417" s="20">
        <v>2.67</v>
      </c>
      <c r="I1417" s="20">
        <v>0.22</v>
      </c>
      <c r="J1417" s="20">
        <v>0.12</v>
      </c>
      <c r="K1417" s="20">
        <v>3.2677999999999998</v>
      </c>
      <c r="L1417" s="35">
        <f t="shared" si="66"/>
        <v>0.22</v>
      </c>
      <c r="M1417" s="35">
        <f t="shared" si="67"/>
        <v>1</v>
      </c>
    </row>
    <row r="1418" spans="1:13" ht="14.4" hidden="1" thickBot="1">
      <c r="A1418" s="35">
        <f t="shared" si="68"/>
        <v>2</v>
      </c>
      <c r="B1418" s="89" t="s">
        <v>25</v>
      </c>
      <c r="C1418" s="88" t="s">
        <v>17</v>
      </c>
      <c r="D1418" s="125" t="s">
        <v>155</v>
      </c>
      <c r="E1418" s="20" t="s">
        <v>199</v>
      </c>
      <c r="F1418" s="20">
        <v>0.26</v>
      </c>
      <c r="G1418" s="20">
        <v>0</v>
      </c>
      <c r="H1418" s="20">
        <v>2.67</v>
      </c>
      <c r="I1418" s="20">
        <v>0.22</v>
      </c>
      <c r="J1418" s="20">
        <v>0.09</v>
      </c>
      <c r="K1418" s="20">
        <v>3.2404999999999999</v>
      </c>
      <c r="L1418" s="35">
        <f t="shared" si="66"/>
        <v>0.22</v>
      </c>
      <c r="M1418" s="35">
        <f t="shared" si="67"/>
        <v>1</v>
      </c>
    </row>
    <row r="1419" spans="1:13" ht="27" hidden="1" thickBot="1">
      <c r="A1419" s="35">
        <f t="shared" si="68"/>
        <v>5</v>
      </c>
      <c r="B1419" s="89" t="s">
        <v>25</v>
      </c>
      <c r="C1419" s="88" t="s">
        <v>17</v>
      </c>
      <c r="D1419" s="125" t="s">
        <v>155</v>
      </c>
      <c r="E1419" s="20" t="s">
        <v>159</v>
      </c>
      <c r="F1419" s="20">
        <v>0.26</v>
      </c>
      <c r="G1419" s="20">
        <v>0</v>
      </c>
      <c r="H1419" s="20">
        <v>2.67</v>
      </c>
      <c r="I1419" s="20">
        <v>0.22</v>
      </c>
      <c r="J1419" s="20">
        <v>7.0000000000000007E-2</v>
      </c>
      <c r="K1419" s="20">
        <v>3.2242000000000002</v>
      </c>
      <c r="L1419" s="35">
        <f t="shared" si="66"/>
        <v>0.22</v>
      </c>
      <c r="M1419" s="35">
        <f t="shared" si="67"/>
        <v>1</v>
      </c>
    </row>
    <row r="1420" spans="1:13" ht="27" hidden="1" thickBot="1">
      <c r="A1420" s="35">
        <f t="shared" si="68"/>
        <v>21</v>
      </c>
      <c r="B1420" s="89" t="s">
        <v>25</v>
      </c>
      <c r="C1420" s="88" t="s">
        <v>17</v>
      </c>
      <c r="D1420" s="125" t="s">
        <v>155</v>
      </c>
      <c r="E1420" s="20" t="s">
        <v>165</v>
      </c>
      <c r="F1420" s="20">
        <v>0.26</v>
      </c>
      <c r="G1420" s="20">
        <v>1.21</v>
      </c>
      <c r="H1420" s="20">
        <v>1.2</v>
      </c>
      <c r="I1420" s="20">
        <v>0.43</v>
      </c>
      <c r="J1420" s="20">
        <v>0.12</v>
      </c>
      <c r="K1420" s="20">
        <v>3.2231999999999998</v>
      </c>
      <c r="L1420" s="35">
        <f t="shared" si="66"/>
        <v>0.22</v>
      </c>
      <c r="M1420" s="35">
        <f t="shared" si="67"/>
        <v>2</v>
      </c>
    </row>
    <row r="1421" spans="1:13" ht="27" hidden="1" thickBot="1">
      <c r="A1421" s="35">
        <f t="shared" si="68"/>
        <v>13</v>
      </c>
      <c r="B1421" s="89" t="s">
        <v>25</v>
      </c>
      <c r="C1421" s="88" t="s">
        <v>17</v>
      </c>
      <c r="D1421" s="125" t="s">
        <v>155</v>
      </c>
      <c r="E1421" s="20" t="s">
        <v>162</v>
      </c>
      <c r="F1421" s="20">
        <v>0.26</v>
      </c>
      <c r="G1421" s="20">
        <v>0</v>
      </c>
      <c r="H1421" s="20">
        <v>2.67</v>
      </c>
      <c r="I1421" s="20">
        <v>0.22</v>
      </c>
      <c r="J1421" s="20">
        <v>0</v>
      </c>
      <c r="K1421" s="20">
        <v>3.1522999999999999</v>
      </c>
      <c r="L1421" s="35">
        <f t="shared" si="66"/>
        <v>0.22</v>
      </c>
      <c r="M1421" s="35">
        <f t="shared" si="67"/>
        <v>1</v>
      </c>
    </row>
    <row r="1422" spans="1:13" ht="27" hidden="1" thickBot="1">
      <c r="A1422" s="35">
        <f t="shared" si="68"/>
        <v>10</v>
      </c>
      <c r="B1422" s="89" t="s">
        <v>25</v>
      </c>
      <c r="C1422" s="88" t="s">
        <v>17</v>
      </c>
      <c r="D1422" s="125" t="s">
        <v>155</v>
      </c>
      <c r="E1422" s="20" t="s">
        <v>158</v>
      </c>
      <c r="F1422" s="20">
        <v>0.26</v>
      </c>
      <c r="G1422" s="20">
        <v>0</v>
      </c>
      <c r="H1422" s="20">
        <v>2.67</v>
      </c>
      <c r="I1422" s="20">
        <v>0.22</v>
      </c>
      <c r="J1422" s="20">
        <v>0</v>
      </c>
      <c r="K1422" s="20">
        <v>3.1522999999999999</v>
      </c>
      <c r="L1422" s="35">
        <f t="shared" si="66"/>
        <v>0.22</v>
      </c>
      <c r="M1422" s="35">
        <f t="shared" si="67"/>
        <v>1</v>
      </c>
    </row>
    <row r="1423" spans="1:13" ht="27" hidden="1" thickBot="1">
      <c r="A1423" s="35">
        <f t="shared" si="68"/>
        <v>21</v>
      </c>
      <c r="B1423" s="89" t="s">
        <v>25</v>
      </c>
      <c r="C1423" s="88" t="s">
        <v>17</v>
      </c>
      <c r="D1423" s="125" t="s">
        <v>155</v>
      </c>
      <c r="E1423" s="20" t="s">
        <v>166</v>
      </c>
      <c r="F1423" s="20">
        <v>0.28999999999999998</v>
      </c>
      <c r="G1423" s="20">
        <v>1.03</v>
      </c>
      <c r="H1423" s="20">
        <v>0.8</v>
      </c>
      <c r="I1423" s="20">
        <v>0.43</v>
      </c>
      <c r="J1423" s="20">
        <v>0.2</v>
      </c>
      <c r="K1423" s="20">
        <v>2.7551999999999999</v>
      </c>
      <c r="L1423" s="35">
        <f t="shared" si="66"/>
        <v>0.22</v>
      </c>
      <c r="M1423" s="35">
        <f t="shared" si="67"/>
        <v>2</v>
      </c>
    </row>
    <row r="1424" spans="1:13" ht="40.200000000000003" hidden="1" thickBot="1">
      <c r="A1424" s="35">
        <f t="shared" si="68"/>
        <v>17</v>
      </c>
      <c r="B1424" s="89" t="s">
        <v>25</v>
      </c>
      <c r="C1424" s="88" t="s">
        <v>17</v>
      </c>
      <c r="D1424" s="125" t="s">
        <v>155</v>
      </c>
      <c r="E1424" s="20" t="s">
        <v>171</v>
      </c>
      <c r="F1424" s="20">
        <v>0.26</v>
      </c>
      <c r="G1424" s="20">
        <v>1.1299999999999999</v>
      </c>
      <c r="H1424" s="20">
        <v>0.8</v>
      </c>
      <c r="I1424" s="20">
        <v>0.22</v>
      </c>
      <c r="J1424" s="20">
        <v>0.15</v>
      </c>
      <c r="K1424" s="20">
        <v>2.5558999999999998</v>
      </c>
      <c r="L1424" s="35">
        <f t="shared" si="66"/>
        <v>0.22</v>
      </c>
      <c r="M1424" s="35">
        <f t="shared" si="67"/>
        <v>1</v>
      </c>
    </row>
    <row r="1425" spans="1:13" ht="27" hidden="1" thickBot="1">
      <c r="A1425" s="35">
        <f t="shared" si="68"/>
        <v>22</v>
      </c>
      <c r="B1425" s="89" t="s">
        <v>25</v>
      </c>
      <c r="C1425" s="88" t="s">
        <v>17</v>
      </c>
      <c r="D1425" s="125" t="s">
        <v>155</v>
      </c>
      <c r="E1425" s="20" t="s">
        <v>214</v>
      </c>
      <c r="F1425" s="20">
        <v>0.26</v>
      </c>
      <c r="G1425" s="20">
        <v>1.1399999999999999</v>
      </c>
      <c r="H1425" s="20">
        <v>0.8</v>
      </c>
      <c r="I1425" s="20">
        <v>0.22</v>
      </c>
      <c r="J1425" s="20">
        <v>0.14000000000000001</v>
      </c>
      <c r="K1425" s="20">
        <v>2.5533000000000001</v>
      </c>
      <c r="L1425" s="35">
        <f t="shared" si="66"/>
        <v>0.22</v>
      </c>
      <c r="M1425" s="35">
        <f t="shared" si="67"/>
        <v>1</v>
      </c>
    </row>
    <row r="1426" spans="1:13" ht="40.200000000000003" hidden="1" thickBot="1">
      <c r="A1426" s="35">
        <f t="shared" si="68"/>
        <v>23</v>
      </c>
      <c r="B1426" s="89" t="s">
        <v>25</v>
      </c>
      <c r="C1426" s="88" t="s">
        <v>17</v>
      </c>
      <c r="D1426" s="125" t="s">
        <v>155</v>
      </c>
      <c r="E1426" s="20" t="s">
        <v>175</v>
      </c>
      <c r="F1426" s="20">
        <v>0.26</v>
      </c>
      <c r="G1426" s="20">
        <v>1.07</v>
      </c>
      <c r="H1426" s="20">
        <v>0.8</v>
      </c>
      <c r="I1426" s="20">
        <v>0.22</v>
      </c>
      <c r="J1426" s="20">
        <v>0.14000000000000001</v>
      </c>
      <c r="K1426" s="20">
        <v>2.4971000000000001</v>
      </c>
      <c r="L1426" s="35">
        <f t="shared" si="66"/>
        <v>0.22</v>
      </c>
      <c r="M1426" s="35">
        <f t="shared" si="67"/>
        <v>1</v>
      </c>
    </row>
    <row r="1427" spans="1:13" ht="27" hidden="1" thickBot="1">
      <c r="A1427" s="35">
        <f t="shared" si="68"/>
        <v>13</v>
      </c>
      <c r="B1427" s="89" t="s">
        <v>25</v>
      </c>
      <c r="C1427" s="88" t="s">
        <v>17</v>
      </c>
      <c r="D1427" s="125" t="s">
        <v>155</v>
      </c>
      <c r="E1427" s="20" t="s">
        <v>167</v>
      </c>
      <c r="F1427" s="20">
        <v>0.26</v>
      </c>
      <c r="G1427" s="20">
        <v>0.8</v>
      </c>
      <c r="H1427" s="20">
        <v>0.8</v>
      </c>
      <c r="I1427" s="20">
        <v>0.22</v>
      </c>
      <c r="J1427" s="20">
        <v>0.17</v>
      </c>
      <c r="K1427" s="20">
        <v>2.2498</v>
      </c>
      <c r="L1427" s="35">
        <f t="shared" si="66"/>
        <v>0.22</v>
      </c>
      <c r="M1427" s="35">
        <f t="shared" si="67"/>
        <v>1</v>
      </c>
    </row>
    <row r="1428" spans="1:13" ht="27" hidden="1" thickBot="1">
      <c r="A1428" s="35">
        <f t="shared" si="68"/>
        <v>19</v>
      </c>
      <c r="B1428" s="89" t="s">
        <v>25</v>
      </c>
      <c r="C1428" s="88" t="s">
        <v>17</v>
      </c>
      <c r="D1428" s="125" t="s">
        <v>155</v>
      </c>
      <c r="E1428" s="20" t="s">
        <v>172</v>
      </c>
      <c r="F1428" s="20">
        <v>0.26</v>
      </c>
      <c r="G1428" s="20">
        <v>0.75</v>
      </c>
      <c r="H1428" s="20">
        <v>0.8</v>
      </c>
      <c r="I1428" s="20">
        <v>0.22</v>
      </c>
      <c r="J1428" s="20">
        <v>0.15</v>
      </c>
      <c r="K1428" s="20">
        <v>2.1808000000000001</v>
      </c>
      <c r="L1428" s="35">
        <f t="shared" si="66"/>
        <v>0.22</v>
      </c>
      <c r="M1428" s="35">
        <f t="shared" si="67"/>
        <v>1</v>
      </c>
    </row>
    <row r="1429" spans="1:13" ht="27" thickBot="1">
      <c r="A1429" s="35">
        <f t="shared" si="68"/>
        <v>1</v>
      </c>
      <c r="B1429" s="89" t="s">
        <v>25</v>
      </c>
      <c r="C1429" s="88" t="s">
        <v>17</v>
      </c>
      <c r="D1429" s="125" t="s">
        <v>155</v>
      </c>
      <c r="E1429" s="59" t="s">
        <v>173</v>
      </c>
      <c r="F1429" s="20">
        <v>0.26</v>
      </c>
      <c r="G1429" s="20">
        <v>0.72</v>
      </c>
      <c r="H1429" s="20">
        <v>0.8</v>
      </c>
      <c r="I1429" s="20">
        <v>0.22</v>
      </c>
      <c r="J1429" s="20">
        <v>0.17</v>
      </c>
      <c r="K1429" s="20">
        <v>2.1675</v>
      </c>
      <c r="L1429" s="35">
        <f t="shared" si="66"/>
        <v>0.22</v>
      </c>
      <c r="M1429" s="35">
        <f t="shared" si="67"/>
        <v>1</v>
      </c>
    </row>
    <row r="1430" spans="1:13" ht="27" hidden="1" thickBot="1">
      <c r="A1430" s="35">
        <f t="shared" si="68"/>
        <v>9</v>
      </c>
      <c r="B1430" s="89" t="s">
        <v>25</v>
      </c>
      <c r="C1430" s="88" t="s">
        <v>17</v>
      </c>
      <c r="D1430" s="125" t="s">
        <v>155</v>
      </c>
      <c r="E1430" s="20" t="s">
        <v>170</v>
      </c>
      <c r="F1430" s="20">
        <v>0.26</v>
      </c>
      <c r="G1430" s="20">
        <v>0.73</v>
      </c>
      <c r="H1430" s="20">
        <v>0.8</v>
      </c>
      <c r="I1430" s="20">
        <v>0.22</v>
      </c>
      <c r="J1430" s="20">
        <v>0.15</v>
      </c>
      <c r="K1430" s="20">
        <v>2.1558000000000002</v>
      </c>
      <c r="L1430" s="35">
        <f t="shared" si="66"/>
        <v>0.22</v>
      </c>
      <c r="M1430" s="35">
        <f t="shared" si="67"/>
        <v>1</v>
      </c>
    </row>
    <row r="1431" spans="1:13" ht="40.200000000000003" hidden="1" thickBot="1">
      <c r="A1431" s="35">
        <f t="shared" si="68"/>
        <v>6</v>
      </c>
      <c r="B1431" s="89" t="s">
        <v>25</v>
      </c>
      <c r="C1431" s="88" t="s">
        <v>17</v>
      </c>
      <c r="D1431" s="125" t="s">
        <v>155</v>
      </c>
      <c r="E1431" s="20" t="s">
        <v>169</v>
      </c>
      <c r="F1431" s="20">
        <v>0.26</v>
      </c>
      <c r="G1431" s="20">
        <v>0.41</v>
      </c>
      <c r="H1431" s="20">
        <v>0.8</v>
      </c>
      <c r="I1431" s="20">
        <v>0.43</v>
      </c>
      <c r="J1431" s="20">
        <v>0.17</v>
      </c>
      <c r="K1431" s="20">
        <v>2.0779000000000001</v>
      </c>
      <c r="L1431" s="35">
        <f t="shared" si="66"/>
        <v>0.22</v>
      </c>
      <c r="M1431" s="35">
        <f t="shared" si="67"/>
        <v>2</v>
      </c>
    </row>
    <row r="1432" spans="1:13" ht="27" hidden="1" thickBot="1">
      <c r="A1432" s="35">
        <f t="shared" si="68"/>
        <v>12</v>
      </c>
      <c r="B1432" s="89" t="s">
        <v>25</v>
      </c>
      <c r="C1432" s="88" t="s">
        <v>17</v>
      </c>
      <c r="D1432" s="125" t="s">
        <v>155</v>
      </c>
      <c r="E1432" s="20" t="s">
        <v>200</v>
      </c>
      <c r="F1432" s="20">
        <v>0.26</v>
      </c>
      <c r="G1432" s="20">
        <v>0.63</v>
      </c>
      <c r="H1432" s="20">
        <v>0.8</v>
      </c>
      <c r="I1432" s="20">
        <v>0.22</v>
      </c>
      <c r="J1432" s="20">
        <v>0.14000000000000001</v>
      </c>
      <c r="K1432" s="20">
        <v>2.0445000000000002</v>
      </c>
      <c r="L1432" s="35">
        <f t="shared" si="66"/>
        <v>0.22</v>
      </c>
      <c r="M1432" s="35">
        <f t="shared" si="67"/>
        <v>1</v>
      </c>
    </row>
    <row r="1433" spans="1:13" ht="40.200000000000003" hidden="1" thickBot="1">
      <c r="A1433" s="35">
        <f t="shared" si="68"/>
        <v>14</v>
      </c>
      <c r="B1433" s="89" t="s">
        <v>25</v>
      </c>
      <c r="C1433" s="88" t="s">
        <v>17</v>
      </c>
      <c r="D1433" s="125" t="s">
        <v>155</v>
      </c>
      <c r="E1433" s="20" t="s">
        <v>168</v>
      </c>
      <c r="F1433" s="20">
        <v>0.26</v>
      </c>
      <c r="G1433" s="20">
        <v>0.59</v>
      </c>
      <c r="H1433" s="20">
        <v>0.8</v>
      </c>
      <c r="I1433" s="20">
        <v>0.22</v>
      </c>
      <c r="J1433" s="20">
        <v>0.17</v>
      </c>
      <c r="K1433" s="20">
        <v>2.0406</v>
      </c>
      <c r="L1433" s="35">
        <f t="shared" si="66"/>
        <v>0.22</v>
      </c>
      <c r="M1433" s="35">
        <f t="shared" si="67"/>
        <v>1</v>
      </c>
    </row>
    <row r="1434" spans="1:13" ht="27" hidden="1" thickBot="1">
      <c r="A1434" s="35">
        <f t="shared" si="68"/>
        <v>7</v>
      </c>
      <c r="B1434" s="89" t="s">
        <v>25</v>
      </c>
      <c r="C1434" s="88" t="s">
        <v>17</v>
      </c>
      <c r="D1434" s="125" t="s">
        <v>155</v>
      </c>
      <c r="E1434" s="20" t="s">
        <v>176</v>
      </c>
      <c r="F1434" s="20">
        <v>0.26</v>
      </c>
      <c r="G1434" s="20">
        <v>0.51</v>
      </c>
      <c r="H1434" s="20">
        <v>0.8</v>
      </c>
      <c r="I1434" s="20">
        <v>0.22</v>
      </c>
      <c r="J1434" s="20">
        <v>0.18</v>
      </c>
      <c r="K1434" s="20">
        <v>1.9782999999999999</v>
      </c>
      <c r="L1434" s="35">
        <f t="shared" si="66"/>
        <v>0.22</v>
      </c>
      <c r="M1434" s="35">
        <f t="shared" si="67"/>
        <v>1</v>
      </c>
    </row>
    <row r="1435" spans="1:13" ht="14.4" hidden="1" thickBot="1">
      <c r="A1435" s="35">
        <f t="shared" si="68"/>
        <v>8</v>
      </c>
      <c r="B1435" s="89" t="s">
        <v>25</v>
      </c>
      <c r="C1435" s="88" t="s">
        <v>17</v>
      </c>
      <c r="D1435" s="125" t="s">
        <v>155</v>
      </c>
      <c r="E1435" s="20" t="s">
        <v>201</v>
      </c>
      <c r="F1435" s="20">
        <v>0.26</v>
      </c>
      <c r="G1435" s="20">
        <v>0.31</v>
      </c>
      <c r="H1435" s="20">
        <v>0.8</v>
      </c>
      <c r="I1435" s="20">
        <v>0.43</v>
      </c>
      <c r="J1435" s="20">
        <v>0.15</v>
      </c>
      <c r="K1435" s="20">
        <v>1.9634</v>
      </c>
      <c r="L1435" s="35">
        <f t="shared" si="66"/>
        <v>0.22</v>
      </c>
      <c r="M1435" s="35">
        <f t="shared" si="67"/>
        <v>2</v>
      </c>
    </row>
    <row r="1436" spans="1:13" ht="40.200000000000003" hidden="1" thickBot="1">
      <c r="A1436" s="35">
        <f t="shared" si="68"/>
        <v>4</v>
      </c>
      <c r="B1436" s="89" t="s">
        <v>25</v>
      </c>
      <c r="C1436" s="88" t="s">
        <v>17</v>
      </c>
      <c r="D1436" s="125" t="s">
        <v>155</v>
      </c>
      <c r="E1436" s="20" t="s">
        <v>203</v>
      </c>
      <c r="F1436" s="20">
        <v>0.26</v>
      </c>
      <c r="G1436" s="20">
        <v>0.24</v>
      </c>
      <c r="H1436" s="20">
        <v>0.8</v>
      </c>
      <c r="I1436" s="20">
        <v>0.43</v>
      </c>
      <c r="J1436" s="20">
        <v>0.17</v>
      </c>
      <c r="K1436" s="20">
        <v>1.9133</v>
      </c>
      <c r="L1436" s="35">
        <f t="shared" ref="L1436:L1452" si="69">_xlfn.MINIFS($I$603:$I$1452,$B$603:$B$1452,B1436,$D$603:$D$1452,D1436)</f>
        <v>0.22</v>
      </c>
      <c r="M1436" s="35">
        <f t="shared" ref="M1436:M1452" si="70">ROUND(I1436/L1436,0)</f>
        <v>2</v>
      </c>
    </row>
    <row r="1437" spans="1:13" ht="27" hidden="1" thickBot="1">
      <c r="A1437" s="35">
        <f t="shared" si="68"/>
        <v>3</v>
      </c>
      <c r="B1437" s="89" t="s">
        <v>25</v>
      </c>
      <c r="C1437" s="88" t="s">
        <v>17</v>
      </c>
      <c r="D1437" s="125" t="s">
        <v>155</v>
      </c>
      <c r="E1437" s="20" t="s">
        <v>178</v>
      </c>
      <c r="F1437" s="20">
        <v>0.26</v>
      </c>
      <c r="G1437" s="20">
        <v>0.43</v>
      </c>
      <c r="H1437" s="20">
        <v>0.8</v>
      </c>
      <c r="I1437" s="20">
        <v>0.22</v>
      </c>
      <c r="J1437" s="20">
        <v>0.14000000000000001</v>
      </c>
      <c r="K1437" s="20">
        <v>1.8532</v>
      </c>
      <c r="L1437" s="35">
        <f t="shared" si="69"/>
        <v>0.22</v>
      </c>
      <c r="M1437" s="35">
        <f t="shared" si="70"/>
        <v>1</v>
      </c>
    </row>
    <row r="1438" spans="1:13" ht="27" hidden="1" thickBot="1">
      <c r="A1438" s="35">
        <f t="shared" si="68"/>
        <v>16</v>
      </c>
      <c r="B1438" s="89" t="s">
        <v>25</v>
      </c>
      <c r="C1438" s="88" t="s">
        <v>17</v>
      </c>
      <c r="D1438" s="125" t="s">
        <v>155</v>
      </c>
      <c r="E1438" s="20" t="s">
        <v>174</v>
      </c>
      <c r="F1438" s="20">
        <v>0.26</v>
      </c>
      <c r="G1438" s="20">
        <v>0.37</v>
      </c>
      <c r="H1438" s="20">
        <v>0.8</v>
      </c>
      <c r="I1438" s="20">
        <v>0.22</v>
      </c>
      <c r="J1438" s="20">
        <v>0.19</v>
      </c>
      <c r="K1438" s="20">
        <v>1.8492999999999999</v>
      </c>
      <c r="L1438" s="35">
        <f t="shared" si="69"/>
        <v>0.22</v>
      </c>
      <c r="M1438" s="35">
        <f t="shared" si="70"/>
        <v>1</v>
      </c>
    </row>
    <row r="1439" spans="1:13" ht="27" hidden="1" thickBot="1">
      <c r="A1439" s="35">
        <f t="shared" si="68"/>
        <v>10</v>
      </c>
      <c r="B1439" s="89" t="s">
        <v>25</v>
      </c>
      <c r="C1439" s="88" t="s">
        <v>17</v>
      </c>
      <c r="D1439" s="125" t="s">
        <v>155</v>
      </c>
      <c r="E1439" s="20" t="s">
        <v>179</v>
      </c>
      <c r="F1439" s="20">
        <v>0.26</v>
      </c>
      <c r="G1439" s="20">
        <v>0.41</v>
      </c>
      <c r="H1439" s="20">
        <v>0.8</v>
      </c>
      <c r="I1439" s="20">
        <v>0.22</v>
      </c>
      <c r="J1439" s="20">
        <v>0.16</v>
      </c>
      <c r="K1439" s="20">
        <v>1.8471</v>
      </c>
      <c r="L1439" s="35">
        <f t="shared" si="69"/>
        <v>0.22</v>
      </c>
      <c r="M1439" s="35">
        <f t="shared" si="70"/>
        <v>1</v>
      </c>
    </row>
    <row r="1440" spans="1:13" ht="14.4" hidden="1" thickBot="1">
      <c r="A1440" s="35">
        <f t="shared" si="68"/>
        <v>2</v>
      </c>
      <c r="B1440" s="89" t="s">
        <v>25</v>
      </c>
      <c r="C1440" s="88" t="s">
        <v>17</v>
      </c>
      <c r="D1440" s="125" t="s">
        <v>155</v>
      </c>
      <c r="E1440" s="20" t="s">
        <v>202</v>
      </c>
      <c r="F1440" s="20">
        <v>0.26</v>
      </c>
      <c r="G1440" s="20">
        <v>0.28000000000000003</v>
      </c>
      <c r="H1440" s="20">
        <v>0.8</v>
      </c>
      <c r="I1440" s="20">
        <v>0.22</v>
      </c>
      <c r="J1440" s="20">
        <v>0.14000000000000001</v>
      </c>
      <c r="K1440" s="20">
        <v>1.7071000000000001</v>
      </c>
      <c r="L1440" s="35">
        <f t="shared" si="69"/>
        <v>0.22</v>
      </c>
      <c r="M1440" s="35">
        <f t="shared" si="70"/>
        <v>1</v>
      </c>
    </row>
    <row r="1441" spans="1:13" ht="27" hidden="1" thickBot="1">
      <c r="A1441" s="35">
        <f t="shared" si="68"/>
        <v>5</v>
      </c>
      <c r="B1441" s="89" t="s">
        <v>25</v>
      </c>
      <c r="C1441" s="88" t="s">
        <v>17</v>
      </c>
      <c r="D1441" s="125" t="s">
        <v>155</v>
      </c>
      <c r="E1441" s="20" t="s">
        <v>180</v>
      </c>
      <c r="F1441" s="20">
        <v>0.26</v>
      </c>
      <c r="G1441" s="20">
        <v>0.28999999999999998</v>
      </c>
      <c r="H1441" s="20">
        <v>0.8</v>
      </c>
      <c r="I1441" s="20">
        <v>0.22</v>
      </c>
      <c r="J1441" s="20">
        <v>0.14000000000000001</v>
      </c>
      <c r="K1441" s="20">
        <v>1.7056</v>
      </c>
      <c r="L1441" s="35">
        <f t="shared" si="69"/>
        <v>0.22</v>
      </c>
      <c r="M1441" s="35">
        <f t="shared" si="70"/>
        <v>1</v>
      </c>
    </row>
    <row r="1442" spans="1:13" ht="27" hidden="1" thickBot="1">
      <c r="A1442" s="35">
        <f t="shared" si="68"/>
        <v>11</v>
      </c>
      <c r="B1442" s="89" t="s">
        <v>25</v>
      </c>
      <c r="C1442" s="88" t="s">
        <v>17</v>
      </c>
      <c r="D1442" s="125" t="s">
        <v>155</v>
      </c>
      <c r="E1442" s="20" t="s">
        <v>177</v>
      </c>
      <c r="F1442" s="20">
        <v>0.26</v>
      </c>
      <c r="G1442" s="20">
        <v>0.24</v>
      </c>
      <c r="H1442" s="20">
        <v>0.8</v>
      </c>
      <c r="I1442" s="20">
        <v>0.22</v>
      </c>
      <c r="J1442" s="20">
        <v>0.17</v>
      </c>
      <c r="K1442" s="20">
        <v>1.6980999999999999</v>
      </c>
      <c r="L1442" s="35">
        <f t="shared" si="69"/>
        <v>0.22</v>
      </c>
      <c r="M1442" s="35">
        <f t="shared" si="70"/>
        <v>1</v>
      </c>
    </row>
    <row r="1443" spans="1:13" ht="27" hidden="1" thickBot="1">
      <c r="A1443" s="35">
        <f t="shared" si="68"/>
        <v>18</v>
      </c>
      <c r="B1443" s="89" t="s">
        <v>25</v>
      </c>
      <c r="C1443" s="88" t="s">
        <v>17</v>
      </c>
      <c r="D1443" s="125" t="s">
        <v>155</v>
      </c>
      <c r="E1443" s="20" t="s">
        <v>204</v>
      </c>
      <c r="F1443" s="20">
        <v>0.27</v>
      </c>
      <c r="G1443" s="20">
        <v>0.12</v>
      </c>
      <c r="H1443" s="20">
        <v>0.8</v>
      </c>
      <c r="I1443" s="20">
        <v>0.22</v>
      </c>
      <c r="J1443" s="20">
        <v>0.16</v>
      </c>
      <c r="K1443" s="20">
        <v>1.5630999999999999</v>
      </c>
      <c r="L1443" s="35">
        <f t="shared" si="69"/>
        <v>0.22</v>
      </c>
      <c r="M1443" s="35">
        <f t="shared" si="70"/>
        <v>1</v>
      </c>
    </row>
    <row r="1444" spans="1:13" ht="27" hidden="1" thickBot="1">
      <c r="A1444" s="35">
        <f t="shared" si="68"/>
        <v>15</v>
      </c>
      <c r="B1444" s="89" t="s">
        <v>25</v>
      </c>
      <c r="C1444" s="88" t="s">
        <v>17</v>
      </c>
      <c r="D1444" s="125" t="s">
        <v>155</v>
      </c>
      <c r="E1444" s="20" t="s">
        <v>205</v>
      </c>
      <c r="F1444" s="20">
        <v>0.26</v>
      </c>
      <c r="G1444" s="20">
        <v>7.0000000000000007E-2</v>
      </c>
      <c r="H1444" s="20">
        <v>0.53</v>
      </c>
      <c r="I1444" s="20">
        <v>0.22</v>
      </c>
      <c r="J1444" s="20">
        <v>0.11</v>
      </c>
      <c r="K1444" s="20">
        <v>1.1943999999999999</v>
      </c>
      <c r="L1444" s="35">
        <f t="shared" si="69"/>
        <v>0.22</v>
      </c>
      <c r="M1444" s="35">
        <f t="shared" si="70"/>
        <v>1</v>
      </c>
    </row>
    <row r="1445" spans="1:13" ht="14.4" hidden="1" thickBot="1">
      <c r="A1445" s="35">
        <f t="shared" si="68"/>
        <v>0</v>
      </c>
      <c r="B1445" s="177" t="s">
        <v>26</v>
      </c>
      <c r="C1445" s="178" t="s">
        <v>17</v>
      </c>
      <c r="D1445" s="59" t="s">
        <v>38</v>
      </c>
      <c r="E1445" s="20"/>
      <c r="F1445" s="20"/>
      <c r="G1445" s="20"/>
      <c r="H1445" s="20"/>
      <c r="I1445" s="20"/>
      <c r="J1445" s="20"/>
      <c r="K1445" s="20"/>
      <c r="L1445" s="35">
        <f t="shared" si="69"/>
        <v>0</v>
      </c>
      <c r="M1445" s="35" t="e">
        <f t="shared" si="70"/>
        <v>#DIV/0!</v>
      </c>
    </row>
    <row r="1446" spans="1:13" ht="14.4" hidden="1" thickBot="1">
      <c r="A1446" s="35">
        <f t="shared" si="68"/>
        <v>0</v>
      </c>
      <c r="B1446" s="178"/>
      <c r="C1446" s="178"/>
      <c r="D1446" s="59" t="s">
        <v>67</v>
      </c>
      <c r="E1446" s="20"/>
      <c r="F1446" s="20"/>
      <c r="G1446" s="20"/>
      <c r="H1446" s="20"/>
      <c r="I1446" s="20"/>
      <c r="J1446" s="20"/>
      <c r="K1446" s="20"/>
      <c r="L1446" s="35">
        <f t="shared" si="69"/>
        <v>0</v>
      </c>
      <c r="M1446" s="35" t="e">
        <f t="shared" si="70"/>
        <v>#DIV/0!</v>
      </c>
    </row>
    <row r="1447" spans="1:13" ht="14.4" hidden="1" thickBot="1">
      <c r="A1447" s="35">
        <f t="shared" si="68"/>
        <v>0</v>
      </c>
      <c r="B1447" s="178"/>
      <c r="C1447" s="178"/>
      <c r="D1447" s="59" t="s">
        <v>116</v>
      </c>
      <c r="E1447" s="20"/>
      <c r="F1447" s="20"/>
      <c r="G1447" s="20"/>
      <c r="H1447" s="20"/>
      <c r="I1447" s="20"/>
      <c r="J1447" s="20"/>
      <c r="K1447" s="20"/>
      <c r="L1447" s="35">
        <f t="shared" si="69"/>
        <v>0</v>
      </c>
      <c r="M1447" s="35" t="e">
        <f t="shared" si="70"/>
        <v>#DIV/0!</v>
      </c>
    </row>
    <row r="1448" spans="1:13" ht="14.4" hidden="1" thickBot="1">
      <c r="A1448" s="35">
        <f t="shared" si="68"/>
        <v>0</v>
      </c>
      <c r="B1448" s="179"/>
      <c r="C1448" s="179"/>
      <c r="D1448" s="59" t="s">
        <v>155</v>
      </c>
      <c r="E1448" s="20"/>
      <c r="F1448" s="20"/>
      <c r="G1448" s="20"/>
      <c r="H1448" s="20"/>
      <c r="I1448" s="20"/>
      <c r="J1448" s="20"/>
      <c r="K1448" s="20"/>
      <c r="L1448" s="35">
        <f t="shared" si="69"/>
        <v>0</v>
      </c>
      <c r="M1448" s="35" t="e">
        <f t="shared" si="70"/>
        <v>#DIV/0!</v>
      </c>
    </row>
    <row r="1449" spans="1:13" ht="14.4" hidden="1" thickBot="1">
      <c r="A1449" s="35">
        <f t="shared" si="68"/>
        <v>0</v>
      </c>
      <c r="B1449" s="177" t="s">
        <v>27</v>
      </c>
      <c r="C1449" s="178" t="s">
        <v>17</v>
      </c>
      <c r="D1449" s="59" t="s">
        <v>38</v>
      </c>
      <c r="E1449" s="20"/>
      <c r="F1449" s="20"/>
      <c r="G1449" s="20"/>
      <c r="H1449" s="20"/>
      <c r="I1449" s="20"/>
      <c r="J1449" s="20"/>
      <c r="K1449" s="20"/>
      <c r="L1449" s="35">
        <f t="shared" si="69"/>
        <v>0</v>
      </c>
      <c r="M1449" s="35" t="e">
        <f t="shared" si="70"/>
        <v>#DIV/0!</v>
      </c>
    </row>
    <row r="1450" spans="1:13" ht="14.4" hidden="1" thickBot="1">
      <c r="A1450" s="35">
        <f t="shared" si="68"/>
        <v>0</v>
      </c>
      <c r="B1450" s="178"/>
      <c r="C1450" s="178"/>
      <c r="D1450" s="59" t="s">
        <v>67</v>
      </c>
      <c r="E1450" s="20"/>
      <c r="F1450" s="20"/>
      <c r="G1450" s="20"/>
      <c r="H1450" s="20"/>
      <c r="I1450" s="20"/>
      <c r="J1450" s="20"/>
      <c r="K1450" s="20"/>
      <c r="L1450" s="35">
        <f t="shared" si="69"/>
        <v>0</v>
      </c>
      <c r="M1450" s="35" t="e">
        <f t="shared" si="70"/>
        <v>#DIV/0!</v>
      </c>
    </row>
    <row r="1451" spans="1:13" ht="14.4" hidden="1" thickBot="1">
      <c r="A1451" s="35">
        <f t="shared" si="68"/>
        <v>0</v>
      </c>
      <c r="B1451" s="178"/>
      <c r="C1451" s="178"/>
      <c r="D1451" s="59" t="s">
        <v>116</v>
      </c>
      <c r="E1451" s="20"/>
      <c r="F1451" s="20"/>
      <c r="G1451" s="20"/>
      <c r="H1451" s="20"/>
      <c r="I1451" s="20"/>
      <c r="J1451" s="20"/>
      <c r="K1451" s="20"/>
      <c r="L1451" s="35">
        <f t="shared" si="69"/>
        <v>0</v>
      </c>
      <c r="M1451" s="35" t="e">
        <f t="shared" si="70"/>
        <v>#DIV/0!</v>
      </c>
    </row>
    <row r="1452" spans="1:13" ht="14.4" hidden="1" thickBot="1">
      <c r="A1452" s="35">
        <f t="shared" si="68"/>
        <v>0</v>
      </c>
      <c r="B1452" s="179"/>
      <c r="C1452" s="179"/>
      <c r="D1452" s="59" t="s">
        <v>155</v>
      </c>
      <c r="E1452" s="20"/>
      <c r="F1452" s="20"/>
      <c r="G1452" s="20"/>
      <c r="H1452" s="20"/>
      <c r="I1452" s="20"/>
      <c r="J1452" s="20"/>
      <c r="K1452" s="20"/>
      <c r="L1452" s="35">
        <f t="shared" si="69"/>
        <v>0</v>
      </c>
      <c r="M1452" s="35" t="e">
        <f t="shared" si="70"/>
        <v>#DIV/0!</v>
      </c>
    </row>
    <row r="1453" spans="1:13" ht="14.4" thickBot="1">
      <c r="A1453" s="183" t="s">
        <v>3416</v>
      </c>
      <c r="B1453" s="176"/>
      <c r="C1453" s="176"/>
      <c r="D1453" s="176"/>
      <c r="E1453" s="176"/>
      <c r="F1453" s="176"/>
      <c r="G1453" s="176"/>
      <c r="H1453" s="176"/>
      <c r="I1453" s="176"/>
      <c r="J1453" s="176"/>
      <c r="K1453" s="176"/>
      <c r="L1453" s="176"/>
      <c r="M1453" s="184"/>
    </row>
    <row r="1454" spans="1:13" ht="16.2" thickBot="1">
      <c r="A1454" s="133" t="s">
        <v>2831</v>
      </c>
      <c r="B1454" s="134" t="s">
        <v>4</v>
      </c>
      <c r="C1454" s="134" t="s">
        <v>5</v>
      </c>
      <c r="D1454" s="134" t="s">
        <v>6</v>
      </c>
      <c r="E1454" s="134" t="s">
        <v>31</v>
      </c>
      <c r="F1454" s="134" t="s">
        <v>32</v>
      </c>
      <c r="G1454" s="134" t="s">
        <v>33</v>
      </c>
      <c r="H1454" s="134" t="s">
        <v>34</v>
      </c>
      <c r="I1454" s="134" t="s">
        <v>35</v>
      </c>
      <c r="J1454" s="134" t="s">
        <v>36</v>
      </c>
      <c r="K1454" s="134" t="s">
        <v>37</v>
      </c>
      <c r="L1454" s="135" t="s">
        <v>3411</v>
      </c>
      <c r="M1454" s="136" t="s">
        <v>3412</v>
      </c>
    </row>
    <row r="1455" spans="1:13" ht="27" hidden="1" thickBot="1">
      <c r="A1455" s="35">
        <f t="shared" si="68"/>
        <v>21</v>
      </c>
      <c r="B1455" s="122" t="s">
        <v>16</v>
      </c>
      <c r="C1455" s="122" t="s">
        <v>17</v>
      </c>
      <c r="D1455" s="129" t="s">
        <v>38</v>
      </c>
      <c r="E1455" s="20" t="s">
        <v>39</v>
      </c>
      <c r="F1455" s="20">
        <v>1.78</v>
      </c>
      <c r="G1455" s="20">
        <v>1.99</v>
      </c>
      <c r="H1455" s="20">
        <v>0.79</v>
      </c>
      <c r="I1455" s="20">
        <v>0.69</v>
      </c>
      <c r="J1455" s="20">
        <v>0.28000000000000003</v>
      </c>
      <c r="K1455" s="20">
        <v>5.532</v>
      </c>
      <c r="L1455" s="35">
        <f>_xlfn.MINIFS($I$1455:$I$2460,$B$1455:$B$2460,B1455,$D$1455:$D$2460,D1455)</f>
        <v>0.34</v>
      </c>
      <c r="M1455" s="35">
        <f>ROUND(I1455/L1455,0)</f>
        <v>2</v>
      </c>
    </row>
    <row r="1456" spans="1:13" ht="27" hidden="1" thickBot="1">
      <c r="A1456" s="35">
        <f t="shared" si="68"/>
        <v>11</v>
      </c>
      <c r="B1456" s="89" t="s">
        <v>16</v>
      </c>
      <c r="C1456" s="89" t="s">
        <v>17</v>
      </c>
      <c r="D1456" s="129" t="s">
        <v>38</v>
      </c>
      <c r="E1456" s="20" t="s">
        <v>40</v>
      </c>
      <c r="F1456" s="20">
        <v>1.78</v>
      </c>
      <c r="G1456" s="20">
        <v>0.84</v>
      </c>
      <c r="H1456" s="20">
        <v>1.1299999999999999</v>
      </c>
      <c r="I1456" s="20">
        <v>0.34</v>
      </c>
      <c r="J1456" s="20">
        <v>0.24</v>
      </c>
      <c r="K1456" s="20">
        <v>4.335</v>
      </c>
      <c r="L1456" s="35">
        <f t="shared" ref="L1456:L1519" si="71">_xlfn.MINIFS($I$1455:$I$2460,$B$1455:$B$2460,B1456,$D$1455:$D$2460,D1456)</f>
        <v>0.34</v>
      </c>
      <c r="M1456" s="35">
        <f t="shared" ref="M1456:M1519" si="72">ROUND(I1456/L1456,0)</f>
        <v>1</v>
      </c>
    </row>
    <row r="1457" spans="1:13" ht="27" hidden="1" thickBot="1">
      <c r="A1457" s="35">
        <f t="shared" si="68"/>
        <v>16</v>
      </c>
      <c r="B1457" s="89" t="s">
        <v>16</v>
      </c>
      <c r="C1457" s="89" t="s">
        <v>17</v>
      </c>
      <c r="D1457" s="129" t="s">
        <v>38</v>
      </c>
      <c r="E1457" s="20" t="s">
        <v>41</v>
      </c>
      <c r="F1457" s="20">
        <v>1.78</v>
      </c>
      <c r="G1457" s="20">
        <v>0.68</v>
      </c>
      <c r="H1457" s="20">
        <v>1.1599999999999999</v>
      </c>
      <c r="I1457" s="20">
        <v>0.34</v>
      </c>
      <c r="J1457" s="20">
        <v>0.2</v>
      </c>
      <c r="K1457" s="20">
        <v>4.1745000000000001</v>
      </c>
      <c r="L1457" s="35">
        <f t="shared" si="71"/>
        <v>0.34</v>
      </c>
      <c r="M1457" s="35">
        <f t="shared" si="72"/>
        <v>1</v>
      </c>
    </row>
    <row r="1458" spans="1:13" ht="27" thickBot="1">
      <c r="A1458" s="35">
        <f t="shared" si="68"/>
        <v>1</v>
      </c>
      <c r="B1458" s="89" t="s">
        <v>16</v>
      </c>
      <c r="C1458" s="89" t="s">
        <v>17</v>
      </c>
      <c r="D1458" s="129" t="s">
        <v>38</v>
      </c>
      <c r="E1458" s="59" t="s">
        <v>42</v>
      </c>
      <c r="F1458" s="20">
        <v>1.78</v>
      </c>
      <c r="G1458" s="20">
        <v>0.6</v>
      </c>
      <c r="H1458" s="20">
        <v>1.1299999999999999</v>
      </c>
      <c r="I1458" s="20">
        <v>0.34</v>
      </c>
      <c r="J1458" s="20">
        <v>0.23</v>
      </c>
      <c r="K1458" s="20">
        <v>4.0827999999999998</v>
      </c>
      <c r="L1458" s="35">
        <f t="shared" si="71"/>
        <v>0.34</v>
      </c>
      <c r="M1458" s="35">
        <f t="shared" si="72"/>
        <v>1</v>
      </c>
    </row>
    <row r="1459" spans="1:13" ht="27" hidden="1" thickBot="1">
      <c r="A1459" s="35">
        <f t="shared" si="68"/>
        <v>19</v>
      </c>
      <c r="B1459" s="89" t="s">
        <v>16</v>
      </c>
      <c r="C1459" s="89" t="s">
        <v>17</v>
      </c>
      <c r="D1459" s="129" t="s">
        <v>38</v>
      </c>
      <c r="E1459" s="20" t="s">
        <v>43</v>
      </c>
      <c r="F1459" s="20">
        <v>1.78</v>
      </c>
      <c r="G1459" s="20">
        <v>0.19</v>
      </c>
      <c r="H1459" s="20">
        <v>1.1299999999999999</v>
      </c>
      <c r="I1459" s="20">
        <v>0.34</v>
      </c>
      <c r="J1459" s="20">
        <v>0.2</v>
      </c>
      <c r="K1459" s="20">
        <v>3.6448999999999998</v>
      </c>
      <c r="L1459" s="35">
        <f t="shared" si="71"/>
        <v>0.34</v>
      </c>
      <c r="M1459" s="35">
        <f t="shared" si="72"/>
        <v>1</v>
      </c>
    </row>
    <row r="1460" spans="1:13" ht="40.200000000000003" hidden="1" thickBot="1">
      <c r="A1460" s="35">
        <f t="shared" si="68"/>
        <v>14</v>
      </c>
      <c r="B1460" s="89" t="s">
        <v>16</v>
      </c>
      <c r="C1460" s="89" t="s">
        <v>17</v>
      </c>
      <c r="D1460" s="129" t="s">
        <v>38</v>
      </c>
      <c r="E1460" s="20" t="s">
        <v>44</v>
      </c>
      <c r="F1460" s="20">
        <v>1.78</v>
      </c>
      <c r="G1460" s="20">
        <v>0.15</v>
      </c>
      <c r="H1460" s="20">
        <v>1.1299999999999999</v>
      </c>
      <c r="I1460" s="20">
        <v>0.34</v>
      </c>
      <c r="J1460" s="20">
        <v>0.2</v>
      </c>
      <c r="K1460" s="20">
        <v>3.6128999999999998</v>
      </c>
      <c r="L1460" s="35">
        <f t="shared" si="71"/>
        <v>0.34</v>
      </c>
      <c r="M1460" s="35">
        <f t="shared" si="72"/>
        <v>1</v>
      </c>
    </row>
    <row r="1461" spans="1:13" ht="27" hidden="1" thickBot="1">
      <c r="A1461" s="35">
        <f t="shared" si="68"/>
        <v>18</v>
      </c>
      <c r="B1461" s="89" t="s">
        <v>16</v>
      </c>
      <c r="C1461" s="89" t="s">
        <v>17</v>
      </c>
      <c r="D1461" s="129" t="s">
        <v>38</v>
      </c>
      <c r="E1461" s="20" t="s">
        <v>45</v>
      </c>
      <c r="F1461" s="20">
        <v>1.84</v>
      </c>
      <c r="G1461" s="20">
        <v>0.06</v>
      </c>
      <c r="H1461" s="20">
        <v>1.1599999999999999</v>
      </c>
      <c r="I1461" s="20">
        <v>0.34</v>
      </c>
      <c r="J1461" s="20">
        <v>0.14000000000000001</v>
      </c>
      <c r="K1461" s="20">
        <v>3.5569000000000002</v>
      </c>
      <c r="L1461" s="35">
        <f t="shared" si="71"/>
        <v>0.34</v>
      </c>
      <c r="M1461" s="35">
        <f t="shared" si="72"/>
        <v>1</v>
      </c>
    </row>
    <row r="1462" spans="1:13" ht="27" hidden="1" thickBot="1">
      <c r="A1462" s="35">
        <f t="shared" si="68"/>
        <v>19</v>
      </c>
      <c r="B1462" s="89" t="s">
        <v>16</v>
      </c>
      <c r="C1462" s="89" t="s">
        <v>17</v>
      </c>
      <c r="D1462" s="129" t="s">
        <v>38</v>
      </c>
      <c r="E1462" s="20" t="s">
        <v>46</v>
      </c>
      <c r="F1462" s="20">
        <v>1.78</v>
      </c>
      <c r="G1462" s="20">
        <v>0.1</v>
      </c>
      <c r="H1462" s="20">
        <v>1.1299999999999999</v>
      </c>
      <c r="I1462" s="20">
        <v>0.34</v>
      </c>
      <c r="J1462" s="20">
        <v>0.17</v>
      </c>
      <c r="K1462" s="20">
        <v>3.5240999999999998</v>
      </c>
      <c r="L1462" s="35">
        <f t="shared" si="71"/>
        <v>0.34</v>
      </c>
      <c r="M1462" s="35">
        <f t="shared" si="72"/>
        <v>1</v>
      </c>
    </row>
    <row r="1463" spans="1:13" ht="14.4" hidden="1" thickBot="1">
      <c r="A1463" s="35">
        <f t="shared" si="68"/>
        <v>20</v>
      </c>
      <c r="B1463" s="89" t="s">
        <v>16</v>
      </c>
      <c r="C1463" s="89" t="s">
        <v>17</v>
      </c>
      <c r="D1463" s="129" t="s">
        <v>38</v>
      </c>
      <c r="E1463" s="20" t="s">
        <v>47</v>
      </c>
      <c r="F1463" s="20">
        <v>1.78</v>
      </c>
      <c r="G1463" s="20">
        <v>0.06</v>
      </c>
      <c r="H1463" s="20">
        <v>1.1299999999999999</v>
      </c>
      <c r="I1463" s="20">
        <v>0.34</v>
      </c>
      <c r="J1463" s="20">
        <v>0.17</v>
      </c>
      <c r="K1463" s="20">
        <v>3.4899</v>
      </c>
      <c r="L1463" s="35">
        <f t="shared" si="71"/>
        <v>0.34</v>
      </c>
      <c r="M1463" s="35">
        <f t="shared" si="72"/>
        <v>1</v>
      </c>
    </row>
    <row r="1464" spans="1:13" ht="27" hidden="1" thickBot="1">
      <c r="A1464" s="35">
        <f t="shared" si="68"/>
        <v>4</v>
      </c>
      <c r="B1464" s="89" t="s">
        <v>16</v>
      </c>
      <c r="C1464" s="89" t="s">
        <v>17</v>
      </c>
      <c r="D1464" s="129" t="s">
        <v>38</v>
      </c>
      <c r="E1464" s="20" t="s">
        <v>48</v>
      </c>
      <c r="F1464" s="20">
        <v>1.78</v>
      </c>
      <c r="G1464" s="20">
        <v>0</v>
      </c>
      <c r="H1464" s="20">
        <v>1.1599999999999999</v>
      </c>
      <c r="I1464" s="20">
        <v>0.34</v>
      </c>
      <c r="J1464" s="20">
        <v>0.17</v>
      </c>
      <c r="K1464" s="20">
        <v>3.4659</v>
      </c>
      <c r="L1464" s="35">
        <f t="shared" si="71"/>
        <v>0.34</v>
      </c>
      <c r="M1464" s="35">
        <f t="shared" si="72"/>
        <v>1</v>
      </c>
    </row>
    <row r="1465" spans="1:13" ht="27" hidden="1" thickBot="1">
      <c r="A1465" s="35">
        <f t="shared" si="68"/>
        <v>7</v>
      </c>
      <c r="B1465" s="89" t="s">
        <v>16</v>
      </c>
      <c r="C1465" s="89" t="s">
        <v>17</v>
      </c>
      <c r="D1465" s="129" t="s">
        <v>38</v>
      </c>
      <c r="E1465" s="20" t="s">
        <v>49</v>
      </c>
      <c r="F1465" s="20">
        <v>1.79</v>
      </c>
      <c r="G1465" s="20">
        <v>0</v>
      </c>
      <c r="H1465" s="20">
        <v>1.1299999999999999</v>
      </c>
      <c r="I1465" s="20">
        <v>0.34</v>
      </c>
      <c r="J1465" s="20">
        <v>0.2</v>
      </c>
      <c r="K1465" s="20">
        <v>3.4655</v>
      </c>
      <c r="L1465" s="35">
        <f t="shared" si="71"/>
        <v>0.34</v>
      </c>
      <c r="M1465" s="35">
        <f t="shared" si="72"/>
        <v>1</v>
      </c>
    </row>
    <row r="1466" spans="1:13" ht="27" hidden="1" thickBot="1">
      <c r="A1466" s="35">
        <f t="shared" si="68"/>
        <v>4</v>
      </c>
      <c r="B1466" s="89" t="s">
        <v>16</v>
      </c>
      <c r="C1466" s="89" t="s">
        <v>17</v>
      </c>
      <c r="D1466" s="129" t="s">
        <v>38</v>
      </c>
      <c r="E1466" s="20" t="s">
        <v>50</v>
      </c>
      <c r="F1466" s="20">
        <v>1.78</v>
      </c>
      <c r="G1466" s="20">
        <v>0</v>
      </c>
      <c r="H1466" s="20">
        <v>1.1599999999999999</v>
      </c>
      <c r="I1466" s="20">
        <v>0.34</v>
      </c>
      <c r="J1466" s="20">
        <v>0.17</v>
      </c>
      <c r="K1466" s="20">
        <v>3.4651999999999998</v>
      </c>
      <c r="L1466" s="35">
        <f t="shared" si="71"/>
        <v>0.34</v>
      </c>
      <c r="M1466" s="35">
        <f t="shared" si="72"/>
        <v>1</v>
      </c>
    </row>
    <row r="1467" spans="1:13" ht="27" hidden="1" thickBot="1">
      <c r="A1467" s="35">
        <f t="shared" si="68"/>
        <v>10</v>
      </c>
      <c r="B1467" s="89" t="s">
        <v>16</v>
      </c>
      <c r="C1467" s="89" t="s">
        <v>17</v>
      </c>
      <c r="D1467" s="129" t="s">
        <v>38</v>
      </c>
      <c r="E1467" s="20" t="s">
        <v>51</v>
      </c>
      <c r="F1467" s="20">
        <v>1.78</v>
      </c>
      <c r="G1467" s="20">
        <v>0</v>
      </c>
      <c r="H1467" s="20">
        <v>1.1299999999999999</v>
      </c>
      <c r="I1467" s="20">
        <v>0.34</v>
      </c>
      <c r="J1467" s="20">
        <v>0.19</v>
      </c>
      <c r="K1467" s="20">
        <v>3.4460999999999999</v>
      </c>
      <c r="L1467" s="35">
        <f t="shared" si="71"/>
        <v>0.34</v>
      </c>
      <c r="M1467" s="35">
        <f t="shared" si="72"/>
        <v>1</v>
      </c>
    </row>
    <row r="1468" spans="1:13" ht="27" hidden="1" thickBot="1">
      <c r="A1468" s="35">
        <f t="shared" si="68"/>
        <v>13</v>
      </c>
      <c r="B1468" s="89" t="s">
        <v>16</v>
      </c>
      <c r="C1468" s="89" t="s">
        <v>17</v>
      </c>
      <c r="D1468" s="129" t="s">
        <v>38</v>
      </c>
      <c r="E1468" s="20" t="s">
        <v>52</v>
      </c>
      <c r="F1468" s="20">
        <v>1.78</v>
      </c>
      <c r="G1468" s="20">
        <v>0</v>
      </c>
      <c r="H1468" s="20">
        <v>1.1299999999999999</v>
      </c>
      <c r="I1468" s="20">
        <v>0.34</v>
      </c>
      <c r="J1468" s="20">
        <v>0.19</v>
      </c>
      <c r="K1468" s="20">
        <v>3.4445999999999999</v>
      </c>
      <c r="L1468" s="35">
        <f t="shared" si="71"/>
        <v>0.34</v>
      </c>
      <c r="M1468" s="35">
        <f t="shared" si="72"/>
        <v>1</v>
      </c>
    </row>
    <row r="1469" spans="1:13" ht="40.200000000000003" hidden="1" thickBot="1">
      <c r="A1469" s="35">
        <f t="shared" si="68"/>
        <v>6</v>
      </c>
      <c r="B1469" s="89" t="s">
        <v>16</v>
      </c>
      <c r="C1469" s="89" t="s">
        <v>17</v>
      </c>
      <c r="D1469" s="129" t="s">
        <v>38</v>
      </c>
      <c r="E1469" s="20" t="s">
        <v>53</v>
      </c>
      <c r="F1469" s="20">
        <v>1.78</v>
      </c>
      <c r="G1469" s="20">
        <v>0</v>
      </c>
      <c r="H1469" s="20">
        <v>1.1299999999999999</v>
      </c>
      <c r="I1469" s="20">
        <v>0.34</v>
      </c>
      <c r="J1469" s="20">
        <v>0.19</v>
      </c>
      <c r="K1469" s="20">
        <v>3.4411</v>
      </c>
      <c r="L1469" s="35">
        <f t="shared" si="71"/>
        <v>0.34</v>
      </c>
      <c r="M1469" s="35">
        <f t="shared" si="72"/>
        <v>1</v>
      </c>
    </row>
    <row r="1470" spans="1:13" ht="27" hidden="1" thickBot="1">
      <c r="A1470" s="35">
        <f t="shared" si="68"/>
        <v>9</v>
      </c>
      <c r="B1470" s="89" t="s">
        <v>16</v>
      </c>
      <c r="C1470" s="89" t="s">
        <v>17</v>
      </c>
      <c r="D1470" s="129" t="s">
        <v>38</v>
      </c>
      <c r="E1470" s="20" t="s">
        <v>54</v>
      </c>
      <c r="F1470" s="20">
        <v>1.78</v>
      </c>
      <c r="G1470" s="20">
        <v>0</v>
      </c>
      <c r="H1470" s="20">
        <v>1.1299999999999999</v>
      </c>
      <c r="I1470" s="20">
        <v>0.34</v>
      </c>
      <c r="J1470" s="20">
        <v>0.18</v>
      </c>
      <c r="K1470" s="20">
        <v>3.4342000000000001</v>
      </c>
      <c r="L1470" s="35">
        <f t="shared" si="71"/>
        <v>0.34</v>
      </c>
      <c r="M1470" s="35">
        <f t="shared" si="72"/>
        <v>1</v>
      </c>
    </row>
    <row r="1471" spans="1:13" ht="27" hidden="1" thickBot="1">
      <c r="A1471" s="35">
        <f t="shared" si="68"/>
        <v>10</v>
      </c>
      <c r="B1471" s="89" t="s">
        <v>16</v>
      </c>
      <c r="C1471" s="89" t="s">
        <v>17</v>
      </c>
      <c r="D1471" s="129" t="s">
        <v>38</v>
      </c>
      <c r="E1471" s="20" t="s">
        <v>55</v>
      </c>
      <c r="F1471" s="20">
        <v>1.78</v>
      </c>
      <c r="G1471" s="20">
        <v>0</v>
      </c>
      <c r="H1471" s="20">
        <v>1.1299999999999999</v>
      </c>
      <c r="I1471" s="20">
        <v>0.34</v>
      </c>
      <c r="J1471" s="20">
        <v>0.18</v>
      </c>
      <c r="K1471" s="20">
        <v>3.4340999999999999</v>
      </c>
      <c r="L1471" s="35">
        <f t="shared" si="71"/>
        <v>0.34</v>
      </c>
      <c r="M1471" s="35">
        <f t="shared" si="72"/>
        <v>1</v>
      </c>
    </row>
    <row r="1472" spans="1:13" ht="14.4" hidden="1" thickBot="1">
      <c r="A1472" s="35">
        <f t="shared" si="68"/>
        <v>2</v>
      </c>
      <c r="B1472" s="89" t="s">
        <v>16</v>
      </c>
      <c r="C1472" s="89" t="s">
        <v>17</v>
      </c>
      <c r="D1472" s="129" t="s">
        <v>38</v>
      </c>
      <c r="E1472" s="20" t="s">
        <v>56</v>
      </c>
      <c r="F1472" s="20">
        <v>1.78</v>
      </c>
      <c r="G1472" s="20">
        <v>0</v>
      </c>
      <c r="H1472" s="20">
        <v>1.1299999999999999</v>
      </c>
      <c r="I1472" s="20">
        <v>0.34</v>
      </c>
      <c r="J1472" s="20">
        <v>0.18</v>
      </c>
      <c r="K1472" s="20">
        <v>3.4312</v>
      </c>
      <c r="L1472" s="35">
        <f t="shared" si="71"/>
        <v>0.34</v>
      </c>
      <c r="M1472" s="35">
        <f t="shared" si="72"/>
        <v>1</v>
      </c>
    </row>
    <row r="1473" spans="1:13" ht="14.4" hidden="1" thickBot="1">
      <c r="A1473" s="35">
        <f t="shared" si="68"/>
        <v>8</v>
      </c>
      <c r="B1473" s="89" t="s">
        <v>16</v>
      </c>
      <c r="C1473" s="89" t="s">
        <v>17</v>
      </c>
      <c r="D1473" s="129" t="s">
        <v>38</v>
      </c>
      <c r="E1473" s="20" t="s">
        <v>57</v>
      </c>
      <c r="F1473" s="20">
        <v>1.78</v>
      </c>
      <c r="G1473" s="20">
        <v>0</v>
      </c>
      <c r="H1473" s="20">
        <v>1.1299999999999999</v>
      </c>
      <c r="I1473" s="20">
        <v>0.34</v>
      </c>
      <c r="J1473" s="20">
        <v>0.17</v>
      </c>
      <c r="K1473" s="20">
        <v>3.4268999999999998</v>
      </c>
      <c r="L1473" s="35">
        <f t="shared" si="71"/>
        <v>0.34</v>
      </c>
      <c r="M1473" s="35">
        <f t="shared" si="72"/>
        <v>1</v>
      </c>
    </row>
    <row r="1474" spans="1:13" ht="27" hidden="1" thickBot="1">
      <c r="A1474" s="35">
        <f t="shared" si="68"/>
        <v>15</v>
      </c>
      <c r="B1474" s="89" t="s">
        <v>16</v>
      </c>
      <c r="C1474" s="89" t="s">
        <v>17</v>
      </c>
      <c r="D1474" s="129" t="s">
        <v>38</v>
      </c>
      <c r="E1474" s="20" t="s">
        <v>58</v>
      </c>
      <c r="F1474" s="20">
        <v>1.78</v>
      </c>
      <c r="G1474" s="20">
        <v>0</v>
      </c>
      <c r="H1474" s="20">
        <v>1.1299999999999999</v>
      </c>
      <c r="I1474" s="20">
        <v>0.34</v>
      </c>
      <c r="J1474" s="20">
        <v>0.17</v>
      </c>
      <c r="K1474" s="20">
        <v>3.4205999999999999</v>
      </c>
      <c r="L1474" s="35">
        <f t="shared" si="71"/>
        <v>0.34</v>
      </c>
      <c r="M1474" s="35">
        <f t="shared" si="72"/>
        <v>1</v>
      </c>
    </row>
    <row r="1475" spans="1:13" ht="27" hidden="1" thickBot="1">
      <c r="A1475" s="35">
        <f t="shared" si="68"/>
        <v>15</v>
      </c>
      <c r="B1475" s="89" t="s">
        <v>16</v>
      </c>
      <c r="C1475" s="89" t="s">
        <v>17</v>
      </c>
      <c r="D1475" s="129" t="s">
        <v>38</v>
      </c>
      <c r="E1475" s="20" t="s">
        <v>59</v>
      </c>
      <c r="F1475" s="20">
        <v>1.78</v>
      </c>
      <c r="G1475" s="20">
        <v>0</v>
      </c>
      <c r="H1475" s="20">
        <v>1.1299999999999999</v>
      </c>
      <c r="I1475" s="20">
        <v>0.34</v>
      </c>
      <c r="J1475" s="20">
        <v>0.17</v>
      </c>
      <c r="K1475" s="20">
        <v>3.4205999999999999</v>
      </c>
      <c r="L1475" s="35">
        <f t="shared" si="71"/>
        <v>0.34</v>
      </c>
      <c r="M1475" s="35">
        <f t="shared" si="72"/>
        <v>1</v>
      </c>
    </row>
    <row r="1476" spans="1:13" ht="40.200000000000003" hidden="1" thickBot="1">
      <c r="A1476" s="35">
        <f t="shared" si="68"/>
        <v>23</v>
      </c>
      <c r="B1476" s="89" t="s">
        <v>16</v>
      </c>
      <c r="C1476" s="89" t="s">
        <v>17</v>
      </c>
      <c r="D1476" s="129" t="s">
        <v>38</v>
      </c>
      <c r="E1476" s="20" t="s">
        <v>60</v>
      </c>
      <c r="F1476" s="20">
        <v>1.78</v>
      </c>
      <c r="G1476" s="20">
        <v>0</v>
      </c>
      <c r="H1476" s="20">
        <v>1.1299999999999999</v>
      </c>
      <c r="I1476" s="20">
        <v>0.34</v>
      </c>
      <c r="J1476" s="20">
        <v>0.17</v>
      </c>
      <c r="K1476" s="20">
        <v>3.4198</v>
      </c>
      <c r="L1476" s="35">
        <f t="shared" si="71"/>
        <v>0.34</v>
      </c>
      <c r="M1476" s="35">
        <f t="shared" si="72"/>
        <v>1</v>
      </c>
    </row>
    <row r="1477" spans="1:13" ht="27" hidden="1" thickBot="1">
      <c r="A1477" s="35">
        <f t="shared" si="68"/>
        <v>3</v>
      </c>
      <c r="B1477" s="89" t="s">
        <v>16</v>
      </c>
      <c r="C1477" s="89" t="s">
        <v>17</v>
      </c>
      <c r="D1477" s="129" t="s">
        <v>38</v>
      </c>
      <c r="E1477" s="20" t="s">
        <v>61</v>
      </c>
      <c r="F1477" s="20">
        <v>1.78</v>
      </c>
      <c r="G1477" s="20">
        <v>0</v>
      </c>
      <c r="H1477" s="20">
        <v>1.1299999999999999</v>
      </c>
      <c r="I1477" s="20">
        <v>0.34</v>
      </c>
      <c r="J1477" s="20">
        <v>0.16</v>
      </c>
      <c r="K1477" s="20">
        <v>3.4190999999999998</v>
      </c>
      <c r="L1477" s="35">
        <f t="shared" si="71"/>
        <v>0.34</v>
      </c>
      <c r="M1477" s="35">
        <f t="shared" si="72"/>
        <v>1</v>
      </c>
    </row>
    <row r="1478" spans="1:13" ht="27" hidden="1" thickBot="1">
      <c r="A1478" s="35">
        <f t="shared" ref="A1478:A1541" si="73">IF(E1478="",0,--SUBSTITUTE(TRIM(RIGHT(SUBSTITUTE(E1478,"(",REPT(" ",99)),99)),")",))</f>
        <v>5</v>
      </c>
      <c r="B1478" s="89" t="s">
        <v>16</v>
      </c>
      <c r="C1478" s="89" t="s">
        <v>17</v>
      </c>
      <c r="D1478" s="129" t="s">
        <v>38</v>
      </c>
      <c r="E1478" s="20" t="s">
        <v>62</v>
      </c>
      <c r="F1478" s="20">
        <v>1.78</v>
      </c>
      <c r="G1478" s="20">
        <v>0</v>
      </c>
      <c r="H1478" s="20">
        <v>1.1299999999999999</v>
      </c>
      <c r="I1478" s="20">
        <v>0.34</v>
      </c>
      <c r="J1478" s="20">
        <v>0.12</v>
      </c>
      <c r="K1478" s="20">
        <v>3.3706</v>
      </c>
      <c r="L1478" s="35">
        <f t="shared" si="71"/>
        <v>0.34</v>
      </c>
      <c r="M1478" s="35">
        <f t="shared" si="72"/>
        <v>1</v>
      </c>
    </row>
    <row r="1479" spans="1:13" ht="14.4" hidden="1" thickBot="1">
      <c r="A1479" s="35">
        <f t="shared" si="73"/>
        <v>8</v>
      </c>
      <c r="B1479" s="89" t="s">
        <v>16</v>
      </c>
      <c r="C1479" s="89" t="s">
        <v>17</v>
      </c>
      <c r="D1479" s="129" t="s">
        <v>38</v>
      </c>
      <c r="E1479" s="20" t="s">
        <v>63</v>
      </c>
      <c r="F1479" s="20">
        <v>1.78</v>
      </c>
      <c r="G1479" s="20">
        <v>0</v>
      </c>
      <c r="H1479" s="20">
        <v>0.79</v>
      </c>
      <c r="I1479" s="20">
        <v>0.34</v>
      </c>
      <c r="J1479" s="20">
        <v>0.19</v>
      </c>
      <c r="K1479" s="20">
        <v>3.1080999999999999</v>
      </c>
      <c r="L1479" s="35">
        <f t="shared" si="71"/>
        <v>0.34</v>
      </c>
      <c r="M1479" s="35">
        <f t="shared" si="72"/>
        <v>1</v>
      </c>
    </row>
    <row r="1480" spans="1:13" ht="27" hidden="1" thickBot="1">
      <c r="A1480" s="35">
        <f t="shared" si="73"/>
        <v>12</v>
      </c>
      <c r="B1480" s="89" t="s">
        <v>16</v>
      </c>
      <c r="C1480" s="89" t="s">
        <v>17</v>
      </c>
      <c r="D1480" s="129" t="s">
        <v>38</v>
      </c>
      <c r="E1480" s="20" t="s">
        <v>64</v>
      </c>
      <c r="F1480" s="20">
        <v>1.78</v>
      </c>
      <c r="G1480" s="20">
        <v>0</v>
      </c>
      <c r="H1480" s="20">
        <v>0.79</v>
      </c>
      <c r="I1480" s="20">
        <v>0.34</v>
      </c>
      <c r="J1480" s="20">
        <v>0.19</v>
      </c>
      <c r="K1480" s="20">
        <v>3.1067</v>
      </c>
      <c r="L1480" s="35">
        <f t="shared" si="71"/>
        <v>0.34</v>
      </c>
      <c r="M1480" s="35">
        <f t="shared" si="72"/>
        <v>1</v>
      </c>
    </row>
    <row r="1481" spans="1:13" ht="27" hidden="1" thickBot="1">
      <c r="A1481" s="35">
        <f t="shared" si="73"/>
        <v>5</v>
      </c>
      <c r="B1481" s="89" t="s">
        <v>16</v>
      </c>
      <c r="C1481" s="89" t="s">
        <v>17</v>
      </c>
      <c r="D1481" s="129" t="s">
        <v>38</v>
      </c>
      <c r="E1481" s="20" t="s">
        <v>65</v>
      </c>
      <c r="F1481" s="20">
        <v>1.78</v>
      </c>
      <c r="G1481" s="20">
        <v>0</v>
      </c>
      <c r="H1481" s="20">
        <v>0.79</v>
      </c>
      <c r="I1481" s="20">
        <v>0.34</v>
      </c>
      <c r="J1481" s="20">
        <v>0.09</v>
      </c>
      <c r="K1481" s="20">
        <v>3.0089999999999999</v>
      </c>
      <c r="L1481" s="35">
        <f t="shared" si="71"/>
        <v>0.34</v>
      </c>
      <c r="M1481" s="35">
        <f t="shared" si="72"/>
        <v>1</v>
      </c>
    </row>
    <row r="1482" spans="1:13" ht="27" hidden="1" thickBot="1">
      <c r="A1482" s="35">
        <f t="shared" si="73"/>
        <v>3</v>
      </c>
      <c r="B1482" s="89" t="s">
        <v>16</v>
      </c>
      <c r="C1482" s="89" t="s">
        <v>17</v>
      </c>
      <c r="D1482" s="129" t="s">
        <v>38</v>
      </c>
      <c r="E1482" s="20" t="s">
        <v>66</v>
      </c>
      <c r="F1482" s="20">
        <v>1.78</v>
      </c>
      <c r="G1482" s="20">
        <v>0</v>
      </c>
      <c r="H1482" s="20">
        <v>0.79</v>
      </c>
      <c r="I1482" s="20">
        <v>0.34</v>
      </c>
      <c r="J1482" s="20">
        <v>0.08</v>
      </c>
      <c r="K1482" s="20">
        <v>2.9931999999999999</v>
      </c>
      <c r="L1482" s="35">
        <f t="shared" si="71"/>
        <v>0.34</v>
      </c>
      <c r="M1482" s="35">
        <f t="shared" si="72"/>
        <v>1</v>
      </c>
    </row>
    <row r="1483" spans="1:13" ht="27" hidden="1" thickBot="1">
      <c r="A1483" s="35">
        <f t="shared" si="73"/>
        <v>21</v>
      </c>
      <c r="B1483" s="89" t="s">
        <v>16</v>
      </c>
      <c r="C1483" s="89" t="s">
        <v>17</v>
      </c>
      <c r="D1483" s="125" t="s">
        <v>67</v>
      </c>
      <c r="E1483" s="20" t="s">
        <v>68</v>
      </c>
      <c r="F1483" s="20">
        <v>0.52</v>
      </c>
      <c r="G1483" s="20">
        <v>1.33</v>
      </c>
      <c r="H1483" s="20">
        <v>0.88</v>
      </c>
      <c r="I1483" s="20">
        <v>0.2</v>
      </c>
      <c r="J1483" s="20">
        <v>0.55000000000000004</v>
      </c>
      <c r="K1483" s="20">
        <v>3.4872000000000001</v>
      </c>
      <c r="L1483" s="35">
        <f t="shared" si="71"/>
        <v>0.1</v>
      </c>
      <c r="M1483" s="35">
        <f t="shared" si="72"/>
        <v>2</v>
      </c>
    </row>
    <row r="1484" spans="1:13" ht="27" hidden="1" thickBot="1">
      <c r="A1484" s="35">
        <f t="shared" si="73"/>
        <v>7</v>
      </c>
      <c r="B1484" s="89" t="s">
        <v>16</v>
      </c>
      <c r="C1484" s="89" t="s">
        <v>17</v>
      </c>
      <c r="D1484" s="125" t="s">
        <v>67</v>
      </c>
      <c r="E1484" s="20" t="s">
        <v>69</v>
      </c>
      <c r="F1484" s="20">
        <v>0.52</v>
      </c>
      <c r="G1484" s="20">
        <v>1.1599999999999999</v>
      </c>
      <c r="H1484" s="20">
        <v>0.91</v>
      </c>
      <c r="I1484" s="20">
        <v>0.1</v>
      </c>
      <c r="J1484" s="20">
        <v>0.4</v>
      </c>
      <c r="K1484" s="20">
        <v>3.089</v>
      </c>
      <c r="L1484" s="35">
        <f t="shared" si="71"/>
        <v>0.1</v>
      </c>
      <c r="M1484" s="35">
        <f t="shared" si="72"/>
        <v>1</v>
      </c>
    </row>
    <row r="1485" spans="1:13" ht="27" hidden="1" thickBot="1">
      <c r="A1485" s="35">
        <f t="shared" si="73"/>
        <v>7</v>
      </c>
      <c r="B1485" s="89" t="s">
        <v>16</v>
      </c>
      <c r="C1485" s="89" t="s">
        <v>17</v>
      </c>
      <c r="D1485" s="125" t="s">
        <v>67</v>
      </c>
      <c r="E1485" s="20" t="s">
        <v>70</v>
      </c>
      <c r="F1485" s="20">
        <v>0.52</v>
      </c>
      <c r="G1485" s="20">
        <v>1.1599999999999999</v>
      </c>
      <c r="H1485" s="20">
        <v>0.88</v>
      </c>
      <c r="I1485" s="20">
        <v>0.1</v>
      </c>
      <c r="J1485" s="20">
        <v>0.39</v>
      </c>
      <c r="K1485" s="20">
        <v>3.0501999999999998</v>
      </c>
      <c r="L1485" s="35">
        <f t="shared" si="71"/>
        <v>0.1</v>
      </c>
      <c r="M1485" s="35">
        <f t="shared" si="72"/>
        <v>1</v>
      </c>
    </row>
    <row r="1486" spans="1:13" ht="14.4" hidden="1" thickBot="1">
      <c r="A1486" s="35">
        <f t="shared" si="73"/>
        <v>2</v>
      </c>
      <c r="B1486" s="89" t="s">
        <v>16</v>
      </c>
      <c r="C1486" s="89" t="s">
        <v>17</v>
      </c>
      <c r="D1486" s="125" t="s">
        <v>67</v>
      </c>
      <c r="E1486" s="20" t="s">
        <v>71</v>
      </c>
      <c r="F1486" s="20">
        <v>0.52</v>
      </c>
      <c r="G1486" s="20">
        <v>0.61</v>
      </c>
      <c r="H1486" s="20">
        <v>0.88</v>
      </c>
      <c r="I1486" s="20">
        <v>0.1</v>
      </c>
      <c r="J1486" s="20">
        <v>0.42</v>
      </c>
      <c r="K1486" s="20">
        <v>2.5411999999999999</v>
      </c>
      <c r="L1486" s="35">
        <f t="shared" si="71"/>
        <v>0.1</v>
      </c>
      <c r="M1486" s="35">
        <f t="shared" si="72"/>
        <v>1</v>
      </c>
    </row>
    <row r="1487" spans="1:13" ht="27" hidden="1" thickBot="1">
      <c r="A1487" s="35">
        <f t="shared" si="73"/>
        <v>16</v>
      </c>
      <c r="B1487" s="89" t="s">
        <v>16</v>
      </c>
      <c r="C1487" s="89" t="s">
        <v>17</v>
      </c>
      <c r="D1487" s="125" t="s">
        <v>67</v>
      </c>
      <c r="E1487" s="20" t="s">
        <v>72</v>
      </c>
      <c r="F1487" s="20">
        <v>0.52</v>
      </c>
      <c r="G1487" s="20">
        <v>0.54</v>
      </c>
      <c r="H1487" s="20">
        <v>0.88</v>
      </c>
      <c r="I1487" s="20">
        <v>0.1</v>
      </c>
      <c r="J1487" s="20">
        <v>0.45</v>
      </c>
      <c r="K1487" s="20">
        <v>2.4965000000000002</v>
      </c>
      <c r="L1487" s="35">
        <f t="shared" si="71"/>
        <v>0.1</v>
      </c>
      <c r="M1487" s="35">
        <f t="shared" si="72"/>
        <v>1</v>
      </c>
    </row>
    <row r="1488" spans="1:13" ht="27" hidden="1" thickBot="1">
      <c r="A1488" s="35">
        <f t="shared" si="73"/>
        <v>13</v>
      </c>
      <c r="B1488" s="89" t="s">
        <v>16</v>
      </c>
      <c r="C1488" s="89" t="s">
        <v>17</v>
      </c>
      <c r="D1488" s="125" t="s">
        <v>67</v>
      </c>
      <c r="E1488" s="20" t="s">
        <v>73</v>
      </c>
      <c r="F1488" s="20">
        <v>0.52</v>
      </c>
      <c r="G1488" s="20">
        <v>0.54</v>
      </c>
      <c r="H1488" s="20">
        <v>0.91</v>
      </c>
      <c r="I1488" s="20">
        <v>0.1</v>
      </c>
      <c r="J1488" s="20">
        <v>0.38</v>
      </c>
      <c r="K1488" s="20">
        <v>2.456</v>
      </c>
      <c r="L1488" s="35">
        <f t="shared" si="71"/>
        <v>0.1</v>
      </c>
      <c r="M1488" s="35">
        <f t="shared" si="72"/>
        <v>1</v>
      </c>
    </row>
    <row r="1489" spans="1:13" ht="40.200000000000003" hidden="1" thickBot="1">
      <c r="A1489" s="35">
        <f t="shared" si="73"/>
        <v>17</v>
      </c>
      <c r="B1489" s="89" t="s">
        <v>16</v>
      </c>
      <c r="C1489" s="89" t="s">
        <v>17</v>
      </c>
      <c r="D1489" s="125" t="s">
        <v>67</v>
      </c>
      <c r="E1489" s="20" t="s">
        <v>74</v>
      </c>
      <c r="F1489" s="20">
        <v>0.52</v>
      </c>
      <c r="G1489" s="20">
        <v>0.78</v>
      </c>
      <c r="H1489" s="20">
        <v>0.62</v>
      </c>
      <c r="I1489" s="20">
        <v>0.1</v>
      </c>
      <c r="J1489" s="20">
        <v>0.38</v>
      </c>
      <c r="K1489" s="20">
        <v>2.3934000000000002</v>
      </c>
      <c r="L1489" s="35">
        <f t="shared" si="71"/>
        <v>0.1</v>
      </c>
      <c r="M1489" s="35">
        <f t="shared" si="72"/>
        <v>1</v>
      </c>
    </row>
    <row r="1490" spans="1:13" ht="27" hidden="1" thickBot="1">
      <c r="A1490" s="35">
        <f t="shared" si="73"/>
        <v>19</v>
      </c>
      <c r="B1490" s="89" t="s">
        <v>16</v>
      </c>
      <c r="C1490" s="89" t="s">
        <v>17</v>
      </c>
      <c r="D1490" s="125" t="s">
        <v>67</v>
      </c>
      <c r="E1490" s="20" t="s">
        <v>75</v>
      </c>
      <c r="F1490" s="20">
        <v>0.52</v>
      </c>
      <c r="G1490" s="20">
        <v>0.43</v>
      </c>
      <c r="H1490" s="20">
        <v>0.88</v>
      </c>
      <c r="I1490" s="20">
        <v>0.1</v>
      </c>
      <c r="J1490" s="20">
        <v>0.44</v>
      </c>
      <c r="K1490" s="20">
        <v>2.3729</v>
      </c>
      <c r="L1490" s="35">
        <f t="shared" si="71"/>
        <v>0.1</v>
      </c>
      <c r="M1490" s="35">
        <f t="shared" si="72"/>
        <v>1</v>
      </c>
    </row>
    <row r="1491" spans="1:13" ht="27" hidden="1" thickBot="1">
      <c r="A1491" s="35">
        <f t="shared" si="73"/>
        <v>11</v>
      </c>
      <c r="B1491" s="89" t="s">
        <v>16</v>
      </c>
      <c r="C1491" s="89" t="s">
        <v>17</v>
      </c>
      <c r="D1491" s="125" t="s">
        <v>67</v>
      </c>
      <c r="E1491" s="20" t="s">
        <v>76</v>
      </c>
      <c r="F1491" s="20">
        <v>0.52</v>
      </c>
      <c r="G1491" s="20">
        <v>0.4</v>
      </c>
      <c r="H1491" s="20">
        <v>0.88</v>
      </c>
      <c r="I1491" s="20">
        <v>0.1</v>
      </c>
      <c r="J1491" s="20">
        <v>0.45</v>
      </c>
      <c r="K1491" s="20">
        <v>2.3521999999999998</v>
      </c>
      <c r="L1491" s="35">
        <f t="shared" si="71"/>
        <v>0.1</v>
      </c>
      <c r="M1491" s="35">
        <f t="shared" si="72"/>
        <v>1</v>
      </c>
    </row>
    <row r="1492" spans="1:13" ht="27" hidden="1" thickBot="1">
      <c r="A1492" s="35">
        <f t="shared" si="73"/>
        <v>13</v>
      </c>
      <c r="B1492" s="89" t="s">
        <v>16</v>
      </c>
      <c r="C1492" s="89" t="s">
        <v>17</v>
      </c>
      <c r="D1492" s="125" t="s">
        <v>67</v>
      </c>
      <c r="E1492" s="20" t="s">
        <v>77</v>
      </c>
      <c r="F1492" s="20">
        <v>0.52</v>
      </c>
      <c r="G1492" s="20">
        <v>0.54</v>
      </c>
      <c r="H1492" s="20">
        <v>0.88</v>
      </c>
      <c r="I1492" s="20">
        <v>0.1</v>
      </c>
      <c r="J1492" s="20">
        <v>0.28999999999999998</v>
      </c>
      <c r="K1492" s="20">
        <v>2.3363999999999998</v>
      </c>
      <c r="L1492" s="35">
        <f t="shared" si="71"/>
        <v>0.1</v>
      </c>
      <c r="M1492" s="35">
        <f t="shared" si="72"/>
        <v>1</v>
      </c>
    </row>
    <row r="1493" spans="1:13" ht="27" hidden="1" thickBot="1">
      <c r="A1493" s="35">
        <f t="shared" si="73"/>
        <v>16</v>
      </c>
      <c r="B1493" s="89" t="s">
        <v>16</v>
      </c>
      <c r="C1493" s="89" t="s">
        <v>17</v>
      </c>
      <c r="D1493" s="125" t="s">
        <v>67</v>
      </c>
      <c r="E1493" s="20" t="s">
        <v>78</v>
      </c>
      <c r="F1493" s="20">
        <v>0.52</v>
      </c>
      <c r="G1493" s="20">
        <v>0.52</v>
      </c>
      <c r="H1493" s="20">
        <v>0.91</v>
      </c>
      <c r="I1493" s="20">
        <v>0.1</v>
      </c>
      <c r="J1493" s="20">
        <v>0.27</v>
      </c>
      <c r="K1493" s="20">
        <v>2.3243</v>
      </c>
      <c r="L1493" s="35">
        <f t="shared" si="71"/>
        <v>0.1</v>
      </c>
      <c r="M1493" s="35">
        <f t="shared" si="72"/>
        <v>1</v>
      </c>
    </row>
    <row r="1494" spans="1:13" ht="27" thickBot="1">
      <c r="A1494" s="35">
        <f t="shared" si="73"/>
        <v>1</v>
      </c>
      <c r="B1494" s="89" t="s">
        <v>16</v>
      </c>
      <c r="C1494" s="89" t="s">
        <v>17</v>
      </c>
      <c r="D1494" s="125" t="s">
        <v>67</v>
      </c>
      <c r="E1494" s="59" t="s">
        <v>79</v>
      </c>
      <c r="F1494" s="20">
        <v>0.52</v>
      </c>
      <c r="G1494" s="20">
        <v>0.51</v>
      </c>
      <c r="H1494" s="20">
        <v>0.62</v>
      </c>
      <c r="I1494" s="20">
        <v>0.1</v>
      </c>
      <c r="J1494" s="20">
        <v>0.52</v>
      </c>
      <c r="K1494" s="20">
        <v>2.2782</v>
      </c>
      <c r="L1494" s="35">
        <f t="shared" si="71"/>
        <v>0.1</v>
      </c>
      <c r="M1494" s="35">
        <f t="shared" si="72"/>
        <v>1</v>
      </c>
    </row>
    <row r="1495" spans="1:13" ht="14.4" hidden="1" thickBot="1">
      <c r="A1495" s="35">
        <f t="shared" si="73"/>
        <v>8</v>
      </c>
      <c r="B1495" s="89" t="s">
        <v>16</v>
      </c>
      <c r="C1495" s="89" t="s">
        <v>17</v>
      </c>
      <c r="D1495" s="125" t="s">
        <v>67</v>
      </c>
      <c r="E1495" s="20" t="s">
        <v>80</v>
      </c>
      <c r="F1495" s="20">
        <v>0.52</v>
      </c>
      <c r="G1495" s="20">
        <v>0.34</v>
      </c>
      <c r="H1495" s="20">
        <v>0.88</v>
      </c>
      <c r="I1495" s="20">
        <v>0.1</v>
      </c>
      <c r="J1495" s="20">
        <v>0.34</v>
      </c>
      <c r="K1495" s="20">
        <v>2.1852</v>
      </c>
      <c r="L1495" s="35">
        <f t="shared" si="71"/>
        <v>0.1</v>
      </c>
      <c r="M1495" s="35">
        <f t="shared" si="72"/>
        <v>1</v>
      </c>
    </row>
    <row r="1496" spans="1:13" ht="27" hidden="1" thickBot="1">
      <c r="A1496" s="35">
        <f t="shared" si="73"/>
        <v>11</v>
      </c>
      <c r="B1496" s="89" t="s">
        <v>16</v>
      </c>
      <c r="C1496" s="89" t="s">
        <v>17</v>
      </c>
      <c r="D1496" s="125" t="s">
        <v>67</v>
      </c>
      <c r="E1496" s="20" t="s">
        <v>81</v>
      </c>
      <c r="F1496" s="20">
        <v>0.52</v>
      </c>
      <c r="G1496" s="20">
        <v>0.65</v>
      </c>
      <c r="H1496" s="20">
        <v>0.91</v>
      </c>
      <c r="I1496" s="20">
        <v>0.1</v>
      </c>
      <c r="J1496" s="20">
        <v>0</v>
      </c>
      <c r="K1496" s="20">
        <v>2.1837</v>
      </c>
      <c r="L1496" s="35">
        <f t="shared" si="71"/>
        <v>0.1</v>
      </c>
      <c r="M1496" s="35">
        <f t="shared" si="72"/>
        <v>1</v>
      </c>
    </row>
    <row r="1497" spans="1:13" ht="27" hidden="1" thickBot="1">
      <c r="A1497" s="35">
        <f t="shared" si="73"/>
        <v>12</v>
      </c>
      <c r="B1497" s="89" t="s">
        <v>16</v>
      </c>
      <c r="C1497" s="89" t="s">
        <v>17</v>
      </c>
      <c r="D1497" s="125" t="s">
        <v>67</v>
      </c>
      <c r="E1497" s="20" t="s">
        <v>82</v>
      </c>
      <c r="F1497" s="20">
        <v>0.52</v>
      </c>
      <c r="G1497" s="20">
        <v>0.25</v>
      </c>
      <c r="H1497" s="20">
        <v>0.91</v>
      </c>
      <c r="I1497" s="20">
        <v>0.1</v>
      </c>
      <c r="J1497" s="20">
        <v>0.39</v>
      </c>
      <c r="K1497" s="20">
        <v>2.1741999999999999</v>
      </c>
      <c r="L1497" s="35">
        <f t="shared" si="71"/>
        <v>0.1</v>
      </c>
      <c r="M1497" s="35">
        <f t="shared" si="72"/>
        <v>1</v>
      </c>
    </row>
    <row r="1498" spans="1:13" ht="14.4" hidden="1" thickBot="1">
      <c r="A1498" s="35">
        <f t="shared" si="73"/>
        <v>8</v>
      </c>
      <c r="B1498" s="89" t="s">
        <v>16</v>
      </c>
      <c r="C1498" s="89" t="s">
        <v>17</v>
      </c>
      <c r="D1498" s="125" t="s">
        <v>67</v>
      </c>
      <c r="E1498" s="20" t="s">
        <v>83</v>
      </c>
      <c r="F1498" s="20">
        <v>0.52</v>
      </c>
      <c r="G1498" s="20">
        <v>0.34</v>
      </c>
      <c r="H1498" s="20">
        <v>0.91</v>
      </c>
      <c r="I1498" s="20">
        <v>0.1</v>
      </c>
      <c r="J1498" s="20">
        <v>0.25</v>
      </c>
      <c r="K1498" s="20">
        <v>2.1253000000000002</v>
      </c>
      <c r="L1498" s="35">
        <f t="shared" si="71"/>
        <v>0.1</v>
      </c>
      <c r="M1498" s="35">
        <f t="shared" si="72"/>
        <v>1</v>
      </c>
    </row>
    <row r="1499" spans="1:13" ht="40.200000000000003" hidden="1" thickBot="1">
      <c r="A1499" s="35">
        <f t="shared" si="73"/>
        <v>23</v>
      </c>
      <c r="B1499" s="89" t="s">
        <v>16</v>
      </c>
      <c r="C1499" s="89" t="s">
        <v>17</v>
      </c>
      <c r="D1499" s="125" t="s">
        <v>67</v>
      </c>
      <c r="E1499" s="20" t="s">
        <v>84</v>
      </c>
      <c r="F1499" s="20">
        <v>0.52</v>
      </c>
      <c r="G1499" s="20">
        <v>0.22</v>
      </c>
      <c r="H1499" s="20">
        <v>0.91</v>
      </c>
      <c r="I1499" s="20">
        <v>0.1</v>
      </c>
      <c r="J1499" s="20">
        <v>0.36</v>
      </c>
      <c r="K1499" s="20">
        <v>2.1171000000000002</v>
      </c>
      <c r="L1499" s="35">
        <f t="shared" si="71"/>
        <v>0.1</v>
      </c>
      <c r="M1499" s="35">
        <f t="shared" si="72"/>
        <v>1</v>
      </c>
    </row>
    <row r="1500" spans="1:13" ht="27" hidden="1" thickBot="1">
      <c r="A1500" s="35">
        <f t="shared" si="73"/>
        <v>3</v>
      </c>
      <c r="B1500" s="89" t="s">
        <v>16</v>
      </c>
      <c r="C1500" s="89" t="s">
        <v>17</v>
      </c>
      <c r="D1500" s="125" t="s">
        <v>67</v>
      </c>
      <c r="E1500" s="20" t="s">
        <v>85</v>
      </c>
      <c r="F1500" s="20">
        <v>0.52</v>
      </c>
      <c r="G1500" s="20">
        <v>0.19</v>
      </c>
      <c r="H1500" s="20">
        <v>0.88</v>
      </c>
      <c r="I1500" s="20">
        <v>0.1</v>
      </c>
      <c r="J1500" s="20">
        <v>0.42</v>
      </c>
      <c r="K1500" s="20">
        <v>2.1084000000000001</v>
      </c>
      <c r="L1500" s="35">
        <f t="shared" si="71"/>
        <v>0.1</v>
      </c>
      <c r="M1500" s="35">
        <f t="shared" si="72"/>
        <v>1</v>
      </c>
    </row>
    <row r="1501" spans="1:13" ht="40.200000000000003" hidden="1" thickBot="1">
      <c r="A1501" s="35">
        <f t="shared" si="73"/>
        <v>4</v>
      </c>
      <c r="B1501" s="89" t="s">
        <v>16</v>
      </c>
      <c r="C1501" s="89" t="s">
        <v>17</v>
      </c>
      <c r="D1501" s="125" t="s">
        <v>67</v>
      </c>
      <c r="E1501" s="20" t="s">
        <v>86</v>
      </c>
      <c r="F1501" s="20">
        <v>0.52</v>
      </c>
      <c r="G1501" s="20">
        <v>0.21</v>
      </c>
      <c r="H1501" s="20">
        <v>0.88</v>
      </c>
      <c r="I1501" s="20">
        <v>0.1</v>
      </c>
      <c r="J1501" s="20">
        <v>0.38</v>
      </c>
      <c r="K1501" s="20">
        <v>2.1023000000000001</v>
      </c>
      <c r="L1501" s="35">
        <f t="shared" si="71"/>
        <v>0.1</v>
      </c>
      <c r="M1501" s="35">
        <f t="shared" si="72"/>
        <v>1</v>
      </c>
    </row>
    <row r="1502" spans="1:13" ht="40.200000000000003" hidden="1" thickBot="1">
      <c r="A1502" s="35">
        <f t="shared" si="73"/>
        <v>6</v>
      </c>
      <c r="B1502" s="89" t="s">
        <v>16</v>
      </c>
      <c r="C1502" s="89" t="s">
        <v>17</v>
      </c>
      <c r="D1502" s="125" t="s">
        <v>67</v>
      </c>
      <c r="E1502" s="20" t="s">
        <v>87</v>
      </c>
      <c r="F1502" s="20">
        <v>0.52</v>
      </c>
      <c r="G1502" s="20">
        <v>0.26</v>
      </c>
      <c r="H1502" s="20">
        <v>0.88</v>
      </c>
      <c r="I1502" s="20">
        <v>0.1</v>
      </c>
      <c r="J1502" s="20">
        <v>0.33</v>
      </c>
      <c r="K1502" s="20">
        <v>2.0920000000000001</v>
      </c>
      <c r="L1502" s="35">
        <f t="shared" si="71"/>
        <v>0.1</v>
      </c>
      <c r="M1502" s="35">
        <f t="shared" si="72"/>
        <v>1</v>
      </c>
    </row>
    <row r="1503" spans="1:13" ht="27" hidden="1" thickBot="1">
      <c r="A1503" s="35">
        <f t="shared" si="73"/>
        <v>5</v>
      </c>
      <c r="B1503" s="89" t="s">
        <v>16</v>
      </c>
      <c r="C1503" s="89" t="s">
        <v>17</v>
      </c>
      <c r="D1503" s="125" t="s">
        <v>67</v>
      </c>
      <c r="E1503" s="20" t="s">
        <v>88</v>
      </c>
      <c r="F1503" s="20">
        <v>0.52</v>
      </c>
      <c r="G1503" s="20">
        <v>0.26</v>
      </c>
      <c r="H1503" s="20">
        <v>0.91</v>
      </c>
      <c r="I1503" s="20">
        <v>0.1</v>
      </c>
      <c r="J1503" s="20">
        <v>0.28999999999999998</v>
      </c>
      <c r="K1503" s="20">
        <v>2.0840000000000001</v>
      </c>
      <c r="L1503" s="35">
        <f t="shared" si="71"/>
        <v>0.1</v>
      </c>
      <c r="M1503" s="35">
        <f t="shared" si="72"/>
        <v>1</v>
      </c>
    </row>
    <row r="1504" spans="1:13" ht="40.200000000000003" hidden="1" thickBot="1">
      <c r="A1504" s="35">
        <f t="shared" si="73"/>
        <v>23</v>
      </c>
      <c r="B1504" s="89" t="s">
        <v>16</v>
      </c>
      <c r="C1504" s="89" t="s">
        <v>17</v>
      </c>
      <c r="D1504" s="125" t="s">
        <v>67</v>
      </c>
      <c r="E1504" s="20" t="s">
        <v>89</v>
      </c>
      <c r="F1504" s="20">
        <v>0.52</v>
      </c>
      <c r="G1504" s="20">
        <v>0.22</v>
      </c>
      <c r="H1504" s="20">
        <v>0.88</v>
      </c>
      <c r="I1504" s="20">
        <v>0.1</v>
      </c>
      <c r="J1504" s="20">
        <v>0.35</v>
      </c>
      <c r="K1504" s="20">
        <v>2.0821000000000001</v>
      </c>
      <c r="L1504" s="35">
        <f t="shared" si="71"/>
        <v>0.1</v>
      </c>
      <c r="M1504" s="35">
        <f t="shared" si="72"/>
        <v>1</v>
      </c>
    </row>
    <row r="1505" spans="1:13" ht="40.200000000000003" hidden="1" thickBot="1">
      <c r="A1505" s="35">
        <f t="shared" si="73"/>
        <v>14</v>
      </c>
      <c r="B1505" s="89" t="s">
        <v>16</v>
      </c>
      <c r="C1505" s="89" t="s">
        <v>17</v>
      </c>
      <c r="D1505" s="125" t="s">
        <v>67</v>
      </c>
      <c r="E1505" s="20" t="s">
        <v>90</v>
      </c>
      <c r="F1505" s="20">
        <v>0.52</v>
      </c>
      <c r="G1505" s="20">
        <v>0.19</v>
      </c>
      <c r="H1505" s="20">
        <v>0.91</v>
      </c>
      <c r="I1505" s="20">
        <v>0.1</v>
      </c>
      <c r="J1505" s="20">
        <v>0.35</v>
      </c>
      <c r="K1505" s="20">
        <v>2.0718000000000001</v>
      </c>
      <c r="L1505" s="35">
        <f t="shared" si="71"/>
        <v>0.1</v>
      </c>
      <c r="M1505" s="35">
        <f t="shared" si="72"/>
        <v>1</v>
      </c>
    </row>
    <row r="1506" spans="1:13" ht="40.200000000000003" hidden="1" thickBot="1">
      <c r="A1506" s="35">
        <f t="shared" si="73"/>
        <v>14</v>
      </c>
      <c r="B1506" s="89" t="s">
        <v>16</v>
      </c>
      <c r="C1506" s="89" t="s">
        <v>17</v>
      </c>
      <c r="D1506" s="125" t="s">
        <v>67</v>
      </c>
      <c r="E1506" s="20" t="s">
        <v>91</v>
      </c>
      <c r="F1506" s="20">
        <v>0.52</v>
      </c>
      <c r="G1506" s="20">
        <v>0.19</v>
      </c>
      <c r="H1506" s="20">
        <v>0.88</v>
      </c>
      <c r="I1506" s="20">
        <v>0.1</v>
      </c>
      <c r="J1506" s="20">
        <v>0.35</v>
      </c>
      <c r="K1506" s="20">
        <v>2.0424000000000002</v>
      </c>
      <c r="L1506" s="35">
        <f t="shared" si="71"/>
        <v>0.1</v>
      </c>
      <c r="M1506" s="35">
        <f t="shared" si="72"/>
        <v>1</v>
      </c>
    </row>
    <row r="1507" spans="1:13" ht="27" hidden="1" thickBot="1">
      <c r="A1507" s="35">
        <f t="shared" si="73"/>
        <v>18</v>
      </c>
      <c r="B1507" s="89" t="s">
        <v>16</v>
      </c>
      <c r="C1507" s="89" t="s">
        <v>17</v>
      </c>
      <c r="D1507" s="125" t="s">
        <v>67</v>
      </c>
      <c r="E1507" s="20" t="s">
        <v>92</v>
      </c>
      <c r="F1507" s="20">
        <v>0.53</v>
      </c>
      <c r="G1507" s="20">
        <v>0.11</v>
      </c>
      <c r="H1507" s="20">
        <v>0.88</v>
      </c>
      <c r="I1507" s="20">
        <v>0.1</v>
      </c>
      <c r="J1507" s="20">
        <v>0.41</v>
      </c>
      <c r="K1507" s="20">
        <v>2.0392000000000001</v>
      </c>
      <c r="L1507" s="35">
        <f t="shared" si="71"/>
        <v>0.1</v>
      </c>
      <c r="M1507" s="35">
        <f t="shared" si="72"/>
        <v>1</v>
      </c>
    </row>
    <row r="1508" spans="1:13" ht="27" hidden="1" thickBot="1">
      <c r="A1508" s="35">
        <f t="shared" si="73"/>
        <v>9</v>
      </c>
      <c r="B1508" s="89" t="s">
        <v>16</v>
      </c>
      <c r="C1508" s="89" t="s">
        <v>17</v>
      </c>
      <c r="D1508" s="125" t="s">
        <v>67</v>
      </c>
      <c r="E1508" s="20" t="s">
        <v>93</v>
      </c>
      <c r="F1508" s="20">
        <v>0.52</v>
      </c>
      <c r="G1508" s="20">
        <v>0.09</v>
      </c>
      <c r="H1508" s="20">
        <v>0.91</v>
      </c>
      <c r="I1508" s="20">
        <v>0.1</v>
      </c>
      <c r="J1508" s="20">
        <v>0.4</v>
      </c>
      <c r="K1508" s="20">
        <v>2.0219999999999998</v>
      </c>
      <c r="L1508" s="35">
        <f t="shared" si="71"/>
        <v>0.1</v>
      </c>
      <c r="M1508" s="35">
        <f t="shared" si="72"/>
        <v>1</v>
      </c>
    </row>
    <row r="1509" spans="1:13" ht="27" hidden="1" thickBot="1">
      <c r="A1509" s="35">
        <f t="shared" si="73"/>
        <v>5</v>
      </c>
      <c r="B1509" s="89" t="s">
        <v>16</v>
      </c>
      <c r="C1509" s="89" t="s">
        <v>17</v>
      </c>
      <c r="D1509" s="125" t="s">
        <v>67</v>
      </c>
      <c r="E1509" s="20" t="s">
        <v>94</v>
      </c>
      <c r="F1509" s="20">
        <v>0.52</v>
      </c>
      <c r="G1509" s="20">
        <v>0.27</v>
      </c>
      <c r="H1509" s="20">
        <v>0.88</v>
      </c>
      <c r="I1509" s="20">
        <v>0.1</v>
      </c>
      <c r="J1509" s="20">
        <v>0.22</v>
      </c>
      <c r="K1509" s="20">
        <v>1.9994000000000001</v>
      </c>
      <c r="L1509" s="35">
        <f t="shared" si="71"/>
        <v>0.1</v>
      </c>
      <c r="M1509" s="35">
        <f t="shared" si="72"/>
        <v>1</v>
      </c>
    </row>
    <row r="1510" spans="1:13" ht="27" hidden="1" thickBot="1">
      <c r="A1510" s="35">
        <f t="shared" si="73"/>
        <v>9</v>
      </c>
      <c r="B1510" s="89" t="s">
        <v>16</v>
      </c>
      <c r="C1510" s="89" t="s">
        <v>17</v>
      </c>
      <c r="D1510" s="125" t="s">
        <v>67</v>
      </c>
      <c r="E1510" s="20" t="s">
        <v>95</v>
      </c>
      <c r="F1510" s="20">
        <v>0.52</v>
      </c>
      <c r="G1510" s="20">
        <v>0.09</v>
      </c>
      <c r="H1510" s="20">
        <v>0.88</v>
      </c>
      <c r="I1510" s="20">
        <v>0.1</v>
      </c>
      <c r="J1510" s="20">
        <v>0.4</v>
      </c>
      <c r="K1510" s="20">
        <v>1.9905999999999999</v>
      </c>
      <c r="L1510" s="35">
        <f t="shared" si="71"/>
        <v>0.1</v>
      </c>
      <c r="M1510" s="35">
        <f t="shared" si="72"/>
        <v>1</v>
      </c>
    </row>
    <row r="1511" spans="1:13" ht="27" hidden="1" thickBot="1">
      <c r="A1511" s="35">
        <f t="shared" si="73"/>
        <v>7</v>
      </c>
      <c r="B1511" s="89" t="s">
        <v>16</v>
      </c>
      <c r="C1511" s="89" t="s">
        <v>17</v>
      </c>
      <c r="D1511" s="125" t="s">
        <v>67</v>
      </c>
      <c r="E1511" s="20" t="s">
        <v>96</v>
      </c>
      <c r="F1511" s="20">
        <v>0.52</v>
      </c>
      <c r="G1511" s="20">
        <v>0.54</v>
      </c>
      <c r="H1511" s="20">
        <v>0.62</v>
      </c>
      <c r="I1511" s="20">
        <v>0.1</v>
      </c>
      <c r="J1511" s="20">
        <v>0.2</v>
      </c>
      <c r="K1511" s="20">
        <v>1.9809000000000001</v>
      </c>
      <c r="L1511" s="35">
        <f t="shared" si="71"/>
        <v>0.1</v>
      </c>
      <c r="M1511" s="35">
        <f t="shared" si="72"/>
        <v>1</v>
      </c>
    </row>
    <row r="1512" spans="1:13" ht="27" hidden="1" thickBot="1">
      <c r="A1512" s="35">
        <f t="shared" si="73"/>
        <v>19</v>
      </c>
      <c r="B1512" s="89" t="s">
        <v>16</v>
      </c>
      <c r="C1512" s="89" t="s">
        <v>17</v>
      </c>
      <c r="D1512" s="125" t="s">
        <v>67</v>
      </c>
      <c r="E1512" s="20" t="s">
        <v>97</v>
      </c>
      <c r="F1512" s="20">
        <v>0.52</v>
      </c>
      <c r="G1512" s="20">
        <v>0.13</v>
      </c>
      <c r="H1512" s="20">
        <v>0.91</v>
      </c>
      <c r="I1512" s="20">
        <v>0.1</v>
      </c>
      <c r="J1512" s="20">
        <v>0.23</v>
      </c>
      <c r="K1512" s="20">
        <v>1.8935</v>
      </c>
      <c r="L1512" s="35">
        <f t="shared" si="71"/>
        <v>0.1</v>
      </c>
      <c r="M1512" s="35">
        <f t="shared" si="72"/>
        <v>1</v>
      </c>
    </row>
    <row r="1513" spans="1:13" ht="27" hidden="1" thickBot="1">
      <c r="A1513" s="35">
        <f t="shared" si="73"/>
        <v>15</v>
      </c>
      <c r="B1513" s="89" t="s">
        <v>16</v>
      </c>
      <c r="C1513" s="89" t="s">
        <v>17</v>
      </c>
      <c r="D1513" s="125" t="s">
        <v>67</v>
      </c>
      <c r="E1513" s="20" t="s">
        <v>98</v>
      </c>
      <c r="F1513" s="20">
        <v>0.52</v>
      </c>
      <c r="G1513" s="20">
        <v>0.35</v>
      </c>
      <c r="H1513" s="20">
        <v>0.91</v>
      </c>
      <c r="I1513" s="20">
        <v>0.1</v>
      </c>
      <c r="J1513" s="20">
        <v>0</v>
      </c>
      <c r="K1513" s="20">
        <v>1.8809</v>
      </c>
      <c r="L1513" s="35">
        <f t="shared" si="71"/>
        <v>0.1</v>
      </c>
      <c r="M1513" s="35">
        <f t="shared" si="72"/>
        <v>1</v>
      </c>
    </row>
    <row r="1514" spans="1:13" ht="27" hidden="1" thickBot="1">
      <c r="A1514" s="35">
        <f t="shared" si="73"/>
        <v>15</v>
      </c>
      <c r="B1514" s="89" t="s">
        <v>16</v>
      </c>
      <c r="C1514" s="89" t="s">
        <v>17</v>
      </c>
      <c r="D1514" s="125" t="s">
        <v>67</v>
      </c>
      <c r="E1514" s="20" t="s">
        <v>99</v>
      </c>
      <c r="F1514" s="20">
        <v>0.52</v>
      </c>
      <c r="G1514" s="20">
        <v>0</v>
      </c>
      <c r="H1514" s="20">
        <v>0.88</v>
      </c>
      <c r="I1514" s="20">
        <v>0.1</v>
      </c>
      <c r="J1514" s="20">
        <v>0.37</v>
      </c>
      <c r="K1514" s="20">
        <v>1.8794999999999999</v>
      </c>
      <c r="L1514" s="35">
        <f t="shared" si="71"/>
        <v>0.1</v>
      </c>
      <c r="M1514" s="35">
        <f t="shared" si="72"/>
        <v>1</v>
      </c>
    </row>
    <row r="1515" spans="1:13" ht="27" thickBot="1">
      <c r="A1515" s="35">
        <f t="shared" si="73"/>
        <v>1</v>
      </c>
      <c r="B1515" s="89" t="s">
        <v>16</v>
      </c>
      <c r="C1515" s="89" t="s">
        <v>17</v>
      </c>
      <c r="D1515" s="125" t="s">
        <v>67</v>
      </c>
      <c r="E1515" s="59" t="s">
        <v>100</v>
      </c>
      <c r="F1515" s="20">
        <v>0.52</v>
      </c>
      <c r="G1515" s="20">
        <v>0</v>
      </c>
      <c r="H1515" s="20">
        <v>0.91</v>
      </c>
      <c r="I1515" s="20">
        <v>0.1</v>
      </c>
      <c r="J1515" s="20">
        <v>0.33</v>
      </c>
      <c r="K1515" s="20">
        <v>1.8675999999999999</v>
      </c>
      <c r="L1515" s="35">
        <f t="shared" si="71"/>
        <v>0.1</v>
      </c>
      <c r="M1515" s="35">
        <f t="shared" si="72"/>
        <v>1</v>
      </c>
    </row>
    <row r="1516" spans="1:13" ht="27" hidden="1" thickBot="1">
      <c r="A1516" s="35">
        <f t="shared" si="73"/>
        <v>12</v>
      </c>
      <c r="B1516" s="89" t="s">
        <v>16</v>
      </c>
      <c r="C1516" s="89" t="s">
        <v>17</v>
      </c>
      <c r="D1516" s="125" t="s">
        <v>67</v>
      </c>
      <c r="E1516" s="20" t="s">
        <v>101</v>
      </c>
      <c r="F1516" s="20">
        <v>0.52</v>
      </c>
      <c r="G1516" s="20">
        <v>0.22</v>
      </c>
      <c r="H1516" s="20">
        <v>0.88</v>
      </c>
      <c r="I1516" s="20">
        <v>0.1</v>
      </c>
      <c r="J1516" s="20">
        <v>0.14000000000000001</v>
      </c>
      <c r="K1516" s="20">
        <v>1.8646</v>
      </c>
      <c r="L1516" s="35">
        <f t="shared" si="71"/>
        <v>0.1</v>
      </c>
      <c r="M1516" s="35">
        <f t="shared" si="72"/>
        <v>1</v>
      </c>
    </row>
    <row r="1517" spans="1:13" ht="27" hidden="1" thickBot="1">
      <c r="A1517" s="35">
        <f t="shared" si="73"/>
        <v>10</v>
      </c>
      <c r="B1517" s="89" t="s">
        <v>16</v>
      </c>
      <c r="C1517" s="89" t="s">
        <v>17</v>
      </c>
      <c r="D1517" s="125" t="s">
        <v>67</v>
      </c>
      <c r="E1517" s="20" t="s">
        <v>102</v>
      </c>
      <c r="F1517" s="20">
        <v>0.52</v>
      </c>
      <c r="G1517" s="20">
        <v>0</v>
      </c>
      <c r="H1517" s="20">
        <v>0.88</v>
      </c>
      <c r="I1517" s="20">
        <v>0.1</v>
      </c>
      <c r="J1517" s="20">
        <v>0.36</v>
      </c>
      <c r="K1517" s="20">
        <v>1.8645</v>
      </c>
      <c r="L1517" s="35">
        <f t="shared" si="71"/>
        <v>0.1</v>
      </c>
      <c r="M1517" s="35">
        <f t="shared" si="72"/>
        <v>1</v>
      </c>
    </row>
    <row r="1518" spans="1:13" ht="14.4" hidden="1" thickBot="1">
      <c r="A1518" s="35">
        <f t="shared" si="73"/>
        <v>2</v>
      </c>
      <c r="B1518" s="89" t="s">
        <v>16</v>
      </c>
      <c r="C1518" s="89" t="s">
        <v>17</v>
      </c>
      <c r="D1518" s="125" t="s">
        <v>67</v>
      </c>
      <c r="E1518" s="20" t="s">
        <v>103</v>
      </c>
      <c r="F1518" s="20">
        <v>0.52</v>
      </c>
      <c r="G1518" s="20">
        <v>0</v>
      </c>
      <c r="H1518" s="20">
        <v>0.91</v>
      </c>
      <c r="I1518" s="20">
        <v>0.1</v>
      </c>
      <c r="J1518" s="20">
        <v>0.3</v>
      </c>
      <c r="K1518" s="20">
        <v>1.8338000000000001</v>
      </c>
      <c r="L1518" s="35">
        <f t="shared" si="71"/>
        <v>0.1</v>
      </c>
      <c r="M1518" s="35">
        <f t="shared" si="72"/>
        <v>1</v>
      </c>
    </row>
    <row r="1519" spans="1:13" ht="27" thickBot="1">
      <c r="A1519" s="35">
        <f t="shared" si="73"/>
        <v>1</v>
      </c>
      <c r="B1519" s="89" t="s">
        <v>16</v>
      </c>
      <c r="C1519" s="89" t="s">
        <v>17</v>
      </c>
      <c r="D1519" s="125" t="s">
        <v>67</v>
      </c>
      <c r="E1519" s="59" t="s">
        <v>104</v>
      </c>
      <c r="F1519" s="20">
        <v>0.52</v>
      </c>
      <c r="G1519" s="20">
        <v>0</v>
      </c>
      <c r="H1519" s="20">
        <v>0.88</v>
      </c>
      <c r="I1519" s="20">
        <v>0.1</v>
      </c>
      <c r="J1519" s="20">
        <v>0.33</v>
      </c>
      <c r="K1519" s="20">
        <v>1.8306</v>
      </c>
      <c r="L1519" s="35">
        <f t="shared" si="71"/>
        <v>0.1</v>
      </c>
      <c r="M1519" s="35">
        <f t="shared" si="72"/>
        <v>1</v>
      </c>
    </row>
    <row r="1520" spans="1:13" ht="40.200000000000003" hidden="1" thickBot="1">
      <c r="A1520" s="35">
        <f t="shared" si="73"/>
        <v>6</v>
      </c>
      <c r="B1520" s="89" t="s">
        <v>16</v>
      </c>
      <c r="C1520" s="89" t="s">
        <v>17</v>
      </c>
      <c r="D1520" s="125" t="s">
        <v>67</v>
      </c>
      <c r="E1520" s="20" t="s">
        <v>105</v>
      </c>
      <c r="F1520" s="20">
        <v>0.52</v>
      </c>
      <c r="G1520" s="20">
        <v>0.26</v>
      </c>
      <c r="H1520" s="20">
        <v>0.65</v>
      </c>
      <c r="I1520" s="20">
        <v>0.1</v>
      </c>
      <c r="J1520" s="20">
        <v>0.28999999999999998</v>
      </c>
      <c r="K1520" s="20">
        <v>1.819</v>
      </c>
      <c r="L1520" s="35">
        <f t="shared" ref="L1520:L1583" si="74">_xlfn.MINIFS($I$1455:$I$2460,$B$1455:$B$2460,B1520,$D$1455:$D$2460,D1520)</f>
        <v>0.1</v>
      </c>
      <c r="M1520" s="35">
        <f t="shared" ref="M1520:M1583" si="75">ROUND(I1520/L1520,0)</f>
        <v>1</v>
      </c>
    </row>
    <row r="1521" spans="1:13" ht="27" hidden="1" thickBot="1">
      <c r="A1521" s="35">
        <f t="shared" si="73"/>
        <v>10</v>
      </c>
      <c r="B1521" s="89" t="s">
        <v>16</v>
      </c>
      <c r="C1521" s="89" t="s">
        <v>17</v>
      </c>
      <c r="D1521" s="125" t="s">
        <v>67</v>
      </c>
      <c r="E1521" s="20" t="s">
        <v>106</v>
      </c>
      <c r="F1521" s="20">
        <v>0.52</v>
      </c>
      <c r="G1521" s="20">
        <v>0</v>
      </c>
      <c r="H1521" s="20">
        <v>0.91</v>
      </c>
      <c r="I1521" s="20">
        <v>0.1</v>
      </c>
      <c r="J1521" s="20">
        <v>0.25</v>
      </c>
      <c r="K1521" s="20">
        <v>1.7810999999999999</v>
      </c>
      <c r="L1521" s="35">
        <f t="shared" si="74"/>
        <v>0.1</v>
      </c>
      <c r="M1521" s="35">
        <f t="shared" si="75"/>
        <v>1</v>
      </c>
    </row>
    <row r="1522" spans="1:13" ht="40.200000000000003" hidden="1" thickBot="1">
      <c r="A1522" s="35">
        <f t="shared" si="73"/>
        <v>4</v>
      </c>
      <c r="B1522" s="89" t="s">
        <v>16</v>
      </c>
      <c r="C1522" s="89" t="s">
        <v>17</v>
      </c>
      <c r="D1522" s="125" t="s">
        <v>67</v>
      </c>
      <c r="E1522" s="20" t="s">
        <v>107</v>
      </c>
      <c r="F1522" s="20">
        <v>0.52</v>
      </c>
      <c r="G1522" s="20">
        <v>0</v>
      </c>
      <c r="H1522" s="20">
        <v>0.91</v>
      </c>
      <c r="I1522" s="20">
        <v>0.1</v>
      </c>
      <c r="J1522" s="20">
        <v>0.22</v>
      </c>
      <c r="K1522" s="20">
        <v>1.7528999999999999</v>
      </c>
      <c r="L1522" s="35">
        <f t="shared" si="74"/>
        <v>0.1</v>
      </c>
      <c r="M1522" s="35">
        <f t="shared" si="75"/>
        <v>1</v>
      </c>
    </row>
    <row r="1523" spans="1:13" ht="14.4" hidden="1" thickBot="1">
      <c r="A1523" s="35">
        <f t="shared" si="73"/>
        <v>20</v>
      </c>
      <c r="B1523" s="89" t="s">
        <v>16</v>
      </c>
      <c r="C1523" s="89" t="s">
        <v>17</v>
      </c>
      <c r="D1523" s="125" t="s">
        <v>67</v>
      </c>
      <c r="E1523" s="20" t="s">
        <v>108</v>
      </c>
      <c r="F1523" s="20">
        <v>0.52</v>
      </c>
      <c r="G1523" s="20">
        <v>0.02</v>
      </c>
      <c r="H1523" s="20">
        <v>0.88</v>
      </c>
      <c r="I1523" s="20">
        <v>0.1</v>
      </c>
      <c r="J1523" s="20">
        <v>0.21</v>
      </c>
      <c r="K1523" s="20">
        <v>1.7374000000000001</v>
      </c>
      <c r="L1523" s="35">
        <f t="shared" si="74"/>
        <v>0.1</v>
      </c>
      <c r="M1523" s="35">
        <f t="shared" si="75"/>
        <v>1</v>
      </c>
    </row>
    <row r="1524" spans="1:13" ht="40.200000000000003" hidden="1" thickBot="1">
      <c r="A1524" s="35">
        <f t="shared" si="73"/>
        <v>17</v>
      </c>
      <c r="B1524" s="89" t="s">
        <v>16</v>
      </c>
      <c r="C1524" s="89" t="s">
        <v>17</v>
      </c>
      <c r="D1524" s="125" t="s">
        <v>67</v>
      </c>
      <c r="E1524" s="20" t="s">
        <v>109</v>
      </c>
      <c r="F1524" s="20">
        <v>0.52</v>
      </c>
      <c r="G1524" s="20">
        <v>0</v>
      </c>
      <c r="H1524" s="20">
        <v>0.88</v>
      </c>
      <c r="I1524" s="20">
        <v>0.1</v>
      </c>
      <c r="J1524" s="20">
        <v>0.23</v>
      </c>
      <c r="K1524" s="20">
        <v>1.7329000000000001</v>
      </c>
      <c r="L1524" s="35">
        <f t="shared" si="74"/>
        <v>0.1</v>
      </c>
      <c r="M1524" s="35">
        <f t="shared" si="75"/>
        <v>1</v>
      </c>
    </row>
    <row r="1525" spans="1:13" ht="40.200000000000003" hidden="1" thickBot="1">
      <c r="A1525" s="35">
        <f t="shared" si="73"/>
        <v>23</v>
      </c>
      <c r="B1525" s="89" t="s">
        <v>16</v>
      </c>
      <c r="C1525" s="89" t="s">
        <v>17</v>
      </c>
      <c r="D1525" s="125" t="s">
        <v>67</v>
      </c>
      <c r="E1525" s="20" t="s">
        <v>110</v>
      </c>
      <c r="F1525" s="20">
        <v>0.52</v>
      </c>
      <c r="G1525" s="20">
        <v>0.22</v>
      </c>
      <c r="H1525" s="20">
        <v>0.62</v>
      </c>
      <c r="I1525" s="20">
        <v>0.1</v>
      </c>
      <c r="J1525" s="20">
        <v>0.26</v>
      </c>
      <c r="K1525" s="20">
        <v>1.7255</v>
      </c>
      <c r="L1525" s="35">
        <f t="shared" si="74"/>
        <v>0.1</v>
      </c>
      <c r="M1525" s="35">
        <f t="shared" si="75"/>
        <v>1</v>
      </c>
    </row>
    <row r="1526" spans="1:13" ht="27" hidden="1" thickBot="1">
      <c r="A1526" s="35">
        <f t="shared" si="73"/>
        <v>9</v>
      </c>
      <c r="B1526" s="89" t="s">
        <v>16</v>
      </c>
      <c r="C1526" s="89" t="s">
        <v>17</v>
      </c>
      <c r="D1526" s="125" t="s">
        <v>67</v>
      </c>
      <c r="E1526" s="20" t="s">
        <v>111</v>
      </c>
      <c r="F1526" s="20">
        <v>0.52</v>
      </c>
      <c r="G1526" s="20">
        <v>0.2</v>
      </c>
      <c r="H1526" s="20">
        <v>0.62</v>
      </c>
      <c r="I1526" s="20">
        <v>0.1</v>
      </c>
      <c r="J1526" s="20">
        <v>0.23</v>
      </c>
      <c r="K1526" s="20">
        <v>1.6729000000000001</v>
      </c>
      <c r="L1526" s="35">
        <f t="shared" si="74"/>
        <v>0.1</v>
      </c>
      <c r="M1526" s="35">
        <f t="shared" si="75"/>
        <v>1</v>
      </c>
    </row>
    <row r="1527" spans="1:13" ht="40.200000000000003" hidden="1" thickBot="1">
      <c r="A1527" s="35">
        <f t="shared" si="73"/>
        <v>14</v>
      </c>
      <c r="B1527" s="89" t="s">
        <v>16</v>
      </c>
      <c r="C1527" s="89" t="s">
        <v>17</v>
      </c>
      <c r="D1527" s="125" t="s">
        <v>67</v>
      </c>
      <c r="E1527" s="20" t="s">
        <v>112</v>
      </c>
      <c r="F1527" s="20">
        <v>0.52</v>
      </c>
      <c r="G1527" s="20">
        <v>0.2</v>
      </c>
      <c r="H1527" s="20">
        <v>0.62</v>
      </c>
      <c r="I1527" s="20">
        <v>0.1</v>
      </c>
      <c r="J1527" s="20">
        <v>0.23</v>
      </c>
      <c r="K1527" s="20">
        <v>1.6695</v>
      </c>
      <c r="L1527" s="35">
        <f t="shared" si="74"/>
        <v>0.1</v>
      </c>
      <c r="M1527" s="35">
        <f t="shared" si="75"/>
        <v>1</v>
      </c>
    </row>
    <row r="1528" spans="1:13" ht="40.200000000000003" hidden="1" thickBot="1">
      <c r="A1528" s="35">
        <f t="shared" si="73"/>
        <v>17</v>
      </c>
      <c r="B1528" s="89" t="s">
        <v>16</v>
      </c>
      <c r="C1528" s="89" t="s">
        <v>17</v>
      </c>
      <c r="D1528" s="125" t="s">
        <v>67</v>
      </c>
      <c r="E1528" s="20" t="s">
        <v>113</v>
      </c>
      <c r="F1528" s="20">
        <v>0.52</v>
      </c>
      <c r="G1528" s="20">
        <v>0</v>
      </c>
      <c r="H1528" s="20">
        <v>0.65</v>
      </c>
      <c r="I1528" s="20">
        <v>0.1</v>
      </c>
      <c r="J1528" s="20">
        <v>0.32</v>
      </c>
      <c r="K1528" s="20">
        <v>1.5894999999999999</v>
      </c>
      <c r="L1528" s="35">
        <f t="shared" si="74"/>
        <v>0.1</v>
      </c>
      <c r="M1528" s="35">
        <f t="shared" si="75"/>
        <v>1</v>
      </c>
    </row>
    <row r="1529" spans="1:13" ht="14.4" hidden="1" thickBot="1">
      <c r="A1529" s="35">
        <f t="shared" si="73"/>
        <v>2</v>
      </c>
      <c r="B1529" s="89" t="s">
        <v>16</v>
      </c>
      <c r="C1529" s="89" t="s">
        <v>17</v>
      </c>
      <c r="D1529" s="125" t="s">
        <v>67</v>
      </c>
      <c r="E1529" s="20" t="s">
        <v>114</v>
      </c>
      <c r="F1529" s="20">
        <v>0.52</v>
      </c>
      <c r="G1529" s="20">
        <v>0.44</v>
      </c>
      <c r="H1529" s="20">
        <v>0.35</v>
      </c>
      <c r="I1529" s="20">
        <v>0.1</v>
      </c>
      <c r="J1529" s="20">
        <v>0.17</v>
      </c>
      <c r="K1529" s="20">
        <v>1.5818000000000001</v>
      </c>
      <c r="L1529" s="35">
        <f t="shared" si="74"/>
        <v>0.1</v>
      </c>
      <c r="M1529" s="35">
        <f t="shared" si="75"/>
        <v>1</v>
      </c>
    </row>
    <row r="1530" spans="1:13" ht="14.4" hidden="1" thickBot="1">
      <c r="A1530" s="35">
        <f t="shared" si="73"/>
        <v>20</v>
      </c>
      <c r="B1530" s="89" t="s">
        <v>16</v>
      </c>
      <c r="C1530" s="89" t="s">
        <v>17</v>
      </c>
      <c r="D1530" s="125" t="s">
        <v>67</v>
      </c>
      <c r="E1530" s="20" t="s">
        <v>115</v>
      </c>
      <c r="F1530" s="20">
        <v>0.52</v>
      </c>
      <c r="G1530" s="20">
        <v>0.02</v>
      </c>
      <c r="H1530" s="20">
        <v>0.62</v>
      </c>
      <c r="I1530" s="20">
        <v>0.1</v>
      </c>
      <c r="J1530" s="20">
        <v>0.18</v>
      </c>
      <c r="K1530" s="20">
        <v>1.4442999999999999</v>
      </c>
      <c r="L1530" s="35">
        <f t="shared" si="74"/>
        <v>0.1</v>
      </c>
      <c r="M1530" s="35">
        <f t="shared" si="75"/>
        <v>1</v>
      </c>
    </row>
    <row r="1531" spans="1:13" ht="27" hidden="1" thickBot="1">
      <c r="A1531" s="35">
        <f t="shared" si="73"/>
        <v>21</v>
      </c>
      <c r="B1531" s="89" t="s">
        <v>16</v>
      </c>
      <c r="C1531" s="89" t="s">
        <v>17</v>
      </c>
      <c r="D1531" s="125" t="s">
        <v>116</v>
      </c>
      <c r="E1531" s="20" t="s">
        <v>117</v>
      </c>
      <c r="F1531" s="20">
        <v>0.39</v>
      </c>
      <c r="G1531" s="20">
        <v>3.09</v>
      </c>
      <c r="H1531" s="20">
        <v>1.32</v>
      </c>
      <c r="I1531" s="20">
        <v>0.26</v>
      </c>
      <c r="J1531" s="20">
        <v>0.25</v>
      </c>
      <c r="K1531" s="20">
        <v>5.3113999999999999</v>
      </c>
      <c r="L1531" s="35">
        <f t="shared" si="74"/>
        <v>0.13</v>
      </c>
      <c r="M1531" s="35">
        <f t="shared" si="75"/>
        <v>2</v>
      </c>
    </row>
    <row r="1532" spans="1:13" ht="27" hidden="1" thickBot="1">
      <c r="A1532" s="35">
        <f t="shared" si="73"/>
        <v>3</v>
      </c>
      <c r="B1532" s="89" t="s">
        <v>16</v>
      </c>
      <c r="C1532" s="89" t="s">
        <v>17</v>
      </c>
      <c r="D1532" s="125" t="s">
        <v>116</v>
      </c>
      <c r="E1532" s="20" t="s">
        <v>118</v>
      </c>
      <c r="F1532" s="20">
        <v>0.39</v>
      </c>
      <c r="G1532" s="20">
        <v>0.03</v>
      </c>
      <c r="H1532" s="20">
        <v>3.16</v>
      </c>
      <c r="I1532" s="20">
        <v>0.13</v>
      </c>
      <c r="J1532" s="20">
        <v>0.17</v>
      </c>
      <c r="K1532" s="20">
        <v>3.8818999999999999</v>
      </c>
      <c r="L1532" s="35">
        <f t="shared" si="74"/>
        <v>0.13</v>
      </c>
      <c r="M1532" s="35">
        <f t="shared" si="75"/>
        <v>1</v>
      </c>
    </row>
    <row r="1533" spans="1:13" ht="27" thickBot="1">
      <c r="A1533" s="35">
        <f t="shared" si="73"/>
        <v>1</v>
      </c>
      <c r="B1533" s="89" t="s">
        <v>16</v>
      </c>
      <c r="C1533" s="89" t="s">
        <v>17</v>
      </c>
      <c r="D1533" s="125" t="s">
        <v>116</v>
      </c>
      <c r="E1533" s="59" t="s">
        <v>119</v>
      </c>
      <c r="F1533" s="20">
        <v>0.39</v>
      </c>
      <c r="G1533" s="20">
        <v>1.31</v>
      </c>
      <c r="H1533" s="20">
        <v>1.32</v>
      </c>
      <c r="I1533" s="20">
        <v>0.13</v>
      </c>
      <c r="J1533" s="20">
        <v>0.24</v>
      </c>
      <c r="K1533" s="20">
        <v>3.3957000000000002</v>
      </c>
      <c r="L1533" s="35">
        <f t="shared" si="74"/>
        <v>0.13</v>
      </c>
      <c r="M1533" s="35">
        <f t="shared" si="75"/>
        <v>1</v>
      </c>
    </row>
    <row r="1534" spans="1:13" ht="40.200000000000003" hidden="1" thickBot="1">
      <c r="A1534" s="35">
        <f t="shared" si="73"/>
        <v>17</v>
      </c>
      <c r="B1534" s="89" t="s">
        <v>16</v>
      </c>
      <c r="C1534" s="89" t="s">
        <v>17</v>
      </c>
      <c r="D1534" s="125" t="s">
        <v>116</v>
      </c>
      <c r="E1534" s="20" t="s">
        <v>120</v>
      </c>
      <c r="F1534" s="20">
        <v>0.39</v>
      </c>
      <c r="G1534" s="20">
        <v>1.3</v>
      </c>
      <c r="H1534" s="20">
        <v>1.32</v>
      </c>
      <c r="I1534" s="20">
        <v>0.13</v>
      </c>
      <c r="J1534" s="20">
        <v>0.24</v>
      </c>
      <c r="K1534" s="20">
        <v>3.391</v>
      </c>
      <c r="L1534" s="35">
        <f t="shared" si="74"/>
        <v>0.13</v>
      </c>
      <c r="M1534" s="35">
        <f t="shared" si="75"/>
        <v>1</v>
      </c>
    </row>
    <row r="1535" spans="1:13" ht="27" hidden="1" thickBot="1">
      <c r="A1535" s="35">
        <f t="shared" si="73"/>
        <v>16</v>
      </c>
      <c r="B1535" s="89" t="s">
        <v>16</v>
      </c>
      <c r="C1535" s="89" t="s">
        <v>17</v>
      </c>
      <c r="D1535" s="125" t="s">
        <v>116</v>
      </c>
      <c r="E1535" s="20" t="s">
        <v>121</v>
      </c>
      <c r="F1535" s="20">
        <v>0.39</v>
      </c>
      <c r="G1535" s="20">
        <v>1.17</v>
      </c>
      <c r="H1535" s="20">
        <v>1.32</v>
      </c>
      <c r="I1535" s="20">
        <v>0.13</v>
      </c>
      <c r="J1535" s="20">
        <v>0.19</v>
      </c>
      <c r="K1535" s="20">
        <v>3.2079</v>
      </c>
      <c r="L1535" s="35">
        <f t="shared" si="74"/>
        <v>0.13</v>
      </c>
      <c r="M1535" s="35">
        <f t="shared" si="75"/>
        <v>1</v>
      </c>
    </row>
    <row r="1536" spans="1:13" ht="27" hidden="1" thickBot="1">
      <c r="A1536" s="35">
        <f t="shared" si="73"/>
        <v>19</v>
      </c>
      <c r="B1536" s="89" t="s">
        <v>16</v>
      </c>
      <c r="C1536" s="89" t="s">
        <v>17</v>
      </c>
      <c r="D1536" s="125" t="s">
        <v>116</v>
      </c>
      <c r="E1536" s="20" t="s">
        <v>122</v>
      </c>
      <c r="F1536" s="20">
        <v>0.39</v>
      </c>
      <c r="G1536" s="20">
        <v>1</v>
      </c>
      <c r="H1536" s="20">
        <v>1.32</v>
      </c>
      <c r="I1536" s="20">
        <v>0.13</v>
      </c>
      <c r="J1536" s="20">
        <v>0.19</v>
      </c>
      <c r="K1536" s="20">
        <v>3.0373000000000001</v>
      </c>
      <c r="L1536" s="35">
        <f t="shared" si="74"/>
        <v>0.13</v>
      </c>
      <c r="M1536" s="35">
        <f t="shared" si="75"/>
        <v>1</v>
      </c>
    </row>
    <row r="1537" spans="1:13" ht="27" hidden="1" thickBot="1">
      <c r="A1537" s="35">
        <f t="shared" si="73"/>
        <v>13</v>
      </c>
      <c r="B1537" s="89" t="s">
        <v>16</v>
      </c>
      <c r="C1537" s="89" t="s">
        <v>17</v>
      </c>
      <c r="D1537" s="125" t="s">
        <v>116</v>
      </c>
      <c r="E1537" s="20" t="s">
        <v>123</v>
      </c>
      <c r="F1537" s="20">
        <v>0.39</v>
      </c>
      <c r="G1537" s="20">
        <v>0.94</v>
      </c>
      <c r="H1537" s="20">
        <v>1.32</v>
      </c>
      <c r="I1537" s="20">
        <v>0.13</v>
      </c>
      <c r="J1537" s="20">
        <v>0.15</v>
      </c>
      <c r="K1537" s="20">
        <v>2.9384999999999999</v>
      </c>
      <c r="L1537" s="35">
        <f t="shared" si="74"/>
        <v>0.13</v>
      </c>
      <c r="M1537" s="35">
        <f t="shared" si="75"/>
        <v>1</v>
      </c>
    </row>
    <row r="1538" spans="1:13" ht="27" hidden="1" thickBot="1">
      <c r="A1538" s="35">
        <f t="shared" si="73"/>
        <v>5</v>
      </c>
      <c r="B1538" s="89" t="s">
        <v>16</v>
      </c>
      <c r="C1538" s="89" t="s">
        <v>17</v>
      </c>
      <c r="D1538" s="125" t="s">
        <v>116</v>
      </c>
      <c r="E1538" s="20" t="s">
        <v>124</v>
      </c>
      <c r="F1538" s="20">
        <v>0.39</v>
      </c>
      <c r="G1538" s="20">
        <v>0.87</v>
      </c>
      <c r="H1538" s="20">
        <v>1.32</v>
      </c>
      <c r="I1538" s="20">
        <v>0.13</v>
      </c>
      <c r="J1538" s="20">
        <v>0.11</v>
      </c>
      <c r="K1538" s="20">
        <v>2.8315000000000001</v>
      </c>
      <c r="L1538" s="35">
        <f t="shared" si="74"/>
        <v>0.13</v>
      </c>
      <c r="M1538" s="35">
        <f t="shared" si="75"/>
        <v>1</v>
      </c>
    </row>
    <row r="1539" spans="1:13" ht="27" hidden="1" thickBot="1">
      <c r="A1539" s="35">
        <f t="shared" si="73"/>
        <v>13</v>
      </c>
      <c r="B1539" s="89" t="s">
        <v>16</v>
      </c>
      <c r="C1539" s="89" t="s">
        <v>17</v>
      </c>
      <c r="D1539" s="125" t="s">
        <v>116</v>
      </c>
      <c r="E1539" s="20" t="s">
        <v>125</v>
      </c>
      <c r="F1539" s="20">
        <v>0.39</v>
      </c>
      <c r="G1539" s="20">
        <v>0.91</v>
      </c>
      <c r="H1539" s="20">
        <v>1.22</v>
      </c>
      <c r="I1539" s="20">
        <v>0.13</v>
      </c>
      <c r="J1539" s="20">
        <v>0.15</v>
      </c>
      <c r="K1539" s="20">
        <v>2.8090000000000002</v>
      </c>
      <c r="L1539" s="35">
        <f t="shared" si="74"/>
        <v>0.13</v>
      </c>
      <c r="M1539" s="35">
        <f t="shared" si="75"/>
        <v>1</v>
      </c>
    </row>
    <row r="1540" spans="1:13" ht="27" hidden="1" thickBot="1">
      <c r="A1540" s="35">
        <f t="shared" si="73"/>
        <v>10</v>
      </c>
      <c r="B1540" s="89" t="s">
        <v>16</v>
      </c>
      <c r="C1540" s="89" t="s">
        <v>17</v>
      </c>
      <c r="D1540" s="125" t="s">
        <v>116</v>
      </c>
      <c r="E1540" s="20" t="s">
        <v>126</v>
      </c>
      <c r="F1540" s="20">
        <v>0.39</v>
      </c>
      <c r="G1540" s="20">
        <v>0.71</v>
      </c>
      <c r="H1540" s="20">
        <v>1.32</v>
      </c>
      <c r="I1540" s="20">
        <v>0.13</v>
      </c>
      <c r="J1540" s="20">
        <v>0.17</v>
      </c>
      <c r="K1540" s="20">
        <v>2.7252999999999998</v>
      </c>
      <c r="L1540" s="35">
        <f t="shared" si="74"/>
        <v>0.13</v>
      </c>
      <c r="M1540" s="35">
        <f t="shared" si="75"/>
        <v>1</v>
      </c>
    </row>
    <row r="1541" spans="1:13" ht="27" hidden="1" thickBot="1">
      <c r="A1541" s="35">
        <f t="shared" si="73"/>
        <v>7</v>
      </c>
      <c r="B1541" s="89" t="s">
        <v>16</v>
      </c>
      <c r="C1541" s="89" t="s">
        <v>17</v>
      </c>
      <c r="D1541" s="125" t="s">
        <v>116</v>
      </c>
      <c r="E1541" s="20" t="s">
        <v>127</v>
      </c>
      <c r="F1541" s="20">
        <v>0.4</v>
      </c>
      <c r="G1541" s="20">
        <v>0.71</v>
      </c>
      <c r="H1541" s="20">
        <v>1.32</v>
      </c>
      <c r="I1541" s="20">
        <v>0.13</v>
      </c>
      <c r="J1541" s="20">
        <v>0.15</v>
      </c>
      <c r="K1541" s="20">
        <v>2.7073999999999998</v>
      </c>
      <c r="L1541" s="35">
        <f t="shared" si="74"/>
        <v>0.13</v>
      </c>
      <c r="M1541" s="35">
        <f t="shared" si="75"/>
        <v>1</v>
      </c>
    </row>
    <row r="1542" spans="1:13" ht="40.200000000000003" hidden="1" thickBot="1">
      <c r="A1542" s="35">
        <f t="shared" ref="A1542:A1605" si="76">IF(E1542="",0,--SUBSTITUTE(TRIM(RIGHT(SUBSTITUTE(E1542,"(",REPT(" ",99)),99)),")",))</f>
        <v>23</v>
      </c>
      <c r="B1542" s="89" t="s">
        <v>16</v>
      </c>
      <c r="C1542" s="89" t="s">
        <v>17</v>
      </c>
      <c r="D1542" s="125" t="s">
        <v>116</v>
      </c>
      <c r="E1542" s="20" t="s">
        <v>128</v>
      </c>
      <c r="F1542" s="20">
        <v>0.39</v>
      </c>
      <c r="G1542" s="20">
        <v>0.68</v>
      </c>
      <c r="H1542" s="20">
        <v>1.32</v>
      </c>
      <c r="I1542" s="20">
        <v>0.13</v>
      </c>
      <c r="J1542" s="20">
        <v>0.14000000000000001</v>
      </c>
      <c r="K1542" s="20">
        <v>2.6646000000000001</v>
      </c>
      <c r="L1542" s="35">
        <f t="shared" si="74"/>
        <v>0.13</v>
      </c>
      <c r="M1542" s="35">
        <f t="shared" si="75"/>
        <v>1</v>
      </c>
    </row>
    <row r="1543" spans="1:13" ht="40.200000000000003" hidden="1" thickBot="1">
      <c r="A1543" s="35">
        <f t="shared" si="76"/>
        <v>23</v>
      </c>
      <c r="B1543" s="89" t="s">
        <v>16</v>
      </c>
      <c r="C1543" s="89" t="s">
        <v>17</v>
      </c>
      <c r="D1543" s="125" t="s">
        <v>116</v>
      </c>
      <c r="E1543" s="20" t="s">
        <v>129</v>
      </c>
      <c r="F1543" s="20">
        <v>0.39</v>
      </c>
      <c r="G1543" s="20">
        <v>0.67</v>
      </c>
      <c r="H1543" s="20">
        <v>1.32</v>
      </c>
      <c r="I1543" s="20">
        <v>0.13</v>
      </c>
      <c r="J1543" s="20">
        <v>0.13</v>
      </c>
      <c r="K1543" s="20">
        <v>2.6442999999999999</v>
      </c>
      <c r="L1543" s="35">
        <f t="shared" si="74"/>
        <v>0.13</v>
      </c>
      <c r="M1543" s="35">
        <f t="shared" si="75"/>
        <v>1</v>
      </c>
    </row>
    <row r="1544" spans="1:13" ht="27" hidden="1" thickBot="1">
      <c r="A1544" s="35">
        <f t="shared" si="76"/>
        <v>9</v>
      </c>
      <c r="B1544" s="89" t="s">
        <v>16</v>
      </c>
      <c r="C1544" s="89" t="s">
        <v>17</v>
      </c>
      <c r="D1544" s="125" t="s">
        <v>116</v>
      </c>
      <c r="E1544" s="20" t="s">
        <v>130</v>
      </c>
      <c r="F1544" s="20">
        <v>0.39</v>
      </c>
      <c r="G1544" s="20">
        <v>0.57999999999999996</v>
      </c>
      <c r="H1544" s="20">
        <v>1.32</v>
      </c>
      <c r="I1544" s="20">
        <v>0.13</v>
      </c>
      <c r="J1544" s="20">
        <v>0.17</v>
      </c>
      <c r="K1544" s="20">
        <v>2.5960000000000001</v>
      </c>
      <c r="L1544" s="35">
        <f t="shared" si="74"/>
        <v>0.13</v>
      </c>
      <c r="M1544" s="35">
        <f t="shared" si="75"/>
        <v>1</v>
      </c>
    </row>
    <row r="1545" spans="1:13" ht="27" hidden="1" thickBot="1">
      <c r="A1545" s="35">
        <f t="shared" si="76"/>
        <v>11</v>
      </c>
      <c r="B1545" s="89" t="s">
        <v>16</v>
      </c>
      <c r="C1545" s="89" t="s">
        <v>17</v>
      </c>
      <c r="D1545" s="125" t="s">
        <v>116</v>
      </c>
      <c r="E1545" s="20" t="s">
        <v>131</v>
      </c>
      <c r="F1545" s="20">
        <v>0.39</v>
      </c>
      <c r="G1545" s="20">
        <v>0.57999999999999996</v>
      </c>
      <c r="H1545" s="20">
        <v>1.32</v>
      </c>
      <c r="I1545" s="20">
        <v>0.13</v>
      </c>
      <c r="J1545" s="20">
        <v>0.16</v>
      </c>
      <c r="K1545" s="20">
        <v>2.589</v>
      </c>
      <c r="L1545" s="35">
        <f t="shared" si="74"/>
        <v>0.13</v>
      </c>
      <c r="M1545" s="35">
        <f t="shared" si="75"/>
        <v>1</v>
      </c>
    </row>
    <row r="1546" spans="1:13" ht="27" hidden="1" thickBot="1">
      <c r="A1546" s="35">
        <f t="shared" si="76"/>
        <v>9</v>
      </c>
      <c r="B1546" s="89" t="s">
        <v>16</v>
      </c>
      <c r="C1546" s="89" t="s">
        <v>17</v>
      </c>
      <c r="D1546" s="125" t="s">
        <v>116</v>
      </c>
      <c r="E1546" s="20" t="s">
        <v>132</v>
      </c>
      <c r="F1546" s="20">
        <v>0.39</v>
      </c>
      <c r="G1546" s="20">
        <v>0.61</v>
      </c>
      <c r="H1546" s="20">
        <v>1.32</v>
      </c>
      <c r="I1546" s="20">
        <v>0.13</v>
      </c>
      <c r="J1546" s="20">
        <v>0.12</v>
      </c>
      <c r="K1546" s="20">
        <v>2.5777999999999999</v>
      </c>
      <c r="L1546" s="35">
        <f t="shared" si="74"/>
        <v>0.13</v>
      </c>
      <c r="M1546" s="35">
        <f t="shared" si="75"/>
        <v>1</v>
      </c>
    </row>
    <row r="1547" spans="1:13" ht="40.200000000000003" hidden="1" thickBot="1">
      <c r="A1547" s="35">
        <f t="shared" si="76"/>
        <v>23</v>
      </c>
      <c r="B1547" s="89" t="s">
        <v>16</v>
      </c>
      <c r="C1547" s="89" t="s">
        <v>17</v>
      </c>
      <c r="D1547" s="125" t="s">
        <v>116</v>
      </c>
      <c r="E1547" s="20" t="s">
        <v>133</v>
      </c>
      <c r="F1547" s="20">
        <v>0.39</v>
      </c>
      <c r="G1547" s="20">
        <v>0.67</v>
      </c>
      <c r="H1547" s="20">
        <v>1.22</v>
      </c>
      <c r="I1547" s="20">
        <v>0.13</v>
      </c>
      <c r="J1547" s="20">
        <v>0.13</v>
      </c>
      <c r="K1547" s="20">
        <v>2.5425</v>
      </c>
      <c r="L1547" s="35">
        <f t="shared" si="74"/>
        <v>0.13</v>
      </c>
      <c r="M1547" s="35">
        <f t="shared" si="75"/>
        <v>1</v>
      </c>
    </row>
    <row r="1548" spans="1:13" ht="27" hidden="1" thickBot="1">
      <c r="A1548" s="35">
        <f t="shared" si="76"/>
        <v>9</v>
      </c>
      <c r="B1548" s="89" t="s">
        <v>16</v>
      </c>
      <c r="C1548" s="89" t="s">
        <v>17</v>
      </c>
      <c r="D1548" s="125" t="s">
        <v>116</v>
      </c>
      <c r="E1548" s="20" t="s">
        <v>134</v>
      </c>
      <c r="F1548" s="20">
        <v>0.39</v>
      </c>
      <c r="G1548" s="20">
        <v>0.61</v>
      </c>
      <c r="H1548" s="20">
        <v>1.22</v>
      </c>
      <c r="I1548" s="20">
        <v>0.13</v>
      </c>
      <c r="J1548" s="20">
        <v>0.12</v>
      </c>
      <c r="K1548" s="20">
        <v>2.4693000000000001</v>
      </c>
      <c r="L1548" s="35">
        <f t="shared" si="74"/>
        <v>0.13</v>
      </c>
      <c r="M1548" s="35">
        <f t="shared" si="75"/>
        <v>1</v>
      </c>
    </row>
    <row r="1549" spans="1:13" ht="27" hidden="1" thickBot="1">
      <c r="A1549" s="35">
        <f t="shared" si="76"/>
        <v>7</v>
      </c>
      <c r="B1549" s="89" t="s">
        <v>16</v>
      </c>
      <c r="C1549" s="89" t="s">
        <v>17</v>
      </c>
      <c r="D1549" s="125" t="s">
        <v>116</v>
      </c>
      <c r="E1549" s="20" t="s">
        <v>135</v>
      </c>
      <c r="F1549" s="20">
        <v>0.4</v>
      </c>
      <c r="G1549" s="20">
        <v>0.49</v>
      </c>
      <c r="H1549" s="20">
        <v>1.32</v>
      </c>
      <c r="I1549" s="20">
        <v>0.13</v>
      </c>
      <c r="J1549" s="20">
        <v>0.09</v>
      </c>
      <c r="K1549" s="20">
        <v>2.4262000000000001</v>
      </c>
      <c r="L1549" s="35">
        <f t="shared" si="74"/>
        <v>0.13</v>
      </c>
      <c r="M1549" s="35">
        <f t="shared" si="75"/>
        <v>1</v>
      </c>
    </row>
    <row r="1550" spans="1:13" ht="27" hidden="1" thickBot="1">
      <c r="A1550" s="35">
        <f t="shared" si="76"/>
        <v>11</v>
      </c>
      <c r="B1550" s="89" t="s">
        <v>16</v>
      </c>
      <c r="C1550" s="89" t="s">
        <v>17</v>
      </c>
      <c r="D1550" s="125" t="s">
        <v>116</v>
      </c>
      <c r="E1550" s="20" t="s">
        <v>136</v>
      </c>
      <c r="F1550" s="20">
        <v>0.39</v>
      </c>
      <c r="G1550" s="20">
        <v>0.46</v>
      </c>
      <c r="H1550" s="20">
        <v>1.32</v>
      </c>
      <c r="I1550" s="20">
        <v>0.13</v>
      </c>
      <c r="J1550" s="20">
        <v>0.11</v>
      </c>
      <c r="K1550" s="20">
        <v>2.4188000000000001</v>
      </c>
      <c r="L1550" s="35">
        <f t="shared" si="74"/>
        <v>0.13</v>
      </c>
      <c r="M1550" s="35">
        <f t="shared" si="75"/>
        <v>1</v>
      </c>
    </row>
    <row r="1551" spans="1:13" ht="40.200000000000003" hidden="1" thickBot="1">
      <c r="A1551" s="35">
        <f t="shared" si="76"/>
        <v>6</v>
      </c>
      <c r="B1551" s="89" t="s">
        <v>16</v>
      </c>
      <c r="C1551" s="89" t="s">
        <v>17</v>
      </c>
      <c r="D1551" s="125" t="s">
        <v>116</v>
      </c>
      <c r="E1551" s="20" t="s">
        <v>137</v>
      </c>
      <c r="F1551" s="20">
        <v>0.39</v>
      </c>
      <c r="G1551" s="20">
        <v>0.51</v>
      </c>
      <c r="H1551" s="20">
        <v>1.22</v>
      </c>
      <c r="I1551" s="20">
        <v>0.13</v>
      </c>
      <c r="J1551" s="20">
        <v>0.13</v>
      </c>
      <c r="K1551" s="20">
        <v>2.3792</v>
      </c>
      <c r="L1551" s="35">
        <f t="shared" si="74"/>
        <v>0.13</v>
      </c>
      <c r="M1551" s="35">
        <f t="shared" si="75"/>
        <v>1</v>
      </c>
    </row>
    <row r="1552" spans="1:13" ht="40.200000000000003" hidden="1" thickBot="1">
      <c r="A1552" s="35">
        <f t="shared" si="76"/>
        <v>14</v>
      </c>
      <c r="B1552" s="89" t="s">
        <v>16</v>
      </c>
      <c r="C1552" s="89" t="s">
        <v>17</v>
      </c>
      <c r="D1552" s="125" t="s">
        <v>116</v>
      </c>
      <c r="E1552" s="20" t="s">
        <v>138</v>
      </c>
      <c r="F1552" s="20">
        <v>0.39</v>
      </c>
      <c r="G1552" s="20">
        <v>0.31</v>
      </c>
      <c r="H1552" s="20">
        <v>1.32</v>
      </c>
      <c r="I1552" s="20">
        <v>0.13</v>
      </c>
      <c r="J1552" s="20">
        <v>0.13</v>
      </c>
      <c r="K1552" s="20">
        <v>2.2892000000000001</v>
      </c>
      <c r="L1552" s="35">
        <f t="shared" si="74"/>
        <v>0.13</v>
      </c>
      <c r="M1552" s="35">
        <f t="shared" si="75"/>
        <v>1</v>
      </c>
    </row>
    <row r="1553" spans="1:13" ht="27" hidden="1" thickBot="1">
      <c r="A1553" s="35">
        <f t="shared" si="76"/>
        <v>3</v>
      </c>
      <c r="B1553" s="89" t="s">
        <v>16</v>
      </c>
      <c r="C1553" s="89" t="s">
        <v>17</v>
      </c>
      <c r="D1553" s="125" t="s">
        <v>116</v>
      </c>
      <c r="E1553" s="20" t="s">
        <v>139</v>
      </c>
      <c r="F1553" s="20">
        <v>0.39</v>
      </c>
      <c r="G1553" s="20">
        <v>0.28000000000000003</v>
      </c>
      <c r="H1553" s="20">
        <v>1.32</v>
      </c>
      <c r="I1553" s="20">
        <v>0.13</v>
      </c>
      <c r="J1553" s="20">
        <v>0.15</v>
      </c>
      <c r="K1553" s="20">
        <v>2.2753999999999999</v>
      </c>
      <c r="L1553" s="35">
        <f t="shared" si="74"/>
        <v>0.13</v>
      </c>
      <c r="M1553" s="35">
        <f t="shared" si="75"/>
        <v>1</v>
      </c>
    </row>
    <row r="1554" spans="1:13" ht="27" hidden="1" thickBot="1">
      <c r="A1554" s="35">
        <f t="shared" si="76"/>
        <v>19</v>
      </c>
      <c r="B1554" s="89" t="s">
        <v>16</v>
      </c>
      <c r="C1554" s="89" t="s">
        <v>17</v>
      </c>
      <c r="D1554" s="125" t="s">
        <v>116</v>
      </c>
      <c r="E1554" s="20" t="s">
        <v>140</v>
      </c>
      <c r="F1554" s="20">
        <v>0.39</v>
      </c>
      <c r="G1554" s="20">
        <v>0.33</v>
      </c>
      <c r="H1554" s="20">
        <v>1.32</v>
      </c>
      <c r="I1554" s="20">
        <v>0.13</v>
      </c>
      <c r="J1554" s="20">
        <v>0.09</v>
      </c>
      <c r="K1554" s="20">
        <v>2.2610999999999999</v>
      </c>
      <c r="L1554" s="35">
        <f t="shared" si="74"/>
        <v>0.13</v>
      </c>
      <c r="M1554" s="35">
        <f t="shared" si="75"/>
        <v>1</v>
      </c>
    </row>
    <row r="1555" spans="1:13" ht="40.200000000000003" hidden="1" thickBot="1">
      <c r="A1555" s="35">
        <f t="shared" si="76"/>
        <v>14</v>
      </c>
      <c r="B1555" s="89" t="s">
        <v>16</v>
      </c>
      <c r="C1555" s="89" t="s">
        <v>17</v>
      </c>
      <c r="D1555" s="125" t="s">
        <v>116</v>
      </c>
      <c r="E1555" s="20" t="s">
        <v>141</v>
      </c>
      <c r="F1555" s="20">
        <v>0.39</v>
      </c>
      <c r="G1555" s="20">
        <v>0.31</v>
      </c>
      <c r="H1555" s="20">
        <v>1.32</v>
      </c>
      <c r="I1555" s="20">
        <v>0.13</v>
      </c>
      <c r="J1555" s="20">
        <v>0.1</v>
      </c>
      <c r="K1555" s="20">
        <v>2.2557999999999998</v>
      </c>
      <c r="L1555" s="35">
        <f t="shared" si="74"/>
        <v>0.13</v>
      </c>
      <c r="M1555" s="35">
        <f t="shared" si="75"/>
        <v>1</v>
      </c>
    </row>
    <row r="1556" spans="1:13" ht="27" hidden="1" thickBot="1">
      <c r="A1556" s="35">
        <f t="shared" si="76"/>
        <v>5</v>
      </c>
      <c r="B1556" s="89" t="s">
        <v>16</v>
      </c>
      <c r="C1556" s="89" t="s">
        <v>17</v>
      </c>
      <c r="D1556" s="125" t="s">
        <v>116</v>
      </c>
      <c r="E1556" s="20" t="s">
        <v>142</v>
      </c>
      <c r="F1556" s="20">
        <v>0.39</v>
      </c>
      <c r="G1556" s="20">
        <v>0.36</v>
      </c>
      <c r="H1556" s="20">
        <v>1.22</v>
      </c>
      <c r="I1556" s="20">
        <v>0.13</v>
      </c>
      <c r="J1556" s="20">
        <v>0.12</v>
      </c>
      <c r="K1556" s="20">
        <v>2.2246999999999999</v>
      </c>
      <c r="L1556" s="35">
        <f t="shared" si="74"/>
        <v>0.13</v>
      </c>
      <c r="M1556" s="35">
        <f t="shared" si="75"/>
        <v>1</v>
      </c>
    </row>
    <row r="1557" spans="1:13" ht="40.200000000000003" hidden="1" thickBot="1">
      <c r="A1557" s="35">
        <f t="shared" si="76"/>
        <v>14</v>
      </c>
      <c r="B1557" s="89" t="s">
        <v>16</v>
      </c>
      <c r="C1557" s="89" t="s">
        <v>17</v>
      </c>
      <c r="D1557" s="125" t="s">
        <v>116</v>
      </c>
      <c r="E1557" s="20" t="s">
        <v>143</v>
      </c>
      <c r="F1557" s="20">
        <v>0.39</v>
      </c>
      <c r="G1557" s="20">
        <v>0.31</v>
      </c>
      <c r="H1557" s="20">
        <v>1.22</v>
      </c>
      <c r="I1557" s="20">
        <v>0.13</v>
      </c>
      <c r="J1557" s="20">
        <v>0.1</v>
      </c>
      <c r="K1557" s="20">
        <v>2.1520999999999999</v>
      </c>
      <c r="L1557" s="35">
        <f t="shared" si="74"/>
        <v>0.13</v>
      </c>
      <c r="M1557" s="35">
        <f t="shared" si="75"/>
        <v>1</v>
      </c>
    </row>
    <row r="1558" spans="1:13" ht="27" hidden="1" thickBot="1">
      <c r="A1558" s="35">
        <f t="shared" si="76"/>
        <v>3</v>
      </c>
      <c r="B1558" s="89" t="s">
        <v>16</v>
      </c>
      <c r="C1558" s="89" t="s">
        <v>17</v>
      </c>
      <c r="D1558" s="125" t="s">
        <v>116</v>
      </c>
      <c r="E1558" s="20" t="s">
        <v>144</v>
      </c>
      <c r="F1558" s="20">
        <v>0.39</v>
      </c>
      <c r="G1558" s="20">
        <v>0.28000000000000003</v>
      </c>
      <c r="H1558" s="20">
        <v>1.22</v>
      </c>
      <c r="I1558" s="20">
        <v>0.13</v>
      </c>
      <c r="J1558" s="20">
        <v>0.09</v>
      </c>
      <c r="K1558" s="20">
        <v>2.1116999999999999</v>
      </c>
      <c r="L1558" s="35">
        <f t="shared" si="74"/>
        <v>0.13</v>
      </c>
      <c r="M1558" s="35">
        <f t="shared" si="75"/>
        <v>1</v>
      </c>
    </row>
    <row r="1559" spans="1:13" ht="40.200000000000003" hidden="1" thickBot="1">
      <c r="A1559" s="35">
        <f t="shared" si="76"/>
        <v>6</v>
      </c>
      <c r="B1559" s="89" t="s">
        <v>16</v>
      </c>
      <c r="C1559" s="89" t="s">
        <v>17</v>
      </c>
      <c r="D1559" s="125" t="s">
        <v>116</v>
      </c>
      <c r="E1559" s="20" t="s">
        <v>145</v>
      </c>
      <c r="F1559" s="20">
        <v>0.39</v>
      </c>
      <c r="G1559" s="20">
        <v>0.1</v>
      </c>
      <c r="H1559" s="20">
        <v>1.32</v>
      </c>
      <c r="I1559" s="20">
        <v>0.13</v>
      </c>
      <c r="J1559" s="20">
        <v>0.1</v>
      </c>
      <c r="K1559" s="20">
        <v>2.0506000000000002</v>
      </c>
      <c r="L1559" s="35">
        <f t="shared" si="74"/>
        <v>0.13</v>
      </c>
      <c r="M1559" s="35">
        <f t="shared" si="75"/>
        <v>1</v>
      </c>
    </row>
    <row r="1560" spans="1:13" ht="14.4" hidden="1" thickBot="1">
      <c r="A1560" s="35">
        <f t="shared" si="76"/>
        <v>20</v>
      </c>
      <c r="B1560" s="89" t="s">
        <v>16</v>
      </c>
      <c r="C1560" s="89" t="s">
        <v>17</v>
      </c>
      <c r="D1560" s="125" t="s">
        <v>116</v>
      </c>
      <c r="E1560" s="20" t="s">
        <v>146</v>
      </c>
      <c r="F1560" s="20">
        <v>0.39</v>
      </c>
      <c r="G1560" s="20">
        <v>0.04</v>
      </c>
      <c r="H1560" s="20">
        <v>1.32</v>
      </c>
      <c r="I1560" s="20">
        <v>0.13</v>
      </c>
      <c r="J1560" s="20">
        <v>0.08</v>
      </c>
      <c r="K1560" s="20">
        <v>1.9630000000000001</v>
      </c>
      <c r="L1560" s="35">
        <f t="shared" si="74"/>
        <v>0.13</v>
      </c>
      <c r="M1560" s="35">
        <f t="shared" si="75"/>
        <v>1</v>
      </c>
    </row>
    <row r="1561" spans="1:13" ht="40.200000000000003" hidden="1" thickBot="1">
      <c r="A1561" s="35">
        <f t="shared" si="76"/>
        <v>17</v>
      </c>
      <c r="B1561" s="89" t="s">
        <v>16</v>
      </c>
      <c r="C1561" s="89" t="s">
        <v>17</v>
      </c>
      <c r="D1561" s="125" t="s">
        <v>116</v>
      </c>
      <c r="E1561" s="20" t="s">
        <v>147</v>
      </c>
      <c r="F1561" s="20">
        <v>0.39</v>
      </c>
      <c r="G1561" s="20">
        <v>0</v>
      </c>
      <c r="H1561" s="20">
        <v>1.32</v>
      </c>
      <c r="I1561" s="20">
        <v>0.13</v>
      </c>
      <c r="J1561" s="20">
        <v>0.11</v>
      </c>
      <c r="K1561" s="20">
        <v>1.9535</v>
      </c>
      <c r="L1561" s="35">
        <f t="shared" si="74"/>
        <v>0.13</v>
      </c>
      <c r="M1561" s="35">
        <f t="shared" si="75"/>
        <v>1</v>
      </c>
    </row>
    <row r="1562" spans="1:13" ht="27" hidden="1" thickBot="1">
      <c r="A1562" s="35">
        <f t="shared" si="76"/>
        <v>10</v>
      </c>
      <c r="B1562" s="89" t="s">
        <v>16</v>
      </c>
      <c r="C1562" s="89" t="s">
        <v>17</v>
      </c>
      <c r="D1562" s="125" t="s">
        <v>116</v>
      </c>
      <c r="E1562" s="20" t="s">
        <v>148</v>
      </c>
      <c r="F1562" s="20">
        <v>0.39</v>
      </c>
      <c r="G1562" s="20">
        <v>0</v>
      </c>
      <c r="H1562" s="20">
        <v>1.32</v>
      </c>
      <c r="I1562" s="20">
        <v>0.13</v>
      </c>
      <c r="J1562" s="20">
        <v>0.08</v>
      </c>
      <c r="K1562" s="20">
        <v>1.9316</v>
      </c>
      <c r="L1562" s="35">
        <f t="shared" si="74"/>
        <v>0.13</v>
      </c>
      <c r="M1562" s="35">
        <f t="shared" si="75"/>
        <v>1</v>
      </c>
    </row>
    <row r="1563" spans="1:13" ht="27" thickBot="1">
      <c r="A1563" s="35">
        <f t="shared" si="76"/>
        <v>1</v>
      </c>
      <c r="B1563" s="89" t="s">
        <v>16</v>
      </c>
      <c r="C1563" s="89" t="s">
        <v>17</v>
      </c>
      <c r="D1563" s="125" t="s">
        <v>116</v>
      </c>
      <c r="E1563" s="59" t="s">
        <v>149</v>
      </c>
      <c r="F1563" s="20">
        <v>0.39</v>
      </c>
      <c r="G1563" s="20">
        <v>0</v>
      </c>
      <c r="H1563" s="20">
        <v>1.32</v>
      </c>
      <c r="I1563" s="20">
        <v>0.13</v>
      </c>
      <c r="J1563" s="20">
        <v>0.08</v>
      </c>
      <c r="K1563" s="20">
        <v>1.9316</v>
      </c>
      <c r="L1563" s="35">
        <f t="shared" si="74"/>
        <v>0.13</v>
      </c>
      <c r="M1563" s="35">
        <f t="shared" si="75"/>
        <v>1</v>
      </c>
    </row>
    <row r="1564" spans="1:13" ht="27" hidden="1" thickBot="1">
      <c r="A1564" s="35">
        <f t="shared" si="76"/>
        <v>7</v>
      </c>
      <c r="B1564" s="89" t="s">
        <v>16</v>
      </c>
      <c r="C1564" s="89" t="s">
        <v>17</v>
      </c>
      <c r="D1564" s="125" t="s">
        <v>116</v>
      </c>
      <c r="E1564" s="20" t="s">
        <v>150</v>
      </c>
      <c r="F1564" s="20">
        <v>0.4</v>
      </c>
      <c r="G1564" s="20">
        <v>0.08</v>
      </c>
      <c r="H1564" s="20">
        <v>1.22</v>
      </c>
      <c r="I1564" s="20">
        <v>0.13</v>
      </c>
      <c r="J1564" s="20">
        <v>0.09</v>
      </c>
      <c r="K1564" s="20">
        <v>1.9079999999999999</v>
      </c>
      <c r="L1564" s="35">
        <f t="shared" si="74"/>
        <v>0.13</v>
      </c>
      <c r="M1564" s="35">
        <f t="shared" si="75"/>
        <v>1</v>
      </c>
    </row>
    <row r="1565" spans="1:13" ht="14.4" hidden="1" thickBot="1">
      <c r="A1565" s="35">
        <f t="shared" si="76"/>
        <v>20</v>
      </c>
      <c r="B1565" s="89" t="s">
        <v>16</v>
      </c>
      <c r="C1565" s="89" t="s">
        <v>17</v>
      </c>
      <c r="D1565" s="125" t="s">
        <v>116</v>
      </c>
      <c r="E1565" s="20" t="s">
        <v>151</v>
      </c>
      <c r="F1565" s="20">
        <v>0.39</v>
      </c>
      <c r="G1565" s="20">
        <v>0</v>
      </c>
      <c r="H1565" s="20">
        <v>1.22</v>
      </c>
      <c r="I1565" s="20">
        <v>0.13</v>
      </c>
      <c r="J1565" s="20">
        <v>0.11</v>
      </c>
      <c r="K1565" s="20">
        <v>1.8535999999999999</v>
      </c>
      <c r="L1565" s="35">
        <f t="shared" si="74"/>
        <v>0.13</v>
      </c>
      <c r="M1565" s="35">
        <f t="shared" si="75"/>
        <v>1</v>
      </c>
    </row>
    <row r="1566" spans="1:13" ht="40.200000000000003" hidden="1" thickBot="1">
      <c r="A1566" s="35">
        <f t="shared" si="76"/>
        <v>17</v>
      </c>
      <c r="B1566" s="89" t="s">
        <v>16</v>
      </c>
      <c r="C1566" s="89" t="s">
        <v>17</v>
      </c>
      <c r="D1566" s="125" t="s">
        <v>116</v>
      </c>
      <c r="E1566" s="20" t="s">
        <v>152</v>
      </c>
      <c r="F1566" s="20">
        <v>0.39</v>
      </c>
      <c r="G1566" s="20">
        <v>0</v>
      </c>
      <c r="H1566" s="20">
        <v>1.22</v>
      </c>
      <c r="I1566" s="20">
        <v>0.13</v>
      </c>
      <c r="J1566" s="20">
        <v>0.1</v>
      </c>
      <c r="K1566" s="20">
        <v>1.8441000000000001</v>
      </c>
      <c r="L1566" s="35">
        <f t="shared" si="74"/>
        <v>0.13</v>
      </c>
      <c r="M1566" s="35">
        <f t="shared" si="75"/>
        <v>1</v>
      </c>
    </row>
    <row r="1567" spans="1:13" ht="27" thickBot="1">
      <c r="A1567" s="35">
        <f t="shared" si="76"/>
        <v>1</v>
      </c>
      <c r="B1567" s="89" t="s">
        <v>16</v>
      </c>
      <c r="C1567" s="89" t="s">
        <v>17</v>
      </c>
      <c r="D1567" s="125" t="s">
        <v>116</v>
      </c>
      <c r="E1567" s="59" t="s">
        <v>153</v>
      </c>
      <c r="F1567" s="20">
        <v>0.39</v>
      </c>
      <c r="G1567" s="20">
        <v>0</v>
      </c>
      <c r="H1567" s="20">
        <v>1.22</v>
      </c>
      <c r="I1567" s="20">
        <v>0.13</v>
      </c>
      <c r="J1567" s="20">
        <v>0.08</v>
      </c>
      <c r="K1567" s="20">
        <v>1.8221000000000001</v>
      </c>
      <c r="L1567" s="35">
        <f t="shared" si="74"/>
        <v>0.13</v>
      </c>
      <c r="M1567" s="35">
        <f t="shared" si="75"/>
        <v>1</v>
      </c>
    </row>
    <row r="1568" spans="1:13" ht="27" hidden="1" thickBot="1">
      <c r="A1568" s="35">
        <f t="shared" si="76"/>
        <v>13</v>
      </c>
      <c r="B1568" s="89" t="s">
        <v>16</v>
      </c>
      <c r="C1568" s="89" t="s">
        <v>17</v>
      </c>
      <c r="D1568" s="125" t="s">
        <v>116</v>
      </c>
      <c r="E1568" s="20" t="s">
        <v>154</v>
      </c>
      <c r="F1568" s="20">
        <v>0.39</v>
      </c>
      <c r="G1568" s="20">
        <v>0.69</v>
      </c>
      <c r="H1568" s="20">
        <v>0.31</v>
      </c>
      <c r="I1568" s="20">
        <v>0.13</v>
      </c>
      <c r="J1568" s="20">
        <v>0.08</v>
      </c>
      <c r="K1568" s="20">
        <v>1.5996999999999999</v>
      </c>
      <c r="L1568" s="35">
        <f t="shared" si="74"/>
        <v>0.13</v>
      </c>
      <c r="M1568" s="35">
        <f t="shared" si="75"/>
        <v>1</v>
      </c>
    </row>
    <row r="1569" spans="1:13" ht="27" hidden="1" thickBot="1">
      <c r="A1569" s="35">
        <f t="shared" si="76"/>
        <v>16</v>
      </c>
      <c r="B1569" s="89" t="s">
        <v>16</v>
      </c>
      <c r="C1569" s="89" t="s">
        <v>17</v>
      </c>
      <c r="D1569" s="125" t="s">
        <v>155</v>
      </c>
      <c r="E1569" s="20" t="s">
        <v>156</v>
      </c>
      <c r="F1569" s="20">
        <v>0.38</v>
      </c>
      <c r="G1569" s="20">
        <v>0.28999999999999998</v>
      </c>
      <c r="H1569" s="20">
        <v>5.17</v>
      </c>
      <c r="I1569" s="20">
        <v>0.36</v>
      </c>
      <c r="J1569" s="20">
        <v>0.28999999999999998</v>
      </c>
      <c r="K1569" s="20">
        <v>6.4854000000000003</v>
      </c>
      <c r="L1569" s="35">
        <f t="shared" si="74"/>
        <v>0.36</v>
      </c>
      <c r="M1569" s="35">
        <f t="shared" si="75"/>
        <v>1</v>
      </c>
    </row>
    <row r="1570" spans="1:13" ht="27" hidden="1" thickBot="1">
      <c r="A1570" s="35">
        <f t="shared" si="76"/>
        <v>11</v>
      </c>
      <c r="B1570" s="89" t="s">
        <v>16</v>
      </c>
      <c r="C1570" s="89" t="s">
        <v>17</v>
      </c>
      <c r="D1570" s="125" t="s">
        <v>155</v>
      </c>
      <c r="E1570" s="20" t="s">
        <v>157</v>
      </c>
      <c r="F1570" s="20">
        <v>0.38</v>
      </c>
      <c r="G1570" s="20">
        <v>0.69</v>
      </c>
      <c r="H1570" s="20">
        <v>4.1399999999999997</v>
      </c>
      <c r="I1570" s="20">
        <v>0.36</v>
      </c>
      <c r="J1570" s="20">
        <v>0.26</v>
      </c>
      <c r="K1570" s="20">
        <v>5.8277999999999999</v>
      </c>
      <c r="L1570" s="35">
        <f t="shared" si="74"/>
        <v>0.36</v>
      </c>
      <c r="M1570" s="35">
        <f t="shared" si="75"/>
        <v>1</v>
      </c>
    </row>
    <row r="1571" spans="1:13" ht="27" hidden="1" thickBot="1">
      <c r="A1571" s="35">
        <f t="shared" si="76"/>
        <v>10</v>
      </c>
      <c r="B1571" s="89" t="s">
        <v>16</v>
      </c>
      <c r="C1571" s="89" t="s">
        <v>17</v>
      </c>
      <c r="D1571" s="125" t="s">
        <v>155</v>
      </c>
      <c r="E1571" s="20" t="s">
        <v>158</v>
      </c>
      <c r="F1571" s="20">
        <v>0.38</v>
      </c>
      <c r="G1571" s="20">
        <v>0.44</v>
      </c>
      <c r="H1571" s="20">
        <v>4.1399999999999997</v>
      </c>
      <c r="I1571" s="20">
        <v>0.36</v>
      </c>
      <c r="J1571" s="20">
        <v>0.11</v>
      </c>
      <c r="K1571" s="20">
        <v>5.4200999999999997</v>
      </c>
      <c r="L1571" s="35">
        <f t="shared" si="74"/>
        <v>0.36</v>
      </c>
      <c r="M1571" s="35">
        <f t="shared" si="75"/>
        <v>1</v>
      </c>
    </row>
    <row r="1572" spans="1:13" ht="27" hidden="1" thickBot="1">
      <c r="A1572" s="35">
        <f t="shared" si="76"/>
        <v>5</v>
      </c>
      <c r="B1572" s="89" t="s">
        <v>16</v>
      </c>
      <c r="C1572" s="89" t="s">
        <v>17</v>
      </c>
      <c r="D1572" s="125" t="s">
        <v>155</v>
      </c>
      <c r="E1572" s="20" t="s">
        <v>159</v>
      </c>
      <c r="F1572" s="20">
        <v>0.38</v>
      </c>
      <c r="G1572" s="20">
        <v>0.28999999999999998</v>
      </c>
      <c r="H1572" s="20">
        <v>4.1399999999999997</v>
      </c>
      <c r="I1572" s="20">
        <v>0.36</v>
      </c>
      <c r="J1572" s="20">
        <v>0.2</v>
      </c>
      <c r="K1572" s="20">
        <v>5.3670999999999998</v>
      </c>
      <c r="L1572" s="35">
        <f t="shared" si="74"/>
        <v>0.36</v>
      </c>
      <c r="M1572" s="35">
        <f t="shared" si="75"/>
        <v>1</v>
      </c>
    </row>
    <row r="1573" spans="1:13" ht="14.4" hidden="1" thickBot="1">
      <c r="A1573" s="35">
        <f t="shared" si="76"/>
        <v>20</v>
      </c>
      <c r="B1573" s="89" t="s">
        <v>16</v>
      </c>
      <c r="C1573" s="89" t="s">
        <v>17</v>
      </c>
      <c r="D1573" s="125" t="s">
        <v>155</v>
      </c>
      <c r="E1573" s="20" t="s">
        <v>160</v>
      </c>
      <c r="F1573" s="20">
        <v>0.38</v>
      </c>
      <c r="G1573" s="20">
        <v>0.25</v>
      </c>
      <c r="H1573" s="20">
        <v>4.1399999999999997</v>
      </c>
      <c r="I1573" s="20">
        <v>0.36</v>
      </c>
      <c r="J1573" s="20">
        <v>0.2</v>
      </c>
      <c r="K1573" s="20">
        <v>5.3244999999999996</v>
      </c>
      <c r="L1573" s="35">
        <f t="shared" si="74"/>
        <v>0.36</v>
      </c>
      <c r="M1573" s="35">
        <f t="shared" si="75"/>
        <v>1</v>
      </c>
    </row>
    <row r="1574" spans="1:13" ht="27" hidden="1" thickBot="1">
      <c r="A1574" s="35">
        <f t="shared" si="76"/>
        <v>19</v>
      </c>
      <c r="B1574" s="89" t="s">
        <v>16</v>
      </c>
      <c r="C1574" s="89" t="s">
        <v>17</v>
      </c>
      <c r="D1574" s="125" t="s">
        <v>155</v>
      </c>
      <c r="E1574" s="20" t="s">
        <v>161</v>
      </c>
      <c r="F1574" s="20">
        <v>0.38</v>
      </c>
      <c r="G1574" s="20">
        <v>0.16</v>
      </c>
      <c r="H1574" s="20">
        <v>4.1399999999999997</v>
      </c>
      <c r="I1574" s="20">
        <v>0.36</v>
      </c>
      <c r="J1574" s="20">
        <v>0.21</v>
      </c>
      <c r="K1574" s="20">
        <v>5.2533000000000003</v>
      </c>
      <c r="L1574" s="35">
        <f t="shared" si="74"/>
        <v>0.36</v>
      </c>
      <c r="M1574" s="35">
        <f t="shared" si="75"/>
        <v>1</v>
      </c>
    </row>
    <row r="1575" spans="1:13" ht="27" hidden="1" thickBot="1">
      <c r="A1575" s="35">
        <f t="shared" si="76"/>
        <v>13</v>
      </c>
      <c r="B1575" s="89" t="s">
        <v>16</v>
      </c>
      <c r="C1575" s="89" t="s">
        <v>17</v>
      </c>
      <c r="D1575" s="125" t="s">
        <v>155</v>
      </c>
      <c r="E1575" s="20" t="s">
        <v>162</v>
      </c>
      <c r="F1575" s="20">
        <v>0.38</v>
      </c>
      <c r="G1575" s="20">
        <v>0.2</v>
      </c>
      <c r="H1575" s="20">
        <v>4.1399999999999997</v>
      </c>
      <c r="I1575" s="20">
        <v>0.36</v>
      </c>
      <c r="J1575" s="20">
        <v>0.11</v>
      </c>
      <c r="K1575" s="20">
        <v>5.1904000000000003</v>
      </c>
      <c r="L1575" s="35">
        <f t="shared" si="74"/>
        <v>0.36</v>
      </c>
      <c r="M1575" s="35">
        <f t="shared" si="75"/>
        <v>1</v>
      </c>
    </row>
    <row r="1576" spans="1:13" ht="27" hidden="1" thickBot="1">
      <c r="A1576" s="35">
        <f t="shared" si="76"/>
        <v>3</v>
      </c>
      <c r="B1576" s="89" t="s">
        <v>16</v>
      </c>
      <c r="C1576" s="89" t="s">
        <v>17</v>
      </c>
      <c r="D1576" s="125" t="s">
        <v>155</v>
      </c>
      <c r="E1576" s="20" t="s">
        <v>163</v>
      </c>
      <c r="F1576" s="20">
        <v>0.38</v>
      </c>
      <c r="G1576" s="20">
        <v>0.02</v>
      </c>
      <c r="H1576" s="20">
        <v>4.1399999999999997</v>
      </c>
      <c r="I1576" s="20">
        <v>0.36</v>
      </c>
      <c r="J1576" s="20">
        <v>0.22</v>
      </c>
      <c r="K1576" s="20">
        <v>5.1167999999999996</v>
      </c>
      <c r="L1576" s="35">
        <f t="shared" si="74"/>
        <v>0.36</v>
      </c>
      <c r="M1576" s="35">
        <f t="shared" si="75"/>
        <v>1</v>
      </c>
    </row>
    <row r="1577" spans="1:13" ht="40.200000000000003" hidden="1" thickBot="1">
      <c r="A1577" s="35">
        <f t="shared" si="76"/>
        <v>6</v>
      </c>
      <c r="B1577" s="89" t="s">
        <v>16</v>
      </c>
      <c r="C1577" s="89" t="s">
        <v>17</v>
      </c>
      <c r="D1577" s="125" t="s">
        <v>155</v>
      </c>
      <c r="E1577" s="20" t="s">
        <v>164</v>
      </c>
      <c r="F1577" s="20">
        <v>0.38</v>
      </c>
      <c r="G1577" s="20">
        <v>0</v>
      </c>
      <c r="H1577" s="20">
        <v>4.1399999999999997</v>
      </c>
      <c r="I1577" s="20">
        <v>0.36</v>
      </c>
      <c r="J1577" s="20">
        <v>0.22</v>
      </c>
      <c r="K1577" s="20">
        <v>5.0989000000000004</v>
      </c>
      <c r="L1577" s="35">
        <f t="shared" si="74"/>
        <v>0.36</v>
      </c>
      <c r="M1577" s="35">
        <f t="shared" si="75"/>
        <v>1</v>
      </c>
    </row>
    <row r="1578" spans="1:13" ht="27" hidden="1" thickBot="1">
      <c r="A1578" s="35">
        <f t="shared" si="76"/>
        <v>21</v>
      </c>
      <c r="B1578" s="89" t="s">
        <v>16</v>
      </c>
      <c r="C1578" s="89" t="s">
        <v>17</v>
      </c>
      <c r="D1578" s="125" t="s">
        <v>155</v>
      </c>
      <c r="E1578" s="20" t="s">
        <v>165</v>
      </c>
      <c r="F1578" s="20">
        <v>0.38</v>
      </c>
      <c r="G1578" s="20">
        <v>1.72</v>
      </c>
      <c r="H1578" s="20">
        <v>1.86</v>
      </c>
      <c r="I1578" s="20">
        <v>0.71</v>
      </c>
      <c r="J1578" s="20">
        <v>0.23</v>
      </c>
      <c r="K1578" s="20">
        <v>4.9154</v>
      </c>
      <c r="L1578" s="35">
        <f t="shared" si="74"/>
        <v>0.36</v>
      </c>
      <c r="M1578" s="35">
        <f t="shared" si="75"/>
        <v>2</v>
      </c>
    </row>
    <row r="1579" spans="1:13" ht="27" hidden="1" thickBot="1">
      <c r="A1579" s="35">
        <f t="shared" si="76"/>
        <v>21</v>
      </c>
      <c r="B1579" s="89" t="s">
        <v>16</v>
      </c>
      <c r="C1579" s="89" t="s">
        <v>17</v>
      </c>
      <c r="D1579" s="125" t="s">
        <v>155</v>
      </c>
      <c r="E1579" s="20" t="s">
        <v>166</v>
      </c>
      <c r="F1579" s="20">
        <v>0.4</v>
      </c>
      <c r="G1579" s="20">
        <v>1.44</v>
      </c>
      <c r="H1579" s="20">
        <v>1.24</v>
      </c>
      <c r="I1579" s="20">
        <v>0.71</v>
      </c>
      <c r="J1579" s="20">
        <v>0.24</v>
      </c>
      <c r="K1579" s="20">
        <v>4.0399000000000003</v>
      </c>
      <c r="L1579" s="35">
        <f t="shared" si="74"/>
        <v>0.36</v>
      </c>
      <c r="M1579" s="35">
        <f t="shared" si="75"/>
        <v>2</v>
      </c>
    </row>
    <row r="1580" spans="1:13" ht="27" hidden="1" thickBot="1">
      <c r="A1580" s="35">
        <f t="shared" si="76"/>
        <v>13</v>
      </c>
      <c r="B1580" s="89" t="s">
        <v>16</v>
      </c>
      <c r="C1580" s="89" t="s">
        <v>17</v>
      </c>
      <c r="D1580" s="125" t="s">
        <v>155</v>
      </c>
      <c r="E1580" s="20" t="s">
        <v>167</v>
      </c>
      <c r="F1580" s="20">
        <v>0.38</v>
      </c>
      <c r="G1580" s="20">
        <v>0.63</v>
      </c>
      <c r="H1580" s="20">
        <v>1.24</v>
      </c>
      <c r="I1580" s="20">
        <v>0.36</v>
      </c>
      <c r="J1580" s="20">
        <v>0.2</v>
      </c>
      <c r="K1580" s="20">
        <v>2.8102</v>
      </c>
      <c r="L1580" s="35">
        <f t="shared" si="74"/>
        <v>0.36</v>
      </c>
      <c r="M1580" s="35">
        <f t="shared" si="75"/>
        <v>1</v>
      </c>
    </row>
    <row r="1581" spans="1:13" ht="40.200000000000003" hidden="1" thickBot="1">
      <c r="A1581" s="35">
        <f t="shared" si="76"/>
        <v>14</v>
      </c>
      <c r="B1581" s="89" t="s">
        <v>16</v>
      </c>
      <c r="C1581" s="89" t="s">
        <v>17</v>
      </c>
      <c r="D1581" s="125" t="s">
        <v>155</v>
      </c>
      <c r="E1581" s="20" t="s">
        <v>168</v>
      </c>
      <c r="F1581" s="20">
        <v>0.38</v>
      </c>
      <c r="G1581" s="20">
        <v>0.63</v>
      </c>
      <c r="H1581" s="20">
        <v>1.24</v>
      </c>
      <c r="I1581" s="20">
        <v>0.36</v>
      </c>
      <c r="J1581" s="20">
        <v>0.19</v>
      </c>
      <c r="K1581" s="20">
        <v>2.7995000000000001</v>
      </c>
      <c r="L1581" s="35">
        <f t="shared" si="74"/>
        <v>0.36</v>
      </c>
      <c r="M1581" s="35">
        <f t="shared" si="75"/>
        <v>1</v>
      </c>
    </row>
    <row r="1582" spans="1:13" ht="40.200000000000003" hidden="1" thickBot="1">
      <c r="A1582" s="35">
        <f t="shared" si="76"/>
        <v>6</v>
      </c>
      <c r="B1582" s="89" t="s">
        <v>16</v>
      </c>
      <c r="C1582" s="89" t="s">
        <v>17</v>
      </c>
      <c r="D1582" s="125" t="s">
        <v>155</v>
      </c>
      <c r="E1582" s="20" t="s">
        <v>169</v>
      </c>
      <c r="F1582" s="20">
        <v>0.38</v>
      </c>
      <c r="G1582" s="20">
        <v>0.56999999999999995</v>
      </c>
      <c r="H1582" s="20">
        <v>1.24</v>
      </c>
      <c r="I1582" s="20">
        <v>0.36</v>
      </c>
      <c r="J1582" s="20">
        <v>0.18</v>
      </c>
      <c r="K1582" s="20">
        <v>2.7292999999999998</v>
      </c>
      <c r="L1582" s="35">
        <f t="shared" si="74"/>
        <v>0.36</v>
      </c>
      <c r="M1582" s="35">
        <f t="shared" si="75"/>
        <v>1</v>
      </c>
    </row>
    <row r="1583" spans="1:13" ht="27" hidden="1" thickBot="1">
      <c r="A1583" s="35">
        <f t="shared" si="76"/>
        <v>9</v>
      </c>
      <c r="B1583" s="89" t="s">
        <v>16</v>
      </c>
      <c r="C1583" s="89" t="s">
        <v>17</v>
      </c>
      <c r="D1583" s="125" t="s">
        <v>155</v>
      </c>
      <c r="E1583" s="20" t="s">
        <v>170</v>
      </c>
      <c r="F1583" s="20">
        <v>0.38</v>
      </c>
      <c r="G1583" s="20">
        <v>0.55000000000000004</v>
      </c>
      <c r="H1583" s="20">
        <v>1.24</v>
      </c>
      <c r="I1583" s="20">
        <v>0.36</v>
      </c>
      <c r="J1583" s="20">
        <v>0.18</v>
      </c>
      <c r="K1583" s="20">
        <v>2.7139000000000002</v>
      </c>
      <c r="L1583" s="35">
        <f t="shared" si="74"/>
        <v>0.36</v>
      </c>
      <c r="M1583" s="35">
        <f t="shared" si="75"/>
        <v>1</v>
      </c>
    </row>
    <row r="1584" spans="1:13" ht="40.200000000000003" hidden="1" thickBot="1">
      <c r="A1584" s="35">
        <f t="shared" si="76"/>
        <v>17</v>
      </c>
      <c r="B1584" s="89" t="s">
        <v>16</v>
      </c>
      <c r="C1584" s="89" t="s">
        <v>17</v>
      </c>
      <c r="D1584" s="125" t="s">
        <v>155</v>
      </c>
      <c r="E1584" s="20" t="s">
        <v>171</v>
      </c>
      <c r="F1584" s="20">
        <v>0.38</v>
      </c>
      <c r="G1584" s="20">
        <v>0.52</v>
      </c>
      <c r="H1584" s="20">
        <v>1.24</v>
      </c>
      <c r="I1584" s="20">
        <v>0.36</v>
      </c>
      <c r="J1584" s="20">
        <v>0.21</v>
      </c>
      <c r="K1584" s="20">
        <v>2.7103999999999999</v>
      </c>
      <c r="L1584" s="35">
        <f t="shared" ref="L1584:L1647" si="77">_xlfn.MINIFS($I$1455:$I$2460,$B$1455:$B$2460,B1584,$D$1455:$D$2460,D1584)</f>
        <v>0.36</v>
      </c>
      <c r="M1584" s="35">
        <f t="shared" ref="M1584:M1647" si="78">ROUND(I1584/L1584,0)</f>
        <v>1</v>
      </c>
    </row>
    <row r="1585" spans="1:13" ht="27" hidden="1" thickBot="1">
      <c r="A1585" s="35">
        <f t="shared" si="76"/>
        <v>19</v>
      </c>
      <c r="B1585" s="89" t="s">
        <v>16</v>
      </c>
      <c r="C1585" s="89" t="s">
        <v>17</v>
      </c>
      <c r="D1585" s="125" t="s">
        <v>155</v>
      </c>
      <c r="E1585" s="20" t="s">
        <v>172</v>
      </c>
      <c r="F1585" s="20">
        <v>0.38</v>
      </c>
      <c r="G1585" s="20">
        <v>0.52</v>
      </c>
      <c r="H1585" s="20">
        <v>1.24</v>
      </c>
      <c r="I1585" s="20">
        <v>0.36</v>
      </c>
      <c r="J1585" s="20">
        <v>0.19</v>
      </c>
      <c r="K1585" s="20">
        <v>2.6966000000000001</v>
      </c>
      <c r="L1585" s="35">
        <f t="shared" si="77"/>
        <v>0.36</v>
      </c>
      <c r="M1585" s="35">
        <f t="shared" si="78"/>
        <v>1</v>
      </c>
    </row>
    <row r="1586" spans="1:13" ht="27" thickBot="1">
      <c r="A1586" s="35">
        <f t="shared" si="76"/>
        <v>1</v>
      </c>
      <c r="B1586" s="89" t="s">
        <v>16</v>
      </c>
      <c r="C1586" s="89" t="s">
        <v>17</v>
      </c>
      <c r="D1586" s="125" t="s">
        <v>155</v>
      </c>
      <c r="E1586" s="59" t="s">
        <v>173</v>
      </c>
      <c r="F1586" s="20">
        <v>0.38</v>
      </c>
      <c r="G1586" s="20">
        <v>0.51</v>
      </c>
      <c r="H1586" s="20">
        <v>1.24</v>
      </c>
      <c r="I1586" s="20">
        <v>0.36</v>
      </c>
      <c r="J1586" s="20">
        <v>0.2</v>
      </c>
      <c r="K1586" s="20">
        <v>2.6894</v>
      </c>
      <c r="L1586" s="35">
        <f t="shared" si="77"/>
        <v>0.36</v>
      </c>
      <c r="M1586" s="35">
        <f t="shared" si="78"/>
        <v>1</v>
      </c>
    </row>
    <row r="1587" spans="1:13" ht="27" hidden="1" thickBot="1">
      <c r="A1587" s="35">
        <f t="shared" si="76"/>
        <v>16</v>
      </c>
      <c r="B1587" s="89" t="s">
        <v>16</v>
      </c>
      <c r="C1587" s="89" t="s">
        <v>17</v>
      </c>
      <c r="D1587" s="125" t="s">
        <v>155</v>
      </c>
      <c r="E1587" s="20" t="s">
        <v>174</v>
      </c>
      <c r="F1587" s="20">
        <v>0.38</v>
      </c>
      <c r="G1587" s="20">
        <v>0.51</v>
      </c>
      <c r="H1587" s="20">
        <v>1.24</v>
      </c>
      <c r="I1587" s="20">
        <v>0.36</v>
      </c>
      <c r="J1587" s="20">
        <v>0.19</v>
      </c>
      <c r="K1587" s="20">
        <v>2.6793</v>
      </c>
      <c r="L1587" s="35">
        <f t="shared" si="77"/>
        <v>0.36</v>
      </c>
      <c r="M1587" s="35">
        <f t="shared" si="78"/>
        <v>1</v>
      </c>
    </row>
    <row r="1588" spans="1:13" ht="40.200000000000003" hidden="1" thickBot="1">
      <c r="A1588" s="35">
        <f t="shared" si="76"/>
        <v>23</v>
      </c>
      <c r="B1588" s="89" t="s">
        <v>16</v>
      </c>
      <c r="C1588" s="89" t="s">
        <v>17</v>
      </c>
      <c r="D1588" s="125" t="s">
        <v>155</v>
      </c>
      <c r="E1588" s="20" t="s">
        <v>175</v>
      </c>
      <c r="F1588" s="20">
        <v>0.38</v>
      </c>
      <c r="G1588" s="20">
        <v>0.45</v>
      </c>
      <c r="H1588" s="20">
        <v>1.24</v>
      </c>
      <c r="I1588" s="20">
        <v>0.36</v>
      </c>
      <c r="J1588" s="20">
        <v>0.19</v>
      </c>
      <c r="K1588" s="20">
        <v>2.6217999999999999</v>
      </c>
      <c r="L1588" s="35">
        <f t="shared" si="77"/>
        <v>0.36</v>
      </c>
      <c r="M1588" s="35">
        <f t="shared" si="78"/>
        <v>1</v>
      </c>
    </row>
    <row r="1589" spans="1:13" ht="27" hidden="1" thickBot="1">
      <c r="A1589" s="35">
        <f t="shared" si="76"/>
        <v>7</v>
      </c>
      <c r="B1589" s="89" t="s">
        <v>16</v>
      </c>
      <c r="C1589" s="89" t="s">
        <v>17</v>
      </c>
      <c r="D1589" s="125" t="s">
        <v>155</v>
      </c>
      <c r="E1589" s="20" t="s">
        <v>176</v>
      </c>
      <c r="F1589" s="20">
        <v>0.38</v>
      </c>
      <c r="G1589" s="20">
        <v>0.43</v>
      </c>
      <c r="H1589" s="20">
        <v>1.24</v>
      </c>
      <c r="I1589" s="20">
        <v>0.36</v>
      </c>
      <c r="J1589" s="20">
        <v>0.19</v>
      </c>
      <c r="K1589" s="20">
        <v>2.6021999999999998</v>
      </c>
      <c r="L1589" s="35">
        <f t="shared" si="77"/>
        <v>0.36</v>
      </c>
      <c r="M1589" s="35">
        <f t="shared" si="78"/>
        <v>1</v>
      </c>
    </row>
    <row r="1590" spans="1:13" ht="27" hidden="1" thickBot="1">
      <c r="A1590" s="35">
        <f t="shared" si="76"/>
        <v>11</v>
      </c>
      <c r="B1590" s="89" t="s">
        <v>16</v>
      </c>
      <c r="C1590" s="89" t="s">
        <v>17</v>
      </c>
      <c r="D1590" s="125" t="s">
        <v>155</v>
      </c>
      <c r="E1590" s="20" t="s">
        <v>177</v>
      </c>
      <c r="F1590" s="20">
        <v>0.38</v>
      </c>
      <c r="G1590" s="20">
        <v>0.35</v>
      </c>
      <c r="H1590" s="20">
        <v>1.24</v>
      </c>
      <c r="I1590" s="20">
        <v>0.36</v>
      </c>
      <c r="J1590" s="20">
        <v>0.17</v>
      </c>
      <c r="K1590" s="20">
        <v>2.5068999999999999</v>
      </c>
      <c r="L1590" s="35">
        <f t="shared" si="77"/>
        <v>0.36</v>
      </c>
      <c r="M1590" s="35">
        <f t="shared" si="78"/>
        <v>1</v>
      </c>
    </row>
    <row r="1591" spans="1:13" ht="27" hidden="1" thickBot="1">
      <c r="A1591" s="35">
        <f t="shared" si="76"/>
        <v>3</v>
      </c>
      <c r="B1591" s="89" t="s">
        <v>16</v>
      </c>
      <c r="C1591" s="89" t="s">
        <v>17</v>
      </c>
      <c r="D1591" s="125" t="s">
        <v>155</v>
      </c>
      <c r="E1591" s="20" t="s">
        <v>178</v>
      </c>
      <c r="F1591" s="20">
        <v>0.38</v>
      </c>
      <c r="G1591" s="20">
        <v>0.15</v>
      </c>
      <c r="H1591" s="20">
        <v>1.24</v>
      </c>
      <c r="I1591" s="20">
        <v>0.36</v>
      </c>
      <c r="J1591" s="20">
        <v>0.17</v>
      </c>
      <c r="K1591" s="20">
        <v>2.3027000000000002</v>
      </c>
      <c r="L1591" s="35">
        <f t="shared" si="77"/>
        <v>0.36</v>
      </c>
      <c r="M1591" s="35">
        <f t="shared" si="78"/>
        <v>1</v>
      </c>
    </row>
    <row r="1592" spans="1:13" ht="27" hidden="1" thickBot="1">
      <c r="A1592" s="35">
        <f t="shared" si="76"/>
        <v>10</v>
      </c>
      <c r="B1592" s="89" t="s">
        <v>16</v>
      </c>
      <c r="C1592" s="89" t="s">
        <v>17</v>
      </c>
      <c r="D1592" s="125" t="s">
        <v>155</v>
      </c>
      <c r="E1592" s="20" t="s">
        <v>179</v>
      </c>
      <c r="F1592" s="20">
        <v>0.38</v>
      </c>
      <c r="G1592" s="20">
        <v>0.14000000000000001</v>
      </c>
      <c r="H1592" s="20">
        <v>1.24</v>
      </c>
      <c r="I1592" s="20">
        <v>0.36</v>
      </c>
      <c r="J1592" s="20">
        <v>0.17</v>
      </c>
      <c r="K1592" s="20">
        <v>2.2921</v>
      </c>
      <c r="L1592" s="35">
        <f t="shared" si="77"/>
        <v>0.36</v>
      </c>
      <c r="M1592" s="35">
        <f t="shared" si="78"/>
        <v>1</v>
      </c>
    </row>
    <row r="1593" spans="1:13" ht="27" hidden="1" thickBot="1">
      <c r="A1593" s="35">
        <f t="shared" si="76"/>
        <v>5</v>
      </c>
      <c r="B1593" s="89" t="s">
        <v>16</v>
      </c>
      <c r="C1593" s="89" t="s">
        <v>17</v>
      </c>
      <c r="D1593" s="125" t="s">
        <v>155</v>
      </c>
      <c r="E1593" s="20" t="s">
        <v>180</v>
      </c>
      <c r="F1593" s="20">
        <v>0.38</v>
      </c>
      <c r="G1593" s="20">
        <v>0.13</v>
      </c>
      <c r="H1593" s="20">
        <v>1.24</v>
      </c>
      <c r="I1593" s="20">
        <v>0.36</v>
      </c>
      <c r="J1593" s="20">
        <v>0.15</v>
      </c>
      <c r="K1593" s="20">
        <v>2.2650000000000001</v>
      </c>
      <c r="L1593" s="35">
        <f t="shared" si="77"/>
        <v>0.36</v>
      </c>
      <c r="M1593" s="35">
        <f t="shared" si="78"/>
        <v>1</v>
      </c>
    </row>
    <row r="1594" spans="1:13" ht="14.4" hidden="1" thickBot="1">
      <c r="A1594" s="35">
        <f t="shared" si="76"/>
        <v>20</v>
      </c>
      <c r="B1594" s="89" t="s">
        <v>16</v>
      </c>
      <c r="C1594" s="89" t="s">
        <v>17</v>
      </c>
      <c r="D1594" s="125" t="s">
        <v>155</v>
      </c>
      <c r="E1594" s="20" t="s">
        <v>181</v>
      </c>
      <c r="F1594" s="20">
        <v>0.38</v>
      </c>
      <c r="G1594" s="20">
        <v>0</v>
      </c>
      <c r="H1594" s="20">
        <v>1.24</v>
      </c>
      <c r="I1594" s="20">
        <v>0.36</v>
      </c>
      <c r="J1594" s="20">
        <v>0.14000000000000001</v>
      </c>
      <c r="K1594" s="20">
        <v>2.1179000000000001</v>
      </c>
      <c r="L1594" s="35">
        <f t="shared" si="77"/>
        <v>0.36</v>
      </c>
      <c r="M1594" s="35">
        <f t="shared" si="78"/>
        <v>1</v>
      </c>
    </row>
    <row r="1595" spans="1:13" ht="27" hidden="1" thickBot="1">
      <c r="A1595" s="35">
        <f t="shared" si="76"/>
        <v>21</v>
      </c>
      <c r="B1595" s="89" t="s">
        <v>22</v>
      </c>
      <c r="C1595" s="89" t="s">
        <v>17</v>
      </c>
      <c r="D1595" s="129" t="s">
        <v>38</v>
      </c>
      <c r="E1595" s="20" t="s">
        <v>39</v>
      </c>
      <c r="F1595" s="20">
        <v>1.72</v>
      </c>
      <c r="G1595" s="20">
        <v>1.99</v>
      </c>
      <c r="H1595" s="20">
        <v>0.76</v>
      </c>
      <c r="I1595" s="20">
        <v>0.67</v>
      </c>
      <c r="J1595" s="20">
        <v>0.28000000000000003</v>
      </c>
      <c r="K1595" s="20">
        <v>5.4119999999999999</v>
      </c>
      <c r="L1595" s="35">
        <f t="shared" si="77"/>
        <v>0.33</v>
      </c>
      <c r="M1595" s="35">
        <f t="shared" si="78"/>
        <v>2</v>
      </c>
    </row>
    <row r="1596" spans="1:13" ht="27" hidden="1" thickBot="1">
      <c r="A1596" s="35">
        <f t="shared" si="76"/>
        <v>11</v>
      </c>
      <c r="B1596" s="89" t="s">
        <v>22</v>
      </c>
      <c r="C1596" s="89" t="s">
        <v>17</v>
      </c>
      <c r="D1596" s="129" t="s">
        <v>38</v>
      </c>
      <c r="E1596" s="20" t="s">
        <v>40</v>
      </c>
      <c r="F1596" s="20">
        <v>1.72</v>
      </c>
      <c r="G1596" s="20">
        <v>0.84</v>
      </c>
      <c r="H1596" s="20">
        <v>1.0900000000000001</v>
      </c>
      <c r="I1596" s="20">
        <v>0.33</v>
      </c>
      <c r="J1596" s="20">
        <v>0.22</v>
      </c>
      <c r="K1596" s="20">
        <v>4.2058999999999997</v>
      </c>
      <c r="L1596" s="35">
        <f t="shared" si="77"/>
        <v>0.33</v>
      </c>
      <c r="M1596" s="35">
        <f t="shared" si="78"/>
        <v>1</v>
      </c>
    </row>
    <row r="1597" spans="1:13" ht="27" hidden="1" thickBot="1">
      <c r="A1597" s="35">
        <f t="shared" si="76"/>
        <v>16</v>
      </c>
      <c r="B1597" s="89" t="s">
        <v>22</v>
      </c>
      <c r="C1597" s="89" t="s">
        <v>17</v>
      </c>
      <c r="D1597" s="129" t="s">
        <v>38</v>
      </c>
      <c r="E1597" s="20" t="s">
        <v>41</v>
      </c>
      <c r="F1597" s="20">
        <v>1.72</v>
      </c>
      <c r="G1597" s="20">
        <v>0.68</v>
      </c>
      <c r="H1597" s="20">
        <v>1.1200000000000001</v>
      </c>
      <c r="I1597" s="20">
        <v>0.33</v>
      </c>
      <c r="J1597" s="20">
        <v>0.18</v>
      </c>
      <c r="K1597" s="20">
        <v>4.0427999999999997</v>
      </c>
      <c r="L1597" s="35">
        <f t="shared" si="77"/>
        <v>0.33</v>
      </c>
      <c r="M1597" s="35">
        <f t="shared" si="78"/>
        <v>1</v>
      </c>
    </row>
    <row r="1598" spans="1:13" ht="27" thickBot="1">
      <c r="A1598" s="35">
        <f t="shared" si="76"/>
        <v>1</v>
      </c>
      <c r="B1598" s="89" t="s">
        <v>22</v>
      </c>
      <c r="C1598" s="89" t="s">
        <v>17</v>
      </c>
      <c r="D1598" s="129" t="s">
        <v>38</v>
      </c>
      <c r="E1598" s="59" t="s">
        <v>42</v>
      </c>
      <c r="F1598" s="20">
        <v>1.72</v>
      </c>
      <c r="G1598" s="20">
        <v>0.6</v>
      </c>
      <c r="H1598" s="20">
        <v>1.0900000000000001</v>
      </c>
      <c r="I1598" s="20">
        <v>0.33</v>
      </c>
      <c r="J1598" s="20">
        <v>0.22</v>
      </c>
      <c r="K1598" s="20">
        <v>3.9605000000000001</v>
      </c>
      <c r="L1598" s="35">
        <f t="shared" si="77"/>
        <v>0.33</v>
      </c>
      <c r="M1598" s="35">
        <f t="shared" si="78"/>
        <v>1</v>
      </c>
    </row>
    <row r="1599" spans="1:13" ht="40.200000000000003" hidden="1" thickBot="1">
      <c r="A1599" s="35">
        <f t="shared" si="76"/>
        <v>17</v>
      </c>
      <c r="B1599" s="89" t="s">
        <v>22</v>
      </c>
      <c r="C1599" s="89" t="s">
        <v>17</v>
      </c>
      <c r="D1599" s="129" t="s">
        <v>38</v>
      </c>
      <c r="E1599" s="20" t="s">
        <v>182</v>
      </c>
      <c r="F1599" s="20">
        <v>1.72</v>
      </c>
      <c r="G1599" s="20">
        <v>0.27</v>
      </c>
      <c r="H1599" s="20">
        <v>1.0900000000000001</v>
      </c>
      <c r="I1599" s="20">
        <v>0.33</v>
      </c>
      <c r="J1599" s="20">
        <v>0.23</v>
      </c>
      <c r="K1599" s="20">
        <v>3.6389</v>
      </c>
      <c r="L1599" s="35">
        <f t="shared" si="77"/>
        <v>0.33</v>
      </c>
      <c r="M1599" s="35">
        <f t="shared" si="78"/>
        <v>1</v>
      </c>
    </row>
    <row r="1600" spans="1:13" ht="27" hidden="1" thickBot="1">
      <c r="A1600" s="35">
        <f t="shared" si="76"/>
        <v>19</v>
      </c>
      <c r="B1600" s="89" t="s">
        <v>22</v>
      </c>
      <c r="C1600" s="89" t="s">
        <v>17</v>
      </c>
      <c r="D1600" s="129" t="s">
        <v>38</v>
      </c>
      <c r="E1600" s="20" t="s">
        <v>43</v>
      </c>
      <c r="F1600" s="20">
        <v>1.72</v>
      </c>
      <c r="G1600" s="20">
        <v>0.19</v>
      </c>
      <c r="H1600" s="20">
        <v>1.0900000000000001</v>
      </c>
      <c r="I1600" s="20">
        <v>0.33</v>
      </c>
      <c r="J1600" s="20">
        <v>0.2</v>
      </c>
      <c r="K1600" s="20">
        <v>3.5268999999999999</v>
      </c>
      <c r="L1600" s="35">
        <f t="shared" si="77"/>
        <v>0.33</v>
      </c>
      <c r="M1600" s="35">
        <f t="shared" si="78"/>
        <v>1</v>
      </c>
    </row>
    <row r="1601" spans="1:13" ht="40.200000000000003" hidden="1" thickBot="1">
      <c r="A1601" s="35">
        <f t="shared" si="76"/>
        <v>14</v>
      </c>
      <c r="B1601" s="89" t="s">
        <v>22</v>
      </c>
      <c r="C1601" s="89" t="s">
        <v>17</v>
      </c>
      <c r="D1601" s="129" t="s">
        <v>38</v>
      </c>
      <c r="E1601" s="20" t="s">
        <v>44</v>
      </c>
      <c r="F1601" s="20">
        <v>1.72</v>
      </c>
      <c r="G1601" s="20">
        <v>0.15</v>
      </c>
      <c r="H1601" s="20">
        <v>1.0900000000000001</v>
      </c>
      <c r="I1601" s="20">
        <v>0.33</v>
      </c>
      <c r="J1601" s="20">
        <v>0.19</v>
      </c>
      <c r="K1601" s="20">
        <v>3.4863</v>
      </c>
      <c r="L1601" s="35">
        <f t="shared" si="77"/>
        <v>0.33</v>
      </c>
      <c r="M1601" s="35">
        <f t="shared" si="78"/>
        <v>1</v>
      </c>
    </row>
    <row r="1602" spans="1:13" ht="27" hidden="1" thickBot="1">
      <c r="A1602" s="35">
        <f t="shared" si="76"/>
        <v>18</v>
      </c>
      <c r="B1602" s="89" t="s">
        <v>22</v>
      </c>
      <c r="C1602" s="89" t="s">
        <v>17</v>
      </c>
      <c r="D1602" s="129" t="s">
        <v>38</v>
      </c>
      <c r="E1602" s="20" t="s">
        <v>45</v>
      </c>
      <c r="F1602" s="20">
        <v>1.77</v>
      </c>
      <c r="G1602" s="20">
        <v>0.06</v>
      </c>
      <c r="H1602" s="20">
        <v>1.1200000000000001</v>
      </c>
      <c r="I1602" s="20">
        <v>0.33</v>
      </c>
      <c r="J1602" s="20">
        <v>0.13</v>
      </c>
      <c r="K1602" s="20">
        <v>3.4205999999999999</v>
      </c>
      <c r="L1602" s="35">
        <f t="shared" si="77"/>
        <v>0.33</v>
      </c>
      <c r="M1602" s="35">
        <f t="shared" si="78"/>
        <v>1</v>
      </c>
    </row>
    <row r="1603" spans="1:13" ht="27" hidden="1" thickBot="1">
      <c r="A1603" s="35">
        <f t="shared" si="76"/>
        <v>19</v>
      </c>
      <c r="B1603" s="89" t="s">
        <v>22</v>
      </c>
      <c r="C1603" s="89" t="s">
        <v>17</v>
      </c>
      <c r="D1603" s="129" t="s">
        <v>38</v>
      </c>
      <c r="E1603" s="20" t="s">
        <v>46</v>
      </c>
      <c r="F1603" s="20">
        <v>1.72</v>
      </c>
      <c r="G1603" s="20">
        <v>0.1</v>
      </c>
      <c r="H1603" s="20">
        <v>1.0900000000000001</v>
      </c>
      <c r="I1603" s="20">
        <v>0.33</v>
      </c>
      <c r="J1603" s="20">
        <v>0.16</v>
      </c>
      <c r="K1603" s="20">
        <v>3.4041000000000001</v>
      </c>
      <c r="L1603" s="35">
        <f t="shared" si="77"/>
        <v>0.33</v>
      </c>
      <c r="M1603" s="35">
        <f t="shared" si="78"/>
        <v>1</v>
      </c>
    </row>
    <row r="1604" spans="1:13" ht="14.4" hidden="1" thickBot="1">
      <c r="A1604" s="35">
        <f t="shared" si="76"/>
        <v>20</v>
      </c>
      <c r="B1604" s="89" t="s">
        <v>22</v>
      </c>
      <c r="C1604" s="89" t="s">
        <v>17</v>
      </c>
      <c r="D1604" s="129" t="s">
        <v>38</v>
      </c>
      <c r="E1604" s="20" t="s">
        <v>47</v>
      </c>
      <c r="F1604" s="20">
        <v>1.72</v>
      </c>
      <c r="G1604" s="20">
        <v>0.06</v>
      </c>
      <c r="H1604" s="20">
        <v>1.0900000000000001</v>
      </c>
      <c r="I1604" s="20">
        <v>0.33</v>
      </c>
      <c r="J1604" s="20">
        <v>0.17</v>
      </c>
      <c r="K1604" s="20">
        <v>3.3700999999999999</v>
      </c>
      <c r="L1604" s="35">
        <f t="shared" si="77"/>
        <v>0.33</v>
      </c>
      <c r="M1604" s="35">
        <f t="shared" si="78"/>
        <v>1</v>
      </c>
    </row>
    <row r="1605" spans="1:13" ht="27" hidden="1" thickBot="1">
      <c r="A1605" s="35">
        <f t="shared" si="76"/>
        <v>7</v>
      </c>
      <c r="B1605" s="89" t="s">
        <v>22</v>
      </c>
      <c r="C1605" s="89" t="s">
        <v>17</v>
      </c>
      <c r="D1605" s="129" t="s">
        <v>38</v>
      </c>
      <c r="E1605" s="20" t="s">
        <v>49</v>
      </c>
      <c r="F1605" s="20">
        <v>1.73</v>
      </c>
      <c r="G1605" s="20">
        <v>0</v>
      </c>
      <c r="H1605" s="20">
        <v>1.0900000000000001</v>
      </c>
      <c r="I1605" s="20">
        <v>0.33</v>
      </c>
      <c r="J1605" s="20">
        <v>0.2</v>
      </c>
      <c r="K1605" s="20">
        <v>3.3517000000000001</v>
      </c>
      <c r="L1605" s="35">
        <f t="shared" si="77"/>
        <v>0.33</v>
      </c>
      <c r="M1605" s="35">
        <f t="shared" si="78"/>
        <v>1</v>
      </c>
    </row>
    <row r="1606" spans="1:13" ht="27" hidden="1" thickBot="1">
      <c r="A1606" s="35">
        <f t="shared" ref="A1606:A1669" si="79">IF(E1606="",0,--SUBSTITUTE(TRIM(RIGHT(SUBSTITUTE(E1606,"(",REPT(" ",99)),99)),")",))</f>
        <v>4</v>
      </c>
      <c r="B1606" s="89" t="s">
        <v>22</v>
      </c>
      <c r="C1606" s="89" t="s">
        <v>17</v>
      </c>
      <c r="D1606" s="129" t="s">
        <v>38</v>
      </c>
      <c r="E1606" s="20" t="s">
        <v>48</v>
      </c>
      <c r="F1606" s="20">
        <v>1.72</v>
      </c>
      <c r="G1606" s="20">
        <v>0</v>
      </c>
      <c r="H1606" s="20">
        <v>1.1200000000000001</v>
      </c>
      <c r="I1606" s="20">
        <v>0.33</v>
      </c>
      <c r="J1606" s="20">
        <v>0.17</v>
      </c>
      <c r="K1606" s="20">
        <v>3.3443000000000001</v>
      </c>
      <c r="L1606" s="35">
        <f t="shared" si="77"/>
        <v>0.33</v>
      </c>
      <c r="M1606" s="35">
        <f t="shared" si="78"/>
        <v>1</v>
      </c>
    </row>
    <row r="1607" spans="1:13" ht="27" hidden="1" thickBot="1">
      <c r="A1607" s="35">
        <f t="shared" si="79"/>
        <v>4</v>
      </c>
      <c r="B1607" s="89" t="s">
        <v>22</v>
      </c>
      <c r="C1607" s="89" t="s">
        <v>17</v>
      </c>
      <c r="D1607" s="129" t="s">
        <v>38</v>
      </c>
      <c r="E1607" s="20" t="s">
        <v>50</v>
      </c>
      <c r="F1607" s="20">
        <v>1.72</v>
      </c>
      <c r="G1607" s="20">
        <v>0</v>
      </c>
      <c r="H1607" s="20">
        <v>1.1200000000000001</v>
      </c>
      <c r="I1607" s="20">
        <v>0.33</v>
      </c>
      <c r="J1607" s="20">
        <v>0.17</v>
      </c>
      <c r="K1607" s="20">
        <v>3.3435000000000001</v>
      </c>
      <c r="L1607" s="35">
        <f t="shared" si="77"/>
        <v>0.33</v>
      </c>
      <c r="M1607" s="35">
        <f t="shared" si="78"/>
        <v>1</v>
      </c>
    </row>
    <row r="1608" spans="1:13" ht="27" hidden="1" thickBot="1">
      <c r="A1608" s="35">
        <f t="shared" si="79"/>
        <v>10</v>
      </c>
      <c r="B1608" s="89" t="s">
        <v>22</v>
      </c>
      <c r="C1608" s="89" t="s">
        <v>17</v>
      </c>
      <c r="D1608" s="129" t="s">
        <v>38</v>
      </c>
      <c r="E1608" s="20" t="s">
        <v>51</v>
      </c>
      <c r="F1608" s="20">
        <v>1.72</v>
      </c>
      <c r="G1608" s="20">
        <v>0</v>
      </c>
      <c r="H1608" s="20">
        <v>1.0900000000000001</v>
      </c>
      <c r="I1608" s="20">
        <v>0.33</v>
      </c>
      <c r="J1608" s="20">
        <v>0.19</v>
      </c>
      <c r="K1608" s="20">
        <v>3.3268</v>
      </c>
      <c r="L1608" s="35">
        <f t="shared" si="77"/>
        <v>0.33</v>
      </c>
      <c r="M1608" s="35">
        <f t="shared" si="78"/>
        <v>1</v>
      </c>
    </row>
    <row r="1609" spans="1:13" ht="27" hidden="1" thickBot="1">
      <c r="A1609" s="35">
        <f t="shared" si="79"/>
        <v>13</v>
      </c>
      <c r="B1609" s="89" t="s">
        <v>22</v>
      </c>
      <c r="C1609" s="89" t="s">
        <v>17</v>
      </c>
      <c r="D1609" s="129" t="s">
        <v>38</v>
      </c>
      <c r="E1609" s="20" t="s">
        <v>52</v>
      </c>
      <c r="F1609" s="20">
        <v>1.72</v>
      </c>
      <c r="G1609" s="20">
        <v>0</v>
      </c>
      <c r="H1609" s="20">
        <v>1.0900000000000001</v>
      </c>
      <c r="I1609" s="20">
        <v>0.33</v>
      </c>
      <c r="J1609" s="20">
        <v>0.18</v>
      </c>
      <c r="K1609" s="20">
        <v>3.3222999999999998</v>
      </c>
      <c r="L1609" s="35">
        <f t="shared" si="77"/>
        <v>0.33</v>
      </c>
      <c r="M1609" s="35">
        <f t="shared" si="78"/>
        <v>1</v>
      </c>
    </row>
    <row r="1610" spans="1:13" ht="40.200000000000003" hidden="1" thickBot="1">
      <c r="A1610" s="35">
        <f t="shared" si="79"/>
        <v>6</v>
      </c>
      <c r="B1610" s="89" t="s">
        <v>22</v>
      </c>
      <c r="C1610" s="89" t="s">
        <v>17</v>
      </c>
      <c r="D1610" s="129" t="s">
        <v>38</v>
      </c>
      <c r="E1610" s="20" t="s">
        <v>53</v>
      </c>
      <c r="F1610" s="20">
        <v>1.72</v>
      </c>
      <c r="G1610" s="20">
        <v>0</v>
      </c>
      <c r="H1610" s="20">
        <v>1.0900000000000001</v>
      </c>
      <c r="I1610" s="20">
        <v>0.33</v>
      </c>
      <c r="J1610" s="20">
        <v>0.18</v>
      </c>
      <c r="K1610" s="20">
        <v>3.3203</v>
      </c>
      <c r="L1610" s="35">
        <f t="shared" si="77"/>
        <v>0.33</v>
      </c>
      <c r="M1610" s="35">
        <f t="shared" si="78"/>
        <v>1</v>
      </c>
    </row>
    <row r="1611" spans="1:13" ht="27" hidden="1" thickBot="1">
      <c r="A1611" s="35">
        <f t="shared" si="79"/>
        <v>10</v>
      </c>
      <c r="B1611" s="89" t="s">
        <v>22</v>
      </c>
      <c r="C1611" s="89" t="s">
        <v>17</v>
      </c>
      <c r="D1611" s="129" t="s">
        <v>38</v>
      </c>
      <c r="E1611" s="20" t="s">
        <v>55</v>
      </c>
      <c r="F1611" s="20">
        <v>1.72</v>
      </c>
      <c r="G1611" s="20">
        <v>0</v>
      </c>
      <c r="H1611" s="20">
        <v>1.0900000000000001</v>
      </c>
      <c r="I1611" s="20">
        <v>0.33</v>
      </c>
      <c r="J1611" s="20">
        <v>0.18</v>
      </c>
      <c r="K1611" s="20">
        <v>3.3161999999999998</v>
      </c>
      <c r="L1611" s="35">
        <f t="shared" si="77"/>
        <v>0.33</v>
      </c>
      <c r="M1611" s="35">
        <f t="shared" si="78"/>
        <v>1</v>
      </c>
    </row>
    <row r="1612" spans="1:13" ht="27" hidden="1" thickBot="1">
      <c r="A1612" s="35">
        <f t="shared" si="79"/>
        <v>9</v>
      </c>
      <c r="B1612" s="89" t="s">
        <v>22</v>
      </c>
      <c r="C1612" s="89" t="s">
        <v>17</v>
      </c>
      <c r="D1612" s="129" t="s">
        <v>38</v>
      </c>
      <c r="E1612" s="20" t="s">
        <v>54</v>
      </c>
      <c r="F1612" s="20">
        <v>1.72</v>
      </c>
      <c r="G1612" s="20">
        <v>0</v>
      </c>
      <c r="H1612" s="20">
        <v>1.0900000000000001</v>
      </c>
      <c r="I1612" s="20">
        <v>0.33</v>
      </c>
      <c r="J1612" s="20">
        <v>0.17</v>
      </c>
      <c r="K1612" s="20">
        <v>3.3123</v>
      </c>
      <c r="L1612" s="35">
        <f t="shared" si="77"/>
        <v>0.33</v>
      </c>
      <c r="M1612" s="35">
        <f t="shared" si="78"/>
        <v>1</v>
      </c>
    </row>
    <row r="1613" spans="1:13" ht="14.4" hidden="1" thickBot="1">
      <c r="A1613" s="35">
        <f t="shared" si="79"/>
        <v>2</v>
      </c>
      <c r="B1613" s="89" t="s">
        <v>22</v>
      </c>
      <c r="C1613" s="89" t="s">
        <v>17</v>
      </c>
      <c r="D1613" s="129" t="s">
        <v>38</v>
      </c>
      <c r="E1613" s="20" t="s">
        <v>56</v>
      </c>
      <c r="F1613" s="20">
        <v>1.72</v>
      </c>
      <c r="G1613" s="20">
        <v>0</v>
      </c>
      <c r="H1613" s="20">
        <v>1.0900000000000001</v>
      </c>
      <c r="I1613" s="20">
        <v>0.33</v>
      </c>
      <c r="J1613" s="20">
        <v>0.17</v>
      </c>
      <c r="K1613" s="20">
        <v>3.31</v>
      </c>
      <c r="L1613" s="35">
        <f t="shared" si="77"/>
        <v>0.33</v>
      </c>
      <c r="M1613" s="35">
        <f t="shared" si="78"/>
        <v>1</v>
      </c>
    </row>
    <row r="1614" spans="1:13" ht="14.4" hidden="1" thickBot="1">
      <c r="A1614" s="35">
        <f t="shared" si="79"/>
        <v>8</v>
      </c>
      <c r="B1614" s="89" t="s">
        <v>22</v>
      </c>
      <c r="C1614" s="89" t="s">
        <v>17</v>
      </c>
      <c r="D1614" s="129" t="s">
        <v>38</v>
      </c>
      <c r="E1614" s="20" t="s">
        <v>57</v>
      </c>
      <c r="F1614" s="20">
        <v>1.72</v>
      </c>
      <c r="G1614" s="20">
        <v>0</v>
      </c>
      <c r="H1614" s="20">
        <v>1.0900000000000001</v>
      </c>
      <c r="I1614" s="20">
        <v>0.33</v>
      </c>
      <c r="J1614" s="20">
        <v>0.16</v>
      </c>
      <c r="K1614" s="20">
        <v>3.3018000000000001</v>
      </c>
      <c r="L1614" s="35">
        <f t="shared" si="77"/>
        <v>0.33</v>
      </c>
      <c r="M1614" s="35">
        <f t="shared" si="78"/>
        <v>1</v>
      </c>
    </row>
    <row r="1615" spans="1:13" ht="40.200000000000003" hidden="1" thickBot="1">
      <c r="A1615" s="35">
        <f t="shared" si="79"/>
        <v>23</v>
      </c>
      <c r="B1615" s="89" t="s">
        <v>22</v>
      </c>
      <c r="C1615" s="89" t="s">
        <v>17</v>
      </c>
      <c r="D1615" s="129" t="s">
        <v>38</v>
      </c>
      <c r="E1615" s="20" t="s">
        <v>60</v>
      </c>
      <c r="F1615" s="20">
        <v>1.72</v>
      </c>
      <c r="G1615" s="20">
        <v>0</v>
      </c>
      <c r="H1615" s="20">
        <v>1.0900000000000001</v>
      </c>
      <c r="I1615" s="20">
        <v>0.33</v>
      </c>
      <c r="J1615" s="20">
        <v>0.16</v>
      </c>
      <c r="K1615" s="20">
        <v>3.3010000000000002</v>
      </c>
      <c r="L1615" s="35">
        <f t="shared" si="77"/>
        <v>0.33</v>
      </c>
      <c r="M1615" s="35">
        <f t="shared" si="78"/>
        <v>1</v>
      </c>
    </row>
    <row r="1616" spans="1:13" ht="27" hidden="1" thickBot="1">
      <c r="A1616" s="35">
        <f t="shared" si="79"/>
        <v>15</v>
      </c>
      <c r="B1616" s="89" t="s">
        <v>22</v>
      </c>
      <c r="C1616" s="89" t="s">
        <v>17</v>
      </c>
      <c r="D1616" s="129" t="s">
        <v>38</v>
      </c>
      <c r="E1616" s="20" t="s">
        <v>58</v>
      </c>
      <c r="F1616" s="20">
        <v>1.72</v>
      </c>
      <c r="G1616" s="20">
        <v>0</v>
      </c>
      <c r="H1616" s="20">
        <v>1.0900000000000001</v>
      </c>
      <c r="I1616" s="20">
        <v>0.33</v>
      </c>
      <c r="J1616" s="20">
        <v>0.16</v>
      </c>
      <c r="K1616" s="20">
        <v>3.3008000000000002</v>
      </c>
      <c r="L1616" s="35">
        <f t="shared" si="77"/>
        <v>0.33</v>
      </c>
      <c r="M1616" s="35">
        <f t="shared" si="78"/>
        <v>1</v>
      </c>
    </row>
    <row r="1617" spans="1:13" ht="27" hidden="1" thickBot="1">
      <c r="A1617" s="35">
        <f t="shared" si="79"/>
        <v>15</v>
      </c>
      <c r="B1617" s="89" t="s">
        <v>22</v>
      </c>
      <c r="C1617" s="89" t="s">
        <v>17</v>
      </c>
      <c r="D1617" s="129" t="s">
        <v>38</v>
      </c>
      <c r="E1617" s="20" t="s">
        <v>59</v>
      </c>
      <c r="F1617" s="20">
        <v>1.72</v>
      </c>
      <c r="G1617" s="20">
        <v>0</v>
      </c>
      <c r="H1617" s="20">
        <v>1.0900000000000001</v>
      </c>
      <c r="I1617" s="20">
        <v>0.33</v>
      </c>
      <c r="J1617" s="20">
        <v>0.16</v>
      </c>
      <c r="K1617" s="20">
        <v>3.3008000000000002</v>
      </c>
      <c r="L1617" s="35">
        <f t="shared" si="77"/>
        <v>0.33</v>
      </c>
      <c r="M1617" s="35">
        <f t="shared" si="78"/>
        <v>1</v>
      </c>
    </row>
    <row r="1618" spans="1:13" ht="27" hidden="1" thickBot="1">
      <c r="A1618" s="35">
        <f t="shared" si="79"/>
        <v>3</v>
      </c>
      <c r="B1618" s="89" t="s">
        <v>22</v>
      </c>
      <c r="C1618" s="89" t="s">
        <v>17</v>
      </c>
      <c r="D1618" s="129" t="s">
        <v>38</v>
      </c>
      <c r="E1618" s="20" t="s">
        <v>61</v>
      </c>
      <c r="F1618" s="20">
        <v>1.72</v>
      </c>
      <c r="G1618" s="20">
        <v>0</v>
      </c>
      <c r="H1618" s="20">
        <v>1.0900000000000001</v>
      </c>
      <c r="I1618" s="20">
        <v>0.33</v>
      </c>
      <c r="J1618" s="20">
        <v>0.15</v>
      </c>
      <c r="K1618" s="20">
        <v>3.2913999999999999</v>
      </c>
      <c r="L1618" s="35">
        <f t="shared" si="77"/>
        <v>0.33</v>
      </c>
      <c r="M1618" s="35">
        <f t="shared" si="78"/>
        <v>1</v>
      </c>
    </row>
    <row r="1619" spans="1:13" ht="27" hidden="1" thickBot="1">
      <c r="A1619" s="35">
        <f t="shared" si="79"/>
        <v>5</v>
      </c>
      <c r="B1619" s="89" t="s">
        <v>22</v>
      </c>
      <c r="C1619" s="89" t="s">
        <v>17</v>
      </c>
      <c r="D1619" s="129" t="s">
        <v>38</v>
      </c>
      <c r="E1619" s="20" t="s">
        <v>62</v>
      </c>
      <c r="F1619" s="20">
        <v>1.72</v>
      </c>
      <c r="G1619" s="20">
        <v>0</v>
      </c>
      <c r="H1619" s="20">
        <v>1.0900000000000001</v>
      </c>
      <c r="I1619" s="20">
        <v>0.33</v>
      </c>
      <c r="J1619" s="20">
        <v>0.11</v>
      </c>
      <c r="K1619" s="20">
        <v>3.2559</v>
      </c>
      <c r="L1619" s="35">
        <f t="shared" si="77"/>
        <v>0.33</v>
      </c>
      <c r="M1619" s="35">
        <f t="shared" si="78"/>
        <v>1</v>
      </c>
    </row>
    <row r="1620" spans="1:13" ht="14.4" hidden="1" thickBot="1">
      <c r="A1620" s="35">
        <f t="shared" si="79"/>
        <v>8</v>
      </c>
      <c r="B1620" s="89" t="s">
        <v>22</v>
      </c>
      <c r="C1620" s="89" t="s">
        <v>17</v>
      </c>
      <c r="D1620" s="129" t="s">
        <v>38</v>
      </c>
      <c r="E1620" s="20" t="s">
        <v>63</v>
      </c>
      <c r="F1620" s="20">
        <v>1.72</v>
      </c>
      <c r="G1620" s="20">
        <v>0</v>
      </c>
      <c r="H1620" s="20">
        <v>0.76</v>
      </c>
      <c r="I1620" s="20">
        <v>0.33</v>
      </c>
      <c r="J1620" s="20">
        <v>0.18</v>
      </c>
      <c r="K1620" s="20">
        <v>2.9980000000000002</v>
      </c>
      <c r="L1620" s="35">
        <f t="shared" si="77"/>
        <v>0.33</v>
      </c>
      <c r="M1620" s="35">
        <f t="shared" si="78"/>
        <v>1</v>
      </c>
    </row>
    <row r="1621" spans="1:13" ht="27" hidden="1" thickBot="1">
      <c r="A1621" s="35">
        <f t="shared" si="79"/>
        <v>12</v>
      </c>
      <c r="B1621" s="89" t="s">
        <v>22</v>
      </c>
      <c r="C1621" s="89" t="s">
        <v>17</v>
      </c>
      <c r="D1621" s="129" t="s">
        <v>38</v>
      </c>
      <c r="E1621" s="20" t="s">
        <v>64</v>
      </c>
      <c r="F1621" s="20">
        <v>1.72</v>
      </c>
      <c r="G1621" s="20">
        <v>0</v>
      </c>
      <c r="H1621" s="20">
        <v>0.76</v>
      </c>
      <c r="I1621" s="20">
        <v>0.33</v>
      </c>
      <c r="J1621" s="20">
        <v>0.18</v>
      </c>
      <c r="K1621" s="20">
        <v>2.9941</v>
      </c>
      <c r="L1621" s="35">
        <f t="shared" si="77"/>
        <v>0.33</v>
      </c>
      <c r="M1621" s="35">
        <f t="shared" si="78"/>
        <v>1</v>
      </c>
    </row>
    <row r="1622" spans="1:13" ht="27" hidden="1" thickBot="1">
      <c r="A1622" s="35">
        <f t="shared" si="79"/>
        <v>5</v>
      </c>
      <c r="B1622" s="89" t="s">
        <v>22</v>
      </c>
      <c r="C1622" s="89" t="s">
        <v>17</v>
      </c>
      <c r="D1622" s="129" t="s">
        <v>38</v>
      </c>
      <c r="E1622" s="20" t="s">
        <v>65</v>
      </c>
      <c r="F1622" s="20">
        <v>1.72</v>
      </c>
      <c r="G1622" s="20">
        <v>0</v>
      </c>
      <c r="H1622" s="20">
        <v>0.76</v>
      </c>
      <c r="I1622" s="20">
        <v>0.33</v>
      </c>
      <c r="J1622" s="20">
        <v>0.09</v>
      </c>
      <c r="K1622" s="20">
        <v>2.9051999999999998</v>
      </c>
      <c r="L1622" s="35">
        <f t="shared" si="77"/>
        <v>0.33</v>
      </c>
      <c r="M1622" s="35">
        <f t="shared" si="78"/>
        <v>1</v>
      </c>
    </row>
    <row r="1623" spans="1:13" ht="27" hidden="1" thickBot="1">
      <c r="A1623" s="35">
        <f t="shared" si="79"/>
        <v>3</v>
      </c>
      <c r="B1623" s="89" t="s">
        <v>22</v>
      </c>
      <c r="C1623" s="89" t="s">
        <v>17</v>
      </c>
      <c r="D1623" s="129" t="s">
        <v>38</v>
      </c>
      <c r="E1623" s="20" t="s">
        <v>66</v>
      </c>
      <c r="F1623" s="20">
        <v>1.72</v>
      </c>
      <c r="G1623" s="20">
        <v>0</v>
      </c>
      <c r="H1623" s="20">
        <v>0.76</v>
      </c>
      <c r="I1623" s="20">
        <v>0.33</v>
      </c>
      <c r="J1623" s="20">
        <v>0.06</v>
      </c>
      <c r="K1623" s="20">
        <v>2.8774999999999999</v>
      </c>
      <c r="L1623" s="35">
        <f t="shared" si="77"/>
        <v>0.33</v>
      </c>
      <c r="M1623" s="35">
        <f t="shared" si="78"/>
        <v>1</v>
      </c>
    </row>
    <row r="1624" spans="1:13" ht="27" hidden="1" thickBot="1">
      <c r="A1624" s="35">
        <f t="shared" si="79"/>
        <v>21</v>
      </c>
      <c r="B1624" s="89" t="s">
        <v>22</v>
      </c>
      <c r="C1624" s="89" t="s">
        <v>17</v>
      </c>
      <c r="D1624" s="125" t="s">
        <v>67</v>
      </c>
      <c r="E1624" s="20" t="s">
        <v>68</v>
      </c>
      <c r="F1624" s="20">
        <v>0.52</v>
      </c>
      <c r="G1624" s="20">
        <v>1.33</v>
      </c>
      <c r="H1624" s="20">
        <v>0.88</v>
      </c>
      <c r="I1624" s="20">
        <v>0.2</v>
      </c>
      <c r="J1624" s="20">
        <v>0.55000000000000004</v>
      </c>
      <c r="K1624" s="20">
        <v>3.4889999999999999</v>
      </c>
      <c r="L1624" s="35">
        <f t="shared" si="77"/>
        <v>0.1</v>
      </c>
      <c r="M1624" s="35">
        <f t="shared" si="78"/>
        <v>2</v>
      </c>
    </row>
    <row r="1625" spans="1:13" ht="27" hidden="1" thickBot="1">
      <c r="A1625" s="35">
        <f t="shared" si="79"/>
        <v>7</v>
      </c>
      <c r="B1625" s="89" t="s">
        <v>22</v>
      </c>
      <c r="C1625" s="89" t="s">
        <v>17</v>
      </c>
      <c r="D1625" s="125" t="s">
        <v>67</v>
      </c>
      <c r="E1625" s="20" t="s">
        <v>69</v>
      </c>
      <c r="F1625" s="20">
        <v>0.52</v>
      </c>
      <c r="G1625" s="20">
        <v>1.1599999999999999</v>
      </c>
      <c r="H1625" s="20">
        <v>0.91</v>
      </c>
      <c r="I1625" s="20">
        <v>0.1</v>
      </c>
      <c r="J1625" s="20">
        <v>0.41</v>
      </c>
      <c r="K1625" s="20">
        <v>3.1023999999999998</v>
      </c>
      <c r="L1625" s="35">
        <f t="shared" si="77"/>
        <v>0.1</v>
      </c>
      <c r="M1625" s="35">
        <f t="shared" si="78"/>
        <v>1</v>
      </c>
    </row>
    <row r="1626" spans="1:13" ht="27" hidden="1" thickBot="1">
      <c r="A1626" s="35">
        <f t="shared" si="79"/>
        <v>7</v>
      </c>
      <c r="B1626" s="89" t="s">
        <v>22</v>
      </c>
      <c r="C1626" s="89" t="s">
        <v>17</v>
      </c>
      <c r="D1626" s="125" t="s">
        <v>67</v>
      </c>
      <c r="E1626" s="20" t="s">
        <v>70</v>
      </c>
      <c r="F1626" s="20">
        <v>0.52</v>
      </c>
      <c r="G1626" s="20">
        <v>1.1599999999999999</v>
      </c>
      <c r="H1626" s="20">
        <v>0.88</v>
      </c>
      <c r="I1626" s="20">
        <v>0.1</v>
      </c>
      <c r="J1626" s="20">
        <v>0.4</v>
      </c>
      <c r="K1626" s="20">
        <v>3.0592000000000001</v>
      </c>
      <c r="L1626" s="35">
        <f t="shared" si="77"/>
        <v>0.1</v>
      </c>
      <c r="M1626" s="35">
        <f t="shared" si="78"/>
        <v>1</v>
      </c>
    </row>
    <row r="1627" spans="1:13" ht="14.4" hidden="1" thickBot="1">
      <c r="A1627" s="35">
        <f t="shared" si="79"/>
        <v>2</v>
      </c>
      <c r="B1627" s="89" t="s">
        <v>22</v>
      </c>
      <c r="C1627" s="89" t="s">
        <v>17</v>
      </c>
      <c r="D1627" s="125" t="s">
        <v>67</v>
      </c>
      <c r="E1627" s="20" t="s">
        <v>71</v>
      </c>
      <c r="F1627" s="20">
        <v>0.52</v>
      </c>
      <c r="G1627" s="20">
        <v>0.61</v>
      </c>
      <c r="H1627" s="20">
        <v>0.88</v>
      </c>
      <c r="I1627" s="20">
        <v>0.1</v>
      </c>
      <c r="J1627" s="20">
        <v>0.42</v>
      </c>
      <c r="K1627" s="20">
        <v>2.5407000000000002</v>
      </c>
      <c r="L1627" s="35">
        <f t="shared" si="77"/>
        <v>0.1</v>
      </c>
      <c r="M1627" s="35">
        <f t="shared" si="78"/>
        <v>1</v>
      </c>
    </row>
    <row r="1628" spans="1:13" ht="27" hidden="1" thickBot="1">
      <c r="A1628" s="35">
        <f t="shared" si="79"/>
        <v>16</v>
      </c>
      <c r="B1628" s="89" t="s">
        <v>22</v>
      </c>
      <c r="C1628" s="89" t="s">
        <v>17</v>
      </c>
      <c r="D1628" s="125" t="s">
        <v>67</v>
      </c>
      <c r="E1628" s="20" t="s">
        <v>72</v>
      </c>
      <c r="F1628" s="20">
        <v>0.52</v>
      </c>
      <c r="G1628" s="20">
        <v>0.54</v>
      </c>
      <c r="H1628" s="20">
        <v>0.88</v>
      </c>
      <c r="I1628" s="20">
        <v>0.1</v>
      </c>
      <c r="J1628" s="20">
        <v>0.45</v>
      </c>
      <c r="K1628" s="20">
        <v>2.4998</v>
      </c>
      <c r="L1628" s="35">
        <f t="shared" si="77"/>
        <v>0.1</v>
      </c>
      <c r="M1628" s="35">
        <f t="shared" si="78"/>
        <v>1</v>
      </c>
    </row>
    <row r="1629" spans="1:13" ht="27" hidden="1" thickBot="1">
      <c r="A1629" s="35">
        <f t="shared" si="79"/>
        <v>13</v>
      </c>
      <c r="B1629" s="89" t="s">
        <v>22</v>
      </c>
      <c r="C1629" s="89" t="s">
        <v>17</v>
      </c>
      <c r="D1629" s="125" t="s">
        <v>67</v>
      </c>
      <c r="E1629" s="20" t="s">
        <v>73</v>
      </c>
      <c r="F1629" s="20">
        <v>0.52</v>
      </c>
      <c r="G1629" s="20">
        <v>0.54</v>
      </c>
      <c r="H1629" s="20">
        <v>0.91</v>
      </c>
      <c r="I1629" s="20">
        <v>0.1</v>
      </c>
      <c r="J1629" s="20">
        <v>0.38</v>
      </c>
      <c r="K1629" s="20">
        <v>2.4554</v>
      </c>
      <c r="L1629" s="35">
        <f t="shared" si="77"/>
        <v>0.1</v>
      </c>
      <c r="M1629" s="35">
        <f t="shared" si="78"/>
        <v>1</v>
      </c>
    </row>
    <row r="1630" spans="1:13" ht="40.200000000000003" hidden="1" thickBot="1">
      <c r="A1630" s="35">
        <f t="shared" si="79"/>
        <v>17</v>
      </c>
      <c r="B1630" s="89" t="s">
        <v>22</v>
      </c>
      <c r="C1630" s="89" t="s">
        <v>17</v>
      </c>
      <c r="D1630" s="125" t="s">
        <v>67</v>
      </c>
      <c r="E1630" s="20" t="s">
        <v>74</v>
      </c>
      <c r="F1630" s="20">
        <v>0.52</v>
      </c>
      <c r="G1630" s="20">
        <v>0.78</v>
      </c>
      <c r="H1630" s="20">
        <v>0.62</v>
      </c>
      <c r="I1630" s="20">
        <v>0.1</v>
      </c>
      <c r="J1630" s="20">
        <v>0.37</v>
      </c>
      <c r="K1630" s="20">
        <v>2.3912</v>
      </c>
      <c r="L1630" s="35">
        <f t="shared" si="77"/>
        <v>0.1</v>
      </c>
      <c r="M1630" s="35">
        <f t="shared" si="78"/>
        <v>1</v>
      </c>
    </row>
    <row r="1631" spans="1:13" ht="27" hidden="1" thickBot="1">
      <c r="A1631" s="35">
        <f t="shared" si="79"/>
        <v>19</v>
      </c>
      <c r="B1631" s="89" t="s">
        <v>22</v>
      </c>
      <c r="C1631" s="89" t="s">
        <v>17</v>
      </c>
      <c r="D1631" s="125" t="s">
        <v>67</v>
      </c>
      <c r="E1631" s="20" t="s">
        <v>75</v>
      </c>
      <c r="F1631" s="20">
        <v>0.52</v>
      </c>
      <c r="G1631" s="20">
        <v>0.43</v>
      </c>
      <c r="H1631" s="20">
        <v>0.88</v>
      </c>
      <c r="I1631" s="20">
        <v>0.1</v>
      </c>
      <c r="J1631" s="20">
        <v>0.44</v>
      </c>
      <c r="K1631" s="20">
        <v>2.3767</v>
      </c>
      <c r="L1631" s="35">
        <f t="shared" si="77"/>
        <v>0.1</v>
      </c>
      <c r="M1631" s="35">
        <f t="shared" si="78"/>
        <v>1</v>
      </c>
    </row>
    <row r="1632" spans="1:13" ht="27" hidden="1" thickBot="1">
      <c r="A1632" s="35">
        <f t="shared" si="79"/>
        <v>11</v>
      </c>
      <c r="B1632" s="89" t="s">
        <v>22</v>
      </c>
      <c r="C1632" s="89" t="s">
        <v>17</v>
      </c>
      <c r="D1632" s="125" t="s">
        <v>67</v>
      </c>
      <c r="E1632" s="20" t="s">
        <v>76</v>
      </c>
      <c r="F1632" s="20">
        <v>0.52</v>
      </c>
      <c r="G1632" s="20">
        <v>0.4</v>
      </c>
      <c r="H1632" s="20">
        <v>0.88</v>
      </c>
      <c r="I1632" s="20">
        <v>0.1</v>
      </c>
      <c r="J1632" s="20">
        <v>0.45</v>
      </c>
      <c r="K1632" s="20">
        <v>2.3567999999999998</v>
      </c>
      <c r="L1632" s="35">
        <f t="shared" si="77"/>
        <v>0.1</v>
      </c>
      <c r="M1632" s="35">
        <f t="shared" si="78"/>
        <v>1</v>
      </c>
    </row>
    <row r="1633" spans="1:13" ht="27" hidden="1" thickBot="1">
      <c r="A1633" s="35">
        <f t="shared" si="79"/>
        <v>13</v>
      </c>
      <c r="B1633" s="89" t="s">
        <v>22</v>
      </c>
      <c r="C1633" s="89" t="s">
        <v>17</v>
      </c>
      <c r="D1633" s="125" t="s">
        <v>67</v>
      </c>
      <c r="E1633" s="20" t="s">
        <v>77</v>
      </c>
      <c r="F1633" s="20">
        <v>0.52</v>
      </c>
      <c r="G1633" s="20">
        <v>0.54</v>
      </c>
      <c r="H1633" s="20">
        <v>0.88</v>
      </c>
      <c r="I1633" s="20">
        <v>0.1</v>
      </c>
      <c r="J1633" s="20">
        <v>0.28000000000000003</v>
      </c>
      <c r="K1633" s="20">
        <v>2.3290000000000002</v>
      </c>
      <c r="L1633" s="35">
        <f t="shared" si="77"/>
        <v>0.1</v>
      </c>
      <c r="M1633" s="35">
        <f t="shared" si="78"/>
        <v>1</v>
      </c>
    </row>
    <row r="1634" spans="1:13" ht="27" hidden="1" thickBot="1">
      <c r="A1634" s="35">
        <f t="shared" si="79"/>
        <v>16</v>
      </c>
      <c r="B1634" s="89" t="s">
        <v>22</v>
      </c>
      <c r="C1634" s="89" t="s">
        <v>17</v>
      </c>
      <c r="D1634" s="125" t="s">
        <v>67</v>
      </c>
      <c r="E1634" s="20" t="s">
        <v>78</v>
      </c>
      <c r="F1634" s="20">
        <v>0.52</v>
      </c>
      <c r="G1634" s="20">
        <v>0.52</v>
      </c>
      <c r="H1634" s="20">
        <v>0.91</v>
      </c>
      <c r="I1634" s="20">
        <v>0.1</v>
      </c>
      <c r="J1634" s="20">
        <v>0.26</v>
      </c>
      <c r="K1634" s="20">
        <v>2.3169</v>
      </c>
      <c r="L1634" s="35">
        <f t="shared" si="77"/>
        <v>0.1</v>
      </c>
      <c r="M1634" s="35">
        <f t="shared" si="78"/>
        <v>1</v>
      </c>
    </row>
    <row r="1635" spans="1:13" ht="27" thickBot="1">
      <c r="A1635" s="35">
        <f t="shared" si="79"/>
        <v>1</v>
      </c>
      <c r="B1635" s="89" t="s">
        <v>22</v>
      </c>
      <c r="C1635" s="89" t="s">
        <v>17</v>
      </c>
      <c r="D1635" s="125" t="s">
        <v>67</v>
      </c>
      <c r="E1635" s="59" t="s">
        <v>79</v>
      </c>
      <c r="F1635" s="20">
        <v>0.52</v>
      </c>
      <c r="G1635" s="20">
        <v>0.51</v>
      </c>
      <c r="H1635" s="20">
        <v>0.62</v>
      </c>
      <c r="I1635" s="20">
        <v>0.1</v>
      </c>
      <c r="J1635" s="20">
        <v>0.54</v>
      </c>
      <c r="K1635" s="20">
        <v>2.2890000000000001</v>
      </c>
      <c r="L1635" s="35">
        <f t="shared" si="77"/>
        <v>0.1</v>
      </c>
      <c r="M1635" s="35">
        <f t="shared" si="78"/>
        <v>1</v>
      </c>
    </row>
    <row r="1636" spans="1:13" ht="27" hidden="1" thickBot="1">
      <c r="A1636" s="35">
        <f t="shared" si="79"/>
        <v>11</v>
      </c>
      <c r="B1636" s="89" t="s">
        <v>22</v>
      </c>
      <c r="C1636" s="89" t="s">
        <v>17</v>
      </c>
      <c r="D1636" s="125" t="s">
        <v>67</v>
      </c>
      <c r="E1636" s="20" t="s">
        <v>81</v>
      </c>
      <c r="F1636" s="20">
        <v>0.52</v>
      </c>
      <c r="G1636" s="20">
        <v>0.65</v>
      </c>
      <c r="H1636" s="20">
        <v>0.91</v>
      </c>
      <c r="I1636" s="20">
        <v>0.1</v>
      </c>
      <c r="J1636" s="20">
        <v>0</v>
      </c>
      <c r="K1636" s="20">
        <v>2.1837</v>
      </c>
      <c r="L1636" s="35">
        <f t="shared" si="77"/>
        <v>0.1</v>
      </c>
      <c r="M1636" s="35">
        <f t="shared" si="78"/>
        <v>1</v>
      </c>
    </row>
    <row r="1637" spans="1:13" ht="14.4" hidden="1" thickBot="1">
      <c r="A1637" s="35">
        <f t="shared" si="79"/>
        <v>8</v>
      </c>
      <c r="B1637" s="89" t="s">
        <v>22</v>
      </c>
      <c r="C1637" s="89" t="s">
        <v>17</v>
      </c>
      <c r="D1637" s="125" t="s">
        <v>67</v>
      </c>
      <c r="E1637" s="20" t="s">
        <v>80</v>
      </c>
      <c r="F1637" s="20">
        <v>0.52</v>
      </c>
      <c r="G1637" s="20">
        <v>0.34</v>
      </c>
      <c r="H1637" s="20">
        <v>0.88</v>
      </c>
      <c r="I1637" s="20">
        <v>0.1</v>
      </c>
      <c r="J1637" s="20">
        <v>0.34</v>
      </c>
      <c r="K1637" s="20">
        <v>2.1835</v>
      </c>
      <c r="L1637" s="35">
        <f t="shared" si="77"/>
        <v>0.1</v>
      </c>
      <c r="M1637" s="35">
        <f t="shared" si="78"/>
        <v>1</v>
      </c>
    </row>
    <row r="1638" spans="1:13" ht="27" hidden="1" thickBot="1">
      <c r="A1638" s="35">
        <f t="shared" si="79"/>
        <v>12</v>
      </c>
      <c r="B1638" s="89" t="s">
        <v>22</v>
      </c>
      <c r="C1638" s="89" t="s">
        <v>17</v>
      </c>
      <c r="D1638" s="125" t="s">
        <v>67</v>
      </c>
      <c r="E1638" s="20" t="s">
        <v>82</v>
      </c>
      <c r="F1638" s="20">
        <v>0.52</v>
      </c>
      <c r="G1638" s="20">
        <v>0.25</v>
      </c>
      <c r="H1638" s="20">
        <v>0.91</v>
      </c>
      <c r="I1638" s="20">
        <v>0.1</v>
      </c>
      <c r="J1638" s="20">
        <v>0.39</v>
      </c>
      <c r="K1638" s="20">
        <v>2.1762999999999999</v>
      </c>
      <c r="L1638" s="35">
        <f t="shared" si="77"/>
        <v>0.1</v>
      </c>
      <c r="M1638" s="35">
        <f t="shared" si="78"/>
        <v>1</v>
      </c>
    </row>
    <row r="1639" spans="1:13" ht="14.4" hidden="1" thickBot="1">
      <c r="A1639" s="35">
        <f t="shared" si="79"/>
        <v>8</v>
      </c>
      <c r="B1639" s="89" t="s">
        <v>22</v>
      </c>
      <c r="C1639" s="89" t="s">
        <v>17</v>
      </c>
      <c r="D1639" s="125" t="s">
        <v>67</v>
      </c>
      <c r="E1639" s="20" t="s">
        <v>83</v>
      </c>
      <c r="F1639" s="20">
        <v>0.52</v>
      </c>
      <c r="G1639" s="20">
        <v>0.34</v>
      </c>
      <c r="H1639" s="20">
        <v>0.91</v>
      </c>
      <c r="I1639" s="20">
        <v>0.1</v>
      </c>
      <c r="J1639" s="20">
        <v>0.25</v>
      </c>
      <c r="K1639" s="20">
        <v>2.1196999999999999</v>
      </c>
      <c r="L1639" s="35">
        <f t="shared" si="77"/>
        <v>0.1</v>
      </c>
      <c r="M1639" s="35">
        <f t="shared" si="78"/>
        <v>1</v>
      </c>
    </row>
    <row r="1640" spans="1:13" ht="40.200000000000003" hidden="1" thickBot="1">
      <c r="A1640" s="35">
        <f t="shared" si="79"/>
        <v>23</v>
      </c>
      <c r="B1640" s="89" t="s">
        <v>22</v>
      </c>
      <c r="C1640" s="89" t="s">
        <v>17</v>
      </c>
      <c r="D1640" s="125" t="s">
        <v>67</v>
      </c>
      <c r="E1640" s="20" t="s">
        <v>84</v>
      </c>
      <c r="F1640" s="20">
        <v>0.52</v>
      </c>
      <c r="G1640" s="20">
        <v>0.22</v>
      </c>
      <c r="H1640" s="20">
        <v>0.91</v>
      </c>
      <c r="I1640" s="20">
        <v>0.1</v>
      </c>
      <c r="J1640" s="20">
        <v>0.36</v>
      </c>
      <c r="K1640" s="20">
        <v>2.1187999999999998</v>
      </c>
      <c r="L1640" s="35">
        <f t="shared" si="77"/>
        <v>0.1</v>
      </c>
      <c r="M1640" s="35">
        <f t="shared" si="78"/>
        <v>1</v>
      </c>
    </row>
    <row r="1641" spans="1:13" ht="27" hidden="1" thickBot="1">
      <c r="A1641" s="35">
        <f t="shared" si="79"/>
        <v>3</v>
      </c>
      <c r="B1641" s="89" t="s">
        <v>22</v>
      </c>
      <c r="C1641" s="89" t="s">
        <v>17</v>
      </c>
      <c r="D1641" s="125" t="s">
        <v>67</v>
      </c>
      <c r="E1641" s="20" t="s">
        <v>85</v>
      </c>
      <c r="F1641" s="20">
        <v>0.52</v>
      </c>
      <c r="G1641" s="20">
        <v>0.19</v>
      </c>
      <c r="H1641" s="20">
        <v>0.88</v>
      </c>
      <c r="I1641" s="20">
        <v>0.1</v>
      </c>
      <c r="J1641" s="20">
        <v>0.42</v>
      </c>
      <c r="K1641" s="20">
        <v>2.1126</v>
      </c>
      <c r="L1641" s="35">
        <f t="shared" si="77"/>
        <v>0.1</v>
      </c>
      <c r="M1641" s="35">
        <f t="shared" si="78"/>
        <v>1</v>
      </c>
    </row>
    <row r="1642" spans="1:13" ht="40.200000000000003" hidden="1" thickBot="1">
      <c r="A1642" s="35">
        <f t="shared" si="79"/>
        <v>4</v>
      </c>
      <c r="B1642" s="89" t="s">
        <v>22</v>
      </c>
      <c r="C1642" s="89" t="s">
        <v>17</v>
      </c>
      <c r="D1642" s="125" t="s">
        <v>67</v>
      </c>
      <c r="E1642" s="20" t="s">
        <v>86</v>
      </c>
      <c r="F1642" s="20">
        <v>0.52</v>
      </c>
      <c r="G1642" s="20">
        <v>0.21</v>
      </c>
      <c r="H1642" s="20">
        <v>0.88</v>
      </c>
      <c r="I1642" s="20">
        <v>0.1</v>
      </c>
      <c r="J1642" s="20">
        <v>0.39</v>
      </c>
      <c r="K1642" s="20">
        <v>2.1055999999999999</v>
      </c>
      <c r="L1642" s="35">
        <f t="shared" si="77"/>
        <v>0.1</v>
      </c>
      <c r="M1642" s="35">
        <f t="shared" si="78"/>
        <v>1</v>
      </c>
    </row>
    <row r="1643" spans="1:13" ht="40.200000000000003" hidden="1" thickBot="1">
      <c r="A1643" s="35">
        <f t="shared" si="79"/>
        <v>6</v>
      </c>
      <c r="B1643" s="89" t="s">
        <v>22</v>
      </c>
      <c r="C1643" s="89" t="s">
        <v>17</v>
      </c>
      <c r="D1643" s="125" t="s">
        <v>67</v>
      </c>
      <c r="E1643" s="20" t="s">
        <v>87</v>
      </c>
      <c r="F1643" s="20">
        <v>0.52</v>
      </c>
      <c r="G1643" s="20">
        <v>0.26</v>
      </c>
      <c r="H1643" s="20">
        <v>0.88</v>
      </c>
      <c r="I1643" s="20">
        <v>0.1</v>
      </c>
      <c r="J1643" s="20">
        <v>0.33</v>
      </c>
      <c r="K1643" s="20">
        <v>2.0926999999999998</v>
      </c>
      <c r="L1643" s="35">
        <f t="shared" si="77"/>
        <v>0.1</v>
      </c>
      <c r="M1643" s="35">
        <f t="shared" si="78"/>
        <v>1</v>
      </c>
    </row>
    <row r="1644" spans="1:13" ht="40.200000000000003" hidden="1" thickBot="1">
      <c r="A1644" s="35">
        <f t="shared" si="79"/>
        <v>23</v>
      </c>
      <c r="B1644" s="89" t="s">
        <v>22</v>
      </c>
      <c r="C1644" s="89" t="s">
        <v>17</v>
      </c>
      <c r="D1644" s="125" t="s">
        <v>67</v>
      </c>
      <c r="E1644" s="20" t="s">
        <v>89</v>
      </c>
      <c r="F1644" s="20">
        <v>0.52</v>
      </c>
      <c r="G1644" s="20">
        <v>0.22</v>
      </c>
      <c r="H1644" s="20">
        <v>0.88</v>
      </c>
      <c r="I1644" s="20">
        <v>0.1</v>
      </c>
      <c r="J1644" s="20">
        <v>0.35</v>
      </c>
      <c r="K1644" s="20">
        <v>2.0832999999999999</v>
      </c>
      <c r="L1644" s="35">
        <f t="shared" si="77"/>
        <v>0.1</v>
      </c>
      <c r="M1644" s="35">
        <f t="shared" si="78"/>
        <v>1</v>
      </c>
    </row>
    <row r="1645" spans="1:13" ht="27" hidden="1" thickBot="1">
      <c r="A1645" s="35">
        <f t="shared" si="79"/>
        <v>5</v>
      </c>
      <c r="B1645" s="89" t="s">
        <v>22</v>
      </c>
      <c r="C1645" s="89" t="s">
        <v>17</v>
      </c>
      <c r="D1645" s="125" t="s">
        <v>67</v>
      </c>
      <c r="E1645" s="20" t="s">
        <v>88</v>
      </c>
      <c r="F1645" s="20">
        <v>0.52</v>
      </c>
      <c r="G1645" s="20">
        <v>0.26</v>
      </c>
      <c r="H1645" s="20">
        <v>0.91</v>
      </c>
      <c r="I1645" s="20">
        <v>0.1</v>
      </c>
      <c r="J1645" s="20">
        <v>0.28999999999999998</v>
      </c>
      <c r="K1645" s="20">
        <v>2.0800999999999998</v>
      </c>
      <c r="L1645" s="35">
        <f t="shared" si="77"/>
        <v>0.1</v>
      </c>
      <c r="M1645" s="35">
        <f t="shared" si="78"/>
        <v>1</v>
      </c>
    </row>
    <row r="1646" spans="1:13" ht="40.200000000000003" hidden="1" thickBot="1">
      <c r="A1646" s="35">
        <f t="shared" si="79"/>
        <v>14</v>
      </c>
      <c r="B1646" s="89" t="s">
        <v>22</v>
      </c>
      <c r="C1646" s="89" t="s">
        <v>17</v>
      </c>
      <c r="D1646" s="125" t="s">
        <v>67</v>
      </c>
      <c r="E1646" s="20" t="s">
        <v>90</v>
      </c>
      <c r="F1646" s="20">
        <v>0.52</v>
      </c>
      <c r="G1646" s="20">
        <v>0.19</v>
      </c>
      <c r="H1646" s="20">
        <v>0.91</v>
      </c>
      <c r="I1646" s="20">
        <v>0.1</v>
      </c>
      <c r="J1646" s="20">
        <v>0.35</v>
      </c>
      <c r="K1646" s="20">
        <v>2.0724999999999998</v>
      </c>
      <c r="L1646" s="35">
        <f t="shared" si="77"/>
        <v>0.1</v>
      </c>
      <c r="M1646" s="35">
        <f t="shared" si="78"/>
        <v>1</v>
      </c>
    </row>
    <row r="1647" spans="1:13" ht="27" hidden="1" thickBot="1">
      <c r="A1647" s="35">
        <f t="shared" si="79"/>
        <v>18</v>
      </c>
      <c r="B1647" s="89" t="s">
        <v>22</v>
      </c>
      <c r="C1647" s="89" t="s">
        <v>17</v>
      </c>
      <c r="D1647" s="125" t="s">
        <v>67</v>
      </c>
      <c r="E1647" s="20" t="s">
        <v>92</v>
      </c>
      <c r="F1647" s="20">
        <v>0.53</v>
      </c>
      <c r="G1647" s="20">
        <v>0.11</v>
      </c>
      <c r="H1647" s="20">
        <v>0.88</v>
      </c>
      <c r="I1647" s="20">
        <v>0.1</v>
      </c>
      <c r="J1647" s="20">
        <v>0.42</v>
      </c>
      <c r="K1647" s="20">
        <v>2.0449999999999999</v>
      </c>
      <c r="L1647" s="35">
        <f t="shared" si="77"/>
        <v>0.1</v>
      </c>
      <c r="M1647" s="35">
        <f t="shared" si="78"/>
        <v>1</v>
      </c>
    </row>
    <row r="1648" spans="1:13" ht="40.200000000000003" hidden="1" thickBot="1">
      <c r="A1648" s="35">
        <f t="shared" si="79"/>
        <v>14</v>
      </c>
      <c r="B1648" s="89" t="s">
        <v>22</v>
      </c>
      <c r="C1648" s="89" t="s">
        <v>17</v>
      </c>
      <c r="D1648" s="125" t="s">
        <v>67</v>
      </c>
      <c r="E1648" s="20" t="s">
        <v>91</v>
      </c>
      <c r="F1648" s="20">
        <v>0.52</v>
      </c>
      <c r="G1648" s="20">
        <v>0.19</v>
      </c>
      <c r="H1648" s="20">
        <v>0.88</v>
      </c>
      <c r="I1648" s="20">
        <v>0.1</v>
      </c>
      <c r="J1648" s="20">
        <v>0.35</v>
      </c>
      <c r="K1648" s="20">
        <v>2.0430999999999999</v>
      </c>
      <c r="L1648" s="35">
        <f t="shared" ref="L1648:L1711" si="80">_xlfn.MINIFS($I$1455:$I$2460,$B$1455:$B$2460,B1648,$D$1455:$D$2460,D1648)</f>
        <v>0.1</v>
      </c>
      <c r="M1648" s="35">
        <f t="shared" ref="M1648:M1711" si="81">ROUND(I1648/L1648,0)</f>
        <v>1</v>
      </c>
    </row>
    <row r="1649" spans="1:13" ht="27" hidden="1" thickBot="1">
      <c r="A1649" s="35">
        <f t="shared" si="79"/>
        <v>9</v>
      </c>
      <c r="B1649" s="89" t="s">
        <v>22</v>
      </c>
      <c r="C1649" s="89" t="s">
        <v>17</v>
      </c>
      <c r="D1649" s="125" t="s">
        <v>67</v>
      </c>
      <c r="E1649" s="20" t="s">
        <v>93</v>
      </c>
      <c r="F1649" s="20">
        <v>0.52</v>
      </c>
      <c r="G1649" s="20">
        <v>0.09</v>
      </c>
      <c r="H1649" s="20">
        <v>0.91</v>
      </c>
      <c r="I1649" s="20">
        <v>0.1</v>
      </c>
      <c r="J1649" s="20">
        <v>0.4</v>
      </c>
      <c r="K1649" s="20">
        <v>2.0266000000000002</v>
      </c>
      <c r="L1649" s="35">
        <f t="shared" si="80"/>
        <v>0.1</v>
      </c>
      <c r="M1649" s="35">
        <f t="shared" si="81"/>
        <v>1</v>
      </c>
    </row>
    <row r="1650" spans="1:13" ht="27" hidden="1" thickBot="1">
      <c r="A1650" s="35">
        <f t="shared" si="79"/>
        <v>9</v>
      </c>
      <c r="B1650" s="89" t="s">
        <v>22</v>
      </c>
      <c r="C1650" s="89" t="s">
        <v>17</v>
      </c>
      <c r="D1650" s="125" t="s">
        <v>67</v>
      </c>
      <c r="E1650" s="20" t="s">
        <v>95</v>
      </c>
      <c r="F1650" s="20">
        <v>0.52</v>
      </c>
      <c r="G1650" s="20">
        <v>0.09</v>
      </c>
      <c r="H1650" s="20">
        <v>0.88</v>
      </c>
      <c r="I1650" s="20">
        <v>0.1</v>
      </c>
      <c r="J1650" s="20">
        <v>0.4</v>
      </c>
      <c r="K1650" s="20">
        <v>1.9951000000000001</v>
      </c>
      <c r="L1650" s="35">
        <f t="shared" si="80"/>
        <v>0.1</v>
      </c>
      <c r="M1650" s="35">
        <f t="shared" si="81"/>
        <v>1</v>
      </c>
    </row>
    <row r="1651" spans="1:13" ht="27" hidden="1" thickBot="1">
      <c r="A1651" s="35">
        <f t="shared" si="79"/>
        <v>5</v>
      </c>
      <c r="B1651" s="89" t="s">
        <v>22</v>
      </c>
      <c r="C1651" s="89" t="s">
        <v>17</v>
      </c>
      <c r="D1651" s="125" t="s">
        <v>67</v>
      </c>
      <c r="E1651" s="20" t="s">
        <v>94</v>
      </c>
      <c r="F1651" s="20">
        <v>0.52</v>
      </c>
      <c r="G1651" s="20">
        <v>0.27</v>
      </c>
      <c r="H1651" s="20">
        <v>0.88</v>
      </c>
      <c r="I1651" s="20">
        <v>0.1</v>
      </c>
      <c r="J1651" s="20">
        <v>0.22</v>
      </c>
      <c r="K1651" s="20">
        <v>1.9924999999999999</v>
      </c>
      <c r="L1651" s="35">
        <f t="shared" si="80"/>
        <v>0.1</v>
      </c>
      <c r="M1651" s="35">
        <f t="shared" si="81"/>
        <v>1</v>
      </c>
    </row>
    <row r="1652" spans="1:13" ht="27" hidden="1" thickBot="1">
      <c r="A1652" s="35">
        <f t="shared" si="79"/>
        <v>7</v>
      </c>
      <c r="B1652" s="89" t="s">
        <v>22</v>
      </c>
      <c r="C1652" s="89" t="s">
        <v>17</v>
      </c>
      <c r="D1652" s="125" t="s">
        <v>67</v>
      </c>
      <c r="E1652" s="20" t="s">
        <v>96</v>
      </c>
      <c r="F1652" s="20">
        <v>0.52</v>
      </c>
      <c r="G1652" s="20">
        <v>0.54</v>
      </c>
      <c r="H1652" s="20">
        <v>0.62</v>
      </c>
      <c r="I1652" s="20">
        <v>0.1</v>
      </c>
      <c r="J1652" s="20">
        <v>0.19</v>
      </c>
      <c r="K1652" s="20">
        <v>1.9802999999999999</v>
      </c>
      <c r="L1652" s="35">
        <f t="shared" si="80"/>
        <v>0.1</v>
      </c>
      <c r="M1652" s="35">
        <f t="shared" si="81"/>
        <v>1</v>
      </c>
    </row>
    <row r="1653" spans="1:13" ht="27" hidden="1" thickBot="1">
      <c r="A1653" s="35">
        <f t="shared" si="79"/>
        <v>19</v>
      </c>
      <c r="B1653" s="89" t="s">
        <v>22</v>
      </c>
      <c r="C1653" s="89" t="s">
        <v>17</v>
      </c>
      <c r="D1653" s="125" t="s">
        <v>67</v>
      </c>
      <c r="E1653" s="20" t="s">
        <v>97</v>
      </c>
      <c r="F1653" s="20">
        <v>0.52</v>
      </c>
      <c r="G1653" s="20">
        <v>0.13</v>
      </c>
      <c r="H1653" s="20">
        <v>0.91</v>
      </c>
      <c r="I1653" s="20">
        <v>0.1</v>
      </c>
      <c r="J1653" s="20">
        <v>0.22</v>
      </c>
      <c r="K1653" s="20">
        <v>1.8885000000000001</v>
      </c>
      <c r="L1653" s="35">
        <f t="shared" si="80"/>
        <v>0.1</v>
      </c>
      <c r="M1653" s="35">
        <f t="shared" si="81"/>
        <v>1</v>
      </c>
    </row>
    <row r="1654" spans="1:13" ht="27" hidden="1" thickBot="1">
      <c r="A1654" s="35">
        <f t="shared" si="79"/>
        <v>15</v>
      </c>
      <c r="B1654" s="89" t="s">
        <v>22</v>
      </c>
      <c r="C1654" s="89" t="s">
        <v>17</v>
      </c>
      <c r="D1654" s="125" t="s">
        <v>67</v>
      </c>
      <c r="E1654" s="20" t="s">
        <v>99</v>
      </c>
      <c r="F1654" s="20">
        <v>0.52</v>
      </c>
      <c r="G1654" s="20">
        <v>0</v>
      </c>
      <c r="H1654" s="20">
        <v>0.88</v>
      </c>
      <c r="I1654" s="20">
        <v>0.1</v>
      </c>
      <c r="J1654" s="20">
        <v>0.38</v>
      </c>
      <c r="K1654" s="20">
        <v>1.8838999999999999</v>
      </c>
      <c r="L1654" s="35">
        <f t="shared" si="80"/>
        <v>0.1</v>
      </c>
      <c r="M1654" s="35">
        <f t="shared" si="81"/>
        <v>1</v>
      </c>
    </row>
    <row r="1655" spans="1:13" ht="27" hidden="1" thickBot="1">
      <c r="A1655" s="35">
        <f t="shared" si="79"/>
        <v>15</v>
      </c>
      <c r="B1655" s="89" t="s">
        <v>22</v>
      </c>
      <c r="C1655" s="89" t="s">
        <v>17</v>
      </c>
      <c r="D1655" s="125" t="s">
        <v>67</v>
      </c>
      <c r="E1655" s="20" t="s">
        <v>98</v>
      </c>
      <c r="F1655" s="20">
        <v>0.52</v>
      </c>
      <c r="G1655" s="20">
        <v>0.35</v>
      </c>
      <c r="H1655" s="20">
        <v>0.91</v>
      </c>
      <c r="I1655" s="20">
        <v>0.1</v>
      </c>
      <c r="J1655" s="20">
        <v>0</v>
      </c>
      <c r="K1655" s="20">
        <v>1.8809</v>
      </c>
      <c r="L1655" s="35">
        <f t="shared" si="80"/>
        <v>0.1</v>
      </c>
      <c r="M1655" s="35">
        <f t="shared" si="81"/>
        <v>1</v>
      </c>
    </row>
    <row r="1656" spans="1:13" ht="27" hidden="1" thickBot="1">
      <c r="A1656" s="35">
        <f t="shared" si="79"/>
        <v>10</v>
      </c>
      <c r="B1656" s="89" t="s">
        <v>22</v>
      </c>
      <c r="C1656" s="89" t="s">
        <v>17</v>
      </c>
      <c r="D1656" s="125" t="s">
        <v>67</v>
      </c>
      <c r="E1656" s="20" t="s">
        <v>102</v>
      </c>
      <c r="F1656" s="20">
        <v>0.52</v>
      </c>
      <c r="G1656" s="20">
        <v>0</v>
      </c>
      <c r="H1656" s="20">
        <v>0.88</v>
      </c>
      <c r="I1656" s="20">
        <v>0.1</v>
      </c>
      <c r="J1656" s="20">
        <v>0.36</v>
      </c>
      <c r="K1656" s="20">
        <v>1.8694</v>
      </c>
      <c r="L1656" s="35">
        <f t="shared" si="80"/>
        <v>0.1</v>
      </c>
      <c r="M1656" s="35">
        <f t="shared" si="81"/>
        <v>1</v>
      </c>
    </row>
    <row r="1657" spans="1:13" ht="27" thickBot="1">
      <c r="A1657" s="35">
        <f t="shared" si="79"/>
        <v>1</v>
      </c>
      <c r="B1657" s="89" t="s">
        <v>22</v>
      </c>
      <c r="C1657" s="89" t="s">
        <v>17</v>
      </c>
      <c r="D1657" s="125" t="s">
        <v>67</v>
      </c>
      <c r="E1657" s="59" t="s">
        <v>100</v>
      </c>
      <c r="F1657" s="20">
        <v>0.52</v>
      </c>
      <c r="G1657" s="20">
        <v>0</v>
      </c>
      <c r="H1657" s="20">
        <v>0.91</v>
      </c>
      <c r="I1657" s="20">
        <v>0.1</v>
      </c>
      <c r="J1657" s="20">
        <v>0.33</v>
      </c>
      <c r="K1657" s="20">
        <v>1.8687</v>
      </c>
      <c r="L1657" s="35">
        <f t="shared" si="80"/>
        <v>0.1</v>
      </c>
      <c r="M1657" s="35">
        <f t="shared" si="81"/>
        <v>1</v>
      </c>
    </row>
    <row r="1658" spans="1:13" ht="27" hidden="1" thickBot="1">
      <c r="A1658" s="35">
        <f t="shared" si="79"/>
        <v>12</v>
      </c>
      <c r="B1658" s="89" t="s">
        <v>22</v>
      </c>
      <c r="C1658" s="89" t="s">
        <v>17</v>
      </c>
      <c r="D1658" s="125" t="s">
        <v>67</v>
      </c>
      <c r="E1658" s="20" t="s">
        <v>101</v>
      </c>
      <c r="F1658" s="20">
        <v>0.52</v>
      </c>
      <c r="G1658" s="20">
        <v>0.22</v>
      </c>
      <c r="H1658" s="20">
        <v>0.88</v>
      </c>
      <c r="I1658" s="20">
        <v>0.1</v>
      </c>
      <c r="J1658" s="20">
        <v>0.13</v>
      </c>
      <c r="K1658" s="20">
        <v>1.8524</v>
      </c>
      <c r="L1658" s="35">
        <f t="shared" si="80"/>
        <v>0.1</v>
      </c>
      <c r="M1658" s="35">
        <f t="shared" si="81"/>
        <v>1</v>
      </c>
    </row>
    <row r="1659" spans="1:13" ht="27" thickBot="1">
      <c r="A1659" s="35">
        <f t="shared" si="79"/>
        <v>1</v>
      </c>
      <c r="B1659" s="89" t="s">
        <v>22</v>
      </c>
      <c r="C1659" s="89" t="s">
        <v>17</v>
      </c>
      <c r="D1659" s="125" t="s">
        <v>67</v>
      </c>
      <c r="E1659" s="59" t="s">
        <v>104</v>
      </c>
      <c r="F1659" s="20">
        <v>0.52</v>
      </c>
      <c r="G1659" s="20">
        <v>0</v>
      </c>
      <c r="H1659" s="20">
        <v>0.88</v>
      </c>
      <c r="I1659" s="20">
        <v>0.1</v>
      </c>
      <c r="J1659" s="20">
        <v>0.33</v>
      </c>
      <c r="K1659" s="20">
        <v>1.833</v>
      </c>
      <c r="L1659" s="35">
        <f t="shared" si="80"/>
        <v>0.1</v>
      </c>
      <c r="M1659" s="35">
        <f t="shared" si="81"/>
        <v>1</v>
      </c>
    </row>
    <row r="1660" spans="1:13" ht="14.4" hidden="1" thickBot="1">
      <c r="A1660" s="35">
        <f t="shared" si="79"/>
        <v>2</v>
      </c>
      <c r="B1660" s="89" t="s">
        <v>22</v>
      </c>
      <c r="C1660" s="89" t="s">
        <v>17</v>
      </c>
      <c r="D1660" s="125" t="s">
        <v>67</v>
      </c>
      <c r="E1660" s="20" t="s">
        <v>103</v>
      </c>
      <c r="F1660" s="20">
        <v>0.52</v>
      </c>
      <c r="G1660" s="20">
        <v>0</v>
      </c>
      <c r="H1660" s="20">
        <v>0.91</v>
      </c>
      <c r="I1660" s="20">
        <v>0.1</v>
      </c>
      <c r="J1660" s="20">
        <v>0.3</v>
      </c>
      <c r="K1660" s="20">
        <v>1.8323</v>
      </c>
      <c r="L1660" s="35">
        <f t="shared" si="80"/>
        <v>0.1</v>
      </c>
      <c r="M1660" s="35">
        <f t="shared" si="81"/>
        <v>1</v>
      </c>
    </row>
    <row r="1661" spans="1:13" ht="40.200000000000003" hidden="1" thickBot="1">
      <c r="A1661" s="35">
        <f t="shared" si="79"/>
        <v>6</v>
      </c>
      <c r="B1661" s="89" t="s">
        <v>22</v>
      </c>
      <c r="C1661" s="89" t="s">
        <v>17</v>
      </c>
      <c r="D1661" s="125" t="s">
        <v>67</v>
      </c>
      <c r="E1661" s="20" t="s">
        <v>105</v>
      </c>
      <c r="F1661" s="20">
        <v>0.52</v>
      </c>
      <c r="G1661" s="20">
        <v>0.26</v>
      </c>
      <c r="H1661" s="20">
        <v>0.65</v>
      </c>
      <c r="I1661" s="20">
        <v>0.1</v>
      </c>
      <c r="J1661" s="20">
        <v>0.28999999999999998</v>
      </c>
      <c r="K1661" s="20">
        <v>1.8209</v>
      </c>
      <c r="L1661" s="35">
        <f t="shared" si="80"/>
        <v>0.1</v>
      </c>
      <c r="M1661" s="35">
        <f t="shared" si="81"/>
        <v>1</v>
      </c>
    </row>
    <row r="1662" spans="1:13" ht="27" hidden="1" thickBot="1">
      <c r="A1662" s="35">
        <f t="shared" si="79"/>
        <v>10</v>
      </c>
      <c r="B1662" s="89" t="s">
        <v>22</v>
      </c>
      <c r="C1662" s="89" t="s">
        <v>17</v>
      </c>
      <c r="D1662" s="125" t="s">
        <v>67</v>
      </c>
      <c r="E1662" s="20" t="s">
        <v>106</v>
      </c>
      <c r="F1662" s="20">
        <v>0.52</v>
      </c>
      <c r="G1662" s="20">
        <v>0</v>
      </c>
      <c r="H1662" s="20">
        <v>0.91</v>
      </c>
      <c r="I1662" s="20">
        <v>0.1</v>
      </c>
      <c r="J1662" s="20">
        <v>0.24</v>
      </c>
      <c r="K1662" s="20">
        <v>1.7791999999999999</v>
      </c>
      <c r="L1662" s="35">
        <f t="shared" si="80"/>
        <v>0.1</v>
      </c>
      <c r="M1662" s="35">
        <f t="shared" si="81"/>
        <v>1</v>
      </c>
    </row>
    <row r="1663" spans="1:13" ht="40.200000000000003" hidden="1" thickBot="1">
      <c r="A1663" s="35">
        <f t="shared" si="79"/>
        <v>4</v>
      </c>
      <c r="B1663" s="89" t="s">
        <v>22</v>
      </c>
      <c r="C1663" s="89" t="s">
        <v>17</v>
      </c>
      <c r="D1663" s="125" t="s">
        <v>67</v>
      </c>
      <c r="E1663" s="20" t="s">
        <v>107</v>
      </c>
      <c r="F1663" s="20">
        <v>0.52</v>
      </c>
      <c r="G1663" s="20">
        <v>0</v>
      </c>
      <c r="H1663" s="20">
        <v>0.91</v>
      </c>
      <c r="I1663" s="20">
        <v>0.1</v>
      </c>
      <c r="J1663" s="20">
        <v>0.21</v>
      </c>
      <c r="K1663" s="20">
        <v>1.7488999999999999</v>
      </c>
      <c r="L1663" s="35">
        <f t="shared" si="80"/>
        <v>0.1</v>
      </c>
      <c r="M1663" s="35">
        <f t="shared" si="81"/>
        <v>1</v>
      </c>
    </row>
    <row r="1664" spans="1:13" ht="14.4" hidden="1" thickBot="1">
      <c r="A1664" s="35">
        <f t="shared" si="79"/>
        <v>20</v>
      </c>
      <c r="B1664" s="89" t="s">
        <v>22</v>
      </c>
      <c r="C1664" s="89" t="s">
        <v>17</v>
      </c>
      <c r="D1664" s="125" t="s">
        <v>67</v>
      </c>
      <c r="E1664" s="20" t="s">
        <v>108</v>
      </c>
      <c r="F1664" s="20">
        <v>0.52</v>
      </c>
      <c r="G1664" s="20">
        <v>0.02</v>
      </c>
      <c r="H1664" s="20">
        <v>0.88</v>
      </c>
      <c r="I1664" s="20">
        <v>0.1</v>
      </c>
      <c r="J1664" s="20">
        <v>0.2</v>
      </c>
      <c r="K1664" s="20">
        <v>1.7311000000000001</v>
      </c>
      <c r="L1664" s="35">
        <f t="shared" si="80"/>
        <v>0.1</v>
      </c>
      <c r="M1664" s="35">
        <f t="shared" si="81"/>
        <v>1</v>
      </c>
    </row>
    <row r="1665" spans="1:13" ht="40.200000000000003" hidden="1" thickBot="1">
      <c r="A1665" s="35">
        <f t="shared" si="79"/>
        <v>17</v>
      </c>
      <c r="B1665" s="89" t="s">
        <v>22</v>
      </c>
      <c r="C1665" s="89" t="s">
        <v>17</v>
      </c>
      <c r="D1665" s="125" t="s">
        <v>67</v>
      </c>
      <c r="E1665" s="20" t="s">
        <v>109</v>
      </c>
      <c r="F1665" s="20">
        <v>0.52</v>
      </c>
      <c r="G1665" s="20">
        <v>0</v>
      </c>
      <c r="H1665" s="20">
        <v>0.88</v>
      </c>
      <c r="I1665" s="20">
        <v>0.1</v>
      </c>
      <c r="J1665" s="20">
        <v>0.22</v>
      </c>
      <c r="K1665" s="20">
        <v>1.7279</v>
      </c>
      <c r="L1665" s="35">
        <f t="shared" si="80"/>
        <v>0.1</v>
      </c>
      <c r="M1665" s="35">
        <f t="shared" si="81"/>
        <v>1</v>
      </c>
    </row>
    <row r="1666" spans="1:13" ht="40.200000000000003" hidden="1" thickBot="1">
      <c r="A1666" s="35">
        <f t="shared" si="79"/>
        <v>23</v>
      </c>
      <c r="B1666" s="89" t="s">
        <v>22</v>
      </c>
      <c r="C1666" s="89" t="s">
        <v>17</v>
      </c>
      <c r="D1666" s="125" t="s">
        <v>67</v>
      </c>
      <c r="E1666" s="20" t="s">
        <v>110</v>
      </c>
      <c r="F1666" s="20">
        <v>0.52</v>
      </c>
      <c r="G1666" s="20">
        <v>0.22</v>
      </c>
      <c r="H1666" s="20">
        <v>0.62</v>
      </c>
      <c r="I1666" s="20">
        <v>0.1</v>
      </c>
      <c r="J1666" s="20">
        <v>0.26</v>
      </c>
      <c r="K1666" s="20">
        <v>1.7246999999999999</v>
      </c>
      <c r="L1666" s="35">
        <f t="shared" si="80"/>
        <v>0.1</v>
      </c>
      <c r="M1666" s="35">
        <f t="shared" si="81"/>
        <v>1</v>
      </c>
    </row>
    <row r="1667" spans="1:13" ht="27" hidden="1" thickBot="1">
      <c r="A1667" s="35">
        <f t="shared" si="79"/>
        <v>9</v>
      </c>
      <c r="B1667" s="89" t="s">
        <v>22</v>
      </c>
      <c r="C1667" s="89" t="s">
        <v>17</v>
      </c>
      <c r="D1667" s="125" t="s">
        <v>67</v>
      </c>
      <c r="E1667" s="20" t="s">
        <v>111</v>
      </c>
      <c r="F1667" s="20">
        <v>0.52</v>
      </c>
      <c r="G1667" s="20">
        <v>0.2</v>
      </c>
      <c r="H1667" s="20">
        <v>0.62</v>
      </c>
      <c r="I1667" s="20">
        <v>0.1</v>
      </c>
      <c r="J1667" s="20">
        <v>0.23</v>
      </c>
      <c r="K1667" s="20">
        <v>1.6681999999999999</v>
      </c>
      <c r="L1667" s="35">
        <f t="shared" si="80"/>
        <v>0.1</v>
      </c>
      <c r="M1667" s="35">
        <f t="shared" si="81"/>
        <v>1</v>
      </c>
    </row>
    <row r="1668" spans="1:13" ht="40.200000000000003" hidden="1" thickBot="1">
      <c r="A1668" s="35">
        <f t="shared" si="79"/>
        <v>14</v>
      </c>
      <c r="B1668" s="89" t="s">
        <v>22</v>
      </c>
      <c r="C1668" s="89" t="s">
        <v>17</v>
      </c>
      <c r="D1668" s="125" t="s">
        <v>67</v>
      </c>
      <c r="E1668" s="20" t="s">
        <v>112</v>
      </c>
      <c r="F1668" s="20">
        <v>0.52</v>
      </c>
      <c r="G1668" s="20">
        <v>0.2</v>
      </c>
      <c r="H1668" s="20">
        <v>0.62</v>
      </c>
      <c r="I1668" s="20">
        <v>0.1</v>
      </c>
      <c r="J1668" s="20">
        <v>0.22</v>
      </c>
      <c r="K1668" s="20">
        <v>1.6642999999999999</v>
      </c>
      <c r="L1668" s="35">
        <f t="shared" si="80"/>
        <v>0.1</v>
      </c>
      <c r="M1668" s="35">
        <f t="shared" si="81"/>
        <v>1</v>
      </c>
    </row>
    <row r="1669" spans="1:13" ht="40.200000000000003" hidden="1" thickBot="1">
      <c r="A1669" s="35">
        <f t="shared" si="79"/>
        <v>17</v>
      </c>
      <c r="B1669" s="89" t="s">
        <v>22</v>
      </c>
      <c r="C1669" s="89" t="s">
        <v>17</v>
      </c>
      <c r="D1669" s="125" t="s">
        <v>67</v>
      </c>
      <c r="E1669" s="20" t="s">
        <v>113</v>
      </c>
      <c r="F1669" s="20">
        <v>0.52</v>
      </c>
      <c r="G1669" s="20">
        <v>0</v>
      </c>
      <c r="H1669" s="20">
        <v>0.65</v>
      </c>
      <c r="I1669" s="20">
        <v>0.1</v>
      </c>
      <c r="J1669" s="20">
        <v>0.32</v>
      </c>
      <c r="K1669" s="20">
        <v>1.5931999999999999</v>
      </c>
      <c r="L1669" s="35">
        <f t="shared" si="80"/>
        <v>0.1</v>
      </c>
      <c r="M1669" s="35">
        <f t="shared" si="81"/>
        <v>1</v>
      </c>
    </row>
    <row r="1670" spans="1:13" ht="14.4" hidden="1" thickBot="1">
      <c r="A1670" s="35">
        <f t="shared" ref="A1670:A1733" si="82">IF(E1670="",0,--SUBSTITUTE(TRIM(RIGHT(SUBSTITUTE(E1670,"(",REPT(" ",99)),99)),")",))</f>
        <v>2</v>
      </c>
      <c r="B1670" s="89" t="s">
        <v>22</v>
      </c>
      <c r="C1670" s="89" t="s">
        <v>17</v>
      </c>
      <c r="D1670" s="125" t="s">
        <v>67</v>
      </c>
      <c r="E1670" s="20" t="s">
        <v>114</v>
      </c>
      <c r="F1670" s="20">
        <v>0.52</v>
      </c>
      <c r="G1670" s="20">
        <v>0.44</v>
      </c>
      <c r="H1670" s="20">
        <v>0.35</v>
      </c>
      <c r="I1670" s="20">
        <v>0.1</v>
      </c>
      <c r="J1670" s="20">
        <v>0.16</v>
      </c>
      <c r="K1670" s="20">
        <v>1.5757000000000001</v>
      </c>
      <c r="L1670" s="35">
        <f t="shared" si="80"/>
        <v>0.1</v>
      </c>
      <c r="M1670" s="35">
        <f t="shared" si="81"/>
        <v>1</v>
      </c>
    </row>
    <row r="1671" spans="1:13" ht="14.4" hidden="1" thickBot="1">
      <c r="A1671" s="35">
        <f t="shared" si="82"/>
        <v>20</v>
      </c>
      <c r="B1671" s="89" t="s">
        <v>22</v>
      </c>
      <c r="C1671" s="89" t="s">
        <v>17</v>
      </c>
      <c r="D1671" s="125" t="s">
        <v>67</v>
      </c>
      <c r="E1671" s="20" t="s">
        <v>115</v>
      </c>
      <c r="F1671" s="20">
        <v>0.52</v>
      </c>
      <c r="G1671" s="20">
        <v>0.02</v>
      </c>
      <c r="H1671" s="20">
        <v>0.62</v>
      </c>
      <c r="I1671" s="20">
        <v>0.1</v>
      </c>
      <c r="J1671" s="20">
        <v>0.18</v>
      </c>
      <c r="K1671" s="20">
        <v>1.4393</v>
      </c>
      <c r="L1671" s="35">
        <f t="shared" si="80"/>
        <v>0.1</v>
      </c>
      <c r="M1671" s="35">
        <f t="shared" si="81"/>
        <v>1</v>
      </c>
    </row>
    <row r="1672" spans="1:13" ht="27" hidden="1" thickBot="1">
      <c r="A1672" s="35">
        <f t="shared" si="82"/>
        <v>21</v>
      </c>
      <c r="B1672" s="89" t="s">
        <v>22</v>
      </c>
      <c r="C1672" s="89" t="s">
        <v>17</v>
      </c>
      <c r="D1672" s="125" t="s">
        <v>116</v>
      </c>
      <c r="E1672" s="20" t="s">
        <v>117</v>
      </c>
      <c r="F1672" s="20">
        <v>0.39</v>
      </c>
      <c r="G1672" s="20">
        <v>3.09</v>
      </c>
      <c r="H1672" s="20">
        <v>1.32</v>
      </c>
      <c r="I1672" s="20">
        <v>0.26</v>
      </c>
      <c r="J1672" s="20">
        <v>0.24</v>
      </c>
      <c r="K1672" s="20">
        <v>5.3060999999999998</v>
      </c>
      <c r="L1672" s="35">
        <f t="shared" si="80"/>
        <v>0.13</v>
      </c>
      <c r="M1672" s="35">
        <f t="shared" si="81"/>
        <v>2</v>
      </c>
    </row>
    <row r="1673" spans="1:13" ht="27" hidden="1" thickBot="1">
      <c r="A1673" s="35">
        <f t="shared" si="82"/>
        <v>3</v>
      </c>
      <c r="B1673" s="89" t="s">
        <v>22</v>
      </c>
      <c r="C1673" s="89" t="s">
        <v>17</v>
      </c>
      <c r="D1673" s="125" t="s">
        <v>116</v>
      </c>
      <c r="E1673" s="20" t="s">
        <v>118</v>
      </c>
      <c r="F1673" s="20">
        <v>0.39</v>
      </c>
      <c r="G1673" s="20">
        <v>0.03</v>
      </c>
      <c r="H1673" s="20">
        <v>3.16</v>
      </c>
      <c r="I1673" s="20">
        <v>0.13</v>
      </c>
      <c r="J1673" s="20">
        <v>0.17</v>
      </c>
      <c r="K1673" s="20">
        <v>3.8759000000000001</v>
      </c>
      <c r="L1673" s="35">
        <f t="shared" si="80"/>
        <v>0.13</v>
      </c>
      <c r="M1673" s="35">
        <f t="shared" si="81"/>
        <v>1</v>
      </c>
    </row>
    <row r="1674" spans="1:13" ht="27" thickBot="1">
      <c r="A1674" s="35">
        <f t="shared" si="82"/>
        <v>1</v>
      </c>
      <c r="B1674" s="89" t="s">
        <v>22</v>
      </c>
      <c r="C1674" s="89" t="s">
        <v>17</v>
      </c>
      <c r="D1674" s="125" t="s">
        <v>116</v>
      </c>
      <c r="E1674" s="59" t="s">
        <v>119</v>
      </c>
      <c r="F1674" s="20">
        <v>0.39</v>
      </c>
      <c r="G1674" s="20">
        <v>1.31</v>
      </c>
      <c r="H1674" s="20">
        <v>1.32</v>
      </c>
      <c r="I1674" s="20">
        <v>0.13</v>
      </c>
      <c r="J1674" s="20">
        <v>0.24</v>
      </c>
      <c r="K1674" s="20">
        <v>3.3993000000000002</v>
      </c>
      <c r="L1674" s="35">
        <f t="shared" si="80"/>
        <v>0.13</v>
      </c>
      <c r="M1674" s="35">
        <f t="shared" si="81"/>
        <v>1</v>
      </c>
    </row>
    <row r="1675" spans="1:13" ht="40.200000000000003" hidden="1" thickBot="1">
      <c r="A1675" s="35">
        <f t="shared" si="82"/>
        <v>17</v>
      </c>
      <c r="B1675" s="89" t="s">
        <v>22</v>
      </c>
      <c r="C1675" s="89" t="s">
        <v>17</v>
      </c>
      <c r="D1675" s="125" t="s">
        <v>116</v>
      </c>
      <c r="E1675" s="20" t="s">
        <v>120</v>
      </c>
      <c r="F1675" s="20">
        <v>0.39</v>
      </c>
      <c r="G1675" s="20">
        <v>1.3</v>
      </c>
      <c r="H1675" s="20">
        <v>1.32</v>
      </c>
      <c r="I1675" s="20">
        <v>0.13</v>
      </c>
      <c r="J1675" s="20">
        <v>0.25</v>
      </c>
      <c r="K1675" s="20">
        <v>3.3938999999999999</v>
      </c>
      <c r="L1675" s="35">
        <f t="shared" si="80"/>
        <v>0.13</v>
      </c>
      <c r="M1675" s="35">
        <f t="shared" si="81"/>
        <v>1</v>
      </c>
    </row>
    <row r="1676" spans="1:13" ht="27" hidden="1" thickBot="1">
      <c r="A1676" s="35">
        <f t="shared" si="82"/>
        <v>16</v>
      </c>
      <c r="B1676" s="89" t="s">
        <v>22</v>
      </c>
      <c r="C1676" s="89" t="s">
        <v>17</v>
      </c>
      <c r="D1676" s="125" t="s">
        <v>116</v>
      </c>
      <c r="E1676" s="20" t="s">
        <v>121</v>
      </c>
      <c r="F1676" s="20">
        <v>0.39</v>
      </c>
      <c r="G1676" s="20">
        <v>1.17</v>
      </c>
      <c r="H1676" s="20">
        <v>1.32</v>
      </c>
      <c r="I1676" s="20">
        <v>0.13</v>
      </c>
      <c r="J1676" s="20">
        <v>0.19</v>
      </c>
      <c r="K1676" s="20">
        <v>3.2103000000000002</v>
      </c>
      <c r="L1676" s="35">
        <f t="shared" si="80"/>
        <v>0.13</v>
      </c>
      <c r="M1676" s="35">
        <f t="shared" si="81"/>
        <v>1</v>
      </c>
    </row>
    <row r="1677" spans="1:13" ht="27" hidden="1" thickBot="1">
      <c r="A1677" s="35">
        <f t="shared" si="82"/>
        <v>19</v>
      </c>
      <c r="B1677" s="89" t="s">
        <v>22</v>
      </c>
      <c r="C1677" s="89" t="s">
        <v>17</v>
      </c>
      <c r="D1677" s="125" t="s">
        <v>116</v>
      </c>
      <c r="E1677" s="20" t="s">
        <v>122</v>
      </c>
      <c r="F1677" s="20">
        <v>0.39</v>
      </c>
      <c r="G1677" s="20">
        <v>1</v>
      </c>
      <c r="H1677" s="20">
        <v>1.32</v>
      </c>
      <c r="I1677" s="20">
        <v>0.13</v>
      </c>
      <c r="J1677" s="20">
        <v>0.19</v>
      </c>
      <c r="K1677" s="20">
        <v>3.0404</v>
      </c>
      <c r="L1677" s="35">
        <f t="shared" si="80"/>
        <v>0.13</v>
      </c>
      <c r="M1677" s="35">
        <f t="shared" si="81"/>
        <v>1</v>
      </c>
    </row>
    <row r="1678" spans="1:13" ht="27" hidden="1" thickBot="1">
      <c r="A1678" s="35">
        <f t="shared" si="82"/>
        <v>13</v>
      </c>
      <c r="B1678" s="89" t="s">
        <v>22</v>
      </c>
      <c r="C1678" s="89" t="s">
        <v>17</v>
      </c>
      <c r="D1678" s="125" t="s">
        <v>116</v>
      </c>
      <c r="E1678" s="20" t="s">
        <v>123</v>
      </c>
      <c r="F1678" s="20">
        <v>0.39</v>
      </c>
      <c r="G1678" s="20">
        <v>0.94</v>
      </c>
      <c r="H1678" s="20">
        <v>1.32</v>
      </c>
      <c r="I1678" s="20">
        <v>0.13</v>
      </c>
      <c r="J1678" s="20">
        <v>0.16</v>
      </c>
      <c r="K1678" s="20">
        <v>2.9417</v>
      </c>
      <c r="L1678" s="35">
        <f t="shared" si="80"/>
        <v>0.13</v>
      </c>
      <c r="M1678" s="35">
        <f t="shared" si="81"/>
        <v>1</v>
      </c>
    </row>
    <row r="1679" spans="1:13" ht="27" hidden="1" thickBot="1">
      <c r="A1679" s="35">
        <f t="shared" si="82"/>
        <v>5</v>
      </c>
      <c r="B1679" s="89" t="s">
        <v>22</v>
      </c>
      <c r="C1679" s="89" t="s">
        <v>17</v>
      </c>
      <c r="D1679" s="125" t="s">
        <v>116</v>
      </c>
      <c r="E1679" s="20" t="s">
        <v>124</v>
      </c>
      <c r="F1679" s="20">
        <v>0.39</v>
      </c>
      <c r="G1679" s="20">
        <v>0.87</v>
      </c>
      <c r="H1679" s="20">
        <v>1.32</v>
      </c>
      <c r="I1679" s="20">
        <v>0.13</v>
      </c>
      <c r="J1679" s="20">
        <v>0.11</v>
      </c>
      <c r="K1679" s="20">
        <v>2.8271999999999999</v>
      </c>
      <c r="L1679" s="35">
        <f t="shared" si="80"/>
        <v>0.13</v>
      </c>
      <c r="M1679" s="35">
        <f t="shared" si="81"/>
        <v>1</v>
      </c>
    </row>
    <row r="1680" spans="1:13" ht="27" hidden="1" thickBot="1">
      <c r="A1680" s="35">
        <f t="shared" si="82"/>
        <v>13</v>
      </c>
      <c r="B1680" s="89" t="s">
        <v>22</v>
      </c>
      <c r="C1680" s="89" t="s">
        <v>17</v>
      </c>
      <c r="D1680" s="125" t="s">
        <v>116</v>
      </c>
      <c r="E1680" s="20" t="s">
        <v>125</v>
      </c>
      <c r="F1680" s="20">
        <v>0.39</v>
      </c>
      <c r="G1680" s="20">
        <v>0.91</v>
      </c>
      <c r="H1680" s="20">
        <v>1.22</v>
      </c>
      <c r="I1680" s="20">
        <v>0.13</v>
      </c>
      <c r="J1680" s="20">
        <v>0.16</v>
      </c>
      <c r="K1680" s="20">
        <v>2.8121999999999998</v>
      </c>
      <c r="L1680" s="35">
        <f t="shared" si="80"/>
        <v>0.13</v>
      </c>
      <c r="M1680" s="35">
        <f t="shared" si="81"/>
        <v>1</v>
      </c>
    </row>
    <row r="1681" spans="1:13" ht="27" hidden="1" thickBot="1">
      <c r="A1681" s="35">
        <f t="shared" si="82"/>
        <v>10</v>
      </c>
      <c r="B1681" s="89" t="s">
        <v>22</v>
      </c>
      <c r="C1681" s="89" t="s">
        <v>17</v>
      </c>
      <c r="D1681" s="125" t="s">
        <v>116</v>
      </c>
      <c r="E1681" s="20" t="s">
        <v>126</v>
      </c>
      <c r="F1681" s="20">
        <v>0.39</v>
      </c>
      <c r="G1681" s="20">
        <v>0.71</v>
      </c>
      <c r="H1681" s="20">
        <v>1.32</v>
      </c>
      <c r="I1681" s="20">
        <v>0.13</v>
      </c>
      <c r="J1681" s="20">
        <v>0.17</v>
      </c>
      <c r="K1681" s="20">
        <v>2.7307999999999999</v>
      </c>
      <c r="L1681" s="35">
        <f t="shared" si="80"/>
        <v>0.13</v>
      </c>
      <c r="M1681" s="35">
        <f t="shared" si="81"/>
        <v>1</v>
      </c>
    </row>
    <row r="1682" spans="1:13" ht="27" hidden="1" thickBot="1">
      <c r="A1682" s="35">
        <f t="shared" si="82"/>
        <v>7</v>
      </c>
      <c r="B1682" s="89" t="s">
        <v>22</v>
      </c>
      <c r="C1682" s="89" t="s">
        <v>17</v>
      </c>
      <c r="D1682" s="125" t="s">
        <v>116</v>
      </c>
      <c r="E1682" s="20" t="s">
        <v>127</v>
      </c>
      <c r="F1682" s="20">
        <v>0.4</v>
      </c>
      <c r="G1682" s="20">
        <v>0.71</v>
      </c>
      <c r="H1682" s="20">
        <v>1.32</v>
      </c>
      <c r="I1682" s="20">
        <v>0.13</v>
      </c>
      <c r="J1682" s="20">
        <v>0.16</v>
      </c>
      <c r="K1682" s="20">
        <v>2.7130000000000001</v>
      </c>
      <c r="L1682" s="35">
        <f t="shared" si="80"/>
        <v>0.13</v>
      </c>
      <c r="M1682" s="35">
        <f t="shared" si="81"/>
        <v>1</v>
      </c>
    </row>
    <row r="1683" spans="1:13" ht="40.200000000000003" hidden="1" thickBot="1">
      <c r="A1683" s="35">
        <f t="shared" si="82"/>
        <v>23</v>
      </c>
      <c r="B1683" s="89" t="s">
        <v>22</v>
      </c>
      <c r="C1683" s="89" t="s">
        <v>17</v>
      </c>
      <c r="D1683" s="125" t="s">
        <v>116</v>
      </c>
      <c r="E1683" s="20" t="s">
        <v>128</v>
      </c>
      <c r="F1683" s="20">
        <v>0.39</v>
      </c>
      <c r="G1683" s="20">
        <v>0.68</v>
      </c>
      <c r="H1683" s="20">
        <v>1.32</v>
      </c>
      <c r="I1683" s="20">
        <v>0.13</v>
      </c>
      <c r="J1683" s="20">
        <v>0.14000000000000001</v>
      </c>
      <c r="K1683" s="20">
        <v>2.6682000000000001</v>
      </c>
      <c r="L1683" s="35">
        <f t="shared" si="80"/>
        <v>0.13</v>
      </c>
      <c r="M1683" s="35">
        <f t="shared" si="81"/>
        <v>1</v>
      </c>
    </row>
    <row r="1684" spans="1:13" ht="40.200000000000003" hidden="1" thickBot="1">
      <c r="A1684" s="35">
        <f t="shared" si="82"/>
        <v>23</v>
      </c>
      <c r="B1684" s="89" t="s">
        <v>22</v>
      </c>
      <c r="C1684" s="89" t="s">
        <v>17</v>
      </c>
      <c r="D1684" s="125" t="s">
        <v>116</v>
      </c>
      <c r="E1684" s="20" t="s">
        <v>129</v>
      </c>
      <c r="F1684" s="20">
        <v>0.39</v>
      </c>
      <c r="G1684" s="20">
        <v>0.67</v>
      </c>
      <c r="H1684" s="20">
        <v>1.32</v>
      </c>
      <c r="I1684" s="20">
        <v>0.13</v>
      </c>
      <c r="J1684" s="20">
        <v>0.13</v>
      </c>
      <c r="K1684" s="20">
        <v>2.6469999999999998</v>
      </c>
      <c r="L1684" s="35">
        <f t="shared" si="80"/>
        <v>0.13</v>
      </c>
      <c r="M1684" s="35">
        <f t="shared" si="81"/>
        <v>1</v>
      </c>
    </row>
    <row r="1685" spans="1:13" ht="27" hidden="1" thickBot="1">
      <c r="A1685" s="35">
        <f t="shared" si="82"/>
        <v>9</v>
      </c>
      <c r="B1685" s="89" t="s">
        <v>22</v>
      </c>
      <c r="C1685" s="89" t="s">
        <v>17</v>
      </c>
      <c r="D1685" s="125" t="s">
        <v>116</v>
      </c>
      <c r="E1685" s="20" t="s">
        <v>130</v>
      </c>
      <c r="F1685" s="20">
        <v>0.39</v>
      </c>
      <c r="G1685" s="20">
        <v>0.57999999999999996</v>
      </c>
      <c r="H1685" s="20">
        <v>1.32</v>
      </c>
      <c r="I1685" s="20">
        <v>0.13</v>
      </c>
      <c r="J1685" s="20">
        <v>0.17</v>
      </c>
      <c r="K1685" s="20">
        <v>2.5998000000000001</v>
      </c>
      <c r="L1685" s="35">
        <f t="shared" si="80"/>
        <v>0.13</v>
      </c>
      <c r="M1685" s="35">
        <f t="shared" si="81"/>
        <v>1</v>
      </c>
    </row>
    <row r="1686" spans="1:13" ht="27" hidden="1" thickBot="1">
      <c r="A1686" s="35">
        <f t="shared" si="82"/>
        <v>11</v>
      </c>
      <c r="B1686" s="89" t="s">
        <v>22</v>
      </c>
      <c r="C1686" s="89" t="s">
        <v>17</v>
      </c>
      <c r="D1686" s="125" t="s">
        <v>116</v>
      </c>
      <c r="E1686" s="20" t="s">
        <v>131</v>
      </c>
      <c r="F1686" s="20">
        <v>0.39</v>
      </c>
      <c r="G1686" s="20">
        <v>0.57999999999999996</v>
      </c>
      <c r="H1686" s="20">
        <v>1.32</v>
      </c>
      <c r="I1686" s="20">
        <v>0.13</v>
      </c>
      <c r="J1686" s="20">
        <v>0.16</v>
      </c>
      <c r="K1686" s="20">
        <v>2.5886999999999998</v>
      </c>
      <c r="L1686" s="35">
        <f t="shared" si="80"/>
        <v>0.13</v>
      </c>
      <c r="M1686" s="35">
        <f t="shared" si="81"/>
        <v>1</v>
      </c>
    </row>
    <row r="1687" spans="1:13" ht="27" hidden="1" thickBot="1">
      <c r="A1687" s="35">
        <f t="shared" si="82"/>
        <v>9</v>
      </c>
      <c r="B1687" s="89" t="s">
        <v>22</v>
      </c>
      <c r="C1687" s="89" t="s">
        <v>17</v>
      </c>
      <c r="D1687" s="125" t="s">
        <v>116</v>
      </c>
      <c r="E1687" s="20" t="s">
        <v>132</v>
      </c>
      <c r="F1687" s="20">
        <v>0.39</v>
      </c>
      <c r="G1687" s="20">
        <v>0.61</v>
      </c>
      <c r="H1687" s="20">
        <v>1.32</v>
      </c>
      <c r="I1687" s="20">
        <v>0.13</v>
      </c>
      <c r="J1687" s="20">
        <v>0.12</v>
      </c>
      <c r="K1687" s="20">
        <v>2.5781000000000001</v>
      </c>
      <c r="L1687" s="35">
        <f t="shared" si="80"/>
        <v>0.13</v>
      </c>
      <c r="M1687" s="35">
        <f t="shared" si="81"/>
        <v>1</v>
      </c>
    </row>
    <row r="1688" spans="1:13" ht="40.200000000000003" hidden="1" thickBot="1">
      <c r="A1688" s="35">
        <f t="shared" si="82"/>
        <v>23</v>
      </c>
      <c r="B1688" s="89" t="s">
        <v>22</v>
      </c>
      <c r="C1688" s="89" t="s">
        <v>17</v>
      </c>
      <c r="D1688" s="125" t="s">
        <v>116</v>
      </c>
      <c r="E1688" s="20" t="s">
        <v>133</v>
      </c>
      <c r="F1688" s="20">
        <v>0.39</v>
      </c>
      <c r="G1688" s="20">
        <v>0.67</v>
      </c>
      <c r="H1688" s="20">
        <v>1.22</v>
      </c>
      <c r="I1688" s="20">
        <v>0.13</v>
      </c>
      <c r="J1688" s="20">
        <v>0.13</v>
      </c>
      <c r="K1688" s="20">
        <v>2.5451000000000001</v>
      </c>
      <c r="L1688" s="35">
        <f t="shared" si="80"/>
        <v>0.13</v>
      </c>
      <c r="M1688" s="35">
        <f t="shared" si="81"/>
        <v>1</v>
      </c>
    </row>
    <row r="1689" spans="1:13" ht="27" hidden="1" thickBot="1">
      <c r="A1689" s="35">
        <f t="shared" si="82"/>
        <v>9</v>
      </c>
      <c r="B1689" s="89" t="s">
        <v>22</v>
      </c>
      <c r="C1689" s="89" t="s">
        <v>17</v>
      </c>
      <c r="D1689" s="125" t="s">
        <v>116</v>
      </c>
      <c r="E1689" s="20" t="s">
        <v>134</v>
      </c>
      <c r="F1689" s="20">
        <v>0.39</v>
      </c>
      <c r="G1689" s="20">
        <v>0.61</v>
      </c>
      <c r="H1689" s="20">
        <v>1.22</v>
      </c>
      <c r="I1689" s="20">
        <v>0.13</v>
      </c>
      <c r="J1689" s="20">
        <v>0.12</v>
      </c>
      <c r="K1689" s="20">
        <v>2.4698000000000002</v>
      </c>
      <c r="L1689" s="35">
        <f t="shared" si="80"/>
        <v>0.13</v>
      </c>
      <c r="M1689" s="35">
        <f t="shared" si="81"/>
        <v>1</v>
      </c>
    </row>
    <row r="1690" spans="1:13" ht="27" hidden="1" thickBot="1">
      <c r="A1690" s="35">
        <f t="shared" si="82"/>
        <v>7</v>
      </c>
      <c r="B1690" s="89" t="s">
        <v>22</v>
      </c>
      <c r="C1690" s="89" t="s">
        <v>17</v>
      </c>
      <c r="D1690" s="125" t="s">
        <v>116</v>
      </c>
      <c r="E1690" s="20" t="s">
        <v>135</v>
      </c>
      <c r="F1690" s="20">
        <v>0.4</v>
      </c>
      <c r="G1690" s="20">
        <v>0.49</v>
      </c>
      <c r="H1690" s="20">
        <v>1.32</v>
      </c>
      <c r="I1690" s="20">
        <v>0.13</v>
      </c>
      <c r="J1690" s="20">
        <v>0.09</v>
      </c>
      <c r="K1690" s="20">
        <v>2.4268999999999998</v>
      </c>
      <c r="L1690" s="35">
        <f t="shared" si="80"/>
        <v>0.13</v>
      </c>
      <c r="M1690" s="35">
        <f t="shared" si="81"/>
        <v>1</v>
      </c>
    </row>
    <row r="1691" spans="1:13" ht="27" hidden="1" thickBot="1">
      <c r="A1691" s="35">
        <f t="shared" si="82"/>
        <v>11</v>
      </c>
      <c r="B1691" s="89" t="s">
        <v>22</v>
      </c>
      <c r="C1691" s="89" t="s">
        <v>17</v>
      </c>
      <c r="D1691" s="125" t="s">
        <v>116</v>
      </c>
      <c r="E1691" s="20" t="s">
        <v>136</v>
      </c>
      <c r="F1691" s="20">
        <v>0.39</v>
      </c>
      <c r="G1691" s="20">
        <v>0.46</v>
      </c>
      <c r="H1691" s="20">
        <v>1.32</v>
      </c>
      <c r="I1691" s="20">
        <v>0.13</v>
      </c>
      <c r="J1691" s="20">
        <v>0.11</v>
      </c>
      <c r="K1691" s="20">
        <v>2.4152999999999998</v>
      </c>
      <c r="L1691" s="35">
        <f t="shared" si="80"/>
        <v>0.13</v>
      </c>
      <c r="M1691" s="35">
        <f t="shared" si="81"/>
        <v>1</v>
      </c>
    </row>
    <row r="1692" spans="1:13" ht="40.200000000000003" hidden="1" thickBot="1">
      <c r="A1692" s="35">
        <f t="shared" si="82"/>
        <v>6</v>
      </c>
      <c r="B1692" s="89" t="s">
        <v>22</v>
      </c>
      <c r="C1692" s="89" t="s">
        <v>17</v>
      </c>
      <c r="D1692" s="125" t="s">
        <v>116</v>
      </c>
      <c r="E1692" s="20" t="s">
        <v>137</v>
      </c>
      <c r="F1692" s="20">
        <v>0.39</v>
      </c>
      <c r="G1692" s="20">
        <v>0.51</v>
      </c>
      <c r="H1692" s="20">
        <v>1.22</v>
      </c>
      <c r="I1692" s="20">
        <v>0.13</v>
      </c>
      <c r="J1692" s="20">
        <v>0.13</v>
      </c>
      <c r="K1692" s="20">
        <v>2.3774999999999999</v>
      </c>
      <c r="L1692" s="35">
        <f t="shared" si="80"/>
        <v>0.13</v>
      </c>
      <c r="M1692" s="35">
        <f t="shared" si="81"/>
        <v>1</v>
      </c>
    </row>
    <row r="1693" spans="1:13" ht="40.200000000000003" hidden="1" thickBot="1">
      <c r="A1693" s="35">
        <f t="shared" si="82"/>
        <v>14</v>
      </c>
      <c r="B1693" s="89" t="s">
        <v>22</v>
      </c>
      <c r="C1693" s="89" t="s">
        <v>17</v>
      </c>
      <c r="D1693" s="125" t="s">
        <v>116</v>
      </c>
      <c r="E1693" s="20" t="s">
        <v>138</v>
      </c>
      <c r="F1693" s="20">
        <v>0.39</v>
      </c>
      <c r="G1693" s="20">
        <v>0.31</v>
      </c>
      <c r="H1693" s="20">
        <v>1.32</v>
      </c>
      <c r="I1693" s="20">
        <v>0.13</v>
      </c>
      <c r="J1693" s="20">
        <v>0.13</v>
      </c>
      <c r="K1693" s="20">
        <v>2.2892999999999999</v>
      </c>
      <c r="L1693" s="35">
        <f t="shared" si="80"/>
        <v>0.13</v>
      </c>
      <c r="M1693" s="35">
        <f t="shared" si="81"/>
        <v>1</v>
      </c>
    </row>
    <row r="1694" spans="1:13" ht="27" hidden="1" thickBot="1">
      <c r="A1694" s="35">
        <f t="shared" si="82"/>
        <v>3</v>
      </c>
      <c r="B1694" s="89" t="s">
        <v>22</v>
      </c>
      <c r="C1694" s="89" t="s">
        <v>17</v>
      </c>
      <c r="D1694" s="125" t="s">
        <v>116</v>
      </c>
      <c r="E1694" s="20" t="s">
        <v>139</v>
      </c>
      <c r="F1694" s="20">
        <v>0.39</v>
      </c>
      <c r="G1694" s="20">
        <v>0.28000000000000003</v>
      </c>
      <c r="H1694" s="20">
        <v>1.32</v>
      </c>
      <c r="I1694" s="20">
        <v>0.13</v>
      </c>
      <c r="J1694" s="20">
        <v>0.15</v>
      </c>
      <c r="K1694" s="20">
        <v>2.2766999999999999</v>
      </c>
      <c r="L1694" s="35">
        <f t="shared" si="80"/>
        <v>0.13</v>
      </c>
      <c r="M1694" s="35">
        <f t="shared" si="81"/>
        <v>1</v>
      </c>
    </row>
    <row r="1695" spans="1:13" ht="27" hidden="1" thickBot="1">
      <c r="A1695" s="35">
        <f t="shared" si="82"/>
        <v>19</v>
      </c>
      <c r="B1695" s="89" t="s">
        <v>22</v>
      </c>
      <c r="C1695" s="89" t="s">
        <v>17</v>
      </c>
      <c r="D1695" s="125" t="s">
        <v>116</v>
      </c>
      <c r="E1695" s="20" t="s">
        <v>140</v>
      </c>
      <c r="F1695" s="20">
        <v>0.39</v>
      </c>
      <c r="G1695" s="20">
        <v>0.33</v>
      </c>
      <c r="H1695" s="20">
        <v>1.32</v>
      </c>
      <c r="I1695" s="20">
        <v>0.13</v>
      </c>
      <c r="J1695" s="20">
        <v>0.08</v>
      </c>
      <c r="K1695" s="20">
        <v>2.2595999999999998</v>
      </c>
      <c r="L1695" s="35">
        <f t="shared" si="80"/>
        <v>0.13</v>
      </c>
      <c r="M1695" s="35">
        <f t="shared" si="81"/>
        <v>1</v>
      </c>
    </row>
    <row r="1696" spans="1:13" ht="40.200000000000003" hidden="1" thickBot="1">
      <c r="A1696" s="35">
        <f t="shared" si="82"/>
        <v>14</v>
      </c>
      <c r="B1696" s="89" t="s">
        <v>22</v>
      </c>
      <c r="C1696" s="89" t="s">
        <v>17</v>
      </c>
      <c r="D1696" s="125" t="s">
        <v>116</v>
      </c>
      <c r="E1696" s="20" t="s">
        <v>141</v>
      </c>
      <c r="F1696" s="20">
        <v>0.39</v>
      </c>
      <c r="G1696" s="20">
        <v>0.31</v>
      </c>
      <c r="H1696" s="20">
        <v>1.32</v>
      </c>
      <c r="I1696" s="20">
        <v>0.13</v>
      </c>
      <c r="J1696" s="20">
        <v>0.09</v>
      </c>
      <c r="K1696" s="20">
        <v>2.2528999999999999</v>
      </c>
      <c r="L1696" s="35">
        <f t="shared" si="80"/>
        <v>0.13</v>
      </c>
      <c r="M1696" s="35">
        <f t="shared" si="81"/>
        <v>1</v>
      </c>
    </row>
    <row r="1697" spans="1:13" ht="27" hidden="1" thickBot="1">
      <c r="A1697" s="35">
        <f t="shared" si="82"/>
        <v>5</v>
      </c>
      <c r="B1697" s="89" t="s">
        <v>22</v>
      </c>
      <c r="C1697" s="89" t="s">
        <v>17</v>
      </c>
      <c r="D1697" s="125" t="s">
        <v>116</v>
      </c>
      <c r="E1697" s="20" t="s">
        <v>142</v>
      </c>
      <c r="F1697" s="20">
        <v>0.39</v>
      </c>
      <c r="G1697" s="20">
        <v>0.36</v>
      </c>
      <c r="H1697" s="20">
        <v>1.22</v>
      </c>
      <c r="I1697" s="20">
        <v>0.13</v>
      </c>
      <c r="J1697" s="20">
        <v>0.12</v>
      </c>
      <c r="K1697" s="20">
        <v>2.2229999999999999</v>
      </c>
      <c r="L1697" s="35">
        <f t="shared" si="80"/>
        <v>0.13</v>
      </c>
      <c r="M1697" s="35">
        <f t="shared" si="81"/>
        <v>1</v>
      </c>
    </row>
    <row r="1698" spans="1:13" ht="40.200000000000003" hidden="1" thickBot="1">
      <c r="A1698" s="35">
        <f t="shared" si="82"/>
        <v>14</v>
      </c>
      <c r="B1698" s="89" t="s">
        <v>22</v>
      </c>
      <c r="C1698" s="89" t="s">
        <v>17</v>
      </c>
      <c r="D1698" s="125" t="s">
        <v>116</v>
      </c>
      <c r="E1698" s="20" t="s">
        <v>143</v>
      </c>
      <c r="F1698" s="20">
        <v>0.39</v>
      </c>
      <c r="G1698" s="20">
        <v>0.31</v>
      </c>
      <c r="H1698" s="20">
        <v>1.22</v>
      </c>
      <c r="I1698" s="20">
        <v>0.13</v>
      </c>
      <c r="J1698" s="20">
        <v>0.09</v>
      </c>
      <c r="K1698" s="20">
        <v>2.1497999999999999</v>
      </c>
      <c r="L1698" s="35">
        <f t="shared" si="80"/>
        <v>0.13</v>
      </c>
      <c r="M1698" s="35">
        <f t="shared" si="81"/>
        <v>1</v>
      </c>
    </row>
    <row r="1699" spans="1:13" ht="27" hidden="1" thickBot="1">
      <c r="A1699" s="35">
        <f t="shared" si="82"/>
        <v>3</v>
      </c>
      <c r="B1699" s="89" t="s">
        <v>22</v>
      </c>
      <c r="C1699" s="89" t="s">
        <v>17</v>
      </c>
      <c r="D1699" s="125" t="s">
        <v>116</v>
      </c>
      <c r="E1699" s="20" t="s">
        <v>144</v>
      </c>
      <c r="F1699" s="20">
        <v>0.39</v>
      </c>
      <c r="G1699" s="20">
        <v>0.28000000000000003</v>
      </c>
      <c r="H1699" s="20">
        <v>1.22</v>
      </c>
      <c r="I1699" s="20">
        <v>0.13</v>
      </c>
      <c r="J1699" s="20">
        <v>0.09</v>
      </c>
      <c r="K1699" s="20">
        <v>2.1091000000000002</v>
      </c>
      <c r="L1699" s="35">
        <f t="shared" si="80"/>
        <v>0.13</v>
      </c>
      <c r="M1699" s="35">
        <f t="shared" si="81"/>
        <v>1</v>
      </c>
    </row>
    <row r="1700" spans="1:13" ht="40.200000000000003" hidden="1" thickBot="1">
      <c r="A1700" s="35">
        <f t="shared" si="82"/>
        <v>6</v>
      </c>
      <c r="B1700" s="89" t="s">
        <v>22</v>
      </c>
      <c r="C1700" s="89" t="s">
        <v>17</v>
      </c>
      <c r="D1700" s="125" t="s">
        <v>116</v>
      </c>
      <c r="E1700" s="20" t="s">
        <v>145</v>
      </c>
      <c r="F1700" s="20">
        <v>0.39</v>
      </c>
      <c r="G1700" s="20">
        <v>0.1</v>
      </c>
      <c r="H1700" s="20">
        <v>1.32</v>
      </c>
      <c r="I1700" s="20">
        <v>0.13</v>
      </c>
      <c r="J1700" s="20">
        <v>0.1</v>
      </c>
      <c r="K1700" s="20">
        <v>2.0480999999999998</v>
      </c>
      <c r="L1700" s="35">
        <f t="shared" si="80"/>
        <v>0.13</v>
      </c>
      <c r="M1700" s="35">
        <f t="shared" si="81"/>
        <v>1</v>
      </c>
    </row>
    <row r="1701" spans="1:13" ht="14.4" hidden="1" thickBot="1">
      <c r="A1701" s="35">
        <f t="shared" si="82"/>
        <v>20</v>
      </c>
      <c r="B1701" s="89" t="s">
        <v>22</v>
      </c>
      <c r="C1701" s="89" t="s">
        <v>17</v>
      </c>
      <c r="D1701" s="125" t="s">
        <v>116</v>
      </c>
      <c r="E1701" s="20" t="s">
        <v>146</v>
      </c>
      <c r="F1701" s="20">
        <v>0.39</v>
      </c>
      <c r="G1701" s="20">
        <v>0.04</v>
      </c>
      <c r="H1701" s="20">
        <v>1.32</v>
      </c>
      <c r="I1701" s="20">
        <v>0.13</v>
      </c>
      <c r="J1701" s="20">
        <v>7.0000000000000007E-2</v>
      </c>
      <c r="K1701" s="20">
        <v>1.9593</v>
      </c>
      <c r="L1701" s="35">
        <f t="shared" si="80"/>
        <v>0.13</v>
      </c>
      <c r="M1701" s="35">
        <f t="shared" si="81"/>
        <v>1</v>
      </c>
    </row>
    <row r="1702" spans="1:13" ht="40.200000000000003" hidden="1" thickBot="1">
      <c r="A1702" s="35">
        <f t="shared" si="82"/>
        <v>17</v>
      </c>
      <c r="B1702" s="89" t="s">
        <v>22</v>
      </c>
      <c r="C1702" s="89" t="s">
        <v>17</v>
      </c>
      <c r="D1702" s="125" t="s">
        <v>116</v>
      </c>
      <c r="E1702" s="20" t="s">
        <v>147</v>
      </c>
      <c r="F1702" s="20">
        <v>0.39</v>
      </c>
      <c r="G1702" s="20">
        <v>0</v>
      </c>
      <c r="H1702" s="20">
        <v>1.32</v>
      </c>
      <c r="I1702" s="20">
        <v>0.13</v>
      </c>
      <c r="J1702" s="20">
        <v>0.11</v>
      </c>
      <c r="K1702" s="20">
        <v>1.9522999999999999</v>
      </c>
      <c r="L1702" s="35">
        <f t="shared" si="80"/>
        <v>0.13</v>
      </c>
      <c r="M1702" s="35">
        <f t="shared" si="81"/>
        <v>1</v>
      </c>
    </row>
    <row r="1703" spans="1:13" ht="27" hidden="1" thickBot="1">
      <c r="A1703" s="35">
        <f t="shared" si="82"/>
        <v>10</v>
      </c>
      <c r="B1703" s="89" t="s">
        <v>22</v>
      </c>
      <c r="C1703" s="89" t="s">
        <v>17</v>
      </c>
      <c r="D1703" s="125" t="s">
        <v>116</v>
      </c>
      <c r="E1703" s="20" t="s">
        <v>148</v>
      </c>
      <c r="F1703" s="20">
        <v>0.39</v>
      </c>
      <c r="G1703" s="20">
        <v>0</v>
      </c>
      <c r="H1703" s="20">
        <v>1.32</v>
      </c>
      <c r="I1703" s="20">
        <v>0.13</v>
      </c>
      <c r="J1703" s="20">
        <v>0.09</v>
      </c>
      <c r="K1703" s="20">
        <v>1.9319</v>
      </c>
      <c r="L1703" s="35">
        <f t="shared" si="80"/>
        <v>0.13</v>
      </c>
      <c r="M1703" s="35">
        <f t="shared" si="81"/>
        <v>1</v>
      </c>
    </row>
    <row r="1704" spans="1:13" ht="27" thickBot="1">
      <c r="A1704" s="35">
        <f t="shared" si="82"/>
        <v>1</v>
      </c>
      <c r="B1704" s="89" t="s">
        <v>22</v>
      </c>
      <c r="C1704" s="89" t="s">
        <v>17</v>
      </c>
      <c r="D1704" s="125" t="s">
        <v>116</v>
      </c>
      <c r="E1704" s="59" t="s">
        <v>149</v>
      </c>
      <c r="F1704" s="20">
        <v>0.39</v>
      </c>
      <c r="G1704" s="20">
        <v>0</v>
      </c>
      <c r="H1704" s="20">
        <v>1.32</v>
      </c>
      <c r="I1704" s="20">
        <v>0.13</v>
      </c>
      <c r="J1704" s="20">
        <v>0.08</v>
      </c>
      <c r="K1704" s="20">
        <v>1.93</v>
      </c>
      <c r="L1704" s="35">
        <f t="shared" si="80"/>
        <v>0.13</v>
      </c>
      <c r="M1704" s="35">
        <f t="shared" si="81"/>
        <v>1</v>
      </c>
    </row>
    <row r="1705" spans="1:13" ht="27" hidden="1" thickBot="1">
      <c r="A1705" s="35">
        <f t="shared" si="82"/>
        <v>7</v>
      </c>
      <c r="B1705" s="89" t="s">
        <v>22</v>
      </c>
      <c r="C1705" s="89" t="s">
        <v>17</v>
      </c>
      <c r="D1705" s="125" t="s">
        <v>116</v>
      </c>
      <c r="E1705" s="20" t="s">
        <v>150</v>
      </c>
      <c r="F1705" s="20">
        <v>0.4</v>
      </c>
      <c r="G1705" s="20">
        <v>0.08</v>
      </c>
      <c r="H1705" s="20">
        <v>1.22</v>
      </c>
      <c r="I1705" s="20">
        <v>0.13</v>
      </c>
      <c r="J1705" s="20">
        <v>0.09</v>
      </c>
      <c r="K1705" s="20">
        <v>1.9083000000000001</v>
      </c>
      <c r="L1705" s="35">
        <f t="shared" si="80"/>
        <v>0.13</v>
      </c>
      <c r="M1705" s="35">
        <f t="shared" si="81"/>
        <v>1</v>
      </c>
    </row>
    <row r="1706" spans="1:13" ht="14.4" hidden="1" thickBot="1">
      <c r="A1706" s="35">
        <f t="shared" si="82"/>
        <v>20</v>
      </c>
      <c r="B1706" s="89" t="s">
        <v>22</v>
      </c>
      <c r="C1706" s="89" t="s">
        <v>17</v>
      </c>
      <c r="D1706" s="125" t="s">
        <v>116</v>
      </c>
      <c r="E1706" s="20" t="s">
        <v>151</v>
      </c>
      <c r="F1706" s="20">
        <v>0.39</v>
      </c>
      <c r="G1706" s="20">
        <v>0</v>
      </c>
      <c r="H1706" s="20">
        <v>1.22</v>
      </c>
      <c r="I1706" s="20">
        <v>0.13</v>
      </c>
      <c r="J1706" s="20">
        <v>0.11</v>
      </c>
      <c r="K1706" s="20">
        <v>1.8525</v>
      </c>
      <c r="L1706" s="35">
        <f t="shared" si="80"/>
        <v>0.13</v>
      </c>
      <c r="M1706" s="35">
        <f t="shared" si="81"/>
        <v>1</v>
      </c>
    </row>
    <row r="1707" spans="1:13" ht="40.200000000000003" hidden="1" thickBot="1">
      <c r="A1707" s="35">
        <f t="shared" si="82"/>
        <v>17</v>
      </c>
      <c r="B1707" s="89" t="s">
        <v>22</v>
      </c>
      <c r="C1707" s="89" t="s">
        <v>17</v>
      </c>
      <c r="D1707" s="125" t="s">
        <v>116</v>
      </c>
      <c r="E1707" s="20" t="s">
        <v>152</v>
      </c>
      <c r="F1707" s="20">
        <v>0.39</v>
      </c>
      <c r="G1707" s="20">
        <v>0</v>
      </c>
      <c r="H1707" s="20">
        <v>1.22</v>
      </c>
      <c r="I1707" s="20">
        <v>0.13</v>
      </c>
      <c r="J1707" s="20">
        <v>0.1</v>
      </c>
      <c r="K1707" s="20">
        <v>1.8421000000000001</v>
      </c>
      <c r="L1707" s="35">
        <f t="shared" si="80"/>
        <v>0.13</v>
      </c>
      <c r="M1707" s="35">
        <f t="shared" si="81"/>
        <v>1</v>
      </c>
    </row>
    <row r="1708" spans="1:13" ht="27" thickBot="1">
      <c r="A1708" s="35">
        <f t="shared" si="82"/>
        <v>1</v>
      </c>
      <c r="B1708" s="89" t="s">
        <v>22</v>
      </c>
      <c r="C1708" s="89" t="s">
        <v>17</v>
      </c>
      <c r="D1708" s="125" t="s">
        <v>116</v>
      </c>
      <c r="E1708" s="59" t="s">
        <v>153</v>
      </c>
      <c r="F1708" s="20">
        <v>0.39</v>
      </c>
      <c r="G1708" s="20">
        <v>0</v>
      </c>
      <c r="H1708" s="20">
        <v>1.22</v>
      </c>
      <c r="I1708" s="20">
        <v>0.13</v>
      </c>
      <c r="J1708" s="20">
        <v>0.08</v>
      </c>
      <c r="K1708" s="20">
        <v>1.8207</v>
      </c>
      <c r="L1708" s="35">
        <f t="shared" si="80"/>
        <v>0.13</v>
      </c>
      <c r="M1708" s="35">
        <f t="shared" si="81"/>
        <v>1</v>
      </c>
    </row>
    <row r="1709" spans="1:13" ht="27" hidden="1" thickBot="1">
      <c r="A1709" s="35">
        <f t="shared" si="82"/>
        <v>13</v>
      </c>
      <c r="B1709" s="89" t="s">
        <v>22</v>
      </c>
      <c r="C1709" s="89" t="s">
        <v>17</v>
      </c>
      <c r="D1709" s="125" t="s">
        <v>116</v>
      </c>
      <c r="E1709" s="20" t="s">
        <v>154</v>
      </c>
      <c r="F1709" s="20">
        <v>0.39</v>
      </c>
      <c r="G1709" s="20">
        <v>0.69</v>
      </c>
      <c r="H1709" s="20">
        <v>0.31</v>
      </c>
      <c r="I1709" s="20">
        <v>0.13</v>
      </c>
      <c r="J1709" s="20">
        <v>0.08</v>
      </c>
      <c r="K1709" s="20">
        <v>1.5995999999999999</v>
      </c>
      <c r="L1709" s="35">
        <f t="shared" si="80"/>
        <v>0.13</v>
      </c>
      <c r="M1709" s="35">
        <f t="shared" si="81"/>
        <v>1</v>
      </c>
    </row>
    <row r="1710" spans="1:13" ht="27" hidden="1" thickBot="1">
      <c r="A1710" s="35">
        <f t="shared" si="82"/>
        <v>16</v>
      </c>
      <c r="B1710" s="89" t="s">
        <v>22</v>
      </c>
      <c r="C1710" s="89" t="s">
        <v>17</v>
      </c>
      <c r="D1710" s="125" t="s">
        <v>155</v>
      </c>
      <c r="E1710" s="20" t="s">
        <v>156</v>
      </c>
      <c r="F1710" s="20">
        <v>0.38</v>
      </c>
      <c r="G1710" s="20">
        <v>0.28999999999999998</v>
      </c>
      <c r="H1710" s="20">
        <v>5.17</v>
      </c>
      <c r="I1710" s="20">
        <v>0.36</v>
      </c>
      <c r="J1710" s="20">
        <v>0.28000000000000003</v>
      </c>
      <c r="K1710" s="20">
        <v>6.4785000000000004</v>
      </c>
      <c r="L1710" s="35">
        <f t="shared" si="80"/>
        <v>0.36</v>
      </c>
      <c r="M1710" s="35">
        <f t="shared" si="81"/>
        <v>1</v>
      </c>
    </row>
    <row r="1711" spans="1:13" ht="27" hidden="1" thickBot="1">
      <c r="A1711" s="35">
        <f t="shared" si="82"/>
        <v>11</v>
      </c>
      <c r="B1711" s="89" t="s">
        <v>22</v>
      </c>
      <c r="C1711" s="89" t="s">
        <v>17</v>
      </c>
      <c r="D1711" s="125" t="s">
        <v>155</v>
      </c>
      <c r="E1711" s="20" t="s">
        <v>157</v>
      </c>
      <c r="F1711" s="20">
        <v>0.38</v>
      </c>
      <c r="G1711" s="20">
        <v>0.69</v>
      </c>
      <c r="H1711" s="20">
        <v>4.1399999999999997</v>
      </c>
      <c r="I1711" s="20">
        <v>0.36</v>
      </c>
      <c r="J1711" s="20">
        <v>0.25</v>
      </c>
      <c r="K1711" s="20">
        <v>5.8198999999999996</v>
      </c>
      <c r="L1711" s="35">
        <f t="shared" si="80"/>
        <v>0.36</v>
      </c>
      <c r="M1711" s="35">
        <f t="shared" si="81"/>
        <v>1</v>
      </c>
    </row>
    <row r="1712" spans="1:13" ht="27" hidden="1" thickBot="1">
      <c r="A1712" s="35">
        <f t="shared" si="82"/>
        <v>10</v>
      </c>
      <c r="B1712" s="89" t="s">
        <v>22</v>
      </c>
      <c r="C1712" s="89" t="s">
        <v>17</v>
      </c>
      <c r="D1712" s="125" t="s">
        <v>155</v>
      </c>
      <c r="E1712" s="20" t="s">
        <v>158</v>
      </c>
      <c r="F1712" s="20">
        <v>0.38</v>
      </c>
      <c r="G1712" s="20">
        <v>0.44</v>
      </c>
      <c r="H1712" s="20">
        <v>4.1399999999999997</v>
      </c>
      <c r="I1712" s="20">
        <v>0.36</v>
      </c>
      <c r="J1712" s="20">
        <v>0.1</v>
      </c>
      <c r="K1712" s="20">
        <v>5.4119000000000002</v>
      </c>
      <c r="L1712" s="35">
        <f t="shared" ref="L1712:L1775" si="83">_xlfn.MINIFS($I$1455:$I$2460,$B$1455:$B$2460,B1712,$D$1455:$D$2460,D1712)</f>
        <v>0.36</v>
      </c>
      <c r="M1712" s="35">
        <f t="shared" ref="M1712:M1775" si="84">ROUND(I1712/L1712,0)</f>
        <v>1</v>
      </c>
    </row>
    <row r="1713" spans="1:13" ht="27" hidden="1" thickBot="1">
      <c r="A1713" s="35">
        <f t="shared" si="82"/>
        <v>5</v>
      </c>
      <c r="B1713" s="89" t="s">
        <v>22</v>
      </c>
      <c r="C1713" s="89" t="s">
        <v>17</v>
      </c>
      <c r="D1713" s="125" t="s">
        <v>155</v>
      </c>
      <c r="E1713" s="20" t="s">
        <v>159</v>
      </c>
      <c r="F1713" s="20">
        <v>0.38</v>
      </c>
      <c r="G1713" s="20">
        <v>0.28999999999999998</v>
      </c>
      <c r="H1713" s="20">
        <v>4.1399999999999997</v>
      </c>
      <c r="I1713" s="20">
        <v>0.36</v>
      </c>
      <c r="J1713" s="20">
        <v>0.2</v>
      </c>
      <c r="K1713" s="20">
        <v>5.3658999999999999</v>
      </c>
      <c r="L1713" s="35">
        <f t="shared" si="83"/>
        <v>0.36</v>
      </c>
      <c r="M1713" s="35">
        <f t="shared" si="84"/>
        <v>1</v>
      </c>
    </row>
    <row r="1714" spans="1:13" ht="14.4" hidden="1" thickBot="1">
      <c r="A1714" s="35">
        <f t="shared" si="82"/>
        <v>20</v>
      </c>
      <c r="B1714" s="89" t="s">
        <v>22</v>
      </c>
      <c r="C1714" s="89" t="s">
        <v>17</v>
      </c>
      <c r="D1714" s="125" t="s">
        <v>155</v>
      </c>
      <c r="E1714" s="20" t="s">
        <v>160</v>
      </c>
      <c r="F1714" s="20">
        <v>0.38</v>
      </c>
      <c r="G1714" s="20">
        <v>0.25</v>
      </c>
      <c r="H1714" s="20">
        <v>4.1399999999999997</v>
      </c>
      <c r="I1714" s="20">
        <v>0.36</v>
      </c>
      <c r="J1714" s="20">
        <v>0.17</v>
      </c>
      <c r="K1714" s="20">
        <v>5.3034999999999997</v>
      </c>
      <c r="L1714" s="35">
        <f t="shared" si="83"/>
        <v>0.36</v>
      </c>
      <c r="M1714" s="35">
        <f t="shared" si="84"/>
        <v>1</v>
      </c>
    </row>
    <row r="1715" spans="1:13" ht="27" hidden="1" thickBot="1">
      <c r="A1715" s="35">
        <f t="shared" si="82"/>
        <v>19</v>
      </c>
      <c r="B1715" s="89" t="s">
        <v>22</v>
      </c>
      <c r="C1715" s="89" t="s">
        <v>17</v>
      </c>
      <c r="D1715" s="125" t="s">
        <v>155</v>
      </c>
      <c r="E1715" s="20" t="s">
        <v>161</v>
      </c>
      <c r="F1715" s="20">
        <v>0.38</v>
      </c>
      <c r="G1715" s="20">
        <v>0.16</v>
      </c>
      <c r="H1715" s="20">
        <v>4.1399999999999997</v>
      </c>
      <c r="I1715" s="20">
        <v>0.36</v>
      </c>
      <c r="J1715" s="20">
        <v>0.21</v>
      </c>
      <c r="K1715" s="20">
        <v>5.2529000000000003</v>
      </c>
      <c r="L1715" s="35">
        <f t="shared" si="83"/>
        <v>0.36</v>
      </c>
      <c r="M1715" s="35">
        <f t="shared" si="84"/>
        <v>1</v>
      </c>
    </row>
    <row r="1716" spans="1:13" ht="27" hidden="1" thickBot="1">
      <c r="A1716" s="35">
        <f t="shared" si="82"/>
        <v>13</v>
      </c>
      <c r="B1716" s="89" t="s">
        <v>22</v>
      </c>
      <c r="C1716" s="89" t="s">
        <v>17</v>
      </c>
      <c r="D1716" s="125" t="s">
        <v>155</v>
      </c>
      <c r="E1716" s="20" t="s">
        <v>162</v>
      </c>
      <c r="F1716" s="20">
        <v>0.38</v>
      </c>
      <c r="G1716" s="20">
        <v>0.2</v>
      </c>
      <c r="H1716" s="20">
        <v>4.1399999999999997</v>
      </c>
      <c r="I1716" s="20">
        <v>0.36</v>
      </c>
      <c r="J1716" s="20">
        <v>0.1</v>
      </c>
      <c r="K1716" s="20">
        <v>5.1837</v>
      </c>
      <c r="L1716" s="35">
        <f t="shared" si="83"/>
        <v>0.36</v>
      </c>
      <c r="M1716" s="35">
        <f t="shared" si="84"/>
        <v>1</v>
      </c>
    </row>
    <row r="1717" spans="1:13" ht="27" hidden="1" thickBot="1">
      <c r="A1717" s="35">
        <f t="shared" si="82"/>
        <v>3</v>
      </c>
      <c r="B1717" s="89" t="s">
        <v>22</v>
      </c>
      <c r="C1717" s="89" t="s">
        <v>17</v>
      </c>
      <c r="D1717" s="125" t="s">
        <v>155</v>
      </c>
      <c r="E1717" s="20" t="s">
        <v>163</v>
      </c>
      <c r="F1717" s="20">
        <v>0.38</v>
      </c>
      <c r="G1717" s="20">
        <v>0.02</v>
      </c>
      <c r="H1717" s="20">
        <v>4.1399999999999997</v>
      </c>
      <c r="I1717" s="20">
        <v>0.36</v>
      </c>
      <c r="J1717" s="20">
        <v>0.21</v>
      </c>
      <c r="K1717" s="20">
        <v>5.101</v>
      </c>
      <c r="L1717" s="35">
        <f t="shared" si="83"/>
        <v>0.36</v>
      </c>
      <c r="M1717" s="35">
        <f t="shared" si="84"/>
        <v>1</v>
      </c>
    </row>
    <row r="1718" spans="1:13" ht="40.200000000000003" hidden="1" thickBot="1">
      <c r="A1718" s="35">
        <f t="shared" si="82"/>
        <v>6</v>
      </c>
      <c r="B1718" s="89" t="s">
        <v>22</v>
      </c>
      <c r="C1718" s="89" t="s">
        <v>17</v>
      </c>
      <c r="D1718" s="125" t="s">
        <v>155</v>
      </c>
      <c r="E1718" s="20" t="s">
        <v>164</v>
      </c>
      <c r="F1718" s="20">
        <v>0.38</v>
      </c>
      <c r="G1718" s="20">
        <v>0</v>
      </c>
      <c r="H1718" s="20">
        <v>4.1399999999999997</v>
      </c>
      <c r="I1718" s="20">
        <v>0.36</v>
      </c>
      <c r="J1718" s="20">
        <v>0.21</v>
      </c>
      <c r="K1718" s="20">
        <v>5.0898000000000003</v>
      </c>
      <c r="L1718" s="35">
        <f t="shared" si="83"/>
        <v>0.36</v>
      </c>
      <c r="M1718" s="35">
        <f t="shared" si="84"/>
        <v>1</v>
      </c>
    </row>
    <row r="1719" spans="1:13" ht="27" hidden="1" thickBot="1">
      <c r="A1719" s="35">
        <f t="shared" si="82"/>
        <v>21</v>
      </c>
      <c r="B1719" s="89" t="s">
        <v>22</v>
      </c>
      <c r="C1719" s="89" t="s">
        <v>17</v>
      </c>
      <c r="D1719" s="125" t="s">
        <v>155</v>
      </c>
      <c r="E1719" s="20" t="s">
        <v>165</v>
      </c>
      <c r="F1719" s="20">
        <v>0.38</v>
      </c>
      <c r="G1719" s="20">
        <v>1.72</v>
      </c>
      <c r="H1719" s="20">
        <v>1.86</v>
      </c>
      <c r="I1719" s="20">
        <v>0.71</v>
      </c>
      <c r="J1719" s="20">
        <v>0.23</v>
      </c>
      <c r="K1719" s="20">
        <v>4.9107000000000003</v>
      </c>
      <c r="L1719" s="35">
        <f t="shared" si="83"/>
        <v>0.36</v>
      </c>
      <c r="M1719" s="35">
        <f t="shared" si="84"/>
        <v>2</v>
      </c>
    </row>
    <row r="1720" spans="1:13" ht="27" hidden="1" thickBot="1">
      <c r="A1720" s="35">
        <f t="shared" si="82"/>
        <v>21</v>
      </c>
      <c r="B1720" s="89" t="s">
        <v>22</v>
      </c>
      <c r="C1720" s="89" t="s">
        <v>17</v>
      </c>
      <c r="D1720" s="125" t="s">
        <v>155</v>
      </c>
      <c r="E1720" s="20" t="s">
        <v>166</v>
      </c>
      <c r="F1720" s="20">
        <v>0.41</v>
      </c>
      <c r="G1720" s="20">
        <v>1.44</v>
      </c>
      <c r="H1720" s="20">
        <v>1.24</v>
      </c>
      <c r="I1720" s="20">
        <v>0.71</v>
      </c>
      <c r="J1720" s="20">
        <v>0.24</v>
      </c>
      <c r="K1720" s="20">
        <v>4.0549999999999997</v>
      </c>
      <c r="L1720" s="35">
        <f t="shared" si="83"/>
        <v>0.36</v>
      </c>
      <c r="M1720" s="35">
        <f t="shared" si="84"/>
        <v>2</v>
      </c>
    </row>
    <row r="1721" spans="1:13" ht="27" hidden="1" thickBot="1">
      <c r="A1721" s="35">
        <f t="shared" si="82"/>
        <v>13</v>
      </c>
      <c r="B1721" s="89" t="s">
        <v>22</v>
      </c>
      <c r="C1721" s="89" t="s">
        <v>17</v>
      </c>
      <c r="D1721" s="125" t="s">
        <v>155</v>
      </c>
      <c r="E1721" s="20" t="s">
        <v>167</v>
      </c>
      <c r="F1721" s="20">
        <v>0.38</v>
      </c>
      <c r="G1721" s="20">
        <v>0.63</v>
      </c>
      <c r="H1721" s="20">
        <v>1.24</v>
      </c>
      <c r="I1721" s="20">
        <v>0.36</v>
      </c>
      <c r="J1721" s="20">
        <v>0.21</v>
      </c>
      <c r="K1721" s="20">
        <v>2.8163999999999998</v>
      </c>
      <c r="L1721" s="35">
        <f t="shared" si="83"/>
        <v>0.36</v>
      </c>
      <c r="M1721" s="35">
        <f t="shared" si="84"/>
        <v>1</v>
      </c>
    </row>
    <row r="1722" spans="1:13" ht="40.200000000000003" hidden="1" thickBot="1">
      <c r="A1722" s="35">
        <f t="shared" si="82"/>
        <v>14</v>
      </c>
      <c r="B1722" s="89" t="s">
        <v>22</v>
      </c>
      <c r="C1722" s="89" t="s">
        <v>17</v>
      </c>
      <c r="D1722" s="125" t="s">
        <v>155</v>
      </c>
      <c r="E1722" s="20" t="s">
        <v>168</v>
      </c>
      <c r="F1722" s="20">
        <v>0.38</v>
      </c>
      <c r="G1722" s="20">
        <v>0.63</v>
      </c>
      <c r="H1722" s="20">
        <v>1.24</v>
      </c>
      <c r="I1722" s="20">
        <v>0.36</v>
      </c>
      <c r="J1722" s="20">
        <v>0.19</v>
      </c>
      <c r="K1722" s="20">
        <v>2.8060999999999998</v>
      </c>
      <c r="L1722" s="35">
        <f t="shared" si="83"/>
        <v>0.36</v>
      </c>
      <c r="M1722" s="35">
        <f t="shared" si="84"/>
        <v>1</v>
      </c>
    </row>
    <row r="1723" spans="1:13" ht="40.200000000000003" hidden="1" thickBot="1">
      <c r="A1723" s="35">
        <f t="shared" si="82"/>
        <v>6</v>
      </c>
      <c r="B1723" s="89" t="s">
        <v>22</v>
      </c>
      <c r="C1723" s="89" t="s">
        <v>17</v>
      </c>
      <c r="D1723" s="125" t="s">
        <v>155</v>
      </c>
      <c r="E1723" s="20" t="s">
        <v>169</v>
      </c>
      <c r="F1723" s="20">
        <v>0.38</v>
      </c>
      <c r="G1723" s="20">
        <v>0.56999999999999995</v>
      </c>
      <c r="H1723" s="20">
        <v>1.24</v>
      </c>
      <c r="I1723" s="20">
        <v>0.36</v>
      </c>
      <c r="J1723" s="20">
        <v>0.18</v>
      </c>
      <c r="K1723" s="20">
        <v>2.7273000000000001</v>
      </c>
      <c r="L1723" s="35">
        <f t="shared" si="83"/>
        <v>0.36</v>
      </c>
      <c r="M1723" s="35">
        <f t="shared" si="84"/>
        <v>1</v>
      </c>
    </row>
    <row r="1724" spans="1:13" ht="27" hidden="1" thickBot="1">
      <c r="A1724" s="35">
        <f t="shared" si="82"/>
        <v>9</v>
      </c>
      <c r="B1724" s="89" t="s">
        <v>22</v>
      </c>
      <c r="C1724" s="89" t="s">
        <v>17</v>
      </c>
      <c r="D1724" s="125" t="s">
        <v>155</v>
      </c>
      <c r="E1724" s="20" t="s">
        <v>170</v>
      </c>
      <c r="F1724" s="20">
        <v>0.38</v>
      </c>
      <c r="G1724" s="20">
        <v>0.55000000000000004</v>
      </c>
      <c r="H1724" s="20">
        <v>1.24</v>
      </c>
      <c r="I1724" s="20">
        <v>0.36</v>
      </c>
      <c r="J1724" s="20">
        <v>0.19</v>
      </c>
      <c r="K1724" s="20">
        <v>2.7166000000000001</v>
      </c>
      <c r="L1724" s="35">
        <f t="shared" si="83"/>
        <v>0.36</v>
      </c>
      <c r="M1724" s="35">
        <f t="shared" si="84"/>
        <v>1</v>
      </c>
    </row>
    <row r="1725" spans="1:13" ht="40.200000000000003" hidden="1" thickBot="1">
      <c r="A1725" s="35">
        <f t="shared" si="82"/>
        <v>17</v>
      </c>
      <c r="B1725" s="89" t="s">
        <v>22</v>
      </c>
      <c r="C1725" s="89" t="s">
        <v>17</v>
      </c>
      <c r="D1725" s="125" t="s">
        <v>155</v>
      </c>
      <c r="E1725" s="20" t="s">
        <v>171</v>
      </c>
      <c r="F1725" s="20">
        <v>0.38</v>
      </c>
      <c r="G1725" s="20">
        <v>0.52</v>
      </c>
      <c r="H1725" s="20">
        <v>1.24</v>
      </c>
      <c r="I1725" s="20">
        <v>0.36</v>
      </c>
      <c r="J1725" s="20">
        <v>0.21</v>
      </c>
      <c r="K1725" s="20">
        <v>2.7115</v>
      </c>
      <c r="L1725" s="35">
        <f t="shared" si="83"/>
        <v>0.36</v>
      </c>
      <c r="M1725" s="35">
        <f t="shared" si="84"/>
        <v>1</v>
      </c>
    </row>
    <row r="1726" spans="1:13" ht="27" hidden="1" thickBot="1">
      <c r="A1726" s="35">
        <f t="shared" si="82"/>
        <v>19</v>
      </c>
      <c r="B1726" s="89" t="s">
        <v>22</v>
      </c>
      <c r="C1726" s="89" t="s">
        <v>17</v>
      </c>
      <c r="D1726" s="125" t="s">
        <v>155</v>
      </c>
      <c r="E1726" s="20" t="s">
        <v>172</v>
      </c>
      <c r="F1726" s="20">
        <v>0.38</v>
      </c>
      <c r="G1726" s="20">
        <v>0.52</v>
      </c>
      <c r="H1726" s="20">
        <v>1.24</v>
      </c>
      <c r="I1726" s="20">
        <v>0.36</v>
      </c>
      <c r="J1726" s="20">
        <v>0.2</v>
      </c>
      <c r="K1726" s="20">
        <v>2.7023999999999999</v>
      </c>
      <c r="L1726" s="35">
        <f t="shared" si="83"/>
        <v>0.36</v>
      </c>
      <c r="M1726" s="35">
        <f t="shared" si="84"/>
        <v>1</v>
      </c>
    </row>
    <row r="1727" spans="1:13" ht="27" thickBot="1">
      <c r="A1727" s="35">
        <f t="shared" si="82"/>
        <v>1</v>
      </c>
      <c r="B1727" s="89" t="s">
        <v>22</v>
      </c>
      <c r="C1727" s="89" t="s">
        <v>17</v>
      </c>
      <c r="D1727" s="125" t="s">
        <v>155</v>
      </c>
      <c r="E1727" s="59" t="s">
        <v>173</v>
      </c>
      <c r="F1727" s="20">
        <v>0.38</v>
      </c>
      <c r="G1727" s="20">
        <v>0.51</v>
      </c>
      <c r="H1727" s="20">
        <v>1.24</v>
      </c>
      <c r="I1727" s="20">
        <v>0.36</v>
      </c>
      <c r="J1727" s="20">
        <v>0.2</v>
      </c>
      <c r="K1727" s="20">
        <v>2.6958000000000002</v>
      </c>
      <c r="L1727" s="35">
        <f t="shared" si="83"/>
        <v>0.36</v>
      </c>
      <c r="M1727" s="35">
        <f t="shared" si="84"/>
        <v>1</v>
      </c>
    </row>
    <row r="1728" spans="1:13" ht="27" hidden="1" thickBot="1">
      <c r="A1728" s="35">
        <f t="shared" si="82"/>
        <v>16</v>
      </c>
      <c r="B1728" s="89" t="s">
        <v>22</v>
      </c>
      <c r="C1728" s="89" t="s">
        <v>17</v>
      </c>
      <c r="D1728" s="125" t="s">
        <v>155</v>
      </c>
      <c r="E1728" s="20" t="s">
        <v>174</v>
      </c>
      <c r="F1728" s="20">
        <v>0.38</v>
      </c>
      <c r="G1728" s="20">
        <v>0.51</v>
      </c>
      <c r="H1728" s="20">
        <v>1.24</v>
      </c>
      <c r="I1728" s="20">
        <v>0.36</v>
      </c>
      <c r="J1728" s="20">
        <v>0.2</v>
      </c>
      <c r="K1728" s="20">
        <v>2.6873</v>
      </c>
      <c r="L1728" s="35">
        <f t="shared" si="83"/>
        <v>0.36</v>
      </c>
      <c r="M1728" s="35">
        <f t="shared" si="84"/>
        <v>1</v>
      </c>
    </row>
    <row r="1729" spans="1:13" ht="40.200000000000003" hidden="1" thickBot="1">
      <c r="A1729" s="35">
        <f t="shared" si="82"/>
        <v>23</v>
      </c>
      <c r="B1729" s="89" t="s">
        <v>22</v>
      </c>
      <c r="C1729" s="89" t="s">
        <v>17</v>
      </c>
      <c r="D1729" s="125" t="s">
        <v>155</v>
      </c>
      <c r="E1729" s="20" t="s">
        <v>175</v>
      </c>
      <c r="F1729" s="20">
        <v>0.38</v>
      </c>
      <c r="G1729" s="20">
        <v>0.45</v>
      </c>
      <c r="H1729" s="20">
        <v>1.24</v>
      </c>
      <c r="I1729" s="20">
        <v>0.36</v>
      </c>
      <c r="J1729" s="20">
        <v>0.2</v>
      </c>
      <c r="K1729" s="20">
        <v>2.6299000000000001</v>
      </c>
      <c r="L1729" s="35">
        <f t="shared" si="83"/>
        <v>0.36</v>
      </c>
      <c r="M1729" s="35">
        <f t="shared" si="84"/>
        <v>1</v>
      </c>
    </row>
    <row r="1730" spans="1:13" ht="27" hidden="1" thickBot="1">
      <c r="A1730" s="35">
        <f t="shared" si="82"/>
        <v>7</v>
      </c>
      <c r="B1730" s="89" t="s">
        <v>22</v>
      </c>
      <c r="C1730" s="89" t="s">
        <v>17</v>
      </c>
      <c r="D1730" s="125" t="s">
        <v>155</v>
      </c>
      <c r="E1730" s="20" t="s">
        <v>176</v>
      </c>
      <c r="F1730" s="20">
        <v>0.38</v>
      </c>
      <c r="G1730" s="20">
        <v>0.43</v>
      </c>
      <c r="H1730" s="20">
        <v>1.24</v>
      </c>
      <c r="I1730" s="20">
        <v>0.36</v>
      </c>
      <c r="J1730" s="20">
        <v>0.2</v>
      </c>
      <c r="K1730" s="20">
        <v>2.6152000000000002</v>
      </c>
      <c r="L1730" s="35">
        <f t="shared" si="83"/>
        <v>0.36</v>
      </c>
      <c r="M1730" s="35">
        <f t="shared" si="84"/>
        <v>1</v>
      </c>
    </row>
    <row r="1731" spans="1:13" ht="27" hidden="1" thickBot="1">
      <c r="A1731" s="35">
        <f t="shared" si="82"/>
        <v>11</v>
      </c>
      <c r="B1731" s="89" t="s">
        <v>22</v>
      </c>
      <c r="C1731" s="89" t="s">
        <v>17</v>
      </c>
      <c r="D1731" s="125" t="s">
        <v>155</v>
      </c>
      <c r="E1731" s="20" t="s">
        <v>177</v>
      </c>
      <c r="F1731" s="20">
        <v>0.38</v>
      </c>
      <c r="G1731" s="20">
        <v>0.35</v>
      </c>
      <c r="H1731" s="20">
        <v>1.24</v>
      </c>
      <c r="I1731" s="20">
        <v>0.36</v>
      </c>
      <c r="J1731" s="20">
        <v>0.17</v>
      </c>
      <c r="K1731" s="20">
        <v>2.5083000000000002</v>
      </c>
      <c r="L1731" s="35">
        <f t="shared" si="83"/>
        <v>0.36</v>
      </c>
      <c r="M1731" s="35">
        <f t="shared" si="84"/>
        <v>1</v>
      </c>
    </row>
    <row r="1732" spans="1:13" ht="27" hidden="1" thickBot="1">
      <c r="A1732" s="35">
        <f t="shared" si="82"/>
        <v>3</v>
      </c>
      <c r="B1732" s="89" t="s">
        <v>22</v>
      </c>
      <c r="C1732" s="89" t="s">
        <v>17</v>
      </c>
      <c r="D1732" s="125" t="s">
        <v>155</v>
      </c>
      <c r="E1732" s="20" t="s">
        <v>178</v>
      </c>
      <c r="F1732" s="20">
        <v>0.38</v>
      </c>
      <c r="G1732" s="20">
        <v>0.15</v>
      </c>
      <c r="H1732" s="20">
        <v>1.24</v>
      </c>
      <c r="I1732" s="20">
        <v>0.36</v>
      </c>
      <c r="J1732" s="20">
        <v>0.17</v>
      </c>
      <c r="K1732" s="20">
        <v>2.3022</v>
      </c>
      <c r="L1732" s="35">
        <f t="shared" si="83"/>
        <v>0.36</v>
      </c>
      <c r="M1732" s="35">
        <f t="shared" si="84"/>
        <v>1</v>
      </c>
    </row>
    <row r="1733" spans="1:13" ht="27" hidden="1" thickBot="1">
      <c r="A1733" s="35">
        <f t="shared" si="82"/>
        <v>10</v>
      </c>
      <c r="B1733" s="89" t="s">
        <v>22</v>
      </c>
      <c r="C1733" s="89" t="s">
        <v>17</v>
      </c>
      <c r="D1733" s="125" t="s">
        <v>155</v>
      </c>
      <c r="E1733" s="20" t="s">
        <v>179</v>
      </c>
      <c r="F1733" s="20">
        <v>0.38</v>
      </c>
      <c r="G1733" s="20">
        <v>0.14000000000000001</v>
      </c>
      <c r="H1733" s="20">
        <v>1.24</v>
      </c>
      <c r="I1733" s="20">
        <v>0.36</v>
      </c>
      <c r="J1733" s="20">
        <v>0.18</v>
      </c>
      <c r="K1733" s="20">
        <v>2.3006000000000002</v>
      </c>
      <c r="L1733" s="35">
        <f t="shared" si="83"/>
        <v>0.36</v>
      </c>
      <c r="M1733" s="35">
        <f t="shared" si="84"/>
        <v>1</v>
      </c>
    </row>
    <row r="1734" spans="1:13" ht="27" hidden="1" thickBot="1">
      <c r="A1734" s="35">
        <f t="shared" ref="A1734:A1797" si="85">IF(E1734="",0,--SUBSTITUTE(TRIM(RIGHT(SUBSTITUTE(E1734,"(",REPT(" ",99)),99)),")",))</f>
        <v>5</v>
      </c>
      <c r="B1734" s="89" t="s">
        <v>22</v>
      </c>
      <c r="C1734" s="89" t="s">
        <v>17</v>
      </c>
      <c r="D1734" s="125" t="s">
        <v>155</v>
      </c>
      <c r="E1734" s="20" t="s">
        <v>180</v>
      </c>
      <c r="F1734" s="20">
        <v>0.38</v>
      </c>
      <c r="G1734" s="20">
        <v>0.13</v>
      </c>
      <c r="H1734" s="20">
        <v>1.24</v>
      </c>
      <c r="I1734" s="20">
        <v>0.36</v>
      </c>
      <c r="J1734" s="20">
        <v>0.16</v>
      </c>
      <c r="K1734" s="20">
        <v>2.2698</v>
      </c>
      <c r="L1734" s="35">
        <f t="shared" si="83"/>
        <v>0.36</v>
      </c>
      <c r="M1734" s="35">
        <f t="shared" si="84"/>
        <v>1</v>
      </c>
    </row>
    <row r="1735" spans="1:13" ht="14.4" hidden="1" thickBot="1">
      <c r="A1735" s="35">
        <f t="shared" si="85"/>
        <v>20</v>
      </c>
      <c r="B1735" s="89" t="s">
        <v>22</v>
      </c>
      <c r="C1735" s="89" t="s">
        <v>17</v>
      </c>
      <c r="D1735" s="125" t="s">
        <v>155</v>
      </c>
      <c r="E1735" s="20" t="s">
        <v>181</v>
      </c>
      <c r="F1735" s="20">
        <v>0.38</v>
      </c>
      <c r="G1735" s="20">
        <v>0</v>
      </c>
      <c r="H1735" s="20">
        <v>1.24</v>
      </c>
      <c r="I1735" s="20">
        <v>0.36</v>
      </c>
      <c r="J1735" s="20">
        <v>0.13</v>
      </c>
      <c r="K1735" s="20">
        <v>2.1149</v>
      </c>
      <c r="L1735" s="35">
        <f t="shared" si="83"/>
        <v>0.36</v>
      </c>
      <c r="M1735" s="35">
        <f t="shared" si="84"/>
        <v>1</v>
      </c>
    </row>
    <row r="1736" spans="1:13" ht="27" hidden="1" thickBot="1">
      <c r="A1736" s="35">
        <f t="shared" si="85"/>
        <v>21</v>
      </c>
      <c r="B1736" s="89" t="s">
        <v>23</v>
      </c>
      <c r="C1736" s="89" t="s">
        <v>17</v>
      </c>
      <c r="D1736" s="129" t="s">
        <v>38</v>
      </c>
      <c r="E1736" s="20" t="s">
        <v>39</v>
      </c>
      <c r="F1736" s="20">
        <v>1.78</v>
      </c>
      <c r="G1736" s="20">
        <v>1.99</v>
      </c>
      <c r="H1736" s="20">
        <v>0.79</v>
      </c>
      <c r="I1736" s="20">
        <v>0.62</v>
      </c>
      <c r="J1736" s="20">
        <v>0.3</v>
      </c>
      <c r="K1736" s="20">
        <v>5.4804000000000004</v>
      </c>
      <c r="L1736" s="35">
        <f t="shared" si="83"/>
        <v>0.31</v>
      </c>
      <c r="M1736" s="35">
        <f t="shared" si="84"/>
        <v>2</v>
      </c>
    </row>
    <row r="1737" spans="1:13" ht="27" hidden="1" thickBot="1">
      <c r="A1737" s="35">
        <f t="shared" si="85"/>
        <v>11</v>
      </c>
      <c r="B1737" s="89" t="s">
        <v>23</v>
      </c>
      <c r="C1737" s="89" t="s">
        <v>17</v>
      </c>
      <c r="D1737" s="129" t="s">
        <v>38</v>
      </c>
      <c r="E1737" s="20" t="s">
        <v>40</v>
      </c>
      <c r="F1737" s="20">
        <v>1.78</v>
      </c>
      <c r="G1737" s="20">
        <v>0.84</v>
      </c>
      <c r="H1737" s="20">
        <v>1.1299999999999999</v>
      </c>
      <c r="I1737" s="20">
        <v>0.31</v>
      </c>
      <c r="J1737" s="20">
        <v>0.23</v>
      </c>
      <c r="K1737" s="20">
        <v>4.2954999999999997</v>
      </c>
      <c r="L1737" s="35">
        <f t="shared" si="83"/>
        <v>0.31</v>
      </c>
      <c r="M1737" s="35">
        <f t="shared" si="84"/>
        <v>1</v>
      </c>
    </row>
    <row r="1738" spans="1:13" ht="27" hidden="1" thickBot="1">
      <c r="A1738" s="35">
        <f t="shared" si="85"/>
        <v>16</v>
      </c>
      <c r="B1738" s="89" t="s">
        <v>23</v>
      </c>
      <c r="C1738" s="89" t="s">
        <v>17</v>
      </c>
      <c r="D1738" s="129" t="s">
        <v>38</v>
      </c>
      <c r="E1738" s="20" t="s">
        <v>41</v>
      </c>
      <c r="F1738" s="20">
        <v>1.78</v>
      </c>
      <c r="G1738" s="20">
        <v>0.68</v>
      </c>
      <c r="H1738" s="20">
        <v>1.1599999999999999</v>
      </c>
      <c r="I1738" s="20">
        <v>0.31</v>
      </c>
      <c r="J1738" s="20">
        <v>0.19</v>
      </c>
      <c r="K1738" s="20">
        <v>4.1317000000000004</v>
      </c>
      <c r="L1738" s="35">
        <f t="shared" si="83"/>
        <v>0.31</v>
      </c>
      <c r="M1738" s="35">
        <f t="shared" si="84"/>
        <v>1</v>
      </c>
    </row>
    <row r="1739" spans="1:13" ht="27" thickBot="1">
      <c r="A1739" s="35">
        <f t="shared" si="85"/>
        <v>1</v>
      </c>
      <c r="B1739" s="89" t="s">
        <v>23</v>
      </c>
      <c r="C1739" s="89" t="s">
        <v>17</v>
      </c>
      <c r="D1739" s="129" t="s">
        <v>38</v>
      </c>
      <c r="E1739" s="59" t="s">
        <v>42</v>
      </c>
      <c r="F1739" s="20">
        <v>1.78</v>
      </c>
      <c r="G1739" s="20">
        <v>0.6</v>
      </c>
      <c r="H1739" s="20">
        <v>1.1299999999999999</v>
      </c>
      <c r="I1739" s="20">
        <v>0.31</v>
      </c>
      <c r="J1739" s="20">
        <v>0.23</v>
      </c>
      <c r="K1739" s="20">
        <v>4.0522999999999998</v>
      </c>
      <c r="L1739" s="35">
        <f t="shared" si="83"/>
        <v>0.31</v>
      </c>
      <c r="M1739" s="35">
        <f t="shared" si="84"/>
        <v>1</v>
      </c>
    </row>
    <row r="1740" spans="1:13" ht="27" hidden="1" thickBot="1">
      <c r="A1740" s="35">
        <f t="shared" si="85"/>
        <v>7</v>
      </c>
      <c r="B1740" s="89" t="s">
        <v>23</v>
      </c>
      <c r="C1740" s="89" t="s">
        <v>17</v>
      </c>
      <c r="D1740" s="129" t="s">
        <v>38</v>
      </c>
      <c r="E1740" s="20" t="s">
        <v>49</v>
      </c>
      <c r="F1740" s="20">
        <v>1.79</v>
      </c>
      <c r="G1740" s="20">
        <v>0</v>
      </c>
      <c r="H1740" s="20">
        <v>1.1299999999999999</v>
      </c>
      <c r="I1740" s="20">
        <v>0.62</v>
      </c>
      <c r="J1740" s="20">
        <v>0.22</v>
      </c>
      <c r="K1740" s="20">
        <v>3.7667000000000002</v>
      </c>
      <c r="L1740" s="35">
        <f t="shared" si="83"/>
        <v>0.31</v>
      </c>
      <c r="M1740" s="35">
        <f t="shared" si="84"/>
        <v>2</v>
      </c>
    </row>
    <row r="1741" spans="1:13" ht="14.4" hidden="1" thickBot="1">
      <c r="A1741" s="35">
        <f t="shared" si="85"/>
        <v>8</v>
      </c>
      <c r="B1741" s="89" t="s">
        <v>23</v>
      </c>
      <c r="C1741" s="89" t="s">
        <v>17</v>
      </c>
      <c r="D1741" s="129" t="s">
        <v>38</v>
      </c>
      <c r="E1741" s="20" t="s">
        <v>57</v>
      </c>
      <c r="F1741" s="20">
        <v>1.78</v>
      </c>
      <c r="G1741" s="20">
        <v>0</v>
      </c>
      <c r="H1741" s="20">
        <v>1.1299999999999999</v>
      </c>
      <c r="I1741" s="20">
        <v>0.62</v>
      </c>
      <c r="J1741" s="20">
        <v>0.17</v>
      </c>
      <c r="K1741" s="20">
        <v>3.7012</v>
      </c>
      <c r="L1741" s="35">
        <f t="shared" si="83"/>
        <v>0.31</v>
      </c>
      <c r="M1741" s="35">
        <f t="shared" si="84"/>
        <v>2</v>
      </c>
    </row>
    <row r="1742" spans="1:13" ht="27" hidden="1" thickBot="1">
      <c r="A1742" s="35">
        <f t="shared" si="85"/>
        <v>19</v>
      </c>
      <c r="B1742" s="89" t="s">
        <v>23</v>
      </c>
      <c r="C1742" s="89" t="s">
        <v>17</v>
      </c>
      <c r="D1742" s="129" t="s">
        <v>38</v>
      </c>
      <c r="E1742" s="20" t="s">
        <v>43</v>
      </c>
      <c r="F1742" s="20">
        <v>1.78</v>
      </c>
      <c r="G1742" s="20">
        <v>0.19</v>
      </c>
      <c r="H1742" s="20">
        <v>1.1299999999999999</v>
      </c>
      <c r="I1742" s="20">
        <v>0.31</v>
      </c>
      <c r="J1742" s="20">
        <v>0.22</v>
      </c>
      <c r="K1742" s="20">
        <v>3.6234000000000002</v>
      </c>
      <c r="L1742" s="35">
        <f t="shared" si="83"/>
        <v>0.31</v>
      </c>
      <c r="M1742" s="35">
        <f t="shared" si="84"/>
        <v>1</v>
      </c>
    </row>
    <row r="1743" spans="1:13" ht="40.200000000000003" hidden="1" thickBot="1">
      <c r="A1743" s="35">
        <f t="shared" si="85"/>
        <v>14</v>
      </c>
      <c r="B1743" s="89" t="s">
        <v>23</v>
      </c>
      <c r="C1743" s="89" t="s">
        <v>17</v>
      </c>
      <c r="D1743" s="129" t="s">
        <v>38</v>
      </c>
      <c r="E1743" s="20" t="s">
        <v>44</v>
      </c>
      <c r="F1743" s="20">
        <v>1.78</v>
      </c>
      <c r="G1743" s="20">
        <v>0.15</v>
      </c>
      <c r="H1743" s="20">
        <v>1.1299999999999999</v>
      </c>
      <c r="I1743" s="20">
        <v>0.31</v>
      </c>
      <c r="J1743" s="20">
        <v>0.2</v>
      </c>
      <c r="K1743" s="20">
        <v>3.5748000000000002</v>
      </c>
      <c r="L1743" s="35">
        <f t="shared" si="83"/>
        <v>0.31</v>
      </c>
      <c r="M1743" s="35">
        <f t="shared" si="84"/>
        <v>1</v>
      </c>
    </row>
    <row r="1744" spans="1:13" ht="27" hidden="1" thickBot="1">
      <c r="A1744" s="35">
        <f t="shared" si="85"/>
        <v>18</v>
      </c>
      <c r="B1744" s="89" t="s">
        <v>23</v>
      </c>
      <c r="C1744" s="89" t="s">
        <v>17</v>
      </c>
      <c r="D1744" s="129" t="s">
        <v>38</v>
      </c>
      <c r="E1744" s="20" t="s">
        <v>45</v>
      </c>
      <c r="F1744" s="20">
        <v>1.84</v>
      </c>
      <c r="G1744" s="20">
        <v>0.06</v>
      </c>
      <c r="H1744" s="20">
        <v>1.1599999999999999</v>
      </c>
      <c r="I1744" s="20">
        <v>0.31</v>
      </c>
      <c r="J1744" s="20">
        <v>0.13</v>
      </c>
      <c r="K1744" s="20">
        <v>3.5078999999999998</v>
      </c>
      <c r="L1744" s="35">
        <f t="shared" si="83"/>
        <v>0.31</v>
      </c>
      <c r="M1744" s="35">
        <f t="shared" si="84"/>
        <v>1</v>
      </c>
    </row>
    <row r="1745" spans="1:13" ht="27" hidden="1" thickBot="1">
      <c r="A1745" s="35">
        <f t="shared" si="85"/>
        <v>19</v>
      </c>
      <c r="B1745" s="89" t="s">
        <v>23</v>
      </c>
      <c r="C1745" s="89" t="s">
        <v>17</v>
      </c>
      <c r="D1745" s="129" t="s">
        <v>38</v>
      </c>
      <c r="E1745" s="20" t="s">
        <v>46</v>
      </c>
      <c r="F1745" s="20">
        <v>1.78</v>
      </c>
      <c r="G1745" s="20">
        <v>0.1</v>
      </c>
      <c r="H1745" s="20">
        <v>1.1299999999999999</v>
      </c>
      <c r="I1745" s="20">
        <v>0.31</v>
      </c>
      <c r="J1745" s="20">
        <v>0.17</v>
      </c>
      <c r="K1745" s="20">
        <v>3.4950000000000001</v>
      </c>
      <c r="L1745" s="35">
        <f t="shared" si="83"/>
        <v>0.31</v>
      </c>
      <c r="M1745" s="35">
        <f t="shared" si="84"/>
        <v>1</v>
      </c>
    </row>
    <row r="1746" spans="1:13" ht="14.4" hidden="1" thickBot="1">
      <c r="A1746" s="35">
        <f t="shared" si="85"/>
        <v>20</v>
      </c>
      <c r="B1746" s="89" t="s">
        <v>23</v>
      </c>
      <c r="C1746" s="89" t="s">
        <v>17</v>
      </c>
      <c r="D1746" s="129" t="s">
        <v>38</v>
      </c>
      <c r="E1746" s="20" t="s">
        <v>47</v>
      </c>
      <c r="F1746" s="20">
        <v>1.78</v>
      </c>
      <c r="G1746" s="20">
        <v>0.06</v>
      </c>
      <c r="H1746" s="20">
        <v>1.1299999999999999</v>
      </c>
      <c r="I1746" s="20">
        <v>0.31</v>
      </c>
      <c r="J1746" s="20">
        <v>0.18</v>
      </c>
      <c r="K1746" s="20">
        <v>3.4592000000000001</v>
      </c>
      <c r="L1746" s="35">
        <f t="shared" si="83"/>
        <v>0.31</v>
      </c>
      <c r="M1746" s="35">
        <f t="shared" si="84"/>
        <v>1</v>
      </c>
    </row>
    <row r="1747" spans="1:13" ht="27" hidden="1" thickBot="1">
      <c r="A1747" s="35">
        <f t="shared" si="85"/>
        <v>4</v>
      </c>
      <c r="B1747" s="89" t="s">
        <v>23</v>
      </c>
      <c r="C1747" s="89" t="s">
        <v>17</v>
      </c>
      <c r="D1747" s="129" t="s">
        <v>38</v>
      </c>
      <c r="E1747" s="20" t="s">
        <v>48</v>
      </c>
      <c r="F1747" s="20">
        <v>1.78</v>
      </c>
      <c r="G1747" s="20">
        <v>0</v>
      </c>
      <c r="H1747" s="20">
        <v>1.1599999999999999</v>
      </c>
      <c r="I1747" s="20">
        <v>0.31</v>
      </c>
      <c r="J1747" s="20">
        <v>0.17</v>
      </c>
      <c r="K1747" s="20">
        <v>3.4346999999999999</v>
      </c>
      <c r="L1747" s="35">
        <f t="shared" si="83"/>
        <v>0.31</v>
      </c>
      <c r="M1747" s="35">
        <f t="shared" si="84"/>
        <v>1</v>
      </c>
    </row>
    <row r="1748" spans="1:13" ht="27" hidden="1" thickBot="1">
      <c r="A1748" s="35">
        <f t="shared" si="85"/>
        <v>4</v>
      </c>
      <c r="B1748" s="89" t="s">
        <v>23</v>
      </c>
      <c r="C1748" s="89" t="s">
        <v>17</v>
      </c>
      <c r="D1748" s="129" t="s">
        <v>38</v>
      </c>
      <c r="E1748" s="20" t="s">
        <v>50</v>
      </c>
      <c r="F1748" s="20">
        <v>1.78</v>
      </c>
      <c r="G1748" s="20">
        <v>0</v>
      </c>
      <c r="H1748" s="20">
        <v>1.1599999999999999</v>
      </c>
      <c r="I1748" s="20">
        <v>0.31</v>
      </c>
      <c r="J1748" s="20">
        <v>0.17</v>
      </c>
      <c r="K1748" s="20">
        <v>3.4338000000000002</v>
      </c>
      <c r="L1748" s="35">
        <f t="shared" si="83"/>
        <v>0.31</v>
      </c>
      <c r="M1748" s="35">
        <f t="shared" si="84"/>
        <v>1</v>
      </c>
    </row>
    <row r="1749" spans="1:13" ht="27" hidden="1" thickBot="1">
      <c r="A1749" s="35">
        <f t="shared" si="85"/>
        <v>10</v>
      </c>
      <c r="B1749" s="89" t="s">
        <v>23</v>
      </c>
      <c r="C1749" s="89" t="s">
        <v>17</v>
      </c>
      <c r="D1749" s="129" t="s">
        <v>38</v>
      </c>
      <c r="E1749" s="20" t="s">
        <v>51</v>
      </c>
      <c r="F1749" s="20">
        <v>1.78</v>
      </c>
      <c r="G1749" s="20">
        <v>0</v>
      </c>
      <c r="H1749" s="20">
        <v>1.1299999999999999</v>
      </c>
      <c r="I1749" s="20">
        <v>0.31</v>
      </c>
      <c r="J1749" s="20">
        <v>0.2</v>
      </c>
      <c r="K1749" s="20">
        <v>3.4182999999999999</v>
      </c>
      <c r="L1749" s="35">
        <f t="shared" si="83"/>
        <v>0.31</v>
      </c>
      <c r="M1749" s="35">
        <f t="shared" si="84"/>
        <v>1</v>
      </c>
    </row>
    <row r="1750" spans="1:13" ht="40.200000000000003" hidden="1" thickBot="1">
      <c r="A1750" s="35">
        <f t="shared" si="85"/>
        <v>6</v>
      </c>
      <c r="B1750" s="89" t="s">
        <v>23</v>
      </c>
      <c r="C1750" s="89" t="s">
        <v>17</v>
      </c>
      <c r="D1750" s="129" t="s">
        <v>38</v>
      </c>
      <c r="E1750" s="20" t="s">
        <v>53</v>
      </c>
      <c r="F1750" s="20">
        <v>1.78</v>
      </c>
      <c r="G1750" s="20">
        <v>0</v>
      </c>
      <c r="H1750" s="20">
        <v>1.1299999999999999</v>
      </c>
      <c r="I1750" s="20">
        <v>0.31</v>
      </c>
      <c r="J1750" s="20">
        <v>0.19</v>
      </c>
      <c r="K1750" s="20">
        <v>3.4123999999999999</v>
      </c>
      <c r="L1750" s="35">
        <f t="shared" si="83"/>
        <v>0.31</v>
      </c>
      <c r="M1750" s="35">
        <f t="shared" si="84"/>
        <v>1</v>
      </c>
    </row>
    <row r="1751" spans="1:13" ht="27" hidden="1" thickBot="1">
      <c r="A1751" s="35">
        <f t="shared" si="85"/>
        <v>13</v>
      </c>
      <c r="B1751" s="89" t="s">
        <v>23</v>
      </c>
      <c r="C1751" s="89" t="s">
        <v>17</v>
      </c>
      <c r="D1751" s="129" t="s">
        <v>38</v>
      </c>
      <c r="E1751" s="20" t="s">
        <v>52</v>
      </c>
      <c r="F1751" s="20">
        <v>1.78</v>
      </c>
      <c r="G1751" s="20">
        <v>0</v>
      </c>
      <c r="H1751" s="20">
        <v>1.1299999999999999</v>
      </c>
      <c r="I1751" s="20">
        <v>0.31</v>
      </c>
      <c r="J1751" s="20">
        <v>0.19</v>
      </c>
      <c r="K1751" s="20">
        <v>3.411</v>
      </c>
      <c r="L1751" s="35">
        <f t="shared" si="83"/>
        <v>0.31</v>
      </c>
      <c r="M1751" s="35">
        <f t="shared" si="84"/>
        <v>1</v>
      </c>
    </row>
    <row r="1752" spans="1:13" ht="27" hidden="1" thickBot="1">
      <c r="A1752" s="35">
        <f t="shared" si="85"/>
        <v>10</v>
      </c>
      <c r="B1752" s="89" t="s">
        <v>23</v>
      </c>
      <c r="C1752" s="89" t="s">
        <v>17</v>
      </c>
      <c r="D1752" s="129" t="s">
        <v>38</v>
      </c>
      <c r="E1752" s="20" t="s">
        <v>55</v>
      </c>
      <c r="F1752" s="20">
        <v>1.78</v>
      </c>
      <c r="G1752" s="20">
        <v>0</v>
      </c>
      <c r="H1752" s="20">
        <v>1.1299999999999999</v>
      </c>
      <c r="I1752" s="20">
        <v>0.31</v>
      </c>
      <c r="J1752" s="20">
        <v>0.18</v>
      </c>
      <c r="K1752" s="20">
        <v>3.4068999999999998</v>
      </c>
      <c r="L1752" s="35">
        <f t="shared" si="83"/>
        <v>0.31</v>
      </c>
      <c r="M1752" s="35">
        <f t="shared" si="84"/>
        <v>1</v>
      </c>
    </row>
    <row r="1753" spans="1:13" ht="27" hidden="1" thickBot="1">
      <c r="A1753" s="35">
        <f t="shared" si="85"/>
        <v>9</v>
      </c>
      <c r="B1753" s="89" t="s">
        <v>23</v>
      </c>
      <c r="C1753" s="89" t="s">
        <v>17</v>
      </c>
      <c r="D1753" s="129" t="s">
        <v>38</v>
      </c>
      <c r="E1753" s="20" t="s">
        <v>54</v>
      </c>
      <c r="F1753" s="20">
        <v>1.78</v>
      </c>
      <c r="G1753" s="20">
        <v>0</v>
      </c>
      <c r="H1753" s="20">
        <v>1.1299999999999999</v>
      </c>
      <c r="I1753" s="20">
        <v>0.31</v>
      </c>
      <c r="J1753" s="20">
        <v>0.18</v>
      </c>
      <c r="K1753" s="20">
        <v>3.4005000000000001</v>
      </c>
      <c r="L1753" s="35">
        <f t="shared" si="83"/>
        <v>0.31</v>
      </c>
      <c r="M1753" s="35">
        <f t="shared" si="84"/>
        <v>1</v>
      </c>
    </row>
    <row r="1754" spans="1:13" ht="14.4" hidden="1" thickBot="1">
      <c r="A1754" s="35">
        <f t="shared" si="85"/>
        <v>2</v>
      </c>
      <c r="B1754" s="89" t="s">
        <v>23</v>
      </c>
      <c r="C1754" s="89" t="s">
        <v>17</v>
      </c>
      <c r="D1754" s="129" t="s">
        <v>38</v>
      </c>
      <c r="E1754" s="20" t="s">
        <v>56</v>
      </c>
      <c r="F1754" s="20">
        <v>1.78</v>
      </c>
      <c r="G1754" s="20">
        <v>0</v>
      </c>
      <c r="H1754" s="20">
        <v>1.1299999999999999</v>
      </c>
      <c r="I1754" s="20">
        <v>0.31</v>
      </c>
      <c r="J1754" s="20">
        <v>0.18</v>
      </c>
      <c r="K1754" s="20">
        <v>3.3984999999999999</v>
      </c>
      <c r="L1754" s="35">
        <f t="shared" si="83"/>
        <v>0.31</v>
      </c>
      <c r="M1754" s="35">
        <f t="shared" si="84"/>
        <v>1</v>
      </c>
    </row>
    <row r="1755" spans="1:13" ht="40.200000000000003" hidden="1" thickBot="1">
      <c r="A1755" s="35">
        <f t="shared" si="85"/>
        <v>23</v>
      </c>
      <c r="B1755" s="89" t="s">
        <v>23</v>
      </c>
      <c r="C1755" s="89" t="s">
        <v>17</v>
      </c>
      <c r="D1755" s="129" t="s">
        <v>38</v>
      </c>
      <c r="E1755" s="20" t="s">
        <v>60</v>
      </c>
      <c r="F1755" s="20">
        <v>1.78</v>
      </c>
      <c r="G1755" s="20">
        <v>0</v>
      </c>
      <c r="H1755" s="20">
        <v>1.1299999999999999</v>
      </c>
      <c r="I1755" s="20">
        <v>0.31</v>
      </c>
      <c r="J1755" s="20">
        <v>0.17</v>
      </c>
      <c r="K1755" s="20">
        <v>3.3912</v>
      </c>
      <c r="L1755" s="35">
        <f t="shared" si="83"/>
        <v>0.31</v>
      </c>
      <c r="M1755" s="35">
        <f t="shared" si="84"/>
        <v>1</v>
      </c>
    </row>
    <row r="1756" spans="1:13" ht="27" hidden="1" thickBot="1">
      <c r="A1756" s="35">
        <f t="shared" si="85"/>
        <v>15</v>
      </c>
      <c r="B1756" s="89" t="s">
        <v>23</v>
      </c>
      <c r="C1756" s="89" t="s">
        <v>17</v>
      </c>
      <c r="D1756" s="129" t="s">
        <v>38</v>
      </c>
      <c r="E1756" s="20" t="s">
        <v>58</v>
      </c>
      <c r="F1756" s="20">
        <v>1.78</v>
      </c>
      <c r="G1756" s="20">
        <v>0</v>
      </c>
      <c r="H1756" s="20">
        <v>1.1299999999999999</v>
      </c>
      <c r="I1756" s="20">
        <v>0.31</v>
      </c>
      <c r="J1756" s="20">
        <v>0.17</v>
      </c>
      <c r="K1756" s="20">
        <v>3.3895</v>
      </c>
      <c r="L1756" s="35">
        <f t="shared" si="83"/>
        <v>0.31</v>
      </c>
      <c r="M1756" s="35">
        <f t="shared" si="84"/>
        <v>1</v>
      </c>
    </row>
    <row r="1757" spans="1:13" ht="27" hidden="1" thickBot="1">
      <c r="A1757" s="35">
        <f t="shared" si="85"/>
        <v>15</v>
      </c>
      <c r="B1757" s="89" t="s">
        <v>23</v>
      </c>
      <c r="C1757" s="89" t="s">
        <v>17</v>
      </c>
      <c r="D1757" s="129" t="s">
        <v>38</v>
      </c>
      <c r="E1757" s="20" t="s">
        <v>59</v>
      </c>
      <c r="F1757" s="20">
        <v>1.78</v>
      </c>
      <c r="G1757" s="20">
        <v>0</v>
      </c>
      <c r="H1757" s="20">
        <v>1.1299999999999999</v>
      </c>
      <c r="I1757" s="20">
        <v>0.31</v>
      </c>
      <c r="J1757" s="20">
        <v>0.17</v>
      </c>
      <c r="K1757" s="20">
        <v>3.3895</v>
      </c>
      <c r="L1757" s="35">
        <f t="shared" si="83"/>
        <v>0.31</v>
      </c>
      <c r="M1757" s="35">
        <f t="shared" si="84"/>
        <v>1</v>
      </c>
    </row>
    <row r="1758" spans="1:13" ht="14.4" hidden="1" thickBot="1">
      <c r="A1758" s="35">
        <f t="shared" si="85"/>
        <v>8</v>
      </c>
      <c r="B1758" s="89" t="s">
        <v>23</v>
      </c>
      <c r="C1758" s="89" t="s">
        <v>17</v>
      </c>
      <c r="D1758" s="129" t="s">
        <v>38</v>
      </c>
      <c r="E1758" s="20" t="s">
        <v>63</v>
      </c>
      <c r="F1758" s="20">
        <v>1.78</v>
      </c>
      <c r="G1758" s="20">
        <v>0</v>
      </c>
      <c r="H1758" s="20">
        <v>0.79</v>
      </c>
      <c r="I1758" s="20">
        <v>0.62</v>
      </c>
      <c r="J1758" s="20">
        <v>0.19</v>
      </c>
      <c r="K1758" s="20">
        <v>3.3893</v>
      </c>
      <c r="L1758" s="35">
        <f t="shared" si="83"/>
        <v>0.31</v>
      </c>
      <c r="M1758" s="35">
        <f t="shared" si="84"/>
        <v>2</v>
      </c>
    </row>
    <row r="1759" spans="1:13" ht="27" hidden="1" thickBot="1">
      <c r="A1759" s="35">
        <f t="shared" si="85"/>
        <v>3</v>
      </c>
      <c r="B1759" s="89" t="s">
        <v>23</v>
      </c>
      <c r="C1759" s="89" t="s">
        <v>17</v>
      </c>
      <c r="D1759" s="129" t="s">
        <v>38</v>
      </c>
      <c r="E1759" s="20" t="s">
        <v>61</v>
      </c>
      <c r="F1759" s="20">
        <v>1.78</v>
      </c>
      <c r="G1759" s="20">
        <v>0</v>
      </c>
      <c r="H1759" s="20">
        <v>1.1299999999999999</v>
      </c>
      <c r="I1759" s="20">
        <v>0.31</v>
      </c>
      <c r="J1759" s="20">
        <v>0.15</v>
      </c>
      <c r="K1759" s="20">
        <v>3.3744999999999998</v>
      </c>
      <c r="L1759" s="35">
        <f t="shared" si="83"/>
        <v>0.31</v>
      </c>
      <c r="M1759" s="35">
        <f t="shared" si="84"/>
        <v>1</v>
      </c>
    </row>
    <row r="1760" spans="1:13" ht="27" hidden="1" thickBot="1">
      <c r="A1760" s="35">
        <f t="shared" si="85"/>
        <v>5</v>
      </c>
      <c r="B1760" s="89" t="s">
        <v>23</v>
      </c>
      <c r="C1760" s="89" t="s">
        <v>17</v>
      </c>
      <c r="D1760" s="129" t="s">
        <v>38</v>
      </c>
      <c r="E1760" s="20" t="s">
        <v>62</v>
      </c>
      <c r="F1760" s="20">
        <v>1.78</v>
      </c>
      <c r="G1760" s="20">
        <v>0</v>
      </c>
      <c r="H1760" s="20">
        <v>1.1299999999999999</v>
      </c>
      <c r="I1760" s="20">
        <v>0.31</v>
      </c>
      <c r="J1760" s="20">
        <v>0.12</v>
      </c>
      <c r="K1760" s="20">
        <v>3.3460999999999999</v>
      </c>
      <c r="L1760" s="35">
        <f t="shared" si="83"/>
        <v>0.31</v>
      </c>
      <c r="M1760" s="35">
        <f t="shared" si="84"/>
        <v>1</v>
      </c>
    </row>
    <row r="1761" spans="1:13" ht="27" hidden="1" thickBot="1">
      <c r="A1761" s="35">
        <f t="shared" si="85"/>
        <v>12</v>
      </c>
      <c r="B1761" s="89" t="s">
        <v>23</v>
      </c>
      <c r="C1761" s="89" t="s">
        <v>17</v>
      </c>
      <c r="D1761" s="129" t="s">
        <v>38</v>
      </c>
      <c r="E1761" s="20" t="s">
        <v>64</v>
      </c>
      <c r="F1761" s="20">
        <v>1.78</v>
      </c>
      <c r="G1761" s="20">
        <v>0</v>
      </c>
      <c r="H1761" s="20">
        <v>0.79</v>
      </c>
      <c r="I1761" s="20">
        <v>0.31</v>
      </c>
      <c r="J1761" s="20">
        <v>0.19</v>
      </c>
      <c r="K1761" s="20">
        <v>3.0695000000000001</v>
      </c>
      <c r="L1761" s="35">
        <f t="shared" si="83"/>
        <v>0.31</v>
      </c>
      <c r="M1761" s="35">
        <f t="shared" si="84"/>
        <v>1</v>
      </c>
    </row>
    <row r="1762" spans="1:13" ht="27" hidden="1" thickBot="1">
      <c r="A1762" s="35">
        <f t="shared" si="85"/>
        <v>5</v>
      </c>
      <c r="B1762" s="89" t="s">
        <v>23</v>
      </c>
      <c r="C1762" s="89" t="s">
        <v>17</v>
      </c>
      <c r="D1762" s="129" t="s">
        <v>38</v>
      </c>
      <c r="E1762" s="20" t="s">
        <v>65</v>
      </c>
      <c r="F1762" s="20">
        <v>1.78</v>
      </c>
      <c r="G1762" s="20">
        <v>0</v>
      </c>
      <c r="H1762" s="20">
        <v>0.79</v>
      </c>
      <c r="I1762" s="20">
        <v>0.31</v>
      </c>
      <c r="J1762" s="20">
        <v>0.1</v>
      </c>
      <c r="K1762" s="20">
        <v>2.9796</v>
      </c>
      <c r="L1762" s="35">
        <f t="shared" si="83"/>
        <v>0.31</v>
      </c>
      <c r="M1762" s="35">
        <f t="shared" si="84"/>
        <v>1</v>
      </c>
    </row>
    <row r="1763" spans="1:13" ht="27" hidden="1" thickBot="1">
      <c r="A1763" s="35">
        <f t="shared" si="85"/>
        <v>3</v>
      </c>
      <c r="B1763" s="89" t="s">
        <v>23</v>
      </c>
      <c r="C1763" s="89" t="s">
        <v>17</v>
      </c>
      <c r="D1763" s="129" t="s">
        <v>38</v>
      </c>
      <c r="E1763" s="20" t="s">
        <v>66</v>
      </c>
      <c r="F1763" s="20">
        <v>1.78</v>
      </c>
      <c r="G1763" s="20">
        <v>0</v>
      </c>
      <c r="H1763" s="20">
        <v>0.79</v>
      </c>
      <c r="I1763" s="20">
        <v>0.31</v>
      </c>
      <c r="J1763" s="20">
        <v>0.06</v>
      </c>
      <c r="K1763" s="20">
        <v>2.9422999999999999</v>
      </c>
      <c r="L1763" s="35">
        <f t="shared" si="83"/>
        <v>0.31</v>
      </c>
      <c r="M1763" s="35">
        <f t="shared" si="84"/>
        <v>1</v>
      </c>
    </row>
    <row r="1764" spans="1:13" ht="27" hidden="1" thickBot="1">
      <c r="A1764" s="35">
        <f t="shared" si="85"/>
        <v>21</v>
      </c>
      <c r="B1764" s="89" t="s">
        <v>23</v>
      </c>
      <c r="C1764" s="89" t="s">
        <v>17</v>
      </c>
      <c r="D1764" s="125" t="s">
        <v>67</v>
      </c>
      <c r="E1764" s="20" t="s">
        <v>68</v>
      </c>
      <c r="F1764" s="20">
        <v>0.52</v>
      </c>
      <c r="G1764" s="20">
        <v>1.33</v>
      </c>
      <c r="H1764" s="20">
        <v>0.88</v>
      </c>
      <c r="I1764" s="20">
        <v>0.19</v>
      </c>
      <c r="J1764" s="20">
        <v>0.55000000000000004</v>
      </c>
      <c r="K1764" s="20">
        <v>3.4710999999999999</v>
      </c>
      <c r="L1764" s="35">
        <f t="shared" si="83"/>
        <v>0.09</v>
      </c>
      <c r="M1764" s="35">
        <f t="shared" si="84"/>
        <v>2</v>
      </c>
    </row>
    <row r="1765" spans="1:13" ht="27" hidden="1" thickBot="1">
      <c r="A1765" s="35">
        <f t="shared" si="85"/>
        <v>7</v>
      </c>
      <c r="B1765" s="89" t="s">
        <v>23</v>
      </c>
      <c r="C1765" s="89" t="s">
        <v>17</v>
      </c>
      <c r="D1765" s="125" t="s">
        <v>67</v>
      </c>
      <c r="E1765" s="20" t="s">
        <v>69</v>
      </c>
      <c r="F1765" s="20">
        <v>0.52</v>
      </c>
      <c r="G1765" s="20">
        <v>1.1599999999999999</v>
      </c>
      <c r="H1765" s="20">
        <v>0.91</v>
      </c>
      <c r="I1765" s="20">
        <v>0.19</v>
      </c>
      <c r="J1765" s="20">
        <v>0.42</v>
      </c>
      <c r="K1765" s="20">
        <v>3.1974</v>
      </c>
      <c r="L1765" s="35">
        <f t="shared" si="83"/>
        <v>0.09</v>
      </c>
      <c r="M1765" s="35">
        <f t="shared" si="84"/>
        <v>2</v>
      </c>
    </row>
    <row r="1766" spans="1:13" ht="27" hidden="1" thickBot="1">
      <c r="A1766" s="35">
        <f t="shared" si="85"/>
        <v>7</v>
      </c>
      <c r="B1766" s="89" t="s">
        <v>23</v>
      </c>
      <c r="C1766" s="89" t="s">
        <v>17</v>
      </c>
      <c r="D1766" s="125" t="s">
        <v>67</v>
      </c>
      <c r="E1766" s="20" t="s">
        <v>70</v>
      </c>
      <c r="F1766" s="20">
        <v>0.52</v>
      </c>
      <c r="G1766" s="20">
        <v>1.1599999999999999</v>
      </c>
      <c r="H1766" s="20">
        <v>0.88</v>
      </c>
      <c r="I1766" s="20">
        <v>0.19</v>
      </c>
      <c r="J1766" s="20">
        <v>0.41</v>
      </c>
      <c r="K1766" s="20">
        <v>3.1535000000000002</v>
      </c>
      <c r="L1766" s="35">
        <f t="shared" si="83"/>
        <v>0.09</v>
      </c>
      <c r="M1766" s="35">
        <f t="shared" si="84"/>
        <v>2</v>
      </c>
    </row>
    <row r="1767" spans="1:13" ht="14.4" hidden="1" thickBot="1">
      <c r="A1767" s="35">
        <f t="shared" si="85"/>
        <v>2</v>
      </c>
      <c r="B1767" s="89" t="s">
        <v>23</v>
      </c>
      <c r="C1767" s="89" t="s">
        <v>17</v>
      </c>
      <c r="D1767" s="125" t="s">
        <v>67</v>
      </c>
      <c r="E1767" s="20" t="s">
        <v>71</v>
      </c>
      <c r="F1767" s="20">
        <v>0.52</v>
      </c>
      <c r="G1767" s="20">
        <v>0.61</v>
      </c>
      <c r="H1767" s="20">
        <v>0.88</v>
      </c>
      <c r="I1767" s="20">
        <v>0.09</v>
      </c>
      <c r="J1767" s="20">
        <v>0.42</v>
      </c>
      <c r="K1767" s="20">
        <v>2.5305</v>
      </c>
      <c r="L1767" s="35">
        <f t="shared" si="83"/>
        <v>0.09</v>
      </c>
      <c r="M1767" s="35">
        <f t="shared" si="84"/>
        <v>1</v>
      </c>
    </row>
    <row r="1768" spans="1:13" ht="27" hidden="1" thickBot="1">
      <c r="A1768" s="35">
        <f t="shared" si="85"/>
        <v>16</v>
      </c>
      <c r="B1768" s="89" t="s">
        <v>23</v>
      </c>
      <c r="C1768" s="89" t="s">
        <v>17</v>
      </c>
      <c r="D1768" s="125" t="s">
        <v>67</v>
      </c>
      <c r="E1768" s="20" t="s">
        <v>72</v>
      </c>
      <c r="F1768" s="20">
        <v>0.52</v>
      </c>
      <c r="G1768" s="20">
        <v>0.54</v>
      </c>
      <c r="H1768" s="20">
        <v>0.88</v>
      </c>
      <c r="I1768" s="20">
        <v>0.09</v>
      </c>
      <c r="J1768" s="20">
        <v>0.46</v>
      </c>
      <c r="K1768" s="20">
        <v>2.4927999999999999</v>
      </c>
      <c r="L1768" s="35">
        <f t="shared" si="83"/>
        <v>0.09</v>
      </c>
      <c r="M1768" s="35">
        <f t="shared" si="84"/>
        <v>1</v>
      </c>
    </row>
    <row r="1769" spans="1:13" ht="27" hidden="1" thickBot="1">
      <c r="A1769" s="35">
        <f t="shared" si="85"/>
        <v>13</v>
      </c>
      <c r="B1769" s="89" t="s">
        <v>23</v>
      </c>
      <c r="C1769" s="89" t="s">
        <v>17</v>
      </c>
      <c r="D1769" s="125" t="s">
        <v>67</v>
      </c>
      <c r="E1769" s="20" t="s">
        <v>73</v>
      </c>
      <c r="F1769" s="20">
        <v>0.52</v>
      </c>
      <c r="G1769" s="20">
        <v>0.54</v>
      </c>
      <c r="H1769" s="20">
        <v>0.91</v>
      </c>
      <c r="I1769" s="20">
        <v>0.09</v>
      </c>
      <c r="J1769" s="20">
        <v>0.38</v>
      </c>
      <c r="K1769" s="20">
        <v>2.4466999999999999</v>
      </c>
      <c r="L1769" s="35">
        <f t="shared" si="83"/>
        <v>0.09</v>
      </c>
      <c r="M1769" s="35">
        <f t="shared" si="84"/>
        <v>1</v>
      </c>
    </row>
    <row r="1770" spans="1:13" ht="40.200000000000003" hidden="1" thickBot="1">
      <c r="A1770" s="35">
        <f t="shared" si="85"/>
        <v>17</v>
      </c>
      <c r="B1770" s="89" t="s">
        <v>23</v>
      </c>
      <c r="C1770" s="89" t="s">
        <v>17</v>
      </c>
      <c r="D1770" s="125" t="s">
        <v>67</v>
      </c>
      <c r="E1770" s="20" t="s">
        <v>74</v>
      </c>
      <c r="F1770" s="20">
        <v>0.52</v>
      </c>
      <c r="G1770" s="20">
        <v>0.78</v>
      </c>
      <c r="H1770" s="20">
        <v>0.62</v>
      </c>
      <c r="I1770" s="20">
        <v>0.09</v>
      </c>
      <c r="J1770" s="20">
        <v>0.37</v>
      </c>
      <c r="K1770" s="20">
        <v>2.3795999999999999</v>
      </c>
      <c r="L1770" s="35">
        <f t="shared" si="83"/>
        <v>0.09</v>
      </c>
      <c r="M1770" s="35">
        <f t="shared" si="84"/>
        <v>1</v>
      </c>
    </row>
    <row r="1771" spans="1:13" ht="27" hidden="1" thickBot="1">
      <c r="A1771" s="35">
        <f t="shared" si="85"/>
        <v>19</v>
      </c>
      <c r="B1771" s="89" t="s">
        <v>23</v>
      </c>
      <c r="C1771" s="89" t="s">
        <v>17</v>
      </c>
      <c r="D1771" s="125" t="s">
        <v>67</v>
      </c>
      <c r="E1771" s="20" t="s">
        <v>75</v>
      </c>
      <c r="F1771" s="20">
        <v>0.52</v>
      </c>
      <c r="G1771" s="20">
        <v>0.43</v>
      </c>
      <c r="H1771" s="20">
        <v>0.88</v>
      </c>
      <c r="I1771" s="20">
        <v>0.09</v>
      </c>
      <c r="J1771" s="20">
        <v>0.44</v>
      </c>
      <c r="K1771" s="20">
        <v>2.3702999999999999</v>
      </c>
      <c r="L1771" s="35">
        <f t="shared" si="83"/>
        <v>0.09</v>
      </c>
      <c r="M1771" s="35">
        <f t="shared" si="84"/>
        <v>1</v>
      </c>
    </row>
    <row r="1772" spans="1:13" ht="27" hidden="1" thickBot="1">
      <c r="A1772" s="35">
        <f t="shared" si="85"/>
        <v>11</v>
      </c>
      <c r="B1772" s="89" t="s">
        <v>23</v>
      </c>
      <c r="C1772" s="89" t="s">
        <v>17</v>
      </c>
      <c r="D1772" s="125" t="s">
        <v>67</v>
      </c>
      <c r="E1772" s="20" t="s">
        <v>76</v>
      </c>
      <c r="F1772" s="20">
        <v>0.52</v>
      </c>
      <c r="G1772" s="20">
        <v>0.4</v>
      </c>
      <c r="H1772" s="20">
        <v>0.88</v>
      </c>
      <c r="I1772" s="20">
        <v>0.09</v>
      </c>
      <c r="J1772" s="20">
        <v>0.45</v>
      </c>
      <c r="K1772" s="20">
        <v>2.351</v>
      </c>
      <c r="L1772" s="35">
        <f t="shared" si="83"/>
        <v>0.09</v>
      </c>
      <c r="M1772" s="35">
        <f t="shared" si="84"/>
        <v>1</v>
      </c>
    </row>
    <row r="1773" spans="1:13" ht="27" hidden="1" thickBot="1">
      <c r="A1773" s="35">
        <f t="shared" si="85"/>
        <v>13</v>
      </c>
      <c r="B1773" s="89" t="s">
        <v>23</v>
      </c>
      <c r="C1773" s="89" t="s">
        <v>17</v>
      </c>
      <c r="D1773" s="125" t="s">
        <v>67</v>
      </c>
      <c r="E1773" s="20" t="s">
        <v>77</v>
      </c>
      <c r="F1773" s="20">
        <v>0.52</v>
      </c>
      <c r="G1773" s="20">
        <v>0.54</v>
      </c>
      <c r="H1773" s="20">
        <v>0.88</v>
      </c>
      <c r="I1773" s="20">
        <v>0.09</v>
      </c>
      <c r="J1773" s="20">
        <v>0.28000000000000003</v>
      </c>
      <c r="K1773" s="20">
        <v>2.3148</v>
      </c>
      <c r="L1773" s="35">
        <f t="shared" si="83"/>
        <v>0.09</v>
      </c>
      <c r="M1773" s="35">
        <f t="shared" si="84"/>
        <v>1</v>
      </c>
    </row>
    <row r="1774" spans="1:13" ht="27" hidden="1" thickBot="1">
      <c r="A1774" s="35">
        <f t="shared" si="85"/>
        <v>16</v>
      </c>
      <c r="B1774" s="89" t="s">
        <v>23</v>
      </c>
      <c r="C1774" s="89" t="s">
        <v>17</v>
      </c>
      <c r="D1774" s="125" t="s">
        <v>67</v>
      </c>
      <c r="E1774" s="20" t="s">
        <v>78</v>
      </c>
      <c r="F1774" s="20">
        <v>0.52</v>
      </c>
      <c r="G1774" s="20">
        <v>0.52</v>
      </c>
      <c r="H1774" s="20">
        <v>0.91</v>
      </c>
      <c r="I1774" s="20">
        <v>0.09</v>
      </c>
      <c r="J1774" s="20">
        <v>0.26</v>
      </c>
      <c r="K1774" s="20">
        <v>2.3025000000000002</v>
      </c>
      <c r="L1774" s="35">
        <f t="shared" si="83"/>
        <v>0.09</v>
      </c>
      <c r="M1774" s="35">
        <f t="shared" si="84"/>
        <v>1</v>
      </c>
    </row>
    <row r="1775" spans="1:13" ht="27" thickBot="1">
      <c r="A1775" s="35">
        <f t="shared" si="85"/>
        <v>1</v>
      </c>
      <c r="B1775" s="89" t="s">
        <v>23</v>
      </c>
      <c r="C1775" s="89" t="s">
        <v>17</v>
      </c>
      <c r="D1775" s="125" t="s">
        <v>67</v>
      </c>
      <c r="E1775" s="59" t="s">
        <v>79</v>
      </c>
      <c r="F1775" s="20">
        <v>0.52</v>
      </c>
      <c r="G1775" s="20">
        <v>0.51</v>
      </c>
      <c r="H1775" s="20">
        <v>0.62</v>
      </c>
      <c r="I1775" s="20">
        <v>0.09</v>
      </c>
      <c r="J1775" s="20">
        <v>0.54</v>
      </c>
      <c r="K1775" s="20">
        <v>2.2888000000000002</v>
      </c>
      <c r="L1775" s="35">
        <f t="shared" si="83"/>
        <v>0.09</v>
      </c>
      <c r="M1775" s="35">
        <f t="shared" si="84"/>
        <v>1</v>
      </c>
    </row>
    <row r="1776" spans="1:13" ht="14.4" hidden="1" thickBot="1">
      <c r="A1776" s="35">
        <f t="shared" si="85"/>
        <v>8</v>
      </c>
      <c r="B1776" s="89" t="s">
        <v>23</v>
      </c>
      <c r="C1776" s="89" t="s">
        <v>17</v>
      </c>
      <c r="D1776" s="125" t="s">
        <v>67</v>
      </c>
      <c r="E1776" s="20" t="s">
        <v>80</v>
      </c>
      <c r="F1776" s="20">
        <v>0.52</v>
      </c>
      <c r="G1776" s="20">
        <v>0.34</v>
      </c>
      <c r="H1776" s="20">
        <v>0.88</v>
      </c>
      <c r="I1776" s="20">
        <v>0.19</v>
      </c>
      <c r="J1776" s="20">
        <v>0.34</v>
      </c>
      <c r="K1776" s="20">
        <v>2.2648999999999999</v>
      </c>
      <c r="L1776" s="35">
        <f t="shared" ref="L1776:L1839" si="86">_xlfn.MINIFS($I$1455:$I$2460,$B$1455:$B$2460,B1776,$D$1455:$D$2460,D1776)</f>
        <v>0.09</v>
      </c>
      <c r="M1776" s="35">
        <f t="shared" ref="M1776:M1839" si="87">ROUND(I1776/L1776,0)</f>
        <v>2</v>
      </c>
    </row>
    <row r="1777" spans="1:13" ht="14.4" hidden="1" thickBot="1">
      <c r="A1777" s="35">
        <f t="shared" si="85"/>
        <v>8</v>
      </c>
      <c r="B1777" s="89" t="s">
        <v>23</v>
      </c>
      <c r="C1777" s="89" t="s">
        <v>17</v>
      </c>
      <c r="D1777" s="125" t="s">
        <v>67</v>
      </c>
      <c r="E1777" s="20" t="s">
        <v>83</v>
      </c>
      <c r="F1777" s="20">
        <v>0.52</v>
      </c>
      <c r="G1777" s="20">
        <v>0.34</v>
      </c>
      <c r="H1777" s="20">
        <v>0.91</v>
      </c>
      <c r="I1777" s="20">
        <v>0.19</v>
      </c>
      <c r="J1777" s="20">
        <v>0.24</v>
      </c>
      <c r="K1777" s="20">
        <v>2.198</v>
      </c>
      <c r="L1777" s="35">
        <f t="shared" si="86"/>
        <v>0.09</v>
      </c>
      <c r="M1777" s="35">
        <f t="shared" si="87"/>
        <v>2</v>
      </c>
    </row>
    <row r="1778" spans="1:13" ht="27" hidden="1" thickBot="1">
      <c r="A1778" s="35">
        <f t="shared" si="85"/>
        <v>11</v>
      </c>
      <c r="B1778" s="89" t="s">
        <v>23</v>
      </c>
      <c r="C1778" s="89" t="s">
        <v>17</v>
      </c>
      <c r="D1778" s="125" t="s">
        <v>67</v>
      </c>
      <c r="E1778" s="20" t="s">
        <v>81</v>
      </c>
      <c r="F1778" s="20">
        <v>0.52</v>
      </c>
      <c r="G1778" s="20">
        <v>0.65</v>
      </c>
      <c r="H1778" s="20">
        <v>0.91</v>
      </c>
      <c r="I1778" s="20">
        <v>0.09</v>
      </c>
      <c r="J1778" s="20">
        <v>0</v>
      </c>
      <c r="K1778" s="20">
        <v>2.1741999999999999</v>
      </c>
      <c r="L1778" s="35">
        <f t="shared" si="86"/>
        <v>0.09</v>
      </c>
      <c r="M1778" s="35">
        <f t="shared" si="87"/>
        <v>1</v>
      </c>
    </row>
    <row r="1779" spans="1:13" ht="27" hidden="1" thickBot="1">
      <c r="A1779" s="35">
        <f t="shared" si="85"/>
        <v>12</v>
      </c>
      <c r="B1779" s="89" t="s">
        <v>23</v>
      </c>
      <c r="C1779" s="89" t="s">
        <v>17</v>
      </c>
      <c r="D1779" s="125" t="s">
        <v>67</v>
      </c>
      <c r="E1779" s="20" t="s">
        <v>82</v>
      </c>
      <c r="F1779" s="20">
        <v>0.52</v>
      </c>
      <c r="G1779" s="20">
        <v>0.25</v>
      </c>
      <c r="H1779" s="20">
        <v>0.91</v>
      </c>
      <c r="I1779" s="20">
        <v>0.09</v>
      </c>
      <c r="J1779" s="20">
        <v>0.39</v>
      </c>
      <c r="K1779" s="20">
        <v>2.1684000000000001</v>
      </c>
      <c r="L1779" s="35">
        <f t="shared" si="86"/>
        <v>0.09</v>
      </c>
      <c r="M1779" s="35">
        <f t="shared" si="87"/>
        <v>1</v>
      </c>
    </row>
    <row r="1780" spans="1:13" ht="40.200000000000003" hidden="1" thickBot="1">
      <c r="A1780" s="35">
        <f t="shared" si="85"/>
        <v>23</v>
      </c>
      <c r="B1780" s="89" t="s">
        <v>23</v>
      </c>
      <c r="C1780" s="89" t="s">
        <v>17</v>
      </c>
      <c r="D1780" s="125" t="s">
        <v>67</v>
      </c>
      <c r="E1780" s="20" t="s">
        <v>84</v>
      </c>
      <c r="F1780" s="20">
        <v>0.52</v>
      </c>
      <c r="G1780" s="20">
        <v>0.22</v>
      </c>
      <c r="H1780" s="20">
        <v>0.91</v>
      </c>
      <c r="I1780" s="20">
        <v>0.09</v>
      </c>
      <c r="J1780" s="20">
        <v>0.36</v>
      </c>
      <c r="K1780" s="20">
        <v>2.1105999999999998</v>
      </c>
      <c r="L1780" s="35">
        <f t="shared" si="86"/>
        <v>0.09</v>
      </c>
      <c r="M1780" s="35">
        <f t="shared" si="87"/>
        <v>1</v>
      </c>
    </row>
    <row r="1781" spans="1:13" ht="27" hidden="1" thickBot="1">
      <c r="A1781" s="35">
        <f t="shared" si="85"/>
        <v>3</v>
      </c>
      <c r="B1781" s="89" t="s">
        <v>23</v>
      </c>
      <c r="C1781" s="89" t="s">
        <v>17</v>
      </c>
      <c r="D1781" s="125" t="s">
        <v>67</v>
      </c>
      <c r="E1781" s="20" t="s">
        <v>85</v>
      </c>
      <c r="F1781" s="20">
        <v>0.52</v>
      </c>
      <c r="G1781" s="20">
        <v>0.19</v>
      </c>
      <c r="H1781" s="20">
        <v>0.88</v>
      </c>
      <c r="I1781" s="20">
        <v>0.09</v>
      </c>
      <c r="J1781" s="20">
        <v>0.42</v>
      </c>
      <c r="K1781" s="20">
        <v>2.1063999999999998</v>
      </c>
      <c r="L1781" s="35">
        <f t="shared" si="86"/>
        <v>0.09</v>
      </c>
      <c r="M1781" s="35">
        <f t="shared" si="87"/>
        <v>1</v>
      </c>
    </row>
    <row r="1782" spans="1:13" ht="40.200000000000003" hidden="1" thickBot="1">
      <c r="A1782" s="35">
        <f t="shared" si="85"/>
        <v>4</v>
      </c>
      <c r="B1782" s="89" t="s">
        <v>23</v>
      </c>
      <c r="C1782" s="89" t="s">
        <v>17</v>
      </c>
      <c r="D1782" s="125" t="s">
        <v>67</v>
      </c>
      <c r="E1782" s="20" t="s">
        <v>86</v>
      </c>
      <c r="F1782" s="20">
        <v>0.52</v>
      </c>
      <c r="G1782" s="20">
        <v>0.21</v>
      </c>
      <c r="H1782" s="20">
        <v>0.88</v>
      </c>
      <c r="I1782" s="20">
        <v>0.09</v>
      </c>
      <c r="J1782" s="20">
        <v>0.39</v>
      </c>
      <c r="K1782" s="20">
        <v>2.0987</v>
      </c>
      <c r="L1782" s="35">
        <f t="shared" si="86"/>
        <v>0.09</v>
      </c>
      <c r="M1782" s="35">
        <f t="shared" si="87"/>
        <v>1</v>
      </c>
    </row>
    <row r="1783" spans="1:13" ht="40.200000000000003" hidden="1" thickBot="1">
      <c r="A1783" s="35">
        <f t="shared" si="85"/>
        <v>6</v>
      </c>
      <c r="B1783" s="89" t="s">
        <v>23</v>
      </c>
      <c r="C1783" s="89" t="s">
        <v>17</v>
      </c>
      <c r="D1783" s="125" t="s">
        <v>67</v>
      </c>
      <c r="E1783" s="20" t="s">
        <v>87</v>
      </c>
      <c r="F1783" s="20">
        <v>0.52</v>
      </c>
      <c r="G1783" s="20">
        <v>0.26</v>
      </c>
      <c r="H1783" s="20">
        <v>0.88</v>
      </c>
      <c r="I1783" s="20">
        <v>0.09</v>
      </c>
      <c r="J1783" s="20">
        <v>0.33</v>
      </c>
      <c r="K1783" s="20">
        <v>2.0836000000000001</v>
      </c>
      <c r="L1783" s="35">
        <f t="shared" si="86"/>
        <v>0.09</v>
      </c>
      <c r="M1783" s="35">
        <f t="shared" si="87"/>
        <v>1</v>
      </c>
    </row>
    <row r="1784" spans="1:13" ht="40.200000000000003" hidden="1" thickBot="1">
      <c r="A1784" s="35">
        <f t="shared" si="85"/>
        <v>23</v>
      </c>
      <c r="B1784" s="89" t="s">
        <v>23</v>
      </c>
      <c r="C1784" s="89" t="s">
        <v>17</v>
      </c>
      <c r="D1784" s="125" t="s">
        <v>67</v>
      </c>
      <c r="E1784" s="20" t="s">
        <v>89</v>
      </c>
      <c r="F1784" s="20">
        <v>0.52</v>
      </c>
      <c r="G1784" s="20">
        <v>0.22</v>
      </c>
      <c r="H1784" s="20">
        <v>0.88</v>
      </c>
      <c r="I1784" s="20">
        <v>0.09</v>
      </c>
      <c r="J1784" s="20">
        <v>0.36</v>
      </c>
      <c r="K1784" s="20">
        <v>2.0747</v>
      </c>
      <c r="L1784" s="35">
        <f t="shared" si="86"/>
        <v>0.09</v>
      </c>
      <c r="M1784" s="35">
        <f t="shared" si="87"/>
        <v>1</v>
      </c>
    </row>
    <row r="1785" spans="1:13" ht="27" hidden="1" thickBot="1">
      <c r="A1785" s="35">
        <f t="shared" si="85"/>
        <v>5</v>
      </c>
      <c r="B1785" s="89" t="s">
        <v>23</v>
      </c>
      <c r="C1785" s="89" t="s">
        <v>17</v>
      </c>
      <c r="D1785" s="125" t="s">
        <v>67</v>
      </c>
      <c r="E1785" s="20" t="s">
        <v>88</v>
      </c>
      <c r="F1785" s="20">
        <v>0.52</v>
      </c>
      <c r="G1785" s="20">
        <v>0.26</v>
      </c>
      <c r="H1785" s="20">
        <v>0.91</v>
      </c>
      <c r="I1785" s="20">
        <v>0.09</v>
      </c>
      <c r="J1785" s="20">
        <v>0.28000000000000003</v>
      </c>
      <c r="K1785" s="20">
        <v>2.0672000000000001</v>
      </c>
      <c r="L1785" s="35">
        <f t="shared" si="86"/>
        <v>0.09</v>
      </c>
      <c r="M1785" s="35">
        <f t="shared" si="87"/>
        <v>1</v>
      </c>
    </row>
    <row r="1786" spans="1:13" ht="40.200000000000003" hidden="1" thickBot="1">
      <c r="A1786" s="35">
        <f t="shared" si="85"/>
        <v>14</v>
      </c>
      <c r="B1786" s="89" t="s">
        <v>23</v>
      </c>
      <c r="C1786" s="89" t="s">
        <v>17</v>
      </c>
      <c r="D1786" s="125" t="s">
        <v>67</v>
      </c>
      <c r="E1786" s="20" t="s">
        <v>90</v>
      </c>
      <c r="F1786" s="20">
        <v>0.52</v>
      </c>
      <c r="G1786" s="20">
        <v>0.19</v>
      </c>
      <c r="H1786" s="20">
        <v>0.91</v>
      </c>
      <c r="I1786" s="20">
        <v>0.09</v>
      </c>
      <c r="J1786" s="20">
        <v>0.35</v>
      </c>
      <c r="K1786" s="20">
        <v>2.0634000000000001</v>
      </c>
      <c r="L1786" s="35">
        <f t="shared" si="86"/>
        <v>0.09</v>
      </c>
      <c r="M1786" s="35">
        <f t="shared" si="87"/>
        <v>1</v>
      </c>
    </row>
    <row r="1787" spans="1:13" ht="27" hidden="1" thickBot="1">
      <c r="A1787" s="35">
        <f t="shared" si="85"/>
        <v>7</v>
      </c>
      <c r="B1787" s="89" t="s">
        <v>23</v>
      </c>
      <c r="C1787" s="89" t="s">
        <v>17</v>
      </c>
      <c r="D1787" s="125" t="s">
        <v>67</v>
      </c>
      <c r="E1787" s="20" t="s">
        <v>96</v>
      </c>
      <c r="F1787" s="20">
        <v>0.52</v>
      </c>
      <c r="G1787" s="20">
        <v>0.54</v>
      </c>
      <c r="H1787" s="20">
        <v>0.62</v>
      </c>
      <c r="I1787" s="20">
        <v>0.19</v>
      </c>
      <c r="J1787" s="20">
        <v>0.19</v>
      </c>
      <c r="K1787" s="20">
        <v>2.0627</v>
      </c>
      <c r="L1787" s="35">
        <f t="shared" si="86"/>
        <v>0.09</v>
      </c>
      <c r="M1787" s="35">
        <f t="shared" si="87"/>
        <v>2</v>
      </c>
    </row>
    <row r="1788" spans="1:13" ht="27" hidden="1" thickBot="1">
      <c r="A1788" s="35">
        <f t="shared" si="85"/>
        <v>18</v>
      </c>
      <c r="B1788" s="89" t="s">
        <v>23</v>
      </c>
      <c r="C1788" s="89" t="s">
        <v>17</v>
      </c>
      <c r="D1788" s="125" t="s">
        <v>67</v>
      </c>
      <c r="E1788" s="20" t="s">
        <v>92</v>
      </c>
      <c r="F1788" s="20">
        <v>0.53</v>
      </c>
      <c r="G1788" s="20">
        <v>0.11</v>
      </c>
      <c r="H1788" s="20">
        <v>0.88</v>
      </c>
      <c r="I1788" s="20">
        <v>0.09</v>
      </c>
      <c r="J1788" s="20">
        <v>0.42</v>
      </c>
      <c r="K1788" s="20">
        <v>2.0402</v>
      </c>
      <c r="L1788" s="35">
        <f t="shared" si="86"/>
        <v>0.09</v>
      </c>
      <c r="M1788" s="35">
        <f t="shared" si="87"/>
        <v>1</v>
      </c>
    </row>
    <row r="1789" spans="1:13" ht="40.200000000000003" hidden="1" thickBot="1">
      <c r="A1789" s="35">
        <f t="shared" si="85"/>
        <v>14</v>
      </c>
      <c r="B1789" s="89" t="s">
        <v>23</v>
      </c>
      <c r="C1789" s="89" t="s">
        <v>17</v>
      </c>
      <c r="D1789" s="125" t="s">
        <v>67</v>
      </c>
      <c r="E1789" s="20" t="s">
        <v>91</v>
      </c>
      <c r="F1789" s="20">
        <v>0.52</v>
      </c>
      <c r="G1789" s="20">
        <v>0.19</v>
      </c>
      <c r="H1789" s="20">
        <v>0.88</v>
      </c>
      <c r="I1789" s="20">
        <v>0.09</v>
      </c>
      <c r="J1789" s="20">
        <v>0.35</v>
      </c>
      <c r="K1789" s="20">
        <v>2.0339999999999998</v>
      </c>
      <c r="L1789" s="35">
        <f t="shared" si="86"/>
        <v>0.09</v>
      </c>
      <c r="M1789" s="35">
        <f t="shared" si="87"/>
        <v>1</v>
      </c>
    </row>
    <row r="1790" spans="1:13" ht="27" hidden="1" thickBot="1">
      <c r="A1790" s="35">
        <f t="shared" si="85"/>
        <v>9</v>
      </c>
      <c r="B1790" s="89" t="s">
        <v>23</v>
      </c>
      <c r="C1790" s="89" t="s">
        <v>17</v>
      </c>
      <c r="D1790" s="125" t="s">
        <v>67</v>
      </c>
      <c r="E1790" s="20" t="s">
        <v>93</v>
      </c>
      <c r="F1790" s="20">
        <v>0.52</v>
      </c>
      <c r="G1790" s="20">
        <v>0.09</v>
      </c>
      <c r="H1790" s="20">
        <v>0.91</v>
      </c>
      <c r="I1790" s="20">
        <v>0.09</v>
      </c>
      <c r="J1790" s="20">
        <v>0.41</v>
      </c>
      <c r="K1790" s="20">
        <v>2.0209000000000001</v>
      </c>
      <c r="L1790" s="35">
        <f t="shared" si="86"/>
        <v>0.09</v>
      </c>
      <c r="M1790" s="35">
        <f t="shared" si="87"/>
        <v>1</v>
      </c>
    </row>
    <row r="1791" spans="1:13" ht="27" hidden="1" thickBot="1">
      <c r="A1791" s="35">
        <f t="shared" si="85"/>
        <v>9</v>
      </c>
      <c r="B1791" s="89" t="s">
        <v>23</v>
      </c>
      <c r="C1791" s="89" t="s">
        <v>17</v>
      </c>
      <c r="D1791" s="125" t="s">
        <v>67</v>
      </c>
      <c r="E1791" s="20" t="s">
        <v>95</v>
      </c>
      <c r="F1791" s="20">
        <v>0.52</v>
      </c>
      <c r="G1791" s="20">
        <v>0.09</v>
      </c>
      <c r="H1791" s="20">
        <v>0.88</v>
      </c>
      <c r="I1791" s="20">
        <v>0.09</v>
      </c>
      <c r="J1791" s="20">
        <v>0.41</v>
      </c>
      <c r="K1791" s="20">
        <v>1.9893000000000001</v>
      </c>
      <c r="L1791" s="35">
        <f t="shared" si="86"/>
        <v>0.09</v>
      </c>
      <c r="M1791" s="35">
        <f t="shared" si="87"/>
        <v>1</v>
      </c>
    </row>
    <row r="1792" spans="1:13" ht="27" hidden="1" thickBot="1">
      <c r="A1792" s="35">
        <f t="shared" si="85"/>
        <v>5</v>
      </c>
      <c r="B1792" s="89" t="s">
        <v>23</v>
      </c>
      <c r="C1792" s="89" t="s">
        <v>17</v>
      </c>
      <c r="D1792" s="125" t="s">
        <v>67</v>
      </c>
      <c r="E1792" s="20" t="s">
        <v>94</v>
      </c>
      <c r="F1792" s="20">
        <v>0.52</v>
      </c>
      <c r="G1792" s="20">
        <v>0.27</v>
      </c>
      <c r="H1792" s="20">
        <v>0.88</v>
      </c>
      <c r="I1792" s="20">
        <v>0.09</v>
      </c>
      <c r="J1792" s="20">
        <v>0.21</v>
      </c>
      <c r="K1792" s="20">
        <v>1.9772000000000001</v>
      </c>
      <c r="L1792" s="35">
        <f t="shared" si="86"/>
        <v>0.09</v>
      </c>
      <c r="M1792" s="35">
        <f t="shared" si="87"/>
        <v>1</v>
      </c>
    </row>
    <row r="1793" spans="1:13" ht="27" hidden="1" thickBot="1">
      <c r="A1793" s="35">
        <f t="shared" si="85"/>
        <v>15</v>
      </c>
      <c r="B1793" s="89" t="s">
        <v>23</v>
      </c>
      <c r="C1793" s="89" t="s">
        <v>17</v>
      </c>
      <c r="D1793" s="125" t="s">
        <v>67</v>
      </c>
      <c r="E1793" s="20" t="s">
        <v>99</v>
      </c>
      <c r="F1793" s="20">
        <v>0.52</v>
      </c>
      <c r="G1793" s="20">
        <v>0</v>
      </c>
      <c r="H1793" s="20">
        <v>0.88</v>
      </c>
      <c r="I1793" s="20">
        <v>0.09</v>
      </c>
      <c r="J1793" s="20">
        <v>0.38</v>
      </c>
      <c r="K1793" s="20">
        <v>1.8778999999999999</v>
      </c>
      <c r="L1793" s="35">
        <f t="shared" si="86"/>
        <v>0.09</v>
      </c>
      <c r="M1793" s="35">
        <f t="shared" si="87"/>
        <v>1</v>
      </c>
    </row>
    <row r="1794" spans="1:13" ht="27" hidden="1" thickBot="1">
      <c r="A1794" s="35">
        <f t="shared" si="85"/>
        <v>19</v>
      </c>
      <c r="B1794" s="89" t="s">
        <v>23</v>
      </c>
      <c r="C1794" s="89" t="s">
        <v>17</v>
      </c>
      <c r="D1794" s="125" t="s">
        <v>67</v>
      </c>
      <c r="E1794" s="20" t="s">
        <v>97</v>
      </c>
      <c r="F1794" s="20">
        <v>0.52</v>
      </c>
      <c r="G1794" s="20">
        <v>0.13</v>
      </c>
      <c r="H1794" s="20">
        <v>0.91</v>
      </c>
      <c r="I1794" s="20">
        <v>0.09</v>
      </c>
      <c r="J1794" s="20">
        <v>0.22</v>
      </c>
      <c r="K1794" s="20">
        <v>1.8747</v>
      </c>
      <c r="L1794" s="35">
        <f t="shared" si="86"/>
        <v>0.09</v>
      </c>
      <c r="M1794" s="35">
        <f t="shared" si="87"/>
        <v>1</v>
      </c>
    </row>
    <row r="1795" spans="1:13" ht="27" hidden="1" thickBot="1">
      <c r="A1795" s="35">
        <f t="shared" si="85"/>
        <v>15</v>
      </c>
      <c r="B1795" s="89" t="s">
        <v>23</v>
      </c>
      <c r="C1795" s="89" t="s">
        <v>17</v>
      </c>
      <c r="D1795" s="125" t="s">
        <v>67</v>
      </c>
      <c r="E1795" s="20" t="s">
        <v>98</v>
      </c>
      <c r="F1795" s="20">
        <v>0.52</v>
      </c>
      <c r="G1795" s="20">
        <v>0.35</v>
      </c>
      <c r="H1795" s="20">
        <v>0.91</v>
      </c>
      <c r="I1795" s="20">
        <v>0.09</v>
      </c>
      <c r="J1795" s="20">
        <v>0</v>
      </c>
      <c r="K1795" s="20">
        <v>1.8714999999999999</v>
      </c>
      <c r="L1795" s="35">
        <f t="shared" si="86"/>
        <v>0.09</v>
      </c>
      <c r="M1795" s="35">
        <f t="shared" si="87"/>
        <v>1</v>
      </c>
    </row>
    <row r="1796" spans="1:13" ht="27" hidden="1" thickBot="1">
      <c r="A1796" s="35">
        <f t="shared" si="85"/>
        <v>10</v>
      </c>
      <c r="B1796" s="89" t="s">
        <v>23</v>
      </c>
      <c r="C1796" s="89" t="s">
        <v>17</v>
      </c>
      <c r="D1796" s="125" t="s">
        <v>67</v>
      </c>
      <c r="E1796" s="20" t="s">
        <v>102</v>
      </c>
      <c r="F1796" s="20">
        <v>0.52</v>
      </c>
      <c r="G1796" s="20">
        <v>0</v>
      </c>
      <c r="H1796" s="20">
        <v>0.88</v>
      </c>
      <c r="I1796" s="20">
        <v>0.09</v>
      </c>
      <c r="J1796" s="20">
        <v>0.37</v>
      </c>
      <c r="K1796" s="20">
        <v>1.8640000000000001</v>
      </c>
      <c r="L1796" s="35">
        <f t="shared" si="86"/>
        <v>0.09</v>
      </c>
      <c r="M1796" s="35">
        <f t="shared" si="87"/>
        <v>1</v>
      </c>
    </row>
    <row r="1797" spans="1:13" ht="27" thickBot="1">
      <c r="A1797" s="35">
        <f t="shared" si="85"/>
        <v>1</v>
      </c>
      <c r="B1797" s="89" t="s">
        <v>23</v>
      </c>
      <c r="C1797" s="89" t="s">
        <v>17</v>
      </c>
      <c r="D1797" s="125" t="s">
        <v>67</v>
      </c>
      <c r="E1797" s="59" t="s">
        <v>100</v>
      </c>
      <c r="F1797" s="20">
        <v>0.52</v>
      </c>
      <c r="G1797" s="20">
        <v>0</v>
      </c>
      <c r="H1797" s="20">
        <v>0.91</v>
      </c>
      <c r="I1797" s="20">
        <v>0.09</v>
      </c>
      <c r="J1797" s="20">
        <v>0.33</v>
      </c>
      <c r="K1797" s="20">
        <v>1.86</v>
      </c>
      <c r="L1797" s="35">
        <f t="shared" si="86"/>
        <v>0.09</v>
      </c>
      <c r="M1797" s="35">
        <f t="shared" si="87"/>
        <v>1</v>
      </c>
    </row>
    <row r="1798" spans="1:13" ht="27" hidden="1" thickBot="1">
      <c r="A1798" s="35">
        <f t="shared" ref="A1798:A1861" si="88">IF(E1798="",0,--SUBSTITUTE(TRIM(RIGHT(SUBSTITUTE(E1798,"(",REPT(" ",99)),99)),")",))</f>
        <v>12</v>
      </c>
      <c r="B1798" s="89" t="s">
        <v>23</v>
      </c>
      <c r="C1798" s="89" t="s">
        <v>17</v>
      </c>
      <c r="D1798" s="125" t="s">
        <v>67</v>
      </c>
      <c r="E1798" s="20" t="s">
        <v>101</v>
      </c>
      <c r="F1798" s="20">
        <v>0.52</v>
      </c>
      <c r="G1798" s="20">
        <v>0.22</v>
      </c>
      <c r="H1798" s="20">
        <v>0.88</v>
      </c>
      <c r="I1798" s="20">
        <v>0.09</v>
      </c>
      <c r="J1798" s="20">
        <v>0.12</v>
      </c>
      <c r="K1798" s="20">
        <v>1.8339000000000001</v>
      </c>
      <c r="L1798" s="35">
        <f t="shared" si="86"/>
        <v>0.09</v>
      </c>
      <c r="M1798" s="35">
        <f t="shared" si="87"/>
        <v>1</v>
      </c>
    </row>
    <row r="1799" spans="1:13" ht="27" thickBot="1">
      <c r="A1799" s="35">
        <f t="shared" si="88"/>
        <v>1</v>
      </c>
      <c r="B1799" s="89" t="s">
        <v>23</v>
      </c>
      <c r="C1799" s="89" t="s">
        <v>17</v>
      </c>
      <c r="D1799" s="125" t="s">
        <v>67</v>
      </c>
      <c r="E1799" s="59" t="s">
        <v>104</v>
      </c>
      <c r="F1799" s="20">
        <v>0.52</v>
      </c>
      <c r="G1799" s="20">
        <v>0</v>
      </c>
      <c r="H1799" s="20">
        <v>0.88</v>
      </c>
      <c r="I1799" s="20">
        <v>0.09</v>
      </c>
      <c r="J1799" s="20">
        <v>0.33</v>
      </c>
      <c r="K1799" s="20">
        <v>1.8236000000000001</v>
      </c>
      <c r="L1799" s="35">
        <f t="shared" si="86"/>
        <v>0.09</v>
      </c>
      <c r="M1799" s="35">
        <f t="shared" si="87"/>
        <v>1</v>
      </c>
    </row>
    <row r="1800" spans="1:13" ht="14.4" hidden="1" thickBot="1">
      <c r="A1800" s="35">
        <f t="shared" si="88"/>
        <v>2</v>
      </c>
      <c r="B1800" s="89" t="s">
        <v>23</v>
      </c>
      <c r="C1800" s="89" t="s">
        <v>17</v>
      </c>
      <c r="D1800" s="125" t="s">
        <v>67</v>
      </c>
      <c r="E1800" s="20" t="s">
        <v>103</v>
      </c>
      <c r="F1800" s="20">
        <v>0.52</v>
      </c>
      <c r="G1800" s="20">
        <v>0</v>
      </c>
      <c r="H1800" s="20">
        <v>0.91</v>
      </c>
      <c r="I1800" s="20">
        <v>0.09</v>
      </c>
      <c r="J1800" s="20">
        <v>0.3</v>
      </c>
      <c r="K1800" s="20">
        <v>1.8213999999999999</v>
      </c>
      <c r="L1800" s="35">
        <f t="shared" si="86"/>
        <v>0.09</v>
      </c>
      <c r="M1800" s="35">
        <f t="shared" si="87"/>
        <v>1</v>
      </c>
    </row>
    <row r="1801" spans="1:13" ht="40.200000000000003" hidden="1" thickBot="1">
      <c r="A1801" s="35">
        <f t="shared" si="88"/>
        <v>6</v>
      </c>
      <c r="B1801" s="89" t="s">
        <v>23</v>
      </c>
      <c r="C1801" s="89" t="s">
        <v>17</v>
      </c>
      <c r="D1801" s="125" t="s">
        <v>67</v>
      </c>
      <c r="E1801" s="20" t="s">
        <v>105</v>
      </c>
      <c r="F1801" s="20">
        <v>0.52</v>
      </c>
      <c r="G1801" s="20">
        <v>0.26</v>
      </c>
      <c r="H1801" s="20">
        <v>0.65</v>
      </c>
      <c r="I1801" s="20">
        <v>0.09</v>
      </c>
      <c r="J1801" s="20">
        <v>0.28999999999999998</v>
      </c>
      <c r="K1801" s="20">
        <v>1.8128</v>
      </c>
      <c r="L1801" s="35">
        <f t="shared" si="86"/>
        <v>0.09</v>
      </c>
      <c r="M1801" s="35">
        <f t="shared" si="87"/>
        <v>1</v>
      </c>
    </row>
    <row r="1802" spans="1:13" ht="27" hidden="1" thickBot="1">
      <c r="A1802" s="35">
        <f t="shared" si="88"/>
        <v>10</v>
      </c>
      <c r="B1802" s="89" t="s">
        <v>23</v>
      </c>
      <c r="C1802" s="89" t="s">
        <v>17</v>
      </c>
      <c r="D1802" s="125" t="s">
        <v>67</v>
      </c>
      <c r="E1802" s="20" t="s">
        <v>106</v>
      </c>
      <c r="F1802" s="20">
        <v>0.52</v>
      </c>
      <c r="G1802" s="20">
        <v>0</v>
      </c>
      <c r="H1802" s="20">
        <v>0.91</v>
      </c>
      <c r="I1802" s="20">
        <v>0.09</v>
      </c>
      <c r="J1802" s="20">
        <v>0.24</v>
      </c>
      <c r="K1802" s="20">
        <v>1.7663</v>
      </c>
      <c r="L1802" s="35">
        <f t="shared" si="86"/>
        <v>0.09</v>
      </c>
      <c r="M1802" s="35">
        <f t="shared" si="87"/>
        <v>1</v>
      </c>
    </row>
    <row r="1803" spans="1:13" ht="40.200000000000003" hidden="1" thickBot="1">
      <c r="A1803" s="35">
        <f t="shared" si="88"/>
        <v>4</v>
      </c>
      <c r="B1803" s="89" t="s">
        <v>23</v>
      </c>
      <c r="C1803" s="89" t="s">
        <v>17</v>
      </c>
      <c r="D1803" s="125" t="s">
        <v>67</v>
      </c>
      <c r="E1803" s="20" t="s">
        <v>107</v>
      </c>
      <c r="F1803" s="20">
        <v>0.52</v>
      </c>
      <c r="G1803" s="20">
        <v>0</v>
      </c>
      <c r="H1803" s="20">
        <v>0.91</v>
      </c>
      <c r="I1803" s="20">
        <v>0.09</v>
      </c>
      <c r="J1803" s="20">
        <v>0.21</v>
      </c>
      <c r="K1803" s="20">
        <v>1.7359</v>
      </c>
      <c r="L1803" s="35">
        <f t="shared" si="86"/>
        <v>0.09</v>
      </c>
      <c r="M1803" s="35">
        <f t="shared" si="87"/>
        <v>1</v>
      </c>
    </row>
    <row r="1804" spans="1:13" ht="14.4" hidden="1" thickBot="1">
      <c r="A1804" s="35">
        <f t="shared" si="88"/>
        <v>20</v>
      </c>
      <c r="B1804" s="89" t="s">
        <v>23</v>
      </c>
      <c r="C1804" s="89" t="s">
        <v>17</v>
      </c>
      <c r="D1804" s="125" t="s">
        <v>67</v>
      </c>
      <c r="E1804" s="20" t="s">
        <v>108</v>
      </c>
      <c r="F1804" s="20">
        <v>0.52</v>
      </c>
      <c r="G1804" s="20">
        <v>0.02</v>
      </c>
      <c r="H1804" s="20">
        <v>0.88</v>
      </c>
      <c r="I1804" s="20">
        <v>0.09</v>
      </c>
      <c r="J1804" s="20">
        <v>0.2</v>
      </c>
      <c r="K1804" s="20">
        <v>1.7163999999999999</v>
      </c>
      <c r="L1804" s="35">
        <f t="shared" si="86"/>
        <v>0.09</v>
      </c>
      <c r="M1804" s="35">
        <f t="shared" si="87"/>
        <v>1</v>
      </c>
    </row>
    <row r="1805" spans="1:13" ht="40.200000000000003" hidden="1" thickBot="1">
      <c r="A1805" s="35">
        <f t="shared" si="88"/>
        <v>23</v>
      </c>
      <c r="B1805" s="89" t="s">
        <v>23</v>
      </c>
      <c r="C1805" s="89" t="s">
        <v>17</v>
      </c>
      <c r="D1805" s="125" t="s">
        <v>67</v>
      </c>
      <c r="E1805" s="20" t="s">
        <v>110</v>
      </c>
      <c r="F1805" s="20">
        <v>0.52</v>
      </c>
      <c r="G1805" s="20">
        <v>0.22</v>
      </c>
      <c r="H1805" s="20">
        <v>0.62</v>
      </c>
      <c r="I1805" s="20">
        <v>0.09</v>
      </c>
      <c r="J1805" s="20">
        <v>0.26</v>
      </c>
      <c r="K1805" s="20">
        <v>1.7142999999999999</v>
      </c>
      <c r="L1805" s="35">
        <f t="shared" si="86"/>
        <v>0.09</v>
      </c>
      <c r="M1805" s="35">
        <f t="shared" si="87"/>
        <v>1</v>
      </c>
    </row>
    <row r="1806" spans="1:13" ht="40.200000000000003" hidden="1" thickBot="1">
      <c r="A1806" s="35">
        <f t="shared" si="88"/>
        <v>17</v>
      </c>
      <c r="B1806" s="89" t="s">
        <v>23</v>
      </c>
      <c r="C1806" s="89" t="s">
        <v>17</v>
      </c>
      <c r="D1806" s="125" t="s">
        <v>67</v>
      </c>
      <c r="E1806" s="20" t="s">
        <v>109</v>
      </c>
      <c r="F1806" s="20">
        <v>0.52</v>
      </c>
      <c r="G1806" s="20">
        <v>0</v>
      </c>
      <c r="H1806" s="20">
        <v>0.88</v>
      </c>
      <c r="I1806" s="20">
        <v>0.09</v>
      </c>
      <c r="J1806" s="20">
        <v>0.22</v>
      </c>
      <c r="K1806" s="20">
        <v>1.7141</v>
      </c>
      <c r="L1806" s="35">
        <f t="shared" si="86"/>
        <v>0.09</v>
      </c>
      <c r="M1806" s="35">
        <f t="shared" si="87"/>
        <v>1</v>
      </c>
    </row>
    <row r="1807" spans="1:13" ht="27" hidden="1" thickBot="1">
      <c r="A1807" s="35">
        <f t="shared" si="88"/>
        <v>9</v>
      </c>
      <c r="B1807" s="89" t="s">
        <v>23</v>
      </c>
      <c r="C1807" s="89" t="s">
        <v>17</v>
      </c>
      <c r="D1807" s="125" t="s">
        <v>67</v>
      </c>
      <c r="E1807" s="20" t="s">
        <v>111</v>
      </c>
      <c r="F1807" s="20">
        <v>0.52</v>
      </c>
      <c r="G1807" s="20">
        <v>0.2</v>
      </c>
      <c r="H1807" s="20">
        <v>0.62</v>
      </c>
      <c r="I1807" s="20">
        <v>0.09</v>
      </c>
      <c r="J1807" s="20">
        <v>0.22</v>
      </c>
      <c r="K1807" s="20">
        <v>1.6546000000000001</v>
      </c>
      <c r="L1807" s="35">
        <f t="shared" si="86"/>
        <v>0.09</v>
      </c>
      <c r="M1807" s="35">
        <f t="shared" si="87"/>
        <v>1</v>
      </c>
    </row>
    <row r="1808" spans="1:13" ht="40.200000000000003" hidden="1" thickBot="1">
      <c r="A1808" s="35">
        <f t="shared" si="88"/>
        <v>14</v>
      </c>
      <c r="B1808" s="89" t="s">
        <v>23</v>
      </c>
      <c r="C1808" s="89" t="s">
        <v>17</v>
      </c>
      <c r="D1808" s="125" t="s">
        <v>67</v>
      </c>
      <c r="E1808" s="20" t="s">
        <v>112</v>
      </c>
      <c r="F1808" s="20">
        <v>0.52</v>
      </c>
      <c r="G1808" s="20">
        <v>0.2</v>
      </c>
      <c r="H1808" s="20">
        <v>0.62</v>
      </c>
      <c r="I1808" s="20">
        <v>0.09</v>
      </c>
      <c r="J1808" s="20">
        <v>0.22</v>
      </c>
      <c r="K1808" s="20">
        <v>1.6504000000000001</v>
      </c>
      <c r="L1808" s="35">
        <f t="shared" si="86"/>
        <v>0.09</v>
      </c>
      <c r="M1808" s="35">
        <f t="shared" si="87"/>
        <v>1</v>
      </c>
    </row>
    <row r="1809" spans="1:13" ht="40.200000000000003" hidden="1" thickBot="1">
      <c r="A1809" s="35">
        <f t="shared" si="88"/>
        <v>17</v>
      </c>
      <c r="B1809" s="89" t="s">
        <v>23</v>
      </c>
      <c r="C1809" s="89" t="s">
        <v>17</v>
      </c>
      <c r="D1809" s="125" t="s">
        <v>67</v>
      </c>
      <c r="E1809" s="20" t="s">
        <v>113</v>
      </c>
      <c r="F1809" s="20">
        <v>0.52</v>
      </c>
      <c r="G1809" s="20">
        <v>0</v>
      </c>
      <c r="H1809" s="20">
        <v>0.65</v>
      </c>
      <c r="I1809" s="20">
        <v>0.09</v>
      </c>
      <c r="J1809" s="20">
        <v>0.33</v>
      </c>
      <c r="K1809" s="20">
        <v>1.5867</v>
      </c>
      <c r="L1809" s="35">
        <f t="shared" si="86"/>
        <v>0.09</v>
      </c>
      <c r="M1809" s="35">
        <f t="shared" si="87"/>
        <v>1</v>
      </c>
    </row>
    <row r="1810" spans="1:13" ht="14.4" hidden="1" thickBot="1">
      <c r="A1810" s="35">
        <f t="shared" si="88"/>
        <v>2</v>
      </c>
      <c r="B1810" s="89" t="s">
        <v>23</v>
      </c>
      <c r="C1810" s="89" t="s">
        <v>17</v>
      </c>
      <c r="D1810" s="125" t="s">
        <v>67</v>
      </c>
      <c r="E1810" s="20" t="s">
        <v>114</v>
      </c>
      <c r="F1810" s="20">
        <v>0.52</v>
      </c>
      <c r="G1810" s="20">
        <v>0.44</v>
      </c>
      <c r="H1810" s="20">
        <v>0.35</v>
      </c>
      <c r="I1810" s="20">
        <v>0.09</v>
      </c>
      <c r="J1810" s="20">
        <v>0.16</v>
      </c>
      <c r="K1810" s="20">
        <v>1.5627</v>
      </c>
      <c r="L1810" s="35">
        <f t="shared" si="86"/>
        <v>0.09</v>
      </c>
      <c r="M1810" s="35">
        <f t="shared" si="87"/>
        <v>1</v>
      </c>
    </row>
    <row r="1811" spans="1:13" ht="14.4" hidden="1" thickBot="1">
      <c r="A1811" s="35">
        <f t="shared" si="88"/>
        <v>20</v>
      </c>
      <c r="B1811" s="89" t="s">
        <v>23</v>
      </c>
      <c r="C1811" s="89" t="s">
        <v>17</v>
      </c>
      <c r="D1811" s="125" t="s">
        <v>67</v>
      </c>
      <c r="E1811" s="20" t="s">
        <v>115</v>
      </c>
      <c r="F1811" s="20">
        <v>0.52</v>
      </c>
      <c r="G1811" s="20">
        <v>0.02</v>
      </c>
      <c r="H1811" s="20">
        <v>0.62</v>
      </c>
      <c r="I1811" s="20">
        <v>0.09</v>
      </c>
      <c r="J1811" s="20">
        <v>0.17</v>
      </c>
      <c r="K1811" s="20">
        <v>1.4256</v>
      </c>
      <c r="L1811" s="35">
        <f t="shared" si="86"/>
        <v>0.09</v>
      </c>
      <c r="M1811" s="35">
        <f t="shared" si="87"/>
        <v>1</v>
      </c>
    </row>
    <row r="1812" spans="1:13" ht="27" hidden="1" thickBot="1">
      <c r="A1812" s="35">
        <f t="shared" si="88"/>
        <v>21</v>
      </c>
      <c r="B1812" s="89" t="s">
        <v>23</v>
      </c>
      <c r="C1812" s="89" t="s">
        <v>17</v>
      </c>
      <c r="D1812" s="125" t="s">
        <v>116</v>
      </c>
      <c r="E1812" s="20" t="s">
        <v>117</v>
      </c>
      <c r="F1812" s="20">
        <v>0.28999999999999998</v>
      </c>
      <c r="G1812" s="20">
        <v>3.09</v>
      </c>
      <c r="H1812" s="20">
        <v>1.01</v>
      </c>
      <c r="I1812" s="20">
        <v>0.18</v>
      </c>
      <c r="J1812" s="20">
        <v>0.18</v>
      </c>
      <c r="K1812" s="20">
        <v>4.7493999999999996</v>
      </c>
      <c r="L1812" s="35">
        <f t="shared" si="86"/>
        <v>0.09</v>
      </c>
      <c r="M1812" s="35">
        <f t="shared" si="87"/>
        <v>2</v>
      </c>
    </row>
    <row r="1813" spans="1:13" ht="27" hidden="1" thickBot="1">
      <c r="A1813" s="35">
        <f t="shared" si="88"/>
        <v>3</v>
      </c>
      <c r="B1813" s="89" t="s">
        <v>23</v>
      </c>
      <c r="C1813" s="89" t="s">
        <v>17</v>
      </c>
      <c r="D1813" s="125" t="s">
        <v>116</v>
      </c>
      <c r="E1813" s="20" t="s">
        <v>118</v>
      </c>
      <c r="F1813" s="20">
        <v>0.28999999999999998</v>
      </c>
      <c r="G1813" s="20">
        <v>0.03</v>
      </c>
      <c r="H1813" s="20">
        <v>2.4</v>
      </c>
      <c r="I1813" s="20">
        <v>0.09</v>
      </c>
      <c r="J1813" s="20">
        <v>0.12</v>
      </c>
      <c r="K1813" s="20">
        <v>2.9369999999999998</v>
      </c>
      <c r="L1813" s="35">
        <f t="shared" si="86"/>
        <v>0.09</v>
      </c>
      <c r="M1813" s="35">
        <f t="shared" si="87"/>
        <v>1</v>
      </c>
    </row>
    <row r="1814" spans="1:13" ht="27" thickBot="1">
      <c r="A1814" s="35">
        <f t="shared" si="88"/>
        <v>1</v>
      </c>
      <c r="B1814" s="89" t="s">
        <v>23</v>
      </c>
      <c r="C1814" s="89" t="s">
        <v>17</v>
      </c>
      <c r="D1814" s="125" t="s">
        <v>116</v>
      </c>
      <c r="E1814" s="59" t="s">
        <v>119</v>
      </c>
      <c r="F1814" s="20">
        <v>0.28999999999999998</v>
      </c>
      <c r="G1814" s="20">
        <v>1.31</v>
      </c>
      <c r="H1814" s="20">
        <v>1.01</v>
      </c>
      <c r="I1814" s="20">
        <v>0.09</v>
      </c>
      <c r="J1814" s="20">
        <v>0.19</v>
      </c>
      <c r="K1814" s="20">
        <v>2.8856000000000002</v>
      </c>
      <c r="L1814" s="35">
        <f t="shared" si="86"/>
        <v>0.09</v>
      </c>
      <c r="M1814" s="35">
        <f t="shared" si="87"/>
        <v>1</v>
      </c>
    </row>
    <row r="1815" spans="1:13" ht="40.200000000000003" hidden="1" thickBot="1">
      <c r="A1815" s="35">
        <f t="shared" si="88"/>
        <v>17</v>
      </c>
      <c r="B1815" s="89" t="s">
        <v>23</v>
      </c>
      <c r="C1815" s="89" t="s">
        <v>17</v>
      </c>
      <c r="D1815" s="125" t="s">
        <v>116</v>
      </c>
      <c r="E1815" s="20" t="s">
        <v>120</v>
      </c>
      <c r="F1815" s="20">
        <v>0.28999999999999998</v>
      </c>
      <c r="G1815" s="20">
        <v>1.3</v>
      </c>
      <c r="H1815" s="20">
        <v>1.01</v>
      </c>
      <c r="I1815" s="20">
        <v>0.09</v>
      </c>
      <c r="J1815" s="20">
        <v>0.19</v>
      </c>
      <c r="K1815" s="20">
        <v>2.8795000000000002</v>
      </c>
      <c r="L1815" s="35">
        <f t="shared" si="86"/>
        <v>0.09</v>
      </c>
      <c r="M1815" s="35">
        <f t="shared" si="87"/>
        <v>1</v>
      </c>
    </row>
    <row r="1816" spans="1:13" ht="27" hidden="1" thickBot="1">
      <c r="A1816" s="35">
        <f t="shared" si="88"/>
        <v>16</v>
      </c>
      <c r="B1816" s="89" t="s">
        <v>23</v>
      </c>
      <c r="C1816" s="89" t="s">
        <v>17</v>
      </c>
      <c r="D1816" s="125" t="s">
        <v>116</v>
      </c>
      <c r="E1816" s="20" t="s">
        <v>121</v>
      </c>
      <c r="F1816" s="20">
        <v>0.28999999999999998</v>
      </c>
      <c r="G1816" s="20">
        <v>1.17</v>
      </c>
      <c r="H1816" s="20">
        <v>1.01</v>
      </c>
      <c r="I1816" s="20">
        <v>0.09</v>
      </c>
      <c r="J1816" s="20">
        <v>0.15</v>
      </c>
      <c r="K1816" s="20">
        <v>2.7082000000000002</v>
      </c>
      <c r="L1816" s="35">
        <f t="shared" si="86"/>
        <v>0.09</v>
      </c>
      <c r="M1816" s="35">
        <f t="shared" si="87"/>
        <v>1</v>
      </c>
    </row>
    <row r="1817" spans="1:13" ht="27" hidden="1" thickBot="1">
      <c r="A1817" s="35">
        <f t="shared" si="88"/>
        <v>19</v>
      </c>
      <c r="B1817" s="89" t="s">
        <v>23</v>
      </c>
      <c r="C1817" s="89" t="s">
        <v>17</v>
      </c>
      <c r="D1817" s="125" t="s">
        <v>116</v>
      </c>
      <c r="E1817" s="20" t="s">
        <v>122</v>
      </c>
      <c r="F1817" s="20">
        <v>0.28999999999999998</v>
      </c>
      <c r="G1817" s="20">
        <v>1</v>
      </c>
      <c r="H1817" s="20">
        <v>1.01</v>
      </c>
      <c r="I1817" s="20">
        <v>0.09</v>
      </c>
      <c r="J1817" s="20">
        <v>0.15</v>
      </c>
      <c r="K1817" s="20">
        <v>2.5390999999999999</v>
      </c>
      <c r="L1817" s="35">
        <f t="shared" si="86"/>
        <v>0.09</v>
      </c>
      <c r="M1817" s="35">
        <f t="shared" si="87"/>
        <v>1</v>
      </c>
    </row>
    <row r="1818" spans="1:13" ht="27" hidden="1" thickBot="1">
      <c r="A1818" s="35">
        <f t="shared" si="88"/>
        <v>13</v>
      </c>
      <c r="B1818" s="89" t="s">
        <v>23</v>
      </c>
      <c r="C1818" s="89" t="s">
        <v>17</v>
      </c>
      <c r="D1818" s="125" t="s">
        <v>116</v>
      </c>
      <c r="E1818" s="20" t="s">
        <v>123</v>
      </c>
      <c r="F1818" s="20">
        <v>0.28999999999999998</v>
      </c>
      <c r="G1818" s="20">
        <v>0.94</v>
      </c>
      <c r="H1818" s="20">
        <v>1.01</v>
      </c>
      <c r="I1818" s="20">
        <v>0.09</v>
      </c>
      <c r="J1818" s="20">
        <v>0.12</v>
      </c>
      <c r="K1818" s="20">
        <v>2.4499</v>
      </c>
      <c r="L1818" s="35">
        <f t="shared" si="86"/>
        <v>0.09</v>
      </c>
      <c r="M1818" s="35">
        <f t="shared" si="87"/>
        <v>1</v>
      </c>
    </row>
    <row r="1819" spans="1:13" ht="27" hidden="1" thickBot="1">
      <c r="A1819" s="35">
        <f t="shared" si="88"/>
        <v>13</v>
      </c>
      <c r="B1819" s="89" t="s">
        <v>23</v>
      </c>
      <c r="C1819" s="89" t="s">
        <v>17</v>
      </c>
      <c r="D1819" s="125" t="s">
        <v>116</v>
      </c>
      <c r="E1819" s="20" t="s">
        <v>125</v>
      </c>
      <c r="F1819" s="20">
        <v>0.28999999999999998</v>
      </c>
      <c r="G1819" s="20">
        <v>0.91</v>
      </c>
      <c r="H1819" s="20">
        <v>0.93</v>
      </c>
      <c r="I1819" s="20">
        <v>0.09</v>
      </c>
      <c r="J1819" s="20">
        <v>0.12</v>
      </c>
      <c r="K1819" s="20">
        <v>2.3447</v>
      </c>
      <c r="L1819" s="35">
        <f t="shared" si="86"/>
        <v>0.09</v>
      </c>
      <c r="M1819" s="35">
        <f t="shared" si="87"/>
        <v>1</v>
      </c>
    </row>
    <row r="1820" spans="1:13" ht="27" hidden="1" thickBot="1">
      <c r="A1820" s="35">
        <f t="shared" si="88"/>
        <v>5</v>
      </c>
      <c r="B1820" s="89" t="s">
        <v>23</v>
      </c>
      <c r="C1820" s="89" t="s">
        <v>17</v>
      </c>
      <c r="D1820" s="125" t="s">
        <v>116</v>
      </c>
      <c r="E1820" s="20" t="s">
        <v>124</v>
      </c>
      <c r="F1820" s="20">
        <v>0.28999999999999998</v>
      </c>
      <c r="G1820" s="20">
        <v>0.87</v>
      </c>
      <c r="H1820" s="20">
        <v>1.01</v>
      </c>
      <c r="I1820" s="20">
        <v>0.09</v>
      </c>
      <c r="J1820" s="20">
        <v>0.08</v>
      </c>
      <c r="K1820" s="20">
        <v>2.3431000000000002</v>
      </c>
      <c r="L1820" s="35">
        <f t="shared" si="86"/>
        <v>0.09</v>
      </c>
      <c r="M1820" s="35">
        <f t="shared" si="87"/>
        <v>1</v>
      </c>
    </row>
    <row r="1821" spans="1:13" ht="27" hidden="1" thickBot="1">
      <c r="A1821" s="35">
        <f t="shared" si="88"/>
        <v>7</v>
      </c>
      <c r="B1821" s="89" t="s">
        <v>23</v>
      </c>
      <c r="C1821" s="89" t="s">
        <v>17</v>
      </c>
      <c r="D1821" s="125" t="s">
        <v>116</v>
      </c>
      <c r="E1821" s="20" t="s">
        <v>127</v>
      </c>
      <c r="F1821" s="20">
        <v>0.28999999999999998</v>
      </c>
      <c r="G1821" s="20">
        <v>0.71</v>
      </c>
      <c r="H1821" s="20">
        <v>1.01</v>
      </c>
      <c r="I1821" s="20">
        <v>0.18</v>
      </c>
      <c r="J1821" s="20">
        <v>0.12</v>
      </c>
      <c r="K1821" s="20">
        <v>2.3119999999999998</v>
      </c>
      <c r="L1821" s="35">
        <f t="shared" si="86"/>
        <v>0.09</v>
      </c>
      <c r="M1821" s="35">
        <f t="shared" si="87"/>
        <v>2</v>
      </c>
    </row>
    <row r="1822" spans="1:13" ht="14.4" hidden="1" thickBot="1">
      <c r="A1822" s="35">
        <f t="shared" si="88"/>
        <v>2</v>
      </c>
      <c r="B1822" s="89" t="s">
        <v>23</v>
      </c>
      <c r="C1822" s="89" t="s">
        <v>17</v>
      </c>
      <c r="D1822" s="125" t="s">
        <v>116</v>
      </c>
      <c r="E1822" s="20" t="s">
        <v>183</v>
      </c>
      <c r="F1822" s="20">
        <v>0.28999999999999998</v>
      </c>
      <c r="G1822" s="20">
        <v>0.71</v>
      </c>
      <c r="H1822" s="20">
        <v>1.01</v>
      </c>
      <c r="I1822" s="20">
        <v>0.09</v>
      </c>
      <c r="J1822" s="20">
        <v>0.14000000000000001</v>
      </c>
      <c r="K1822" s="20">
        <v>2.2414000000000001</v>
      </c>
      <c r="L1822" s="35">
        <f t="shared" si="86"/>
        <v>0.09</v>
      </c>
      <c r="M1822" s="35">
        <f t="shared" si="87"/>
        <v>1</v>
      </c>
    </row>
    <row r="1823" spans="1:13" ht="27" hidden="1" thickBot="1">
      <c r="A1823" s="35">
        <f t="shared" si="88"/>
        <v>10</v>
      </c>
      <c r="B1823" s="89" t="s">
        <v>23</v>
      </c>
      <c r="C1823" s="89" t="s">
        <v>17</v>
      </c>
      <c r="D1823" s="125" t="s">
        <v>116</v>
      </c>
      <c r="E1823" s="20" t="s">
        <v>126</v>
      </c>
      <c r="F1823" s="20">
        <v>0.28999999999999998</v>
      </c>
      <c r="G1823" s="20">
        <v>0.71</v>
      </c>
      <c r="H1823" s="20">
        <v>1.01</v>
      </c>
      <c r="I1823" s="20">
        <v>0.09</v>
      </c>
      <c r="J1823" s="20">
        <v>0.13</v>
      </c>
      <c r="K1823" s="20">
        <v>2.2359</v>
      </c>
      <c r="L1823" s="35">
        <f t="shared" si="86"/>
        <v>0.09</v>
      </c>
      <c r="M1823" s="35">
        <f t="shared" si="87"/>
        <v>1</v>
      </c>
    </row>
    <row r="1824" spans="1:13" ht="40.200000000000003" hidden="1" thickBot="1">
      <c r="A1824" s="35">
        <f t="shared" si="88"/>
        <v>23</v>
      </c>
      <c r="B1824" s="89" t="s">
        <v>23</v>
      </c>
      <c r="C1824" s="89" t="s">
        <v>17</v>
      </c>
      <c r="D1824" s="125" t="s">
        <v>116</v>
      </c>
      <c r="E1824" s="20" t="s">
        <v>128</v>
      </c>
      <c r="F1824" s="20">
        <v>0.28999999999999998</v>
      </c>
      <c r="G1824" s="20">
        <v>0.68</v>
      </c>
      <c r="H1824" s="20">
        <v>1.01</v>
      </c>
      <c r="I1824" s="20">
        <v>0.09</v>
      </c>
      <c r="J1824" s="20">
        <v>0.11</v>
      </c>
      <c r="K1824" s="20">
        <v>2.1797</v>
      </c>
      <c r="L1824" s="35">
        <f t="shared" si="86"/>
        <v>0.09</v>
      </c>
      <c r="M1824" s="35">
        <f t="shared" si="87"/>
        <v>1</v>
      </c>
    </row>
    <row r="1825" spans="1:13" ht="40.200000000000003" hidden="1" thickBot="1">
      <c r="A1825" s="35">
        <f t="shared" si="88"/>
        <v>23</v>
      </c>
      <c r="B1825" s="89" t="s">
        <v>23</v>
      </c>
      <c r="C1825" s="89" t="s">
        <v>17</v>
      </c>
      <c r="D1825" s="125" t="s">
        <v>116</v>
      </c>
      <c r="E1825" s="20" t="s">
        <v>129</v>
      </c>
      <c r="F1825" s="20">
        <v>0.28999999999999998</v>
      </c>
      <c r="G1825" s="20">
        <v>0.67</v>
      </c>
      <c r="H1825" s="20">
        <v>1.01</v>
      </c>
      <c r="I1825" s="20">
        <v>0.09</v>
      </c>
      <c r="J1825" s="20">
        <v>0.1</v>
      </c>
      <c r="K1825" s="20">
        <v>2.1606000000000001</v>
      </c>
      <c r="L1825" s="35">
        <f t="shared" si="86"/>
        <v>0.09</v>
      </c>
      <c r="M1825" s="35">
        <f t="shared" si="87"/>
        <v>1</v>
      </c>
    </row>
    <row r="1826" spans="1:13" ht="27" hidden="1" thickBot="1">
      <c r="A1826" s="35">
        <f t="shared" si="88"/>
        <v>9</v>
      </c>
      <c r="B1826" s="89" t="s">
        <v>23</v>
      </c>
      <c r="C1826" s="89" t="s">
        <v>17</v>
      </c>
      <c r="D1826" s="125" t="s">
        <v>116</v>
      </c>
      <c r="E1826" s="20" t="s">
        <v>130</v>
      </c>
      <c r="F1826" s="20">
        <v>0.28999999999999998</v>
      </c>
      <c r="G1826" s="20">
        <v>0.57999999999999996</v>
      </c>
      <c r="H1826" s="20">
        <v>1.01</v>
      </c>
      <c r="I1826" s="20">
        <v>0.09</v>
      </c>
      <c r="J1826" s="20">
        <v>0.13</v>
      </c>
      <c r="K1826" s="20">
        <v>2.1044999999999998</v>
      </c>
      <c r="L1826" s="35">
        <f t="shared" si="86"/>
        <v>0.09</v>
      </c>
      <c r="M1826" s="35">
        <f t="shared" si="87"/>
        <v>1</v>
      </c>
    </row>
    <row r="1827" spans="1:13" ht="27" hidden="1" thickBot="1">
      <c r="A1827" s="35">
        <f t="shared" si="88"/>
        <v>11</v>
      </c>
      <c r="B1827" s="89" t="s">
        <v>23</v>
      </c>
      <c r="C1827" s="89" t="s">
        <v>17</v>
      </c>
      <c r="D1827" s="125" t="s">
        <v>116</v>
      </c>
      <c r="E1827" s="20" t="s">
        <v>131</v>
      </c>
      <c r="F1827" s="20">
        <v>0.28999999999999998</v>
      </c>
      <c r="G1827" s="20">
        <v>0.57999999999999996</v>
      </c>
      <c r="H1827" s="20">
        <v>1.01</v>
      </c>
      <c r="I1827" s="20">
        <v>0.09</v>
      </c>
      <c r="J1827" s="20">
        <v>0.12</v>
      </c>
      <c r="K1827" s="20">
        <v>2.0926999999999998</v>
      </c>
      <c r="L1827" s="35">
        <f t="shared" si="86"/>
        <v>0.09</v>
      </c>
      <c r="M1827" s="35">
        <f t="shared" si="87"/>
        <v>1</v>
      </c>
    </row>
    <row r="1828" spans="1:13" ht="27" hidden="1" thickBot="1">
      <c r="A1828" s="35">
        <f t="shared" si="88"/>
        <v>9</v>
      </c>
      <c r="B1828" s="89" t="s">
        <v>23</v>
      </c>
      <c r="C1828" s="89" t="s">
        <v>17</v>
      </c>
      <c r="D1828" s="125" t="s">
        <v>116</v>
      </c>
      <c r="E1828" s="20" t="s">
        <v>132</v>
      </c>
      <c r="F1828" s="20">
        <v>0.28999999999999998</v>
      </c>
      <c r="G1828" s="20">
        <v>0.61</v>
      </c>
      <c r="H1828" s="20">
        <v>1.01</v>
      </c>
      <c r="I1828" s="20">
        <v>0.09</v>
      </c>
      <c r="J1828" s="20">
        <v>0.09</v>
      </c>
      <c r="K1828" s="20">
        <v>2.0924999999999998</v>
      </c>
      <c r="L1828" s="35">
        <f t="shared" si="86"/>
        <v>0.09</v>
      </c>
      <c r="M1828" s="35">
        <f t="shared" si="87"/>
        <v>1</v>
      </c>
    </row>
    <row r="1829" spans="1:13" ht="40.200000000000003" hidden="1" thickBot="1">
      <c r="A1829" s="35">
        <f t="shared" si="88"/>
        <v>23</v>
      </c>
      <c r="B1829" s="89" t="s">
        <v>23</v>
      </c>
      <c r="C1829" s="89" t="s">
        <v>17</v>
      </c>
      <c r="D1829" s="125" t="s">
        <v>116</v>
      </c>
      <c r="E1829" s="20" t="s">
        <v>133</v>
      </c>
      <c r="F1829" s="20">
        <v>0.28999999999999998</v>
      </c>
      <c r="G1829" s="20">
        <v>0.67</v>
      </c>
      <c r="H1829" s="20">
        <v>0.93</v>
      </c>
      <c r="I1829" s="20">
        <v>0.09</v>
      </c>
      <c r="J1829" s="20">
        <v>0.1</v>
      </c>
      <c r="K1829" s="20">
        <v>2.0831</v>
      </c>
      <c r="L1829" s="35">
        <f t="shared" si="86"/>
        <v>0.09</v>
      </c>
      <c r="M1829" s="35">
        <f t="shared" si="87"/>
        <v>1</v>
      </c>
    </row>
    <row r="1830" spans="1:13" ht="27" hidden="1" thickBot="1">
      <c r="A1830" s="35">
        <f t="shared" si="88"/>
        <v>7</v>
      </c>
      <c r="B1830" s="89" t="s">
        <v>23</v>
      </c>
      <c r="C1830" s="89" t="s">
        <v>17</v>
      </c>
      <c r="D1830" s="125" t="s">
        <v>116</v>
      </c>
      <c r="E1830" s="20" t="s">
        <v>135</v>
      </c>
      <c r="F1830" s="20">
        <v>0.28999999999999998</v>
      </c>
      <c r="G1830" s="20">
        <v>0.49</v>
      </c>
      <c r="H1830" s="20">
        <v>1.01</v>
      </c>
      <c r="I1830" s="20">
        <v>0.18</v>
      </c>
      <c r="J1830" s="20">
        <v>7.0000000000000007E-2</v>
      </c>
      <c r="K1830" s="20">
        <v>2.0384000000000002</v>
      </c>
      <c r="L1830" s="35">
        <f t="shared" si="86"/>
        <v>0.09</v>
      </c>
      <c r="M1830" s="35">
        <f t="shared" si="87"/>
        <v>2</v>
      </c>
    </row>
    <row r="1831" spans="1:13" ht="27" hidden="1" thickBot="1">
      <c r="A1831" s="35">
        <f t="shared" si="88"/>
        <v>9</v>
      </c>
      <c r="B1831" s="89" t="s">
        <v>23</v>
      </c>
      <c r="C1831" s="89" t="s">
        <v>17</v>
      </c>
      <c r="D1831" s="125" t="s">
        <v>116</v>
      </c>
      <c r="E1831" s="20" t="s">
        <v>134</v>
      </c>
      <c r="F1831" s="20">
        <v>0.28999999999999998</v>
      </c>
      <c r="G1831" s="20">
        <v>0.61</v>
      </c>
      <c r="H1831" s="20">
        <v>0.93</v>
      </c>
      <c r="I1831" s="20">
        <v>0.09</v>
      </c>
      <c r="J1831" s="20">
        <v>0.09</v>
      </c>
      <c r="K1831" s="20">
        <v>2.0097</v>
      </c>
      <c r="L1831" s="35">
        <f t="shared" si="86"/>
        <v>0.09</v>
      </c>
      <c r="M1831" s="35">
        <f t="shared" si="87"/>
        <v>1</v>
      </c>
    </row>
    <row r="1832" spans="1:13" ht="27" hidden="1" thickBot="1">
      <c r="A1832" s="35">
        <f t="shared" si="88"/>
        <v>11</v>
      </c>
      <c r="B1832" s="89" t="s">
        <v>23</v>
      </c>
      <c r="C1832" s="89" t="s">
        <v>17</v>
      </c>
      <c r="D1832" s="125" t="s">
        <v>116</v>
      </c>
      <c r="E1832" s="20" t="s">
        <v>136</v>
      </c>
      <c r="F1832" s="20">
        <v>0.28999999999999998</v>
      </c>
      <c r="G1832" s="20">
        <v>0.46</v>
      </c>
      <c r="H1832" s="20">
        <v>1.01</v>
      </c>
      <c r="I1832" s="20">
        <v>0.09</v>
      </c>
      <c r="J1832" s="20">
        <v>0.08</v>
      </c>
      <c r="K1832" s="20">
        <v>1.9308000000000001</v>
      </c>
      <c r="L1832" s="35">
        <f t="shared" si="86"/>
        <v>0.09</v>
      </c>
      <c r="M1832" s="35">
        <f t="shared" si="87"/>
        <v>1</v>
      </c>
    </row>
    <row r="1833" spans="1:13" ht="40.200000000000003" hidden="1" thickBot="1">
      <c r="A1833" s="35">
        <f t="shared" si="88"/>
        <v>6</v>
      </c>
      <c r="B1833" s="89" t="s">
        <v>23</v>
      </c>
      <c r="C1833" s="89" t="s">
        <v>17</v>
      </c>
      <c r="D1833" s="125" t="s">
        <v>116</v>
      </c>
      <c r="E1833" s="20" t="s">
        <v>137</v>
      </c>
      <c r="F1833" s="20">
        <v>0.28999999999999998</v>
      </c>
      <c r="G1833" s="20">
        <v>0.51</v>
      </c>
      <c r="H1833" s="20">
        <v>0.93</v>
      </c>
      <c r="I1833" s="20">
        <v>0.09</v>
      </c>
      <c r="J1833" s="20">
        <v>0.09</v>
      </c>
      <c r="K1833" s="20">
        <v>1.9135</v>
      </c>
      <c r="L1833" s="35">
        <f t="shared" si="86"/>
        <v>0.09</v>
      </c>
      <c r="M1833" s="35">
        <f t="shared" si="87"/>
        <v>1</v>
      </c>
    </row>
    <row r="1834" spans="1:13" ht="14.4" hidden="1" thickBot="1">
      <c r="A1834" s="35">
        <f t="shared" si="88"/>
        <v>8</v>
      </c>
      <c r="B1834" s="89" t="s">
        <v>23</v>
      </c>
      <c r="C1834" s="89" t="s">
        <v>17</v>
      </c>
      <c r="D1834" s="125" t="s">
        <v>116</v>
      </c>
      <c r="E1834" s="20" t="s">
        <v>184</v>
      </c>
      <c r="F1834" s="20">
        <v>0.28999999999999998</v>
      </c>
      <c r="G1834" s="20">
        <v>0.3</v>
      </c>
      <c r="H1834" s="20">
        <v>1.01</v>
      </c>
      <c r="I1834" s="20">
        <v>0.18</v>
      </c>
      <c r="J1834" s="20">
        <v>0.12</v>
      </c>
      <c r="K1834" s="20">
        <v>1.8967000000000001</v>
      </c>
      <c r="L1834" s="35">
        <f t="shared" si="86"/>
        <v>0.09</v>
      </c>
      <c r="M1834" s="35">
        <f t="shared" si="87"/>
        <v>2</v>
      </c>
    </row>
    <row r="1835" spans="1:13" ht="14.4" hidden="1" thickBot="1">
      <c r="A1835" s="35">
        <f t="shared" si="88"/>
        <v>8</v>
      </c>
      <c r="B1835" s="89" t="s">
        <v>23</v>
      </c>
      <c r="C1835" s="89" t="s">
        <v>17</v>
      </c>
      <c r="D1835" s="125" t="s">
        <v>116</v>
      </c>
      <c r="E1835" s="20" t="s">
        <v>185</v>
      </c>
      <c r="F1835" s="20">
        <v>0.28999999999999998</v>
      </c>
      <c r="G1835" s="20">
        <v>0.3</v>
      </c>
      <c r="H1835" s="20">
        <v>0.93</v>
      </c>
      <c r="I1835" s="20">
        <v>0.18</v>
      </c>
      <c r="J1835" s="20">
        <v>0.12</v>
      </c>
      <c r="K1835" s="20">
        <v>1.8166</v>
      </c>
      <c r="L1835" s="35">
        <f t="shared" si="86"/>
        <v>0.09</v>
      </c>
      <c r="M1835" s="35">
        <f t="shared" si="87"/>
        <v>2</v>
      </c>
    </row>
    <row r="1836" spans="1:13" ht="40.200000000000003" hidden="1" thickBot="1">
      <c r="A1836" s="35">
        <f t="shared" si="88"/>
        <v>14</v>
      </c>
      <c r="B1836" s="89" t="s">
        <v>23</v>
      </c>
      <c r="C1836" s="89" t="s">
        <v>17</v>
      </c>
      <c r="D1836" s="125" t="s">
        <v>116</v>
      </c>
      <c r="E1836" s="20" t="s">
        <v>138</v>
      </c>
      <c r="F1836" s="20">
        <v>0.28999999999999998</v>
      </c>
      <c r="G1836" s="20">
        <v>0.31</v>
      </c>
      <c r="H1836" s="20">
        <v>1.01</v>
      </c>
      <c r="I1836" s="20">
        <v>0.09</v>
      </c>
      <c r="J1836" s="20">
        <v>0.1</v>
      </c>
      <c r="K1836" s="20">
        <v>1.8018000000000001</v>
      </c>
      <c r="L1836" s="35">
        <f t="shared" si="86"/>
        <v>0.09</v>
      </c>
      <c r="M1836" s="35">
        <f t="shared" si="87"/>
        <v>1</v>
      </c>
    </row>
    <row r="1837" spans="1:13" ht="27" hidden="1" thickBot="1">
      <c r="A1837" s="35">
        <f t="shared" si="88"/>
        <v>12</v>
      </c>
      <c r="B1837" s="89" t="s">
        <v>23</v>
      </c>
      <c r="C1837" s="89" t="s">
        <v>17</v>
      </c>
      <c r="D1837" s="125" t="s">
        <v>116</v>
      </c>
      <c r="E1837" s="20" t="s">
        <v>186</v>
      </c>
      <c r="F1837" s="20">
        <v>0.28999999999999998</v>
      </c>
      <c r="G1837" s="20">
        <v>0.3</v>
      </c>
      <c r="H1837" s="20">
        <v>1.01</v>
      </c>
      <c r="I1837" s="20">
        <v>0.09</v>
      </c>
      <c r="J1837" s="20">
        <v>0.11</v>
      </c>
      <c r="K1837" s="20">
        <v>1.7978000000000001</v>
      </c>
      <c r="L1837" s="35">
        <f t="shared" si="86"/>
        <v>0.09</v>
      </c>
      <c r="M1837" s="35">
        <f t="shared" si="87"/>
        <v>1</v>
      </c>
    </row>
    <row r="1838" spans="1:13" ht="27" hidden="1" thickBot="1">
      <c r="A1838" s="35">
        <f t="shared" si="88"/>
        <v>3</v>
      </c>
      <c r="B1838" s="89" t="s">
        <v>23</v>
      </c>
      <c r="C1838" s="89" t="s">
        <v>17</v>
      </c>
      <c r="D1838" s="125" t="s">
        <v>116</v>
      </c>
      <c r="E1838" s="20" t="s">
        <v>139</v>
      </c>
      <c r="F1838" s="20">
        <v>0.28999999999999998</v>
      </c>
      <c r="G1838" s="20">
        <v>0.28000000000000003</v>
      </c>
      <c r="H1838" s="20">
        <v>1.01</v>
      </c>
      <c r="I1838" s="20">
        <v>0.09</v>
      </c>
      <c r="J1838" s="20">
        <v>0.12</v>
      </c>
      <c r="K1838" s="20">
        <v>1.7830999999999999</v>
      </c>
      <c r="L1838" s="35">
        <f t="shared" si="86"/>
        <v>0.09</v>
      </c>
      <c r="M1838" s="35">
        <f t="shared" si="87"/>
        <v>1</v>
      </c>
    </row>
    <row r="1839" spans="1:13" ht="27" hidden="1" thickBot="1">
      <c r="A1839" s="35">
        <f t="shared" si="88"/>
        <v>19</v>
      </c>
      <c r="B1839" s="89" t="s">
        <v>23</v>
      </c>
      <c r="C1839" s="89" t="s">
        <v>17</v>
      </c>
      <c r="D1839" s="125" t="s">
        <v>116</v>
      </c>
      <c r="E1839" s="20" t="s">
        <v>140</v>
      </c>
      <c r="F1839" s="20">
        <v>0.28999999999999998</v>
      </c>
      <c r="G1839" s="20">
        <v>0.33</v>
      </c>
      <c r="H1839" s="20">
        <v>1.01</v>
      </c>
      <c r="I1839" s="20">
        <v>0.09</v>
      </c>
      <c r="J1839" s="20">
        <v>0.06</v>
      </c>
      <c r="K1839" s="20">
        <v>1.7825</v>
      </c>
      <c r="L1839" s="35">
        <f t="shared" si="86"/>
        <v>0.09</v>
      </c>
      <c r="M1839" s="35">
        <f t="shared" si="87"/>
        <v>1</v>
      </c>
    </row>
    <row r="1840" spans="1:13" ht="40.200000000000003" hidden="1" thickBot="1">
      <c r="A1840" s="35">
        <f t="shared" si="88"/>
        <v>14</v>
      </c>
      <c r="B1840" s="89" t="s">
        <v>23</v>
      </c>
      <c r="C1840" s="89" t="s">
        <v>17</v>
      </c>
      <c r="D1840" s="125" t="s">
        <v>116</v>
      </c>
      <c r="E1840" s="20" t="s">
        <v>141</v>
      </c>
      <c r="F1840" s="20">
        <v>0.28999999999999998</v>
      </c>
      <c r="G1840" s="20">
        <v>0.31</v>
      </c>
      <c r="H1840" s="20">
        <v>1.01</v>
      </c>
      <c r="I1840" s="20">
        <v>0.09</v>
      </c>
      <c r="J1840" s="20">
        <v>7.0000000000000007E-2</v>
      </c>
      <c r="K1840" s="20">
        <v>1.7729999999999999</v>
      </c>
      <c r="L1840" s="35">
        <f t="shared" ref="L1840:L1903" si="89">_xlfn.MINIFS($I$1455:$I$2460,$B$1455:$B$2460,B1840,$D$1455:$D$2460,D1840)</f>
        <v>0.09</v>
      </c>
      <c r="M1840" s="35">
        <f t="shared" ref="M1840:M1903" si="90">ROUND(I1840/L1840,0)</f>
        <v>1</v>
      </c>
    </row>
    <row r="1841" spans="1:13" ht="27" hidden="1" thickBot="1">
      <c r="A1841" s="35">
        <f t="shared" si="88"/>
        <v>5</v>
      </c>
      <c r="B1841" s="89" t="s">
        <v>23</v>
      </c>
      <c r="C1841" s="89" t="s">
        <v>17</v>
      </c>
      <c r="D1841" s="125" t="s">
        <v>116</v>
      </c>
      <c r="E1841" s="20" t="s">
        <v>142</v>
      </c>
      <c r="F1841" s="20">
        <v>0.28999999999999998</v>
      </c>
      <c r="G1841" s="20">
        <v>0.36</v>
      </c>
      <c r="H1841" s="20">
        <v>0.93</v>
      </c>
      <c r="I1841" s="20">
        <v>0.09</v>
      </c>
      <c r="J1841" s="20">
        <v>0.09</v>
      </c>
      <c r="K1841" s="20">
        <v>1.7611000000000001</v>
      </c>
      <c r="L1841" s="35">
        <f t="shared" si="89"/>
        <v>0.09</v>
      </c>
      <c r="M1841" s="35">
        <f t="shared" si="90"/>
        <v>1</v>
      </c>
    </row>
    <row r="1842" spans="1:13" ht="27" hidden="1" thickBot="1">
      <c r="A1842" s="35">
        <f t="shared" si="88"/>
        <v>18</v>
      </c>
      <c r="B1842" s="89" t="s">
        <v>23</v>
      </c>
      <c r="C1842" s="89" t="s">
        <v>17</v>
      </c>
      <c r="D1842" s="125" t="s">
        <v>116</v>
      </c>
      <c r="E1842" s="20" t="s">
        <v>187</v>
      </c>
      <c r="F1842" s="20">
        <v>0.3</v>
      </c>
      <c r="G1842" s="20">
        <v>0.17</v>
      </c>
      <c r="H1842" s="20">
        <v>1.01</v>
      </c>
      <c r="I1842" s="20">
        <v>0.09</v>
      </c>
      <c r="J1842" s="20">
        <v>0.14000000000000001</v>
      </c>
      <c r="K1842" s="20">
        <v>1.7081999999999999</v>
      </c>
      <c r="L1842" s="35">
        <f t="shared" si="89"/>
        <v>0.09</v>
      </c>
      <c r="M1842" s="35">
        <f t="shared" si="90"/>
        <v>1</v>
      </c>
    </row>
    <row r="1843" spans="1:13" ht="27" hidden="1" thickBot="1">
      <c r="A1843" s="35">
        <f t="shared" si="88"/>
        <v>12</v>
      </c>
      <c r="B1843" s="89" t="s">
        <v>23</v>
      </c>
      <c r="C1843" s="89" t="s">
        <v>17</v>
      </c>
      <c r="D1843" s="125" t="s">
        <v>116</v>
      </c>
      <c r="E1843" s="20" t="s">
        <v>188</v>
      </c>
      <c r="F1843" s="20">
        <v>0.28999999999999998</v>
      </c>
      <c r="G1843" s="20">
        <v>0.26</v>
      </c>
      <c r="H1843" s="20">
        <v>1.01</v>
      </c>
      <c r="I1843" s="20">
        <v>0.09</v>
      </c>
      <c r="J1843" s="20">
        <v>0.05</v>
      </c>
      <c r="K1843" s="20">
        <v>1.6960999999999999</v>
      </c>
      <c r="L1843" s="35">
        <f t="shared" si="89"/>
        <v>0.09</v>
      </c>
      <c r="M1843" s="35">
        <f t="shared" si="90"/>
        <v>1</v>
      </c>
    </row>
    <row r="1844" spans="1:13" ht="40.200000000000003" hidden="1" thickBot="1">
      <c r="A1844" s="35">
        <f t="shared" si="88"/>
        <v>14</v>
      </c>
      <c r="B1844" s="89" t="s">
        <v>23</v>
      </c>
      <c r="C1844" s="89" t="s">
        <v>17</v>
      </c>
      <c r="D1844" s="125" t="s">
        <v>116</v>
      </c>
      <c r="E1844" s="20" t="s">
        <v>143</v>
      </c>
      <c r="F1844" s="20">
        <v>0.28999999999999998</v>
      </c>
      <c r="G1844" s="20">
        <v>0.31</v>
      </c>
      <c r="H1844" s="20">
        <v>0.93</v>
      </c>
      <c r="I1844" s="20">
        <v>0.09</v>
      </c>
      <c r="J1844" s="20">
        <v>7.0000000000000007E-2</v>
      </c>
      <c r="K1844" s="20">
        <v>1.6943999999999999</v>
      </c>
      <c r="L1844" s="35">
        <f t="shared" si="89"/>
        <v>0.09</v>
      </c>
      <c r="M1844" s="35">
        <f t="shared" si="90"/>
        <v>1</v>
      </c>
    </row>
    <row r="1845" spans="1:13" ht="27" hidden="1" thickBot="1">
      <c r="A1845" s="35">
        <f t="shared" si="88"/>
        <v>12</v>
      </c>
      <c r="B1845" s="89" t="s">
        <v>23</v>
      </c>
      <c r="C1845" s="89" t="s">
        <v>17</v>
      </c>
      <c r="D1845" s="125" t="s">
        <v>116</v>
      </c>
      <c r="E1845" s="20" t="s">
        <v>189</v>
      </c>
      <c r="F1845" s="20">
        <v>0.28999999999999998</v>
      </c>
      <c r="G1845" s="20">
        <v>0.3</v>
      </c>
      <c r="H1845" s="20">
        <v>0.93</v>
      </c>
      <c r="I1845" s="20">
        <v>0.09</v>
      </c>
      <c r="J1845" s="20">
        <v>0.08</v>
      </c>
      <c r="K1845" s="20">
        <v>1.6907000000000001</v>
      </c>
      <c r="L1845" s="35">
        <f t="shared" si="89"/>
        <v>0.09</v>
      </c>
      <c r="M1845" s="35">
        <f t="shared" si="90"/>
        <v>1</v>
      </c>
    </row>
    <row r="1846" spans="1:13" ht="27" hidden="1" thickBot="1">
      <c r="A1846" s="35">
        <f t="shared" si="88"/>
        <v>13</v>
      </c>
      <c r="B1846" s="89" t="s">
        <v>23</v>
      </c>
      <c r="C1846" s="89" t="s">
        <v>17</v>
      </c>
      <c r="D1846" s="125" t="s">
        <v>116</v>
      </c>
      <c r="E1846" s="20" t="s">
        <v>154</v>
      </c>
      <c r="F1846" s="20">
        <v>0.59</v>
      </c>
      <c r="G1846" s="20">
        <v>0.69</v>
      </c>
      <c r="H1846" s="20">
        <v>0.23</v>
      </c>
      <c r="I1846" s="20">
        <v>0.09</v>
      </c>
      <c r="J1846" s="20">
        <v>0.06</v>
      </c>
      <c r="K1846" s="20">
        <v>1.6617999999999999</v>
      </c>
      <c r="L1846" s="35">
        <f t="shared" si="89"/>
        <v>0.09</v>
      </c>
      <c r="M1846" s="35">
        <f t="shared" si="90"/>
        <v>1</v>
      </c>
    </row>
    <row r="1847" spans="1:13" ht="27" hidden="1" thickBot="1">
      <c r="A1847" s="35">
        <f t="shared" si="88"/>
        <v>3</v>
      </c>
      <c r="B1847" s="89" t="s">
        <v>23</v>
      </c>
      <c r="C1847" s="89" t="s">
        <v>17</v>
      </c>
      <c r="D1847" s="125" t="s">
        <v>116</v>
      </c>
      <c r="E1847" s="20" t="s">
        <v>144</v>
      </c>
      <c r="F1847" s="20">
        <v>0.28999999999999998</v>
      </c>
      <c r="G1847" s="20">
        <v>0.28000000000000003</v>
      </c>
      <c r="H1847" s="20">
        <v>0.93</v>
      </c>
      <c r="I1847" s="20">
        <v>0.09</v>
      </c>
      <c r="J1847" s="20">
        <v>0.06</v>
      </c>
      <c r="K1847" s="20">
        <v>1.6536999999999999</v>
      </c>
      <c r="L1847" s="35">
        <f t="shared" si="89"/>
        <v>0.09</v>
      </c>
      <c r="M1847" s="35">
        <f t="shared" si="90"/>
        <v>1</v>
      </c>
    </row>
    <row r="1848" spans="1:13" ht="40.200000000000003" hidden="1" thickBot="1">
      <c r="A1848" s="35">
        <f t="shared" si="88"/>
        <v>4</v>
      </c>
      <c r="B1848" s="89" t="s">
        <v>23</v>
      </c>
      <c r="C1848" s="89" t="s">
        <v>17</v>
      </c>
      <c r="D1848" s="125" t="s">
        <v>116</v>
      </c>
      <c r="E1848" s="20" t="s">
        <v>190</v>
      </c>
      <c r="F1848" s="20">
        <v>0.28999999999999998</v>
      </c>
      <c r="G1848" s="20">
        <v>0.1</v>
      </c>
      <c r="H1848" s="20">
        <v>1.01</v>
      </c>
      <c r="I1848" s="20">
        <v>0.09</v>
      </c>
      <c r="J1848" s="20">
        <v>0.12</v>
      </c>
      <c r="K1848" s="20">
        <v>1.6106</v>
      </c>
      <c r="L1848" s="35">
        <f t="shared" si="89"/>
        <v>0.09</v>
      </c>
      <c r="M1848" s="35">
        <f t="shared" si="90"/>
        <v>1</v>
      </c>
    </row>
    <row r="1849" spans="1:13" ht="40.200000000000003" hidden="1" thickBot="1">
      <c r="A1849" s="35">
        <f t="shared" si="88"/>
        <v>6</v>
      </c>
      <c r="B1849" s="89" t="s">
        <v>23</v>
      </c>
      <c r="C1849" s="89" t="s">
        <v>17</v>
      </c>
      <c r="D1849" s="125" t="s">
        <v>116</v>
      </c>
      <c r="E1849" s="20" t="s">
        <v>145</v>
      </c>
      <c r="F1849" s="20">
        <v>0.28999999999999998</v>
      </c>
      <c r="G1849" s="20">
        <v>0.1</v>
      </c>
      <c r="H1849" s="20">
        <v>1.01</v>
      </c>
      <c r="I1849" s="20">
        <v>0.09</v>
      </c>
      <c r="J1849" s="20">
        <v>7.0000000000000007E-2</v>
      </c>
      <c r="K1849" s="20">
        <v>1.5661</v>
      </c>
      <c r="L1849" s="35">
        <f t="shared" si="89"/>
        <v>0.09</v>
      </c>
      <c r="M1849" s="35">
        <f t="shared" si="90"/>
        <v>1</v>
      </c>
    </row>
    <row r="1850" spans="1:13" ht="27" hidden="1" thickBot="1">
      <c r="A1850" s="35">
        <f t="shared" si="88"/>
        <v>7</v>
      </c>
      <c r="B1850" s="89" t="s">
        <v>23</v>
      </c>
      <c r="C1850" s="89" t="s">
        <v>17</v>
      </c>
      <c r="D1850" s="125" t="s">
        <v>116</v>
      </c>
      <c r="E1850" s="20" t="s">
        <v>150</v>
      </c>
      <c r="F1850" s="20">
        <v>0.28999999999999998</v>
      </c>
      <c r="G1850" s="20">
        <v>0.08</v>
      </c>
      <c r="H1850" s="20">
        <v>0.93</v>
      </c>
      <c r="I1850" s="20">
        <v>0.18</v>
      </c>
      <c r="J1850" s="20">
        <v>7.0000000000000007E-2</v>
      </c>
      <c r="K1850" s="20">
        <v>1.5449999999999999</v>
      </c>
      <c r="L1850" s="35">
        <f t="shared" si="89"/>
        <v>0.09</v>
      </c>
      <c r="M1850" s="35">
        <f t="shared" si="90"/>
        <v>2</v>
      </c>
    </row>
    <row r="1851" spans="1:13" ht="27" hidden="1" thickBot="1">
      <c r="A1851" s="35">
        <f t="shared" si="88"/>
        <v>15</v>
      </c>
      <c r="B1851" s="89" t="s">
        <v>23</v>
      </c>
      <c r="C1851" s="89" t="s">
        <v>17</v>
      </c>
      <c r="D1851" s="125" t="s">
        <v>116</v>
      </c>
      <c r="E1851" s="20" t="s">
        <v>191</v>
      </c>
      <c r="F1851" s="20">
        <v>0.28999999999999998</v>
      </c>
      <c r="G1851" s="20">
        <v>0</v>
      </c>
      <c r="H1851" s="20">
        <v>1.01</v>
      </c>
      <c r="I1851" s="20">
        <v>0.09</v>
      </c>
      <c r="J1851" s="20">
        <v>0.1</v>
      </c>
      <c r="K1851" s="20">
        <v>1.4921</v>
      </c>
      <c r="L1851" s="35">
        <f t="shared" si="89"/>
        <v>0.09</v>
      </c>
      <c r="M1851" s="35">
        <f t="shared" si="90"/>
        <v>1</v>
      </c>
    </row>
    <row r="1852" spans="1:13" ht="27" hidden="1" thickBot="1">
      <c r="A1852" s="35">
        <f t="shared" si="88"/>
        <v>15</v>
      </c>
      <c r="B1852" s="89" t="s">
        <v>23</v>
      </c>
      <c r="C1852" s="89" t="s">
        <v>17</v>
      </c>
      <c r="D1852" s="125" t="s">
        <v>116</v>
      </c>
      <c r="E1852" s="20" t="s">
        <v>192</v>
      </c>
      <c r="F1852" s="20">
        <v>0.28999999999999998</v>
      </c>
      <c r="G1852" s="20">
        <v>0</v>
      </c>
      <c r="H1852" s="20">
        <v>1.01</v>
      </c>
      <c r="I1852" s="20">
        <v>0.09</v>
      </c>
      <c r="J1852" s="20">
        <v>0.1</v>
      </c>
      <c r="K1852" s="20">
        <v>1.4866999999999999</v>
      </c>
      <c r="L1852" s="35">
        <f t="shared" si="89"/>
        <v>0.09</v>
      </c>
      <c r="M1852" s="35">
        <f t="shared" si="90"/>
        <v>1</v>
      </c>
    </row>
    <row r="1853" spans="1:13" ht="14.4" hidden="1" thickBot="1">
      <c r="A1853" s="35">
        <f t="shared" si="88"/>
        <v>20</v>
      </c>
      <c r="B1853" s="89" t="s">
        <v>23</v>
      </c>
      <c r="C1853" s="89" t="s">
        <v>17</v>
      </c>
      <c r="D1853" s="125" t="s">
        <v>116</v>
      </c>
      <c r="E1853" s="20" t="s">
        <v>146</v>
      </c>
      <c r="F1853" s="20">
        <v>0.28999999999999998</v>
      </c>
      <c r="G1853" s="20">
        <v>0.04</v>
      </c>
      <c r="H1853" s="20">
        <v>1.01</v>
      </c>
      <c r="I1853" s="20">
        <v>0.09</v>
      </c>
      <c r="J1853" s="20">
        <v>0.05</v>
      </c>
      <c r="K1853" s="20">
        <v>1.4827999999999999</v>
      </c>
      <c r="L1853" s="35">
        <f t="shared" si="89"/>
        <v>0.09</v>
      </c>
      <c r="M1853" s="35">
        <f t="shared" si="90"/>
        <v>1</v>
      </c>
    </row>
    <row r="1854" spans="1:13" ht="40.200000000000003" hidden="1" thickBot="1">
      <c r="A1854" s="35">
        <f t="shared" si="88"/>
        <v>4</v>
      </c>
      <c r="B1854" s="89" t="s">
        <v>23</v>
      </c>
      <c r="C1854" s="89" t="s">
        <v>17</v>
      </c>
      <c r="D1854" s="125" t="s">
        <v>116</v>
      </c>
      <c r="E1854" s="20" t="s">
        <v>193</v>
      </c>
      <c r="F1854" s="20">
        <v>0.28999999999999998</v>
      </c>
      <c r="G1854" s="20">
        <v>0</v>
      </c>
      <c r="H1854" s="20">
        <v>1.01</v>
      </c>
      <c r="I1854" s="20">
        <v>0.09</v>
      </c>
      <c r="J1854" s="20">
        <v>0.08</v>
      </c>
      <c r="K1854" s="20">
        <v>1.4702</v>
      </c>
      <c r="L1854" s="35">
        <f t="shared" si="89"/>
        <v>0.09</v>
      </c>
      <c r="M1854" s="35">
        <f t="shared" si="90"/>
        <v>1</v>
      </c>
    </row>
    <row r="1855" spans="1:13" ht="40.200000000000003" hidden="1" thickBot="1">
      <c r="A1855" s="35">
        <f t="shared" si="88"/>
        <v>17</v>
      </c>
      <c r="B1855" s="89" t="s">
        <v>23</v>
      </c>
      <c r="C1855" s="89" t="s">
        <v>17</v>
      </c>
      <c r="D1855" s="125" t="s">
        <v>116</v>
      </c>
      <c r="E1855" s="20" t="s">
        <v>147</v>
      </c>
      <c r="F1855" s="20">
        <v>0.28999999999999998</v>
      </c>
      <c r="G1855" s="20">
        <v>0</v>
      </c>
      <c r="H1855" s="20">
        <v>1.01</v>
      </c>
      <c r="I1855" s="20">
        <v>0.09</v>
      </c>
      <c r="J1855" s="20">
        <v>0.08</v>
      </c>
      <c r="K1855" s="20">
        <v>1.4695</v>
      </c>
      <c r="L1855" s="35">
        <f t="shared" si="89"/>
        <v>0.09</v>
      </c>
      <c r="M1855" s="35">
        <f t="shared" si="90"/>
        <v>1</v>
      </c>
    </row>
    <row r="1856" spans="1:13" ht="14.4" hidden="1" thickBot="1">
      <c r="A1856" s="35">
        <f t="shared" si="88"/>
        <v>2</v>
      </c>
      <c r="B1856" s="89" t="s">
        <v>23</v>
      </c>
      <c r="C1856" s="89" t="s">
        <v>17</v>
      </c>
      <c r="D1856" s="125" t="s">
        <v>116</v>
      </c>
      <c r="E1856" s="20" t="s">
        <v>194</v>
      </c>
      <c r="F1856" s="20">
        <v>0.28999999999999998</v>
      </c>
      <c r="G1856" s="20">
        <v>0</v>
      </c>
      <c r="H1856" s="20">
        <v>1.01</v>
      </c>
      <c r="I1856" s="20">
        <v>0.09</v>
      </c>
      <c r="J1856" s="20">
        <v>7.0000000000000007E-2</v>
      </c>
      <c r="K1856" s="20">
        <v>1.4632000000000001</v>
      </c>
      <c r="L1856" s="35">
        <f t="shared" si="89"/>
        <v>0.09</v>
      </c>
      <c r="M1856" s="35">
        <f t="shared" si="90"/>
        <v>1</v>
      </c>
    </row>
    <row r="1857" spans="1:13" ht="27" hidden="1" thickBot="1">
      <c r="A1857" s="35">
        <f t="shared" si="88"/>
        <v>10</v>
      </c>
      <c r="B1857" s="89" t="s">
        <v>23</v>
      </c>
      <c r="C1857" s="89" t="s">
        <v>17</v>
      </c>
      <c r="D1857" s="125" t="s">
        <v>116</v>
      </c>
      <c r="E1857" s="20" t="s">
        <v>148</v>
      </c>
      <c r="F1857" s="20">
        <v>0.28999999999999998</v>
      </c>
      <c r="G1857" s="20">
        <v>0</v>
      </c>
      <c r="H1857" s="20">
        <v>1.01</v>
      </c>
      <c r="I1857" s="20">
        <v>0.09</v>
      </c>
      <c r="J1857" s="20">
        <v>0.06</v>
      </c>
      <c r="K1857" s="20">
        <v>1.4551000000000001</v>
      </c>
      <c r="L1857" s="35">
        <f t="shared" si="89"/>
        <v>0.09</v>
      </c>
      <c r="M1857" s="35">
        <f t="shared" si="90"/>
        <v>1</v>
      </c>
    </row>
    <row r="1858" spans="1:13" ht="27" thickBot="1">
      <c r="A1858" s="35">
        <f t="shared" si="88"/>
        <v>1</v>
      </c>
      <c r="B1858" s="89" t="s">
        <v>23</v>
      </c>
      <c r="C1858" s="89" t="s">
        <v>17</v>
      </c>
      <c r="D1858" s="125" t="s">
        <v>116</v>
      </c>
      <c r="E1858" s="59" t="s">
        <v>149</v>
      </c>
      <c r="F1858" s="20">
        <v>0.28999999999999998</v>
      </c>
      <c r="G1858" s="20">
        <v>0</v>
      </c>
      <c r="H1858" s="20">
        <v>1.01</v>
      </c>
      <c r="I1858" s="20">
        <v>0.09</v>
      </c>
      <c r="J1858" s="20">
        <v>0.06</v>
      </c>
      <c r="K1858" s="20">
        <v>1.4531000000000001</v>
      </c>
      <c r="L1858" s="35">
        <f t="shared" si="89"/>
        <v>0.09</v>
      </c>
      <c r="M1858" s="35">
        <f t="shared" si="90"/>
        <v>1</v>
      </c>
    </row>
    <row r="1859" spans="1:13" ht="14.4" hidden="1" thickBot="1">
      <c r="A1859" s="35">
        <f t="shared" si="88"/>
        <v>20</v>
      </c>
      <c r="B1859" s="89" t="s">
        <v>23</v>
      </c>
      <c r="C1859" s="89" t="s">
        <v>17</v>
      </c>
      <c r="D1859" s="125" t="s">
        <v>116</v>
      </c>
      <c r="E1859" s="20" t="s">
        <v>151</v>
      </c>
      <c r="F1859" s="20">
        <v>0.28999999999999998</v>
      </c>
      <c r="G1859" s="20">
        <v>0</v>
      </c>
      <c r="H1859" s="20">
        <v>0.93</v>
      </c>
      <c r="I1859" s="20">
        <v>0.09</v>
      </c>
      <c r="J1859" s="20">
        <v>0.08</v>
      </c>
      <c r="K1859" s="20">
        <v>1.3943000000000001</v>
      </c>
      <c r="L1859" s="35">
        <f t="shared" si="89"/>
        <v>0.09</v>
      </c>
      <c r="M1859" s="35">
        <f t="shared" si="90"/>
        <v>1</v>
      </c>
    </row>
    <row r="1860" spans="1:13" ht="40.200000000000003" hidden="1" thickBot="1">
      <c r="A1860" s="35">
        <f t="shared" si="88"/>
        <v>17</v>
      </c>
      <c r="B1860" s="89" t="s">
        <v>23</v>
      </c>
      <c r="C1860" s="89" t="s">
        <v>17</v>
      </c>
      <c r="D1860" s="125" t="s">
        <v>116</v>
      </c>
      <c r="E1860" s="20" t="s">
        <v>152</v>
      </c>
      <c r="F1860" s="20">
        <v>0.28999999999999998</v>
      </c>
      <c r="G1860" s="20">
        <v>0</v>
      </c>
      <c r="H1860" s="20">
        <v>0.93</v>
      </c>
      <c r="I1860" s="20">
        <v>0.09</v>
      </c>
      <c r="J1860" s="20">
        <v>7.0000000000000007E-2</v>
      </c>
      <c r="K1860" s="20">
        <v>1.3864000000000001</v>
      </c>
      <c r="L1860" s="35">
        <f t="shared" si="89"/>
        <v>0.09</v>
      </c>
      <c r="M1860" s="35">
        <f t="shared" si="90"/>
        <v>1</v>
      </c>
    </row>
    <row r="1861" spans="1:13" ht="27" thickBot="1">
      <c r="A1861" s="35">
        <f t="shared" si="88"/>
        <v>1</v>
      </c>
      <c r="B1861" s="89" t="s">
        <v>23</v>
      </c>
      <c r="C1861" s="89" t="s">
        <v>17</v>
      </c>
      <c r="D1861" s="125" t="s">
        <v>116</v>
      </c>
      <c r="E1861" s="59" t="s">
        <v>153</v>
      </c>
      <c r="F1861" s="20">
        <v>0.28999999999999998</v>
      </c>
      <c r="G1861" s="20">
        <v>0</v>
      </c>
      <c r="H1861" s="20">
        <v>0.93</v>
      </c>
      <c r="I1861" s="20">
        <v>0.09</v>
      </c>
      <c r="J1861" s="20">
        <v>0.06</v>
      </c>
      <c r="K1861" s="20">
        <v>1.37</v>
      </c>
      <c r="L1861" s="35">
        <f t="shared" si="89"/>
        <v>0.09</v>
      </c>
      <c r="M1861" s="35">
        <f t="shared" si="90"/>
        <v>1</v>
      </c>
    </row>
    <row r="1862" spans="1:13" ht="27" hidden="1" thickBot="1">
      <c r="A1862" s="35">
        <f t="shared" ref="A1862:A1925" si="91">IF(E1862="",0,--SUBSTITUTE(TRIM(RIGHT(SUBSTITUTE(E1862,"(",REPT(" ",99)),99)),")",))</f>
        <v>15</v>
      </c>
      <c r="B1862" s="89" t="s">
        <v>23</v>
      </c>
      <c r="C1862" s="89" t="s">
        <v>17</v>
      </c>
      <c r="D1862" s="125" t="s">
        <v>155</v>
      </c>
      <c r="E1862" s="20" t="s">
        <v>195</v>
      </c>
      <c r="F1862" s="20">
        <v>0.27</v>
      </c>
      <c r="G1862" s="20">
        <v>0.31</v>
      </c>
      <c r="H1862" s="20">
        <v>3.5</v>
      </c>
      <c r="I1862" s="20">
        <v>0.24</v>
      </c>
      <c r="J1862" s="20">
        <v>0.23</v>
      </c>
      <c r="K1862" s="20">
        <v>4.5381999999999998</v>
      </c>
      <c r="L1862" s="35">
        <f t="shared" si="89"/>
        <v>0.24</v>
      </c>
      <c r="M1862" s="35">
        <f t="shared" si="90"/>
        <v>1</v>
      </c>
    </row>
    <row r="1863" spans="1:13" ht="27" hidden="1" thickBot="1">
      <c r="A1863" s="35">
        <f t="shared" si="91"/>
        <v>16</v>
      </c>
      <c r="B1863" s="89" t="s">
        <v>23</v>
      </c>
      <c r="C1863" s="89" t="s">
        <v>17</v>
      </c>
      <c r="D1863" s="125" t="s">
        <v>155</v>
      </c>
      <c r="E1863" s="20" t="s">
        <v>156</v>
      </c>
      <c r="F1863" s="20">
        <v>0.27</v>
      </c>
      <c r="G1863" s="20">
        <v>0.28999999999999998</v>
      </c>
      <c r="H1863" s="20">
        <v>3.5</v>
      </c>
      <c r="I1863" s="20">
        <v>0.24</v>
      </c>
      <c r="J1863" s="20">
        <v>0.18</v>
      </c>
      <c r="K1863" s="20">
        <v>4.4706999999999999</v>
      </c>
      <c r="L1863" s="35">
        <f t="shared" si="89"/>
        <v>0.24</v>
      </c>
      <c r="M1863" s="35">
        <f t="shared" si="90"/>
        <v>1</v>
      </c>
    </row>
    <row r="1864" spans="1:13" ht="27" hidden="1" thickBot="1">
      <c r="A1864" s="35">
        <f t="shared" si="91"/>
        <v>11</v>
      </c>
      <c r="B1864" s="89" t="s">
        <v>23</v>
      </c>
      <c r="C1864" s="89" t="s">
        <v>17</v>
      </c>
      <c r="D1864" s="125" t="s">
        <v>155</v>
      </c>
      <c r="E1864" s="20" t="s">
        <v>157</v>
      </c>
      <c r="F1864" s="20">
        <v>0.27</v>
      </c>
      <c r="G1864" s="20">
        <v>0.69</v>
      </c>
      <c r="H1864" s="20">
        <v>2.8</v>
      </c>
      <c r="I1864" s="20">
        <v>0.24</v>
      </c>
      <c r="J1864" s="20">
        <v>0.16</v>
      </c>
      <c r="K1864" s="20">
        <v>4.1577000000000002</v>
      </c>
      <c r="L1864" s="35">
        <f t="shared" si="89"/>
        <v>0.24</v>
      </c>
      <c r="M1864" s="35">
        <f t="shared" si="90"/>
        <v>1</v>
      </c>
    </row>
    <row r="1865" spans="1:13" ht="27" hidden="1" thickBot="1">
      <c r="A1865" s="35">
        <f t="shared" si="91"/>
        <v>21</v>
      </c>
      <c r="B1865" s="89" t="s">
        <v>23</v>
      </c>
      <c r="C1865" s="89" t="s">
        <v>17</v>
      </c>
      <c r="D1865" s="125" t="s">
        <v>155</v>
      </c>
      <c r="E1865" s="20" t="s">
        <v>165</v>
      </c>
      <c r="F1865" s="20">
        <v>0.27</v>
      </c>
      <c r="G1865" s="20">
        <v>1.72</v>
      </c>
      <c r="H1865" s="20">
        <v>1.26</v>
      </c>
      <c r="I1865" s="20">
        <v>0.48</v>
      </c>
      <c r="J1865" s="20">
        <v>0.15</v>
      </c>
      <c r="K1865" s="20">
        <v>3.8767</v>
      </c>
      <c r="L1865" s="35">
        <f t="shared" si="89"/>
        <v>0.24</v>
      </c>
      <c r="M1865" s="35">
        <f t="shared" si="90"/>
        <v>2</v>
      </c>
    </row>
    <row r="1866" spans="1:13" ht="14.4" hidden="1" thickBot="1">
      <c r="A1866" s="35">
        <f t="shared" si="91"/>
        <v>8</v>
      </c>
      <c r="B1866" s="89" t="s">
        <v>23</v>
      </c>
      <c r="C1866" s="89" t="s">
        <v>17</v>
      </c>
      <c r="D1866" s="125" t="s">
        <v>155</v>
      </c>
      <c r="E1866" s="20" t="s">
        <v>196</v>
      </c>
      <c r="F1866" s="20">
        <v>0.27</v>
      </c>
      <c r="G1866" s="20">
        <v>0.12</v>
      </c>
      <c r="H1866" s="20">
        <v>2.8</v>
      </c>
      <c r="I1866" s="20">
        <v>0.48</v>
      </c>
      <c r="J1866" s="20">
        <v>0.2</v>
      </c>
      <c r="K1866" s="20">
        <v>3.8586</v>
      </c>
      <c r="L1866" s="35">
        <f t="shared" si="89"/>
        <v>0.24</v>
      </c>
      <c r="M1866" s="35">
        <f t="shared" si="90"/>
        <v>2</v>
      </c>
    </row>
    <row r="1867" spans="1:13" ht="27" hidden="1" thickBot="1">
      <c r="A1867" s="35">
        <f t="shared" si="91"/>
        <v>10</v>
      </c>
      <c r="B1867" s="89" t="s">
        <v>23</v>
      </c>
      <c r="C1867" s="89" t="s">
        <v>17</v>
      </c>
      <c r="D1867" s="125" t="s">
        <v>155</v>
      </c>
      <c r="E1867" s="20" t="s">
        <v>158</v>
      </c>
      <c r="F1867" s="20">
        <v>0.27</v>
      </c>
      <c r="G1867" s="20">
        <v>0.44</v>
      </c>
      <c r="H1867" s="20">
        <v>2.8</v>
      </c>
      <c r="I1867" s="20">
        <v>0.24</v>
      </c>
      <c r="J1867" s="20">
        <v>0.06</v>
      </c>
      <c r="K1867" s="20">
        <v>3.8026</v>
      </c>
      <c r="L1867" s="35">
        <f t="shared" si="89"/>
        <v>0.24</v>
      </c>
      <c r="M1867" s="35">
        <f t="shared" si="90"/>
        <v>1</v>
      </c>
    </row>
    <row r="1868" spans="1:13" ht="27" hidden="1" thickBot="1">
      <c r="A1868" s="35">
        <f t="shared" si="91"/>
        <v>5</v>
      </c>
      <c r="B1868" s="89" t="s">
        <v>23</v>
      </c>
      <c r="C1868" s="89" t="s">
        <v>17</v>
      </c>
      <c r="D1868" s="125" t="s">
        <v>155</v>
      </c>
      <c r="E1868" s="20" t="s">
        <v>159</v>
      </c>
      <c r="F1868" s="20">
        <v>0.27</v>
      </c>
      <c r="G1868" s="20">
        <v>0.28999999999999998</v>
      </c>
      <c r="H1868" s="20">
        <v>2.8</v>
      </c>
      <c r="I1868" s="20">
        <v>0.24</v>
      </c>
      <c r="J1868" s="20">
        <v>0.13</v>
      </c>
      <c r="K1868" s="20">
        <v>3.7250000000000001</v>
      </c>
      <c r="L1868" s="35">
        <f t="shared" si="89"/>
        <v>0.24</v>
      </c>
      <c r="M1868" s="35">
        <f t="shared" si="90"/>
        <v>1</v>
      </c>
    </row>
    <row r="1869" spans="1:13" ht="40.200000000000003" hidden="1" thickBot="1">
      <c r="A1869" s="35">
        <f t="shared" si="91"/>
        <v>4</v>
      </c>
      <c r="B1869" s="89" t="s">
        <v>23</v>
      </c>
      <c r="C1869" s="89" t="s">
        <v>17</v>
      </c>
      <c r="D1869" s="125" t="s">
        <v>155</v>
      </c>
      <c r="E1869" s="20" t="s">
        <v>197</v>
      </c>
      <c r="F1869" s="20">
        <v>0.27</v>
      </c>
      <c r="G1869" s="20">
        <v>0.22</v>
      </c>
      <c r="H1869" s="20">
        <v>2.8</v>
      </c>
      <c r="I1869" s="20">
        <v>0.24</v>
      </c>
      <c r="J1869" s="20">
        <v>0.19</v>
      </c>
      <c r="K1869" s="20">
        <v>3.7115</v>
      </c>
      <c r="L1869" s="35">
        <f t="shared" si="89"/>
        <v>0.24</v>
      </c>
      <c r="M1869" s="35">
        <f t="shared" si="90"/>
        <v>1</v>
      </c>
    </row>
    <row r="1870" spans="1:13" ht="14.4" hidden="1" thickBot="1">
      <c r="A1870" s="35">
        <f t="shared" si="91"/>
        <v>20</v>
      </c>
      <c r="B1870" s="89" t="s">
        <v>23</v>
      </c>
      <c r="C1870" s="89" t="s">
        <v>17</v>
      </c>
      <c r="D1870" s="125" t="s">
        <v>155</v>
      </c>
      <c r="E1870" s="20" t="s">
        <v>160</v>
      </c>
      <c r="F1870" s="20">
        <v>0.27</v>
      </c>
      <c r="G1870" s="20">
        <v>0.25</v>
      </c>
      <c r="H1870" s="20">
        <v>2.8</v>
      </c>
      <c r="I1870" s="20">
        <v>0.24</v>
      </c>
      <c r="J1870" s="20">
        <v>0.11</v>
      </c>
      <c r="K1870" s="20">
        <v>3.6663000000000001</v>
      </c>
      <c r="L1870" s="35">
        <f t="shared" si="89"/>
        <v>0.24</v>
      </c>
      <c r="M1870" s="35">
        <f t="shared" si="90"/>
        <v>1</v>
      </c>
    </row>
    <row r="1871" spans="1:13" ht="27" hidden="1" thickBot="1">
      <c r="A1871" s="35">
        <f t="shared" si="91"/>
        <v>19</v>
      </c>
      <c r="B1871" s="89" t="s">
        <v>23</v>
      </c>
      <c r="C1871" s="89" t="s">
        <v>17</v>
      </c>
      <c r="D1871" s="125" t="s">
        <v>155</v>
      </c>
      <c r="E1871" s="20" t="s">
        <v>161</v>
      </c>
      <c r="F1871" s="20">
        <v>0.27</v>
      </c>
      <c r="G1871" s="20">
        <v>0.16</v>
      </c>
      <c r="H1871" s="20">
        <v>2.8</v>
      </c>
      <c r="I1871" s="20">
        <v>0.24</v>
      </c>
      <c r="J1871" s="20">
        <v>0.14000000000000001</v>
      </c>
      <c r="K1871" s="20">
        <v>3.6093000000000002</v>
      </c>
      <c r="L1871" s="35">
        <f t="shared" si="89"/>
        <v>0.24</v>
      </c>
      <c r="M1871" s="35">
        <f t="shared" si="90"/>
        <v>1</v>
      </c>
    </row>
    <row r="1872" spans="1:13" ht="27" hidden="1" thickBot="1">
      <c r="A1872" s="35">
        <f t="shared" si="91"/>
        <v>18</v>
      </c>
      <c r="B1872" s="89" t="s">
        <v>23</v>
      </c>
      <c r="C1872" s="89" t="s">
        <v>17</v>
      </c>
      <c r="D1872" s="125" t="s">
        <v>155</v>
      </c>
      <c r="E1872" s="20" t="s">
        <v>198</v>
      </c>
      <c r="F1872" s="20">
        <v>0.27</v>
      </c>
      <c r="G1872" s="20">
        <v>0.13</v>
      </c>
      <c r="H1872" s="20">
        <v>2.8</v>
      </c>
      <c r="I1872" s="20">
        <v>0.24</v>
      </c>
      <c r="J1872" s="20">
        <v>0.16</v>
      </c>
      <c r="K1872" s="20">
        <v>3.5996999999999999</v>
      </c>
      <c r="L1872" s="35">
        <f t="shared" si="89"/>
        <v>0.24</v>
      </c>
      <c r="M1872" s="35">
        <f t="shared" si="90"/>
        <v>1</v>
      </c>
    </row>
    <row r="1873" spans="1:13" ht="27" hidden="1" thickBot="1">
      <c r="A1873" s="35">
        <f t="shared" si="91"/>
        <v>13</v>
      </c>
      <c r="B1873" s="89" t="s">
        <v>23</v>
      </c>
      <c r="C1873" s="89" t="s">
        <v>17</v>
      </c>
      <c r="D1873" s="125" t="s">
        <v>155</v>
      </c>
      <c r="E1873" s="20" t="s">
        <v>162</v>
      </c>
      <c r="F1873" s="20">
        <v>0.27</v>
      </c>
      <c r="G1873" s="20">
        <v>0.2</v>
      </c>
      <c r="H1873" s="20">
        <v>2.8</v>
      </c>
      <c r="I1873" s="20">
        <v>0.24</v>
      </c>
      <c r="J1873" s="20">
        <v>7.0000000000000007E-2</v>
      </c>
      <c r="K1873" s="20">
        <v>3.5735000000000001</v>
      </c>
      <c r="L1873" s="35">
        <f t="shared" si="89"/>
        <v>0.24</v>
      </c>
      <c r="M1873" s="35">
        <f t="shared" si="90"/>
        <v>1</v>
      </c>
    </row>
    <row r="1874" spans="1:13" ht="14.4" hidden="1" thickBot="1">
      <c r="A1874" s="35">
        <f t="shared" si="91"/>
        <v>2</v>
      </c>
      <c r="B1874" s="89" t="s">
        <v>23</v>
      </c>
      <c r="C1874" s="89" t="s">
        <v>17</v>
      </c>
      <c r="D1874" s="125" t="s">
        <v>155</v>
      </c>
      <c r="E1874" s="20" t="s">
        <v>199</v>
      </c>
      <c r="F1874" s="20">
        <v>0.27</v>
      </c>
      <c r="G1874" s="20">
        <v>0</v>
      </c>
      <c r="H1874" s="20">
        <v>2.8</v>
      </c>
      <c r="I1874" s="20">
        <v>0.24</v>
      </c>
      <c r="J1874" s="20">
        <v>0.17</v>
      </c>
      <c r="K1874" s="20">
        <v>3.4710000000000001</v>
      </c>
      <c r="L1874" s="35">
        <f t="shared" si="89"/>
        <v>0.24</v>
      </c>
      <c r="M1874" s="35">
        <f t="shared" si="90"/>
        <v>1</v>
      </c>
    </row>
    <row r="1875" spans="1:13" ht="27" hidden="1" thickBot="1">
      <c r="A1875" s="35">
        <f t="shared" si="91"/>
        <v>3</v>
      </c>
      <c r="B1875" s="89" t="s">
        <v>23</v>
      </c>
      <c r="C1875" s="89" t="s">
        <v>17</v>
      </c>
      <c r="D1875" s="125" t="s">
        <v>155</v>
      </c>
      <c r="E1875" s="20" t="s">
        <v>163</v>
      </c>
      <c r="F1875" s="20">
        <v>0.27</v>
      </c>
      <c r="G1875" s="20">
        <v>0.02</v>
      </c>
      <c r="H1875" s="20">
        <v>2.8</v>
      </c>
      <c r="I1875" s="20">
        <v>0.24</v>
      </c>
      <c r="J1875" s="20">
        <v>0.13</v>
      </c>
      <c r="K1875" s="20">
        <v>3.4544000000000001</v>
      </c>
      <c r="L1875" s="35">
        <f t="shared" si="89"/>
        <v>0.24</v>
      </c>
      <c r="M1875" s="35">
        <f t="shared" si="90"/>
        <v>1</v>
      </c>
    </row>
    <row r="1876" spans="1:13" ht="40.200000000000003" hidden="1" thickBot="1">
      <c r="A1876" s="35">
        <f t="shared" si="91"/>
        <v>6</v>
      </c>
      <c r="B1876" s="89" t="s">
        <v>23</v>
      </c>
      <c r="C1876" s="89" t="s">
        <v>17</v>
      </c>
      <c r="D1876" s="125" t="s">
        <v>155</v>
      </c>
      <c r="E1876" s="20" t="s">
        <v>164</v>
      </c>
      <c r="F1876" s="20">
        <v>0.27</v>
      </c>
      <c r="G1876" s="20">
        <v>0</v>
      </c>
      <c r="H1876" s="20">
        <v>2.8</v>
      </c>
      <c r="I1876" s="20">
        <v>0.24</v>
      </c>
      <c r="J1876" s="20">
        <v>0.14000000000000001</v>
      </c>
      <c r="K1876" s="20">
        <v>3.4418000000000002</v>
      </c>
      <c r="L1876" s="35">
        <f t="shared" si="89"/>
        <v>0.24</v>
      </c>
      <c r="M1876" s="35">
        <f t="shared" si="90"/>
        <v>1</v>
      </c>
    </row>
    <row r="1877" spans="1:13" ht="27" hidden="1" thickBot="1">
      <c r="A1877" s="35">
        <f t="shared" si="91"/>
        <v>21</v>
      </c>
      <c r="B1877" s="89" t="s">
        <v>23</v>
      </c>
      <c r="C1877" s="89" t="s">
        <v>17</v>
      </c>
      <c r="D1877" s="125" t="s">
        <v>155</v>
      </c>
      <c r="E1877" s="20" t="s">
        <v>166</v>
      </c>
      <c r="F1877" s="20">
        <v>0.28999999999999998</v>
      </c>
      <c r="G1877" s="20">
        <v>1.44</v>
      </c>
      <c r="H1877" s="20">
        <v>0.84</v>
      </c>
      <c r="I1877" s="20">
        <v>0.48</v>
      </c>
      <c r="J1877" s="20">
        <v>0.16</v>
      </c>
      <c r="K1877" s="20">
        <v>3.2105000000000001</v>
      </c>
      <c r="L1877" s="35">
        <f t="shared" si="89"/>
        <v>0.24</v>
      </c>
      <c r="M1877" s="35">
        <f t="shared" si="90"/>
        <v>2</v>
      </c>
    </row>
    <row r="1878" spans="1:13" ht="27" hidden="1" thickBot="1">
      <c r="A1878" s="35">
        <f t="shared" si="91"/>
        <v>12</v>
      </c>
      <c r="B1878" s="89" t="s">
        <v>23</v>
      </c>
      <c r="C1878" s="89" t="s">
        <v>17</v>
      </c>
      <c r="D1878" s="125" t="s">
        <v>155</v>
      </c>
      <c r="E1878" s="20" t="s">
        <v>200</v>
      </c>
      <c r="F1878" s="20">
        <v>0.27</v>
      </c>
      <c r="G1878" s="20">
        <v>0.8</v>
      </c>
      <c r="H1878" s="20">
        <v>0.84</v>
      </c>
      <c r="I1878" s="20">
        <v>0.24</v>
      </c>
      <c r="J1878" s="20">
        <v>0.14000000000000001</v>
      </c>
      <c r="K1878" s="20">
        <v>2.2843</v>
      </c>
      <c r="L1878" s="35">
        <f t="shared" si="89"/>
        <v>0.24</v>
      </c>
      <c r="M1878" s="35">
        <f t="shared" si="90"/>
        <v>1</v>
      </c>
    </row>
    <row r="1879" spans="1:13" ht="27" hidden="1" thickBot="1">
      <c r="A1879" s="35">
        <f t="shared" si="91"/>
        <v>7</v>
      </c>
      <c r="B1879" s="89" t="s">
        <v>23</v>
      </c>
      <c r="C1879" s="89" t="s">
        <v>17</v>
      </c>
      <c r="D1879" s="125" t="s">
        <v>155</v>
      </c>
      <c r="E1879" s="20" t="s">
        <v>176</v>
      </c>
      <c r="F1879" s="20">
        <v>0.27</v>
      </c>
      <c r="G1879" s="20">
        <v>0.43</v>
      </c>
      <c r="H1879" s="20">
        <v>0.84</v>
      </c>
      <c r="I1879" s="20">
        <v>0.48</v>
      </c>
      <c r="J1879" s="20">
        <v>0.14000000000000001</v>
      </c>
      <c r="K1879" s="20">
        <v>2.1564999999999999</v>
      </c>
      <c r="L1879" s="35">
        <f t="shared" si="89"/>
        <v>0.24</v>
      </c>
      <c r="M1879" s="35">
        <f t="shared" si="90"/>
        <v>2</v>
      </c>
    </row>
    <row r="1880" spans="1:13" ht="27" hidden="1" thickBot="1">
      <c r="A1880" s="35">
        <f t="shared" si="91"/>
        <v>13</v>
      </c>
      <c r="B1880" s="89" t="s">
        <v>23</v>
      </c>
      <c r="C1880" s="89" t="s">
        <v>17</v>
      </c>
      <c r="D1880" s="125" t="s">
        <v>155</v>
      </c>
      <c r="E1880" s="20" t="s">
        <v>167</v>
      </c>
      <c r="F1880" s="20">
        <v>0.27</v>
      </c>
      <c r="G1880" s="20">
        <v>0.63</v>
      </c>
      <c r="H1880" s="20">
        <v>0.84</v>
      </c>
      <c r="I1880" s="20">
        <v>0.24</v>
      </c>
      <c r="J1880" s="20">
        <v>0.14000000000000001</v>
      </c>
      <c r="K1880" s="20">
        <v>2.1154000000000002</v>
      </c>
      <c r="L1880" s="35">
        <f t="shared" si="89"/>
        <v>0.24</v>
      </c>
      <c r="M1880" s="35">
        <f t="shared" si="90"/>
        <v>1</v>
      </c>
    </row>
    <row r="1881" spans="1:13" ht="40.200000000000003" hidden="1" thickBot="1">
      <c r="A1881" s="35">
        <f t="shared" si="91"/>
        <v>14</v>
      </c>
      <c r="B1881" s="89" t="s">
        <v>23</v>
      </c>
      <c r="C1881" s="89" t="s">
        <v>17</v>
      </c>
      <c r="D1881" s="125" t="s">
        <v>155</v>
      </c>
      <c r="E1881" s="20" t="s">
        <v>168</v>
      </c>
      <c r="F1881" s="20">
        <v>0.27</v>
      </c>
      <c r="G1881" s="20">
        <v>0.63</v>
      </c>
      <c r="H1881" s="20">
        <v>0.84</v>
      </c>
      <c r="I1881" s="20">
        <v>0.24</v>
      </c>
      <c r="J1881" s="20">
        <v>0.13</v>
      </c>
      <c r="K1881" s="20">
        <v>2.1089000000000002</v>
      </c>
      <c r="L1881" s="35">
        <f t="shared" si="89"/>
        <v>0.24</v>
      </c>
      <c r="M1881" s="35">
        <f t="shared" si="90"/>
        <v>1</v>
      </c>
    </row>
    <row r="1882" spans="1:13" ht="40.200000000000003" hidden="1" thickBot="1">
      <c r="A1882" s="35">
        <f t="shared" si="91"/>
        <v>6</v>
      </c>
      <c r="B1882" s="89" t="s">
        <v>23</v>
      </c>
      <c r="C1882" s="89" t="s">
        <v>17</v>
      </c>
      <c r="D1882" s="125" t="s">
        <v>155</v>
      </c>
      <c r="E1882" s="20" t="s">
        <v>169</v>
      </c>
      <c r="F1882" s="20">
        <v>0.27</v>
      </c>
      <c r="G1882" s="20">
        <v>0.56999999999999995</v>
      </c>
      <c r="H1882" s="20">
        <v>0.84</v>
      </c>
      <c r="I1882" s="20">
        <v>0.24</v>
      </c>
      <c r="J1882" s="20">
        <v>0.12</v>
      </c>
      <c r="K1882" s="20">
        <v>2.0335999999999999</v>
      </c>
      <c r="L1882" s="35">
        <f t="shared" si="89"/>
        <v>0.24</v>
      </c>
      <c r="M1882" s="35">
        <f t="shared" si="90"/>
        <v>1</v>
      </c>
    </row>
    <row r="1883" spans="1:13" ht="27" hidden="1" thickBot="1">
      <c r="A1883" s="35">
        <f t="shared" si="91"/>
        <v>9</v>
      </c>
      <c r="B1883" s="89" t="s">
        <v>23</v>
      </c>
      <c r="C1883" s="89" t="s">
        <v>17</v>
      </c>
      <c r="D1883" s="125" t="s">
        <v>155</v>
      </c>
      <c r="E1883" s="20" t="s">
        <v>170</v>
      </c>
      <c r="F1883" s="20">
        <v>0.27</v>
      </c>
      <c r="G1883" s="20">
        <v>0.55000000000000004</v>
      </c>
      <c r="H1883" s="20">
        <v>0.84</v>
      </c>
      <c r="I1883" s="20">
        <v>0.24</v>
      </c>
      <c r="J1883" s="20">
        <v>0.13</v>
      </c>
      <c r="K1883" s="20">
        <v>2.0217999999999998</v>
      </c>
      <c r="L1883" s="35">
        <f t="shared" si="89"/>
        <v>0.24</v>
      </c>
      <c r="M1883" s="35">
        <f t="shared" si="90"/>
        <v>1</v>
      </c>
    </row>
    <row r="1884" spans="1:13" ht="14.4" hidden="1" thickBot="1">
      <c r="A1884" s="35">
        <f t="shared" si="91"/>
        <v>8</v>
      </c>
      <c r="B1884" s="89" t="s">
        <v>23</v>
      </c>
      <c r="C1884" s="89" t="s">
        <v>17</v>
      </c>
      <c r="D1884" s="125" t="s">
        <v>155</v>
      </c>
      <c r="E1884" s="20" t="s">
        <v>201</v>
      </c>
      <c r="F1884" s="20">
        <v>0.27</v>
      </c>
      <c r="G1884" s="20">
        <v>0.28999999999999998</v>
      </c>
      <c r="H1884" s="20">
        <v>0.84</v>
      </c>
      <c r="I1884" s="20">
        <v>0.48</v>
      </c>
      <c r="J1884" s="20">
        <v>0.15</v>
      </c>
      <c r="K1884" s="20">
        <v>2.0209999999999999</v>
      </c>
      <c r="L1884" s="35">
        <f t="shared" si="89"/>
        <v>0.24</v>
      </c>
      <c r="M1884" s="35">
        <f t="shared" si="90"/>
        <v>2</v>
      </c>
    </row>
    <row r="1885" spans="1:13" ht="40.200000000000003" hidden="1" thickBot="1">
      <c r="A1885" s="35">
        <f t="shared" si="91"/>
        <v>17</v>
      </c>
      <c r="B1885" s="89" t="s">
        <v>23</v>
      </c>
      <c r="C1885" s="89" t="s">
        <v>17</v>
      </c>
      <c r="D1885" s="125" t="s">
        <v>155</v>
      </c>
      <c r="E1885" s="20" t="s">
        <v>171</v>
      </c>
      <c r="F1885" s="20">
        <v>0.27</v>
      </c>
      <c r="G1885" s="20">
        <v>0.52</v>
      </c>
      <c r="H1885" s="20">
        <v>0.84</v>
      </c>
      <c r="I1885" s="20">
        <v>0.24</v>
      </c>
      <c r="J1885" s="20">
        <v>0.14000000000000001</v>
      </c>
      <c r="K1885" s="20">
        <v>2.0095999999999998</v>
      </c>
      <c r="L1885" s="35">
        <f t="shared" si="89"/>
        <v>0.24</v>
      </c>
      <c r="M1885" s="35">
        <f t="shared" si="90"/>
        <v>1</v>
      </c>
    </row>
    <row r="1886" spans="1:13" ht="27" hidden="1" thickBot="1">
      <c r="A1886" s="35">
        <f t="shared" si="91"/>
        <v>19</v>
      </c>
      <c r="B1886" s="89" t="s">
        <v>23</v>
      </c>
      <c r="C1886" s="89" t="s">
        <v>17</v>
      </c>
      <c r="D1886" s="125" t="s">
        <v>155</v>
      </c>
      <c r="E1886" s="20" t="s">
        <v>172</v>
      </c>
      <c r="F1886" s="20">
        <v>0.27</v>
      </c>
      <c r="G1886" s="20">
        <v>0.52</v>
      </c>
      <c r="H1886" s="20">
        <v>0.84</v>
      </c>
      <c r="I1886" s="20">
        <v>0.24</v>
      </c>
      <c r="J1886" s="20">
        <v>0.13</v>
      </c>
      <c r="K1886" s="20">
        <v>2.0055999999999998</v>
      </c>
      <c r="L1886" s="35">
        <f t="shared" si="89"/>
        <v>0.24</v>
      </c>
      <c r="M1886" s="35">
        <f t="shared" si="90"/>
        <v>1</v>
      </c>
    </row>
    <row r="1887" spans="1:13" ht="27" thickBot="1">
      <c r="A1887" s="35">
        <f t="shared" si="91"/>
        <v>1</v>
      </c>
      <c r="B1887" s="89" t="s">
        <v>23</v>
      </c>
      <c r="C1887" s="89" t="s">
        <v>17</v>
      </c>
      <c r="D1887" s="125" t="s">
        <v>155</v>
      </c>
      <c r="E1887" s="59" t="s">
        <v>173</v>
      </c>
      <c r="F1887" s="20">
        <v>0.27</v>
      </c>
      <c r="G1887" s="20">
        <v>0.51</v>
      </c>
      <c r="H1887" s="20">
        <v>0.84</v>
      </c>
      <c r="I1887" s="20">
        <v>0.24</v>
      </c>
      <c r="J1887" s="20">
        <v>0.14000000000000001</v>
      </c>
      <c r="K1887" s="20">
        <v>1.9966999999999999</v>
      </c>
      <c r="L1887" s="35">
        <f t="shared" si="89"/>
        <v>0.24</v>
      </c>
      <c r="M1887" s="35">
        <f t="shared" si="90"/>
        <v>1</v>
      </c>
    </row>
    <row r="1888" spans="1:13" ht="27" hidden="1" thickBot="1">
      <c r="A1888" s="35">
        <f t="shared" si="91"/>
        <v>16</v>
      </c>
      <c r="B1888" s="89" t="s">
        <v>23</v>
      </c>
      <c r="C1888" s="89" t="s">
        <v>17</v>
      </c>
      <c r="D1888" s="125" t="s">
        <v>155</v>
      </c>
      <c r="E1888" s="20" t="s">
        <v>174</v>
      </c>
      <c r="F1888" s="20">
        <v>0.27</v>
      </c>
      <c r="G1888" s="20">
        <v>0.51</v>
      </c>
      <c r="H1888" s="20">
        <v>0.84</v>
      </c>
      <c r="I1888" s="20">
        <v>0.24</v>
      </c>
      <c r="J1888" s="20">
        <v>0.13</v>
      </c>
      <c r="K1888" s="20">
        <v>1.9893000000000001</v>
      </c>
      <c r="L1888" s="35">
        <f t="shared" si="89"/>
        <v>0.24</v>
      </c>
      <c r="M1888" s="35">
        <f t="shared" si="90"/>
        <v>1</v>
      </c>
    </row>
    <row r="1889" spans="1:13" ht="40.200000000000003" hidden="1" thickBot="1">
      <c r="A1889" s="35">
        <f t="shared" si="91"/>
        <v>23</v>
      </c>
      <c r="B1889" s="89" t="s">
        <v>23</v>
      </c>
      <c r="C1889" s="89" t="s">
        <v>17</v>
      </c>
      <c r="D1889" s="125" t="s">
        <v>155</v>
      </c>
      <c r="E1889" s="20" t="s">
        <v>175</v>
      </c>
      <c r="F1889" s="20">
        <v>0.27</v>
      </c>
      <c r="G1889" s="20">
        <v>0.45</v>
      </c>
      <c r="H1889" s="20">
        <v>0.84</v>
      </c>
      <c r="I1889" s="20">
        <v>0.24</v>
      </c>
      <c r="J1889" s="20">
        <v>0.14000000000000001</v>
      </c>
      <c r="K1889" s="20">
        <v>1.9331</v>
      </c>
      <c r="L1889" s="35">
        <f t="shared" si="89"/>
        <v>0.24</v>
      </c>
      <c r="M1889" s="35">
        <f t="shared" si="90"/>
        <v>1</v>
      </c>
    </row>
    <row r="1890" spans="1:13" ht="14.4" hidden="1" thickBot="1">
      <c r="A1890" s="35">
        <f t="shared" si="91"/>
        <v>2</v>
      </c>
      <c r="B1890" s="89" t="s">
        <v>23</v>
      </c>
      <c r="C1890" s="89" t="s">
        <v>17</v>
      </c>
      <c r="D1890" s="125" t="s">
        <v>155</v>
      </c>
      <c r="E1890" s="20" t="s">
        <v>202</v>
      </c>
      <c r="F1890" s="20">
        <v>0.27</v>
      </c>
      <c r="G1890" s="20">
        <v>0.35</v>
      </c>
      <c r="H1890" s="20">
        <v>0.84</v>
      </c>
      <c r="I1890" s="20">
        <v>0.24</v>
      </c>
      <c r="J1890" s="20">
        <v>0.13</v>
      </c>
      <c r="K1890" s="20">
        <v>1.829</v>
      </c>
      <c r="L1890" s="35">
        <f t="shared" si="89"/>
        <v>0.24</v>
      </c>
      <c r="M1890" s="35">
        <f t="shared" si="90"/>
        <v>1</v>
      </c>
    </row>
    <row r="1891" spans="1:13" ht="27" hidden="1" thickBot="1">
      <c r="A1891" s="35">
        <f t="shared" si="91"/>
        <v>11</v>
      </c>
      <c r="B1891" s="89" t="s">
        <v>23</v>
      </c>
      <c r="C1891" s="89" t="s">
        <v>17</v>
      </c>
      <c r="D1891" s="125" t="s">
        <v>155</v>
      </c>
      <c r="E1891" s="20" t="s">
        <v>177</v>
      </c>
      <c r="F1891" s="20">
        <v>0.27</v>
      </c>
      <c r="G1891" s="20">
        <v>0.35</v>
      </c>
      <c r="H1891" s="20">
        <v>0.84</v>
      </c>
      <c r="I1891" s="20">
        <v>0.24</v>
      </c>
      <c r="J1891" s="20">
        <v>0.12</v>
      </c>
      <c r="K1891" s="20">
        <v>1.8163</v>
      </c>
      <c r="L1891" s="35">
        <f t="shared" si="89"/>
        <v>0.24</v>
      </c>
      <c r="M1891" s="35">
        <f t="shared" si="90"/>
        <v>1</v>
      </c>
    </row>
    <row r="1892" spans="1:13" ht="27" hidden="1" thickBot="1">
      <c r="A1892" s="35">
        <f t="shared" si="91"/>
        <v>3</v>
      </c>
      <c r="B1892" s="89" t="s">
        <v>23</v>
      </c>
      <c r="C1892" s="89" t="s">
        <v>17</v>
      </c>
      <c r="D1892" s="125" t="s">
        <v>155</v>
      </c>
      <c r="E1892" s="20" t="s">
        <v>178</v>
      </c>
      <c r="F1892" s="20">
        <v>0.27</v>
      </c>
      <c r="G1892" s="20">
        <v>0.15</v>
      </c>
      <c r="H1892" s="20">
        <v>0.84</v>
      </c>
      <c r="I1892" s="20">
        <v>0.24</v>
      </c>
      <c r="J1892" s="20">
        <v>0.11</v>
      </c>
      <c r="K1892" s="20">
        <v>1.6133</v>
      </c>
      <c r="L1892" s="35">
        <f t="shared" si="89"/>
        <v>0.24</v>
      </c>
      <c r="M1892" s="35">
        <f t="shared" si="90"/>
        <v>1</v>
      </c>
    </row>
    <row r="1893" spans="1:13" ht="27" hidden="1" thickBot="1">
      <c r="A1893" s="35">
        <f t="shared" si="91"/>
        <v>10</v>
      </c>
      <c r="B1893" s="89" t="s">
        <v>23</v>
      </c>
      <c r="C1893" s="89" t="s">
        <v>17</v>
      </c>
      <c r="D1893" s="125" t="s">
        <v>155</v>
      </c>
      <c r="E1893" s="20" t="s">
        <v>179</v>
      </c>
      <c r="F1893" s="20">
        <v>0.27</v>
      </c>
      <c r="G1893" s="20">
        <v>0.14000000000000001</v>
      </c>
      <c r="H1893" s="20">
        <v>0.84</v>
      </c>
      <c r="I1893" s="20">
        <v>0.24</v>
      </c>
      <c r="J1893" s="20">
        <v>0.13</v>
      </c>
      <c r="K1893" s="20">
        <v>1.6107</v>
      </c>
      <c r="L1893" s="35">
        <f t="shared" si="89"/>
        <v>0.24</v>
      </c>
      <c r="M1893" s="35">
        <f t="shared" si="90"/>
        <v>1</v>
      </c>
    </row>
    <row r="1894" spans="1:13" ht="27" hidden="1" thickBot="1">
      <c r="A1894" s="35">
        <f t="shared" si="91"/>
        <v>5</v>
      </c>
      <c r="B1894" s="89" t="s">
        <v>23</v>
      </c>
      <c r="C1894" s="89" t="s">
        <v>17</v>
      </c>
      <c r="D1894" s="125" t="s">
        <v>155</v>
      </c>
      <c r="E1894" s="20" t="s">
        <v>180</v>
      </c>
      <c r="F1894" s="20">
        <v>0.27</v>
      </c>
      <c r="G1894" s="20">
        <v>0.13</v>
      </c>
      <c r="H1894" s="20">
        <v>0.84</v>
      </c>
      <c r="I1894" s="20">
        <v>0.24</v>
      </c>
      <c r="J1894" s="20">
        <v>0.11</v>
      </c>
      <c r="K1894" s="20">
        <v>1.5829</v>
      </c>
      <c r="L1894" s="35">
        <f t="shared" si="89"/>
        <v>0.24</v>
      </c>
      <c r="M1894" s="35">
        <f t="shared" si="90"/>
        <v>1</v>
      </c>
    </row>
    <row r="1895" spans="1:13" ht="40.200000000000003" hidden="1" thickBot="1">
      <c r="A1895" s="35">
        <f t="shared" si="91"/>
        <v>4</v>
      </c>
      <c r="B1895" s="89" t="s">
        <v>23</v>
      </c>
      <c r="C1895" s="89" t="s">
        <v>17</v>
      </c>
      <c r="D1895" s="125" t="s">
        <v>155</v>
      </c>
      <c r="E1895" s="20" t="s">
        <v>203</v>
      </c>
      <c r="F1895" s="20">
        <v>0.27</v>
      </c>
      <c r="G1895" s="20">
        <v>0.06</v>
      </c>
      <c r="H1895" s="20">
        <v>0.84</v>
      </c>
      <c r="I1895" s="20">
        <v>0.24</v>
      </c>
      <c r="J1895" s="20">
        <v>0.14000000000000001</v>
      </c>
      <c r="K1895" s="20">
        <v>1.5528</v>
      </c>
      <c r="L1895" s="35">
        <f t="shared" si="89"/>
        <v>0.24</v>
      </c>
      <c r="M1895" s="35">
        <f t="shared" si="90"/>
        <v>1</v>
      </c>
    </row>
    <row r="1896" spans="1:13" ht="14.4" hidden="1" thickBot="1">
      <c r="A1896" s="35">
        <f t="shared" si="91"/>
        <v>20</v>
      </c>
      <c r="B1896" s="89" t="s">
        <v>23</v>
      </c>
      <c r="C1896" s="89" t="s">
        <v>17</v>
      </c>
      <c r="D1896" s="125" t="s">
        <v>155</v>
      </c>
      <c r="E1896" s="20" t="s">
        <v>181</v>
      </c>
      <c r="F1896" s="20">
        <v>0.27</v>
      </c>
      <c r="G1896" s="20">
        <v>0</v>
      </c>
      <c r="H1896" s="20">
        <v>0.84</v>
      </c>
      <c r="I1896" s="20">
        <v>0.24</v>
      </c>
      <c r="J1896" s="20">
        <v>0.09</v>
      </c>
      <c r="K1896" s="20">
        <v>1.4359999999999999</v>
      </c>
      <c r="L1896" s="35">
        <f t="shared" si="89"/>
        <v>0.24</v>
      </c>
      <c r="M1896" s="35">
        <f t="shared" si="90"/>
        <v>1</v>
      </c>
    </row>
    <row r="1897" spans="1:13" ht="27" hidden="1" thickBot="1">
      <c r="A1897" s="35">
        <f t="shared" si="91"/>
        <v>18</v>
      </c>
      <c r="B1897" s="89" t="s">
        <v>23</v>
      </c>
      <c r="C1897" s="89" t="s">
        <v>17</v>
      </c>
      <c r="D1897" s="125" t="s">
        <v>155</v>
      </c>
      <c r="E1897" s="20" t="s">
        <v>204</v>
      </c>
      <c r="F1897" s="20">
        <v>0.27</v>
      </c>
      <c r="G1897" s="20">
        <v>0.01</v>
      </c>
      <c r="H1897" s="20">
        <v>0.84</v>
      </c>
      <c r="I1897" s="20">
        <v>0.24</v>
      </c>
      <c r="J1897" s="20">
        <v>0.05</v>
      </c>
      <c r="K1897" s="20">
        <v>1.4113</v>
      </c>
      <c r="L1897" s="35">
        <f t="shared" si="89"/>
        <v>0.24</v>
      </c>
      <c r="M1897" s="35">
        <f t="shared" si="90"/>
        <v>1</v>
      </c>
    </row>
    <row r="1898" spans="1:13" ht="27" hidden="1" thickBot="1">
      <c r="A1898" s="35">
        <f t="shared" si="91"/>
        <v>15</v>
      </c>
      <c r="B1898" s="89" t="s">
        <v>23</v>
      </c>
      <c r="C1898" s="89" t="s">
        <v>17</v>
      </c>
      <c r="D1898" s="125" t="s">
        <v>155</v>
      </c>
      <c r="E1898" s="20" t="s">
        <v>205</v>
      </c>
      <c r="F1898" s="20">
        <v>0.27</v>
      </c>
      <c r="G1898" s="20">
        <v>0</v>
      </c>
      <c r="H1898" s="20">
        <v>0.56000000000000005</v>
      </c>
      <c r="I1898" s="20">
        <v>0.24</v>
      </c>
      <c r="J1898" s="20">
        <v>0.1</v>
      </c>
      <c r="K1898" s="20">
        <v>1.1634</v>
      </c>
      <c r="L1898" s="35">
        <f t="shared" si="89"/>
        <v>0.24</v>
      </c>
      <c r="M1898" s="35">
        <f t="shared" si="90"/>
        <v>1</v>
      </c>
    </row>
    <row r="1899" spans="1:13" ht="27" hidden="1" thickBot="1">
      <c r="A1899" s="35">
        <f t="shared" si="91"/>
        <v>21</v>
      </c>
      <c r="B1899" s="89" t="s">
        <v>24</v>
      </c>
      <c r="C1899" s="89" t="s">
        <v>17</v>
      </c>
      <c r="D1899" s="129" t="s">
        <v>38</v>
      </c>
      <c r="E1899" s="20" t="s">
        <v>39</v>
      </c>
      <c r="F1899" s="20">
        <v>1.78</v>
      </c>
      <c r="G1899" s="20">
        <v>1.99</v>
      </c>
      <c r="H1899" s="20">
        <v>0.79</v>
      </c>
      <c r="I1899" s="20">
        <v>0.62</v>
      </c>
      <c r="J1899" s="20">
        <v>0.3</v>
      </c>
      <c r="K1899" s="20">
        <v>5.4820000000000002</v>
      </c>
      <c r="L1899" s="35">
        <f t="shared" si="89"/>
        <v>0.31</v>
      </c>
      <c r="M1899" s="35">
        <f t="shared" si="90"/>
        <v>2</v>
      </c>
    </row>
    <row r="1900" spans="1:13" ht="27" hidden="1" thickBot="1">
      <c r="A1900" s="35">
        <f t="shared" si="91"/>
        <v>11</v>
      </c>
      <c r="B1900" s="89" t="s">
        <v>24</v>
      </c>
      <c r="C1900" s="89" t="s">
        <v>17</v>
      </c>
      <c r="D1900" s="129" t="s">
        <v>38</v>
      </c>
      <c r="E1900" s="20" t="s">
        <v>40</v>
      </c>
      <c r="F1900" s="20">
        <v>1.78</v>
      </c>
      <c r="G1900" s="20">
        <v>0.84</v>
      </c>
      <c r="H1900" s="20">
        <v>1.1299999999999999</v>
      </c>
      <c r="I1900" s="20">
        <v>0.31</v>
      </c>
      <c r="J1900" s="20">
        <v>0.23</v>
      </c>
      <c r="K1900" s="20">
        <v>4.2929000000000004</v>
      </c>
      <c r="L1900" s="35">
        <f t="shared" si="89"/>
        <v>0.31</v>
      </c>
      <c r="M1900" s="35">
        <f t="shared" si="90"/>
        <v>1</v>
      </c>
    </row>
    <row r="1901" spans="1:13" ht="27" hidden="1" thickBot="1">
      <c r="A1901" s="35">
        <f t="shared" si="91"/>
        <v>16</v>
      </c>
      <c r="B1901" s="89" t="s">
        <v>24</v>
      </c>
      <c r="C1901" s="89" t="s">
        <v>17</v>
      </c>
      <c r="D1901" s="129" t="s">
        <v>38</v>
      </c>
      <c r="E1901" s="20" t="s">
        <v>41</v>
      </c>
      <c r="F1901" s="20">
        <v>1.78</v>
      </c>
      <c r="G1901" s="20">
        <v>0.68</v>
      </c>
      <c r="H1901" s="20">
        <v>1.1599999999999999</v>
      </c>
      <c r="I1901" s="20">
        <v>0.31</v>
      </c>
      <c r="J1901" s="20">
        <v>0.19</v>
      </c>
      <c r="K1901" s="20">
        <v>4.1319999999999997</v>
      </c>
      <c r="L1901" s="35">
        <f t="shared" si="89"/>
        <v>0.31</v>
      </c>
      <c r="M1901" s="35">
        <f t="shared" si="90"/>
        <v>1</v>
      </c>
    </row>
    <row r="1902" spans="1:13" ht="27" thickBot="1">
      <c r="A1902" s="35">
        <f t="shared" si="91"/>
        <v>1</v>
      </c>
      <c r="B1902" s="89" t="s">
        <v>24</v>
      </c>
      <c r="C1902" s="89" t="s">
        <v>17</v>
      </c>
      <c r="D1902" s="129" t="s">
        <v>38</v>
      </c>
      <c r="E1902" s="59" t="s">
        <v>42</v>
      </c>
      <c r="F1902" s="20">
        <v>1.78</v>
      </c>
      <c r="G1902" s="20">
        <v>0.6</v>
      </c>
      <c r="H1902" s="20">
        <v>1.1299999999999999</v>
      </c>
      <c r="I1902" s="20">
        <v>0.31</v>
      </c>
      <c r="J1902" s="20">
        <v>0.23</v>
      </c>
      <c r="K1902" s="20">
        <v>4.0544000000000002</v>
      </c>
      <c r="L1902" s="35">
        <f t="shared" si="89"/>
        <v>0.31</v>
      </c>
      <c r="M1902" s="35">
        <f t="shared" si="90"/>
        <v>1</v>
      </c>
    </row>
    <row r="1903" spans="1:13" ht="27" hidden="1" thickBot="1">
      <c r="A1903" s="35">
        <f t="shared" si="91"/>
        <v>7</v>
      </c>
      <c r="B1903" s="89" t="s">
        <v>24</v>
      </c>
      <c r="C1903" s="89" t="s">
        <v>17</v>
      </c>
      <c r="D1903" s="129" t="s">
        <v>38</v>
      </c>
      <c r="E1903" s="20" t="s">
        <v>49</v>
      </c>
      <c r="F1903" s="20">
        <v>1.79</v>
      </c>
      <c r="G1903" s="20">
        <v>0</v>
      </c>
      <c r="H1903" s="20">
        <v>1.1299999999999999</v>
      </c>
      <c r="I1903" s="20">
        <v>0.62</v>
      </c>
      <c r="J1903" s="20">
        <v>0.22</v>
      </c>
      <c r="K1903" s="20">
        <v>3.7597</v>
      </c>
      <c r="L1903" s="35">
        <f t="shared" si="89"/>
        <v>0.31</v>
      </c>
      <c r="M1903" s="35">
        <f t="shared" si="90"/>
        <v>2</v>
      </c>
    </row>
    <row r="1904" spans="1:13" ht="14.4" hidden="1" thickBot="1">
      <c r="A1904" s="35">
        <f t="shared" si="91"/>
        <v>8</v>
      </c>
      <c r="B1904" s="89" t="s">
        <v>24</v>
      </c>
      <c r="C1904" s="89" t="s">
        <v>17</v>
      </c>
      <c r="D1904" s="129" t="s">
        <v>38</v>
      </c>
      <c r="E1904" s="20" t="s">
        <v>57</v>
      </c>
      <c r="F1904" s="20">
        <v>1.78</v>
      </c>
      <c r="G1904" s="20">
        <v>0</v>
      </c>
      <c r="H1904" s="20">
        <v>1.1299999999999999</v>
      </c>
      <c r="I1904" s="20">
        <v>0.62</v>
      </c>
      <c r="J1904" s="20">
        <v>0.16</v>
      </c>
      <c r="K1904" s="20">
        <v>3.6962999999999999</v>
      </c>
      <c r="L1904" s="35">
        <f t="shared" ref="L1904:L1967" si="92">_xlfn.MINIFS($I$1455:$I$2460,$B$1455:$B$2460,B1904,$D$1455:$D$2460,D1904)</f>
        <v>0.31</v>
      </c>
      <c r="M1904" s="35">
        <f t="shared" ref="M1904:M1967" si="93">ROUND(I1904/L1904,0)</f>
        <v>2</v>
      </c>
    </row>
    <row r="1905" spans="1:13" ht="27" hidden="1" thickBot="1">
      <c r="A1905" s="35">
        <f t="shared" si="91"/>
        <v>19</v>
      </c>
      <c r="B1905" s="89" t="s">
        <v>24</v>
      </c>
      <c r="C1905" s="89" t="s">
        <v>17</v>
      </c>
      <c r="D1905" s="129" t="s">
        <v>38</v>
      </c>
      <c r="E1905" s="20" t="s">
        <v>43</v>
      </c>
      <c r="F1905" s="20">
        <v>1.78</v>
      </c>
      <c r="G1905" s="20">
        <v>0.19</v>
      </c>
      <c r="H1905" s="20">
        <v>1.1299999999999999</v>
      </c>
      <c r="I1905" s="20">
        <v>0.31</v>
      </c>
      <c r="J1905" s="20">
        <v>0.22</v>
      </c>
      <c r="K1905" s="20">
        <v>3.6276999999999999</v>
      </c>
      <c r="L1905" s="35">
        <f t="shared" si="92"/>
        <v>0.31</v>
      </c>
      <c r="M1905" s="35">
        <f t="shared" si="93"/>
        <v>1</v>
      </c>
    </row>
    <row r="1906" spans="1:13" ht="40.200000000000003" hidden="1" thickBot="1">
      <c r="A1906" s="35">
        <f t="shared" si="91"/>
        <v>14</v>
      </c>
      <c r="B1906" s="89" t="s">
        <v>24</v>
      </c>
      <c r="C1906" s="89" t="s">
        <v>17</v>
      </c>
      <c r="D1906" s="129" t="s">
        <v>38</v>
      </c>
      <c r="E1906" s="20" t="s">
        <v>44</v>
      </c>
      <c r="F1906" s="20">
        <v>1.78</v>
      </c>
      <c r="G1906" s="20">
        <v>0.15</v>
      </c>
      <c r="H1906" s="20">
        <v>1.1299999999999999</v>
      </c>
      <c r="I1906" s="20">
        <v>0.31</v>
      </c>
      <c r="J1906" s="20">
        <v>0.2</v>
      </c>
      <c r="K1906" s="20">
        <v>3.5735999999999999</v>
      </c>
      <c r="L1906" s="35">
        <f t="shared" si="92"/>
        <v>0.31</v>
      </c>
      <c r="M1906" s="35">
        <f t="shared" si="93"/>
        <v>1</v>
      </c>
    </row>
    <row r="1907" spans="1:13" ht="27" hidden="1" thickBot="1">
      <c r="A1907" s="35">
        <f t="shared" si="91"/>
        <v>18</v>
      </c>
      <c r="B1907" s="89" t="s">
        <v>24</v>
      </c>
      <c r="C1907" s="89" t="s">
        <v>17</v>
      </c>
      <c r="D1907" s="129" t="s">
        <v>38</v>
      </c>
      <c r="E1907" s="20" t="s">
        <v>45</v>
      </c>
      <c r="F1907" s="20">
        <v>1.84</v>
      </c>
      <c r="G1907" s="20">
        <v>0.06</v>
      </c>
      <c r="H1907" s="20">
        <v>1.1599999999999999</v>
      </c>
      <c r="I1907" s="20">
        <v>0.31</v>
      </c>
      <c r="J1907" s="20">
        <v>0.12</v>
      </c>
      <c r="K1907" s="20">
        <v>3.5045999999999999</v>
      </c>
      <c r="L1907" s="35">
        <f t="shared" si="92"/>
        <v>0.31</v>
      </c>
      <c r="M1907" s="35">
        <f t="shared" si="93"/>
        <v>1</v>
      </c>
    </row>
    <row r="1908" spans="1:13" ht="27" hidden="1" thickBot="1">
      <c r="A1908" s="35">
        <f t="shared" si="91"/>
        <v>19</v>
      </c>
      <c r="B1908" s="89" t="s">
        <v>24</v>
      </c>
      <c r="C1908" s="89" t="s">
        <v>17</v>
      </c>
      <c r="D1908" s="129" t="s">
        <v>38</v>
      </c>
      <c r="E1908" s="20" t="s">
        <v>46</v>
      </c>
      <c r="F1908" s="20">
        <v>1.78</v>
      </c>
      <c r="G1908" s="20">
        <v>0.1</v>
      </c>
      <c r="H1908" s="20">
        <v>1.1299999999999999</v>
      </c>
      <c r="I1908" s="20">
        <v>0.31</v>
      </c>
      <c r="J1908" s="20">
        <v>0.17</v>
      </c>
      <c r="K1908" s="20">
        <v>3.4962</v>
      </c>
      <c r="L1908" s="35">
        <f t="shared" si="92"/>
        <v>0.31</v>
      </c>
      <c r="M1908" s="35">
        <f t="shared" si="93"/>
        <v>1</v>
      </c>
    </row>
    <row r="1909" spans="1:13" ht="14.4" hidden="1" thickBot="1">
      <c r="A1909" s="35">
        <f t="shared" si="91"/>
        <v>20</v>
      </c>
      <c r="B1909" s="89" t="s">
        <v>24</v>
      </c>
      <c r="C1909" s="89" t="s">
        <v>17</v>
      </c>
      <c r="D1909" s="129" t="s">
        <v>38</v>
      </c>
      <c r="E1909" s="20" t="s">
        <v>47</v>
      </c>
      <c r="F1909" s="20">
        <v>1.78</v>
      </c>
      <c r="G1909" s="20">
        <v>0.06</v>
      </c>
      <c r="H1909" s="20">
        <v>1.1299999999999999</v>
      </c>
      <c r="I1909" s="20">
        <v>0.31</v>
      </c>
      <c r="J1909" s="20">
        <v>0.18</v>
      </c>
      <c r="K1909" s="20">
        <v>3.4605999999999999</v>
      </c>
      <c r="L1909" s="35">
        <f t="shared" si="92"/>
        <v>0.31</v>
      </c>
      <c r="M1909" s="35">
        <f t="shared" si="93"/>
        <v>1</v>
      </c>
    </row>
    <row r="1910" spans="1:13" ht="27" hidden="1" thickBot="1">
      <c r="A1910" s="35">
        <f t="shared" si="91"/>
        <v>4</v>
      </c>
      <c r="B1910" s="89" t="s">
        <v>24</v>
      </c>
      <c r="C1910" s="89" t="s">
        <v>17</v>
      </c>
      <c r="D1910" s="129" t="s">
        <v>38</v>
      </c>
      <c r="E1910" s="20" t="s">
        <v>48</v>
      </c>
      <c r="F1910" s="20">
        <v>1.78</v>
      </c>
      <c r="G1910" s="20">
        <v>0</v>
      </c>
      <c r="H1910" s="20">
        <v>1.1599999999999999</v>
      </c>
      <c r="I1910" s="20">
        <v>0.31</v>
      </c>
      <c r="J1910" s="20">
        <v>0.18</v>
      </c>
      <c r="K1910" s="20">
        <v>3.4356</v>
      </c>
      <c r="L1910" s="35">
        <f t="shared" si="92"/>
        <v>0.31</v>
      </c>
      <c r="M1910" s="35">
        <f t="shared" si="93"/>
        <v>1</v>
      </c>
    </row>
    <row r="1911" spans="1:13" ht="27" hidden="1" thickBot="1">
      <c r="A1911" s="35">
        <f t="shared" si="91"/>
        <v>4</v>
      </c>
      <c r="B1911" s="89" t="s">
        <v>24</v>
      </c>
      <c r="C1911" s="89" t="s">
        <v>17</v>
      </c>
      <c r="D1911" s="129" t="s">
        <v>38</v>
      </c>
      <c r="E1911" s="20" t="s">
        <v>50</v>
      </c>
      <c r="F1911" s="20">
        <v>1.78</v>
      </c>
      <c r="G1911" s="20">
        <v>0</v>
      </c>
      <c r="H1911" s="20">
        <v>1.1599999999999999</v>
      </c>
      <c r="I1911" s="20">
        <v>0.31</v>
      </c>
      <c r="J1911" s="20">
        <v>0.18</v>
      </c>
      <c r="K1911" s="20">
        <v>3.4346999999999999</v>
      </c>
      <c r="L1911" s="35">
        <f t="shared" si="92"/>
        <v>0.31</v>
      </c>
      <c r="M1911" s="35">
        <f t="shared" si="93"/>
        <v>1</v>
      </c>
    </row>
    <row r="1912" spans="1:13" ht="27" hidden="1" thickBot="1">
      <c r="A1912" s="35">
        <f t="shared" si="91"/>
        <v>10</v>
      </c>
      <c r="B1912" s="89" t="s">
        <v>24</v>
      </c>
      <c r="C1912" s="89" t="s">
        <v>17</v>
      </c>
      <c r="D1912" s="129" t="s">
        <v>38</v>
      </c>
      <c r="E1912" s="20" t="s">
        <v>51</v>
      </c>
      <c r="F1912" s="20">
        <v>1.78</v>
      </c>
      <c r="G1912" s="20">
        <v>0</v>
      </c>
      <c r="H1912" s="20">
        <v>1.1299999999999999</v>
      </c>
      <c r="I1912" s="20">
        <v>0.31</v>
      </c>
      <c r="J1912" s="20">
        <v>0.2</v>
      </c>
      <c r="K1912" s="20">
        <v>3.42</v>
      </c>
      <c r="L1912" s="35">
        <f t="shared" si="92"/>
        <v>0.31</v>
      </c>
      <c r="M1912" s="35">
        <f t="shared" si="93"/>
        <v>1</v>
      </c>
    </row>
    <row r="1913" spans="1:13" ht="40.200000000000003" hidden="1" thickBot="1">
      <c r="A1913" s="35">
        <f t="shared" si="91"/>
        <v>6</v>
      </c>
      <c r="B1913" s="89" t="s">
        <v>24</v>
      </c>
      <c r="C1913" s="89" t="s">
        <v>17</v>
      </c>
      <c r="D1913" s="129" t="s">
        <v>38</v>
      </c>
      <c r="E1913" s="20" t="s">
        <v>53</v>
      </c>
      <c r="F1913" s="20">
        <v>1.78</v>
      </c>
      <c r="G1913" s="20">
        <v>0</v>
      </c>
      <c r="H1913" s="20">
        <v>1.1299999999999999</v>
      </c>
      <c r="I1913" s="20">
        <v>0.31</v>
      </c>
      <c r="J1913" s="20">
        <v>0.19</v>
      </c>
      <c r="K1913" s="20">
        <v>3.4137</v>
      </c>
      <c r="L1913" s="35">
        <f t="shared" si="92"/>
        <v>0.31</v>
      </c>
      <c r="M1913" s="35">
        <f t="shared" si="93"/>
        <v>1</v>
      </c>
    </row>
    <row r="1914" spans="1:13" ht="27" hidden="1" thickBot="1">
      <c r="A1914" s="35">
        <f t="shared" si="91"/>
        <v>13</v>
      </c>
      <c r="B1914" s="89" t="s">
        <v>24</v>
      </c>
      <c r="C1914" s="89" t="s">
        <v>17</v>
      </c>
      <c r="D1914" s="129" t="s">
        <v>38</v>
      </c>
      <c r="E1914" s="20" t="s">
        <v>52</v>
      </c>
      <c r="F1914" s="20">
        <v>1.78</v>
      </c>
      <c r="G1914" s="20">
        <v>0</v>
      </c>
      <c r="H1914" s="20">
        <v>1.1299999999999999</v>
      </c>
      <c r="I1914" s="20">
        <v>0.31</v>
      </c>
      <c r="J1914" s="20">
        <v>0.19</v>
      </c>
      <c r="K1914" s="20">
        <v>3.4119999999999999</v>
      </c>
      <c r="L1914" s="35">
        <f t="shared" si="92"/>
        <v>0.31</v>
      </c>
      <c r="M1914" s="35">
        <f t="shared" si="93"/>
        <v>1</v>
      </c>
    </row>
    <row r="1915" spans="1:13" ht="27" hidden="1" thickBot="1">
      <c r="A1915" s="35">
        <f t="shared" si="91"/>
        <v>10</v>
      </c>
      <c r="B1915" s="89" t="s">
        <v>24</v>
      </c>
      <c r="C1915" s="89" t="s">
        <v>17</v>
      </c>
      <c r="D1915" s="129" t="s">
        <v>38</v>
      </c>
      <c r="E1915" s="20" t="s">
        <v>55</v>
      </c>
      <c r="F1915" s="20">
        <v>1.78</v>
      </c>
      <c r="G1915" s="20">
        <v>0</v>
      </c>
      <c r="H1915" s="20">
        <v>1.1299999999999999</v>
      </c>
      <c r="I1915" s="20">
        <v>0.31</v>
      </c>
      <c r="J1915" s="20">
        <v>0.19</v>
      </c>
      <c r="K1915" s="20">
        <v>3.4093</v>
      </c>
      <c r="L1915" s="35">
        <f t="shared" si="92"/>
        <v>0.31</v>
      </c>
      <c r="M1915" s="35">
        <f t="shared" si="93"/>
        <v>1</v>
      </c>
    </row>
    <row r="1916" spans="1:13" ht="27" hidden="1" thickBot="1">
      <c r="A1916" s="35">
        <f t="shared" si="91"/>
        <v>9</v>
      </c>
      <c r="B1916" s="89" t="s">
        <v>24</v>
      </c>
      <c r="C1916" s="89" t="s">
        <v>17</v>
      </c>
      <c r="D1916" s="129" t="s">
        <v>38</v>
      </c>
      <c r="E1916" s="20" t="s">
        <v>54</v>
      </c>
      <c r="F1916" s="20">
        <v>1.78</v>
      </c>
      <c r="G1916" s="20">
        <v>0</v>
      </c>
      <c r="H1916" s="20">
        <v>1.1299999999999999</v>
      </c>
      <c r="I1916" s="20">
        <v>0.31</v>
      </c>
      <c r="J1916" s="20">
        <v>0.18</v>
      </c>
      <c r="K1916" s="20">
        <v>3.4009999999999998</v>
      </c>
      <c r="L1916" s="35">
        <f t="shared" si="92"/>
        <v>0.31</v>
      </c>
      <c r="M1916" s="35">
        <f t="shared" si="93"/>
        <v>1</v>
      </c>
    </row>
    <row r="1917" spans="1:13" ht="14.4" hidden="1" thickBot="1">
      <c r="A1917" s="35">
        <f t="shared" si="91"/>
        <v>2</v>
      </c>
      <c r="B1917" s="89" t="s">
        <v>24</v>
      </c>
      <c r="C1917" s="89" t="s">
        <v>17</v>
      </c>
      <c r="D1917" s="129" t="s">
        <v>38</v>
      </c>
      <c r="E1917" s="20" t="s">
        <v>56</v>
      </c>
      <c r="F1917" s="20">
        <v>1.78</v>
      </c>
      <c r="G1917" s="20">
        <v>0</v>
      </c>
      <c r="H1917" s="20">
        <v>1.1299999999999999</v>
      </c>
      <c r="I1917" s="20">
        <v>0.31</v>
      </c>
      <c r="J1917" s="20">
        <v>0.18</v>
      </c>
      <c r="K1917" s="20">
        <v>3.3988</v>
      </c>
      <c r="L1917" s="35">
        <f t="shared" si="92"/>
        <v>0.31</v>
      </c>
      <c r="M1917" s="35">
        <f t="shared" si="93"/>
        <v>1</v>
      </c>
    </row>
    <row r="1918" spans="1:13" ht="40.200000000000003" hidden="1" thickBot="1">
      <c r="A1918" s="35">
        <f t="shared" si="91"/>
        <v>23</v>
      </c>
      <c r="B1918" s="89" t="s">
        <v>24</v>
      </c>
      <c r="C1918" s="89" t="s">
        <v>17</v>
      </c>
      <c r="D1918" s="129" t="s">
        <v>38</v>
      </c>
      <c r="E1918" s="20" t="s">
        <v>60</v>
      </c>
      <c r="F1918" s="20">
        <v>1.78</v>
      </c>
      <c r="G1918" s="20">
        <v>0</v>
      </c>
      <c r="H1918" s="20">
        <v>1.1299999999999999</v>
      </c>
      <c r="I1918" s="20">
        <v>0.31</v>
      </c>
      <c r="J1918" s="20">
        <v>0.17</v>
      </c>
      <c r="K1918" s="20">
        <v>3.3934000000000002</v>
      </c>
      <c r="L1918" s="35">
        <f t="shared" si="92"/>
        <v>0.31</v>
      </c>
      <c r="M1918" s="35">
        <f t="shared" si="93"/>
        <v>1</v>
      </c>
    </row>
    <row r="1919" spans="1:13" ht="27" hidden="1" thickBot="1">
      <c r="A1919" s="35">
        <f t="shared" si="91"/>
        <v>15</v>
      </c>
      <c r="B1919" s="89" t="s">
        <v>24</v>
      </c>
      <c r="C1919" s="89" t="s">
        <v>17</v>
      </c>
      <c r="D1919" s="129" t="s">
        <v>38</v>
      </c>
      <c r="E1919" s="20" t="s">
        <v>58</v>
      </c>
      <c r="F1919" s="20">
        <v>1.78</v>
      </c>
      <c r="G1919" s="20">
        <v>0</v>
      </c>
      <c r="H1919" s="20">
        <v>1.1299999999999999</v>
      </c>
      <c r="I1919" s="20">
        <v>0.31</v>
      </c>
      <c r="J1919" s="20">
        <v>0.17</v>
      </c>
      <c r="K1919" s="20">
        <v>3.3904000000000001</v>
      </c>
      <c r="L1919" s="35">
        <f t="shared" si="92"/>
        <v>0.31</v>
      </c>
      <c r="M1919" s="35">
        <f t="shared" si="93"/>
        <v>1</v>
      </c>
    </row>
    <row r="1920" spans="1:13" ht="27" hidden="1" thickBot="1">
      <c r="A1920" s="35">
        <f t="shared" si="91"/>
        <v>15</v>
      </c>
      <c r="B1920" s="89" t="s">
        <v>24</v>
      </c>
      <c r="C1920" s="89" t="s">
        <v>17</v>
      </c>
      <c r="D1920" s="129" t="s">
        <v>38</v>
      </c>
      <c r="E1920" s="20" t="s">
        <v>59</v>
      </c>
      <c r="F1920" s="20">
        <v>1.78</v>
      </c>
      <c r="G1920" s="20">
        <v>0</v>
      </c>
      <c r="H1920" s="20">
        <v>1.1299999999999999</v>
      </c>
      <c r="I1920" s="20">
        <v>0.31</v>
      </c>
      <c r="J1920" s="20">
        <v>0.17</v>
      </c>
      <c r="K1920" s="20">
        <v>3.3904000000000001</v>
      </c>
      <c r="L1920" s="35">
        <f t="shared" si="92"/>
        <v>0.31</v>
      </c>
      <c r="M1920" s="35">
        <f t="shared" si="93"/>
        <v>1</v>
      </c>
    </row>
    <row r="1921" spans="1:13" ht="14.4" hidden="1" thickBot="1">
      <c r="A1921" s="35">
        <f t="shared" si="91"/>
        <v>8</v>
      </c>
      <c r="B1921" s="89" t="s">
        <v>24</v>
      </c>
      <c r="C1921" s="89" t="s">
        <v>17</v>
      </c>
      <c r="D1921" s="129" t="s">
        <v>38</v>
      </c>
      <c r="E1921" s="20" t="s">
        <v>63</v>
      </c>
      <c r="F1921" s="20">
        <v>1.78</v>
      </c>
      <c r="G1921" s="20">
        <v>0</v>
      </c>
      <c r="H1921" s="20">
        <v>0.79</v>
      </c>
      <c r="I1921" s="20">
        <v>0.62</v>
      </c>
      <c r="J1921" s="20">
        <v>0.19</v>
      </c>
      <c r="K1921" s="20">
        <v>3.387</v>
      </c>
      <c r="L1921" s="35">
        <f t="shared" si="92"/>
        <v>0.31</v>
      </c>
      <c r="M1921" s="35">
        <f t="shared" si="93"/>
        <v>2</v>
      </c>
    </row>
    <row r="1922" spans="1:13" ht="27" hidden="1" thickBot="1">
      <c r="A1922" s="35">
        <f t="shared" si="91"/>
        <v>3</v>
      </c>
      <c r="B1922" s="89" t="s">
        <v>24</v>
      </c>
      <c r="C1922" s="89" t="s">
        <v>17</v>
      </c>
      <c r="D1922" s="129" t="s">
        <v>38</v>
      </c>
      <c r="E1922" s="20" t="s">
        <v>61</v>
      </c>
      <c r="F1922" s="20">
        <v>1.78</v>
      </c>
      <c r="G1922" s="20">
        <v>0</v>
      </c>
      <c r="H1922" s="20">
        <v>1.1299999999999999</v>
      </c>
      <c r="I1922" s="20">
        <v>0.31</v>
      </c>
      <c r="J1922" s="20">
        <v>0.15</v>
      </c>
      <c r="K1922" s="20">
        <v>3.3712</v>
      </c>
      <c r="L1922" s="35">
        <f t="shared" si="92"/>
        <v>0.31</v>
      </c>
      <c r="M1922" s="35">
        <f t="shared" si="93"/>
        <v>1</v>
      </c>
    </row>
    <row r="1923" spans="1:13" ht="27" hidden="1" thickBot="1">
      <c r="A1923" s="35">
        <f t="shared" si="91"/>
        <v>5</v>
      </c>
      <c r="B1923" s="89" t="s">
        <v>24</v>
      </c>
      <c r="C1923" s="89" t="s">
        <v>17</v>
      </c>
      <c r="D1923" s="129" t="s">
        <v>38</v>
      </c>
      <c r="E1923" s="20" t="s">
        <v>62</v>
      </c>
      <c r="F1923" s="20">
        <v>1.78</v>
      </c>
      <c r="G1923" s="20">
        <v>0</v>
      </c>
      <c r="H1923" s="20">
        <v>1.1299999999999999</v>
      </c>
      <c r="I1923" s="20">
        <v>0.31</v>
      </c>
      <c r="J1923" s="20">
        <v>0.13</v>
      </c>
      <c r="K1923" s="20">
        <v>3.3496999999999999</v>
      </c>
      <c r="L1923" s="35">
        <f t="shared" si="92"/>
        <v>0.31</v>
      </c>
      <c r="M1923" s="35">
        <f t="shared" si="93"/>
        <v>1</v>
      </c>
    </row>
    <row r="1924" spans="1:13" ht="27" hidden="1" thickBot="1">
      <c r="A1924" s="35">
        <f t="shared" si="91"/>
        <v>12</v>
      </c>
      <c r="B1924" s="89" t="s">
        <v>24</v>
      </c>
      <c r="C1924" s="89" t="s">
        <v>17</v>
      </c>
      <c r="D1924" s="129" t="s">
        <v>38</v>
      </c>
      <c r="E1924" s="20" t="s">
        <v>64</v>
      </c>
      <c r="F1924" s="20">
        <v>1.78</v>
      </c>
      <c r="G1924" s="20">
        <v>0</v>
      </c>
      <c r="H1924" s="20">
        <v>0.79</v>
      </c>
      <c r="I1924" s="20">
        <v>0.31</v>
      </c>
      <c r="J1924" s="20">
        <v>0.18</v>
      </c>
      <c r="K1924" s="20">
        <v>3.0680999999999998</v>
      </c>
      <c r="L1924" s="35">
        <f t="shared" si="92"/>
        <v>0.31</v>
      </c>
      <c r="M1924" s="35">
        <f t="shared" si="93"/>
        <v>1</v>
      </c>
    </row>
    <row r="1925" spans="1:13" ht="27" hidden="1" thickBot="1">
      <c r="A1925" s="35">
        <f t="shared" si="91"/>
        <v>5</v>
      </c>
      <c r="B1925" s="89" t="s">
        <v>24</v>
      </c>
      <c r="C1925" s="89" t="s">
        <v>17</v>
      </c>
      <c r="D1925" s="129" t="s">
        <v>38</v>
      </c>
      <c r="E1925" s="20" t="s">
        <v>65</v>
      </c>
      <c r="F1925" s="20">
        <v>1.78</v>
      </c>
      <c r="G1925" s="20">
        <v>0</v>
      </c>
      <c r="H1925" s="20">
        <v>0.79</v>
      </c>
      <c r="I1925" s="20">
        <v>0.31</v>
      </c>
      <c r="J1925" s="20">
        <v>0.1</v>
      </c>
      <c r="K1925" s="20">
        <v>2.9826000000000001</v>
      </c>
      <c r="L1925" s="35">
        <f t="shared" si="92"/>
        <v>0.31</v>
      </c>
      <c r="M1925" s="35">
        <f t="shared" si="93"/>
        <v>1</v>
      </c>
    </row>
    <row r="1926" spans="1:13" ht="27" hidden="1" thickBot="1">
      <c r="A1926" s="35">
        <f t="shared" ref="A1926:A1989" si="94">IF(E1926="",0,--SUBSTITUTE(TRIM(RIGHT(SUBSTITUTE(E1926,"(",REPT(" ",99)),99)),")",))</f>
        <v>3</v>
      </c>
      <c r="B1926" s="89" t="s">
        <v>24</v>
      </c>
      <c r="C1926" s="89" t="s">
        <v>17</v>
      </c>
      <c r="D1926" s="129" t="s">
        <v>38</v>
      </c>
      <c r="E1926" s="20" t="s">
        <v>66</v>
      </c>
      <c r="F1926" s="20">
        <v>1.78</v>
      </c>
      <c r="G1926" s="20">
        <v>0</v>
      </c>
      <c r="H1926" s="20">
        <v>0.79</v>
      </c>
      <c r="I1926" s="20">
        <v>0.31</v>
      </c>
      <c r="J1926" s="20">
        <v>0.05</v>
      </c>
      <c r="K1926" s="20">
        <v>2.9379</v>
      </c>
      <c r="L1926" s="35">
        <f t="shared" si="92"/>
        <v>0.31</v>
      </c>
      <c r="M1926" s="35">
        <f t="shared" si="93"/>
        <v>1</v>
      </c>
    </row>
    <row r="1927" spans="1:13" ht="27" hidden="1" thickBot="1">
      <c r="A1927" s="35">
        <f t="shared" si="94"/>
        <v>21</v>
      </c>
      <c r="B1927" s="89" t="s">
        <v>24</v>
      </c>
      <c r="C1927" s="89" t="s">
        <v>17</v>
      </c>
      <c r="D1927" s="125" t="s">
        <v>67</v>
      </c>
      <c r="E1927" s="20" t="s">
        <v>68</v>
      </c>
      <c r="F1927" s="20">
        <v>0.52</v>
      </c>
      <c r="G1927" s="20">
        <v>1.33</v>
      </c>
      <c r="H1927" s="20">
        <v>0.88</v>
      </c>
      <c r="I1927" s="20">
        <v>0.19</v>
      </c>
      <c r="J1927" s="20">
        <v>0.55000000000000004</v>
      </c>
      <c r="K1927" s="20">
        <v>3.4706000000000001</v>
      </c>
      <c r="L1927" s="35">
        <f t="shared" si="92"/>
        <v>0.09</v>
      </c>
      <c r="M1927" s="35">
        <f t="shared" si="93"/>
        <v>2</v>
      </c>
    </row>
    <row r="1928" spans="1:13" ht="27" hidden="1" thickBot="1">
      <c r="A1928" s="35">
        <f t="shared" si="94"/>
        <v>7</v>
      </c>
      <c r="B1928" s="89" t="s">
        <v>24</v>
      </c>
      <c r="C1928" s="89" t="s">
        <v>17</v>
      </c>
      <c r="D1928" s="125" t="s">
        <v>67</v>
      </c>
      <c r="E1928" s="20" t="s">
        <v>69</v>
      </c>
      <c r="F1928" s="20">
        <v>0.52</v>
      </c>
      <c r="G1928" s="20">
        <v>1.1599999999999999</v>
      </c>
      <c r="H1928" s="20">
        <v>0.91</v>
      </c>
      <c r="I1928" s="20">
        <v>0.19</v>
      </c>
      <c r="J1928" s="20">
        <v>0.41</v>
      </c>
      <c r="K1928" s="20">
        <v>3.1863000000000001</v>
      </c>
      <c r="L1928" s="35">
        <f t="shared" si="92"/>
        <v>0.09</v>
      </c>
      <c r="M1928" s="35">
        <f t="shared" si="93"/>
        <v>2</v>
      </c>
    </row>
    <row r="1929" spans="1:13" ht="27" hidden="1" thickBot="1">
      <c r="A1929" s="35">
        <f t="shared" si="94"/>
        <v>7</v>
      </c>
      <c r="B1929" s="89" t="s">
        <v>24</v>
      </c>
      <c r="C1929" s="89" t="s">
        <v>17</v>
      </c>
      <c r="D1929" s="125" t="s">
        <v>67</v>
      </c>
      <c r="E1929" s="20" t="s">
        <v>70</v>
      </c>
      <c r="F1929" s="20">
        <v>0.52</v>
      </c>
      <c r="G1929" s="20">
        <v>1.1599999999999999</v>
      </c>
      <c r="H1929" s="20">
        <v>0.88</v>
      </c>
      <c r="I1929" s="20">
        <v>0.19</v>
      </c>
      <c r="J1929" s="20">
        <v>0.4</v>
      </c>
      <c r="K1929" s="20">
        <v>3.1423000000000001</v>
      </c>
      <c r="L1929" s="35">
        <f t="shared" si="92"/>
        <v>0.09</v>
      </c>
      <c r="M1929" s="35">
        <f t="shared" si="93"/>
        <v>2</v>
      </c>
    </row>
    <row r="1930" spans="1:13" ht="14.4" hidden="1" thickBot="1">
      <c r="A1930" s="35">
        <f t="shared" si="94"/>
        <v>2</v>
      </c>
      <c r="B1930" s="89" t="s">
        <v>24</v>
      </c>
      <c r="C1930" s="89" t="s">
        <v>17</v>
      </c>
      <c r="D1930" s="125" t="s">
        <v>67</v>
      </c>
      <c r="E1930" s="20" t="s">
        <v>71</v>
      </c>
      <c r="F1930" s="20">
        <v>0.52</v>
      </c>
      <c r="G1930" s="20">
        <v>0.61</v>
      </c>
      <c r="H1930" s="20">
        <v>0.88</v>
      </c>
      <c r="I1930" s="20">
        <v>0.09</v>
      </c>
      <c r="J1930" s="20">
        <v>0.42</v>
      </c>
      <c r="K1930" s="20">
        <v>2.5299</v>
      </c>
      <c r="L1930" s="35">
        <f t="shared" si="92"/>
        <v>0.09</v>
      </c>
      <c r="M1930" s="35">
        <f t="shared" si="93"/>
        <v>1</v>
      </c>
    </row>
    <row r="1931" spans="1:13" ht="27" hidden="1" thickBot="1">
      <c r="A1931" s="35">
        <f t="shared" si="94"/>
        <v>16</v>
      </c>
      <c r="B1931" s="89" t="s">
        <v>24</v>
      </c>
      <c r="C1931" s="89" t="s">
        <v>17</v>
      </c>
      <c r="D1931" s="125" t="s">
        <v>67</v>
      </c>
      <c r="E1931" s="20" t="s">
        <v>72</v>
      </c>
      <c r="F1931" s="20">
        <v>0.52</v>
      </c>
      <c r="G1931" s="20">
        <v>0.54</v>
      </c>
      <c r="H1931" s="20">
        <v>0.88</v>
      </c>
      <c r="I1931" s="20">
        <v>0.09</v>
      </c>
      <c r="J1931" s="20">
        <v>0.46</v>
      </c>
      <c r="K1931" s="20">
        <v>2.4950999999999999</v>
      </c>
      <c r="L1931" s="35">
        <f t="shared" si="92"/>
        <v>0.09</v>
      </c>
      <c r="M1931" s="35">
        <f t="shared" si="93"/>
        <v>1</v>
      </c>
    </row>
    <row r="1932" spans="1:13" ht="27" hidden="1" thickBot="1">
      <c r="A1932" s="35">
        <f t="shared" si="94"/>
        <v>13</v>
      </c>
      <c r="B1932" s="89" t="s">
        <v>24</v>
      </c>
      <c r="C1932" s="89" t="s">
        <v>17</v>
      </c>
      <c r="D1932" s="125" t="s">
        <v>67</v>
      </c>
      <c r="E1932" s="20" t="s">
        <v>73</v>
      </c>
      <c r="F1932" s="20">
        <v>0.52</v>
      </c>
      <c r="G1932" s="20">
        <v>0.54</v>
      </c>
      <c r="H1932" s="20">
        <v>0.91</v>
      </c>
      <c r="I1932" s="20">
        <v>0.09</v>
      </c>
      <c r="J1932" s="20">
        <v>0.38</v>
      </c>
      <c r="K1932" s="20">
        <v>2.4459</v>
      </c>
      <c r="L1932" s="35">
        <f t="shared" si="92"/>
        <v>0.09</v>
      </c>
      <c r="M1932" s="35">
        <f t="shared" si="93"/>
        <v>1</v>
      </c>
    </row>
    <row r="1933" spans="1:13" ht="40.200000000000003" hidden="1" thickBot="1">
      <c r="A1933" s="35">
        <f t="shared" si="94"/>
        <v>17</v>
      </c>
      <c r="B1933" s="89" t="s">
        <v>24</v>
      </c>
      <c r="C1933" s="89" t="s">
        <v>17</v>
      </c>
      <c r="D1933" s="125" t="s">
        <v>67</v>
      </c>
      <c r="E1933" s="20" t="s">
        <v>74</v>
      </c>
      <c r="F1933" s="20">
        <v>0.52</v>
      </c>
      <c r="G1933" s="20">
        <v>0.78</v>
      </c>
      <c r="H1933" s="20">
        <v>0.62</v>
      </c>
      <c r="I1933" s="20">
        <v>0.09</v>
      </c>
      <c r="J1933" s="20">
        <v>0.37</v>
      </c>
      <c r="K1933" s="20">
        <v>2.3776999999999999</v>
      </c>
      <c r="L1933" s="35">
        <f t="shared" si="92"/>
        <v>0.09</v>
      </c>
      <c r="M1933" s="35">
        <f t="shared" si="93"/>
        <v>1</v>
      </c>
    </row>
    <row r="1934" spans="1:13" ht="27" hidden="1" thickBot="1">
      <c r="A1934" s="35">
        <f t="shared" si="94"/>
        <v>19</v>
      </c>
      <c r="B1934" s="89" t="s">
        <v>24</v>
      </c>
      <c r="C1934" s="89" t="s">
        <v>17</v>
      </c>
      <c r="D1934" s="125" t="s">
        <v>67</v>
      </c>
      <c r="E1934" s="20" t="s">
        <v>75</v>
      </c>
      <c r="F1934" s="20">
        <v>0.52</v>
      </c>
      <c r="G1934" s="20">
        <v>0.43</v>
      </c>
      <c r="H1934" s="20">
        <v>0.88</v>
      </c>
      <c r="I1934" s="20">
        <v>0.09</v>
      </c>
      <c r="J1934" s="20">
        <v>0.45</v>
      </c>
      <c r="K1934" s="20">
        <v>2.3731</v>
      </c>
      <c r="L1934" s="35">
        <f t="shared" si="92"/>
        <v>0.09</v>
      </c>
      <c r="M1934" s="35">
        <f t="shared" si="93"/>
        <v>1</v>
      </c>
    </row>
    <row r="1935" spans="1:13" ht="27" hidden="1" thickBot="1">
      <c r="A1935" s="35">
        <f t="shared" si="94"/>
        <v>11</v>
      </c>
      <c r="B1935" s="89" t="s">
        <v>24</v>
      </c>
      <c r="C1935" s="89" t="s">
        <v>17</v>
      </c>
      <c r="D1935" s="125" t="s">
        <v>67</v>
      </c>
      <c r="E1935" s="20" t="s">
        <v>76</v>
      </c>
      <c r="F1935" s="20">
        <v>0.52</v>
      </c>
      <c r="G1935" s="20">
        <v>0.4</v>
      </c>
      <c r="H1935" s="20">
        <v>0.88</v>
      </c>
      <c r="I1935" s="20">
        <v>0.09</v>
      </c>
      <c r="J1935" s="20">
        <v>0.46</v>
      </c>
      <c r="K1935" s="20">
        <v>2.3542999999999998</v>
      </c>
      <c r="L1935" s="35">
        <f t="shared" si="92"/>
        <v>0.09</v>
      </c>
      <c r="M1935" s="35">
        <f t="shared" si="93"/>
        <v>1</v>
      </c>
    </row>
    <row r="1936" spans="1:13" ht="27" hidden="1" thickBot="1">
      <c r="A1936" s="35">
        <f t="shared" si="94"/>
        <v>13</v>
      </c>
      <c r="B1936" s="89" t="s">
        <v>24</v>
      </c>
      <c r="C1936" s="89" t="s">
        <v>17</v>
      </c>
      <c r="D1936" s="125" t="s">
        <v>67</v>
      </c>
      <c r="E1936" s="20" t="s">
        <v>77</v>
      </c>
      <c r="F1936" s="20">
        <v>0.52</v>
      </c>
      <c r="G1936" s="20">
        <v>0.54</v>
      </c>
      <c r="H1936" s="20">
        <v>0.88</v>
      </c>
      <c r="I1936" s="20">
        <v>0.09</v>
      </c>
      <c r="J1936" s="20">
        <v>0.27</v>
      </c>
      <c r="K1936" s="20">
        <v>2.3094000000000001</v>
      </c>
      <c r="L1936" s="35">
        <f t="shared" si="92"/>
        <v>0.09</v>
      </c>
      <c r="M1936" s="35">
        <f t="shared" si="93"/>
        <v>1</v>
      </c>
    </row>
    <row r="1937" spans="1:13" ht="27" hidden="1" thickBot="1">
      <c r="A1937" s="35">
        <f t="shared" si="94"/>
        <v>16</v>
      </c>
      <c r="B1937" s="89" t="s">
        <v>24</v>
      </c>
      <c r="C1937" s="89" t="s">
        <v>17</v>
      </c>
      <c r="D1937" s="125" t="s">
        <v>67</v>
      </c>
      <c r="E1937" s="20" t="s">
        <v>78</v>
      </c>
      <c r="F1937" s="20">
        <v>0.52</v>
      </c>
      <c r="G1937" s="20">
        <v>0.52</v>
      </c>
      <c r="H1937" s="20">
        <v>0.91</v>
      </c>
      <c r="I1937" s="20">
        <v>0.09</v>
      </c>
      <c r="J1937" s="20">
        <v>0.26</v>
      </c>
      <c r="K1937" s="20">
        <v>2.2982999999999998</v>
      </c>
      <c r="L1937" s="35">
        <f t="shared" si="92"/>
        <v>0.09</v>
      </c>
      <c r="M1937" s="35">
        <f t="shared" si="93"/>
        <v>1</v>
      </c>
    </row>
    <row r="1938" spans="1:13" ht="27" thickBot="1">
      <c r="A1938" s="35">
        <f t="shared" si="94"/>
        <v>1</v>
      </c>
      <c r="B1938" s="89" t="s">
        <v>24</v>
      </c>
      <c r="C1938" s="89" t="s">
        <v>17</v>
      </c>
      <c r="D1938" s="125" t="s">
        <v>67</v>
      </c>
      <c r="E1938" s="59" t="s">
        <v>79</v>
      </c>
      <c r="F1938" s="20">
        <v>0.52</v>
      </c>
      <c r="G1938" s="20">
        <v>0.51</v>
      </c>
      <c r="H1938" s="20">
        <v>0.62</v>
      </c>
      <c r="I1938" s="20">
        <v>0.09</v>
      </c>
      <c r="J1938" s="20">
        <v>0.55000000000000004</v>
      </c>
      <c r="K1938" s="20">
        <v>2.2972000000000001</v>
      </c>
      <c r="L1938" s="35">
        <f t="shared" si="92"/>
        <v>0.09</v>
      </c>
      <c r="M1938" s="35">
        <f t="shared" si="93"/>
        <v>1</v>
      </c>
    </row>
    <row r="1939" spans="1:13" ht="14.4" hidden="1" thickBot="1">
      <c r="A1939" s="35">
        <f t="shared" si="94"/>
        <v>8</v>
      </c>
      <c r="B1939" s="89" t="s">
        <v>24</v>
      </c>
      <c r="C1939" s="89" t="s">
        <v>17</v>
      </c>
      <c r="D1939" s="125" t="s">
        <v>67</v>
      </c>
      <c r="E1939" s="20" t="s">
        <v>80</v>
      </c>
      <c r="F1939" s="20">
        <v>0.52</v>
      </c>
      <c r="G1939" s="20">
        <v>0.34</v>
      </c>
      <c r="H1939" s="20">
        <v>0.88</v>
      </c>
      <c r="I1939" s="20">
        <v>0.19</v>
      </c>
      <c r="J1939" s="20">
        <v>0.34</v>
      </c>
      <c r="K1939" s="20">
        <v>2.2618999999999998</v>
      </c>
      <c r="L1939" s="35">
        <f t="shared" si="92"/>
        <v>0.09</v>
      </c>
      <c r="M1939" s="35">
        <f t="shared" si="93"/>
        <v>2</v>
      </c>
    </row>
    <row r="1940" spans="1:13" ht="14.4" hidden="1" thickBot="1">
      <c r="A1940" s="35">
        <f t="shared" si="94"/>
        <v>8</v>
      </c>
      <c r="B1940" s="89" t="s">
        <v>24</v>
      </c>
      <c r="C1940" s="89" t="s">
        <v>17</v>
      </c>
      <c r="D1940" s="125" t="s">
        <v>67</v>
      </c>
      <c r="E1940" s="20" t="s">
        <v>83</v>
      </c>
      <c r="F1940" s="20">
        <v>0.52</v>
      </c>
      <c r="G1940" s="20">
        <v>0.34</v>
      </c>
      <c r="H1940" s="20">
        <v>0.91</v>
      </c>
      <c r="I1940" s="20">
        <v>0.19</v>
      </c>
      <c r="J1940" s="20">
        <v>0.24</v>
      </c>
      <c r="K1940" s="20">
        <v>2.1938</v>
      </c>
      <c r="L1940" s="35">
        <f t="shared" si="92"/>
        <v>0.09</v>
      </c>
      <c r="M1940" s="35">
        <f t="shared" si="93"/>
        <v>2</v>
      </c>
    </row>
    <row r="1941" spans="1:13" ht="27" hidden="1" thickBot="1">
      <c r="A1941" s="35">
        <f t="shared" si="94"/>
        <v>11</v>
      </c>
      <c r="B1941" s="89" t="s">
        <v>24</v>
      </c>
      <c r="C1941" s="89" t="s">
        <v>17</v>
      </c>
      <c r="D1941" s="125" t="s">
        <v>67</v>
      </c>
      <c r="E1941" s="20" t="s">
        <v>81</v>
      </c>
      <c r="F1941" s="20">
        <v>0.52</v>
      </c>
      <c r="G1941" s="20">
        <v>0.65</v>
      </c>
      <c r="H1941" s="20">
        <v>0.91</v>
      </c>
      <c r="I1941" s="20">
        <v>0.09</v>
      </c>
      <c r="J1941" s="20">
        <v>0</v>
      </c>
      <c r="K1941" s="20">
        <v>2.1728999999999998</v>
      </c>
      <c r="L1941" s="35">
        <f t="shared" si="92"/>
        <v>0.09</v>
      </c>
      <c r="M1941" s="35">
        <f t="shared" si="93"/>
        <v>1</v>
      </c>
    </row>
    <row r="1942" spans="1:13" ht="27" hidden="1" thickBot="1">
      <c r="A1942" s="35">
        <f t="shared" si="94"/>
        <v>12</v>
      </c>
      <c r="B1942" s="89" t="s">
        <v>24</v>
      </c>
      <c r="C1942" s="89" t="s">
        <v>17</v>
      </c>
      <c r="D1942" s="125" t="s">
        <v>67</v>
      </c>
      <c r="E1942" s="20" t="s">
        <v>82</v>
      </c>
      <c r="F1942" s="20">
        <v>0.52</v>
      </c>
      <c r="G1942" s="20">
        <v>0.25</v>
      </c>
      <c r="H1942" s="20">
        <v>0.91</v>
      </c>
      <c r="I1942" s="20">
        <v>0.09</v>
      </c>
      <c r="J1942" s="20">
        <v>0.4</v>
      </c>
      <c r="K1942" s="20">
        <v>2.1698</v>
      </c>
      <c r="L1942" s="35">
        <f t="shared" si="92"/>
        <v>0.09</v>
      </c>
      <c r="M1942" s="35">
        <f t="shared" si="93"/>
        <v>1</v>
      </c>
    </row>
    <row r="1943" spans="1:13" ht="40.200000000000003" hidden="1" thickBot="1">
      <c r="A1943" s="35">
        <f t="shared" si="94"/>
        <v>23</v>
      </c>
      <c r="B1943" s="89" t="s">
        <v>24</v>
      </c>
      <c r="C1943" s="89" t="s">
        <v>17</v>
      </c>
      <c r="D1943" s="125" t="s">
        <v>67</v>
      </c>
      <c r="E1943" s="20" t="s">
        <v>84</v>
      </c>
      <c r="F1943" s="20">
        <v>0.52</v>
      </c>
      <c r="G1943" s="20">
        <v>0.22</v>
      </c>
      <c r="H1943" s="20">
        <v>0.91</v>
      </c>
      <c r="I1943" s="20">
        <v>0.09</v>
      </c>
      <c r="J1943" s="20">
        <v>0.36</v>
      </c>
      <c r="K1943" s="20">
        <v>2.1101000000000001</v>
      </c>
      <c r="L1943" s="35">
        <f t="shared" si="92"/>
        <v>0.09</v>
      </c>
      <c r="M1943" s="35">
        <f t="shared" si="93"/>
        <v>1</v>
      </c>
    </row>
    <row r="1944" spans="1:13" ht="27" hidden="1" thickBot="1">
      <c r="A1944" s="35">
        <f t="shared" si="94"/>
        <v>3</v>
      </c>
      <c r="B1944" s="89" t="s">
        <v>24</v>
      </c>
      <c r="C1944" s="89" t="s">
        <v>17</v>
      </c>
      <c r="D1944" s="125" t="s">
        <v>67</v>
      </c>
      <c r="E1944" s="20" t="s">
        <v>85</v>
      </c>
      <c r="F1944" s="20">
        <v>0.52</v>
      </c>
      <c r="G1944" s="20">
        <v>0.19</v>
      </c>
      <c r="H1944" s="20">
        <v>0.88</v>
      </c>
      <c r="I1944" s="20">
        <v>0.09</v>
      </c>
      <c r="J1944" s="20">
        <v>0.43</v>
      </c>
      <c r="K1944" s="20">
        <v>2.1095000000000002</v>
      </c>
      <c r="L1944" s="35">
        <f t="shared" si="92"/>
        <v>0.09</v>
      </c>
      <c r="M1944" s="35">
        <f t="shared" si="93"/>
        <v>1</v>
      </c>
    </row>
    <row r="1945" spans="1:13" ht="40.200000000000003" hidden="1" thickBot="1">
      <c r="A1945" s="35">
        <f t="shared" si="94"/>
        <v>4</v>
      </c>
      <c r="B1945" s="89" t="s">
        <v>24</v>
      </c>
      <c r="C1945" s="89" t="s">
        <v>17</v>
      </c>
      <c r="D1945" s="125" t="s">
        <v>67</v>
      </c>
      <c r="E1945" s="20" t="s">
        <v>86</v>
      </c>
      <c r="F1945" s="20">
        <v>0.52</v>
      </c>
      <c r="G1945" s="20">
        <v>0.21</v>
      </c>
      <c r="H1945" s="20">
        <v>0.88</v>
      </c>
      <c r="I1945" s="20">
        <v>0.09</v>
      </c>
      <c r="J1945" s="20">
        <v>0.39</v>
      </c>
      <c r="K1945" s="20">
        <v>2.0996000000000001</v>
      </c>
      <c r="L1945" s="35">
        <f t="shared" si="92"/>
        <v>0.09</v>
      </c>
      <c r="M1945" s="35">
        <f t="shared" si="93"/>
        <v>1</v>
      </c>
    </row>
    <row r="1946" spans="1:13" ht="40.200000000000003" hidden="1" thickBot="1">
      <c r="A1946" s="35">
        <f t="shared" si="94"/>
        <v>6</v>
      </c>
      <c r="B1946" s="89" t="s">
        <v>24</v>
      </c>
      <c r="C1946" s="89" t="s">
        <v>17</v>
      </c>
      <c r="D1946" s="125" t="s">
        <v>67</v>
      </c>
      <c r="E1946" s="20" t="s">
        <v>87</v>
      </c>
      <c r="F1946" s="20">
        <v>0.52</v>
      </c>
      <c r="G1946" s="20">
        <v>0.26</v>
      </c>
      <c r="H1946" s="20">
        <v>0.88</v>
      </c>
      <c r="I1946" s="20">
        <v>0.09</v>
      </c>
      <c r="J1946" s="20">
        <v>0.33</v>
      </c>
      <c r="K1946" s="20">
        <v>2.0825</v>
      </c>
      <c r="L1946" s="35">
        <f t="shared" si="92"/>
        <v>0.09</v>
      </c>
      <c r="M1946" s="35">
        <f t="shared" si="93"/>
        <v>1</v>
      </c>
    </row>
    <row r="1947" spans="1:13" ht="40.200000000000003" hidden="1" thickBot="1">
      <c r="A1947" s="35">
        <f t="shared" si="94"/>
        <v>23</v>
      </c>
      <c r="B1947" s="89" t="s">
        <v>24</v>
      </c>
      <c r="C1947" s="89" t="s">
        <v>17</v>
      </c>
      <c r="D1947" s="125" t="s">
        <v>67</v>
      </c>
      <c r="E1947" s="20" t="s">
        <v>89</v>
      </c>
      <c r="F1947" s="20">
        <v>0.52</v>
      </c>
      <c r="G1947" s="20">
        <v>0.22</v>
      </c>
      <c r="H1947" s="20">
        <v>0.88</v>
      </c>
      <c r="I1947" s="20">
        <v>0.09</v>
      </c>
      <c r="J1947" s="20">
        <v>0.36</v>
      </c>
      <c r="K1947" s="20">
        <v>2.0754999999999999</v>
      </c>
      <c r="L1947" s="35">
        <f t="shared" si="92"/>
        <v>0.09</v>
      </c>
      <c r="M1947" s="35">
        <f t="shared" si="93"/>
        <v>1</v>
      </c>
    </row>
    <row r="1948" spans="1:13" ht="27" hidden="1" thickBot="1">
      <c r="A1948" s="35">
        <f t="shared" si="94"/>
        <v>5</v>
      </c>
      <c r="B1948" s="89" t="s">
        <v>24</v>
      </c>
      <c r="C1948" s="89" t="s">
        <v>17</v>
      </c>
      <c r="D1948" s="125" t="s">
        <v>67</v>
      </c>
      <c r="E1948" s="20" t="s">
        <v>88</v>
      </c>
      <c r="F1948" s="20">
        <v>0.52</v>
      </c>
      <c r="G1948" s="20">
        <v>0.26</v>
      </c>
      <c r="H1948" s="20">
        <v>0.91</v>
      </c>
      <c r="I1948" s="20">
        <v>0.09</v>
      </c>
      <c r="J1948" s="20">
        <v>0.28000000000000003</v>
      </c>
      <c r="K1948" s="20">
        <v>2.0642999999999998</v>
      </c>
      <c r="L1948" s="35">
        <f t="shared" si="92"/>
        <v>0.09</v>
      </c>
      <c r="M1948" s="35">
        <f t="shared" si="93"/>
        <v>1</v>
      </c>
    </row>
    <row r="1949" spans="1:13" ht="40.200000000000003" hidden="1" thickBot="1">
      <c r="A1949" s="35">
        <f t="shared" si="94"/>
        <v>14</v>
      </c>
      <c r="B1949" s="89" t="s">
        <v>24</v>
      </c>
      <c r="C1949" s="89" t="s">
        <v>17</v>
      </c>
      <c r="D1949" s="125" t="s">
        <v>67</v>
      </c>
      <c r="E1949" s="20" t="s">
        <v>90</v>
      </c>
      <c r="F1949" s="20">
        <v>0.52</v>
      </c>
      <c r="G1949" s="20">
        <v>0.19</v>
      </c>
      <c r="H1949" s="20">
        <v>0.91</v>
      </c>
      <c r="I1949" s="20">
        <v>0.09</v>
      </c>
      <c r="J1949" s="20">
        <v>0.35</v>
      </c>
      <c r="K1949" s="20">
        <v>2.0638000000000001</v>
      </c>
      <c r="L1949" s="35">
        <f t="shared" si="92"/>
        <v>0.09</v>
      </c>
      <c r="M1949" s="35">
        <f t="shared" si="93"/>
        <v>1</v>
      </c>
    </row>
    <row r="1950" spans="1:13" ht="27" hidden="1" thickBot="1">
      <c r="A1950" s="35">
        <f t="shared" si="94"/>
        <v>7</v>
      </c>
      <c r="B1950" s="89" t="s">
        <v>24</v>
      </c>
      <c r="C1950" s="89" t="s">
        <v>17</v>
      </c>
      <c r="D1950" s="125" t="s">
        <v>67</v>
      </c>
      <c r="E1950" s="20" t="s">
        <v>96</v>
      </c>
      <c r="F1950" s="20">
        <v>0.52</v>
      </c>
      <c r="G1950" s="20">
        <v>0.54</v>
      </c>
      <c r="H1950" s="20">
        <v>0.62</v>
      </c>
      <c r="I1950" s="20">
        <v>0.19</v>
      </c>
      <c r="J1950" s="20">
        <v>0.19</v>
      </c>
      <c r="K1950" s="20">
        <v>2.0533999999999999</v>
      </c>
      <c r="L1950" s="35">
        <f t="shared" si="92"/>
        <v>0.09</v>
      </c>
      <c r="M1950" s="35">
        <f t="shared" si="93"/>
        <v>2</v>
      </c>
    </row>
    <row r="1951" spans="1:13" ht="27" hidden="1" thickBot="1">
      <c r="A1951" s="35">
        <f t="shared" si="94"/>
        <v>18</v>
      </c>
      <c r="B1951" s="89" t="s">
        <v>24</v>
      </c>
      <c r="C1951" s="89" t="s">
        <v>17</v>
      </c>
      <c r="D1951" s="125" t="s">
        <v>67</v>
      </c>
      <c r="E1951" s="20" t="s">
        <v>92</v>
      </c>
      <c r="F1951" s="20">
        <v>0.53</v>
      </c>
      <c r="G1951" s="20">
        <v>0.11</v>
      </c>
      <c r="H1951" s="20">
        <v>0.88</v>
      </c>
      <c r="I1951" s="20">
        <v>0.09</v>
      </c>
      <c r="J1951" s="20">
        <v>0.43</v>
      </c>
      <c r="K1951" s="20">
        <v>2.0438999999999998</v>
      </c>
      <c r="L1951" s="35">
        <f t="shared" si="92"/>
        <v>0.09</v>
      </c>
      <c r="M1951" s="35">
        <f t="shared" si="93"/>
        <v>1</v>
      </c>
    </row>
    <row r="1952" spans="1:13" ht="40.200000000000003" hidden="1" thickBot="1">
      <c r="A1952" s="35">
        <f t="shared" si="94"/>
        <v>14</v>
      </c>
      <c r="B1952" s="89" t="s">
        <v>24</v>
      </c>
      <c r="C1952" s="89" t="s">
        <v>17</v>
      </c>
      <c r="D1952" s="125" t="s">
        <v>67</v>
      </c>
      <c r="E1952" s="20" t="s">
        <v>91</v>
      </c>
      <c r="F1952" s="20">
        <v>0.52</v>
      </c>
      <c r="G1952" s="20">
        <v>0.19</v>
      </c>
      <c r="H1952" s="20">
        <v>0.88</v>
      </c>
      <c r="I1952" s="20">
        <v>0.09</v>
      </c>
      <c r="J1952" s="20">
        <v>0.35</v>
      </c>
      <c r="K1952" s="20">
        <v>2.0343</v>
      </c>
      <c r="L1952" s="35">
        <f t="shared" si="92"/>
        <v>0.09</v>
      </c>
      <c r="M1952" s="35">
        <f t="shared" si="93"/>
        <v>1</v>
      </c>
    </row>
    <row r="1953" spans="1:13" ht="27" hidden="1" thickBot="1">
      <c r="A1953" s="35">
        <f t="shared" si="94"/>
        <v>9</v>
      </c>
      <c r="B1953" s="89" t="s">
        <v>24</v>
      </c>
      <c r="C1953" s="89" t="s">
        <v>17</v>
      </c>
      <c r="D1953" s="125" t="s">
        <v>67</v>
      </c>
      <c r="E1953" s="20" t="s">
        <v>93</v>
      </c>
      <c r="F1953" s="20">
        <v>0.52</v>
      </c>
      <c r="G1953" s="20">
        <v>0.09</v>
      </c>
      <c r="H1953" s="20">
        <v>0.91</v>
      </c>
      <c r="I1953" s="20">
        <v>0.09</v>
      </c>
      <c r="J1953" s="20">
        <v>0.41</v>
      </c>
      <c r="K1953" s="20">
        <v>2.0243000000000002</v>
      </c>
      <c r="L1953" s="35">
        <f t="shared" si="92"/>
        <v>0.09</v>
      </c>
      <c r="M1953" s="35">
        <f t="shared" si="93"/>
        <v>1</v>
      </c>
    </row>
    <row r="1954" spans="1:13" ht="27" hidden="1" thickBot="1">
      <c r="A1954" s="35">
        <f t="shared" si="94"/>
        <v>9</v>
      </c>
      <c r="B1954" s="89" t="s">
        <v>24</v>
      </c>
      <c r="C1954" s="89" t="s">
        <v>17</v>
      </c>
      <c r="D1954" s="125" t="s">
        <v>67</v>
      </c>
      <c r="E1954" s="20" t="s">
        <v>95</v>
      </c>
      <c r="F1954" s="20">
        <v>0.52</v>
      </c>
      <c r="G1954" s="20">
        <v>0.09</v>
      </c>
      <c r="H1954" s="20">
        <v>0.88</v>
      </c>
      <c r="I1954" s="20">
        <v>0.09</v>
      </c>
      <c r="J1954" s="20">
        <v>0.41</v>
      </c>
      <c r="K1954" s="20">
        <v>1.9925999999999999</v>
      </c>
      <c r="L1954" s="35">
        <f t="shared" si="92"/>
        <v>0.09</v>
      </c>
      <c r="M1954" s="35">
        <f t="shared" si="93"/>
        <v>1</v>
      </c>
    </row>
    <row r="1955" spans="1:13" ht="27" hidden="1" thickBot="1">
      <c r="A1955" s="35">
        <f t="shared" si="94"/>
        <v>5</v>
      </c>
      <c r="B1955" s="89" t="s">
        <v>24</v>
      </c>
      <c r="C1955" s="89" t="s">
        <v>17</v>
      </c>
      <c r="D1955" s="125" t="s">
        <v>67</v>
      </c>
      <c r="E1955" s="20" t="s">
        <v>94</v>
      </c>
      <c r="F1955" s="20">
        <v>0.52</v>
      </c>
      <c r="G1955" s="20">
        <v>0.27</v>
      </c>
      <c r="H1955" s="20">
        <v>0.88</v>
      </c>
      <c r="I1955" s="20">
        <v>0.09</v>
      </c>
      <c r="J1955" s="20">
        <v>0.21</v>
      </c>
      <c r="K1955" s="20">
        <v>1.9710000000000001</v>
      </c>
      <c r="L1955" s="35">
        <f t="shared" si="92"/>
        <v>0.09</v>
      </c>
      <c r="M1955" s="35">
        <f t="shared" si="93"/>
        <v>1</v>
      </c>
    </row>
    <row r="1956" spans="1:13" ht="27" hidden="1" thickBot="1">
      <c r="A1956" s="35">
        <f t="shared" si="94"/>
        <v>15</v>
      </c>
      <c r="B1956" s="89" t="s">
        <v>24</v>
      </c>
      <c r="C1956" s="89" t="s">
        <v>17</v>
      </c>
      <c r="D1956" s="125" t="s">
        <v>67</v>
      </c>
      <c r="E1956" s="20" t="s">
        <v>98</v>
      </c>
      <c r="F1956" s="20">
        <v>0.59</v>
      </c>
      <c r="G1956" s="20">
        <v>0.35</v>
      </c>
      <c r="H1956" s="20">
        <v>0.91</v>
      </c>
      <c r="I1956" s="20">
        <v>0.09</v>
      </c>
      <c r="J1956" s="20">
        <v>0</v>
      </c>
      <c r="K1956" s="20">
        <v>1.9363999999999999</v>
      </c>
      <c r="L1956" s="35">
        <f t="shared" si="92"/>
        <v>0.09</v>
      </c>
      <c r="M1956" s="35">
        <f t="shared" si="93"/>
        <v>1</v>
      </c>
    </row>
    <row r="1957" spans="1:13" ht="27" hidden="1" thickBot="1">
      <c r="A1957" s="35">
        <f t="shared" si="94"/>
        <v>15</v>
      </c>
      <c r="B1957" s="89" t="s">
        <v>24</v>
      </c>
      <c r="C1957" s="89" t="s">
        <v>17</v>
      </c>
      <c r="D1957" s="125" t="s">
        <v>67</v>
      </c>
      <c r="E1957" s="20" t="s">
        <v>99</v>
      </c>
      <c r="F1957" s="20">
        <v>0.52</v>
      </c>
      <c r="G1957" s="20">
        <v>0</v>
      </c>
      <c r="H1957" s="20">
        <v>0.88</v>
      </c>
      <c r="I1957" s="20">
        <v>0.09</v>
      </c>
      <c r="J1957" s="20">
        <v>0.39</v>
      </c>
      <c r="K1957" s="20">
        <v>1.8812</v>
      </c>
      <c r="L1957" s="35">
        <f t="shared" si="92"/>
        <v>0.09</v>
      </c>
      <c r="M1957" s="35">
        <f t="shared" si="93"/>
        <v>1</v>
      </c>
    </row>
    <row r="1958" spans="1:13" ht="27" hidden="1" thickBot="1">
      <c r="A1958" s="35">
        <f t="shared" si="94"/>
        <v>19</v>
      </c>
      <c r="B1958" s="89" t="s">
        <v>24</v>
      </c>
      <c r="C1958" s="89" t="s">
        <v>17</v>
      </c>
      <c r="D1958" s="125" t="s">
        <v>67</v>
      </c>
      <c r="E1958" s="20" t="s">
        <v>97</v>
      </c>
      <c r="F1958" s="20">
        <v>0.52</v>
      </c>
      <c r="G1958" s="20">
        <v>0.13</v>
      </c>
      <c r="H1958" s="20">
        <v>0.91</v>
      </c>
      <c r="I1958" s="20">
        <v>0.09</v>
      </c>
      <c r="J1958" s="20">
        <v>0.21</v>
      </c>
      <c r="K1958" s="20">
        <v>1.8695999999999999</v>
      </c>
      <c r="L1958" s="35">
        <f t="shared" si="92"/>
        <v>0.09</v>
      </c>
      <c r="M1958" s="35">
        <f t="shared" si="93"/>
        <v>1</v>
      </c>
    </row>
    <row r="1959" spans="1:13" ht="27" hidden="1" thickBot="1">
      <c r="A1959" s="35">
        <f t="shared" si="94"/>
        <v>10</v>
      </c>
      <c r="B1959" s="89" t="s">
        <v>24</v>
      </c>
      <c r="C1959" s="89" t="s">
        <v>17</v>
      </c>
      <c r="D1959" s="125" t="s">
        <v>67</v>
      </c>
      <c r="E1959" s="20" t="s">
        <v>102</v>
      </c>
      <c r="F1959" s="20">
        <v>0.52</v>
      </c>
      <c r="G1959" s="20">
        <v>0</v>
      </c>
      <c r="H1959" s="20">
        <v>0.88</v>
      </c>
      <c r="I1959" s="20">
        <v>0.09</v>
      </c>
      <c r="J1959" s="20">
        <v>0.37</v>
      </c>
      <c r="K1959" s="20">
        <v>1.8662000000000001</v>
      </c>
      <c r="L1959" s="35">
        <f t="shared" si="92"/>
        <v>0.09</v>
      </c>
      <c r="M1959" s="35">
        <f t="shared" si="93"/>
        <v>1</v>
      </c>
    </row>
    <row r="1960" spans="1:13" ht="27" thickBot="1">
      <c r="A1960" s="35">
        <f t="shared" si="94"/>
        <v>1</v>
      </c>
      <c r="B1960" s="89" t="s">
        <v>24</v>
      </c>
      <c r="C1960" s="89" t="s">
        <v>17</v>
      </c>
      <c r="D1960" s="125" t="s">
        <v>67</v>
      </c>
      <c r="E1960" s="59" t="s">
        <v>100</v>
      </c>
      <c r="F1960" s="20">
        <v>0.52</v>
      </c>
      <c r="G1960" s="20">
        <v>0</v>
      </c>
      <c r="H1960" s="20">
        <v>0.91</v>
      </c>
      <c r="I1960" s="20">
        <v>0.09</v>
      </c>
      <c r="J1960" s="20">
        <v>0.34</v>
      </c>
      <c r="K1960" s="20">
        <v>1.8607</v>
      </c>
      <c r="L1960" s="35">
        <f t="shared" si="92"/>
        <v>0.09</v>
      </c>
      <c r="M1960" s="35">
        <f t="shared" si="93"/>
        <v>1</v>
      </c>
    </row>
    <row r="1961" spans="1:13" ht="27" hidden="1" thickBot="1">
      <c r="A1961" s="35">
        <f t="shared" si="94"/>
        <v>12</v>
      </c>
      <c r="B1961" s="89" t="s">
        <v>24</v>
      </c>
      <c r="C1961" s="89" t="s">
        <v>17</v>
      </c>
      <c r="D1961" s="125" t="s">
        <v>67</v>
      </c>
      <c r="E1961" s="20" t="s">
        <v>101</v>
      </c>
      <c r="F1961" s="20">
        <v>0.52</v>
      </c>
      <c r="G1961" s="20">
        <v>0.22</v>
      </c>
      <c r="H1961" s="20">
        <v>0.88</v>
      </c>
      <c r="I1961" s="20">
        <v>0.09</v>
      </c>
      <c r="J1961" s="20">
        <v>0.12</v>
      </c>
      <c r="K1961" s="20">
        <v>1.8266</v>
      </c>
      <c r="L1961" s="35">
        <f t="shared" si="92"/>
        <v>0.09</v>
      </c>
      <c r="M1961" s="35">
        <f t="shared" si="93"/>
        <v>1</v>
      </c>
    </row>
    <row r="1962" spans="1:13" ht="27" thickBot="1">
      <c r="A1962" s="35">
        <f t="shared" si="94"/>
        <v>1</v>
      </c>
      <c r="B1962" s="89" t="s">
        <v>24</v>
      </c>
      <c r="C1962" s="89" t="s">
        <v>17</v>
      </c>
      <c r="D1962" s="125" t="s">
        <v>67</v>
      </c>
      <c r="E1962" s="59" t="s">
        <v>104</v>
      </c>
      <c r="F1962" s="20">
        <v>0.52</v>
      </c>
      <c r="G1962" s="20">
        <v>0</v>
      </c>
      <c r="H1962" s="20">
        <v>0.88</v>
      </c>
      <c r="I1962" s="20">
        <v>0.09</v>
      </c>
      <c r="J1962" s="20">
        <v>0.33</v>
      </c>
      <c r="K1962" s="20">
        <v>1.8238000000000001</v>
      </c>
      <c r="L1962" s="35">
        <f t="shared" si="92"/>
        <v>0.09</v>
      </c>
      <c r="M1962" s="35">
        <f t="shared" si="93"/>
        <v>1</v>
      </c>
    </row>
    <row r="1963" spans="1:13" ht="14.4" hidden="1" thickBot="1">
      <c r="A1963" s="35">
        <f t="shared" si="94"/>
        <v>2</v>
      </c>
      <c r="B1963" s="89" t="s">
        <v>24</v>
      </c>
      <c r="C1963" s="89" t="s">
        <v>17</v>
      </c>
      <c r="D1963" s="125" t="s">
        <v>67</v>
      </c>
      <c r="E1963" s="20" t="s">
        <v>103</v>
      </c>
      <c r="F1963" s="20">
        <v>0.52</v>
      </c>
      <c r="G1963" s="20">
        <v>0</v>
      </c>
      <c r="H1963" s="20">
        <v>0.91</v>
      </c>
      <c r="I1963" s="20">
        <v>0.09</v>
      </c>
      <c r="J1963" s="20">
        <v>0.3</v>
      </c>
      <c r="K1963" s="20">
        <v>1.8202</v>
      </c>
      <c r="L1963" s="35">
        <f t="shared" si="92"/>
        <v>0.09</v>
      </c>
      <c r="M1963" s="35">
        <f t="shared" si="93"/>
        <v>1</v>
      </c>
    </row>
    <row r="1964" spans="1:13" ht="40.200000000000003" hidden="1" thickBot="1">
      <c r="A1964" s="35">
        <f t="shared" si="94"/>
        <v>6</v>
      </c>
      <c r="B1964" s="89" t="s">
        <v>24</v>
      </c>
      <c r="C1964" s="89" t="s">
        <v>17</v>
      </c>
      <c r="D1964" s="125" t="s">
        <v>67</v>
      </c>
      <c r="E1964" s="20" t="s">
        <v>105</v>
      </c>
      <c r="F1964" s="20">
        <v>0.52</v>
      </c>
      <c r="G1964" s="20">
        <v>0.26</v>
      </c>
      <c r="H1964" s="20">
        <v>0.65</v>
      </c>
      <c r="I1964" s="20">
        <v>0.09</v>
      </c>
      <c r="J1964" s="20">
        <v>0.28999999999999998</v>
      </c>
      <c r="K1964" s="20">
        <v>1.8109999999999999</v>
      </c>
      <c r="L1964" s="35">
        <f t="shared" si="92"/>
        <v>0.09</v>
      </c>
      <c r="M1964" s="35">
        <f t="shared" si="93"/>
        <v>1</v>
      </c>
    </row>
    <row r="1965" spans="1:13" ht="27" hidden="1" thickBot="1">
      <c r="A1965" s="35">
        <f t="shared" si="94"/>
        <v>10</v>
      </c>
      <c r="B1965" s="89" t="s">
        <v>24</v>
      </c>
      <c r="C1965" s="89" t="s">
        <v>17</v>
      </c>
      <c r="D1965" s="125" t="s">
        <v>67</v>
      </c>
      <c r="E1965" s="20" t="s">
        <v>106</v>
      </c>
      <c r="F1965" s="20">
        <v>0.52</v>
      </c>
      <c r="G1965" s="20">
        <v>0</v>
      </c>
      <c r="H1965" s="20">
        <v>0.91</v>
      </c>
      <c r="I1965" s="20">
        <v>0.09</v>
      </c>
      <c r="J1965" s="20">
        <v>0.24</v>
      </c>
      <c r="K1965" s="20">
        <v>1.7663</v>
      </c>
      <c r="L1965" s="35">
        <f t="shared" si="92"/>
        <v>0.09</v>
      </c>
      <c r="M1965" s="35">
        <f t="shared" si="93"/>
        <v>1</v>
      </c>
    </row>
    <row r="1966" spans="1:13" ht="40.200000000000003" hidden="1" thickBot="1">
      <c r="A1966" s="35">
        <f t="shared" si="94"/>
        <v>4</v>
      </c>
      <c r="B1966" s="89" t="s">
        <v>24</v>
      </c>
      <c r="C1966" s="89" t="s">
        <v>17</v>
      </c>
      <c r="D1966" s="125" t="s">
        <v>67</v>
      </c>
      <c r="E1966" s="20" t="s">
        <v>107</v>
      </c>
      <c r="F1966" s="20">
        <v>0.52</v>
      </c>
      <c r="G1966" s="20">
        <v>0</v>
      </c>
      <c r="H1966" s="20">
        <v>0.91</v>
      </c>
      <c r="I1966" s="20">
        <v>0.09</v>
      </c>
      <c r="J1966" s="20">
        <v>0.21</v>
      </c>
      <c r="K1966" s="20">
        <v>1.7315</v>
      </c>
      <c r="L1966" s="35">
        <f t="shared" si="92"/>
        <v>0.09</v>
      </c>
      <c r="M1966" s="35">
        <f t="shared" si="93"/>
        <v>1</v>
      </c>
    </row>
    <row r="1967" spans="1:13" ht="40.200000000000003" hidden="1" thickBot="1">
      <c r="A1967" s="35">
        <f t="shared" si="94"/>
        <v>23</v>
      </c>
      <c r="B1967" s="89" t="s">
        <v>24</v>
      </c>
      <c r="C1967" s="89" t="s">
        <v>17</v>
      </c>
      <c r="D1967" s="125" t="s">
        <v>67</v>
      </c>
      <c r="E1967" s="20" t="s">
        <v>110</v>
      </c>
      <c r="F1967" s="20">
        <v>0.52</v>
      </c>
      <c r="G1967" s="20">
        <v>0.22</v>
      </c>
      <c r="H1967" s="20">
        <v>0.62</v>
      </c>
      <c r="I1967" s="20">
        <v>0.09</v>
      </c>
      <c r="J1967" s="20">
        <v>0.26</v>
      </c>
      <c r="K1967" s="20">
        <v>1.712</v>
      </c>
      <c r="L1967" s="35">
        <f t="shared" si="92"/>
        <v>0.09</v>
      </c>
      <c r="M1967" s="35">
        <f t="shared" si="93"/>
        <v>1</v>
      </c>
    </row>
    <row r="1968" spans="1:13" ht="14.4" hidden="1" thickBot="1">
      <c r="A1968" s="35">
        <f t="shared" si="94"/>
        <v>20</v>
      </c>
      <c r="B1968" s="89" t="s">
        <v>24</v>
      </c>
      <c r="C1968" s="89" t="s">
        <v>17</v>
      </c>
      <c r="D1968" s="125" t="s">
        <v>67</v>
      </c>
      <c r="E1968" s="20" t="s">
        <v>108</v>
      </c>
      <c r="F1968" s="20">
        <v>0.52</v>
      </c>
      <c r="G1968" s="20">
        <v>0.02</v>
      </c>
      <c r="H1968" s="20">
        <v>0.88</v>
      </c>
      <c r="I1968" s="20">
        <v>0.09</v>
      </c>
      <c r="J1968" s="20">
        <v>0.2</v>
      </c>
      <c r="K1968" s="20">
        <v>1.7119</v>
      </c>
      <c r="L1968" s="35">
        <f t="shared" ref="L1968:L2031" si="95">_xlfn.MINIFS($I$1455:$I$2460,$B$1455:$B$2460,B1968,$D$1455:$D$2460,D1968)</f>
        <v>0.09</v>
      </c>
      <c r="M1968" s="35">
        <f t="shared" ref="M1968:M2031" si="96">ROUND(I1968/L1968,0)</f>
        <v>1</v>
      </c>
    </row>
    <row r="1969" spans="1:13" ht="40.200000000000003" hidden="1" thickBot="1">
      <c r="A1969" s="35">
        <f t="shared" si="94"/>
        <v>17</v>
      </c>
      <c r="B1969" s="89" t="s">
        <v>24</v>
      </c>
      <c r="C1969" s="89" t="s">
        <v>17</v>
      </c>
      <c r="D1969" s="125" t="s">
        <v>67</v>
      </c>
      <c r="E1969" s="20" t="s">
        <v>109</v>
      </c>
      <c r="F1969" s="20">
        <v>0.52</v>
      </c>
      <c r="G1969" s="20">
        <v>0</v>
      </c>
      <c r="H1969" s="20">
        <v>0.88</v>
      </c>
      <c r="I1969" s="20">
        <v>0.09</v>
      </c>
      <c r="J1969" s="20">
        <v>0.22</v>
      </c>
      <c r="K1969" s="20">
        <v>1.7103999999999999</v>
      </c>
      <c r="L1969" s="35">
        <f t="shared" si="95"/>
        <v>0.09</v>
      </c>
      <c r="M1969" s="35">
        <f t="shared" si="96"/>
        <v>1</v>
      </c>
    </row>
    <row r="1970" spans="1:13" ht="27" hidden="1" thickBot="1">
      <c r="A1970" s="35">
        <f t="shared" si="94"/>
        <v>9</v>
      </c>
      <c r="B1970" s="89" t="s">
        <v>24</v>
      </c>
      <c r="C1970" s="89" t="s">
        <v>17</v>
      </c>
      <c r="D1970" s="125" t="s">
        <v>67</v>
      </c>
      <c r="E1970" s="20" t="s">
        <v>111</v>
      </c>
      <c r="F1970" s="20">
        <v>0.52</v>
      </c>
      <c r="G1970" s="20">
        <v>0.2</v>
      </c>
      <c r="H1970" s="20">
        <v>0.62</v>
      </c>
      <c r="I1970" s="20">
        <v>0.09</v>
      </c>
      <c r="J1970" s="20">
        <v>0.22</v>
      </c>
      <c r="K1970" s="20">
        <v>1.651</v>
      </c>
      <c r="L1970" s="35">
        <f t="shared" si="95"/>
        <v>0.09</v>
      </c>
      <c r="M1970" s="35">
        <f t="shared" si="96"/>
        <v>1</v>
      </c>
    </row>
    <row r="1971" spans="1:13" ht="40.200000000000003" hidden="1" thickBot="1">
      <c r="A1971" s="35">
        <f t="shared" si="94"/>
        <v>14</v>
      </c>
      <c r="B1971" s="89" t="s">
        <v>24</v>
      </c>
      <c r="C1971" s="89" t="s">
        <v>17</v>
      </c>
      <c r="D1971" s="125" t="s">
        <v>67</v>
      </c>
      <c r="E1971" s="20" t="s">
        <v>112</v>
      </c>
      <c r="F1971" s="20">
        <v>0.52</v>
      </c>
      <c r="G1971" s="20">
        <v>0.2</v>
      </c>
      <c r="H1971" s="20">
        <v>0.62</v>
      </c>
      <c r="I1971" s="20">
        <v>0.09</v>
      </c>
      <c r="J1971" s="20">
        <v>0.21</v>
      </c>
      <c r="K1971" s="20">
        <v>1.6479999999999999</v>
      </c>
      <c r="L1971" s="35">
        <f t="shared" si="95"/>
        <v>0.09</v>
      </c>
      <c r="M1971" s="35">
        <f t="shared" si="96"/>
        <v>1</v>
      </c>
    </row>
    <row r="1972" spans="1:13" ht="40.200000000000003" hidden="1" thickBot="1">
      <c r="A1972" s="35">
        <f t="shared" si="94"/>
        <v>17</v>
      </c>
      <c r="B1972" s="89" t="s">
        <v>24</v>
      </c>
      <c r="C1972" s="89" t="s">
        <v>17</v>
      </c>
      <c r="D1972" s="125" t="s">
        <v>67</v>
      </c>
      <c r="E1972" s="20" t="s">
        <v>113</v>
      </c>
      <c r="F1972" s="20">
        <v>0.52</v>
      </c>
      <c r="G1972" s="20">
        <v>0</v>
      </c>
      <c r="H1972" s="20">
        <v>0.65</v>
      </c>
      <c r="I1972" s="20">
        <v>0.09</v>
      </c>
      <c r="J1972" s="20">
        <v>0.33</v>
      </c>
      <c r="K1972" s="20">
        <v>1.5893999999999999</v>
      </c>
      <c r="L1972" s="35">
        <f t="shared" si="95"/>
        <v>0.09</v>
      </c>
      <c r="M1972" s="35">
        <f t="shared" si="96"/>
        <v>1</v>
      </c>
    </row>
    <row r="1973" spans="1:13" ht="14.4" hidden="1" thickBot="1">
      <c r="A1973" s="35">
        <f t="shared" si="94"/>
        <v>2</v>
      </c>
      <c r="B1973" s="89" t="s">
        <v>24</v>
      </c>
      <c r="C1973" s="89" t="s">
        <v>17</v>
      </c>
      <c r="D1973" s="125" t="s">
        <v>67</v>
      </c>
      <c r="E1973" s="20" t="s">
        <v>114</v>
      </c>
      <c r="F1973" s="20">
        <v>0.52</v>
      </c>
      <c r="G1973" s="20">
        <v>0.44</v>
      </c>
      <c r="H1973" s="20">
        <v>0.35</v>
      </c>
      <c r="I1973" s="20">
        <v>0.09</v>
      </c>
      <c r="J1973" s="20">
        <v>0.15</v>
      </c>
      <c r="K1973" s="20">
        <v>1.5583</v>
      </c>
      <c r="L1973" s="35">
        <f t="shared" si="95"/>
        <v>0.09</v>
      </c>
      <c r="M1973" s="35">
        <f t="shared" si="96"/>
        <v>1</v>
      </c>
    </row>
    <row r="1974" spans="1:13" ht="14.4" hidden="1" thickBot="1">
      <c r="A1974" s="35">
        <f t="shared" si="94"/>
        <v>20</v>
      </c>
      <c r="B1974" s="89" t="s">
        <v>24</v>
      </c>
      <c r="C1974" s="89" t="s">
        <v>17</v>
      </c>
      <c r="D1974" s="125" t="s">
        <v>67</v>
      </c>
      <c r="E1974" s="20" t="s">
        <v>115</v>
      </c>
      <c r="F1974" s="20">
        <v>0.52</v>
      </c>
      <c r="G1974" s="20">
        <v>0.02</v>
      </c>
      <c r="H1974" s="20">
        <v>0.62</v>
      </c>
      <c r="I1974" s="20">
        <v>0.09</v>
      </c>
      <c r="J1974" s="20">
        <v>0.17</v>
      </c>
      <c r="K1974" s="20">
        <v>1.4219999999999999</v>
      </c>
      <c r="L1974" s="35">
        <f t="shared" si="95"/>
        <v>0.09</v>
      </c>
      <c r="M1974" s="35">
        <f t="shared" si="96"/>
        <v>1</v>
      </c>
    </row>
    <row r="1975" spans="1:13" ht="27" hidden="1" thickBot="1">
      <c r="A1975" s="35">
        <f t="shared" si="94"/>
        <v>21</v>
      </c>
      <c r="B1975" s="89" t="s">
        <v>24</v>
      </c>
      <c r="C1975" s="89" t="s">
        <v>17</v>
      </c>
      <c r="D1975" s="125" t="s">
        <v>116</v>
      </c>
      <c r="E1975" s="20" t="s">
        <v>117</v>
      </c>
      <c r="F1975" s="20">
        <v>0.3</v>
      </c>
      <c r="G1975" s="20">
        <v>3.09</v>
      </c>
      <c r="H1975" s="20">
        <v>1.01</v>
      </c>
      <c r="I1975" s="20">
        <v>0.18</v>
      </c>
      <c r="J1975" s="20">
        <v>0.18</v>
      </c>
      <c r="K1975" s="20">
        <v>4.7563000000000004</v>
      </c>
      <c r="L1975" s="35">
        <f t="shared" si="95"/>
        <v>0.09</v>
      </c>
      <c r="M1975" s="35">
        <f t="shared" si="96"/>
        <v>2</v>
      </c>
    </row>
    <row r="1976" spans="1:13" ht="27" hidden="1" thickBot="1">
      <c r="A1976" s="35">
        <f t="shared" si="94"/>
        <v>3</v>
      </c>
      <c r="B1976" s="89" t="s">
        <v>24</v>
      </c>
      <c r="C1976" s="89" t="s">
        <v>17</v>
      </c>
      <c r="D1976" s="125" t="s">
        <v>116</v>
      </c>
      <c r="E1976" s="20" t="s">
        <v>118</v>
      </c>
      <c r="F1976" s="20">
        <v>0.3</v>
      </c>
      <c r="G1976" s="20">
        <v>0.03</v>
      </c>
      <c r="H1976" s="20">
        <v>2.4</v>
      </c>
      <c r="I1976" s="20">
        <v>0.09</v>
      </c>
      <c r="J1976" s="20">
        <v>0.12</v>
      </c>
      <c r="K1976" s="20">
        <v>2.9426000000000001</v>
      </c>
      <c r="L1976" s="35">
        <f t="shared" si="95"/>
        <v>0.09</v>
      </c>
      <c r="M1976" s="35">
        <f t="shared" si="96"/>
        <v>1</v>
      </c>
    </row>
    <row r="1977" spans="1:13" ht="27" thickBot="1">
      <c r="A1977" s="35">
        <f t="shared" si="94"/>
        <v>1</v>
      </c>
      <c r="B1977" s="89" t="s">
        <v>24</v>
      </c>
      <c r="C1977" s="89" t="s">
        <v>17</v>
      </c>
      <c r="D1977" s="125" t="s">
        <v>116</v>
      </c>
      <c r="E1977" s="59" t="s">
        <v>119</v>
      </c>
      <c r="F1977" s="20">
        <v>0.3</v>
      </c>
      <c r="G1977" s="20">
        <v>1.31</v>
      </c>
      <c r="H1977" s="20">
        <v>1.01</v>
      </c>
      <c r="I1977" s="20">
        <v>0.09</v>
      </c>
      <c r="J1977" s="20">
        <v>0.19</v>
      </c>
      <c r="K1977" s="20">
        <v>2.8948</v>
      </c>
      <c r="L1977" s="35">
        <f t="shared" si="95"/>
        <v>0.09</v>
      </c>
      <c r="M1977" s="35">
        <f t="shared" si="96"/>
        <v>1</v>
      </c>
    </row>
    <row r="1978" spans="1:13" ht="40.200000000000003" hidden="1" thickBot="1">
      <c r="A1978" s="35">
        <f t="shared" si="94"/>
        <v>17</v>
      </c>
      <c r="B1978" s="89" t="s">
        <v>24</v>
      </c>
      <c r="C1978" s="89" t="s">
        <v>17</v>
      </c>
      <c r="D1978" s="125" t="s">
        <v>116</v>
      </c>
      <c r="E1978" s="20" t="s">
        <v>120</v>
      </c>
      <c r="F1978" s="20">
        <v>0.3</v>
      </c>
      <c r="G1978" s="20">
        <v>1.3</v>
      </c>
      <c r="H1978" s="20">
        <v>1.01</v>
      </c>
      <c r="I1978" s="20">
        <v>0.09</v>
      </c>
      <c r="J1978" s="20">
        <v>0.19</v>
      </c>
      <c r="K1978" s="20">
        <v>2.8881999999999999</v>
      </c>
      <c r="L1978" s="35">
        <f t="shared" si="95"/>
        <v>0.09</v>
      </c>
      <c r="M1978" s="35">
        <f t="shared" si="96"/>
        <v>1</v>
      </c>
    </row>
    <row r="1979" spans="1:13" ht="27" hidden="1" thickBot="1">
      <c r="A1979" s="35">
        <f t="shared" si="94"/>
        <v>16</v>
      </c>
      <c r="B1979" s="89" t="s">
        <v>24</v>
      </c>
      <c r="C1979" s="89" t="s">
        <v>17</v>
      </c>
      <c r="D1979" s="125" t="s">
        <v>116</v>
      </c>
      <c r="E1979" s="20" t="s">
        <v>121</v>
      </c>
      <c r="F1979" s="20">
        <v>0.3</v>
      </c>
      <c r="G1979" s="20">
        <v>1.17</v>
      </c>
      <c r="H1979" s="20">
        <v>1.01</v>
      </c>
      <c r="I1979" s="20">
        <v>0.09</v>
      </c>
      <c r="J1979" s="20">
        <v>0.15</v>
      </c>
      <c r="K1979" s="20">
        <v>2.7149000000000001</v>
      </c>
      <c r="L1979" s="35">
        <f t="shared" si="95"/>
        <v>0.09</v>
      </c>
      <c r="M1979" s="35">
        <f t="shared" si="96"/>
        <v>1</v>
      </c>
    </row>
    <row r="1980" spans="1:13" ht="27" hidden="1" thickBot="1">
      <c r="A1980" s="35">
        <f t="shared" si="94"/>
        <v>19</v>
      </c>
      <c r="B1980" s="89" t="s">
        <v>24</v>
      </c>
      <c r="C1980" s="89" t="s">
        <v>17</v>
      </c>
      <c r="D1980" s="125" t="s">
        <v>116</v>
      </c>
      <c r="E1980" s="20" t="s">
        <v>122</v>
      </c>
      <c r="F1980" s="20">
        <v>0.3</v>
      </c>
      <c r="G1980" s="20">
        <v>1</v>
      </c>
      <c r="H1980" s="20">
        <v>1.01</v>
      </c>
      <c r="I1980" s="20">
        <v>0.09</v>
      </c>
      <c r="J1980" s="20">
        <v>0.15</v>
      </c>
      <c r="K1980" s="20">
        <v>2.5461999999999998</v>
      </c>
      <c r="L1980" s="35">
        <f t="shared" si="95"/>
        <v>0.09</v>
      </c>
      <c r="M1980" s="35">
        <f t="shared" si="96"/>
        <v>1</v>
      </c>
    </row>
    <row r="1981" spans="1:13" ht="27" hidden="1" thickBot="1">
      <c r="A1981" s="35">
        <f t="shared" si="94"/>
        <v>13</v>
      </c>
      <c r="B1981" s="89" t="s">
        <v>24</v>
      </c>
      <c r="C1981" s="89" t="s">
        <v>17</v>
      </c>
      <c r="D1981" s="125" t="s">
        <v>116</v>
      </c>
      <c r="E1981" s="20" t="s">
        <v>123</v>
      </c>
      <c r="F1981" s="20">
        <v>0.3</v>
      </c>
      <c r="G1981" s="20">
        <v>0.94</v>
      </c>
      <c r="H1981" s="20">
        <v>1.01</v>
      </c>
      <c r="I1981" s="20">
        <v>0.09</v>
      </c>
      <c r="J1981" s="20">
        <v>0.12</v>
      </c>
      <c r="K1981" s="20">
        <v>2.4563999999999999</v>
      </c>
      <c r="L1981" s="35">
        <f t="shared" si="95"/>
        <v>0.09</v>
      </c>
      <c r="M1981" s="35">
        <f t="shared" si="96"/>
        <v>1</v>
      </c>
    </row>
    <row r="1982" spans="1:13" ht="27" hidden="1" thickBot="1">
      <c r="A1982" s="35">
        <f t="shared" si="94"/>
        <v>13</v>
      </c>
      <c r="B1982" s="89" t="s">
        <v>24</v>
      </c>
      <c r="C1982" s="89" t="s">
        <v>17</v>
      </c>
      <c r="D1982" s="125" t="s">
        <v>116</v>
      </c>
      <c r="E1982" s="20" t="s">
        <v>125</v>
      </c>
      <c r="F1982" s="20">
        <v>0.3</v>
      </c>
      <c r="G1982" s="20">
        <v>0.91</v>
      </c>
      <c r="H1982" s="20">
        <v>0.93</v>
      </c>
      <c r="I1982" s="20">
        <v>0.09</v>
      </c>
      <c r="J1982" s="20">
        <v>0.12</v>
      </c>
      <c r="K1982" s="20">
        <v>2.3513000000000002</v>
      </c>
      <c r="L1982" s="35">
        <f t="shared" si="95"/>
        <v>0.09</v>
      </c>
      <c r="M1982" s="35">
        <f t="shared" si="96"/>
        <v>1</v>
      </c>
    </row>
    <row r="1983" spans="1:13" ht="27" hidden="1" thickBot="1">
      <c r="A1983" s="35">
        <f t="shared" si="94"/>
        <v>5</v>
      </c>
      <c r="B1983" s="89" t="s">
        <v>24</v>
      </c>
      <c r="C1983" s="89" t="s">
        <v>17</v>
      </c>
      <c r="D1983" s="125" t="s">
        <v>116</v>
      </c>
      <c r="E1983" s="20" t="s">
        <v>124</v>
      </c>
      <c r="F1983" s="20">
        <v>0.3</v>
      </c>
      <c r="G1983" s="20">
        <v>0.87</v>
      </c>
      <c r="H1983" s="20">
        <v>1.01</v>
      </c>
      <c r="I1983" s="20">
        <v>0.09</v>
      </c>
      <c r="J1983" s="20">
        <v>0.08</v>
      </c>
      <c r="K1983" s="20">
        <v>2.3475000000000001</v>
      </c>
      <c r="L1983" s="35">
        <f t="shared" si="95"/>
        <v>0.09</v>
      </c>
      <c r="M1983" s="35">
        <f t="shared" si="96"/>
        <v>1</v>
      </c>
    </row>
    <row r="1984" spans="1:13" ht="27" hidden="1" thickBot="1">
      <c r="A1984" s="35">
        <f t="shared" si="94"/>
        <v>7</v>
      </c>
      <c r="B1984" s="89" t="s">
        <v>24</v>
      </c>
      <c r="C1984" s="89" t="s">
        <v>17</v>
      </c>
      <c r="D1984" s="125" t="s">
        <v>116</v>
      </c>
      <c r="E1984" s="20" t="s">
        <v>127</v>
      </c>
      <c r="F1984" s="20">
        <v>0.3</v>
      </c>
      <c r="G1984" s="20">
        <v>0.71</v>
      </c>
      <c r="H1984" s="20">
        <v>1.01</v>
      </c>
      <c r="I1984" s="20">
        <v>0.18</v>
      </c>
      <c r="J1984" s="20">
        <v>0.12</v>
      </c>
      <c r="K1984" s="20">
        <v>2.3169</v>
      </c>
      <c r="L1984" s="35">
        <f t="shared" si="95"/>
        <v>0.09</v>
      </c>
      <c r="M1984" s="35">
        <f t="shared" si="96"/>
        <v>2</v>
      </c>
    </row>
    <row r="1985" spans="1:13" ht="14.4" hidden="1" thickBot="1">
      <c r="A1985" s="35">
        <f t="shared" si="94"/>
        <v>2</v>
      </c>
      <c r="B1985" s="89" t="s">
        <v>24</v>
      </c>
      <c r="C1985" s="89" t="s">
        <v>17</v>
      </c>
      <c r="D1985" s="125" t="s">
        <v>116</v>
      </c>
      <c r="E1985" s="20" t="s">
        <v>183</v>
      </c>
      <c r="F1985" s="20">
        <v>0.3</v>
      </c>
      <c r="G1985" s="20">
        <v>0.71</v>
      </c>
      <c r="H1985" s="20">
        <v>1.01</v>
      </c>
      <c r="I1985" s="20">
        <v>0.09</v>
      </c>
      <c r="J1985" s="20">
        <v>0.14000000000000001</v>
      </c>
      <c r="K1985" s="20">
        <v>2.2465999999999999</v>
      </c>
      <c r="L1985" s="35">
        <f t="shared" si="95"/>
        <v>0.09</v>
      </c>
      <c r="M1985" s="35">
        <f t="shared" si="96"/>
        <v>1</v>
      </c>
    </row>
    <row r="1986" spans="1:13" ht="27" hidden="1" thickBot="1">
      <c r="A1986" s="35">
        <f t="shared" si="94"/>
        <v>10</v>
      </c>
      <c r="B1986" s="89" t="s">
        <v>24</v>
      </c>
      <c r="C1986" s="89" t="s">
        <v>17</v>
      </c>
      <c r="D1986" s="125" t="s">
        <v>116</v>
      </c>
      <c r="E1986" s="20" t="s">
        <v>126</v>
      </c>
      <c r="F1986" s="20">
        <v>0.3</v>
      </c>
      <c r="G1986" s="20">
        <v>0.71</v>
      </c>
      <c r="H1986" s="20">
        <v>1.01</v>
      </c>
      <c r="I1986" s="20">
        <v>0.09</v>
      </c>
      <c r="J1986" s="20">
        <v>0.14000000000000001</v>
      </c>
      <c r="K1986" s="20">
        <v>2.2431999999999999</v>
      </c>
      <c r="L1986" s="35">
        <f t="shared" si="95"/>
        <v>0.09</v>
      </c>
      <c r="M1986" s="35">
        <f t="shared" si="96"/>
        <v>1</v>
      </c>
    </row>
    <row r="1987" spans="1:13" ht="40.200000000000003" hidden="1" thickBot="1">
      <c r="A1987" s="35">
        <f t="shared" si="94"/>
        <v>23</v>
      </c>
      <c r="B1987" s="89" t="s">
        <v>24</v>
      </c>
      <c r="C1987" s="89" t="s">
        <v>17</v>
      </c>
      <c r="D1987" s="125" t="s">
        <v>116</v>
      </c>
      <c r="E1987" s="20" t="s">
        <v>128</v>
      </c>
      <c r="F1987" s="20">
        <v>0.3</v>
      </c>
      <c r="G1987" s="20">
        <v>0.68</v>
      </c>
      <c r="H1987" s="20">
        <v>1.01</v>
      </c>
      <c r="I1987" s="20">
        <v>0.09</v>
      </c>
      <c r="J1987" s="20">
        <v>0.11</v>
      </c>
      <c r="K1987" s="20">
        <v>2.1865999999999999</v>
      </c>
      <c r="L1987" s="35">
        <f t="shared" si="95"/>
        <v>0.09</v>
      </c>
      <c r="M1987" s="35">
        <f t="shared" si="96"/>
        <v>1</v>
      </c>
    </row>
    <row r="1988" spans="1:13" ht="40.200000000000003" hidden="1" thickBot="1">
      <c r="A1988" s="35">
        <f t="shared" si="94"/>
        <v>23</v>
      </c>
      <c r="B1988" s="89" t="s">
        <v>24</v>
      </c>
      <c r="C1988" s="89" t="s">
        <v>17</v>
      </c>
      <c r="D1988" s="125" t="s">
        <v>116</v>
      </c>
      <c r="E1988" s="20" t="s">
        <v>129</v>
      </c>
      <c r="F1988" s="20">
        <v>0.3</v>
      </c>
      <c r="G1988" s="20">
        <v>0.67</v>
      </c>
      <c r="H1988" s="20">
        <v>1.01</v>
      </c>
      <c r="I1988" s="20">
        <v>0.09</v>
      </c>
      <c r="J1988" s="20">
        <v>0.1</v>
      </c>
      <c r="K1988" s="20">
        <v>2.1669</v>
      </c>
      <c r="L1988" s="35">
        <f t="shared" si="95"/>
        <v>0.09</v>
      </c>
      <c r="M1988" s="35">
        <f t="shared" si="96"/>
        <v>1</v>
      </c>
    </row>
    <row r="1989" spans="1:13" ht="27" hidden="1" thickBot="1">
      <c r="A1989" s="35">
        <f t="shared" si="94"/>
        <v>9</v>
      </c>
      <c r="B1989" s="89" t="s">
        <v>24</v>
      </c>
      <c r="C1989" s="89" t="s">
        <v>17</v>
      </c>
      <c r="D1989" s="125" t="s">
        <v>116</v>
      </c>
      <c r="E1989" s="20" t="s">
        <v>130</v>
      </c>
      <c r="F1989" s="20">
        <v>0.3</v>
      </c>
      <c r="G1989" s="20">
        <v>0.57999999999999996</v>
      </c>
      <c r="H1989" s="20">
        <v>1.01</v>
      </c>
      <c r="I1989" s="20">
        <v>0.09</v>
      </c>
      <c r="J1989" s="20">
        <v>0.13</v>
      </c>
      <c r="K1989" s="20">
        <v>2.1120000000000001</v>
      </c>
      <c r="L1989" s="35">
        <f t="shared" si="95"/>
        <v>0.09</v>
      </c>
      <c r="M1989" s="35">
        <f t="shared" si="96"/>
        <v>1</v>
      </c>
    </row>
    <row r="1990" spans="1:13" ht="27" hidden="1" thickBot="1">
      <c r="A1990" s="35">
        <f t="shared" ref="A1990:A2053" si="97">IF(E1990="",0,--SUBSTITUTE(TRIM(RIGHT(SUBSTITUTE(E1990,"(",REPT(" ",99)),99)),")",))</f>
        <v>11</v>
      </c>
      <c r="B1990" s="89" t="s">
        <v>24</v>
      </c>
      <c r="C1990" s="89" t="s">
        <v>17</v>
      </c>
      <c r="D1990" s="125" t="s">
        <v>116</v>
      </c>
      <c r="E1990" s="20" t="s">
        <v>131</v>
      </c>
      <c r="F1990" s="20">
        <v>0.3</v>
      </c>
      <c r="G1990" s="20">
        <v>0.57999999999999996</v>
      </c>
      <c r="H1990" s="20">
        <v>1.01</v>
      </c>
      <c r="I1990" s="20">
        <v>0.09</v>
      </c>
      <c r="J1990" s="20">
        <v>0.12</v>
      </c>
      <c r="K1990" s="20">
        <v>2.1000999999999999</v>
      </c>
      <c r="L1990" s="35">
        <f t="shared" si="95"/>
        <v>0.09</v>
      </c>
      <c r="M1990" s="35">
        <f t="shared" si="96"/>
        <v>1</v>
      </c>
    </row>
    <row r="1991" spans="1:13" ht="27" hidden="1" thickBot="1">
      <c r="A1991" s="35">
        <f t="shared" si="97"/>
        <v>9</v>
      </c>
      <c r="B1991" s="89" t="s">
        <v>24</v>
      </c>
      <c r="C1991" s="89" t="s">
        <v>17</v>
      </c>
      <c r="D1991" s="125" t="s">
        <v>116</v>
      </c>
      <c r="E1991" s="20" t="s">
        <v>132</v>
      </c>
      <c r="F1991" s="20">
        <v>0.3</v>
      </c>
      <c r="G1991" s="20">
        <v>0.61</v>
      </c>
      <c r="H1991" s="20">
        <v>1.01</v>
      </c>
      <c r="I1991" s="20">
        <v>0.09</v>
      </c>
      <c r="J1991" s="20">
        <v>0.09</v>
      </c>
      <c r="K1991" s="20">
        <v>2.0975000000000001</v>
      </c>
      <c r="L1991" s="35">
        <f t="shared" si="95"/>
        <v>0.09</v>
      </c>
      <c r="M1991" s="35">
        <f t="shared" si="96"/>
        <v>1</v>
      </c>
    </row>
    <row r="1992" spans="1:13" ht="40.200000000000003" hidden="1" thickBot="1">
      <c r="A1992" s="35">
        <f t="shared" si="97"/>
        <v>23</v>
      </c>
      <c r="B1992" s="89" t="s">
        <v>24</v>
      </c>
      <c r="C1992" s="89" t="s">
        <v>17</v>
      </c>
      <c r="D1992" s="125" t="s">
        <v>116</v>
      </c>
      <c r="E1992" s="20" t="s">
        <v>133</v>
      </c>
      <c r="F1992" s="20">
        <v>0.3</v>
      </c>
      <c r="G1992" s="20">
        <v>0.67</v>
      </c>
      <c r="H1992" s="20">
        <v>0.93</v>
      </c>
      <c r="I1992" s="20">
        <v>0.09</v>
      </c>
      <c r="J1992" s="20">
        <v>0.1</v>
      </c>
      <c r="K1992" s="20">
        <v>2.0893999999999999</v>
      </c>
      <c r="L1992" s="35">
        <f t="shared" si="95"/>
        <v>0.09</v>
      </c>
      <c r="M1992" s="35">
        <f t="shared" si="96"/>
        <v>1</v>
      </c>
    </row>
    <row r="1993" spans="1:13" ht="27" hidden="1" thickBot="1">
      <c r="A1993" s="35">
        <f t="shared" si="97"/>
        <v>7</v>
      </c>
      <c r="B1993" s="89" t="s">
        <v>24</v>
      </c>
      <c r="C1993" s="89" t="s">
        <v>17</v>
      </c>
      <c r="D1993" s="125" t="s">
        <v>116</v>
      </c>
      <c r="E1993" s="20" t="s">
        <v>135</v>
      </c>
      <c r="F1993" s="20">
        <v>0.3</v>
      </c>
      <c r="G1993" s="20">
        <v>0.49</v>
      </c>
      <c r="H1993" s="20">
        <v>1.01</v>
      </c>
      <c r="I1993" s="20">
        <v>0.18</v>
      </c>
      <c r="J1993" s="20">
        <v>7.0000000000000007E-2</v>
      </c>
      <c r="K1993" s="20">
        <v>2.0415000000000001</v>
      </c>
      <c r="L1993" s="35">
        <f t="shared" si="95"/>
        <v>0.09</v>
      </c>
      <c r="M1993" s="35">
        <f t="shared" si="96"/>
        <v>2</v>
      </c>
    </row>
    <row r="1994" spans="1:13" ht="27" hidden="1" thickBot="1">
      <c r="A1994" s="35">
        <f t="shared" si="97"/>
        <v>9</v>
      </c>
      <c r="B1994" s="89" t="s">
        <v>24</v>
      </c>
      <c r="C1994" s="89" t="s">
        <v>17</v>
      </c>
      <c r="D1994" s="125" t="s">
        <v>116</v>
      </c>
      <c r="E1994" s="20" t="s">
        <v>134</v>
      </c>
      <c r="F1994" s="20">
        <v>0.3</v>
      </c>
      <c r="G1994" s="20">
        <v>0.61</v>
      </c>
      <c r="H1994" s="20">
        <v>0.93</v>
      </c>
      <c r="I1994" s="20">
        <v>0.09</v>
      </c>
      <c r="J1994" s="20">
        <v>0.09</v>
      </c>
      <c r="K1994" s="20">
        <v>2.0143</v>
      </c>
      <c r="L1994" s="35">
        <f t="shared" si="95"/>
        <v>0.09</v>
      </c>
      <c r="M1994" s="35">
        <f t="shared" si="96"/>
        <v>1</v>
      </c>
    </row>
    <row r="1995" spans="1:13" ht="27" hidden="1" thickBot="1">
      <c r="A1995" s="35">
        <f t="shared" si="97"/>
        <v>11</v>
      </c>
      <c r="B1995" s="89" t="s">
        <v>24</v>
      </c>
      <c r="C1995" s="89" t="s">
        <v>17</v>
      </c>
      <c r="D1995" s="125" t="s">
        <v>116</v>
      </c>
      <c r="E1995" s="20" t="s">
        <v>136</v>
      </c>
      <c r="F1995" s="20">
        <v>0.3</v>
      </c>
      <c r="G1995" s="20">
        <v>0.46</v>
      </c>
      <c r="H1995" s="20">
        <v>1.01</v>
      </c>
      <c r="I1995" s="20">
        <v>0.09</v>
      </c>
      <c r="J1995" s="20">
        <v>0.08</v>
      </c>
      <c r="K1995" s="20">
        <v>1.9360999999999999</v>
      </c>
      <c r="L1995" s="35">
        <f t="shared" si="95"/>
        <v>0.09</v>
      </c>
      <c r="M1995" s="35">
        <f t="shared" si="96"/>
        <v>1</v>
      </c>
    </row>
    <row r="1996" spans="1:13" ht="40.200000000000003" hidden="1" thickBot="1">
      <c r="A1996" s="35">
        <f t="shared" si="97"/>
        <v>6</v>
      </c>
      <c r="B1996" s="89" t="s">
        <v>24</v>
      </c>
      <c r="C1996" s="89" t="s">
        <v>17</v>
      </c>
      <c r="D1996" s="125" t="s">
        <v>116</v>
      </c>
      <c r="E1996" s="20" t="s">
        <v>137</v>
      </c>
      <c r="F1996" s="20">
        <v>0.3</v>
      </c>
      <c r="G1996" s="20">
        <v>0.51</v>
      </c>
      <c r="H1996" s="20">
        <v>0.93</v>
      </c>
      <c r="I1996" s="20">
        <v>0.09</v>
      </c>
      <c r="J1996" s="20">
        <v>0.09</v>
      </c>
      <c r="K1996" s="20">
        <v>1.9196</v>
      </c>
      <c r="L1996" s="35">
        <f t="shared" si="95"/>
        <v>0.09</v>
      </c>
      <c r="M1996" s="35">
        <f t="shared" si="96"/>
        <v>1</v>
      </c>
    </row>
    <row r="1997" spans="1:13" ht="14.4" hidden="1" thickBot="1">
      <c r="A1997" s="35">
        <f t="shared" si="97"/>
        <v>8</v>
      </c>
      <c r="B1997" s="89" t="s">
        <v>24</v>
      </c>
      <c r="C1997" s="89" t="s">
        <v>17</v>
      </c>
      <c r="D1997" s="125" t="s">
        <v>116</v>
      </c>
      <c r="E1997" s="20" t="s">
        <v>184</v>
      </c>
      <c r="F1997" s="20">
        <v>0.3</v>
      </c>
      <c r="G1997" s="20">
        <v>0.3</v>
      </c>
      <c r="H1997" s="20">
        <v>1.01</v>
      </c>
      <c r="I1997" s="20">
        <v>0.18</v>
      </c>
      <c r="J1997" s="20">
        <v>0.12</v>
      </c>
      <c r="K1997" s="20">
        <v>1.9008</v>
      </c>
      <c r="L1997" s="35">
        <f t="shared" si="95"/>
        <v>0.09</v>
      </c>
      <c r="M1997" s="35">
        <f t="shared" si="96"/>
        <v>2</v>
      </c>
    </row>
    <row r="1998" spans="1:13" ht="14.4" hidden="1" thickBot="1">
      <c r="A1998" s="35">
        <f t="shared" si="97"/>
        <v>8</v>
      </c>
      <c r="B1998" s="89" t="s">
        <v>24</v>
      </c>
      <c r="C1998" s="89" t="s">
        <v>17</v>
      </c>
      <c r="D1998" s="125" t="s">
        <v>116</v>
      </c>
      <c r="E1998" s="20" t="s">
        <v>185</v>
      </c>
      <c r="F1998" s="20">
        <v>0.3</v>
      </c>
      <c r="G1998" s="20">
        <v>0.3</v>
      </c>
      <c r="H1998" s="20">
        <v>0.93</v>
      </c>
      <c r="I1998" s="20">
        <v>0.18</v>
      </c>
      <c r="J1998" s="20">
        <v>0.11</v>
      </c>
      <c r="K1998" s="20">
        <v>1.8211999999999999</v>
      </c>
      <c r="L1998" s="35">
        <f t="shared" si="95"/>
        <v>0.09</v>
      </c>
      <c r="M1998" s="35">
        <f t="shared" si="96"/>
        <v>2</v>
      </c>
    </row>
    <row r="1999" spans="1:13" ht="40.200000000000003" hidden="1" thickBot="1">
      <c r="A1999" s="35">
        <f t="shared" si="97"/>
        <v>14</v>
      </c>
      <c r="B1999" s="89" t="s">
        <v>24</v>
      </c>
      <c r="C1999" s="89" t="s">
        <v>17</v>
      </c>
      <c r="D1999" s="125" t="s">
        <v>116</v>
      </c>
      <c r="E1999" s="20" t="s">
        <v>138</v>
      </c>
      <c r="F1999" s="20">
        <v>0.3</v>
      </c>
      <c r="G1999" s="20">
        <v>0.31</v>
      </c>
      <c r="H1999" s="20">
        <v>1.01</v>
      </c>
      <c r="I1999" s="20">
        <v>0.09</v>
      </c>
      <c r="J1999" s="20">
        <v>0.1</v>
      </c>
      <c r="K1999" s="20">
        <v>1.8084</v>
      </c>
      <c r="L1999" s="35">
        <f t="shared" si="95"/>
        <v>0.09</v>
      </c>
      <c r="M1999" s="35">
        <f t="shared" si="96"/>
        <v>1</v>
      </c>
    </row>
    <row r="2000" spans="1:13" ht="27" hidden="1" thickBot="1">
      <c r="A2000" s="35">
        <f t="shared" si="97"/>
        <v>12</v>
      </c>
      <c r="B2000" s="89" t="s">
        <v>24</v>
      </c>
      <c r="C2000" s="89" t="s">
        <v>17</v>
      </c>
      <c r="D2000" s="125" t="s">
        <v>116</v>
      </c>
      <c r="E2000" s="20" t="s">
        <v>186</v>
      </c>
      <c r="F2000" s="20">
        <v>0.3</v>
      </c>
      <c r="G2000" s="20">
        <v>0.3</v>
      </c>
      <c r="H2000" s="20">
        <v>1.01</v>
      </c>
      <c r="I2000" s="20">
        <v>0.09</v>
      </c>
      <c r="J2000" s="20">
        <v>0.11</v>
      </c>
      <c r="K2000" s="20">
        <v>1.8021</v>
      </c>
      <c r="L2000" s="35">
        <f t="shared" si="95"/>
        <v>0.09</v>
      </c>
      <c r="M2000" s="35">
        <f t="shared" si="96"/>
        <v>1</v>
      </c>
    </row>
    <row r="2001" spans="1:13" ht="27" hidden="1" thickBot="1">
      <c r="A2001" s="35">
        <f t="shared" si="97"/>
        <v>3</v>
      </c>
      <c r="B2001" s="89" t="s">
        <v>24</v>
      </c>
      <c r="C2001" s="89" t="s">
        <v>17</v>
      </c>
      <c r="D2001" s="125" t="s">
        <v>116</v>
      </c>
      <c r="E2001" s="20" t="s">
        <v>139</v>
      </c>
      <c r="F2001" s="20">
        <v>0.3</v>
      </c>
      <c r="G2001" s="20">
        <v>0.28000000000000003</v>
      </c>
      <c r="H2001" s="20">
        <v>1.01</v>
      </c>
      <c r="I2001" s="20">
        <v>0.09</v>
      </c>
      <c r="J2001" s="20">
        <v>0.12</v>
      </c>
      <c r="K2001" s="20">
        <v>1.7909999999999999</v>
      </c>
      <c r="L2001" s="35">
        <f t="shared" si="95"/>
        <v>0.09</v>
      </c>
      <c r="M2001" s="35">
        <f t="shared" si="96"/>
        <v>1</v>
      </c>
    </row>
    <row r="2002" spans="1:13" ht="27" hidden="1" thickBot="1">
      <c r="A2002" s="35">
        <f t="shared" si="97"/>
        <v>19</v>
      </c>
      <c r="B2002" s="89" t="s">
        <v>24</v>
      </c>
      <c r="C2002" s="89" t="s">
        <v>17</v>
      </c>
      <c r="D2002" s="125" t="s">
        <v>116</v>
      </c>
      <c r="E2002" s="20" t="s">
        <v>140</v>
      </c>
      <c r="F2002" s="20">
        <v>0.3</v>
      </c>
      <c r="G2002" s="20">
        <v>0.33</v>
      </c>
      <c r="H2002" s="20">
        <v>1.01</v>
      </c>
      <c r="I2002" s="20">
        <v>0.09</v>
      </c>
      <c r="J2002" s="20">
        <v>0.06</v>
      </c>
      <c r="K2002" s="20">
        <v>1.7877000000000001</v>
      </c>
      <c r="L2002" s="35">
        <f t="shared" si="95"/>
        <v>0.09</v>
      </c>
      <c r="M2002" s="35">
        <f t="shared" si="96"/>
        <v>1</v>
      </c>
    </row>
    <row r="2003" spans="1:13" ht="40.200000000000003" hidden="1" thickBot="1">
      <c r="A2003" s="35">
        <f t="shared" si="97"/>
        <v>14</v>
      </c>
      <c r="B2003" s="89" t="s">
        <v>24</v>
      </c>
      <c r="C2003" s="89" t="s">
        <v>17</v>
      </c>
      <c r="D2003" s="125" t="s">
        <v>116</v>
      </c>
      <c r="E2003" s="20" t="s">
        <v>141</v>
      </c>
      <c r="F2003" s="20">
        <v>0.3</v>
      </c>
      <c r="G2003" s="20">
        <v>0.31</v>
      </c>
      <c r="H2003" s="20">
        <v>1.01</v>
      </c>
      <c r="I2003" s="20">
        <v>0.09</v>
      </c>
      <c r="J2003" s="20">
        <v>7.0000000000000007E-2</v>
      </c>
      <c r="K2003" s="20">
        <v>1.778</v>
      </c>
      <c r="L2003" s="35">
        <f t="shared" si="95"/>
        <v>0.09</v>
      </c>
      <c r="M2003" s="35">
        <f t="shared" si="96"/>
        <v>1</v>
      </c>
    </row>
    <row r="2004" spans="1:13" ht="27" hidden="1" thickBot="1">
      <c r="A2004" s="35">
        <f t="shared" si="97"/>
        <v>5</v>
      </c>
      <c r="B2004" s="89" t="s">
        <v>24</v>
      </c>
      <c r="C2004" s="89" t="s">
        <v>17</v>
      </c>
      <c r="D2004" s="125" t="s">
        <v>116</v>
      </c>
      <c r="E2004" s="20" t="s">
        <v>142</v>
      </c>
      <c r="F2004" s="20">
        <v>0.3</v>
      </c>
      <c r="G2004" s="20">
        <v>0.36</v>
      </c>
      <c r="H2004" s="20">
        <v>0.93</v>
      </c>
      <c r="I2004" s="20">
        <v>0.09</v>
      </c>
      <c r="J2004" s="20">
        <v>0.09</v>
      </c>
      <c r="K2004" s="20">
        <v>1.7673000000000001</v>
      </c>
      <c r="L2004" s="35">
        <f t="shared" si="95"/>
        <v>0.09</v>
      </c>
      <c r="M2004" s="35">
        <f t="shared" si="96"/>
        <v>1</v>
      </c>
    </row>
    <row r="2005" spans="1:13" ht="27" hidden="1" thickBot="1">
      <c r="A2005" s="35">
        <f t="shared" si="97"/>
        <v>18</v>
      </c>
      <c r="B2005" s="89" t="s">
        <v>24</v>
      </c>
      <c r="C2005" s="89" t="s">
        <v>17</v>
      </c>
      <c r="D2005" s="125" t="s">
        <v>116</v>
      </c>
      <c r="E2005" s="20" t="s">
        <v>187</v>
      </c>
      <c r="F2005" s="20">
        <v>0.3</v>
      </c>
      <c r="G2005" s="20">
        <v>0.17</v>
      </c>
      <c r="H2005" s="20">
        <v>1.01</v>
      </c>
      <c r="I2005" s="20">
        <v>0.09</v>
      </c>
      <c r="J2005" s="20">
        <v>0.14000000000000001</v>
      </c>
      <c r="K2005" s="20">
        <v>1.7161999999999999</v>
      </c>
      <c r="L2005" s="35">
        <f t="shared" si="95"/>
        <v>0.09</v>
      </c>
      <c r="M2005" s="35">
        <f t="shared" si="96"/>
        <v>1</v>
      </c>
    </row>
    <row r="2006" spans="1:13" ht="40.200000000000003" hidden="1" thickBot="1">
      <c r="A2006" s="35">
        <f t="shared" si="97"/>
        <v>14</v>
      </c>
      <c r="B2006" s="89" t="s">
        <v>24</v>
      </c>
      <c r="C2006" s="89" t="s">
        <v>17</v>
      </c>
      <c r="D2006" s="125" t="s">
        <v>116</v>
      </c>
      <c r="E2006" s="20" t="s">
        <v>143</v>
      </c>
      <c r="F2006" s="20">
        <v>0.3</v>
      </c>
      <c r="G2006" s="20">
        <v>0.31</v>
      </c>
      <c r="H2006" s="20">
        <v>0.93</v>
      </c>
      <c r="I2006" s="20">
        <v>0.09</v>
      </c>
      <c r="J2006" s="20">
        <v>7.0000000000000007E-2</v>
      </c>
      <c r="K2006" s="20">
        <v>1.7001999999999999</v>
      </c>
      <c r="L2006" s="35">
        <f t="shared" si="95"/>
        <v>0.09</v>
      </c>
      <c r="M2006" s="35">
        <f t="shared" si="96"/>
        <v>1</v>
      </c>
    </row>
    <row r="2007" spans="1:13" ht="27" hidden="1" thickBot="1">
      <c r="A2007" s="35">
        <f t="shared" si="97"/>
        <v>12</v>
      </c>
      <c r="B2007" s="89" t="s">
        <v>24</v>
      </c>
      <c r="C2007" s="89" t="s">
        <v>17</v>
      </c>
      <c r="D2007" s="125" t="s">
        <v>116</v>
      </c>
      <c r="E2007" s="20" t="s">
        <v>188</v>
      </c>
      <c r="F2007" s="20">
        <v>0.3</v>
      </c>
      <c r="G2007" s="20">
        <v>0.26</v>
      </c>
      <c r="H2007" s="20">
        <v>1.01</v>
      </c>
      <c r="I2007" s="20">
        <v>0.09</v>
      </c>
      <c r="J2007" s="20">
        <v>0.04</v>
      </c>
      <c r="K2007" s="20">
        <v>1.6974</v>
      </c>
      <c r="L2007" s="35">
        <f t="shared" si="95"/>
        <v>0.09</v>
      </c>
      <c r="M2007" s="35">
        <f t="shared" si="96"/>
        <v>1</v>
      </c>
    </row>
    <row r="2008" spans="1:13" ht="27" hidden="1" thickBot="1">
      <c r="A2008" s="35">
        <f t="shared" si="97"/>
        <v>12</v>
      </c>
      <c r="B2008" s="89" t="s">
        <v>24</v>
      </c>
      <c r="C2008" s="89" t="s">
        <v>17</v>
      </c>
      <c r="D2008" s="125" t="s">
        <v>116</v>
      </c>
      <c r="E2008" s="20" t="s">
        <v>189</v>
      </c>
      <c r="F2008" s="20">
        <v>0.3</v>
      </c>
      <c r="G2008" s="20">
        <v>0.3</v>
      </c>
      <c r="H2008" s="20">
        <v>0.93</v>
      </c>
      <c r="I2008" s="20">
        <v>0.09</v>
      </c>
      <c r="J2008" s="20">
        <v>0.08</v>
      </c>
      <c r="K2008" s="20">
        <v>1.6942999999999999</v>
      </c>
      <c r="L2008" s="35">
        <f t="shared" si="95"/>
        <v>0.09</v>
      </c>
      <c r="M2008" s="35">
        <f t="shared" si="96"/>
        <v>1</v>
      </c>
    </row>
    <row r="2009" spans="1:13" ht="27" hidden="1" thickBot="1">
      <c r="A2009" s="35">
        <f t="shared" si="97"/>
        <v>3</v>
      </c>
      <c r="B2009" s="89" t="s">
        <v>24</v>
      </c>
      <c r="C2009" s="89" t="s">
        <v>17</v>
      </c>
      <c r="D2009" s="125" t="s">
        <v>116</v>
      </c>
      <c r="E2009" s="20" t="s">
        <v>144</v>
      </c>
      <c r="F2009" s="20">
        <v>0.3</v>
      </c>
      <c r="G2009" s="20">
        <v>0.28000000000000003</v>
      </c>
      <c r="H2009" s="20">
        <v>0.93</v>
      </c>
      <c r="I2009" s="20">
        <v>0.09</v>
      </c>
      <c r="J2009" s="20">
        <v>0.06</v>
      </c>
      <c r="K2009" s="20">
        <v>1.6597999999999999</v>
      </c>
      <c r="L2009" s="35">
        <f t="shared" si="95"/>
        <v>0.09</v>
      </c>
      <c r="M2009" s="35">
        <f t="shared" si="96"/>
        <v>1</v>
      </c>
    </row>
    <row r="2010" spans="1:13" ht="40.200000000000003" hidden="1" thickBot="1">
      <c r="A2010" s="35">
        <f t="shared" si="97"/>
        <v>4</v>
      </c>
      <c r="B2010" s="89" t="s">
        <v>24</v>
      </c>
      <c r="C2010" s="89" t="s">
        <v>17</v>
      </c>
      <c r="D2010" s="125" t="s">
        <v>116</v>
      </c>
      <c r="E2010" s="20" t="s">
        <v>190</v>
      </c>
      <c r="F2010" s="20">
        <v>0.3</v>
      </c>
      <c r="G2010" s="20">
        <v>0.1</v>
      </c>
      <c r="H2010" s="20">
        <v>1.01</v>
      </c>
      <c r="I2010" s="20">
        <v>0.09</v>
      </c>
      <c r="J2010" s="20">
        <v>0.12</v>
      </c>
      <c r="K2010" s="20">
        <v>1.6172</v>
      </c>
      <c r="L2010" s="35">
        <f t="shared" si="95"/>
        <v>0.09</v>
      </c>
      <c r="M2010" s="35">
        <f t="shared" si="96"/>
        <v>1</v>
      </c>
    </row>
    <row r="2011" spans="1:13" ht="40.200000000000003" hidden="1" thickBot="1">
      <c r="A2011" s="35">
        <f t="shared" si="97"/>
        <v>6</v>
      </c>
      <c r="B2011" s="89" t="s">
        <v>24</v>
      </c>
      <c r="C2011" s="89" t="s">
        <v>17</v>
      </c>
      <c r="D2011" s="125" t="s">
        <v>116</v>
      </c>
      <c r="E2011" s="20" t="s">
        <v>145</v>
      </c>
      <c r="F2011" s="20">
        <v>0.3</v>
      </c>
      <c r="G2011" s="20">
        <v>0.1</v>
      </c>
      <c r="H2011" s="20">
        <v>1.01</v>
      </c>
      <c r="I2011" s="20">
        <v>0.09</v>
      </c>
      <c r="J2011" s="20">
        <v>7.0000000000000007E-2</v>
      </c>
      <c r="K2011" s="20">
        <v>1.5723</v>
      </c>
      <c r="L2011" s="35">
        <f t="shared" si="95"/>
        <v>0.09</v>
      </c>
      <c r="M2011" s="35">
        <f t="shared" si="96"/>
        <v>1</v>
      </c>
    </row>
    <row r="2012" spans="1:13" ht="27" hidden="1" thickBot="1">
      <c r="A2012" s="35">
        <f t="shared" si="97"/>
        <v>7</v>
      </c>
      <c r="B2012" s="89" t="s">
        <v>24</v>
      </c>
      <c r="C2012" s="89" t="s">
        <v>17</v>
      </c>
      <c r="D2012" s="125" t="s">
        <v>116</v>
      </c>
      <c r="E2012" s="20" t="s">
        <v>150</v>
      </c>
      <c r="F2012" s="20">
        <v>0.3</v>
      </c>
      <c r="G2012" s="20">
        <v>0.08</v>
      </c>
      <c r="H2012" s="20">
        <v>0.93</v>
      </c>
      <c r="I2012" s="20">
        <v>0.18</v>
      </c>
      <c r="J2012" s="20">
        <v>0.06</v>
      </c>
      <c r="K2012" s="20">
        <v>1.5506</v>
      </c>
      <c r="L2012" s="35">
        <f t="shared" si="95"/>
        <v>0.09</v>
      </c>
      <c r="M2012" s="35">
        <f t="shared" si="96"/>
        <v>2</v>
      </c>
    </row>
    <row r="2013" spans="1:13" ht="27" hidden="1" thickBot="1">
      <c r="A2013" s="35">
        <f t="shared" si="97"/>
        <v>15</v>
      </c>
      <c r="B2013" s="89" t="s">
        <v>24</v>
      </c>
      <c r="C2013" s="89" t="s">
        <v>17</v>
      </c>
      <c r="D2013" s="125" t="s">
        <v>116</v>
      </c>
      <c r="E2013" s="20" t="s">
        <v>191</v>
      </c>
      <c r="F2013" s="20">
        <v>0.3</v>
      </c>
      <c r="G2013" s="20">
        <v>0</v>
      </c>
      <c r="H2013" s="20">
        <v>1.01</v>
      </c>
      <c r="I2013" s="20">
        <v>0.09</v>
      </c>
      <c r="J2013" s="20">
        <v>0.1</v>
      </c>
      <c r="K2013" s="20">
        <v>1.4984999999999999</v>
      </c>
      <c r="L2013" s="35">
        <f t="shared" si="95"/>
        <v>0.09</v>
      </c>
      <c r="M2013" s="35">
        <f t="shared" si="96"/>
        <v>1</v>
      </c>
    </row>
    <row r="2014" spans="1:13" ht="27" hidden="1" thickBot="1">
      <c r="A2014" s="35">
        <f t="shared" si="97"/>
        <v>15</v>
      </c>
      <c r="B2014" s="89" t="s">
        <v>24</v>
      </c>
      <c r="C2014" s="89" t="s">
        <v>17</v>
      </c>
      <c r="D2014" s="125" t="s">
        <v>116</v>
      </c>
      <c r="E2014" s="20" t="s">
        <v>192</v>
      </c>
      <c r="F2014" s="20">
        <v>0.3</v>
      </c>
      <c r="G2014" s="20">
        <v>0</v>
      </c>
      <c r="H2014" s="20">
        <v>1.01</v>
      </c>
      <c r="I2014" s="20">
        <v>0.09</v>
      </c>
      <c r="J2014" s="20">
        <v>0.1</v>
      </c>
      <c r="K2014" s="20">
        <v>1.4922</v>
      </c>
      <c r="L2014" s="35">
        <f t="shared" si="95"/>
        <v>0.09</v>
      </c>
      <c r="M2014" s="35">
        <f t="shared" si="96"/>
        <v>1</v>
      </c>
    </row>
    <row r="2015" spans="1:13" ht="14.4" hidden="1" thickBot="1">
      <c r="A2015" s="35">
        <f t="shared" si="97"/>
        <v>20</v>
      </c>
      <c r="B2015" s="89" t="s">
        <v>24</v>
      </c>
      <c r="C2015" s="89" t="s">
        <v>17</v>
      </c>
      <c r="D2015" s="125" t="s">
        <v>116</v>
      </c>
      <c r="E2015" s="20" t="s">
        <v>146</v>
      </c>
      <c r="F2015" s="20">
        <v>0.3</v>
      </c>
      <c r="G2015" s="20">
        <v>0.04</v>
      </c>
      <c r="H2015" s="20">
        <v>1.01</v>
      </c>
      <c r="I2015" s="20">
        <v>0.09</v>
      </c>
      <c r="J2015" s="20">
        <v>0.05</v>
      </c>
      <c r="K2015" s="20">
        <v>1.4883999999999999</v>
      </c>
      <c r="L2015" s="35">
        <f t="shared" si="95"/>
        <v>0.09</v>
      </c>
      <c r="M2015" s="35">
        <f t="shared" si="96"/>
        <v>1</v>
      </c>
    </row>
    <row r="2016" spans="1:13" ht="40.200000000000003" hidden="1" thickBot="1">
      <c r="A2016" s="35">
        <f t="shared" si="97"/>
        <v>17</v>
      </c>
      <c r="B2016" s="89" t="s">
        <v>24</v>
      </c>
      <c r="C2016" s="89" t="s">
        <v>17</v>
      </c>
      <c r="D2016" s="125" t="s">
        <v>116</v>
      </c>
      <c r="E2016" s="20" t="s">
        <v>147</v>
      </c>
      <c r="F2016" s="20">
        <v>0.3</v>
      </c>
      <c r="G2016" s="20">
        <v>0</v>
      </c>
      <c r="H2016" s="20">
        <v>1.01</v>
      </c>
      <c r="I2016" s="20">
        <v>0.09</v>
      </c>
      <c r="J2016" s="20">
        <v>0.08</v>
      </c>
      <c r="K2016" s="20">
        <v>1.4764999999999999</v>
      </c>
      <c r="L2016" s="35">
        <f t="shared" si="95"/>
        <v>0.09</v>
      </c>
      <c r="M2016" s="35">
        <f t="shared" si="96"/>
        <v>1</v>
      </c>
    </row>
    <row r="2017" spans="1:13" ht="40.200000000000003" hidden="1" thickBot="1">
      <c r="A2017" s="35">
        <f t="shared" si="97"/>
        <v>4</v>
      </c>
      <c r="B2017" s="89" t="s">
        <v>24</v>
      </c>
      <c r="C2017" s="89" t="s">
        <v>17</v>
      </c>
      <c r="D2017" s="125" t="s">
        <v>116</v>
      </c>
      <c r="E2017" s="20" t="s">
        <v>193</v>
      </c>
      <c r="F2017" s="20">
        <v>0.3</v>
      </c>
      <c r="G2017" s="20">
        <v>0</v>
      </c>
      <c r="H2017" s="20">
        <v>1.01</v>
      </c>
      <c r="I2017" s="20">
        <v>0.09</v>
      </c>
      <c r="J2017" s="20">
        <v>0.08</v>
      </c>
      <c r="K2017" s="20">
        <v>1.4752000000000001</v>
      </c>
      <c r="L2017" s="35">
        <f t="shared" si="95"/>
        <v>0.09</v>
      </c>
      <c r="M2017" s="35">
        <f t="shared" si="96"/>
        <v>1</v>
      </c>
    </row>
    <row r="2018" spans="1:13" ht="14.4" hidden="1" thickBot="1">
      <c r="A2018" s="35">
        <f t="shared" si="97"/>
        <v>2</v>
      </c>
      <c r="B2018" s="89" t="s">
        <v>24</v>
      </c>
      <c r="C2018" s="89" t="s">
        <v>17</v>
      </c>
      <c r="D2018" s="125" t="s">
        <v>116</v>
      </c>
      <c r="E2018" s="20" t="s">
        <v>194</v>
      </c>
      <c r="F2018" s="20">
        <v>0.3</v>
      </c>
      <c r="G2018" s="20">
        <v>0</v>
      </c>
      <c r="H2018" s="20">
        <v>1.01</v>
      </c>
      <c r="I2018" s="20">
        <v>0.09</v>
      </c>
      <c r="J2018" s="20">
        <v>7.0000000000000007E-2</v>
      </c>
      <c r="K2018" s="20">
        <v>1.4669000000000001</v>
      </c>
      <c r="L2018" s="35">
        <f t="shared" si="95"/>
        <v>0.09</v>
      </c>
      <c r="M2018" s="35">
        <f t="shared" si="96"/>
        <v>1</v>
      </c>
    </row>
    <row r="2019" spans="1:13" ht="27" hidden="1" thickBot="1">
      <c r="A2019" s="35">
        <f t="shared" si="97"/>
        <v>10</v>
      </c>
      <c r="B2019" s="89" t="s">
        <v>24</v>
      </c>
      <c r="C2019" s="89" t="s">
        <v>17</v>
      </c>
      <c r="D2019" s="125" t="s">
        <v>116</v>
      </c>
      <c r="E2019" s="20" t="s">
        <v>148</v>
      </c>
      <c r="F2019" s="20">
        <v>0.3</v>
      </c>
      <c r="G2019" s="20">
        <v>0</v>
      </c>
      <c r="H2019" s="20">
        <v>1.01</v>
      </c>
      <c r="I2019" s="20">
        <v>0.09</v>
      </c>
      <c r="J2019" s="20">
        <v>0.06</v>
      </c>
      <c r="K2019" s="20">
        <v>1.4607000000000001</v>
      </c>
      <c r="L2019" s="35">
        <f t="shared" si="95"/>
        <v>0.09</v>
      </c>
      <c r="M2019" s="35">
        <f t="shared" si="96"/>
        <v>1</v>
      </c>
    </row>
    <row r="2020" spans="1:13" ht="27" thickBot="1">
      <c r="A2020" s="35">
        <f t="shared" si="97"/>
        <v>1</v>
      </c>
      <c r="B2020" s="89" t="s">
        <v>24</v>
      </c>
      <c r="C2020" s="89" t="s">
        <v>17</v>
      </c>
      <c r="D2020" s="125" t="s">
        <v>116</v>
      </c>
      <c r="E2020" s="59" t="s">
        <v>149</v>
      </c>
      <c r="F2020" s="20">
        <v>0.3</v>
      </c>
      <c r="G2020" s="20">
        <v>0</v>
      </c>
      <c r="H2020" s="20">
        <v>1.01</v>
      </c>
      <c r="I2020" s="20">
        <v>0.09</v>
      </c>
      <c r="J2020" s="20">
        <v>0.06</v>
      </c>
      <c r="K2020" s="20">
        <v>1.4588000000000001</v>
      </c>
      <c r="L2020" s="35">
        <f t="shared" si="95"/>
        <v>0.09</v>
      </c>
      <c r="M2020" s="35">
        <f t="shared" si="96"/>
        <v>1</v>
      </c>
    </row>
    <row r="2021" spans="1:13" ht="14.4" hidden="1" thickBot="1">
      <c r="A2021" s="35">
        <f t="shared" si="97"/>
        <v>20</v>
      </c>
      <c r="B2021" s="89" t="s">
        <v>24</v>
      </c>
      <c r="C2021" s="89" t="s">
        <v>17</v>
      </c>
      <c r="D2021" s="125" t="s">
        <v>116</v>
      </c>
      <c r="E2021" s="20" t="s">
        <v>151</v>
      </c>
      <c r="F2021" s="20">
        <v>0.3</v>
      </c>
      <c r="G2021" s="20">
        <v>0</v>
      </c>
      <c r="H2021" s="20">
        <v>0.93</v>
      </c>
      <c r="I2021" s="20">
        <v>0.09</v>
      </c>
      <c r="J2021" s="20">
        <v>0.08</v>
      </c>
      <c r="K2021" s="20">
        <v>1.4017999999999999</v>
      </c>
      <c r="L2021" s="35">
        <f t="shared" si="95"/>
        <v>0.09</v>
      </c>
      <c r="M2021" s="35">
        <f t="shared" si="96"/>
        <v>1</v>
      </c>
    </row>
    <row r="2022" spans="1:13" ht="40.200000000000003" hidden="1" thickBot="1">
      <c r="A2022" s="35">
        <f t="shared" si="97"/>
        <v>17</v>
      </c>
      <c r="B2022" s="89" t="s">
        <v>24</v>
      </c>
      <c r="C2022" s="89" t="s">
        <v>17</v>
      </c>
      <c r="D2022" s="125" t="s">
        <v>116</v>
      </c>
      <c r="E2022" s="20" t="s">
        <v>152</v>
      </c>
      <c r="F2022" s="20">
        <v>0.3</v>
      </c>
      <c r="G2022" s="20">
        <v>0</v>
      </c>
      <c r="H2022" s="20">
        <v>0.93</v>
      </c>
      <c r="I2022" s="20">
        <v>0.09</v>
      </c>
      <c r="J2022" s="20">
        <v>7.0000000000000007E-2</v>
      </c>
      <c r="K2022" s="20">
        <v>1.3935</v>
      </c>
      <c r="L2022" s="35">
        <f t="shared" si="95"/>
        <v>0.09</v>
      </c>
      <c r="M2022" s="35">
        <f t="shared" si="96"/>
        <v>1</v>
      </c>
    </row>
    <row r="2023" spans="1:13" ht="27" thickBot="1">
      <c r="A2023" s="35">
        <f t="shared" si="97"/>
        <v>1</v>
      </c>
      <c r="B2023" s="89" t="s">
        <v>24</v>
      </c>
      <c r="C2023" s="89" t="s">
        <v>17</v>
      </c>
      <c r="D2023" s="125" t="s">
        <v>116</v>
      </c>
      <c r="E2023" s="59" t="s">
        <v>153</v>
      </c>
      <c r="F2023" s="20">
        <v>0.3</v>
      </c>
      <c r="G2023" s="20">
        <v>0</v>
      </c>
      <c r="H2023" s="20">
        <v>0.93</v>
      </c>
      <c r="I2023" s="20">
        <v>0.09</v>
      </c>
      <c r="J2023" s="20">
        <v>0.06</v>
      </c>
      <c r="K2023" s="20">
        <v>1.3756999999999999</v>
      </c>
      <c r="L2023" s="35">
        <f t="shared" si="95"/>
        <v>0.09</v>
      </c>
      <c r="M2023" s="35">
        <f t="shared" si="96"/>
        <v>1</v>
      </c>
    </row>
    <row r="2024" spans="1:13" ht="27" hidden="1" thickBot="1">
      <c r="A2024" s="35">
        <f t="shared" si="97"/>
        <v>13</v>
      </c>
      <c r="B2024" s="89" t="s">
        <v>24</v>
      </c>
      <c r="C2024" s="89" t="s">
        <v>17</v>
      </c>
      <c r="D2024" s="125" t="s">
        <v>116</v>
      </c>
      <c r="E2024" s="20" t="s">
        <v>154</v>
      </c>
      <c r="F2024" s="20">
        <v>0.3</v>
      </c>
      <c r="G2024" s="20">
        <v>0.69</v>
      </c>
      <c r="H2024" s="20">
        <v>0.23</v>
      </c>
      <c r="I2024" s="20">
        <v>0.09</v>
      </c>
      <c r="J2024" s="20">
        <v>0.06</v>
      </c>
      <c r="K2024" s="20">
        <v>1.3723000000000001</v>
      </c>
      <c r="L2024" s="35">
        <f t="shared" si="95"/>
        <v>0.09</v>
      </c>
      <c r="M2024" s="35">
        <f t="shared" si="96"/>
        <v>1</v>
      </c>
    </row>
    <row r="2025" spans="1:13" ht="27" hidden="1" thickBot="1">
      <c r="A2025" s="35">
        <f t="shared" si="97"/>
        <v>15</v>
      </c>
      <c r="B2025" s="89" t="s">
        <v>24</v>
      </c>
      <c r="C2025" s="89" t="s">
        <v>17</v>
      </c>
      <c r="D2025" s="125" t="s">
        <v>155</v>
      </c>
      <c r="E2025" s="20" t="s">
        <v>195</v>
      </c>
      <c r="F2025" s="20">
        <v>0.27</v>
      </c>
      <c r="G2025" s="20">
        <v>0.31</v>
      </c>
      <c r="H2025" s="20">
        <v>3.5</v>
      </c>
      <c r="I2025" s="20">
        <v>0.24</v>
      </c>
      <c r="J2025" s="20">
        <v>0.23</v>
      </c>
      <c r="K2025" s="20">
        <v>4.5353000000000003</v>
      </c>
      <c r="L2025" s="35">
        <f t="shared" si="95"/>
        <v>0.24</v>
      </c>
      <c r="M2025" s="35">
        <f t="shared" si="96"/>
        <v>1</v>
      </c>
    </row>
    <row r="2026" spans="1:13" ht="27" hidden="1" thickBot="1">
      <c r="A2026" s="35">
        <f t="shared" si="97"/>
        <v>16</v>
      </c>
      <c r="B2026" s="89" t="s">
        <v>24</v>
      </c>
      <c r="C2026" s="89" t="s">
        <v>17</v>
      </c>
      <c r="D2026" s="125" t="s">
        <v>155</v>
      </c>
      <c r="E2026" s="20" t="s">
        <v>156</v>
      </c>
      <c r="F2026" s="20">
        <v>0.27</v>
      </c>
      <c r="G2026" s="20">
        <v>0.28999999999999998</v>
      </c>
      <c r="H2026" s="20">
        <v>3.5</v>
      </c>
      <c r="I2026" s="20">
        <v>0.24</v>
      </c>
      <c r="J2026" s="20">
        <v>0.18</v>
      </c>
      <c r="K2026" s="20">
        <v>4.47</v>
      </c>
      <c r="L2026" s="35">
        <f t="shared" si="95"/>
        <v>0.24</v>
      </c>
      <c r="M2026" s="35">
        <f t="shared" si="96"/>
        <v>1</v>
      </c>
    </row>
    <row r="2027" spans="1:13" ht="27" hidden="1" thickBot="1">
      <c r="A2027" s="35">
        <f t="shared" si="97"/>
        <v>11</v>
      </c>
      <c r="B2027" s="89" t="s">
        <v>24</v>
      </c>
      <c r="C2027" s="89" t="s">
        <v>17</v>
      </c>
      <c r="D2027" s="125" t="s">
        <v>155</v>
      </c>
      <c r="E2027" s="20" t="s">
        <v>157</v>
      </c>
      <c r="F2027" s="20">
        <v>0.27</v>
      </c>
      <c r="G2027" s="20">
        <v>0.69</v>
      </c>
      <c r="H2027" s="20">
        <v>2.8</v>
      </c>
      <c r="I2027" s="20">
        <v>0.24</v>
      </c>
      <c r="J2027" s="20">
        <v>0.16</v>
      </c>
      <c r="K2027" s="20">
        <v>4.1570999999999998</v>
      </c>
      <c r="L2027" s="35">
        <f t="shared" si="95"/>
        <v>0.24</v>
      </c>
      <c r="M2027" s="35">
        <f t="shared" si="96"/>
        <v>1</v>
      </c>
    </row>
    <row r="2028" spans="1:13" ht="27" hidden="1" thickBot="1">
      <c r="A2028" s="35">
        <f t="shared" si="97"/>
        <v>21</v>
      </c>
      <c r="B2028" s="89" t="s">
        <v>24</v>
      </c>
      <c r="C2028" s="89" t="s">
        <v>17</v>
      </c>
      <c r="D2028" s="125" t="s">
        <v>155</v>
      </c>
      <c r="E2028" s="20" t="s">
        <v>165</v>
      </c>
      <c r="F2028" s="20">
        <v>0.27</v>
      </c>
      <c r="G2028" s="20">
        <v>1.72</v>
      </c>
      <c r="H2028" s="20">
        <v>1.26</v>
      </c>
      <c r="I2028" s="20">
        <v>0.48</v>
      </c>
      <c r="J2028" s="20">
        <v>0.15</v>
      </c>
      <c r="K2028" s="20">
        <v>3.8753000000000002</v>
      </c>
      <c r="L2028" s="35">
        <f t="shared" si="95"/>
        <v>0.24</v>
      </c>
      <c r="M2028" s="35">
        <f t="shared" si="96"/>
        <v>2</v>
      </c>
    </row>
    <row r="2029" spans="1:13" ht="14.4" hidden="1" thickBot="1">
      <c r="A2029" s="35">
        <f t="shared" si="97"/>
        <v>8</v>
      </c>
      <c r="B2029" s="89" t="s">
        <v>24</v>
      </c>
      <c r="C2029" s="89" t="s">
        <v>17</v>
      </c>
      <c r="D2029" s="125" t="s">
        <v>155</v>
      </c>
      <c r="E2029" s="20" t="s">
        <v>196</v>
      </c>
      <c r="F2029" s="20">
        <v>0.27</v>
      </c>
      <c r="G2029" s="20">
        <v>0.12</v>
      </c>
      <c r="H2029" s="20">
        <v>2.8</v>
      </c>
      <c r="I2029" s="20">
        <v>0.48</v>
      </c>
      <c r="J2029" s="20">
        <v>0.19</v>
      </c>
      <c r="K2029" s="20">
        <v>3.8531</v>
      </c>
      <c r="L2029" s="35">
        <f t="shared" si="95"/>
        <v>0.24</v>
      </c>
      <c r="M2029" s="35">
        <f t="shared" si="96"/>
        <v>2</v>
      </c>
    </row>
    <row r="2030" spans="1:13" ht="27" hidden="1" thickBot="1">
      <c r="A2030" s="35">
        <f t="shared" si="97"/>
        <v>10</v>
      </c>
      <c r="B2030" s="89" t="s">
        <v>24</v>
      </c>
      <c r="C2030" s="89" t="s">
        <v>17</v>
      </c>
      <c r="D2030" s="125" t="s">
        <v>155</v>
      </c>
      <c r="E2030" s="20" t="s">
        <v>158</v>
      </c>
      <c r="F2030" s="20">
        <v>0.27</v>
      </c>
      <c r="G2030" s="20">
        <v>0.44</v>
      </c>
      <c r="H2030" s="20">
        <v>2.8</v>
      </c>
      <c r="I2030" s="20">
        <v>0.24</v>
      </c>
      <c r="J2030" s="20">
        <v>0.06</v>
      </c>
      <c r="K2030" s="20">
        <v>3.7991000000000001</v>
      </c>
      <c r="L2030" s="35">
        <f t="shared" si="95"/>
        <v>0.24</v>
      </c>
      <c r="M2030" s="35">
        <f t="shared" si="96"/>
        <v>1</v>
      </c>
    </row>
    <row r="2031" spans="1:13" ht="27" hidden="1" thickBot="1">
      <c r="A2031" s="35">
        <f t="shared" si="97"/>
        <v>5</v>
      </c>
      <c r="B2031" s="89" t="s">
        <v>24</v>
      </c>
      <c r="C2031" s="89" t="s">
        <v>17</v>
      </c>
      <c r="D2031" s="125" t="s">
        <v>155</v>
      </c>
      <c r="E2031" s="20" t="s">
        <v>159</v>
      </c>
      <c r="F2031" s="20">
        <v>0.27</v>
      </c>
      <c r="G2031" s="20">
        <v>0.28999999999999998</v>
      </c>
      <c r="H2031" s="20">
        <v>2.8</v>
      </c>
      <c r="I2031" s="20">
        <v>0.24</v>
      </c>
      <c r="J2031" s="20">
        <v>0.13</v>
      </c>
      <c r="K2031" s="20">
        <v>3.7227999999999999</v>
      </c>
      <c r="L2031" s="35">
        <f t="shared" si="95"/>
        <v>0.24</v>
      </c>
      <c r="M2031" s="35">
        <f t="shared" si="96"/>
        <v>1</v>
      </c>
    </row>
    <row r="2032" spans="1:13" ht="40.200000000000003" hidden="1" thickBot="1">
      <c r="A2032" s="35">
        <f t="shared" si="97"/>
        <v>4</v>
      </c>
      <c r="B2032" s="89" t="s">
        <v>24</v>
      </c>
      <c r="C2032" s="89" t="s">
        <v>17</v>
      </c>
      <c r="D2032" s="125" t="s">
        <v>155</v>
      </c>
      <c r="E2032" s="20" t="s">
        <v>197</v>
      </c>
      <c r="F2032" s="20">
        <v>0.27</v>
      </c>
      <c r="G2032" s="20">
        <v>0.22</v>
      </c>
      <c r="H2032" s="20">
        <v>2.8</v>
      </c>
      <c r="I2032" s="20">
        <v>0.24</v>
      </c>
      <c r="J2032" s="20">
        <v>0.18</v>
      </c>
      <c r="K2032" s="20">
        <v>3.7088999999999999</v>
      </c>
      <c r="L2032" s="35">
        <f t="shared" ref="L2032:L2095" si="98">_xlfn.MINIFS($I$1455:$I$2460,$B$1455:$B$2460,B2032,$D$1455:$D$2460,D2032)</f>
        <v>0.24</v>
      </c>
      <c r="M2032" s="35">
        <f t="shared" ref="M2032:M2095" si="99">ROUND(I2032/L2032,0)</f>
        <v>1</v>
      </c>
    </row>
    <row r="2033" spans="1:13" ht="14.4" hidden="1" thickBot="1">
      <c r="A2033" s="35">
        <f t="shared" si="97"/>
        <v>20</v>
      </c>
      <c r="B2033" s="89" t="s">
        <v>24</v>
      </c>
      <c r="C2033" s="89" t="s">
        <v>17</v>
      </c>
      <c r="D2033" s="125" t="s">
        <v>155</v>
      </c>
      <c r="E2033" s="20" t="s">
        <v>160</v>
      </c>
      <c r="F2033" s="20">
        <v>0.27</v>
      </c>
      <c r="G2033" s="20">
        <v>0.25</v>
      </c>
      <c r="H2033" s="20">
        <v>2.8</v>
      </c>
      <c r="I2033" s="20">
        <v>0.24</v>
      </c>
      <c r="J2033" s="20">
        <v>0.11</v>
      </c>
      <c r="K2033" s="20">
        <v>3.6652999999999998</v>
      </c>
      <c r="L2033" s="35">
        <f t="shared" si="98"/>
        <v>0.24</v>
      </c>
      <c r="M2033" s="35">
        <f t="shared" si="99"/>
        <v>1</v>
      </c>
    </row>
    <row r="2034" spans="1:13" ht="27" hidden="1" thickBot="1">
      <c r="A2034" s="35">
        <f t="shared" si="97"/>
        <v>19</v>
      </c>
      <c r="B2034" s="89" t="s">
        <v>24</v>
      </c>
      <c r="C2034" s="89" t="s">
        <v>17</v>
      </c>
      <c r="D2034" s="125" t="s">
        <v>155</v>
      </c>
      <c r="E2034" s="20" t="s">
        <v>161</v>
      </c>
      <c r="F2034" s="20">
        <v>0.27</v>
      </c>
      <c r="G2034" s="20">
        <v>0.16</v>
      </c>
      <c r="H2034" s="20">
        <v>2.8</v>
      </c>
      <c r="I2034" s="20">
        <v>0.24</v>
      </c>
      <c r="J2034" s="20">
        <v>0.14000000000000001</v>
      </c>
      <c r="K2034" s="20">
        <v>3.6084000000000001</v>
      </c>
      <c r="L2034" s="35">
        <f t="shared" si="98"/>
        <v>0.24</v>
      </c>
      <c r="M2034" s="35">
        <f t="shared" si="99"/>
        <v>1</v>
      </c>
    </row>
    <row r="2035" spans="1:13" ht="27" hidden="1" thickBot="1">
      <c r="A2035" s="35">
        <f t="shared" si="97"/>
        <v>18</v>
      </c>
      <c r="B2035" s="89" t="s">
        <v>24</v>
      </c>
      <c r="C2035" s="89" t="s">
        <v>17</v>
      </c>
      <c r="D2035" s="125" t="s">
        <v>155</v>
      </c>
      <c r="E2035" s="20" t="s">
        <v>198</v>
      </c>
      <c r="F2035" s="20">
        <v>0.27</v>
      </c>
      <c r="G2035" s="20">
        <v>0.13</v>
      </c>
      <c r="H2035" s="20">
        <v>2.8</v>
      </c>
      <c r="I2035" s="20">
        <v>0.24</v>
      </c>
      <c r="J2035" s="20">
        <v>0.15</v>
      </c>
      <c r="K2035" s="20">
        <v>3.5943000000000001</v>
      </c>
      <c r="L2035" s="35">
        <f t="shared" si="98"/>
        <v>0.24</v>
      </c>
      <c r="M2035" s="35">
        <f t="shared" si="99"/>
        <v>1</v>
      </c>
    </row>
    <row r="2036" spans="1:13" ht="27" hidden="1" thickBot="1">
      <c r="A2036" s="35">
        <f t="shared" si="97"/>
        <v>13</v>
      </c>
      <c r="B2036" s="89" t="s">
        <v>24</v>
      </c>
      <c r="C2036" s="89" t="s">
        <v>17</v>
      </c>
      <c r="D2036" s="125" t="s">
        <v>155</v>
      </c>
      <c r="E2036" s="20" t="s">
        <v>162</v>
      </c>
      <c r="F2036" s="20">
        <v>0.27</v>
      </c>
      <c r="G2036" s="20">
        <v>0.2</v>
      </c>
      <c r="H2036" s="20">
        <v>2.8</v>
      </c>
      <c r="I2036" s="20">
        <v>0.24</v>
      </c>
      <c r="J2036" s="20">
        <v>0.06</v>
      </c>
      <c r="K2036" s="20">
        <v>3.5706000000000002</v>
      </c>
      <c r="L2036" s="35">
        <f t="shared" si="98"/>
        <v>0.24</v>
      </c>
      <c r="M2036" s="35">
        <f t="shared" si="99"/>
        <v>1</v>
      </c>
    </row>
    <row r="2037" spans="1:13" ht="14.4" hidden="1" thickBot="1">
      <c r="A2037" s="35">
        <f t="shared" si="97"/>
        <v>2</v>
      </c>
      <c r="B2037" s="89" t="s">
        <v>24</v>
      </c>
      <c r="C2037" s="89" t="s">
        <v>17</v>
      </c>
      <c r="D2037" s="125" t="s">
        <v>155</v>
      </c>
      <c r="E2037" s="20" t="s">
        <v>199</v>
      </c>
      <c r="F2037" s="20">
        <v>0.27</v>
      </c>
      <c r="G2037" s="20">
        <v>0</v>
      </c>
      <c r="H2037" s="20">
        <v>2.8</v>
      </c>
      <c r="I2037" s="20">
        <v>0.24</v>
      </c>
      <c r="J2037" s="20">
        <v>0.16</v>
      </c>
      <c r="K2037" s="20">
        <v>3.4676</v>
      </c>
      <c r="L2037" s="35">
        <f t="shared" si="98"/>
        <v>0.24</v>
      </c>
      <c r="M2037" s="35">
        <f t="shared" si="99"/>
        <v>1</v>
      </c>
    </row>
    <row r="2038" spans="1:13" ht="27" hidden="1" thickBot="1">
      <c r="A2038" s="35">
        <f t="shared" si="97"/>
        <v>3</v>
      </c>
      <c r="B2038" s="89" t="s">
        <v>24</v>
      </c>
      <c r="C2038" s="89" t="s">
        <v>17</v>
      </c>
      <c r="D2038" s="125" t="s">
        <v>155</v>
      </c>
      <c r="E2038" s="20" t="s">
        <v>163</v>
      </c>
      <c r="F2038" s="20">
        <v>0.27</v>
      </c>
      <c r="G2038" s="20">
        <v>0.02</v>
      </c>
      <c r="H2038" s="20">
        <v>2.8</v>
      </c>
      <c r="I2038" s="20">
        <v>0.24</v>
      </c>
      <c r="J2038" s="20">
        <v>0.13</v>
      </c>
      <c r="K2038" s="20">
        <v>3.4544999999999999</v>
      </c>
      <c r="L2038" s="35">
        <f t="shared" si="98"/>
        <v>0.24</v>
      </c>
      <c r="M2038" s="35">
        <f t="shared" si="99"/>
        <v>1</v>
      </c>
    </row>
    <row r="2039" spans="1:13" ht="40.200000000000003" hidden="1" thickBot="1">
      <c r="A2039" s="35">
        <f t="shared" si="97"/>
        <v>6</v>
      </c>
      <c r="B2039" s="89" t="s">
        <v>24</v>
      </c>
      <c r="C2039" s="89" t="s">
        <v>17</v>
      </c>
      <c r="D2039" s="125" t="s">
        <v>155</v>
      </c>
      <c r="E2039" s="20" t="s">
        <v>164</v>
      </c>
      <c r="F2039" s="20">
        <v>0.27</v>
      </c>
      <c r="G2039" s="20">
        <v>0</v>
      </c>
      <c r="H2039" s="20">
        <v>2.8</v>
      </c>
      <c r="I2039" s="20">
        <v>0.24</v>
      </c>
      <c r="J2039" s="20">
        <v>0.14000000000000001</v>
      </c>
      <c r="K2039" s="20">
        <v>3.4413999999999998</v>
      </c>
      <c r="L2039" s="35">
        <f t="shared" si="98"/>
        <v>0.24</v>
      </c>
      <c r="M2039" s="35">
        <f t="shared" si="99"/>
        <v>1</v>
      </c>
    </row>
    <row r="2040" spans="1:13" ht="27" hidden="1" thickBot="1">
      <c r="A2040" s="35">
        <f t="shared" si="97"/>
        <v>21</v>
      </c>
      <c r="B2040" s="89" t="s">
        <v>24</v>
      </c>
      <c r="C2040" s="89" t="s">
        <v>17</v>
      </c>
      <c r="D2040" s="125" t="s">
        <v>155</v>
      </c>
      <c r="E2040" s="20" t="s">
        <v>166</v>
      </c>
      <c r="F2040" s="20">
        <v>0.28999999999999998</v>
      </c>
      <c r="G2040" s="20">
        <v>1.44</v>
      </c>
      <c r="H2040" s="20">
        <v>0.84</v>
      </c>
      <c r="I2040" s="20">
        <v>0.48</v>
      </c>
      <c r="J2040" s="20">
        <v>0.16</v>
      </c>
      <c r="K2040" s="20">
        <v>3.2107999999999999</v>
      </c>
      <c r="L2040" s="35">
        <f t="shared" si="98"/>
        <v>0.24</v>
      </c>
      <c r="M2040" s="35">
        <f t="shared" si="99"/>
        <v>2</v>
      </c>
    </row>
    <row r="2041" spans="1:13" ht="27" hidden="1" thickBot="1">
      <c r="A2041" s="35">
        <f t="shared" si="97"/>
        <v>12</v>
      </c>
      <c r="B2041" s="89" t="s">
        <v>24</v>
      </c>
      <c r="C2041" s="89" t="s">
        <v>17</v>
      </c>
      <c r="D2041" s="125" t="s">
        <v>155</v>
      </c>
      <c r="E2041" s="20" t="s">
        <v>200</v>
      </c>
      <c r="F2041" s="20">
        <v>0.27</v>
      </c>
      <c r="G2041" s="20">
        <v>0.8</v>
      </c>
      <c r="H2041" s="20">
        <v>0.84</v>
      </c>
      <c r="I2041" s="20">
        <v>0.24</v>
      </c>
      <c r="J2041" s="20">
        <v>0.14000000000000001</v>
      </c>
      <c r="K2041" s="20">
        <v>2.2831000000000001</v>
      </c>
      <c r="L2041" s="35">
        <f t="shared" si="98"/>
        <v>0.24</v>
      </c>
      <c r="M2041" s="35">
        <f t="shared" si="99"/>
        <v>1</v>
      </c>
    </row>
    <row r="2042" spans="1:13" ht="27" hidden="1" thickBot="1">
      <c r="A2042" s="35">
        <f t="shared" si="97"/>
        <v>7</v>
      </c>
      <c r="B2042" s="89" t="s">
        <v>24</v>
      </c>
      <c r="C2042" s="89" t="s">
        <v>17</v>
      </c>
      <c r="D2042" s="125" t="s">
        <v>155</v>
      </c>
      <c r="E2042" s="20" t="s">
        <v>176</v>
      </c>
      <c r="F2042" s="20">
        <v>0.27</v>
      </c>
      <c r="G2042" s="20">
        <v>0.43</v>
      </c>
      <c r="H2042" s="20">
        <v>0.84</v>
      </c>
      <c r="I2042" s="20">
        <v>0.48</v>
      </c>
      <c r="J2042" s="20">
        <v>0.14000000000000001</v>
      </c>
      <c r="K2042" s="20">
        <v>2.1568999999999998</v>
      </c>
      <c r="L2042" s="35">
        <f t="shared" si="98"/>
        <v>0.24</v>
      </c>
      <c r="M2042" s="35">
        <f t="shared" si="99"/>
        <v>2</v>
      </c>
    </row>
    <row r="2043" spans="1:13" ht="27" hidden="1" thickBot="1">
      <c r="A2043" s="35">
        <f t="shared" si="97"/>
        <v>13</v>
      </c>
      <c r="B2043" s="89" t="s">
        <v>24</v>
      </c>
      <c r="C2043" s="89" t="s">
        <v>17</v>
      </c>
      <c r="D2043" s="125" t="s">
        <v>155</v>
      </c>
      <c r="E2043" s="20" t="s">
        <v>167</v>
      </c>
      <c r="F2043" s="20">
        <v>0.27</v>
      </c>
      <c r="G2043" s="20">
        <v>0.63</v>
      </c>
      <c r="H2043" s="20">
        <v>0.84</v>
      </c>
      <c r="I2043" s="20">
        <v>0.24</v>
      </c>
      <c r="J2043" s="20">
        <v>0.14000000000000001</v>
      </c>
      <c r="K2043" s="20">
        <v>2.1168999999999998</v>
      </c>
      <c r="L2043" s="35">
        <f t="shared" si="98"/>
        <v>0.24</v>
      </c>
      <c r="M2043" s="35">
        <f t="shared" si="99"/>
        <v>1</v>
      </c>
    </row>
    <row r="2044" spans="1:13" ht="40.200000000000003" hidden="1" thickBot="1">
      <c r="A2044" s="35">
        <f t="shared" si="97"/>
        <v>14</v>
      </c>
      <c r="B2044" s="89" t="s">
        <v>24</v>
      </c>
      <c r="C2044" s="89" t="s">
        <v>17</v>
      </c>
      <c r="D2044" s="125" t="s">
        <v>155</v>
      </c>
      <c r="E2044" s="20" t="s">
        <v>168</v>
      </c>
      <c r="F2044" s="20">
        <v>0.27</v>
      </c>
      <c r="G2044" s="20">
        <v>0.63</v>
      </c>
      <c r="H2044" s="20">
        <v>0.84</v>
      </c>
      <c r="I2044" s="20">
        <v>0.24</v>
      </c>
      <c r="J2044" s="20">
        <v>0.13</v>
      </c>
      <c r="K2044" s="20">
        <v>2.1097999999999999</v>
      </c>
      <c r="L2044" s="35">
        <f t="shared" si="98"/>
        <v>0.24</v>
      </c>
      <c r="M2044" s="35">
        <f t="shared" si="99"/>
        <v>1</v>
      </c>
    </row>
    <row r="2045" spans="1:13" ht="40.200000000000003" hidden="1" thickBot="1">
      <c r="A2045" s="35">
        <f t="shared" si="97"/>
        <v>6</v>
      </c>
      <c r="B2045" s="89" t="s">
        <v>24</v>
      </c>
      <c r="C2045" s="89" t="s">
        <v>17</v>
      </c>
      <c r="D2045" s="125" t="s">
        <v>155</v>
      </c>
      <c r="E2045" s="20" t="s">
        <v>169</v>
      </c>
      <c r="F2045" s="20">
        <v>0.27</v>
      </c>
      <c r="G2045" s="20">
        <v>0.56999999999999995</v>
      </c>
      <c r="H2045" s="20">
        <v>0.84</v>
      </c>
      <c r="I2045" s="20">
        <v>0.24</v>
      </c>
      <c r="J2045" s="20">
        <v>0.12</v>
      </c>
      <c r="K2045" s="20">
        <v>2.0350999999999999</v>
      </c>
      <c r="L2045" s="35">
        <f t="shared" si="98"/>
        <v>0.24</v>
      </c>
      <c r="M2045" s="35">
        <f t="shared" si="99"/>
        <v>1</v>
      </c>
    </row>
    <row r="2046" spans="1:13" ht="27" hidden="1" thickBot="1">
      <c r="A2046" s="35">
        <f t="shared" si="97"/>
        <v>9</v>
      </c>
      <c r="B2046" s="89" t="s">
        <v>24</v>
      </c>
      <c r="C2046" s="89" t="s">
        <v>17</v>
      </c>
      <c r="D2046" s="125" t="s">
        <v>155</v>
      </c>
      <c r="E2046" s="20" t="s">
        <v>170</v>
      </c>
      <c r="F2046" s="20">
        <v>0.27</v>
      </c>
      <c r="G2046" s="20">
        <v>0.55000000000000004</v>
      </c>
      <c r="H2046" s="20">
        <v>0.84</v>
      </c>
      <c r="I2046" s="20">
        <v>0.24</v>
      </c>
      <c r="J2046" s="20">
        <v>0.13</v>
      </c>
      <c r="K2046" s="20">
        <v>2.0232999999999999</v>
      </c>
      <c r="L2046" s="35">
        <f t="shared" si="98"/>
        <v>0.24</v>
      </c>
      <c r="M2046" s="35">
        <f t="shared" si="99"/>
        <v>1</v>
      </c>
    </row>
    <row r="2047" spans="1:13" ht="14.4" hidden="1" thickBot="1">
      <c r="A2047" s="35">
        <f t="shared" si="97"/>
        <v>8</v>
      </c>
      <c r="B2047" s="89" t="s">
        <v>24</v>
      </c>
      <c r="C2047" s="89" t="s">
        <v>17</v>
      </c>
      <c r="D2047" s="125" t="s">
        <v>155</v>
      </c>
      <c r="E2047" s="20" t="s">
        <v>201</v>
      </c>
      <c r="F2047" s="20">
        <v>0.27</v>
      </c>
      <c r="G2047" s="20">
        <v>0.28999999999999998</v>
      </c>
      <c r="H2047" s="20">
        <v>0.84</v>
      </c>
      <c r="I2047" s="20">
        <v>0.48</v>
      </c>
      <c r="J2047" s="20">
        <v>0.15</v>
      </c>
      <c r="K2047" s="20">
        <v>2.0207000000000002</v>
      </c>
      <c r="L2047" s="35">
        <f t="shared" si="98"/>
        <v>0.24</v>
      </c>
      <c r="M2047" s="35">
        <f t="shared" si="99"/>
        <v>2</v>
      </c>
    </row>
    <row r="2048" spans="1:13" ht="40.200000000000003" hidden="1" thickBot="1">
      <c r="A2048" s="35">
        <f t="shared" si="97"/>
        <v>17</v>
      </c>
      <c r="B2048" s="89" t="s">
        <v>24</v>
      </c>
      <c r="C2048" s="89" t="s">
        <v>17</v>
      </c>
      <c r="D2048" s="125" t="s">
        <v>155</v>
      </c>
      <c r="E2048" s="20" t="s">
        <v>171</v>
      </c>
      <c r="F2048" s="20">
        <v>0.27</v>
      </c>
      <c r="G2048" s="20">
        <v>0.52</v>
      </c>
      <c r="H2048" s="20">
        <v>0.84</v>
      </c>
      <c r="I2048" s="20">
        <v>0.24</v>
      </c>
      <c r="J2048" s="20">
        <v>0.15</v>
      </c>
      <c r="K2048" s="20">
        <v>2.0122</v>
      </c>
      <c r="L2048" s="35">
        <f t="shared" si="98"/>
        <v>0.24</v>
      </c>
      <c r="M2048" s="35">
        <f t="shared" si="99"/>
        <v>1</v>
      </c>
    </row>
    <row r="2049" spans="1:13" ht="27" hidden="1" thickBot="1">
      <c r="A2049" s="35">
        <f t="shared" si="97"/>
        <v>19</v>
      </c>
      <c r="B2049" s="89" t="s">
        <v>24</v>
      </c>
      <c r="C2049" s="89" t="s">
        <v>17</v>
      </c>
      <c r="D2049" s="125" t="s">
        <v>155</v>
      </c>
      <c r="E2049" s="20" t="s">
        <v>172</v>
      </c>
      <c r="F2049" s="20">
        <v>0.27</v>
      </c>
      <c r="G2049" s="20">
        <v>0.52</v>
      </c>
      <c r="H2049" s="20">
        <v>0.84</v>
      </c>
      <c r="I2049" s="20">
        <v>0.24</v>
      </c>
      <c r="J2049" s="20">
        <v>0.14000000000000001</v>
      </c>
      <c r="K2049" s="20">
        <v>2.0072000000000001</v>
      </c>
      <c r="L2049" s="35">
        <f t="shared" si="98"/>
        <v>0.24</v>
      </c>
      <c r="M2049" s="35">
        <f t="shared" si="99"/>
        <v>1</v>
      </c>
    </row>
    <row r="2050" spans="1:13" ht="27" thickBot="1">
      <c r="A2050" s="35">
        <f t="shared" si="97"/>
        <v>1</v>
      </c>
      <c r="B2050" s="89" t="s">
        <v>24</v>
      </c>
      <c r="C2050" s="89" t="s">
        <v>17</v>
      </c>
      <c r="D2050" s="125" t="s">
        <v>155</v>
      </c>
      <c r="E2050" s="59" t="s">
        <v>173</v>
      </c>
      <c r="F2050" s="20">
        <v>0.27</v>
      </c>
      <c r="G2050" s="20">
        <v>0.51</v>
      </c>
      <c r="H2050" s="20">
        <v>0.84</v>
      </c>
      <c r="I2050" s="20">
        <v>0.24</v>
      </c>
      <c r="J2050" s="20">
        <v>0.14000000000000001</v>
      </c>
      <c r="K2050" s="20">
        <v>1.9993000000000001</v>
      </c>
      <c r="L2050" s="35">
        <f t="shared" si="98"/>
        <v>0.24</v>
      </c>
      <c r="M2050" s="35">
        <f t="shared" si="99"/>
        <v>1</v>
      </c>
    </row>
    <row r="2051" spans="1:13" ht="27" hidden="1" thickBot="1">
      <c r="A2051" s="35">
        <f t="shared" si="97"/>
        <v>16</v>
      </c>
      <c r="B2051" s="89" t="s">
        <v>24</v>
      </c>
      <c r="C2051" s="89" t="s">
        <v>17</v>
      </c>
      <c r="D2051" s="125" t="s">
        <v>155</v>
      </c>
      <c r="E2051" s="20" t="s">
        <v>174</v>
      </c>
      <c r="F2051" s="20">
        <v>0.27</v>
      </c>
      <c r="G2051" s="20">
        <v>0.51</v>
      </c>
      <c r="H2051" s="20">
        <v>0.84</v>
      </c>
      <c r="I2051" s="20">
        <v>0.24</v>
      </c>
      <c r="J2051" s="20">
        <v>0.14000000000000001</v>
      </c>
      <c r="K2051" s="20">
        <v>1.9907999999999999</v>
      </c>
      <c r="L2051" s="35">
        <f t="shared" si="98"/>
        <v>0.24</v>
      </c>
      <c r="M2051" s="35">
        <f t="shared" si="99"/>
        <v>1</v>
      </c>
    </row>
    <row r="2052" spans="1:13" ht="40.200000000000003" hidden="1" thickBot="1">
      <c r="A2052" s="35">
        <f t="shared" si="97"/>
        <v>23</v>
      </c>
      <c r="B2052" s="89" t="s">
        <v>24</v>
      </c>
      <c r="C2052" s="89" t="s">
        <v>17</v>
      </c>
      <c r="D2052" s="125" t="s">
        <v>155</v>
      </c>
      <c r="E2052" s="20" t="s">
        <v>175</v>
      </c>
      <c r="F2052" s="20">
        <v>0.27</v>
      </c>
      <c r="G2052" s="20">
        <v>0.45</v>
      </c>
      <c r="H2052" s="20">
        <v>0.84</v>
      </c>
      <c r="I2052" s="20">
        <v>0.24</v>
      </c>
      <c r="J2052" s="20">
        <v>0.14000000000000001</v>
      </c>
      <c r="K2052" s="20">
        <v>1.9353</v>
      </c>
      <c r="L2052" s="35">
        <f t="shared" si="98"/>
        <v>0.24</v>
      </c>
      <c r="M2052" s="35">
        <f t="shared" si="99"/>
        <v>1</v>
      </c>
    </row>
    <row r="2053" spans="1:13" ht="14.4" hidden="1" thickBot="1">
      <c r="A2053" s="35">
        <f t="shared" si="97"/>
        <v>2</v>
      </c>
      <c r="B2053" s="89" t="s">
        <v>24</v>
      </c>
      <c r="C2053" s="89" t="s">
        <v>17</v>
      </c>
      <c r="D2053" s="125" t="s">
        <v>155</v>
      </c>
      <c r="E2053" s="20" t="s">
        <v>202</v>
      </c>
      <c r="F2053" s="20">
        <v>0.27</v>
      </c>
      <c r="G2053" s="20">
        <v>0.35</v>
      </c>
      <c r="H2053" s="20">
        <v>0.84</v>
      </c>
      <c r="I2053" s="20">
        <v>0.24</v>
      </c>
      <c r="J2053" s="20">
        <v>0.13</v>
      </c>
      <c r="K2053" s="20">
        <v>1.8287</v>
      </c>
      <c r="L2053" s="35">
        <f t="shared" si="98"/>
        <v>0.24</v>
      </c>
      <c r="M2053" s="35">
        <f t="shared" si="99"/>
        <v>1</v>
      </c>
    </row>
    <row r="2054" spans="1:13" ht="27" hidden="1" thickBot="1">
      <c r="A2054" s="35">
        <f t="shared" ref="A2054:A2117" si="100">IF(E2054="",0,--SUBSTITUTE(TRIM(RIGHT(SUBSTITUTE(E2054,"(",REPT(" ",99)),99)),")",))</f>
        <v>11</v>
      </c>
      <c r="B2054" s="89" t="s">
        <v>24</v>
      </c>
      <c r="C2054" s="89" t="s">
        <v>17</v>
      </c>
      <c r="D2054" s="125" t="s">
        <v>155</v>
      </c>
      <c r="E2054" s="20" t="s">
        <v>177</v>
      </c>
      <c r="F2054" s="20">
        <v>0.27</v>
      </c>
      <c r="G2054" s="20">
        <v>0.35</v>
      </c>
      <c r="H2054" s="20">
        <v>0.84</v>
      </c>
      <c r="I2054" s="20">
        <v>0.24</v>
      </c>
      <c r="J2054" s="20">
        <v>0.12</v>
      </c>
      <c r="K2054" s="20">
        <v>1.8187</v>
      </c>
      <c r="L2054" s="35">
        <f t="shared" si="98"/>
        <v>0.24</v>
      </c>
      <c r="M2054" s="35">
        <f t="shared" si="99"/>
        <v>1</v>
      </c>
    </row>
    <row r="2055" spans="1:13" ht="27" hidden="1" thickBot="1">
      <c r="A2055" s="35">
        <f t="shared" si="100"/>
        <v>3</v>
      </c>
      <c r="B2055" s="89" t="s">
        <v>24</v>
      </c>
      <c r="C2055" s="89" t="s">
        <v>17</v>
      </c>
      <c r="D2055" s="125" t="s">
        <v>155</v>
      </c>
      <c r="E2055" s="20" t="s">
        <v>178</v>
      </c>
      <c r="F2055" s="20">
        <v>0.27</v>
      </c>
      <c r="G2055" s="20">
        <v>0.15</v>
      </c>
      <c r="H2055" s="20">
        <v>0.84</v>
      </c>
      <c r="I2055" s="20">
        <v>0.24</v>
      </c>
      <c r="J2055" s="20">
        <v>0.11</v>
      </c>
      <c r="K2055" s="20">
        <v>1.6153999999999999</v>
      </c>
      <c r="L2055" s="35">
        <f t="shared" si="98"/>
        <v>0.24</v>
      </c>
      <c r="M2055" s="35">
        <f t="shared" si="99"/>
        <v>1</v>
      </c>
    </row>
    <row r="2056" spans="1:13" ht="27" hidden="1" thickBot="1">
      <c r="A2056" s="35">
        <f t="shared" si="100"/>
        <v>10</v>
      </c>
      <c r="B2056" s="89" t="s">
        <v>24</v>
      </c>
      <c r="C2056" s="89" t="s">
        <v>17</v>
      </c>
      <c r="D2056" s="125" t="s">
        <v>155</v>
      </c>
      <c r="E2056" s="20" t="s">
        <v>179</v>
      </c>
      <c r="F2056" s="20">
        <v>0.27</v>
      </c>
      <c r="G2056" s="20">
        <v>0.14000000000000001</v>
      </c>
      <c r="H2056" s="20">
        <v>0.84</v>
      </c>
      <c r="I2056" s="20">
        <v>0.24</v>
      </c>
      <c r="J2056" s="20">
        <v>0.13</v>
      </c>
      <c r="K2056" s="20">
        <v>1.6135999999999999</v>
      </c>
      <c r="L2056" s="35">
        <f t="shared" si="98"/>
        <v>0.24</v>
      </c>
      <c r="M2056" s="35">
        <f t="shared" si="99"/>
        <v>1</v>
      </c>
    </row>
    <row r="2057" spans="1:13" ht="27" hidden="1" thickBot="1">
      <c r="A2057" s="35">
        <f t="shared" si="100"/>
        <v>5</v>
      </c>
      <c r="B2057" s="89" t="s">
        <v>24</v>
      </c>
      <c r="C2057" s="89" t="s">
        <v>17</v>
      </c>
      <c r="D2057" s="125" t="s">
        <v>155</v>
      </c>
      <c r="E2057" s="20" t="s">
        <v>180</v>
      </c>
      <c r="F2057" s="20">
        <v>0.27</v>
      </c>
      <c r="G2057" s="20">
        <v>0.13</v>
      </c>
      <c r="H2057" s="20">
        <v>0.84</v>
      </c>
      <c r="I2057" s="20">
        <v>0.24</v>
      </c>
      <c r="J2057" s="20">
        <v>0.11</v>
      </c>
      <c r="K2057" s="20">
        <v>1.5851</v>
      </c>
      <c r="L2057" s="35">
        <f t="shared" si="98"/>
        <v>0.24</v>
      </c>
      <c r="M2057" s="35">
        <f t="shared" si="99"/>
        <v>1</v>
      </c>
    </row>
    <row r="2058" spans="1:13" ht="40.200000000000003" hidden="1" thickBot="1">
      <c r="A2058" s="35">
        <f t="shared" si="100"/>
        <v>4</v>
      </c>
      <c r="B2058" s="89" t="s">
        <v>24</v>
      </c>
      <c r="C2058" s="89" t="s">
        <v>17</v>
      </c>
      <c r="D2058" s="125" t="s">
        <v>155</v>
      </c>
      <c r="E2058" s="20" t="s">
        <v>203</v>
      </c>
      <c r="F2058" s="20">
        <v>0.27</v>
      </c>
      <c r="G2058" s="20">
        <v>0.06</v>
      </c>
      <c r="H2058" s="20">
        <v>0.84</v>
      </c>
      <c r="I2058" s="20">
        <v>0.24</v>
      </c>
      <c r="J2058" s="20">
        <v>0.14000000000000001</v>
      </c>
      <c r="K2058" s="20">
        <v>1.5550999999999999</v>
      </c>
      <c r="L2058" s="35">
        <f t="shared" si="98"/>
        <v>0.24</v>
      </c>
      <c r="M2058" s="35">
        <f t="shared" si="99"/>
        <v>1</v>
      </c>
    </row>
    <row r="2059" spans="1:13" ht="14.4" hidden="1" thickBot="1">
      <c r="A2059" s="35">
        <f t="shared" si="100"/>
        <v>20</v>
      </c>
      <c r="B2059" s="89" t="s">
        <v>24</v>
      </c>
      <c r="C2059" s="89" t="s">
        <v>17</v>
      </c>
      <c r="D2059" s="125" t="s">
        <v>155</v>
      </c>
      <c r="E2059" s="20" t="s">
        <v>181</v>
      </c>
      <c r="F2059" s="20">
        <v>0.27</v>
      </c>
      <c r="G2059" s="20">
        <v>0</v>
      </c>
      <c r="H2059" s="20">
        <v>0.84</v>
      </c>
      <c r="I2059" s="20">
        <v>0.24</v>
      </c>
      <c r="J2059" s="20">
        <v>0.09</v>
      </c>
      <c r="K2059" s="20">
        <v>1.4375</v>
      </c>
      <c r="L2059" s="35">
        <f t="shared" si="98"/>
        <v>0.24</v>
      </c>
      <c r="M2059" s="35">
        <f t="shared" si="99"/>
        <v>1</v>
      </c>
    </row>
    <row r="2060" spans="1:13" ht="27" hidden="1" thickBot="1">
      <c r="A2060" s="35">
        <f t="shared" si="100"/>
        <v>18</v>
      </c>
      <c r="B2060" s="89" t="s">
        <v>24</v>
      </c>
      <c r="C2060" s="89" t="s">
        <v>17</v>
      </c>
      <c r="D2060" s="125" t="s">
        <v>155</v>
      </c>
      <c r="E2060" s="20" t="s">
        <v>204</v>
      </c>
      <c r="F2060" s="20">
        <v>0.27</v>
      </c>
      <c r="G2060" s="20">
        <v>0.01</v>
      </c>
      <c r="H2060" s="20">
        <v>0.84</v>
      </c>
      <c r="I2060" s="20">
        <v>0.24</v>
      </c>
      <c r="J2060" s="20">
        <v>0.06</v>
      </c>
      <c r="K2060" s="20">
        <v>1.415</v>
      </c>
      <c r="L2060" s="35">
        <f t="shared" si="98"/>
        <v>0.24</v>
      </c>
      <c r="M2060" s="35">
        <f t="shared" si="99"/>
        <v>1</v>
      </c>
    </row>
    <row r="2061" spans="1:13" ht="27" hidden="1" thickBot="1">
      <c r="A2061" s="35">
        <f t="shared" si="100"/>
        <v>15</v>
      </c>
      <c r="B2061" s="89" t="s">
        <v>24</v>
      </c>
      <c r="C2061" s="89" t="s">
        <v>17</v>
      </c>
      <c r="D2061" s="125" t="s">
        <v>155</v>
      </c>
      <c r="E2061" s="20" t="s">
        <v>205</v>
      </c>
      <c r="F2061" s="20">
        <v>0.27</v>
      </c>
      <c r="G2061" s="20">
        <v>0</v>
      </c>
      <c r="H2061" s="20">
        <v>0.56000000000000005</v>
      </c>
      <c r="I2061" s="20">
        <v>0.24</v>
      </c>
      <c r="J2061" s="20">
        <v>0.1</v>
      </c>
      <c r="K2061" s="20">
        <v>1.1648000000000001</v>
      </c>
      <c r="L2061" s="35">
        <f t="shared" si="98"/>
        <v>0.24</v>
      </c>
      <c r="M2061" s="35">
        <f t="shared" si="99"/>
        <v>1</v>
      </c>
    </row>
    <row r="2062" spans="1:13" ht="27" hidden="1" thickBot="1">
      <c r="A2062" s="35">
        <f t="shared" si="100"/>
        <v>21</v>
      </c>
      <c r="B2062" s="89" t="s">
        <v>25</v>
      </c>
      <c r="C2062" s="89" t="s">
        <v>17</v>
      </c>
      <c r="D2062" s="129" t="s">
        <v>38</v>
      </c>
      <c r="E2062" s="20" t="s">
        <v>39</v>
      </c>
      <c r="F2062" s="20">
        <v>1.78</v>
      </c>
      <c r="G2062" s="20">
        <v>1.99</v>
      </c>
      <c r="H2062" s="20">
        <v>0.79</v>
      </c>
      <c r="I2062" s="20">
        <v>0.65</v>
      </c>
      <c r="J2062" s="20">
        <v>0.3</v>
      </c>
      <c r="K2062" s="20">
        <v>5.4987000000000004</v>
      </c>
      <c r="L2062" s="35">
        <f t="shared" si="98"/>
        <v>0.32</v>
      </c>
      <c r="M2062" s="35">
        <f t="shared" si="99"/>
        <v>2</v>
      </c>
    </row>
    <row r="2063" spans="1:13" ht="27" hidden="1" thickBot="1">
      <c r="A2063" s="35">
        <f t="shared" si="100"/>
        <v>11</v>
      </c>
      <c r="B2063" s="89" t="s">
        <v>25</v>
      </c>
      <c r="C2063" s="89" t="s">
        <v>17</v>
      </c>
      <c r="D2063" s="129" t="s">
        <v>38</v>
      </c>
      <c r="E2063" s="20" t="s">
        <v>40</v>
      </c>
      <c r="F2063" s="20">
        <v>1.78</v>
      </c>
      <c r="G2063" s="20">
        <v>0.84</v>
      </c>
      <c r="H2063" s="20">
        <v>1.1299999999999999</v>
      </c>
      <c r="I2063" s="20">
        <v>0.32</v>
      </c>
      <c r="J2063" s="20">
        <v>0.22</v>
      </c>
      <c r="K2063" s="20">
        <v>4.2976999999999999</v>
      </c>
      <c r="L2063" s="35">
        <f t="shared" si="98"/>
        <v>0.32</v>
      </c>
      <c r="M2063" s="35">
        <f t="shared" si="99"/>
        <v>1</v>
      </c>
    </row>
    <row r="2064" spans="1:13" ht="27" hidden="1" thickBot="1">
      <c r="A2064" s="35">
        <f t="shared" si="100"/>
        <v>16</v>
      </c>
      <c r="B2064" s="89" t="s">
        <v>25</v>
      </c>
      <c r="C2064" s="89" t="s">
        <v>17</v>
      </c>
      <c r="D2064" s="129" t="s">
        <v>38</v>
      </c>
      <c r="E2064" s="20" t="s">
        <v>41</v>
      </c>
      <c r="F2064" s="20">
        <v>1.78</v>
      </c>
      <c r="G2064" s="20">
        <v>0.68</v>
      </c>
      <c r="H2064" s="20">
        <v>1.1599999999999999</v>
      </c>
      <c r="I2064" s="20">
        <v>0.32</v>
      </c>
      <c r="J2064" s="20">
        <v>0.18</v>
      </c>
      <c r="K2064" s="20">
        <v>4.1364000000000001</v>
      </c>
      <c r="L2064" s="35">
        <f t="shared" si="98"/>
        <v>0.32</v>
      </c>
      <c r="M2064" s="35">
        <f t="shared" si="99"/>
        <v>1</v>
      </c>
    </row>
    <row r="2065" spans="1:13" ht="27" thickBot="1">
      <c r="A2065" s="35">
        <f t="shared" si="100"/>
        <v>1</v>
      </c>
      <c r="B2065" s="89" t="s">
        <v>25</v>
      </c>
      <c r="C2065" s="89" t="s">
        <v>17</v>
      </c>
      <c r="D2065" s="129" t="s">
        <v>38</v>
      </c>
      <c r="E2065" s="59" t="s">
        <v>42</v>
      </c>
      <c r="F2065" s="20">
        <v>1.78</v>
      </c>
      <c r="G2065" s="20">
        <v>0.6</v>
      </c>
      <c r="H2065" s="20">
        <v>1.1299999999999999</v>
      </c>
      <c r="I2065" s="20">
        <v>0.32</v>
      </c>
      <c r="J2065" s="20">
        <v>0.23</v>
      </c>
      <c r="K2065" s="20">
        <v>4.0603999999999996</v>
      </c>
      <c r="L2065" s="35">
        <f t="shared" si="98"/>
        <v>0.32</v>
      </c>
      <c r="M2065" s="35">
        <f t="shared" si="99"/>
        <v>1</v>
      </c>
    </row>
    <row r="2066" spans="1:13" ht="40.200000000000003" hidden="1" thickBot="1">
      <c r="A2066" s="35">
        <f t="shared" si="100"/>
        <v>17</v>
      </c>
      <c r="B2066" s="89" t="s">
        <v>25</v>
      </c>
      <c r="C2066" s="89" t="s">
        <v>17</v>
      </c>
      <c r="D2066" s="129" t="s">
        <v>38</v>
      </c>
      <c r="E2066" s="20" t="s">
        <v>182</v>
      </c>
      <c r="F2066" s="20">
        <v>1.78</v>
      </c>
      <c r="G2066" s="20">
        <v>0.27</v>
      </c>
      <c r="H2066" s="20">
        <v>1.1299999999999999</v>
      </c>
      <c r="I2066" s="20">
        <v>0.32</v>
      </c>
      <c r="J2066" s="20">
        <v>0.28000000000000003</v>
      </c>
      <c r="K2066" s="20">
        <v>3.7764000000000002</v>
      </c>
      <c r="L2066" s="35">
        <f t="shared" si="98"/>
        <v>0.32</v>
      </c>
      <c r="M2066" s="35">
        <f t="shared" si="99"/>
        <v>1</v>
      </c>
    </row>
    <row r="2067" spans="1:13" ht="14.4" hidden="1" thickBot="1">
      <c r="A2067" s="35">
        <f t="shared" si="100"/>
        <v>8</v>
      </c>
      <c r="B2067" s="89" t="s">
        <v>25</v>
      </c>
      <c r="C2067" s="89" t="s">
        <v>17</v>
      </c>
      <c r="D2067" s="129" t="s">
        <v>38</v>
      </c>
      <c r="E2067" s="20" t="s">
        <v>57</v>
      </c>
      <c r="F2067" s="20">
        <v>1.78</v>
      </c>
      <c r="G2067" s="20">
        <v>0</v>
      </c>
      <c r="H2067" s="20">
        <v>1.1299999999999999</v>
      </c>
      <c r="I2067" s="20">
        <v>0.65</v>
      </c>
      <c r="J2067" s="20">
        <v>0.16</v>
      </c>
      <c r="K2067" s="20">
        <v>3.7103000000000002</v>
      </c>
      <c r="L2067" s="35">
        <f t="shared" si="98"/>
        <v>0.32</v>
      </c>
      <c r="M2067" s="35">
        <f t="shared" si="99"/>
        <v>2</v>
      </c>
    </row>
    <row r="2068" spans="1:13" ht="27" hidden="1" thickBot="1">
      <c r="A2068" s="35">
        <f t="shared" si="100"/>
        <v>19</v>
      </c>
      <c r="B2068" s="89" t="s">
        <v>25</v>
      </c>
      <c r="C2068" s="89" t="s">
        <v>17</v>
      </c>
      <c r="D2068" s="129" t="s">
        <v>38</v>
      </c>
      <c r="E2068" s="20" t="s">
        <v>43</v>
      </c>
      <c r="F2068" s="20">
        <v>1.78</v>
      </c>
      <c r="G2068" s="20">
        <v>0.19</v>
      </c>
      <c r="H2068" s="20">
        <v>1.1299999999999999</v>
      </c>
      <c r="I2068" s="20">
        <v>0.32</v>
      </c>
      <c r="J2068" s="20">
        <v>0.22</v>
      </c>
      <c r="K2068" s="20">
        <v>3.6383999999999999</v>
      </c>
      <c r="L2068" s="35">
        <f t="shared" si="98"/>
        <v>0.32</v>
      </c>
      <c r="M2068" s="35">
        <f t="shared" si="99"/>
        <v>1</v>
      </c>
    </row>
    <row r="2069" spans="1:13" ht="40.200000000000003" hidden="1" thickBot="1">
      <c r="A2069" s="35">
        <f t="shared" si="100"/>
        <v>14</v>
      </c>
      <c r="B2069" s="89" t="s">
        <v>25</v>
      </c>
      <c r="C2069" s="89" t="s">
        <v>17</v>
      </c>
      <c r="D2069" s="129" t="s">
        <v>38</v>
      </c>
      <c r="E2069" s="20" t="s">
        <v>44</v>
      </c>
      <c r="F2069" s="20">
        <v>1.78</v>
      </c>
      <c r="G2069" s="20">
        <v>0.15</v>
      </c>
      <c r="H2069" s="20">
        <v>1.1299999999999999</v>
      </c>
      <c r="I2069" s="20">
        <v>0.32</v>
      </c>
      <c r="J2069" s="20">
        <v>0.19</v>
      </c>
      <c r="K2069" s="20">
        <v>3.5804999999999998</v>
      </c>
      <c r="L2069" s="35">
        <f t="shared" si="98"/>
        <v>0.32</v>
      </c>
      <c r="M2069" s="35">
        <f t="shared" si="99"/>
        <v>1</v>
      </c>
    </row>
    <row r="2070" spans="1:13" ht="27" hidden="1" thickBot="1">
      <c r="A2070" s="35">
        <f t="shared" si="100"/>
        <v>18</v>
      </c>
      <c r="B2070" s="89" t="s">
        <v>25</v>
      </c>
      <c r="C2070" s="89" t="s">
        <v>17</v>
      </c>
      <c r="D2070" s="129" t="s">
        <v>38</v>
      </c>
      <c r="E2070" s="20" t="s">
        <v>45</v>
      </c>
      <c r="F2070" s="20">
        <v>1.84</v>
      </c>
      <c r="G2070" s="20">
        <v>0.06</v>
      </c>
      <c r="H2070" s="20">
        <v>1.1599999999999999</v>
      </c>
      <c r="I2070" s="20">
        <v>0.32</v>
      </c>
      <c r="J2070" s="20">
        <v>0.12</v>
      </c>
      <c r="K2070" s="20">
        <v>3.5055000000000001</v>
      </c>
      <c r="L2070" s="35">
        <f t="shared" si="98"/>
        <v>0.32</v>
      </c>
      <c r="M2070" s="35">
        <f t="shared" si="99"/>
        <v>1</v>
      </c>
    </row>
    <row r="2071" spans="1:13" ht="27" hidden="1" thickBot="1">
      <c r="A2071" s="35">
        <f t="shared" si="100"/>
        <v>19</v>
      </c>
      <c r="B2071" s="89" t="s">
        <v>25</v>
      </c>
      <c r="C2071" s="89" t="s">
        <v>17</v>
      </c>
      <c r="D2071" s="129" t="s">
        <v>38</v>
      </c>
      <c r="E2071" s="20" t="s">
        <v>46</v>
      </c>
      <c r="F2071" s="20">
        <v>1.78</v>
      </c>
      <c r="G2071" s="20">
        <v>0.1</v>
      </c>
      <c r="H2071" s="20">
        <v>1.1299999999999999</v>
      </c>
      <c r="I2071" s="20">
        <v>0.32</v>
      </c>
      <c r="J2071" s="20">
        <v>0.17</v>
      </c>
      <c r="K2071" s="20">
        <v>3.5049000000000001</v>
      </c>
      <c r="L2071" s="35">
        <f t="shared" si="98"/>
        <v>0.32</v>
      </c>
      <c r="M2071" s="35">
        <f t="shared" si="99"/>
        <v>1</v>
      </c>
    </row>
    <row r="2072" spans="1:13" ht="27" hidden="1" thickBot="1">
      <c r="A2072" s="35">
        <f t="shared" si="100"/>
        <v>7</v>
      </c>
      <c r="B2072" s="89" t="s">
        <v>25</v>
      </c>
      <c r="C2072" s="89" t="s">
        <v>17</v>
      </c>
      <c r="D2072" s="129" t="s">
        <v>38</v>
      </c>
      <c r="E2072" s="20" t="s">
        <v>49</v>
      </c>
      <c r="F2072" s="20">
        <v>1.79</v>
      </c>
      <c r="G2072" s="20">
        <v>0</v>
      </c>
      <c r="H2072" s="20">
        <v>1.1299999999999999</v>
      </c>
      <c r="I2072" s="20">
        <v>0.32</v>
      </c>
      <c r="J2072" s="20">
        <v>0.2</v>
      </c>
      <c r="K2072" s="20">
        <v>3.4460999999999999</v>
      </c>
      <c r="L2072" s="35">
        <f t="shared" si="98"/>
        <v>0.32</v>
      </c>
      <c r="M2072" s="35">
        <f t="shared" si="99"/>
        <v>1</v>
      </c>
    </row>
    <row r="2073" spans="1:13" ht="27" hidden="1" thickBot="1">
      <c r="A2073" s="35">
        <f t="shared" si="100"/>
        <v>4</v>
      </c>
      <c r="B2073" s="89" t="s">
        <v>25</v>
      </c>
      <c r="C2073" s="89" t="s">
        <v>17</v>
      </c>
      <c r="D2073" s="129" t="s">
        <v>38</v>
      </c>
      <c r="E2073" s="20" t="s">
        <v>48</v>
      </c>
      <c r="F2073" s="20">
        <v>1.78</v>
      </c>
      <c r="G2073" s="20">
        <v>0</v>
      </c>
      <c r="H2073" s="20">
        <v>1.1599999999999999</v>
      </c>
      <c r="I2073" s="20">
        <v>0.32</v>
      </c>
      <c r="J2073" s="20">
        <v>0.17</v>
      </c>
      <c r="K2073" s="20">
        <v>3.4426000000000001</v>
      </c>
      <c r="L2073" s="35">
        <f t="shared" si="98"/>
        <v>0.32</v>
      </c>
      <c r="M2073" s="35">
        <f t="shared" si="99"/>
        <v>1</v>
      </c>
    </row>
    <row r="2074" spans="1:13" ht="27" hidden="1" thickBot="1">
      <c r="A2074" s="35">
        <f t="shared" si="100"/>
        <v>4</v>
      </c>
      <c r="B2074" s="89" t="s">
        <v>25</v>
      </c>
      <c r="C2074" s="89" t="s">
        <v>17</v>
      </c>
      <c r="D2074" s="129" t="s">
        <v>38</v>
      </c>
      <c r="E2074" s="20" t="s">
        <v>50</v>
      </c>
      <c r="F2074" s="20">
        <v>1.78</v>
      </c>
      <c r="G2074" s="20">
        <v>0</v>
      </c>
      <c r="H2074" s="20">
        <v>1.1599999999999999</v>
      </c>
      <c r="I2074" s="20">
        <v>0.32</v>
      </c>
      <c r="J2074" s="20">
        <v>0.17</v>
      </c>
      <c r="K2074" s="20">
        <v>3.4417</v>
      </c>
      <c r="L2074" s="35">
        <f t="shared" si="98"/>
        <v>0.32</v>
      </c>
      <c r="M2074" s="35">
        <f t="shared" si="99"/>
        <v>1</v>
      </c>
    </row>
    <row r="2075" spans="1:13" ht="27" hidden="1" thickBot="1">
      <c r="A2075" s="35">
        <f t="shared" si="100"/>
        <v>10</v>
      </c>
      <c r="B2075" s="89" t="s">
        <v>25</v>
      </c>
      <c r="C2075" s="89" t="s">
        <v>17</v>
      </c>
      <c r="D2075" s="129" t="s">
        <v>38</v>
      </c>
      <c r="E2075" s="20" t="s">
        <v>51</v>
      </c>
      <c r="F2075" s="20">
        <v>1.78</v>
      </c>
      <c r="G2075" s="20">
        <v>0</v>
      </c>
      <c r="H2075" s="20">
        <v>1.1299999999999999</v>
      </c>
      <c r="I2075" s="20">
        <v>0.32</v>
      </c>
      <c r="J2075" s="20">
        <v>0.2</v>
      </c>
      <c r="K2075" s="20">
        <v>3.4277000000000002</v>
      </c>
      <c r="L2075" s="35">
        <f t="shared" si="98"/>
        <v>0.32</v>
      </c>
      <c r="M2075" s="35">
        <f t="shared" si="99"/>
        <v>1</v>
      </c>
    </row>
    <row r="2076" spans="1:13" ht="40.200000000000003" hidden="1" thickBot="1">
      <c r="A2076" s="35">
        <f t="shared" si="100"/>
        <v>6</v>
      </c>
      <c r="B2076" s="89" t="s">
        <v>25</v>
      </c>
      <c r="C2076" s="89" t="s">
        <v>17</v>
      </c>
      <c r="D2076" s="129" t="s">
        <v>38</v>
      </c>
      <c r="E2076" s="20" t="s">
        <v>53</v>
      </c>
      <c r="F2076" s="20">
        <v>1.78</v>
      </c>
      <c r="G2076" s="20">
        <v>0</v>
      </c>
      <c r="H2076" s="20">
        <v>1.1299999999999999</v>
      </c>
      <c r="I2076" s="20">
        <v>0.32</v>
      </c>
      <c r="J2076" s="20">
        <v>0.19</v>
      </c>
      <c r="K2076" s="20">
        <v>3.4222000000000001</v>
      </c>
      <c r="L2076" s="35">
        <f t="shared" si="98"/>
        <v>0.32</v>
      </c>
      <c r="M2076" s="35">
        <f t="shared" si="99"/>
        <v>1</v>
      </c>
    </row>
    <row r="2077" spans="1:13" ht="27" hidden="1" thickBot="1">
      <c r="A2077" s="35">
        <f t="shared" si="100"/>
        <v>10</v>
      </c>
      <c r="B2077" s="89" t="s">
        <v>25</v>
      </c>
      <c r="C2077" s="89" t="s">
        <v>17</v>
      </c>
      <c r="D2077" s="129" t="s">
        <v>38</v>
      </c>
      <c r="E2077" s="20" t="s">
        <v>55</v>
      </c>
      <c r="F2077" s="20">
        <v>1.78</v>
      </c>
      <c r="G2077" s="20">
        <v>0</v>
      </c>
      <c r="H2077" s="20">
        <v>1.1299999999999999</v>
      </c>
      <c r="I2077" s="20">
        <v>0.32</v>
      </c>
      <c r="J2077" s="20">
        <v>0.19</v>
      </c>
      <c r="K2077" s="20">
        <v>3.4184000000000001</v>
      </c>
      <c r="L2077" s="35">
        <f t="shared" si="98"/>
        <v>0.32</v>
      </c>
      <c r="M2077" s="35">
        <f t="shared" si="99"/>
        <v>1</v>
      </c>
    </row>
    <row r="2078" spans="1:13" ht="27" hidden="1" thickBot="1">
      <c r="A2078" s="35">
        <f t="shared" si="100"/>
        <v>13</v>
      </c>
      <c r="B2078" s="89" t="s">
        <v>25</v>
      </c>
      <c r="C2078" s="89" t="s">
        <v>17</v>
      </c>
      <c r="D2078" s="129" t="s">
        <v>38</v>
      </c>
      <c r="E2078" s="20" t="s">
        <v>52</v>
      </c>
      <c r="F2078" s="20">
        <v>1.78</v>
      </c>
      <c r="G2078" s="20">
        <v>0</v>
      </c>
      <c r="H2078" s="20">
        <v>1.1299999999999999</v>
      </c>
      <c r="I2078" s="20">
        <v>0.32</v>
      </c>
      <c r="J2078" s="20">
        <v>0.19</v>
      </c>
      <c r="K2078" s="20">
        <v>3.4180000000000001</v>
      </c>
      <c r="L2078" s="35">
        <f t="shared" si="98"/>
        <v>0.32</v>
      </c>
      <c r="M2078" s="35">
        <f t="shared" si="99"/>
        <v>1</v>
      </c>
    </row>
    <row r="2079" spans="1:13" ht="27" hidden="1" thickBot="1">
      <c r="A2079" s="35">
        <f t="shared" si="100"/>
        <v>9</v>
      </c>
      <c r="B2079" s="89" t="s">
        <v>25</v>
      </c>
      <c r="C2079" s="89" t="s">
        <v>17</v>
      </c>
      <c r="D2079" s="129" t="s">
        <v>38</v>
      </c>
      <c r="E2079" s="20" t="s">
        <v>54</v>
      </c>
      <c r="F2079" s="20">
        <v>1.78</v>
      </c>
      <c r="G2079" s="20">
        <v>0</v>
      </c>
      <c r="H2079" s="20">
        <v>1.1299999999999999</v>
      </c>
      <c r="I2079" s="20">
        <v>0.32</v>
      </c>
      <c r="J2079" s="20">
        <v>0.17</v>
      </c>
      <c r="K2079" s="20">
        <v>3.4070999999999998</v>
      </c>
      <c r="L2079" s="35">
        <f t="shared" si="98"/>
        <v>0.32</v>
      </c>
      <c r="M2079" s="35">
        <f t="shared" si="99"/>
        <v>1</v>
      </c>
    </row>
    <row r="2080" spans="1:13" ht="14.4" hidden="1" thickBot="1">
      <c r="A2080" s="35">
        <f t="shared" si="100"/>
        <v>2</v>
      </c>
      <c r="B2080" s="89" t="s">
        <v>25</v>
      </c>
      <c r="C2080" s="89" t="s">
        <v>17</v>
      </c>
      <c r="D2080" s="129" t="s">
        <v>38</v>
      </c>
      <c r="E2080" s="20" t="s">
        <v>56</v>
      </c>
      <c r="F2080" s="20">
        <v>1.78</v>
      </c>
      <c r="G2080" s="20">
        <v>0</v>
      </c>
      <c r="H2080" s="20">
        <v>1.1299999999999999</v>
      </c>
      <c r="I2080" s="20">
        <v>0.32</v>
      </c>
      <c r="J2080" s="20">
        <v>0.17</v>
      </c>
      <c r="K2080" s="20">
        <v>3.4058000000000002</v>
      </c>
      <c r="L2080" s="35">
        <f t="shared" si="98"/>
        <v>0.32</v>
      </c>
      <c r="M2080" s="35">
        <f t="shared" si="99"/>
        <v>1</v>
      </c>
    </row>
    <row r="2081" spans="1:13" ht="14.4" hidden="1" thickBot="1">
      <c r="A2081" s="35">
        <f t="shared" si="100"/>
        <v>8</v>
      </c>
      <c r="B2081" s="89" t="s">
        <v>25</v>
      </c>
      <c r="C2081" s="89" t="s">
        <v>17</v>
      </c>
      <c r="D2081" s="129" t="s">
        <v>38</v>
      </c>
      <c r="E2081" s="20" t="s">
        <v>63</v>
      </c>
      <c r="F2081" s="20">
        <v>1.78</v>
      </c>
      <c r="G2081" s="20">
        <v>0</v>
      </c>
      <c r="H2081" s="20">
        <v>0.79</v>
      </c>
      <c r="I2081" s="20">
        <v>0.65</v>
      </c>
      <c r="J2081" s="20">
        <v>0.19</v>
      </c>
      <c r="K2081" s="20">
        <v>3.4026000000000001</v>
      </c>
      <c r="L2081" s="35">
        <f t="shared" si="98"/>
        <v>0.32</v>
      </c>
      <c r="M2081" s="35">
        <f t="shared" si="99"/>
        <v>2</v>
      </c>
    </row>
    <row r="2082" spans="1:13" ht="40.200000000000003" hidden="1" thickBot="1">
      <c r="A2082" s="35">
        <f t="shared" si="100"/>
        <v>23</v>
      </c>
      <c r="B2082" s="89" t="s">
        <v>25</v>
      </c>
      <c r="C2082" s="89" t="s">
        <v>17</v>
      </c>
      <c r="D2082" s="129" t="s">
        <v>38</v>
      </c>
      <c r="E2082" s="20" t="s">
        <v>60</v>
      </c>
      <c r="F2082" s="20">
        <v>1.78</v>
      </c>
      <c r="G2082" s="20">
        <v>0</v>
      </c>
      <c r="H2082" s="20">
        <v>1.1299999999999999</v>
      </c>
      <c r="I2082" s="20">
        <v>0.32</v>
      </c>
      <c r="J2082" s="20">
        <v>0.17</v>
      </c>
      <c r="K2082" s="20">
        <v>3.4014000000000002</v>
      </c>
      <c r="L2082" s="35">
        <f t="shared" si="98"/>
        <v>0.32</v>
      </c>
      <c r="M2082" s="35">
        <f t="shared" si="99"/>
        <v>1</v>
      </c>
    </row>
    <row r="2083" spans="1:13" ht="27" hidden="1" thickBot="1">
      <c r="A2083" s="35">
        <f t="shared" si="100"/>
        <v>15</v>
      </c>
      <c r="B2083" s="89" t="s">
        <v>25</v>
      </c>
      <c r="C2083" s="89" t="s">
        <v>17</v>
      </c>
      <c r="D2083" s="129" t="s">
        <v>38</v>
      </c>
      <c r="E2083" s="20" t="s">
        <v>58</v>
      </c>
      <c r="F2083" s="20">
        <v>1.78</v>
      </c>
      <c r="G2083" s="20">
        <v>0</v>
      </c>
      <c r="H2083" s="20">
        <v>1.1299999999999999</v>
      </c>
      <c r="I2083" s="20">
        <v>0.32</v>
      </c>
      <c r="J2083" s="20">
        <v>0.17</v>
      </c>
      <c r="K2083" s="20">
        <v>3.3976000000000002</v>
      </c>
      <c r="L2083" s="35">
        <f t="shared" si="98"/>
        <v>0.32</v>
      </c>
      <c r="M2083" s="35">
        <f t="shared" si="99"/>
        <v>1</v>
      </c>
    </row>
    <row r="2084" spans="1:13" ht="27" hidden="1" thickBot="1">
      <c r="A2084" s="35">
        <f t="shared" si="100"/>
        <v>15</v>
      </c>
      <c r="B2084" s="89" t="s">
        <v>25</v>
      </c>
      <c r="C2084" s="89" t="s">
        <v>17</v>
      </c>
      <c r="D2084" s="129" t="s">
        <v>38</v>
      </c>
      <c r="E2084" s="20" t="s">
        <v>59</v>
      </c>
      <c r="F2084" s="20">
        <v>1.78</v>
      </c>
      <c r="G2084" s="20">
        <v>0</v>
      </c>
      <c r="H2084" s="20">
        <v>1.1299999999999999</v>
      </c>
      <c r="I2084" s="20">
        <v>0.32</v>
      </c>
      <c r="J2084" s="20">
        <v>0.17</v>
      </c>
      <c r="K2084" s="20">
        <v>3.3976000000000002</v>
      </c>
      <c r="L2084" s="35">
        <f t="shared" si="98"/>
        <v>0.32</v>
      </c>
      <c r="M2084" s="35">
        <f t="shared" si="99"/>
        <v>1</v>
      </c>
    </row>
    <row r="2085" spans="1:13" ht="27" hidden="1" thickBot="1">
      <c r="A2085" s="35">
        <f t="shared" si="100"/>
        <v>3</v>
      </c>
      <c r="B2085" s="89" t="s">
        <v>25</v>
      </c>
      <c r="C2085" s="89" t="s">
        <v>17</v>
      </c>
      <c r="D2085" s="129" t="s">
        <v>38</v>
      </c>
      <c r="E2085" s="20" t="s">
        <v>61</v>
      </c>
      <c r="F2085" s="20">
        <v>1.78</v>
      </c>
      <c r="G2085" s="20">
        <v>0</v>
      </c>
      <c r="H2085" s="20">
        <v>1.1299999999999999</v>
      </c>
      <c r="I2085" s="20">
        <v>0.32</v>
      </c>
      <c r="J2085" s="20">
        <v>0.14000000000000001</v>
      </c>
      <c r="K2085" s="20">
        <v>3.3746999999999998</v>
      </c>
      <c r="L2085" s="35">
        <f t="shared" si="98"/>
        <v>0.32</v>
      </c>
      <c r="M2085" s="35">
        <f t="shared" si="99"/>
        <v>1</v>
      </c>
    </row>
    <row r="2086" spans="1:13" ht="27" hidden="1" thickBot="1">
      <c r="A2086" s="35">
        <f t="shared" si="100"/>
        <v>5</v>
      </c>
      <c r="B2086" s="89" t="s">
        <v>25</v>
      </c>
      <c r="C2086" s="89" t="s">
        <v>17</v>
      </c>
      <c r="D2086" s="129" t="s">
        <v>38</v>
      </c>
      <c r="E2086" s="20" t="s">
        <v>62</v>
      </c>
      <c r="F2086" s="20">
        <v>1.78</v>
      </c>
      <c r="G2086" s="20">
        <v>0</v>
      </c>
      <c r="H2086" s="20">
        <v>1.1299999999999999</v>
      </c>
      <c r="I2086" s="20">
        <v>0.32</v>
      </c>
      <c r="J2086" s="20">
        <v>0.13</v>
      </c>
      <c r="K2086" s="20">
        <v>3.3603000000000001</v>
      </c>
      <c r="L2086" s="35">
        <f t="shared" si="98"/>
        <v>0.32</v>
      </c>
      <c r="M2086" s="35">
        <f t="shared" si="99"/>
        <v>1</v>
      </c>
    </row>
    <row r="2087" spans="1:13" ht="27" hidden="1" thickBot="1">
      <c r="A2087" s="35">
        <f t="shared" si="100"/>
        <v>12</v>
      </c>
      <c r="B2087" s="89" t="s">
        <v>25</v>
      </c>
      <c r="C2087" s="89" t="s">
        <v>17</v>
      </c>
      <c r="D2087" s="129" t="s">
        <v>38</v>
      </c>
      <c r="E2087" s="20" t="s">
        <v>64</v>
      </c>
      <c r="F2087" s="20">
        <v>1.78</v>
      </c>
      <c r="G2087" s="20">
        <v>0</v>
      </c>
      <c r="H2087" s="20">
        <v>0.79</v>
      </c>
      <c r="I2087" s="20">
        <v>0.32</v>
      </c>
      <c r="J2087" s="20">
        <v>0.18</v>
      </c>
      <c r="K2087" s="20">
        <v>3.0733000000000001</v>
      </c>
      <c r="L2087" s="35">
        <f t="shared" si="98"/>
        <v>0.32</v>
      </c>
      <c r="M2087" s="35">
        <f t="shared" si="99"/>
        <v>1</v>
      </c>
    </row>
    <row r="2088" spans="1:13" ht="27" hidden="1" thickBot="1">
      <c r="A2088" s="35">
        <f t="shared" si="100"/>
        <v>5</v>
      </c>
      <c r="B2088" s="89" t="s">
        <v>25</v>
      </c>
      <c r="C2088" s="89" t="s">
        <v>17</v>
      </c>
      <c r="D2088" s="129" t="s">
        <v>38</v>
      </c>
      <c r="E2088" s="20" t="s">
        <v>65</v>
      </c>
      <c r="F2088" s="20">
        <v>1.78</v>
      </c>
      <c r="G2088" s="20">
        <v>0</v>
      </c>
      <c r="H2088" s="20">
        <v>0.79</v>
      </c>
      <c r="I2088" s="20">
        <v>0.32</v>
      </c>
      <c r="J2088" s="20">
        <v>0.1</v>
      </c>
      <c r="K2088" s="20">
        <v>2.9912999999999998</v>
      </c>
      <c r="L2088" s="35">
        <f t="shared" si="98"/>
        <v>0.32</v>
      </c>
      <c r="M2088" s="35">
        <f t="shared" si="99"/>
        <v>1</v>
      </c>
    </row>
    <row r="2089" spans="1:13" ht="27" hidden="1" thickBot="1">
      <c r="A2089" s="35">
        <f t="shared" si="100"/>
        <v>3</v>
      </c>
      <c r="B2089" s="89" t="s">
        <v>25</v>
      </c>
      <c r="C2089" s="89" t="s">
        <v>17</v>
      </c>
      <c r="D2089" s="129" t="s">
        <v>38</v>
      </c>
      <c r="E2089" s="20" t="s">
        <v>66</v>
      </c>
      <c r="F2089" s="20">
        <v>1.78</v>
      </c>
      <c r="G2089" s="20">
        <v>0</v>
      </c>
      <c r="H2089" s="20">
        <v>0.79</v>
      </c>
      <c r="I2089" s="20">
        <v>0.32</v>
      </c>
      <c r="J2089" s="20">
        <v>0.05</v>
      </c>
      <c r="K2089" s="20">
        <v>2.9432999999999998</v>
      </c>
      <c r="L2089" s="35">
        <f t="shared" si="98"/>
        <v>0.32</v>
      </c>
      <c r="M2089" s="35">
        <f t="shared" si="99"/>
        <v>1</v>
      </c>
    </row>
    <row r="2090" spans="1:13" ht="27" hidden="1" thickBot="1">
      <c r="A2090" s="35">
        <f t="shared" si="100"/>
        <v>21</v>
      </c>
      <c r="B2090" s="89" t="s">
        <v>25</v>
      </c>
      <c r="C2090" s="89" t="s">
        <v>17</v>
      </c>
      <c r="D2090" s="125" t="s">
        <v>67</v>
      </c>
      <c r="E2090" s="20" t="s">
        <v>68</v>
      </c>
      <c r="F2090" s="20">
        <v>0.53</v>
      </c>
      <c r="G2090" s="20">
        <v>1.33</v>
      </c>
      <c r="H2090" s="20">
        <v>0.92</v>
      </c>
      <c r="I2090" s="20">
        <v>0.2</v>
      </c>
      <c r="J2090" s="20">
        <v>0.56999999999999995</v>
      </c>
      <c r="K2090" s="20">
        <v>3.5546000000000002</v>
      </c>
      <c r="L2090" s="35">
        <f t="shared" si="98"/>
        <v>0.1</v>
      </c>
      <c r="M2090" s="35">
        <f t="shared" si="99"/>
        <v>2</v>
      </c>
    </row>
    <row r="2091" spans="1:13" ht="27" hidden="1" thickBot="1">
      <c r="A2091" s="35">
        <f t="shared" si="100"/>
        <v>7</v>
      </c>
      <c r="B2091" s="89" t="s">
        <v>25</v>
      </c>
      <c r="C2091" s="89" t="s">
        <v>17</v>
      </c>
      <c r="D2091" s="125" t="s">
        <v>67</v>
      </c>
      <c r="E2091" s="20" t="s">
        <v>69</v>
      </c>
      <c r="F2091" s="20">
        <v>0.53</v>
      </c>
      <c r="G2091" s="20">
        <v>1.1599999999999999</v>
      </c>
      <c r="H2091" s="20">
        <v>0.95</v>
      </c>
      <c r="I2091" s="20">
        <v>0.1</v>
      </c>
      <c r="J2091" s="20">
        <v>0.42</v>
      </c>
      <c r="K2091" s="20">
        <v>3.1520000000000001</v>
      </c>
      <c r="L2091" s="35">
        <f t="shared" si="98"/>
        <v>0.1</v>
      </c>
      <c r="M2091" s="35">
        <f t="shared" si="99"/>
        <v>1</v>
      </c>
    </row>
    <row r="2092" spans="1:13" ht="27" hidden="1" thickBot="1">
      <c r="A2092" s="35">
        <f t="shared" si="100"/>
        <v>7</v>
      </c>
      <c r="B2092" s="89" t="s">
        <v>25</v>
      </c>
      <c r="C2092" s="89" t="s">
        <v>17</v>
      </c>
      <c r="D2092" s="125" t="s">
        <v>67</v>
      </c>
      <c r="E2092" s="20" t="s">
        <v>70</v>
      </c>
      <c r="F2092" s="20">
        <v>0.53</v>
      </c>
      <c r="G2092" s="20">
        <v>1.1599999999999999</v>
      </c>
      <c r="H2092" s="20">
        <v>0.92</v>
      </c>
      <c r="I2092" s="20">
        <v>0.1</v>
      </c>
      <c r="J2092" s="20">
        <v>0.4</v>
      </c>
      <c r="K2092" s="20">
        <v>3.1061999999999999</v>
      </c>
      <c r="L2092" s="35">
        <f t="shared" si="98"/>
        <v>0.1</v>
      </c>
      <c r="M2092" s="35">
        <f t="shared" si="99"/>
        <v>1</v>
      </c>
    </row>
    <row r="2093" spans="1:13" ht="27" hidden="1" thickBot="1">
      <c r="A2093" s="35">
        <f t="shared" si="100"/>
        <v>5</v>
      </c>
      <c r="B2093" s="89" t="s">
        <v>25</v>
      </c>
      <c r="C2093" s="89" t="s">
        <v>17</v>
      </c>
      <c r="D2093" s="125" t="s">
        <v>67</v>
      </c>
      <c r="E2093" s="20" t="s">
        <v>94</v>
      </c>
      <c r="F2093" s="20">
        <v>1.19</v>
      </c>
      <c r="G2093" s="20">
        <v>0.27</v>
      </c>
      <c r="H2093" s="20">
        <v>0.92</v>
      </c>
      <c r="I2093" s="20">
        <v>0.1</v>
      </c>
      <c r="J2093" s="20">
        <v>0.21</v>
      </c>
      <c r="K2093" s="20">
        <v>2.6859000000000002</v>
      </c>
      <c r="L2093" s="35">
        <f t="shared" si="98"/>
        <v>0.1</v>
      </c>
      <c r="M2093" s="35">
        <f t="shared" si="99"/>
        <v>1</v>
      </c>
    </row>
    <row r="2094" spans="1:13" ht="14.4" hidden="1" thickBot="1">
      <c r="A2094" s="35">
        <f t="shared" si="100"/>
        <v>2</v>
      </c>
      <c r="B2094" s="89" t="s">
        <v>25</v>
      </c>
      <c r="C2094" s="89" t="s">
        <v>17</v>
      </c>
      <c r="D2094" s="125" t="s">
        <v>67</v>
      </c>
      <c r="E2094" s="20" t="s">
        <v>71</v>
      </c>
      <c r="F2094" s="20">
        <v>0.53</v>
      </c>
      <c r="G2094" s="20">
        <v>0.61</v>
      </c>
      <c r="H2094" s="20">
        <v>0.92</v>
      </c>
      <c r="I2094" s="20">
        <v>0.1</v>
      </c>
      <c r="J2094" s="20">
        <v>0.44</v>
      </c>
      <c r="K2094" s="20">
        <v>2.5941000000000001</v>
      </c>
      <c r="L2094" s="35">
        <f t="shared" si="98"/>
        <v>0.1</v>
      </c>
      <c r="M2094" s="35">
        <f t="shared" si="99"/>
        <v>1</v>
      </c>
    </row>
    <row r="2095" spans="1:13" ht="27" hidden="1" thickBot="1">
      <c r="A2095" s="35">
        <f t="shared" si="100"/>
        <v>16</v>
      </c>
      <c r="B2095" s="89" t="s">
        <v>25</v>
      </c>
      <c r="C2095" s="89" t="s">
        <v>17</v>
      </c>
      <c r="D2095" s="125" t="s">
        <v>67</v>
      </c>
      <c r="E2095" s="20" t="s">
        <v>72</v>
      </c>
      <c r="F2095" s="20">
        <v>0.53</v>
      </c>
      <c r="G2095" s="20">
        <v>0.54</v>
      </c>
      <c r="H2095" s="20">
        <v>0.92</v>
      </c>
      <c r="I2095" s="20">
        <v>0.1</v>
      </c>
      <c r="J2095" s="20">
        <v>0.47</v>
      </c>
      <c r="K2095" s="20">
        <v>2.5617000000000001</v>
      </c>
      <c r="L2095" s="35">
        <f t="shared" si="98"/>
        <v>0.1</v>
      </c>
      <c r="M2095" s="35">
        <f t="shared" si="99"/>
        <v>1</v>
      </c>
    </row>
    <row r="2096" spans="1:13" ht="27" hidden="1" thickBot="1">
      <c r="A2096" s="35">
        <f t="shared" si="100"/>
        <v>13</v>
      </c>
      <c r="B2096" s="89" t="s">
        <v>25</v>
      </c>
      <c r="C2096" s="89" t="s">
        <v>17</v>
      </c>
      <c r="D2096" s="125" t="s">
        <v>67</v>
      </c>
      <c r="E2096" s="20" t="s">
        <v>73</v>
      </c>
      <c r="F2096" s="20">
        <v>0.53</v>
      </c>
      <c r="G2096" s="20">
        <v>0.54</v>
      </c>
      <c r="H2096" s="20">
        <v>0.95</v>
      </c>
      <c r="I2096" s="20">
        <v>0.1</v>
      </c>
      <c r="J2096" s="20">
        <v>0.39</v>
      </c>
      <c r="K2096" s="20">
        <v>2.5118</v>
      </c>
      <c r="L2096" s="35">
        <f t="shared" ref="L2096:L2159" si="101">_xlfn.MINIFS($I$1455:$I$2460,$B$1455:$B$2460,B2096,$D$1455:$D$2460,D2096)</f>
        <v>0.1</v>
      </c>
      <c r="M2096" s="35">
        <f t="shared" ref="M2096:M2159" si="102">ROUND(I2096/L2096,0)</f>
        <v>1</v>
      </c>
    </row>
    <row r="2097" spans="1:13" ht="27" hidden="1" thickBot="1">
      <c r="A2097" s="35">
        <f t="shared" si="100"/>
        <v>19</v>
      </c>
      <c r="B2097" s="89" t="s">
        <v>25</v>
      </c>
      <c r="C2097" s="89" t="s">
        <v>17</v>
      </c>
      <c r="D2097" s="125" t="s">
        <v>67</v>
      </c>
      <c r="E2097" s="20" t="s">
        <v>75</v>
      </c>
      <c r="F2097" s="20">
        <v>0.53</v>
      </c>
      <c r="G2097" s="20">
        <v>0.43</v>
      </c>
      <c r="H2097" s="20">
        <v>0.92</v>
      </c>
      <c r="I2097" s="20">
        <v>0.1</v>
      </c>
      <c r="J2097" s="20">
        <v>0.46</v>
      </c>
      <c r="K2097" s="20">
        <v>2.4409000000000001</v>
      </c>
      <c r="L2097" s="35">
        <f t="shared" si="101"/>
        <v>0.1</v>
      </c>
      <c r="M2097" s="35">
        <f t="shared" si="102"/>
        <v>1</v>
      </c>
    </row>
    <row r="2098" spans="1:13" ht="40.200000000000003" hidden="1" thickBot="1">
      <c r="A2098" s="35">
        <f t="shared" si="100"/>
        <v>17</v>
      </c>
      <c r="B2098" s="89" t="s">
        <v>25</v>
      </c>
      <c r="C2098" s="89" t="s">
        <v>17</v>
      </c>
      <c r="D2098" s="125" t="s">
        <v>67</v>
      </c>
      <c r="E2098" s="20" t="s">
        <v>74</v>
      </c>
      <c r="F2098" s="20">
        <v>0.53</v>
      </c>
      <c r="G2098" s="20">
        <v>0.78</v>
      </c>
      <c r="H2098" s="20">
        <v>0.64</v>
      </c>
      <c r="I2098" s="20">
        <v>0.1</v>
      </c>
      <c r="J2098" s="20">
        <v>0.38</v>
      </c>
      <c r="K2098" s="20">
        <v>2.4283999999999999</v>
      </c>
      <c r="L2098" s="35">
        <f t="shared" si="101"/>
        <v>0.1</v>
      </c>
      <c r="M2098" s="35">
        <f t="shared" si="102"/>
        <v>1</v>
      </c>
    </row>
    <row r="2099" spans="1:13" ht="27" hidden="1" thickBot="1">
      <c r="A2099" s="35">
        <f t="shared" si="100"/>
        <v>11</v>
      </c>
      <c r="B2099" s="89" t="s">
        <v>25</v>
      </c>
      <c r="C2099" s="89" t="s">
        <v>17</v>
      </c>
      <c r="D2099" s="125" t="s">
        <v>67</v>
      </c>
      <c r="E2099" s="20" t="s">
        <v>76</v>
      </c>
      <c r="F2099" s="20">
        <v>0.53</v>
      </c>
      <c r="G2099" s="20">
        <v>0.4</v>
      </c>
      <c r="H2099" s="20">
        <v>0.92</v>
      </c>
      <c r="I2099" s="20">
        <v>0.1</v>
      </c>
      <c r="J2099" s="20">
        <v>0.47</v>
      </c>
      <c r="K2099" s="20">
        <v>2.4232</v>
      </c>
      <c r="L2099" s="35">
        <f t="shared" si="101"/>
        <v>0.1</v>
      </c>
      <c r="M2099" s="35">
        <f t="shared" si="102"/>
        <v>1</v>
      </c>
    </row>
    <row r="2100" spans="1:13" ht="27" hidden="1" thickBot="1">
      <c r="A2100" s="35">
        <f t="shared" si="100"/>
        <v>13</v>
      </c>
      <c r="B2100" s="89" t="s">
        <v>25</v>
      </c>
      <c r="C2100" s="89" t="s">
        <v>17</v>
      </c>
      <c r="D2100" s="125" t="s">
        <v>67</v>
      </c>
      <c r="E2100" s="20" t="s">
        <v>77</v>
      </c>
      <c r="F2100" s="20">
        <v>0.53</v>
      </c>
      <c r="G2100" s="20">
        <v>0.54</v>
      </c>
      <c r="H2100" s="20">
        <v>0.92</v>
      </c>
      <c r="I2100" s="20">
        <v>0.1</v>
      </c>
      <c r="J2100" s="20">
        <v>0.27</v>
      </c>
      <c r="K2100" s="20">
        <v>2.3658999999999999</v>
      </c>
      <c r="L2100" s="35">
        <f t="shared" si="101"/>
        <v>0.1</v>
      </c>
      <c r="M2100" s="35">
        <f t="shared" si="102"/>
        <v>1</v>
      </c>
    </row>
    <row r="2101" spans="1:13" ht="27" thickBot="1">
      <c r="A2101" s="35">
        <f t="shared" si="100"/>
        <v>1</v>
      </c>
      <c r="B2101" s="89" t="s">
        <v>25</v>
      </c>
      <c r="C2101" s="89" t="s">
        <v>17</v>
      </c>
      <c r="D2101" s="125" t="s">
        <v>67</v>
      </c>
      <c r="E2101" s="59" t="s">
        <v>79</v>
      </c>
      <c r="F2101" s="20">
        <v>0.53</v>
      </c>
      <c r="G2101" s="20">
        <v>0.51</v>
      </c>
      <c r="H2101" s="20">
        <v>0.64</v>
      </c>
      <c r="I2101" s="20">
        <v>0.1</v>
      </c>
      <c r="J2101" s="20">
        <v>0.57999999999999996</v>
      </c>
      <c r="K2101" s="20">
        <v>2.3645</v>
      </c>
      <c r="L2101" s="35">
        <f t="shared" si="101"/>
        <v>0.1</v>
      </c>
      <c r="M2101" s="35">
        <f t="shared" si="102"/>
        <v>1</v>
      </c>
    </row>
    <row r="2102" spans="1:13" ht="27" hidden="1" thickBot="1">
      <c r="A2102" s="35">
        <f t="shared" si="100"/>
        <v>16</v>
      </c>
      <c r="B2102" s="89" t="s">
        <v>25</v>
      </c>
      <c r="C2102" s="89" t="s">
        <v>17</v>
      </c>
      <c r="D2102" s="125" t="s">
        <v>67</v>
      </c>
      <c r="E2102" s="20" t="s">
        <v>78</v>
      </c>
      <c r="F2102" s="20">
        <v>0.53</v>
      </c>
      <c r="G2102" s="20">
        <v>0.52</v>
      </c>
      <c r="H2102" s="20">
        <v>0.95</v>
      </c>
      <c r="I2102" s="20">
        <v>0.1</v>
      </c>
      <c r="J2102" s="20">
        <v>0.26</v>
      </c>
      <c r="K2102" s="20">
        <v>2.3529</v>
      </c>
      <c r="L2102" s="35">
        <f t="shared" si="101"/>
        <v>0.1</v>
      </c>
      <c r="M2102" s="35">
        <f t="shared" si="102"/>
        <v>1</v>
      </c>
    </row>
    <row r="2103" spans="1:13" ht="14.4" hidden="1" thickBot="1">
      <c r="A2103" s="35">
        <f t="shared" si="100"/>
        <v>8</v>
      </c>
      <c r="B2103" s="89" t="s">
        <v>25</v>
      </c>
      <c r="C2103" s="89" t="s">
        <v>17</v>
      </c>
      <c r="D2103" s="125" t="s">
        <v>67</v>
      </c>
      <c r="E2103" s="20" t="s">
        <v>80</v>
      </c>
      <c r="F2103" s="20">
        <v>0.53</v>
      </c>
      <c r="G2103" s="20">
        <v>0.34</v>
      </c>
      <c r="H2103" s="20">
        <v>0.92</v>
      </c>
      <c r="I2103" s="20">
        <v>0.2</v>
      </c>
      <c r="J2103" s="20">
        <v>0.34</v>
      </c>
      <c r="K2103" s="20">
        <v>2.331</v>
      </c>
      <c r="L2103" s="35">
        <f t="shared" si="101"/>
        <v>0.1</v>
      </c>
      <c r="M2103" s="35">
        <f t="shared" si="102"/>
        <v>2</v>
      </c>
    </row>
    <row r="2104" spans="1:13" ht="14.4" hidden="1" thickBot="1">
      <c r="A2104" s="35">
        <f t="shared" si="100"/>
        <v>8</v>
      </c>
      <c r="B2104" s="89" t="s">
        <v>25</v>
      </c>
      <c r="C2104" s="89" t="s">
        <v>17</v>
      </c>
      <c r="D2104" s="125" t="s">
        <v>67</v>
      </c>
      <c r="E2104" s="20" t="s">
        <v>83</v>
      </c>
      <c r="F2104" s="20">
        <v>0.53</v>
      </c>
      <c r="G2104" s="20">
        <v>0.34</v>
      </c>
      <c r="H2104" s="20">
        <v>0.95</v>
      </c>
      <c r="I2104" s="20">
        <v>0.2</v>
      </c>
      <c r="J2104" s="20">
        <v>0.24</v>
      </c>
      <c r="K2104" s="20">
        <v>2.2608999999999999</v>
      </c>
      <c r="L2104" s="35">
        <f t="shared" si="101"/>
        <v>0.1</v>
      </c>
      <c r="M2104" s="35">
        <f t="shared" si="102"/>
        <v>2</v>
      </c>
    </row>
    <row r="2105" spans="1:13" ht="27" hidden="1" thickBot="1">
      <c r="A2105" s="35">
        <f t="shared" si="100"/>
        <v>12</v>
      </c>
      <c r="B2105" s="89" t="s">
        <v>25</v>
      </c>
      <c r="C2105" s="89" t="s">
        <v>17</v>
      </c>
      <c r="D2105" s="125" t="s">
        <v>67</v>
      </c>
      <c r="E2105" s="20" t="s">
        <v>82</v>
      </c>
      <c r="F2105" s="20">
        <v>0.53</v>
      </c>
      <c r="G2105" s="20">
        <v>0.25</v>
      </c>
      <c r="H2105" s="20">
        <v>0.95</v>
      </c>
      <c r="I2105" s="20">
        <v>0.1</v>
      </c>
      <c r="J2105" s="20">
        <v>0.41</v>
      </c>
      <c r="K2105" s="20">
        <v>2.2353999999999998</v>
      </c>
      <c r="L2105" s="35">
        <f t="shared" si="101"/>
        <v>0.1</v>
      </c>
      <c r="M2105" s="35">
        <f t="shared" si="102"/>
        <v>1</v>
      </c>
    </row>
    <row r="2106" spans="1:13" ht="27" hidden="1" thickBot="1">
      <c r="A2106" s="35">
        <f t="shared" si="100"/>
        <v>11</v>
      </c>
      <c r="B2106" s="89" t="s">
        <v>25</v>
      </c>
      <c r="C2106" s="89" t="s">
        <v>17</v>
      </c>
      <c r="D2106" s="125" t="s">
        <v>67</v>
      </c>
      <c r="E2106" s="20" t="s">
        <v>81</v>
      </c>
      <c r="F2106" s="20">
        <v>0.53</v>
      </c>
      <c r="G2106" s="20">
        <v>0.65</v>
      </c>
      <c r="H2106" s="20">
        <v>0.95</v>
      </c>
      <c r="I2106" s="20">
        <v>0.1</v>
      </c>
      <c r="J2106" s="20">
        <v>0</v>
      </c>
      <c r="K2106" s="20">
        <v>2.2273000000000001</v>
      </c>
      <c r="L2106" s="35">
        <f t="shared" si="101"/>
        <v>0.1</v>
      </c>
      <c r="M2106" s="35">
        <f t="shared" si="102"/>
        <v>1</v>
      </c>
    </row>
    <row r="2107" spans="1:13" ht="27" hidden="1" thickBot="1">
      <c r="A2107" s="35">
        <f t="shared" si="100"/>
        <v>3</v>
      </c>
      <c r="B2107" s="89" t="s">
        <v>25</v>
      </c>
      <c r="C2107" s="89" t="s">
        <v>17</v>
      </c>
      <c r="D2107" s="125" t="s">
        <v>67</v>
      </c>
      <c r="E2107" s="20" t="s">
        <v>85</v>
      </c>
      <c r="F2107" s="20">
        <v>0.53</v>
      </c>
      <c r="G2107" s="20">
        <v>0.19</v>
      </c>
      <c r="H2107" s="20">
        <v>0.92</v>
      </c>
      <c r="I2107" s="20">
        <v>0.1</v>
      </c>
      <c r="J2107" s="20">
        <v>0.44</v>
      </c>
      <c r="K2107" s="20">
        <v>2.1781999999999999</v>
      </c>
      <c r="L2107" s="35">
        <f t="shared" si="101"/>
        <v>0.1</v>
      </c>
      <c r="M2107" s="35">
        <f t="shared" si="102"/>
        <v>1</v>
      </c>
    </row>
    <row r="2108" spans="1:13" ht="40.200000000000003" hidden="1" thickBot="1">
      <c r="A2108" s="35">
        <f t="shared" si="100"/>
        <v>23</v>
      </c>
      <c r="B2108" s="89" t="s">
        <v>25</v>
      </c>
      <c r="C2108" s="89" t="s">
        <v>17</v>
      </c>
      <c r="D2108" s="125" t="s">
        <v>67</v>
      </c>
      <c r="E2108" s="20" t="s">
        <v>84</v>
      </c>
      <c r="F2108" s="20">
        <v>0.53</v>
      </c>
      <c r="G2108" s="20">
        <v>0.22</v>
      </c>
      <c r="H2108" s="20">
        <v>0.95</v>
      </c>
      <c r="I2108" s="20">
        <v>0.1</v>
      </c>
      <c r="J2108" s="20">
        <v>0.37</v>
      </c>
      <c r="K2108" s="20">
        <v>2.1756000000000002</v>
      </c>
      <c r="L2108" s="35">
        <f t="shared" si="101"/>
        <v>0.1</v>
      </c>
      <c r="M2108" s="35">
        <f t="shared" si="102"/>
        <v>1</v>
      </c>
    </row>
    <row r="2109" spans="1:13" ht="40.200000000000003" hidden="1" thickBot="1">
      <c r="A2109" s="35">
        <f t="shared" si="100"/>
        <v>4</v>
      </c>
      <c r="B2109" s="89" t="s">
        <v>25</v>
      </c>
      <c r="C2109" s="89" t="s">
        <v>17</v>
      </c>
      <c r="D2109" s="125" t="s">
        <v>67</v>
      </c>
      <c r="E2109" s="20" t="s">
        <v>86</v>
      </c>
      <c r="F2109" s="20">
        <v>0.53</v>
      </c>
      <c r="G2109" s="20">
        <v>0.21</v>
      </c>
      <c r="H2109" s="20">
        <v>0.92</v>
      </c>
      <c r="I2109" s="20">
        <v>0.1</v>
      </c>
      <c r="J2109" s="20">
        <v>0.4</v>
      </c>
      <c r="K2109" s="20">
        <v>2.1646000000000001</v>
      </c>
      <c r="L2109" s="35">
        <f t="shared" si="101"/>
        <v>0.1</v>
      </c>
      <c r="M2109" s="35">
        <f t="shared" si="102"/>
        <v>1</v>
      </c>
    </row>
    <row r="2110" spans="1:13" ht="40.200000000000003" hidden="1" thickBot="1">
      <c r="A2110" s="35">
        <f t="shared" si="100"/>
        <v>6</v>
      </c>
      <c r="B2110" s="89" t="s">
        <v>25</v>
      </c>
      <c r="C2110" s="89" t="s">
        <v>17</v>
      </c>
      <c r="D2110" s="125" t="s">
        <v>67</v>
      </c>
      <c r="E2110" s="20" t="s">
        <v>87</v>
      </c>
      <c r="F2110" s="20">
        <v>0.53</v>
      </c>
      <c r="G2110" s="20">
        <v>0.26</v>
      </c>
      <c r="H2110" s="20">
        <v>0.92</v>
      </c>
      <c r="I2110" s="20">
        <v>0.1</v>
      </c>
      <c r="J2110" s="20">
        <v>0.34</v>
      </c>
      <c r="K2110" s="20">
        <v>2.1444999999999999</v>
      </c>
      <c r="L2110" s="35">
        <f t="shared" si="101"/>
        <v>0.1</v>
      </c>
      <c r="M2110" s="35">
        <f t="shared" si="102"/>
        <v>1</v>
      </c>
    </row>
    <row r="2111" spans="1:13" ht="40.200000000000003" hidden="1" thickBot="1">
      <c r="A2111" s="35">
        <f t="shared" si="100"/>
        <v>23</v>
      </c>
      <c r="B2111" s="89" t="s">
        <v>25</v>
      </c>
      <c r="C2111" s="89" t="s">
        <v>17</v>
      </c>
      <c r="D2111" s="125" t="s">
        <v>67</v>
      </c>
      <c r="E2111" s="20" t="s">
        <v>89</v>
      </c>
      <c r="F2111" s="20">
        <v>0.53</v>
      </c>
      <c r="G2111" s="20">
        <v>0.22</v>
      </c>
      <c r="H2111" s="20">
        <v>0.92</v>
      </c>
      <c r="I2111" s="20">
        <v>0.1</v>
      </c>
      <c r="J2111" s="20">
        <v>0.37</v>
      </c>
      <c r="K2111" s="20">
        <v>2.1391</v>
      </c>
      <c r="L2111" s="35">
        <f t="shared" si="101"/>
        <v>0.1</v>
      </c>
      <c r="M2111" s="35">
        <f t="shared" si="102"/>
        <v>1</v>
      </c>
    </row>
    <row r="2112" spans="1:13" ht="40.200000000000003" hidden="1" thickBot="1">
      <c r="A2112" s="35">
        <f t="shared" si="100"/>
        <v>14</v>
      </c>
      <c r="B2112" s="89" t="s">
        <v>25</v>
      </c>
      <c r="C2112" s="89" t="s">
        <v>17</v>
      </c>
      <c r="D2112" s="125" t="s">
        <v>67</v>
      </c>
      <c r="E2112" s="20" t="s">
        <v>90</v>
      </c>
      <c r="F2112" s="20">
        <v>0.53</v>
      </c>
      <c r="G2112" s="20">
        <v>0.19</v>
      </c>
      <c r="H2112" s="20">
        <v>0.95</v>
      </c>
      <c r="I2112" s="20">
        <v>0.1</v>
      </c>
      <c r="J2112" s="20">
        <v>0.36</v>
      </c>
      <c r="K2112" s="20">
        <v>2.1263999999999998</v>
      </c>
      <c r="L2112" s="35">
        <f t="shared" si="101"/>
        <v>0.1</v>
      </c>
      <c r="M2112" s="35">
        <f t="shared" si="102"/>
        <v>1</v>
      </c>
    </row>
    <row r="2113" spans="1:13" ht="27" hidden="1" thickBot="1">
      <c r="A2113" s="35">
        <f t="shared" si="100"/>
        <v>5</v>
      </c>
      <c r="B2113" s="89" t="s">
        <v>25</v>
      </c>
      <c r="C2113" s="89" t="s">
        <v>17</v>
      </c>
      <c r="D2113" s="125" t="s">
        <v>67</v>
      </c>
      <c r="E2113" s="20" t="s">
        <v>88</v>
      </c>
      <c r="F2113" s="20">
        <v>0.53</v>
      </c>
      <c r="G2113" s="20">
        <v>0.26</v>
      </c>
      <c r="H2113" s="20">
        <v>0.95</v>
      </c>
      <c r="I2113" s="20">
        <v>0.1</v>
      </c>
      <c r="J2113" s="20">
        <v>0.28999999999999998</v>
      </c>
      <c r="K2113" s="20">
        <v>2.1240000000000001</v>
      </c>
      <c r="L2113" s="35">
        <f t="shared" si="101"/>
        <v>0.1</v>
      </c>
      <c r="M2113" s="35">
        <f t="shared" si="102"/>
        <v>1</v>
      </c>
    </row>
    <row r="2114" spans="1:13" ht="27" hidden="1" thickBot="1">
      <c r="A2114" s="35">
        <f t="shared" si="100"/>
        <v>18</v>
      </c>
      <c r="B2114" s="89" t="s">
        <v>25</v>
      </c>
      <c r="C2114" s="89" t="s">
        <v>17</v>
      </c>
      <c r="D2114" s="125" t="s">
        <v>67</v>
      </c>
      <c r="E2114" s="20" t="s">
        <v>92</v>
      </c>
      <c r="F2114" s="20">
        <v>0.54</v>
      </c>
      <c r="G2114" s="20">
        <v>0.11</v>
      </c>
      <c r="H2114" s="20">
        <v>0.92</v>
      </c>
      <c r="I2114" s="20">
        <v>0.1</v>
      </c>
      <c r="J2114" s="20">
        <v>0.44</v>
      </c>
      <c r="K2114" s="20">
        <v>2.1143999999999998</v>
      </c>
      <c r="L2114" s="35">
        <f t="shared" si="101"/>
        <v>0.1</v>
      </c>
      <c r="M2114" s="35">
        <f t="shared" si="102"/>
        <v>1</v>
      </c>
    </row>
    <row r="2115" spans="1:13" ht="40.200000000000003" hidden="1" thickBot="1">
      <c r="A2115" s="35">
        <f t="shared" si="100"/>
        <v>14</v>
      </c>
      <c r="B2115" s="89" t="s">
        <v>25</v>
      </c>
      <c r="C2115" s="89" t="s">
        <v>17</v>
      </c>
      <c r="D2115" s="125" t="s">
        <v>67</v>
      </c>
      <c r="E2115" s="20" t="s">
        <v>91</v>
      </c>
      <c r="F2115" s="20">
        <v>0.53</v>
      </c>
      <c r="G2115" s="20">
        <v>0.19</v>
      </c>
      <c r="H2115" s="20">
        <v>0.92</v>
      </c>
      <c r="I2115" s="20">
        <v>0.1</v>
      </c>
      <c r="J2115" s="20">
        <v>0.36</v>
      </c>
      <c r="K2115" s="20">
        <v>2.0973000000000002</v>
      </c>
      <c r="L2115" s="35">
        <f t="shared" si="101"/>
        <v>0.1</v>
      </c>
      <c r="M2115" s="35">
        <f t="shared" si="102"/>
        <v>1</v>
      </c>
    </row>
    <row r="2116" spans="1:13" ht="27" hidden="1" thickBot="1">
      <c r="A2116" s="35">
        <f t="shared" si="100"/>
        <v>9</v>
      </c>
      <c r="B2116" s="89" t="s">
        <v>25</v>
      </c>
      <c r="C2116" s="89" t="s">
        <v>17</v>
      </c>
      <c r="D2116" s="125" t="s">
        <v>67</v>
      </c>
      <c r="E2116" s="20" t="s">
        <v>93</v>
      </c>
      <c r="F2116" s="20">
        <v>0.53</v>
      </c>
      <c r="G2116" s="20">
        <v>0.09</v>
      </c>
      <c r="H2116" s="20">
        <v>0.95</v>
      </c>
      <c r="I2116" s="20">
        <v>0.1</v>
      </c>
      <c r="J2116" s="20">
        <v>0.43</v>
      </c>
      <c r="K2116" s="20">
        <v>2.0937000000000001</v>
      </c>
      <c r="L2116" s="35">
        <f t="shared" si="101"/>
        <v>0.1</v>
      </c>
      <c r="M2116" s="35">
        <f t="shared" si="102"/>
        <v>1</v>
      </c>
    </row>
    <row r="2117" spans="1:13" ht="27" hidden="1" thickBot="1">
      <c r="A2117" s="35">
        <f t="shared" si="100"/>
        <v>9</v>
      </c>
      <c r="B2117" s="89" t="s">
        <v>25</v>
      </c>
      <c r="C2117" s="89" t="s">
        <v>17</v>
      </c>
      <c r="D2117" s="125" t="s">
        <v>67</v>
      </c>
      <c r="E2117" s="20" t="s">
        <v>95</v>
      </c>
      <c r="F2117" s="20">
        <v>0.53</v>
      </c>
      <c r="G2117" s="20">
        <v>0.09</v>
      </c>
      <c r="H2117" s="20">
        <v>0.92</v>
      </c>
      <c r="I2117" s="20">
        <v>0.1</v>
      </c>
      <c r="J2117" s="20">
        <v>0.43</v>
      </c>
      <c r="K2117" s="20">
        <v>2.0607000000000002</v>
      </c>
      <c r="L2117" s="35">
        <f t="shared" si="101"/>
        <v>0.1</v>
      </c>
      <c r="M2117" s="35">
        <f t="shared" si="102"/>
        <v>1</v>
      </c>
    </row>
    <row r="2118" spans="1:13" ht="27" hidden="1" thickBot="1">
      <c r="A2118" s="35">
        <f t="shared" ref="A2118:A2181" si="103">IF(E2118="",0,--SUBSTITUTE(TRIM(RIGHT(SUBSTITUTE(E2118,"(",REPT(" ",99)),99)),")",))</f>
        <v>7</v>
      </c>
      <c r="B2118" s="89" t="s">
        <v>25</v>
      </c>
      <c r="C2118" s="89" t="s">
        <v>17</v>
      </c>
      <c r="D2118" s="125" t="s">
        <v>67</v>
      </c>
      <c r="E2118" s="20" t="s">
        <v>96</v>
      </c>
      <c r="F2118" s="20">
        <v>0.53</v>
      </c>
      <c r="G2118" s="20">
        <v>0.54</v>
      </c>
      <c r="H2118" s="20">
        <v>0.64</v>
      </c>
      <c r="I2118" s="20">
        <v>0.1</v>
      </c>
      <c r="J2118" s="20">
        <v>0.18</v>
      </c>
      <c r="K2118" s="20">
        <v>1.9990000000000001</v>
      </c>
      <c r="L2118" s="35">
        <f t="shared" si="101"/>
        <v>0.1</v>
      </c>
      <c r="M2118" s="35">
        <f t="shared" si="102"/>
        <v>1</v>
      </c>
    </row>
    <row r="2119" spans="1:13" ht="27" hidden="1" thickBot="1">
      <c r="A2119" s="35">
        <f t="shared" si="103"/>
        <v>15</v>
      </c>
      <c r="B2119" s="89" t="s">
        <v>25</v>
      </c>
      <c r="C2119" s="89" t="s">
        <v>17</v>
      </c>
      <c r="D2119" s="125" t="s">
        <v>67</v>
      </c>
      <c r="E2119" s="20" t="s">
        <v>99</v>
      </c>
      <c r="F2119" s="20">
        <v>0.53</v>
      </c>
      <c r="G2119" s="20">
        <v>0</v>
      </c>
      <c r="H2119" s="20">
        <v>0.92</v>
      </c>
      <c r="I2119" s="20">
        <v>0.1</v>
      </c>
      <c r="J2119" s="20">
        <v>0.4</v>
      </c>
      <c r="K2119" s="20">
        <v>1.9479</v>
      </c>
      <c r="L2119" s="35">
        <f t="shared" si="101"/>
        <v>0.1</v>
      </c>
      <c r="M2119" s="35">
        <f t="shared" si="102"/>
        <v>1</v>
      </c>
    </row>
    <row r="2120" spans="1:13" ht="27" hidden="1" thickBot="1">
      <c r="A2120" s="35">
        <f t="shared" si="103"/>
        <v>15</v>
      </c>
      <c r="B2120" s="89" t="s">
        <v>25</v>
      </c>
      <c r="C2120" s="89" t="s">
        <v>17</v>
      </c>
      <c r="D2120" s="125" t="s">
        <v>67</v>
      </c>
      <c r="E2120" s="20" t="s">
        <v>98</v>
      </c>
      <c r="F2120" s="20">
        <v>0.54</v>
      </c>
      <c r="G2120" s="20">
        <v>0.35</v>
      </c>
      <c r="H2120" s="20">
        <v>0.95</v>
      </c>
      <c r="I2120" s="20">
        <v>0.1</v>
      </c>
      <c r="J2120" s="20">
        <v>0</v>
      </c>
      <c r="K2120" s="20">
        <v>1.9339999999999999</v>
      </c>
      <c r="L2120" s="35">
        <f t="shared" si="101"/>
        <v>0.1</v>
      </c>
      <c r="M2120" s="35">
        <f t="shared" si="102"/>
        <v>1</v>
      </c>
    </row>
    <row r="2121" spans="1:13" ht="27" hidden="1" thickBot="1">
      <c r="A2121" s="35">
        <f t="shared" si="103"/>
        <v>10</v>
      </c>
      <c r="B2121" s="89" t="s">
        <v>25</v>
      </c>
      <c r="C2121" s="89" t="s">
        <v>17</v>
      </c>
      <c r="D2121" s="125" t="s">
        <v>67</v>
      </c>
      <c r="E2121" s="20" t="s">
        <v>102</v>
      </c>
      <c r="F2121" s="20">
        <v>0.53</v>
      </c>
      <c r="G2121" s="20">
        <v>0</v>
      </c>
      <c r="H2121" s="20">
        <v>0.92</v>
      </c>
      <c r="I2121" s="20">
        <v>0.1</v>
      </c>
      <c r="J2121" s="20">
        <v>0.38</v>
      </c>
      <c r="K2121" s="20">
        <v>1.9312</v>
      </c>
      <c r="L2121" s="35">
        <f t="shared" si="101"/>
        <v>0.1</v>
      </c>
      <c r="M2121" s="35">
        <f t="shared" si="102"/>
        <v>1</v>
      </c>
    </row>
    <row r="2122" spans="1:13" ht="27" hidden="1" thickBot="1">
      <c r="A2122" s="35">
        <f t="shared" si="103"/>
        <v>19</v>
      </c>
      <c r="B2122" s="89" t="s">
        <v>25</v>
      </c>
      <c r="C2122" s="89" t="s">
        <v>17</v>
      </c>
      <c r="D2122" s="125" t="s">
        <v>67</v>
      </c>
      <c r="E2122" s="20" t="s">
        <v>97</v>
      </c>
      <c r="F2122" s="20">
        <v>0.53</v>
      </c>
      <c r="G2122" s="20">
        <v>0.13</v>
      </c>
      <c r="H2122" s="20">
        <v>0.95</v>
      </c>
      <c r="I2122" s="20">
        <v>0.1</v>
      </c>
      <c r="J2122" s="20">
        <v>0.22</v>
      </c>
      <c r="K2122" s="20">
        <v>1.9260999999999999</v>
      </c>
      <c r="L2122" s="35">
        <f t="shared" si="101"/>
        <v>0.1</v>
      </c>
      <c r="M2122" s="35">
        <f t="shared" si="102"/>
        <v>1</v>
      </c>
    </row>
    <row r="2123" spans="1:13" ht="27" thickBot="1">
      <c r="A2123" s="35">
        <f t="shared" si="103"/>
        <v>1</v>
      </c>
      <c r="B2123" s="89" t="s">
        <v>25</v>
      </c>
      <c r="C2123" s="89" t="s">
        <v>17</v>
      </c>
      <c r="D2123" s="125" t="s">
        <v>67</v>
      </c>
      <c r="E2123" s="59" t="s">
        <v>100</v>
      </c>
      <c r="F2123" s="20">
        <v>0.53</v>
      </c>
      <c r="G2123" s="20">
        <v>0</v>
      </c>
      <c r="H2123" s="20">
        <v>0.95</v>
      </c>
      <c r="I2123" s="20">
        <v>0.1</v>
      </c>
      <c r="J2123" s="20">
        <v>0.35</v>
      </c>
      <c r="K2123" s="20">
        <v>1.9244000000000001</v>
      </c>
      <c r="L2123" s="35">
        <f t="shared" si="101"/>
        <v>0.1</v>
      </c>
      <c r="M2123" s="35">
        <f t="shared" si="102"/>
        <v>1</v>
      </c>
    </row>
    <row r="2124" spans="1:13" ht="27" thickBot="1">
      <c r="A2124" s="35">
        <f t="shared" si="103"/>
        <v>1</v>
      </c>
      <c r="B2124" s="89" t="s">
        <v>25</v>
      </c>
      <c r="C2124" s="89" t="s">
        <v>17</v>
      </c>
      <c r="D2124" s="125" t="s">
        <v>67</v>
      </c>
      <c r="E2124" s="59" t="s">
        <v>104</v>
      </c>
      <c r="F2124" s="20">
        <v>0.53</v>
      </c>
      <c r="G2124" s="20">
        <v>0</v>
      </c>
      <c r="H2124" s="20">
        <v>0.92</v>
      </c>
      <c r="I2124" s="20">
        <v>0.1</v>
      </c>
      <c r="J2124" s="20">
        <v>0.34</v>
      </c>
      <c r="K2124" s="20">
        <v>1.8869</v>
      </c>
      <c r="L2124" s="35">
        <f t="shared" si="101"/>
        <v>0.1</v>
      </c>
      <c r="M2124" s="35">
        <f t="shared" si="102"/>
        <v>1</v>
      </c>
    </row>
    <row r="2125" spans="1:13" ht="14.4" hidden="1" thickBot="1">
      <c r="A2125" s="35">
        <f t="shared" si="103"/>
        <v>2</v>
      </c>
      <c r="B2125" s="89" t="s">
        <v>25</v>
      </c>
      <c r="C2125" s="89" t="s">
        <v>17</v>
      </c>
      <c r="D2125" s="125" t="s">
        <v>67</v>
      </c>
      <c r="E2125" s="20" t="s">
        <v>103</v>
      </c>
      <c r="F2125" s="20">
        <v>0.53</v>
      </c>
      <c r="G2125" s="20">
        <v>0</v>
      </c>
      <c r="H2125" s="20">
        <v>0.95</v>
      </c>
      <c r="I2125" s="20">
        <v>0.1</v>
      </c>
      <c r="J2125" s="20">
        <v>0.3</v>
      </c>
      <c r="K2125" s="20">
        <v>1.8818999999999999</v>
      </c>
      <c r="L2125" s="35">
        <f t="shared" si="101"/>
        <v>0.1</v>
      </c>
      <c r="M2125" s="35">
        <f t="shared" si="102"/>
        <v>1</v>
      </c>
    </row>
    <row r="2126" spans="1:13" ht="27" hidden="1" thickBot="1">
      <c r="A2126" s="35">
        <f t="shared" si="103"/>
        <v>12</v>
      </c>
      <c r="B2126" s="89" t="s">
        <v>25</v>
      </c>
      <c r="C2126" s="89" t="s">
        <v>17</v>
      </c>
      <c r="D2126" s="125" t="s">
        <v>67</v>
      </c>
      <c r="E2126" s="20" t="s">
        <v>101</v>
      </c>
      <c r="F2126" s="20">
        <v>0.53</v>
      </c>
      <c r="G2126" s="20">
        <v>0.22</v>
      </c>
      <c r="H2126" s="20">
        <v>0.92</v>
      </c>
      <c r="I2126" s="20">
        <v>0.1</v>
      </c>
      <c r="J2126" s="20">
        <v>0.11</v>
      </c>
      <c r="K2126" s="20">
        <v>1.8762000000000001</v>
      </c>
      <c r="L2126" s="35">
        <f t="shared" si="101"/>
        <v>0.1</v>
      </c>
      <c r="M2126" s="35">
        <f t="shared" si="102"/>
        <v>1</v>
      </c>
    </row>
    <row r="2127" spans="1:13" ht="40.200000000000003" hidden="1" thickBot="1">
      <c r="A2127" s="35">
        <f t="shared" si="103"/>
        <v>6</v>
      </c>
      <c r="B2127" s="89" t="s">
        <v>25</v>
      </c>
      <c r="C2127" s="89" t="s">
        <v>17</v>
      </c>
      <c r="D2127" s="125" t="s">
        <v>67</v>
      </c>
      <c r="E2127" s="20" t="s">
        <v>105</v>
      </c>
      <c r="F2127" s="20">
        <v>0.53</v>
      </c>
      <c r="G2127" s="20">
        <v>0.26</v>
      </c>
      <c r="H2127" s="20">
        <v>0.67</v>
      </c>
      <c r="I2127" s="20">
        <v>0.1</v>
      </c>
      <c r="J2127" s="20">
        <v>0.31</v>
      </c>
      <c r="K2127" s="20">
        <v>1.8704000000000001</v>
      </c>
      <c r="L2127" s="35">
        <f t="shared" si="101"/>
        <v>0.1</v>
      </c>
      <c r="M2127" s="35">
        <f t="shared" si="102"/>
        <v>1</v>
      </c>
    </row>
    <row r="2128" spans="1:13" ht="27" hidden="1" thickBot="1">
      <c r="A2128" s="35">
        <f t="shared" si="103"/>
        <v>10</v>
      </c>
      <c r="B2128" s="89" t="s">
        <v>25</v>
      </c>
      <c r="C2128" s="89" t="s">
        <v>17</v>
      </c>
      <c r="D2128" s="125" t="s">
        <v>67</v>
      </c>
      <c r="E2128" s="20" t="s">
        <v>106</v>
      </c>
      <c r="F2128" s="20">
        <v>0.53</v>
      </c>
      <c r="G2128" s="20">
        <v>0</v>
      </c>
      <c r="H2128" s="20">
        <v>0.95</v>
      </c>
      <c r="I2128" s="20">
        <v>0.1</v>
      </c>
      <c r="J2128" s="20">
        <v>0.25</v>
      </c>
      <c r="K2128" s="20">
        <v>1.8239000000000001</v>
      </c>
      <c r="L2128" s="35">
        <f t="shared" si="101"/>
        <v>0.1</v>
      </c>
      <c r="M2128" s="35">
        <f t="shared" si="102"/>
        <v>1</v>
      </c>
    </row>
    <row r="2129" spans="1:13" ht="40.200000000000003" hidden="1" thickBot="1">
      <c r="A2129" s="35">
        <f t="shared" si="103"/>
        <v>4</v>
      </c>
      <c r="B2129" s="89" t="s">
        <v>25</v>
      </c>
      <c r="C2129" s="89" t="s">
        <v>17</v>
      </c>
      <c r="D2129" s="125" t="s">
        <v>67</v>
      </c>
      <c r="E2129" s="20" t="s">
        <v>107</v>
      </c>
      <c r="F2129" s="20">
        <v>0.53</v>
      </c>
      <c r="G2129" s="20">
        <v>0</v>
      </c>
      <c r="H2129" s="20">
        <v>0.95</v>
      </c>
      <c r="I2129" s="20">
        <v>0.1</v>
      </c>
      <c r="J2129" s="20">
        <v>0.21</v>
      </c>
      <c r="K2129" s="20">
        <v>1.7881</v>
      </c>
      <c r="L2129" s="35">
        <f t="shared" si="101"/>
        <v>0.1</v>
      </c>
      <c r="M2129" s="35">
        <f t="shared" si="102"/>
        <v>1</v>
      </c>
    </row>
    <row r="2130" spans="1:13" ht="40.200000000000003" hidden="1" thickBot="1">
      <c r="A2130" s="35">
        <f t="shared" si="103"/>
        <v>17</v>
      </c>
      <c r="B2130" s="89" t="s">
        <v>25</v>
      </c>
      <c r="C2130" s="89" t="s">
        <v>17</v>
      </c>
      <c r="D2130" s="125" t="s">
        <v>67</v>
      </c>
      <c r="E2130" s="20" t="s">
        <v>109</v>
      </c>
      <c r="F2130" s="20">
        <v>0.53</v>
      </c>
      <c r="G2130" s="20">
        <v>0</v>
      </c>
      <c r="H2130" s="20">
        <v>0.92</v>
      </c>
      <c r="I2130" s="20">
        <v>0.1</v>
      </c>
      <c r="J2130" s="20">
        <v>0.22</v>
      </c>
      <c r="K2130" s="20">
        <v>1.7656000000000001</v>
      </c>
      <c r="L2130" s="35">
        <f t="shared" si="101"/>
        <v>0.1</v>
      </c>
      <c r="M2130" s="35">
        <f t="shared" si="102"/>
        <v>1</v>
      </c>
    </row>
    <row r="2131" spans="1:13" ht="40.200000000000003" hidden="1" thickBot="1">
      <c r="A2131" s="35">
        <f t="shared" si="103"/>
        <v>23</v>
      </c>
      <c r="B2131" s="89" t="s">
        <v>25</v>
      </c>
      <c r="C2131" s="89" t="s">
        <v>17</v>
      </c>
      <c r="D2131" s="125" t="s">
        <v>67</v>
      </c>
      <c r="E2131" s="20" t="s">
        <v>110</v>
      </c>
      <c r="F2131" s="20">
        <v>0.53</v>
      </c>
      <c r="G2131" s="20">
        <v>0.22</v>
      </c>
      <c r="H2131" s="20">
        <v>0.64</v>
      </c>
      <c r="I2131" s="20">
        <v>0.1</v>
      </c>
      <c r="J2131" s="20">
        <v>0.26</v>
      </c>
      <c r="K2131" s="20">
        <v>1.7609999999999999</v>
      </c>
      <c r="L2131" s="35">
        <f t="shared" si="101"/>
        <v>0.1</v>
      </c>
      <c r="M2131" s="35">
        <f t="shared" si="102"/>
        <v>1</v>
      </c>
    </row>
    <row r="2132" spans="1:13" ht="27" hidden="1" thickBot="1">
      <c r="A2132" s="35">
        <f t="shared" si="103"/>
        <v>9</v>
      </c>
      <c r="B2132" s="89" t="s">
        <v>25</v>
      </c>
      <c r="C2132" s="89" t="s">
        <v>17</v>
      </c>
      <c r="D2132" s="125" t="s">
        <v>67</v>
      </c>
      <c r="E2132" s="20" t="s">
        <v>111</v>
      </c>
      <c r="F2132" s="20">
        <v>0.53</v>
      </c>
      <c r="G2132" s="20">
        <v>0.2</v>
      </c>
      <c r="H2132" s="20">
        <v>0.64</v>
      </c>
      <c r="I2132" s="20">
        <v>0.1</v>
      </c>
      <c r="J2132" s="20">
        <v>0.22</v>
      </c>
      <c r="K2132" s="20">
        <v>1.6962999999999999</v>
      </c>
      <c r="L2132" s="35">
        <f t="shared" si="101"/>
        <v>0.1</v>
      </c>
      <c r="M2132" s="35">
        <f t="shared" si="102"/>
        <v>1</v>
      </c>
    </row>
    <row r="2133" spans="1:13" ht="40.200000000000003" hidden="1" thickBot="1">
      <c r="A2133" s="35">
        <f t="shared" si="103"/>
        <v>14</v>
      </c>
      <c r="B2133" s="89" t="s">
        <v>25</v>
      </c>
      <c r="C2133" s="89" t="s">
        <v>17</v>
      </c>
      <c r="D2133" s="125" t="s">
        <v>67</v>
      </c>
      <c r="E2133" s="20" t="s">
        <v>112</v>
      </c>
      <c r="F2133" s="20">
        <v>0.53</v>
      </c>
      <c r="G2133" s="20">
        <v>0.2</v>
      </c>
      <c r="H2133" s="20">
        <v>0.64</v>
      </c>
      <c r="I2133" s="20">
        <v>0.1</v>
      </c>
      <c r="J2133" s="20">
        <v>0.22</v>
      </c>
      <c r="K2133" s="20">
        <v>1.6926000000000001</v>
      </c>
      <c r="L2133" s="35">
        <f t="shared" si="101"/>
        <v>0.1</v>
      </c>
      <c r="M2133" s="35">
        <f t="shared" si="102"/>
        <v>1</v>
      </c>
    </row>
    <row r="2134" spans="1:13" ht="40.200000000000003" hidden="1" thickBot="1">
      <c r="A2134" s="35">
        <f t="shared" si="103"/>
        <v>17</v>
      </c>
      <c r="B2134" s="89" t="s">
        <v>25</v>
      </c>
      <c r="C2134" s="89" t="s">
        <v>17</v>
      </c>
      <c r="D2134" s="125" t="s">
        <v>67</v>
      </c>
      <c r="E2134" s="20" t="s">
        <v>113</v>
      </c>
      <c r="F2134" s="20">
        <v>0.53</v>
      </c>
      <c r="G2134" s="20">
        <v>0</v>
      </c>
      <c r="H2134" s="20">
        <v>0.67</v>
      </c>
      <c r="I2134" s="20">
        <v>0.1</v>
      </c>
      <c r="J2134" s="20">
        <v>0.34</v>
      </c>
      <c r="K2134" s="20">
        <v>1.6454</v>
      </c>
      <c r="L2134" s="35">
        <f t="shared" si="101"/>
        <v>0.1</v>
      </c>
      <c r="M2134" s="35">
        <f t="shared" si="102"/>
        <v>1</v>
      </c>
    </row>
    <row r="2135" spans="1:13" ht="14.4" hidden="1" thickBot="1">
      <c r="A2135" s="35">
        <f t="shared" si="103"/>
        <v>2</v>
      </c>
      <c r="B2135" s="89" t="s">
        <v>25</v>
      </c>
      <c r="C2135" s="89" t="s">
        <v>17</v>
      </c>
      <c r="D2135" s="125" t="s">
        <v>67</v>
      </c>
      <c r="E2135" s="20" t="s">
        <v>114</v>
      </c>
      <c r="F2135" s="20">
        <v>0.53</v>
      </c>
      <c r="G2135" s="20">
        <v>0.44</v>
      </c>
      <c r="H2135" s="20">
        <v>0.37</v>
      </c>
      <c r="I2135" s="20">
        <v>0.1</v>
      </c>
      <c r="J2135" s="20">
        <v>0.15</v>
      </c>
      <c r="K2135" s="20">
        <v>1.591</v>
      </c>
      <c r="L2135" s="35">
        <f t="shared" si="101"/>
        <v>0.1</v>
      </c>
      <c r="M2135" s="35">
        <f t="shared" si="102"/>
        <v>1</v>
      </c>
    </row>
    <row r="2136" spans="1:13" ht="27" hidden="1" thickBot="1">
      <c r="A2136" s="35">
        <f t="shared" si="103"/>
        <v>21</v>
      </c>
      <c r="B2136" s="89" t="s">
        <v>25</v>
      </c>
      <c r="C2136" s="89" t="s">
        <v>17</v>
      </c>
      <c r="D2136" s="125" t="s">
        <v>116</v>
      </c>
      <c r="E2136" s="20" t="s">
        <v>117</v>
      </c>
      <c r="F2136" s="20">
        <v>0.31</v>
      </c>
      <c r="G2136" s="20">
        <v>3.09</v>
      </c>
      <c r="H2136" s="20">
        <v>1.05</v>
      </c>
      <c r="I2136" s="20">
        <v>0.2</v>
      </c>
      <c r="J2136" s="20">
        <v>0.19</v>
      </c>
      <c r="K2136" s="20">
        <v>4.8324999999999996</v>
      </c>
      <c r="L2136" s="35">
        <f t="shared" si="101"/>
        <v>0.1</v>
      </c>
      <c r="M2136" s="35">
        <f t="shared" si="102"/>
        <v>2</v>
      </c>
    </row>
    <row r="2137" spans="1:13" ht="27" hidden="1" thickBot="1">
      <c r="A2137" s="35">
        <f t="shared" si="103"/>
        <v>3</v>
      </c>
      <c r="B2137" s="89" t="s">
        <v>25</v>
      </c>
      <c r="C2137" s="89" t="s">
        <v>17</v>
      </c>
      <c r="D2137" s="125" t="s">
        <v>116</v>
      </c>
      <c r="E2137" s="20" t="s">
        <v>118</v>
      </c>
      <c r="F2137" s="20">
        <v>0.31</v>
      </c>
      <c r="G2137" s="20">
        <v>0.03</v>
      </c>
      <c r="H2137" s="20">
        <v>2.5</v>
      </c>
      <c r="I2137" s="20">
        <v>0.1</v>
      </c>
      <c r="J2137" s="20">
        <v>0.13</v>
      </c>
      <c r="K2137" s="20">
        <v>3.0638000000000001</v>
      </c>
      <c r="L2137" s="35">
        <f t="shared" si="101"/>
        <v>0.1</v>
      </c>
      <c r="M2137" s="35">
        <f t="shared" si="102"/>
        <v>1</v>
      </c>
    </row>
    <row r="2138" spans="1:13" ht="27" thickBot="1">
      <c r="A2138" s="35">
        <f t="shared" si="103"/>
        <v>1</v>
      </c>
      <c r="B2138" s="89" t="s">
        <v>25</v>
      </c>
      <c r="C2138" s="89" t="s">
        <v>17</v>
      </c>
      <c r="D2138" s="125" t="s">
        <v>116</v>
      </c>
      <c r="E2138" s="59" t="s">
        <v>119</v>
      </c>
      <c r="F2138" s="20">
        <v>0.31</v>
      </c>
      <c r="G2138" s="20">
        <v>1.31</v>
      </c>
      <c r="H2138" s="20">
        <v>1.05</v>
      </c>
      <c r="I2138" s="20">
        <v>0.1</v>
      </c>
      <c r="J2138" s="20">
        <v>0.2</v>
      </c>
      <c r="K2138" s="20">
        <v>2.9651000000000001</v>
      </c>
      <c r="L2138" s="35">
        <f t="shared" si="101"/>
        <v>0.1</v>
      </c>
      <c r="M2138" s="35">
        <f t="shared" si="102"/>
        <v>1</v>
      </c>
    </row>
    <row r="2139" spans="1:13" ht="40.200000000000003" hidden="1" thickBot="1">
      <c r="A2139" s="35">
        <f t="shared" si="103"/>
        <v>17</v>
      </c>
      <c r="B2139" s="89" t="s">
        <v>25</v>
      </c>
      <c r="C2139" s="89" t="s">
        <v>17</v>
      </c>
      <c r="D2139" s="125" t="s">
        <v>116</v>
      </c>
      <c r="E2139" s="20" t="s">
        <v>120</v>
      </c>
      <c r="F2139" s="20">
        <v>0.31</v>
      </c>
      <c r="G2139" s="20">
        <v>1.3</v>
      </c>
      <c r="H2139" s="20">
        <v>1.05</v>
      </c>
      <c r="I2139" s="20">
        <v>0.1</v>
      </c>
      <c r="J2139" s="20">
        <v>0.2</v>
      </c>
      <c r="K2139" s="20">
        <v>2.9586999999999999</v>
      </c>
      <c r="L2139" s="35">
        <f t="shared" si="101"/>
        <v>0.1</v>
      </c>
      <c r="M2139" s="35">
        <f t="shared" si="102"/>
        <v>1</v>
      </c>
    </row>
    <row r="2140" spans="1:13" ht="27" hidden="1" thickBot="1">
      <c r="A2140" s="35">
        <f t="shared" si="103"/>
        <v>16</v>
      </c>
      <c r="B2140" s="89" t="s">
        <v>25</v>
      </c>
      <c r="C2140" s="89" t="s">
        <v>17</v>
      </c>
      <c r="D2140" s="125" t="s">
        <v>116</v>
      </c>
      <c r="E2140" s="20" t="s">
        <v>121</v>
      </c>
      <c r="F2140" s="20">
        <v>0.31</v>
      </c>
      <c r="G2140" s="20">
        <v>1.17</v>
      </c>
      <c r="H2140" s="20">
        <v>1.05</v>
      </c>
      <c r="I2140" s="20">
        <v>0.1</v>
      </c>
      <c r="J2140" s="20">
        <v>0.15</v>
      </c>
      <c r="K2140" s="20">
        <v>2.7816000000000001</v>
      </c>
      <c r="L2140" s="35">
        <f t="shared" si="101"/>
        <v>0.1</v>
      </c>
      <c r="M2140" s="35">
        <f t="shared" si="102"/>
        <v>1</v>
      </c>
    </row>
    <row r="2141" spans="1:13" ht="27" hidden="1" thickBot="1">
      <c r="A2141" s="35">
        <f t="shared" si="103"/>
        <v>19</v>
      </c>
      <c r="B2141" s="89" t="s">
        <v>25</v>
      </c>
      <c r="C2141" s="89" t="s">
        <v>17</v>
      </c>
      <c r="D2141" s="125" t="s">
        <v>116</v>
      </c>
      <c r="E2141" s="20" t="s">
        <v>122</v>
      </c>
      <c r="F2141" s="20">
        <v>0.31</v>
      </c>
      <c r="G2141" s="20">
        <v>1</v>
      </c>
      <c r="H2141" s="20">
        <v>1.05</v>
      </c>
      <c r="I2141" s="20">
        <v>0.1</v>
      </c>
      <c r="J2141" s="20">
        <v>0.15</v>
      </c>
      <c r="K2141" s="20">
        <v>2.6132</v>
      </c>
      <c r="L2141" s="35">
        <f t="shared" si="101"/>
        <v>0.1</v>
      </c>
      <c r="M2141" s="35">
        <f t="shared" si="102"/>
        <v>1</v>
      </c>
    </row>
    <row r="2142" spans="1:13" ht="27" hidden="1" thickBot="1">
      <c r="A2142" s="35">
        <f t="shared" si="103"/>
        <v>13</v>
      </c>
      <c r="B2142" s="89" t="s">
        <v>25</v>
      </c>
      <c r="C2142" s="89" t="s">
        <v>17</v>
      </c>
      <c r="D2142" s="125" t="s">
        <v>116</v>
      </c>
      <c r="E2142" s="20" t="s">
        <v>123</v>
      </c>
      <c r="F2142" s="20">
        <v>0.31</v>
      </c>
      <c r="G2142" s="20">
        <v>0.94</v>
      </c>
      <c r="H2142" s="20">
        <v>1.05</v>
      </c>
      <c r="I2142" s="20">
        <v>0.1</v>
      </c>
      <c r="J2142" s="20">
        <v>0.13</v>
      </c>
      <c r="K2142" s="20">
        <v>2.5226000000000002</v>
      </c>
      <c r="L2142" s="35">
        <f t="shared" si="101"/>
        <v>0.1</v>
      </c>
      <c r="M2142" s="35">
        <f t="shared" si="102"/>
        <v>1</v>
      </c>
    </row>
    <row r="2143" spans="1:13" ht="27" hidden="1" thickBot="1">
      <c r="A2143" s="35">
        <f t="shared" si="103"/>
        <v>13</v>
      </c>
      <c r="B2143" s="89" t="s">
        <v>25</v>
      </c>
      <c r="C2143" s="89" t="s">
        <v>17</v>
      </c>
      <c r="D2143" s="125" t="s">
        <v>116</v>
      </c>
      <c r="E2143" s="20" t="s">
        <v>125</v>
      </c>
      <c r="F2143" s="20">
        <v>0.31</v>
      </c>
      <c r="G2143" s="20">
        <v>0.91</v>
      </c>
      <c r="H2143" s="20">
        <v>0.97</v>
      </c>
      <c r="I2143" s="20">
        <v>0.1</v>
      </c>
      <c r="J2143" s="20">
        <v>0.13</v>
      </c>
      <c r="K2143" s="20">
        <v>2.4144000000000001</v>
      </c>
      <c r="L2143" s="35">
        <f t="shared" si="101"/>
        <v>0.1</v>
      </c>
      <c r="M2143" s="35">
        <f t="shared" si="102"/>
        <v>1</v>
      </c>
    </row>
    <row r="2144" spans="1:13" ht="27" hidden="1" thickBot="1">
      <c r="A2144" s="35">
        <f t="shared" si="103"/>
        <v>5</v>
      </c>
      <c r="B2144" s="89" t="s">
        <v>25</v>
      </c>
      <c r="C2144" s="89" t="s">
        <v>17</v>
      </c>
      <c r="D2144" s="125" t="s">
        <v>116</v>
      </c>
      <c r="E2144" s="20" t="s">
        <v>124</v>
      </c>
      <c r="F2144" s="20">
        <v>0.31</v>
      </c>
      <c r="G2144" s="20">
        <v>0.87</v>
      </c>
      <c r="H2144" s="20">
        <v>1.05</v>
      </c>
      <c r="I2144" s="20">
        <v>0.1</v>
      </c>
      <c r="J2144" s="20">
        <v>0.08</v>
      </c>
      <c r="K2144" s="20">
        <v>2.4104000000000001</v>
      </c>
      <c r="L2144" s="35">
        <f t="shared" si="101"/>
        <v>0.1</v>
      </c>
      <c r="M2144" s="35">
        <f t="shared" si="102"/>
        <v>1</v>
      </c>
    </row>
    <row r="2145" spans="1:13" ht="14.4" hidden="1" thickBot="1">
      <c r="A2145" s="35">
        <f t="shared" si="103"/>
        <v>2</v>
      </c>
      <c r="B2145" s="89" t="s">
        <v>25</v>
      </c>
      <c r="C2145" s="89" t="s">
        <v>17</v>
      </c>
      <c r="D2145" s="125" t="s">
        <v>116</v>
      </c>
      <c r="E2145" s="20" t="s">
        <v>183</v>
      </c>
      <c r="F2145" s="20">
        <v>0.31</v>
      </c>
      <c r="G2145" s="20">
        <v>0.71</v>
      </c>
      <c r="H2145" s="20">
        <v>1.05</v>
      </c>
      <c r="I2145" s="20">
        <v>0.1</v>
      </c>
      <c r="J2145" s="20">
        <v>0.15</v>
      </c>
      <c r="K2145" s="20">
        <v>2.3123</v>
      </c>
      <c r="L2145" s="35">
        <f t="shared" si="101"/>
        <v>0.1</v>
      </c>
      <c r="M2145" s="35">
        <f t="shared" si="102"/>
        <v>1</v>
      </c>
    </row>
    <row r="2146" spans="1:13" ht="27" hidden="1" thickBot="1">
      <c r="A2146" s="35">
        <f t="shared" si="103"/>
        <v>10</v>
      </c>
      <c r="B2146" s="89" t="s">
        <v>25</v>
      </c>
      <c r="C2146" s="89" t="s">
        <v>17</v>
      </c>
      <c r="D2146" s="125" t="s">
        <v>116</v>
      </c>
      <c r="E2146" s="20" t="s">
        <v>126</v>
      </c>
      <c r="F2146" s="20">
        <v>0.31</v>
      </c>
      <c r="G2146" s="20">
        <v>0.71</v>
      </c>
      <c r="H2146" s="20">
        <v>1.05</v>
      </c>
      <c r="I2146" s="20">
        <v>0.1</v>
      </c>
      <c r="J2146" s="20">
        <v>0.14000000000000001</v>
      </c>
      <c r="K2146" s="20">
        <v>2.3105000000000002</v>
      </c>
      <c r="L2146" s="35">
        <f t="shared" si="101"/>
        <v>0.1</v>
      </c>
      <c r="M2146" s="35">
        <f t="shared" si="102"/>
        <v>1</v>
      </c>
    </row>
    <row r="2147" spans="1:13" ht="27" hidden="1" thickBot="1">
      <c r="A2147" s="35">
        <f t="shared" si="103"/>
        <v>7</v>
      </c>
      <c r="B2147" s="89" t="s">
        <v>25</v>
      </c>
      <c r="C2147" s="89" t="s">
        <v>17</v>
      </c>
      <c r="D2147" s="125" t="s">
        <v>116</v>
      </c>
      <c r="E2147" s="20" t="s">
        <v>127</v>
      </c>
      <c r="F2147" s="20">
        <v>0.31</v>
      </c>
      <c r="G2147" s="20">
        <v>0.71</v>
      </c>
      <c r="H2147" s="20">
        <v>1.05</v>
      </c>
      <c r="I2147" s="20">
        <v>0.1</v>
      </c>
      <c r="J2147" s="20">
        <v>0.12</v>
      </c>
      <c r="K2147" s="20">
        <v>2.2924000000000002</v>
      </c>
      <c r="L2147" s="35">
        <f t="shared" si="101"/>
        <v>0.1</v>
      </c>
      <c r="M2147" s="35">
        <f t="shared" si="102"/>
        <v>1</v>
      </c>
    </row>
    <row r="2148" spans="1:13" ht="40.200000000000003" hidden="1" thickBot="1">
      <c r="A2148" s="35">
        <f t="shared" si="103"/>
        <v>23</v>
      </c>
      <c r="B2148" s="89" t="s">
        <v>25</v>
      </c>
      <c r="C2148" s="89" t="s">
        <v>17</v>
      </c>
      <c r="D2148" s="125" t="s">
        <v>116</v>
      </c>
      <c r="E2148" s="20" t="s">
        <v>128</v>
      </c>
      <c r="F2148" s="20">
        <v>0.31</v>
      </c>
      <c r="G2148" s="20">
        <v>0.68</v>
      </c>
      <c r="H2148" s="20">
        <v>1.05</v>
      </c>
      <c r="I2148" s="20">
        <v>0.1</v>
      </c>
      <c r="J2148" s="20">
        <v>0.11</v>
      </c>
      <c r="K2148" s="20">
        <v>2.2532999999999999</v>
      </c>
      <c r="L2148" s="35">
        <f t="shared" si="101"/>
        <v>0.1</v>
      </c>
      <c r="M2148" s="35">
        <f t="shared" si="102"/>
        <v>1</v>
      </c>
    </row>
    <row r="2149" spans="1:13" ht="40.200000000000003" hidden="1" thickBot="1">
      <c r="A2149" s="35">
        <f t="shared" si="103"/>
        <v>23</v>
      </c>
      <c r="B2149" s="89" t="s">
        <v>25</v>
      </c>
      <c r="C2149" s="89" t="s">
        <v>17</v>
      </c>
      <c r="D2149" s="125" t="s">
        <v>116</v>
      </c>
      <c r="E2149" s="20" t="s">
        <v>129</v>
      </c>
      <c r="F2149" s="20">
        <v>0.31</v>
      </c>
      <c r="G2149" s="20">
        <v>0.67</v>
      </c>
      <c r="H2149" s="20">
        <v>1.05</v>
      </c>
      <c r="I2149" s="20">
        <v>0.1</v>
      </c>
      <c r="J2149" s="20">
        <v>0.1</v>
      </c>
      <c r="K2149" s="20">
        <v>2.2328000000000001</v>
      </c>
      <c r="L2149" s="35">
        <f t="shared" si="101"/>
        <v>0.1</v>
      </c>
      <c r="M2149" s="35">
        <f t="shared" si="102"/>
        <v>1</v>
      </c>
    </row>
    <row r="2150" spans="1:13" ht="27" hidden="1" thickBot="1">
      <c r="A2150" s="35">
        <f t="shared" si="103"/>
        <v>9</v>
      </c>
      <c r="B2150" s="89" t="s">
        <v>25</v>
      </c>
      <c r="C2150" s="89" t="s">
        <v>17</v>
      </c>
      <c r="D2150" s="125" t="s">
        <v>116</v>
      </c>
      <c r="E2150" s="20" t="s">
        <v>130</v>
      </c>
      <c r="F2150" s="20">
        <v>0.31</v>
      </c>
      <c r="G2150" s="20">
        <v>0.57999999999999996</v>
      </c>
      <c r="H2150" s="20">
        <v>1.05</v>
      </c>
      <c r="I2150" s="20">
        <v>0.1</v>
      </c>
      <c r="J2150" s="20">
        <v>0.14000000000000001</v>
      </c>
      <c r="K2150" s="20">
        <v>2.1789000000000001</v>
      </c>
      <c r="L2150" s="35">
        <f t="shared" si="101"/>
        <v>0.1</v>
      </c>
      <c r="M2150" s="35">
        <f t="shared" si="102"/>
        <v>1</v>
      </c>
    </row>
    <row r="2151" spans="1:13" ht="27" hidden="1" thickBot="1">
      <c r="A2151" s="35">
        <f t="shared" si="103"/>
        <v>11</v>
      </c>
      <c r="B2151" s="89" t="s">
        <v>25</v>
      </c>
      <c r="C2151" s="89" t="s">
        <v>17</v>
      </c>
      <c r="D2151" s="125" t="s">
        <v>116</v>
      </c>
      <c r="E2151" s="20" t="s">
        <v>131</v>
      </c>
      <c r="F2151" s="20">
        <v>0.31</v>
      </c>
      <c r="G2151" s="20">
        <v>0.57999999999999996</v>
      </c>
      <c r="H2151" s="20">
        <v>1.05</v>
      </c>
      <c r="I2151" s="20">
        <v>0.1</v>
      </c>
      <c r="J2151" s="20">
        <v>0.13</v>
      </c>
      <c r="K2151" s="20">
        <v>2.1667000000000001</v>
      </c>
      <c r="L2151" s="35">
        <f t="shared" si="101"/>
        <v>0.1</v>
      </c>
      <c r="M2151" s="35">
        <f t="shared" si="102"/>
        <v>1</v>
      </c>
    </row>
    <row r="2152" spans="1:13" ht="27" hidden="1" thickBot="1">
      <c r="A2152" s="35">
        <f t="shared" si="103"/>
        <v>9</v>
      </c>
      <c r="B2152" s="89" t="s">
        <v>25</v>
      </c>
      <c r="C2152" s="89" t="s">
        <v>17</v>
      </c>
      <c r="D2152" s="125" t="s">
        <v>116</v>
      </c>
      <c r="E2152" s="20" t="s">
        <v>132</v>
      </c>
      <c r="F2152" s="20">
        <v>0.31</v>
      </c>
      <c r="G2152" s="20">
        <v>0.61</v>
      </c>
      <c r="H2152" s="20">
        <v>1.05</v>
      </c>
      <c r="I2152" s="20">
        <v>0.1</v>
      </c>
      <c r="J2152" s="20">
        <v>0.09</v>
      </c>
      <c r="K2152" s="20">
        <v>2.1608999999999998</v>
      </c>
      <c r="L2152" s="35">
        <f t="shared" si="101"/>
        <v>0.1</v>
      </c>
      <c r="M2152" s="35">
        <f t="shared" si="102"/>
        <v>1</v>
      </c>
    </row>
    <row r="2153" spans="1:13" ht="40.200000000000003" hidden="1" thickBot="1">
      <c r="A2153" s="35">
        <f t="shared" si="103"/>
        <v>23</v>
      </c>
      <c r="B2153" s="89" t="s">
        <v>25</v>
      </c>
      <c r="C2153" s="89" t="s">
        <v>17</v>
      </c>
      <c r="D2153" s="125" t="s">
        <v>116</v>
      </c>
      <c r="E2153" s="20" t="s">
        <v>133</v>
      </c>
      <c r="F2153" s="20">
        <v>0.31</v>
      </c>
      <c r="G2153" s="20">
        <v>0.67</v>
      </c>
      <c r="H2153" s="20">
        <v>0.97</v>
      </c>
      <c r="I2153" s="20">
        <v>0.1</v>
      </c>
      <c r="J2153" s="20">
        <v>0.1</v>
      </c>
      <c r="K2153" s="20">
        <v>2.1520999999999999</v>
      </c>
      <c r="L2153" s="35">
        <f t="shared" si="101"/>
        <v>0.1</v>
      </c>
      <c r="M2153" s="35">
        <f t="shared" si="102"/>
        <v>1</v>
      </c>
    </row>
    <row r="2154" spans="1:13" ht="27" hidden="1" thickBot="1">
      <c r="A2154" s="35">
        <f t="shared" si="103"/>
        <v>9</v>
      </c>
      <c r="B2154" s="89" t="s">
        <v>25</v>
      </c>
      <c r="C2154" s="89" t="s">
        <v>17</v>
      </c>
      <c r="D2154" s="125" t="s">
        <v>116</v>
      </c>
      <c r="E2154" s="20" t="s">
        <v>134</v>
      </c>
      <c r="F2154" s="20">
        <v>0.31</v>
      </c>
      <c r="G2154" s="20">
        <v>0.61</v>
      </c>
      <c r="H2154" s="20">
        <v>0.97</v>
      </c>
      <c r="I2154" s="20">
        <v>0.1</v>
      </c>
      <c r="J2154" s="20">
        <v>0.09</v>
      </c>
      <c r="K2154" s="20">
        <v>2.0746000000000002</v>
      </c>
      <c r="L2154" s="35">
        <f t="shared" si="101"/>
        <v>0.1</v>
      </c>
      <c r="M2154" s="35">
        <f t="shared" si="102"/>
        <v>1</v>
      </c>
    </row>
    <row r="2155" spans="1:13" ht="27" hidden="1" thickBot="1">
      <c r="A2155" s="35">
        <f t="shared" si="103"/>
        <v>7</v>
      </c>
      <c r="B2155" s="89" t="s">
        <v>25</v>
      </c>
      <c r="C2155" s="89" t="s">
        <v>17</v>
      </c>
      <c r="D2155" s="125" t="s">
        <v>116</v>
      </c>
      <c r="E2155" s="20" t="s">
        <v>135</v>
      </c>
      <c r="F2155" s="20">
        <v>0.31</v>
      </c>
      <c r="G2155" s="20">
        <v>0.49</v>
      </c>
      <c r="H2155" s="20">
        <v>1.05</v>
      </c>
      <c r="I2155" s="20">
        <v>0.1</v>
      </c>
      <c r="J2155" s="20">
        <v>7.0000000000000007E-2</v>
      </c>
      <c r="K2155" s="20">
        <v>2.0137999999999998</v>
      </c>
      <c r="L2155" s="35">
        <f t="shared" si="101"/>
        <v>0.1</v>
      </c>
      <c r="M2155" s="35">
        <f t="shared" si="102"/>
        <v>1</v>
      </c>
    </row>
    <row r="2156" spans="1:13" ht="27" hidden="1" thickBot="1">
      <c r="A2156" s="35">
        <f t="shared" si="103"/>
        <v>11</v>
      </c>
      <c r="B2156" s="89" t="s">
        <v>25</v>
      </c>
      <c r="C2156" s="89" t="s">
        <v>17</v>
      </c>
      <c r="D2156" s="125" t="s">
        <v>116</v>
      </c>
      <c r="E2156" s="20" t="s">
        <v>136</v>
      </c>
      <c r="F2156" s="20">
        <v>0.31</v>
      </c>
      <c r="G2156" s="20">
        <v>0.46</v>
      </c>
      <c r="H2156" s="20">
        <v>1.05</v>
      </c>
      <c r="I2156" s="20">
        <v>0.1</v>
      </c>
      <c r="J2156" s="20">
        <v>0.08</v>
      </c>
      <c r="K2156" s="20">
        <v>1.9994000000000001</v>
      </c>
      <c r="L2156" s="35">
        <f t="shared" si="101"/>
        <v>0.1</v>
      </c>
      <c r="M2156" s="35">
        <f t="shared" si="102"/>
        <v>1</v>
      </c>
    </row>
    <row r="2157" spans="1:13" ht="40.200000000000003" hidden="1" thickBot="1">
      <c r="A2157" s="35">
        <f t="shared" si="103"/>
        <v>6</v>
      </c>
      <c r="B2157" s="89" t="s">
        <v>25</v>
      </c>
      <c r="C2157" s="89" t="s">
        <v>17</v>
      </c>
      <c r="D2157" s="125" t="s">
        <v>116</v>
      </c>
      <c r="E2157" s="20" t="s">
        <v>137</v>
      </c>
      <c r="F2157" s="20">
        <v>0.31</v>
      </c>
      <c r="G2157" s="20">
        <v>0.51</v>
      </c>
      <c r="H2157" s="20">
        <v>0.97</v>
      </c>
      <c r="I2157" s="20">
        <v>0.1</v>
      </c>
      <c r="J2157" s="20">
        <v>0.1</v>
      </c>
      <c r="K2157" s="20">
        <v>1.9810000000000001</v>
      </c>
      <c r="L2157" s="35">
        <f t="shared" si="101"/>
        <v>0.1</v>
      </c>
      <c r="M2157" s="35">
        <f t="shared" si="102"/>
        <v>1</v>
      </c>
    </row>
    <row r="2158" spans="1:13" ht="14.4" hidden="1" thickBot="1">
      <c r="A2158" s="35">
        <f t="shared" si="103"/>
        <v>8</v>
      </c>
      <c r="B2158" s="89" t="s">
        <v>25</v>
      </c>
      <c r="C2158" s="89" t="s">
        <v>17</v>
      </c>
      <c r="D2158" s="125" t="s">
        <v>116</v>
      </c>
      <c r="E2158" s="20" t="s">
        <v>184</v>
      </c>
      <c r="F2158" s="20">
        <v>0.31</v>
      </c>
      <c r="G2158" s="20">
        <v>0.3</v>
      </c>
      <c r="H2158" s="20">
        <v>1.05</v>
      </c>
      <c r="I2158" s="20">
        <v>0.2</v>
      </c>
      <c r="J2158" s="20">
        <v>0.12</v>
      </c>
      <c r="K2158" s="20">
        <v>1.9735</v>
      </c>
      <c r="L2158" s="35">
        <f t="shared" si="101"/>
        <v>0.1</v>
      </c>
      <c r="M2158" s="35">
        <f t="shared" si="102"/>
        <v>2</v>
      </c>
    </row>
    <row r="2159" spans="1:13" ht="14.4" hidden="1" thickBot="1">
      <c r="A2159" s="35">
        <f t="shared" si="103"/>
        <v>8</v>
      </c>
      <c r="B2159" s="89" t="s">
        <v>25</v>
      </c>
      <c r="C2159" s="89" t="s">
        <v>17</v>
      </c>
      <c r="D2159" s="125" t="s">
        <v>116</v>
      </c>
      <c r="E2159" s="20" t="s">
        <v>185</v>
      </c>
      <c r="F2159" s="20">
        <v>0.31</v>
      </c>
      <c r="G2159" s="20">
        <v>0.3</v>
      </c>
      <c r="H2159" s="20">
        <v>0.97</v>
      </c>
      <c r="I2159" s="20">
        <v>0.2</v>
      </c>
      <c r="J2159" s="20">
        <v>0.12</v>
      </c>
      <c r="K2159" s="20">
        <v>1.8905000000000001</v>
      </c>
      <c r="L2159" s="35">
        <f t="shared" si="101"/>
        <v>0.1</v>
      </c>
      <c r="M2159" s="35">
        <f t="shared" si="102"/>
        <v>2</v>
      </c>
    </row>
    <row r="2160" spans="1:13" ht="40.200000000000003" hidden="1" thickBot="1">
      <c r="A2160" s="35">
        <f t="shared" si="103"/>
        <v>14</v>
      </c>
      <c r="B2160" s="89" t="s">
        <v>25</v>
      </c>
      <c r="C2160" s="89" t="s">
        <v>17</v>
      </c>
      <c r="D2160" s="125" t="s">
        <v>116</v>
      </c>
      <c r="E2160" s="20" t="s">
        <v>138</v>
      </c>
      <c r="F2160" s="20">
        <v>0.31</v>
      </c>
      <c r="G2160" s="20">
        <v>0.31</v>
      </c>
      <c r="H2160" s="20">
        <v>1.05</v>
      </c>
      <c r="I2160" s="20">
        <v>0.1</v>
      </c>
      <c r="J2160" s="20">
        <v>0.1</v>
      </c>
      <c r="K2160" s="20">
        <v>1.8734</v>
      </c>
      <c r="L2160" s="35">
        <f t="shared" ref="L2160:L2223" si="104">_xlfn.MINIFS($I$1455:$I$2460,$B$1455:$B$2460,B2160,$D$1455:$D$2460,D2160)</f>
        <v>0.1</v>
      </c>
      <c r="M2160" s="35">
        <f t="shared" ref="M2160:M2223" si="105">ROUND(I2160/L2160,0)</f>
        <v>1</v>
      </c>
    </row>
    <row r="2161" spans="1:13" ht="27" hidden="1" thickBot="1">
      <c r="A2161" s="35">
        <f t="shared" si="103"/>
        <v>12</v>
      </c>
      <c r="B2161" s="89" t="s">
        <v>25</v>
      </c>
      <c r="C2161" s="89" t="s">
        <v>17</v>
      </c>
      <c r="D2161" s="125" t="s">
        <v>116</v>
      </c>
      <c r="E2161" s="20" t="s">
        <v>186</v>
      </c>
      <c r="F2161" s="20">
        <v>0.31</v>
      </c>
      <c r="G2161" s="20">
        <v>0.3</v>
      </c>
      <c r="H2161" s="20">
        <v>1.05</v>
      </c>
      <c r="I2161" s="20">
        <v>0.1</v>
      </c>
      <c r="J2161" s="20">
        <v>0.11</v>
      </c>
      <c r="K2161" s="20">
        <v>1.8653</v>
      </c>
      <c r="L2161" s="35">
        <f t="shared" si="104"/>
        <v>0.1</v>
      </c>
      <c r="M2161" s="35">
        <f t="shared" si="105"/>
        <v>1</v>
      </c>
    </row>
    <row r="2162" spans="1:13" ht="27" hidden="1" thickBot="1">
      <c r="A2162" s="35">
        <f t="shared" si="103"/>
        <v>3</v>
      </c>
      <c r="B2162" s="89" t="s">
        <v>25</v>
      </c>
      <c r="C2162" s="89" t="s">
        <v>17</v>
      </c>
      <c r="D2162" s="125" t="s">
        <v>116</v>
      </c>
      <c r="E2162" s="20" t="s">
        <v>139</v>
      </c>
      <c r="F2162" s="20">
        <v>0.31</v>
      </c>
      <c r="G2162" s="20">
        <v>0.28000000000000003</v>
      </c>
      <c r="H2162" s="20">
        <v>1.05</v>
      </c>
      <c r="I2162" s="20">
        <v>0.1</v>
      </c>
      <c r="J2162" s="20">
        <v>0.12</v>
      </c>
      <c r="K2162" s="20">
        <v>1.8577999999999999</v>
      </c>
      <c r="L2162" s="35">
        <f t="shared" si="104"/>
        <v>0.1</v>
      </c>
      <c r="M2162" s="35">
        <f t="shared" si="105"/>
        <v>1</v>
      </c>
    </row>
    <row r="2163" spans="1:13" ht="27" hidden="1" thickBot="1">
      <c r="A2163" s="35">
        <f t="shared" si="103"/>
        <v>19</v>
      </c>
      <c r="B2163" s="89" t="s">
        <v>25</v>
      </c>
      <c r="C2163" s="89" t="s">
        <v>17</v>
      </c>
      <c r="D2163" s="125" t="s">
        <v>116</v>
      </c>
      <c r="E2163" s="20" t="s">
        <v>140</v>
      </c>
      <c r="F2163" s="20">
        <v>0.31</v>
      </c>
      <c r="G2163" s="20">
        <v>0.33</v>
      </c>
      <c r="H2163" s="20">
        <v>1.05</v>
      </c>
      <c r="I2163" s="20">
        <v>0.1</v>
      </c>
      <c r="J2163" s="20">
        <v>0.06</v>
      </c>
      <c r="K2163" s="20">
        <v>1.85</v>
      </c>
      <c r="L2163" s="35">
        <f t="shared" si="104"/>
        <v>0.1</v>
      </c>
      <c r="M2163" s="35">
        <f t="shared" si="105"/>
        <v>1</v>
      </c>
    </row>
    <row r="2164" spans="1:13" ht="40.200000000000003" hidden="1" thickBot="1">
      <c r="A2164" s="35">
        <f t="shared" si="103"/>
        <v>14</v>
      </c>
      <c r="B2164" s="89" t="s">
        <v>25</v>
      </c>
      <c r="C2164" s="89" t="s">
        <v>17</v>
      </c>
      <c r="D2164" s="125" t="s">
        <v>116</v>
      </c>
      <c r="E2164" s="20" t="s">
        <v>141</v>
      </c>
      <c r="F2164" s="20">
        <v>0.31</v>
      </c>
      <c r="G2164" s="20">
        <v>0.31</v>
      </c>
      <c r="H2164" s="20">
        <v>1.05</v>
      </c>
      <c r="I2164" s="20">
        <v>0.1</v>
      </c>
      <c r="J2164" s="20">
        <v>7.0000000000000007E-2</v>
      </c>
      <c r="K2164" s="20">
        <v>1.8408</v>
      </c>
      <c r="L2164" s="35">
        <f t="shared" si="104"/>
        <v>0.1</v>
      </c>
      <c r="M2164" s="35">
        <f t="shared" si="105"/>
        <v>1</v>
      </c>
    </row>
    <row r="2165" spans="1:13" ht="27" hidden="1" thickBot="1">
      <c r="A2165" s="35">
        <f t="shared" si="103"/>
        <v>5</v>
      </c>
      <c r="B2165" s="89" t="s">
        <v>25</v>
      </c>
      <c r="C2165" s="89" t="s">
        <v>17</v>
      </c>
      <c r="D2165" s="125" t="s">
        <v>116</v>
      </c>
      <c r="E2165" s="20" t="s">
        <v>142</v>
      </c>
      <c r="F2165" s="20">
        <v>0.31</v>
      </c>
      <c r="G2165" s="20">
        <v>0.36</v>
      </c>
      <c r="H2165" s="20">
        <v>0.97</v>
      </c>
      <c r="I2165" s="20">
        <v>0.1</v>
      </c>
      <c r="J2165" s="20">
        <v>0.09</v>
      </c>
      <c r="K2165" s="20">
        <v>1.829</v>
      </c>
      <c r="L2165" s="35">
        <f t="shared" si="104"/>
        <v>0.1</v>
      </c>
      <c r="M2165" s="35">
        <f t="shared" si="105"/>
        <v>1</v>
      </c>
    </row>
    <row r="2166" spans="1:13" ht="27" hidden="1" thickBot="1">
      <c r="A2166" s="35">
        <f t="shared" si="103"/>
        <v>18</v>
      </c>
      <c r="B2166" s="89" t="s">
        <v>25</v>
      </c>
      <c r="C2166" s="89" t="s">
        <v>17</v>
      </c>
      <c r="D2166" s="125" t="s">
        <v>116</v>
      </c>
      <c r="E2166" s="20" t="s">
        <v>187</v>
      </c>
      <c r="F2166" s="20">
        <v>0.32</v>
      </c>
      <c r="G2166" s="20">
        <v>0.17</v>
      </c>
      <c r="H2166" s="20">
        <v>1.05</v>
      </c>
      <c r="I2166" s="20">
        <v>0.1</v>
      </c>
      <c r="J2166" s="20">
        <v>0.15</v>
      </c>
      <c r="K2166" s="20">
        <v>1.7835000000000001</v>
      </c>
      <c r="L2166" s="35">
        <f t="shared" si="104"/>
        <v>0.1</v>
      </c>
      <c r="M2166" s="35">
        <f t="shared" si="105"/>
        <v>1</v>
      </c>
    </row>
    <row r="2167" spans="1:13" ht="40.200000000000003" hidden="1" thickBot="1">
      <c r="A2167" s="35">
        <f t="shared" si="103"/>
        <v>14</v>
      </c>
      <c r="B2167" s="89" t="s">
        <v>25</v>
      </c>
      <c r="C2167" s="89" t="s">
        <v>17</v>
      </c>
      <c r="D2167" s="125" t="s">
        <v>116</v>
      </c>
      <c r="E2167" s="20" t="s">
        <v>143</v>
      </c>
      <c r="F2167" s="20">
        <v>0.31</v>
      </c>
      <c r="G2167" s="20">
        <v>0.31</v>
      </c>
      <c r="H2167" s="20">
        <v>0.97</v>
      </c>
      <c r="I2167" s="20">
        <v>0.1</v>
      </c>
      <c r="J2167" s="20">
        <v>7.0000000000000007E-2</v>
      </c>
      <c r="K2167" s="20">
        <v>1.7601</v>
      </c>
      <c r="L2167" s="35">
        <f t="shared" si="104"/>
        <v>0.1</v>
      </c>
      <c r="M2167" s="35">
        <f t="shared" si="105"/>
        <v>1</v>
      </c>
    </row>
    <row r="2168" spans="1:13" ht="27" hidden="1" thickBot="1">
      <c r="A2168" s="35">
        <f t="shared" si="103"/>
        <v>12</v>
      </c>
      <c r="B2168" s="89" t="s">
        <v>25</v>
      </c>
      <c r="C2168" s="89" t="s">
        <v>17</v>
      </c>
      <c r="D2168" s="125" t="s">
        <v>116</v>
      </c>
      <c r="E2168" s="20" t="s">
        <v>188</v>
      </c>
      <c r="F2168" s="20">
        <v>0.31</v>
      </c>
      <c r="G2168" s="20">
        <v>0.26</v>
      </c>
      <c r="H2168" s="20">
        <v>1.05</v>
      </c>
      <c r="I2168" s="20">
        <v>0.1</v>
      </c>
      <c r="J2168" s="20">
        <v>0.04</v>
      </c>
      <c r="K2168" s="20">
        <v>1.7563</v>
      </c>
      <c r="L2168" s="35">
        <f t="shared" si="104"/>
        <v>0.1</v>
      </c>
      <c r="M2168" s="35">
        <f t="shared" si="105"/>
        <v>1</v>
      </c>
    </row>
    <row r="2169" spans="1:13" ht="27" hidden="1" thickBot="1">
      <c r="A2169" s="35">
        <f t="shared" si="103"/>
        <v>12</v>
      </c>
      <c r="B2169" s="89" t="s">
        <v>25</v>
      </c>
      <c r="C2169" s="89" t="s">
        <v>17</v>
      </c>
      <c r="D2169" s="125" t="s">
        <v>116</v>
      </c>
      <c r="E2169" s="20" t="s">
        <v>189</v>
      </c>
      <c r="F2169" s="20">
        <v>0.31</v>
      </c>
      <c r="G2169" s="20">
        <v>0.3</v>
      </c>
      <c r="H2169" s="20">
        <v>0.97</v>
      </c>
      <c r="I2169" s="20">
        <v>0.1</v>
      </c>
      <c r="J2169" s="20">
        <v>0.08</v>
      </c>
      <c r="K2169" s="20">
        <v>1.7523</v>
      </c>
      <c r="L2169" s="35">
        <f t="shared" si="104"/>
        <v>0.1</v>
      </c>
      <c r="M2169" s="35">
        <f t="shared" si="105"/>
        <v>1</v>
      </c>
    </row>
    <row r="2170" spans="1:13" ht="27" hidden="1" thickBot="1">
      <c r="A2170" s="35">
        <f t="shared" si="103"/>
        <v>3</v>
      </c>
      <c r="B2170" s="89" t="s">
        <v>25</v>
      </c>
      <c r="C2170" s="89" t="s">
        <v>17</v>
      </c>
      <c r="D2170" s="125" t="s">
        <v>116</v>
      </c>
      <c r="E2170" s="20" t="s">
        <v>144</v>
      </c>
      <c r="F2170" s="20">
        <v>0.31</v>
      </c>
      <c r="G2170" s="20">
        <v>0.28000000000000003</v>
      </c>
      <c r="H2170" s="20">
        <v>0.97</v>
      </c>
      <c r="I2170" s="20">
        <v>0.1</v>
      </c>
      <c r="J2170" s="20">
        <v>7.0000000000000007E-2</v>
      </c>
      <c r="K2170" s="20">
        <v>1.7202999999999999</v>
      </c>
      <c r="L2170" s="35">
        <f t="shared" si="104"/>
        <v>0.1</v>
      </c>
      <c r="M2170" s="35">
        <f t="shared" si="105"/>
        <v>1</v>
      </c>
    </row>
    <row r="2171" spans="1:13" ht="40.200000000000003" hidden="1" thickBot="1">
      <c r="A2171" s="35">
        <f t="shared" si="103"/>
        <v>4</v>
      </c>
      <c r="B2171" s="89" t="s">
        <v>25</v>
      </c>
      <c r="C2171" s="89" t="s">
        <v>17</v>
      </c>
      <c r="D2171" s="125" t="s">
        <v>116</v>
      </c>
      <c r="E2171" s="20" t="s">
        <v>190</v>
      </c>
      <c r="F2171" s="20">
        <v>0.31</v>
      </c>
      <c r="G2171" s="20">
        <v>0.1</v>
      </c>
      <c r="H2171" s="20">
        <v>1.05</v>
      </c>
      <c r="I2171" s="20">
        <v>0.1</v>
      </c>
      <c r="J2171" s="20">
        <v>0.13</v>
      </c>
      <c r="K2171" s="20">
        <v>1.6835</v>
      </c>
      <c r="L2171" s="35">
        <f t="shared" si="104"/>
        <v>0.1</v>
      </c>
      <c r="M2171" s="35">
        <f t="shared" si="105"/>
        <v>1</v>
      </c>
    </row>
    <row r="2172" spans="1:13" ht="40.200000000000003" hidden="1" thickBot="1">
      <c r="A2172" s="35">
        <f t="shared" si="103"/>
        <v>6</v>
      </c>
      <c r="B2172" s="89" t="s">
        <v>25</v>
      </c>
      <c r="C2172" s="89" t="s">
        <v>17</v>
      </c>
      <c r="D2172" s="125" t="s">
        <v>116</v>
      </c>
      <c r="E2172" s="20" t="s">
        <v>145</v>
      </c>
      <c r="F2172" s="20">
        <v>0.31</v>
      </c>
      <c r="G2172" s="20">
        <v>0.1</v>
      </c>
      <c r="H2172" s="20">
        <v>1.05</v>
      </c>
      <c r="I2172" s="20">
        <v>0.1</v>
      </c>
      <c r="J2172" s="20">
        <v>0.08</v>
      </c>
      <c r="K2172" s="20">
        <v>1.6368</v>
      </c>
      <c r="L2172" s="35">
        <f t="shared" si="104"/>
        <v>0.1</v>
      </c>
      <c r="M2172" s="35">
        <f t="shared" si="105"/>
        <v>1</v>
      </c>
    </row>
    <row r="2173" spans="1:13" ht="27" hidden="1" thickBot="1">
      <c r="A2173" s="35">
        <f t="shared" si="103"/>
        <v>15</v>
      </c>
      <c r="B2173" s="89" t="s">
        <v>25</v>
      </c>
      <c r="C2173" s="89" t="s">
        <v>17</v>
      </c>
      <c r="D2173" s="125" t="s">
        <v>116</v>
      </c>
      <c r="E2173" s="20" t="s">
        <v>191</v>
      </c>
      <c r="F2173" s="20">
        <v>0.31</v>
      </c>
      <c r="G2173" s="20">
        <v>0</v>
      </c>
      <c r="H2173" s="20">
        <v>1.05</v>
      </c>
      <c r="I2173" s="20">
        <v>0.1</v>
      </c>
      <c r="J2173" s="20">
        <v>0.1</v>
      </c>
      <c r="K2173" s="20">
        <v>1.5631999999999999</v>
      </c>
      <c r="L2173" s="35">
        <f t="shared" si="104"/>
        <v>0.1</v>
      </c>
      <c r="M2173" s="35">
        <f t="shared" si="105"/>
        <v>1</v>
      </c>
    </row>
    <row r="2174" spans="1:13" ht="27" hidden="1" thickBot="1">
      <c r="A2174" s="35">
        <f t="shared" si="103"/>
        <v>15</v>
      </c>
      <c r="B2174" s="89" t="s">
        <v>25</v>
      </c>
      <c r="C2174" s="89" t="s">
        <v>17</v>
      </c>
      <c r="D2174" s="125" t="s">
        <v>116</v>
      </c>
      <c r="E2174" s="20" t="s">
        <v>192</v>
      </c>
      <c r="F2174" s="20">
        <v>0.31</v>
      </c>
      <c r="G2174" s="20">
        <v>0</v>
      </c>
      <c r="H2174" s="20">
        <v>1.05</v>
      </c>
      <c r="I2174" s="20">
        <v>0.1</v>
      </c>
      <c r="J2174" s="20">
        <v>0.1</v>
      </c>
      <c r="K2174" s="20">
        <v>1.5567</v>
      </c>
      <c r="L2174" s="35">
        <f t="shared" si="104"/>
        <v>0.1</v>
      </c>
      <c r="M2174" s="35">
        <f t="shared" si="105"/>
        <v>1</v>
      </c>
    </row>
    <row r="2175" spans="1:13" ht="40.200000000000003" hidden="1" thickBot="1">
      <c r="A2175" s="35">
        <f t="shared" si="103"/>
        <v>17</v>
      </c>
      <c r="B2175" s="89" t="s">
        <v>25</v>
      </c>
      <c r="C2175" s="89" t="s">
        <v>17</v>
      </c>
      <c r="D2175" s="125" t="s">
        <v>116</v>
      </c>
      <c r="E2175" s="20" t="s">
        <v>147</v>
      </c>
      <c r="F2175" s="20">
        <v>0.31</v>
      </c>
      <c r="G2175" s="20">
        <v>0</v>
      </c>
      <c r="H2175" s="20">
        <v>1.05</v>
      </c>
      <c r="I2175" s="20">
        <v>0.1</v>
      </c>
      <c r="J2175" s="20">
        <v>0.08</v>
      </c>
      <c r="K2175" s="20">
        <v>1.5418000000000001</v>
      </c>
      <c r="L2175" s="35">
        <f t="shared" si="104"/>
        <v>0.1</v>
      </c>
      <c r="M2175" s="35">
        <f t="shared" si="105"/>
        <v>1</v>
      </c>
    </row>
    <row r="2176" spans="1:13" ht="40.200000000000003" hidden="1" thickBot="1">
      <c r="A2176" s="35">
        <f t="shared" si="103"/>
        <v>4</v>
      </c>
      <c r="B2176" s="89" t="s">
        <v>25</v>
      </c>
      <c r="C2176" s="89" t="s">
        <v>17</v>
      </c>
      <c r="D2176" s="125" t="s">
        <v>116</v>
      </c>
      <c r="E2176" s="20" t="s">
        <v>193</v>
      </c>
      <c r="F2176" s="20">
        <v>0.31</v>
      </c>
      <c r="G2176" s="20">
        <v>0</v>
      </c>
      <c r="H2176" s="20">
        <v>1.05</v>
      </c>
      <c r="I2176" s="20">
        <v>0.1</v>
      </c>
      <c r="J2176" s="20">
        <v>0.08</v>
      </c>
      <c r="K2176" s="20">
        <v>1.538</v>
      </c>
      <c r="L2176" s="35">
        <f t="shared" si="104"/>
        <v>0.1</v>
      </c>
      <c r="M2176" s="35">
        <f t="shared" si="105"/>
        <v>1</v>
      </c>
    </row>
    <row r="2177" spans="1:13" ht="14.4" hidden="1" thickBot="1">
      <c r="A2177" s="35">
        <f t="shared" si="103"/>
        <v>2</v>
      </c>
      <c r="B2177" s="89" t="s">
        <v>25</v>
      </c>
      <c r="C2177" s="89" t="s">
        <v>17</v>
      </c>
      <c r="D2177" s="125" t="s">
        <v>116</v>
      </c>
      <c r="E2177" s="20" t="s">
        <v>194</v>
      </c>
      <c r="F2177" s="20">
        <v>0.31</v>
      </c>
      <c r="G2177" s="20">
        <v>0</v>
      </c>
      <c r="H2177" s="20">
        <v>1.05</v>
      </c>
      <c r="I2177" s="20">
        <v>0.1</v>
      </c>
      <c r="J2177" s="20">
        <v>7.0000000000000007E-2</v>
      </c>
      <c r="K2177" s="20">
        <v>1.5290999999999999</v>
      </c>
      <c r="L2177" s="35">
        <f t="shared" si="104"/>
        <v>0.1</v>
      </c>
      <c r="M2177" s="35">
        <f t="shared" si="105"/>
        <v>1</v>
      </c>
    </row>
    <row r="2178" spans="1:13" ht="27" hidden="1" thickBot="1">
      <c r="A2178" s="35">
        <f t="shared" si="103"/>
        <v>10</v>
      </c>
      <c r="B2178" s="89" t="s">
        <v>25</v>
      </c>
      <c r="C2178" s="89" t="s">
        <v>17</v>
      </c>
      <c r="D2178" s="125" t="s">
        <v>116</v>
      </c>
      <c r="E2178" s="20" t="s">
        <v>148</v>
      </c>
      <c r="F2178" s="20">
        <v>0.31</v>
      </c>
      <c r="G2178" s="20">
        <v>0</v>
      </c>
      <c r="H2178" s="20">
        <v>1.05</v>
      </c>
      <c r="I2178" s="20">
        <v>0.1</v>
      </c>
      <c r="J2178" s="20">
        <v>7.0000000000000007E-2</v>
      </c>
      <c r="K2178" s="20">
        <v>1.5243</v>
      </c>
      <c r="L2178" s="35">
        <f t="shared" si="104"/>
        <v>0.1</v>
      </c>
      <c r="M2178" s="35">
        <f t="shared" si="105"/>
        <v>1</v>
      </c>
    </row>
    <row r="2179" spans="1:13" ht="27" thickBot="1">
      <c r="A2179" s="35">
        <f t="shared" si="103"/>
        <v>1</v>
      </c>
      <c r="B2179" s="89" t="s">
        <v>25</v>
      </c>
      <c r="C2179" s="89" t="s">
        <v>17</v>
      </c>
      <c r="D2179" s="125" t="s">
        <v>116</v>
      </c>
      <c r="E2179" s="59" t="s">
        <v>149</v>
      </c>
      <c r="F2179" s="20">
        <v>0.31</v>
      </c>
      <c r="G2179" s="20">
        <v>0</v>
      </c>
      <c r="H2179" s="20">
        <v>1.05</v>
      </c>
      <c r="I2179" s="20">
        <v>0.1</v>
      </c>
      <c r="J2179" s="20">
        <v>0.06</v>
      </c>
      <c r="K2179" s="20">
        <v>1.5224</v>
      </c>
      <c r="L2179" s="35">
        <f t="shared" si="104"/>
        <v>0.1</v>
      </c>
      <c r="M2179" s="35">
        <f t="shared" si="105"/>
        <v>1</v>
      </c>
    </row>
    <row r="2180" spans="1:13" ht="27" hidden="1" thickBot="1">
      <c r="A2180" s="35">
        <f t="shared" si="103"/>
        <v>7</v>
      </c>
      <c r="B2180" s="89" t="s">
        <v>25</v>
      </c>
      <c r="C2180" s="89" t="s">
        <v>17</v>
      </c>
      <c r="D2180" s="125" t="s">
        <v>116</v>
      </c>
      <c r="E2180" s="20" t="s">
        <v>150</v>
      </c>
      <c r="F2180" s="20">
        <v>0.31</v>
      </c>
      <c r="G2180" s="20">
        <v>0.08</v>
      </c>
      <c r="H2180" s="20">
        <v>0.97</v>
      </c>
      <c r="I2180" s="20">
        <v>0.1</v>
      </c>
      <c r="J2180" s="20">
        <v>7.0000000000000007E-2</v>
      </c>
      <c r="K2180" s="20">
        <v>1.5213000000000001</v>
      </c>
      <c r="L2180" s="35">
        <f t="shared" si="104"/>
        <v>0.1</v>
      </c>
      <c r="M2180" s="35">
        <f t="shared" si="105"/>
        <v>1</v>
      </c>
    </row>
    <row r="2181" spans="1:13" ht="40.200000000000003" hidden="1" thickBot="1">
      <c r="A2181" s="35">
        <f t="shared" si="103"/>
        <v>17</v>
      </c>
      <c r="B2181" s="89" t="s">
        <v>25</v>
      </c>
      <c r="C2181" s="89" t="s">
        <v>17</v>
      </c>
      <c r="D2181" s="125" t="s">
        <v>116</v>
      </c>
      <c r="E2181" s="20" t="s">
        <v>152</v>
      </c>
      <c r="F2181" s="20">
        <v>0.31</v>
      </c>
      <c r="G2181" s="20">
        <v>0</v>
      </c>
      <c r="H2181" s="20">
        <v>0.97</v>
      </c>
      <c r="I2181" s="20">
        <v>0.1</v>
      </c>
      <c r="J2181" s="20">
        <v>0.08</v>
      </c>
      <c r="K2181" s="20">
        <v>1.4550000000000001</v>
      </c>
      <c r="L2181" s="35">
        <f t="shared" si="104"/>
        <v>0.1</v>
      </c>
      <c r="M2181" s="35">
        <f t="shared" si="105"/>
        <v>1</v>
      </c>
    </row>
    <row r="2182" spans="1:13" ht="27" thickBot="1">
      <c r="A2182" s="35">
        <f t="shared" ref="A2182:A2245" si="106">IF(E2182="",0,--SUBSTITUTE(TRIM(RIGHT(SUBSTITUTE(E2182,"(",REPT(" ",99)),99)),")",))</f>
        <v>1</v>
      </c>
      <c r="B2182" s="89" t="s">
        <v>25</v>
      </c>
      <c r="C2182" s="89" t="s">
        <v>17</v>
      </c>
      <c r="D2182" s="125" t="s">
        <v>116</v>
      </c>
      <c r="E2182" s="59" t="s">
        <v>153</v>
      </c>
      <c r="F2182" s="20">
        <v>0.31</v>
      </c>
      <c r="G2182" s="20">
        <v>0</v>
      </c>
      <c r="H2182" s="20">
        <v>0.97</v>
      </c>
      <c r="I2182" s="20">
        <v>0.1</v>
      </c>
      <c r="J2182" s="20">
        <v>0.06</v>
      </c>
      <c r="K2182" s="20">
        <v>1.4356</v>
      </c>
      <c r="L2182" s="35">
        <f t="shared" si="104"/>
        <v>0.1</v>
      </c>
      <c r="M2182" s="35">
        <f t="shared" si="105"/>
        <v>1</v>
      </c>
    </row>
    <row r="2183" spans="1:13" ht="27" hidden="1" thickBot="1">
      <c r="A2183" s="35">
        <f t="shared" si="106"/>
        <v>13</v>
      </c>
      <c r="B2183" s="89" t="s">
        <v>25</v>
      </c>
      <c r="C2183" s="89" t="s">
        <v>17</v>
      </c>
      <c r="D2183" s="125" t="s">
        <v>116</v>
      </c>
      <c r="E2183" s="20" t="s">
        <v>154</v>
      </c>
      <c r="F2183" s="20">
        <v>0.31</v>
      </c>
      <c r="G2183" s="20">
        <v>0.69</v>
      </c>
      <c r="H2183" s="20">
        <v>0.24</v>
      </c>
      <c r="I2183" s="20">
        <v>0.1</v>
      </c>
      <c r="J2183" s="20">
        <v>0.06</v>
      </c>
      <c r="K2183" s="20">
        <v>1.4044000000000001</v>
      </c>
      <c r="L2183" s="35">
        <f t="shared" si="104"/>
        <v>0.1</v>
      </c>
      <c r="M2183" s="35">
        <f t="shared" si="105"/>
        <v>1</v>
      </c>
    </row>
    <row r="2184" spans="1:13" ht="27" hidden="1" thickBot="1">
      <c r="A2184" s="35">
        <f t="shared" si="106"/>
        <v>15</v>
      </c>
      <c r="B2184" s="89" t="s">
        <v>25</v>
      </c>
      <c r="C2184" s="89" t="s">
        <v>17</v>
      </c>
      <c r="D2184" s="125" t="s">
        <v>155</v>
      </c>
      <c r="E2184" s="20" t="s">
        <v>195</v>
      </c>
      <c r="F2184" s="20">
        <v>0.28000000000000003</v>
      </c>
      <c r="G2184" s="20">
        <v>0.31</v>
      </c>
      <c r="H2184" s="20">
        <v>3.72</v>
      </c>
      <c r="I2184" s="20">
        <v>0.26</v>
      </c>
      <c r="J2184" s="20">
        <v>0.23</v>
      </c>
      <c r="K2184" s="20">
        <v>4.8002000000000002</v>
      </c>
      <c r="L2184" s="35">
        <f t="shared" si="104"/>
        <v>0.26</v>
      </c>
      <c r="M2184" s="35">
        <f t="shared" si="105"/>
        <v>1</v>
      </c>
    </row>
    <row r="2185" spans="1:13" ht="27" hidden="1" thickBot="1">
      <c r="A2185" s="35">
        <f t="shared" si="106"/>
        <v>16</v>
      </c>
      <c r="B2185" s="89" t="s">
        <v>25</v>
      </c>
      <c r="C2185" s="89" t="s">
        <v>17</v>
      </c>
      <c r="D2185" s="125" t="s">
        <v>155</v>
      </c>
      <c r="E2185" s="20" t="s">
        <v>156</v>
      </c>
      <c r="F2185" s="20">
        <v>0.28000000000000003</v>
      </c>
      <c r="G2185" s="20">
        <v>0.28999999999999998</v>
      </c>
      <c r="H2185" s="20">
        <v>3.72</v>
      </c>
      <c r="I2185" s="20">
        <v>0.26</v>
      </c>
      <c r="J2185" s="20">
        <v>0.19</v>
      </c>
      <c r="K2185" s="20">
        <v>4.7355</v>
      </c>
      <c r="L2185" s="35">
        <f t="shared" si="104"/>
        <v>0.26</v>
      </c>
      <c r="M2185" s="35">
        <f t="shared" si="105"/>
        <v>1</v>
      </c>
    </row>
    <row r="2186" spans="1:13" ht="27" hidden="1" thickBot="1">
      <c r="A2186" s="35">
        <f t="shared" si="106"/>
        <v>11</v>
      </c>
      <c r="B2186" s="89" t="s">
        <v>25</v>
      </c>
      <c r="C2186" s="89" t="s">
        <v>17</v>
      </c>
      <c r="D2186" s="125" t="s">
        <v>155</v>
      </c>
      <c r="E2186" s="20" t="s">
        <v>157</v>
      </c>
      <c r="F2186" s="20">
        <v>0.28000000000000003</v>
      </c>
      <c r="G2186" s="20">
        <v>0.69</v>
      </c>
      <c r="H2186" s="20">
        <v>2.98</v>
      </c>
      <c r="I2186" s="20">
        <v>0.26</v>
      </c>
      <c r="J2186" s="20">
        <v>0.17</v>
      </c>
      <c r="K2186" s="20">
        <v>4.3765000000000001</v>
      </c>
      <c r="L2186" s="35">
        <f t="shared" si="104"/>
        <v>0.26</v>
      </c>
      <c r="M2186" s="35">
        <f t="shared" si="105"/>
        <v>1</v>
      </c>
    </row>
    <row r="2187" spans="1:13" ht="14.4" hidden="1" thickBot="1">
      <c r="A2187" s="35">
        <f t="shared" si="106"/>
        <v>8</v>
      </c>
      <c r="B2187" s="89" t="s">
        <v>25</v>
      </c>
      <c r="C2187" s="89" t="s">
        <v>17</v>
      </c>
      <c r="D2187" s="125" t="s">
        <v>155</v>
      </c>
      <c r="E2187" s="20" t="s">
        <v>196</v>
      </c>
      <c r="F2187" s="20">
        <v>0.28000000000000003</v>
      </c>
      <c r="G2187" s="20">
        <v>0.12</v>
      </c>
      <c r="H2187" s="20">
        <v>2.98</v>
      </c>
      <c r="I2187" s="20">
        <v>0.51</v>
      </c>
      <c r="J2187" s="20">
        <v>0.2</v>
      </c>
      <c r="K2187" s="20">
        <v>4.0880999999999998</v>
      </c>
      <c r="L2187" s="35">
        <f t="shared" si="104"/>
        <v>0.26</v>
      </c>
      <c r="M2187" s="35">
        <f t="shared" si="105"/>
        <v>2</v>
      </c>
    </row>
    <row r="2188" spans="1:13" ht="27" hidden="1" thickBot="1">
      <c r="A2188" s="35">
        <f t="shared" si="106"/>
        <v>21</v>
      </c>
      <c r="B2188" s="89" t="s">
        <v>25</v>
      </c>
      <c r="C2188" s="89" t="s">
        <v>17</v>
      </c>
      <c r="D2188" s="125" t="s">
        <v>155</v>
      </c>
      <c r="E2188" s="20" t="s">
        <v>165</v>
      </c>
      <c r="F2188" s="20">
        <v>0.28000000000000003</v>
      </c>
      <c r="G2188" s="20">
        <v>1.72</v>
      </c>
      <c r="H2188" s="20">
        <v>1.34</v>
      </c>
      <c r="I2188" s="20">
        <v>0.51</v>
      </c>
      <c r="J2188" s="20">
        <v>0.15</v>
      </c>
      <c r="K2188" s="20">
        <v>4.0137999999999998</v>
      </c>
      <c r="L2188" s="35">
        <f t="shared" si="104"/>
        <v>0.26</v>
      </c>
      <c r="M2188" s="35">
        <f t="shared" si="105"/>
        <v>2</v>
      </c>
    </row>
    <row r="2189" spans="1:13" ht="27" hidden="1" thickBot="1">
      <c r="A2189" s="35">
        <f t="shared" si="106"/>
        <v>10</v>
      </c>
      <c r="B2189" s="89" t="s">
        <v>25</v>
      </c>
      <c r="C2189" s="89" t="s">
        <v>17</v>
      </c>
      <c r="D2189" s="125" t="s">
        <v>155</v>
      </c>
      <c r="E2189" s="20" t="s">
        <v>158</v>
      </c>
      <c r="F2189" s="20">
        <v>0.28000000000000003</v>
      </c>
      <c r="G2189" s="20">
        <v>0.44</v>
      </c>
      <c r="H2189" s="20">
        <v>2.98</v>
      </c>
      <c r="I2189" s="20">
        <v>0.26</v>
      </c>
      <c r="J2189" s="20">
        <v>0.06</v>
      </c>
      <c r="K2189" s="20">
        <v>4.0122</v>
      </c>
      <c r="L2189" s="35">
        <f t="shared" si="104"/>
        <v>0.26</v>
      </c>
      <c r="M2189" s="35">
        <f t="shared" si="105"/>
        <v>1</v>
      </c>
    </row>
    <row r="2190" spans="1:13" ht="27" hidden="1" thickBot="1">
      <c r="A2190" s="35">
        <f t="shared" si="106"/>
        <v>5</v>
      </c>
      <c r="B2190" s="89" t="s">
        <v>25</v>
      </c>
      <c r="C2190" s="89" t="s">
        <v>17</v>
      </c>
      <c r="D2190" s="125" t="s">
        <v>155</v>
      </c>
      <c r="E2190" s="20" t="s">
        <v>159</v>
      </c>
      <c r="F2190" s="20">
        <v>0.28000000000000003</v>
      </c>
      <c r="G2190" s="20">
        <v>0.28999999999999998</v>
      </c>
      <c r="H2190" s="20">
        <v>2.98</v>
      </c>
      <c r="I2190" s="20">
        <v>0.26</v>
      </c>
      <c r="J2190" s="20">
        <v>0.13</v>
      </c>
      <c r="K2190" s="20">
        <v>3.9390000000000001</v>
      </c>
      <c r="L2190" s="35">
        <f t="shared" si="104"/>
        <v>0.26</v>
      </c>
      <c r="M2190" s="35">
        <f t="shared" si="105"/>
        <v>1</v>
      </c>
    </row>
    <row r="2191" spans="1:13" ht="40.200000000000003" hidden="1" thickBot="1">
      <c r="A2191" s="35">
        <f t="shared" si="106"/>
        <v>4</v>
      </c>
      <c r="B2191" s="89" t="s">
        <v>25</v>
      </c>
      <c r="C2191" s="89" t="s">
        <v>17</v>
      </c>
      <c r="D2191" s="125" t="s">
        <v>155</v>
      </c>
      <c r="E2191" s="20" t="s">
        <v>197</v>
      </c>
      <c r="F2191" s="20">
        <v>0.28000000000000003</v>
      </c>
      <c r="G2191" s="20">
        <v>0.22</v>
      </c>
      <c r="H2191" s="20">
        <v>2.98</v>
      </c>
      <c r="I2191" s="20">
        <v>0.26</v>
      </c>
      <c r="J2191" s="20">
        <v>0.19</v>
      </c>
      <c r="K2191" s="20">
        <v>3.9274</v>
      </c>
      <c r="L2191" s="35">
        <f t="shared" si="104"/>
        <v>0.26</v>
      </c>
      <c r="M2191" s="35">
        <f t="shared" si="105"/>
        <v>1</v>
      </c>
    </row>
    <row r="2192" spans="1:13" ht="27" hidden="1" thickBot="1">
      <c r="A2192" s="35">
        <f t="shared" si="106"/>
        <v>19</v>
      </c>
      <c r="B2192" s="89" t="s">
        <v>25</v>
      </c>
      <c r="C2192" s="89" t="s">
        <v>17</v>
      </c>
      <c r="D2192" s="125" t="s">
        <v>155</v>
      </c>
      <c r="E2192" s="20" t="s">
        <v>161</v>
      </c>
      <c r="F2192" s="20">
        <v>0.28000000000000003</v>
      </c>
      <c r="G2192" s="20">
        <v>0.16</v>
      </c>
      <c r="H2192" s="20">
        <v>2.98</v>
      </c>
      <c r="I2192" s="20">
        <v>0.26</v>
      </c>
      <c r="J2192" s="20">
        <v>0.15</v>
      </c>
      <c r="K2192" s="20">
        <v>3.8273000000000001</v>
      </c>
      <c r="L2192" s="35">
        <f t="shared" si="104"/>
        <v>0.26</v>
      </c>
      <c r="M2192" s="35">
        <f t="shared" si="105"/>
        <v>1</v>
      </c>
    </row>
    <row r="2193" spans="1:13" ht="27" hidden="1" thickBot="1">
      <c r="A2193" s="35">
        <f t="shared" si="106"/>
        <v>18</v>
      </c>
      <c r="B2193" s="89" t="s">
        <v>25</v>
      </c>
      <c r="C2193" s="89" t="s">
        <v>17</v>
      </c>
      <c r="D2193" s="125" t="s">
        <v>155</v>
      </c>
      <c r="E2193" s="20" t="s">
        <v>198</v>
      </c>
      <c r="F2193" s="20">
        <v>0.28999999999999998</v>
      </c>
      <c r="G2193" s="20">
        <v>0.13</v>
      </c>
      <c r="H2193" s="20">
        <v>2.98</v>
      </c>
      <c r="I2193" s="20">
        <v>0.26</v>
      </c>
      <c r="J2193" s="20">
        <v>0.15</v>
      </c>
      <c r="K2193" s="20">
        <v>3.8085</v>
      </c>
      <c r="L2193" s="35">
        <f t="shared" si="104"/>
        <v>0.26</v>
      </c>
      <c r="M2193" s="35">
        <f t="shared" si="105"/>
        <v>1</v>
      </c>
    </row>
    <row r="2194" spans="1:13" ht="27" hidden="1" thickBot="1">
      <c r="A2194" s="35">
        <f t="shared" si="106"/>
        <v>13</v>
      </c>
      <c r="B2194" s="89" t="s">
        <v>25</v>
      </c>
      <c r="C2194" s="89" t="s">
        <v>17</v>
      </c>
      <c r="D2194" s="125" t="s">
        <v>155</v>
      </c>
      <c r="E2194" s="20" t="s">
        <v>162</v>
      </c>
      <c r="F2194" s="20">
        <v>0.28000000000000003</v>
      </c>
      <c r="G2194" s="20">
        <v>0.2</v>
      </c>
      <c r="H2194" s="20">
        <v>2.98</v>
      </c>
      <c r="I2194" s="20">
        <v>0.26</v>
      </c>
      <c r="J2194" s="20">
        <v>0.06</v>
      </c>
      <c r="K2194" s="20">
        <v>3.7844000000000002</v>
      </c>
      <c r="L2194" s="35">
        <f t="shared" si="104"/>
        <v>0.26</v>
      </c>
      <c r="M2194" s="35">
        <f t="shared" si="105"/>
        <v>1</v>
      </c>
    </row>
    <row r="2195" spans="1:13" ht="14.4" hidden="1" thickBot="1">
      <c r="A2195" s="35">
        <f t="shared" si="106"/>
        <v>2</v>
      </c>
      <c r="B2195" s="89" t="s">
        <v>25</v>
      </c>
      <c r="C2195" s="89" t="s">
        <v>17</v>
      </c>
      <c r="D2195" s="125" t="s">
        <v>155</v>
      </c>
      <c r="E2195" s="20" t="s">
        <v>199</v>
      </c>
      <c r="F2195" s="20">
        <v>0.28000000000000003</v>
      </c>
      <c r="G2195" s="20">
        <v>0</v>
      </c>
      <c r="H2195" s="20">
        <v>2.98</v>
      </c>
      <c r="I2195" s="20">
        <v>0.26</v>
      </c>
      <c r="J2195" s="20">
        <v>0.17</v>
      </c>
      <c r="K2195" s="20">
        <v>3.6878000000000002</v>
      </c>
      <c r="L2195" s="35">
        <f t="shared" si="104"/>
        <v>0.26</v>
      </c>
      <c r="M2195" s="35">
        <f t="shared" si="105"/>
        <v>1</v>
      </c>
    </row>
    <row r="2196" spans="1:13" ht="27" hidden="1" thickBot="1">
      <c r="A2196" s="35">
        <f t="shared" si="106"/>
        <v>3</v>
      </c>
      <c r="B2196" s="89" t="s">
        <v>25</v>
      </c>
      <c r="C2196" s="89" t="s">
        <v>17</v>
      </c>
      <c r="D2196" s="125" t="s">
        <v>155</v>
      </c>
      <c r="E2196" s="20" t="s">
        <v>163</v>
      </c>
      <c r="F2196" s="20">
        <v>0.28000000000000003</v>
      </c>
      <c r="G2196" s="20">
        <v>0.02</v>
      </c>
      <c r="H2196" s="20">
        <v>2.98</v>
      </c>
      <c r="I2196" s="20">
        <v>0.26</v>
      </c>
      <c r="J2196" s="20">
        <v>0.14000000000000001</v>
      </c>
      <c r="K2196" s="20">
        <v>3.6739000000000002</v>
      </c>
      <c r="L2196" s="35">
        <f t="shared" si="104"/>
        <v>0.26</v>
      </c>
      <c r="M2196" s="35">
        <f t="shared" si="105"/>
        <v>1</v>
      </c>
    </row>
    <row r="2197" spans="1:13" ht="40.200000000000003" hidden="1" thickBot="1">
      <c r="A2197" s="35">
        <f t="shared" si="106"/>
        <v>6</v>
      </c>
      <c r="B2197" s="89" t="s">
        <v>25</v>
      </c>
      <c r="C2197" s="89" t="s">
        <v>17</v>
      </c>
      <c r="D2197" s="125" t="s">
        <v>155</v>
      </c>
      <c r="E2197" s="20" t="s">
        <v>164</v>
      </c>
      <c r="F2197" s="20">
        <v>0.28000000000000003</v>
      </c>
      <c r="G2197" s="20">
        <v>0</v>
      </c>
      <c r="H2197" s="20">
        <v>2.98</v>
      </c>
      <c r="I2197" s="20">
        <v>0.26</v>
      </c>
      <c r="J2197" s="20">
        <v>0.14000000000000001</v>
      </c>
      <c r="K2197" s="20">
        <v>3.6612</v>
      </c>
      <c r="L2197" s="35">
        <f t="shared" si="104"/>
        <v>0.26</v>
      </c>
      <c r="M2197" s="35">
        <f t="shared" si="105"/>
        <v>1</v>
      </c>
    </row>
    <row r="2198" spans="1:13" ht="27" hidden="1" thickBot="1">
      <c r="A2198" s="35">
        <f t="shared" si="106"/>
        <v>21</v>
      </c>
      <c r="B2198" s="89" t="s">
        <v>25</v>
      </c>
      <c r="C2198" s="89" t="s">
        <v>17</v>
      </c>
      <c r="D2198" s="125" t="s">
        <v>155</v>
      </c>
      <c r="E2198" s="20" t="s">
        <v>166</v>
      </c>
      <c r="F2198" s="20">
        <v>0.32</v>
      </c>
      <c r="G2198" s="20">
        <v>1.44</v>
      </c>
      <c r="H2198" s="20">
        <v>0.89</v>
      </c>
      <c r="I2198" s="20">
        <v>0.51</v>
      </c>
      <c r="J2198" s="20">
        <v>0.17</v>
      </c>
      <c r="K2198" s="20">
        <v>3.3331</v>
      </c>
      <c r="L2198" s="35">
        <f t="shared" si="104"/>
        <v>0.26</v>
      </c>
      <c r="M2198" s="35">
        <f t="shared" si="105"/>
        <v>2</v>
      </c>
    </row>
    <row r="2199" spans="1:13" ht="27" hidden="1" thickBot="1">
      <c r="A2199" s="35">
        <f t="shared" si="106"/>
        <v>12</v>
      </c>
      <c r="B2199" s="89" t="s">
        <v>25</v>
      </c>
      <c r="C2199" s="89" t="s">
        <v>17</v>
      </c>
      <c r="D2199" s="125" t="s">
        <v>155</v>
      </c>
      <c r="E2199" s="20" t="s">
        <v>200</v>
      </c>
      <c r="F2199" s="20">
        <v>0.28000000000000003</v>
      </c>
      <c r="G2199" s="20">
        <v>0.8</v>
      </c>
      <c r="H2199" s="20">
        <v>0.89</v>
      </c>
      <c r="I2199" s="20">
        <v>0.26</v>
      </c>
      <c r="J2199" s="20">
        <v>0.15</v>
      </c>
      <c r="K2199" s="20">
        <v>2.3761000000000001</v>
      </c>
      <c r="L2199" s="35">
        <f t="shared" si="104"/>
        <v>0.26</v>
      </c>
      <c r="M2199" s="35">
        <f t="shared" si="105"/>
        <v>1</v>
      </c>
    </row>
    <row r="2200" spans="1:13" ht="27" hidden="1" thickBot="1">
      <c r="A2200" s="35">
        <f t="shared" si="106"/>
        <v>13</v>
      </c>
      <c r="B2200" s="89" t="s">
        <v>25</v>
      </c>
      <c r="C2200" s="89" t="s">
        <v>17</v>
      </c>
      <c r="D2200" s="125" t="s">
        <v>155</v>
      </c>
      <c r="E2200" s="20" t="s">
        <v>167</v>
      </c>
      <c r="F2200" s="20">
        <v>0.28000000000000003</v>
      </c>
      <c r="G2200" s="20">
        <v>0.63</v>
      </c>
      <c r="H2200" s="20">
        <v>0.89</v>
      </c>
      <c r="I2200" s="20">
        <v>0.26</v>
      </c>
      <c r="J2200" s="20">
        <v>0.15</v>
      </c>
      <c r="K2200" s="20">
        <v>2.2128000000000001</v>
      </c>
      <c r="L2200" s="35">
        <f t="shared" si="104"/>
        <v>0.26</v>
      </c>
      <c r="M2200" s="35">
        <f t="shared" si="105"/>
        <v>1</v>
      </c>
    </row>
    <row r="2201" spans="1:13" ht="40.200000000000003" hidden="1" thickBot="1">
      <c r="A2201" s="35">
        <f t="shared" si="106"/>
        <v>14</v>
      </c>
      <c r="B2201" s="89" t="s">
        <v>25</v>
      </c>
      <c r="C2201" s="89" t="s">
        <v>17</v>
      </c>
      <c r="D2201" s="125" t="s">
        <v>155</v>
      </c>
      <c r="E2201" s="20" t="s">
        <v>168</v>
      </c>
      <c r="F2201" s="20">
        <v>0.28000000000000003</v>
      </c>
      <c r="G2201" s="20">
        <v>0.63</v>
      </c>
      <c r="H2201" s="20">
        <v>0.89</v>
      </c>
      <c r="I2201" s="20">
        <v>0.26</v>
      </c>
      <c r="J2201" s="20">
        <v>0.14000000000000001</v>
      </c>
      <c r="K2201" s="20">
        <v>2.2044000000000001</v>
      </c>
      <c r="L2201" s="35">
        <f t="shared" si="104"/>
        <v>0.26</v>
      </c>
      <c r="M2201" s="35">
        <f t="shared" si="105"/>
        <v>1</v>
      </c>
    </row>
    <row r="2202" spans="1:13" ht="14.4" hidden="1" thickBot="1">
      <c r="A2202" s="35">
        <f t="shared" si="106"/>
        <v>8</v>
      </c>
      <c r="B2202" s="89" t="s">
        <v>25</v>
      </c>
      <c r="C2202" s="89" t="s">
        <v>17</v>
      </c>
      <c r="D2202" s="125" t="s">
        <v>155</v>
      </c>
      <c r="E2202" s="20" t="s">
        <v>201</v>
      </c>
      <c r="F2202" s="20">
        <v>0.28000000000000003</v>
      </c>
      <c r="G2202" s="20">
        <v>0.28999999999999998</v>
      </c>
      <c r="H2202" s="20">
        <v>0.89</v>
      </c>
      <c r="I2202" s="20">
        <v>0.51</v>
      </c>
      <c r="J2202" s="20">
        <v>0.15</v>
      </c>
      <c r="K2202" s="20">
        <v>2.1318000000000001</v>
      </c>
      <c r="L2202" s="35">
        <f t="shared" si="104"/>
        <v>0.26</v>
      </c>
      <c r="M2202" s="35">
        <f t="shared" si="105"/>
        <v>2</v>
      </c>
    </row>
    <row r="2203" spans="1:13" ht="40.200000000000003" hidden="1" thickBot="1">
      <c r="A2203" s="35">
        <f t="shared" si="106"/>
        <v>6</v>
      </c>
      <c r="B2203" s="89" t="s">
        <v>25</v>
      </c>
      <c r="C2203" s="89" t="s">
        <v>17</v>
      </c>
      <c r="D2203" s="125" t="s">
        <v>155</v>
      </c>
      <c r="E2203" s="20" t="s">
        <v>169</v>
      </c>
      <c r="F2203" s="20">
        <v>0.28000000000000003</v>
      </c>
      <c r="G2203" s="20">
        <v>0.56999999999999995</v>
      </c>
      <c r="H2203" s="20">
        <v>0.89</v>
      </c>
      <c r="I2203" s="20">
        <v>0.26</v>
      </c>
      <c r="J2203" s="20">
        <v>0.13</v>
      </c>
      <c r="K2203" s="20">
        <v>2.1293000000000002</v>
      </c>
      <c r="L2203" s="35">
        <f t="shared" si="104"/>
        <v>0.26</v>
      </c>
      <c r="M2203" s="35">
        <f t="shared" si="105"/>
        <v>1</v>
      </c>
    </row>
    <row r="2204" spans="1:13" ht="27" hidden="1" thickBot="1">
      <c r="A2204" s="35">
        <f t="shared" si="106"/>
        <v>9</v>
      </c>
      <c r="B2204" s="89" t="s">
        <v>25</v>
      </c>
      <c r="C2204" s="89" t="s">
        <v>17</v>
      </c>
      <c r="D2204" s="125" t="s">
        <v>155</v>
      </c>
      <c r="E2204" s="20" t="s">
        <v>170</v>
      </c>
      <c r="F2204" s="20">
        <v>0.28000000000000003</v>
      </c>
      <c r="G2204" s="20">
        <v>0.55000000000000004</v>
      </c>
      <c r="H2204" s="20">
        <v>0.89</v>
      </c>
      <c r="I2204" s="20">
        <v>0.26</v>
      </c>
      <c r="J2204" s="20">
        <v>0.14000000000000001</v>
      </c>
      <c r="K2204" s="20">
        <v>2.1175999999999999</v>
      </c>
      <c r="L2204" s="35">
        <f t="shared" si="104"/>
        <v>0.26</v>
      </c>
      <c r="M2204" s="35">
        <f t="shared" si="105"/>
        <v>1</v>
      </c>
    </row>
    <row r="2205" spans="1:13" ht="40.200000000000003" hidden="1" thickBot="1">
      <c r="A2205" s="35">
        <f t="shared" si="106"/>
        <v>17</v>
      </c>
      <c r="B2205" s="89" t="s">
        <v>25</v>
      </c>
      <c r="C2205" s="89" t="s">
        <v>17</v>
      </c>
      <c r="D2205" s="125" t="s">
        <v>155</v>
      </c>
      <c r="E2205" s="20" t="s">
        <v>171</v>
      </c>
      <c r="F2205" s="20">
        <v>0.28000000000000003</v>
      </c>
      <c r="G2205" s="20">
        <v>0.52</v>
      </c>
      <c r="H2205" s="20">
        <v>0.89</v>
      </c>
      <c r="I2205" s="20">
        <v>0.26</v>
      </c>
      <c r="J2205" s="20">
        <v>0.15</v>
      </c>
      <c r="K2205" s="20">
        <v>2.1084999999999998</v>
      </c>
      <c r="L2205" s="35">
        <f t="shared" si="104"/>
        <v>0.26</v>
      </c>
      <c r="M2205" s="35">
        <f t="shared" si="105"/>
        <v>1</v>
      </c>
    </row>
    <row r="2206" spans="1:13" ht="27" hidden="1" thickBot="1">
      <c r="A2206" s="35">
        <f t="shared" si="106"/>
        <v>19</v>
      </c>
      <c r="B2206" s="89" t="s">
        <v>25</v>
      </c>
      <c r="C2206" s="89" t="s">
        <v>17</v>
      </c>
      <c r="D2206" s="125" t="s">
        <v>155</v>
      </c>
      <c r="E2206" s="20" t="s">
        <v>172</v>
      </c>
      <c r="F2206" s="20">
        <v>0.28000000000000003</v>
      </c>
      <c r="G2206" s="20">
        <v>0.52</v>
      </c>
      <c r="H2206" s="20">
        <v>0.89</v>
      </c>
      <c r="I2206" s="20">
        <v>0.26</v>
      </c>
      <c r="J2206" s="20">
        <v>0.14000000000000001</v>
      </c>
      <c r="K2206" s="20">
        <v>2.1019999999999999</v>
      </c>
      <c r="L2206" s="35">
        <f t="shared" si="104"/>
        <v>0.26</v>
      </c>
      <c r="M2206" s="35">
        <f t="shared" si="105"/>
        <v>1</v>
      </c>
    </row>
    <row r="2207" spans="1:13" ht="27" thickBot="1">
      <c r="A2207" s="35">
        <f t="shared" si="106"/>
        <v>1</v>
      </c>
      <c r="B2207" s="89" t="s">
        <v>25</v>
      </c>
      <c r="C2207" s="89" t="s">
        <v>17</v>
      </c>
      <c r="D2207" s="125" t="s">
        <v>155</v>
      </c>
      <c r="E2207" s="59" t="s">
        <v>173</v>
      </c>
      <c r="F2207" s="20">
        <v>0.28000000000000003</v>
      </c>
      <c r="G2207" s="20">
        <v>0.51</v>
      </c>
      <c r="H2207" s="20">
        <v>0.89</v>
      </c>
      <c r="I2207" s="20">
        <v>0.26</v>
      </c>
      <c r="J2207" s="20">
        <v>0.15</v>
      </c>
      <c r="K2207" s="20">
        <v>2.0952999999999999</v>
      </c>
      <c r="L2207" s="35">
        <f t="shared" si="104"/>
        <v>0.26</v>
      </c>
      <c r="M2207" s="35">
        <f t="shared" si="105"/>
        <v>1</v>
      </c>
    </row>
    <row r="2208" spans="1:13" ht="27" hidden="1" thickBot="1">
      <c r="A2208" s="35">
        <f t="shared" si="106"/>
        <v>16</v>
      </c>
      <c r="B2208" s="89" t="s">
        <v>25</v>
      </c>
      <c r="C2208" s="89" t="s">
        <v>17</v>
      </c>
      <c r="D2208" s="125" t="s">
        <v>155</v>
      </c>
      <c r="E2208" s="20" t="s">
        <v>174</v>
      </c>
      <c r="F2208" s="20">
        <v>0.28000000000000003</v>
      </c>
      <c r="G2208" s="20">
        <v>0.51</v>
      </c>
      <c r="H2208" s="20">
        <v>0.89</v>
      </c>
      <c r="I2208" s="20">
        <v>0.26</v>
      </c>
      <c r="J2208" s="20">
        <v>0.14000000000000001</v>
      </c>
      <c r="K2208" s="20">
        <v>2.0855000000000001</v>
      </c>
      <c r="L2208" s="35">
        <f t="shared" si="104"/>
        <v>0.26</v>
      </c>
      <c r="M2208" s="35">
        <f t="shared" si="105"/>
        <v>1</v>
      </c>
    </row>
    <row r="2209" spans="1:13" ht="40.200000000000003" hidden="1" thickBot="1">
      <c r="A2209" s="35">
        <f t="shared" si="106"/>
        <v>23</v>
      </c>
      <c r="B2209" s="89" t="s">
        <v>25</v>
      </c>
      <c r="C2209" s="89" t="s">
        <v>17</v>
      </c>
      <c r="D2209" s="125" t="s">
        <v>155</v>
      </c>
      <c r="E2209" s="20" t="s">
        <v>175</v>
      </c>
      <c r="F2209" s="20">
        <v>0.28000000000000003</v>
      </c>
      <c r="G2209" s="20">
        <v>0.45</v>
      </c>
      <c r="H2209" s="20">
        <v>0.89</v>
      </c>
      <c r="I2209" s="20">
        <v>0.26</v>
      </c>
      <c r="J2209" s="20">
        <v>0.15</v>
      </c>
      <c r="K2209" s="20">
        <v>2.0308999999999999</v>
      </c>
      <c r="L2209" s="35">
        <f t="shared" si="104"/>
        <v>0.26</v>
      </c>
      <c r="M2209" s="35">
        <f t="shared" si="105"/>
        <v>1</v>
      </c>
    </row>
    <row r="2210" spans="1:13" ht="27" hidden="1" thickBot="1">
      <c r="A2210" s="35">
        <f t="shared" si="106"/>
        <v>7</v>
      </c>
      <c r="B2210" s="89" t="s">
        <v>25</v>
      </c>
      <c r="C2210" s="89" t="s">
        <v>17</v>
      </c>
      <c r="D2210" s="125" t="s">
        <v>155</v>
      </c>
      <c r="E2210" s="20" t="s">
        <v>176</v>
      </c>
      <c r="F2210" s="20">
        <v>0.28999999999999998</v>
      </c>
      <c r="G2210" s="20">
        <v>0.43</v>
      </c>
      <c r="H2210" s="20">
        <v>0.89</v>
      </c>
      <c r="I2210" s="20">
        <v>0.26</v>
      </c>
      <c r="J2210" s="20">
        <v>0.15</v>
      </c>
      <c r="K2210" s="20">
        <v>2.0127000000000002</v>
      </c>
      <c r="L2210" s="35">
        <f t="shared" si="104"/>
        <v>0.26</v>
      </c>
      <c r="M2210" s="35">
        <f t="shared" si="105"/>
        <v>1</v>
      </c>
    </row>
    <row r="2211" spans="1:13" ht="14.4" hidden="1" thickBot="1">
      <c r="A2211" s="35">
        <f t="shared" si="106"/>
        <v>2</v>
      </c>
      <c r="B2211" s="89" t="s">
        <v>25</v>
      </c>
      <c r="C2211" s="89" t="s">
        <v>17</v>
      </c>
      <c r="D2211" s="125" t="s">
        <v>155</v>
      </c>
      <c r="E2211" s="20" t="s">
        <v>202</v>
      </c>
      <c r="F2211" s="20">
        <v>0.28000000000000003</v>
      </c>
      <c r="G2211" s="20">
        <v>0.35</v>
      </c>
      <c r="H2211" s="20">
        <v>0.89</v>
      </c>
      <c r="I2211" s="20">
        <v>0.26</v>
      </c>
      <c r="J2211" s="20">
        <v>0.13</v>
      </c>
      <c r="K2211" s="20">
        <v>1.9206000000000001</v>
      </c>
      <c r="L2211" s="35">
        <f t="shared" si="104"/>
        <v>0.26</v>
      </c>
      <c r="M2211" s="35">
        <f t="shared" si="105"/>
        <v>1</v>
      </c>
    </row>
    <row r="2212" spans="1:13" ht="27" hidden="1" thickBot="1">
      <c r="A2212" s="35">
        <f t="shared" si="106"/>
        <v>11</v>
      </c>
      <c r="B2212" s="89" t="s">
        <v>25</v>
      </c>
      <c r="C2212" s="89" t="s">
        <v>17</v>
      </c>
      <c r="D2212" s="125" t="s">
        <v>155</v>
      </c>
      <c r="E2212" s="20" t="s">
        <v>177</v>
      </c>
      <c r="F2212" s="20">
        <v>0.28000000000000003</v>
      </c>
      <c r="G2212" s="20">
        <v>0.35</v>
      </c>
      <c r="H2212" s="20">
        <v>0.89</v>
      </c>
      <c r="I2212" s="20">
        <v>0.26</v>
      </c>
      <c r="J2212" s="20">
        <v>0.13</v>
      </c>
      <c r="K2212" s="20">
        <v>1.9128000000000001</v>
      </c>
      <c r="L2212" s="35">
        <f t="shared" si="104"/>
        <v>0.26</v>
      </c>
      <c r="M2212" s="35">
        <f t="shared" si="105"/>
        <v>1</v>
      </c>
    </row>
    <row r="2213" spans="1:13" ht="27" hidden="1" thickBot="1">
      <c r="A2213" s="35">
        <f t="shared" si="106"/>
        <v>3</v>
      </c>
      <c r="B2213" s="89" t="s">
        <v>25</v>
      </c>
      <c r="C2213" s="89" t="s">
        <v>17</v>
      </c>
      <c r="D2213" s="125" t="s">
        <v>155</v>
      </c>
      <c r="E2213" s="20" t="s">
        <v>178</v>
      </c>
      <c r="F2213" s="20">
        <v>0.28000000000000003</v>
      </c>
      <c r="G2213" s="20">
        <v>0.15</v>
      </c>
      <c r="H2213" s="20">
        <v>0.89</v>
      </c>
      <c r="I2213" s="20">
        <v>0.26</v>
      </c>
      <c r="J2213" s="20">
        <v>0.12</v>
      </c>
      <c r="K2213" s="20">
        <v>1.7102999999999999</v>
      </c>
      <c r="L2213" s="35">
        <f t="shared" si="104"/>
        <v>0.26</v>
      </c>
      <c r="M2213" s="35">
        <f t="shared" si="105"/>
        <v>1</v>
      </c>
    </row>
    <row r="2214" spans="1:13" ht="27" hidden="1" thickBot="1">
      <c r="A2214" s="35">
        <f t="shared" si="106"/>
        <v>10</v>
      </c>
      <c r="B2214" s="89" t="s">
        <v>25</v>
      </c>
      <c r="C2214" s="89" t="s">
        <v>17</v>
      </c>
      <c r="D2214" s="125" t="s">
        <v>155</v>
      </c>
      <c r="E2214" s="20" t="s">
        <v>179</v>
      </c>
      <c r="F2214" s="20">
        <v>0.28000000000000003</v>
      </c>
      <c r="G2214" s="20">
        <v>0.14000000000000001</v>
      </c>
      <c r="H2214" s="20">
        <v>0.89</v>
      </c>
      <c r="I2214" s="20">
        <v>0.26</v>
      </c>
      <c r="J2214" s="20">
        <v>0.14000000000000001</v>
      </c>
      <c r="K2214" s="20">
        <v>1.7092000000000001</v>
      </c>
      <c r="L2214" s="35">
        <f t="shared" si="104"/>
        <v>0.26</v>
      </c>
      <c r="M2214" s="35">
        <f t="shared" si="105"/>
        <v>1</v>
      </c>
    </row>
    <row r="2215" spans="1:13" ht="27" hidden="1" thickBot="1">
      <c r="A2215" s="35">
        <f t="shared" si="106"/>
        <v>5</v>
      </c>
      <c r="B2215" s="89" t="s">
        <v>25</v>
      </c>
      <c r="C2215" s="89" t="s">
        <v>17</v>
      </c>
      <c r="D2215" s="125" t="s">
        <v>155</v>
      </c>
      <c r="E2215" s="20" t="s">
        <v>180</v>
      </c>
      <c r="F2215" s="20">
        <v>0.28000000000000003</v>
      </c>
      <c r="G2215" s="20">
        <v>0.13</v>
      </c>
      <c r="H2215" s="20">
        <v>0.89</v>
      </c>
      <c r="I2215" s="20">
        <v>0.26</v>
      </c>
      <c r="J2215" s="20">
        <v>0.12</v>
      </c>
      <c r="K2215" s="20">
        <v>1.6796</v>
      </c>
      <c r="L2215" s="35">
        <f t="shared" si="104"/>
        <v>0.26</v>
      </c>
      <c r="M2215" s="35">
        <f t="shared" si="105"/>
        <v>1</v>
      </c>
    </row>
    <row r="2216" spans="1:13" ht="40.200000000000003" hidden="1" thickBot="1">
      <c r="A2216" s="35">
        <f t="shared" si="106"/>
        <v>4</v>
      </c>
      <c r="B2216" s="89" t="s">
        <v>25</v>
      </c>
      <c r="C2216" s="89" t="s">
        <v>17</v>
      </c>
      <c r="D2216" s="125" t="s">
        <v>155</v>
      </c>
      <c r="E2216" s="20" t="s">
        <v>203</v>
      </c>
      <c r="F2216" s="20">
        <v>0.28000000000000003</v>
      </c>
      <c r="G2216" s="20">
        <v>0.06</v>
      </c>
      <c r="H2216" s="20">
        <v>0.89</v>
      </c>
      <c r="I2216" s="20">
        <v>0.26</v>
      </c>
      <c r="J2216" s="20">
        <v>0.15</v>
      </c>
      <c r="K2216" s="20">
        <v>1.6512</v>
      </c>
      <c r="L2216" s="35">
        <f t="shared" si="104"/>
        <v>0.26</v>
      </c>
      <c r="M2216" s="35">
        <f t="shared" si="105"/>
        <v>1</v>
      </c>
    </row>
    <row r="2217" spans="1:13" ht="27" hidden="1" thickBot="1">
      <c r="A2217" s="35">
        <f t="shared" si="106"/>
        <v>18</v>
      </c>
      <c r="B2217" s="89" t="s">
        <v>25</v>
      </c>
      <c r="C2217" s="89" t="s">
        <v>17</v>
      </c>
      <c r="D2217" s="125" t="s">
        <v>155</v>
      </c>
      <c r="E2217" s="20" t="s">
        <v>204</v>
      </c>
      <c r="F2217" s="20">
        <v>0.28999999999999998</v>
      </c>
      <c r="G2217" s="20">
        <v>0.01</v>
      </c>
      <c r="H2217" s="20">
        <v>0.89</v>
      </c>
      <c r="I2217" s="20">
        <v>0.26</v>
      </c>
      <c r="J2217" s="20">
        <v>0.06</v>
      </c>
      <c r="K2217" s="20">
        <v>1.5097</v>
      </c>
      <c r="L2217" s="35">
        <f t="shared" si="104"/>
        <v>0.26</v>
      </c>
      <c r="M2217" s="35">
        <f t="shared" si="105"/>
        <v>1</v>
      </c>
    </row>
    <row r="2218" spans="1:13" ht="27" hidden="1" thickBot="1">
      <c r="A2218" s="35">
        <f t="shared" si="106"/>
        <v>15</v>
      </c>
      <c r="B2218" s="89" t="s">
        <v>25</v>
      </c>
      <c r="C2218" s="89" t="s">
        <v>17</v>
      </c>
      <c r="D2218" s="125" t="s">
        <v>155</v>
      </c>
      <c r="E2218" s="20" t="s">
        <v>205</v>
      </c>
      <c r="F2218" s="20">
        <v>0.28000000000000003</v>
      </c>
      <c r="G2218" s="20">
        <v>0</v>
      </c>
      <c r="H2218" s="20">
        <v>0.6</v>
      </c>
      <c r="I2218" s="20">
        <v>0.26</v>
      </c>
      <c r="J2218" s="20">
        <v>0.1</v>
      </c>
      <c r="K2218" s="20">
        <v>1.2392000000000001</v>
      </c>
      <c r="L2218" s="35">
        <f t="shared" si="104"/>
        <v>0.26</v>
      </c>
      <c r="M2218" s="35">
        <f t="shared" si="105"/>
        <v>1</v>
      </c>
    </row>
    <row r="2219" spans="1:13" ht="27" hidden="1" thickBot="1">
      <c r="A2219" s="35">
        <f t="shared" si="106"/>
        <v>11</v>
      </c>
      <c r="B2219" s="89" t="s">
        <v>26</v>
      </c>
      <c r="C2219" s="89" t="s">
        <v>17</v>
      </c>
      <c r="D2219" s="129" t="s">
        <v>38</v>
      </c>
      <c r="E2219" s="20" t="s">
        <v>40</v>
      </c>
      <c r="F2219" s="20">
        <v>2.17</v>
      </c>
      <c r="G2219" s="20">
        <v>0.84</v>
      </c>
      <c r="H2219" s="20">
        <v>1.35</v>
      </c>
      <c r="I2219" s="20">
        <v>0.34</v>
      </c>
      <c r="J2219" s="20">
        <v>0.27</v>
      </c>
      <c r="K2219" s="20">
        <v>4.9806999999999997</v>
      </c>
      <c r="L2219" s="35">
        <f t="shared" si="104"/>
        <v>0.34</v>
      </c>
      <c r="M2219" s="35">
        <f t="shared" si="105"/>
        <v>1</v>
      </c>
    </row>
    <row r="2220" spans="1:13" ht="27" hidden="1" thickBot="1">
      <c r="A2220" s="35">
        <f t="shared" si="106"/>
        <v>16</v>
      </c>
      <c r="B2220" s="89" t="s">
        <v>26</v>
      </c>
      <c r="C2220" s="89" t="s">
        <v>17</v>
      </c>
      <c r="D2220" s="129" t="s">
        <v>38</v>
      </c>
      <c r="E2220" s="20" t="s">
        <v>41</v>
      </c>
      <c r="F2220" s="20">
        <v>2.17</v>
      </c>
      <c r="G2220" s="20">
        <v>0.68</v>
      </c>
      <c r="H2220" s="20">
        <v>1.4</v>
      </c>
      <c r="I2220" s="20">
        <v>0.34</v>
      </c>
      <c r="J2220" s="20">
        <v>0.21</v>
      </c>
      <c r="K2220" s="20">
        <v>4.8125</v>
      </c>
      <c r="L2220" s="35">
        <f t="shared" si="104"/>
        <v>0.34</v>
      </c>
      <c r="M2220" s="35">
        <f t="shared" si="105"/>
        <v>1</v>
      </c>
    </row>
    <row r="2221" spans="1:13" ht="40.200000000000003" hidden="1" thickBot="1">
      <c r="A2221" s="35">
        <f t="shared" si="106"/>
        <v>17</v>
      </c>
      <c r="B2221" s="89" t="s">
        <v>26</v>
      </c>
      <c r="C2221" s="89" t="s">
        <v>17</v>
      </c>
      <c r="D2221" s="129" t="s">
        <v>38</v>
      </c>
      <c r="E2221" s="20" t="s">
        <v>182</v>
      </c>
      <c r="F2221" s="20">
        <v>2.17</v>
      </c>
      <c r="G2221" s="20">
        <v>0.27</v>
      </c>
      <c r="H2221" s="20">
        <v>1.35</v>
      </c>
      <c r="I2221" s="20">
        <v>0.69</v>
      </c>
      <c r="J2221" s="20">
        <v>0.33</v>
      </c>
      <c r="K2221" s="20">
        <v>4.8067000000000002</v>
      </c>
      <c r="L2221" s="35">
        <f t="shared" si="104"/>
        <v>0.34</v>
      </c>
      <c r="M2221" s="35">
        <f t="shared" si="105"/>
        <v>2</v>
      </c>
    </row>
    <row r="2222" spans="1:13" ht="27" thickBot="1">
      <c r="A2222" s="35">
        <f t="shared" si="106"/>
        <v>1</v>
      </c>
      <c r="B2222" s="89" t="s">
        <v>26</v>
      </c>
      <c r="C2222" s="89" t="s">
        <v>17</v>
      </c>
      <c r="D2222" s="129" t="s">
        <v>38</v>
      </c>
      <c r="E2222" s="59" t="s">
        <v>42</v>
      </c>
      <c r="F2222" s="20">
        <v>2.17</v>
      </c>
      <c r="G2222" s="20">
        <v>0.6</v>
      </c>
      <c r="H2222" s="20">
        <v>1.35</v>
      </c>
      <c r="I2222" s="20">
        <v>0.34</v>
      </c>
      <c r="J2222" s="20">
        <v>0.28000000000000003</v>
      </c>
      <c r="K2222" s="20">
        <v>4.7432999999999996</v>
      </c>
      <c r="L2222" s="35">
        <f t="shared" si="104"/>
        <v>0.34</v>
      </c>
      <c r="M2222" s="35">
        <f t="shared" si="105"/>
        <v>1</v>
      </c>
    </row>
    <row r="2223" spans="1:13" ht="27" hidden="1" thickBot="1">
      <c r="A2223" s="35">
        <f t="shared" si="106"/>
        <v>7</v>
      </c>
      <c r="B2223" s="89" t="s">
        <v>26</v>
      </c>
      <c r="C2223" s="89" t="s">
        <v>17</v>
      </c>
      <c r="D2223" s="129" t="s">
        <v>38</v>
      </c>
      <c r="E2223" s="20" t="s">
        <v>49</v>
      </c>
      <c r="F2223" s="20">
        <v>2.1800000000000002</v>
      </c>
      <c r="G2223" s="20">
        <v>0</v>
      </c>
      <c r="H2223" s="20">
        <v>1.35</v>
      </c>
      <c r="I2223" s="20">
        <v>0.69</v>
      </c>
      <c r="J2223" s="20">
        <v>0.26</v>
      </c>
      <c r="K2223" s="20">
        <v>4.4824999999999999</v>
      </c>
      <c r="L2223" s="35">
        <f t="shared" si="104"/>
        <v>0.34</v>
      </c>
      <c r="M2223" s="35">
        <f t="shared" si="105"/>
        <v>2</v>
      </c>
    </row>
    <row r="2224" spans="1:13" ht="40.200000000000003" hidden="1" thickBot="1">
      <c r="A2224" s="35">
        <f t="shared" si="106"/>
        <v>6</v>
      </c>
      <c r="B2224" s="89" t="s">
        <v>26</v>
      </c>
      <c r="C2224" s="89" t="s">
        <v>17</v>
      </c>
      <c r="D2224" s="129" t="s">
        <v>38</v>
      </c>
      <c r="E2224" s="20" t="s">
        <v>53</v>
      </c>
      <c r="F2224" s="20">
        <v>2.17</v>
      </c>
      <c r="G2224" s="20">
        <v>0</v>
      </c>
      <c r="H2224" s="20">
        <v>1.35</v>
      </c>
      <c r="I2224" s="20">
        <v>0.69</v>
      </c>
      <c r="J2224" s="20">
        <v>0.23</v>
      </c>
      <c r="K2224" s="20">
        <v>4.4459999999999997</v>
      </c>
      <c r="L2224" s="35">
        <f t="shared" ref="L2224:L2287" si="107">_xlfn.MINIFS($I$1455:$I$2460,$B$1455:$B$2460,B2224,$D$1455:$D$2460,D2224)</f>
        <v>0.34</v>
      </c>
      <c r="M2224" s="35">
        <f t="shared" ref="M2224:M2287" si="108">ROUND(I2224/L2224,0)</f>
        <v>2</v>
      </c>
    </row>
    <row r="2225" spans="1:13" ht="14.4" hidden="1" thickBot="1">
      <c r="A2225" s="35">
        <f t="shared" si="106"/>
        <v>8</v>
      </c>
      <c r="B2225" s="89" t="s">
        <v>26</v>
      </c>
      <c r="C2225" s="89" t="s">
        <v>17</v>
      </c>
      <c r="D2225" s="129" t="s">
        <v>38</v>
      </c>
      <c r="E2225" s="20" t="s">
        <v>57</v>
      </c>
      <c r="F2225" s="20">
        <v>2.17</v>
      </c>
      <c r="G2225" s="20">
        <v>0</v>
      </c>
      <c r="H2225" s="20">
        <v>1.35</v>
      </c>
      <c r="I2225" s="20">
        <v>0.69</v>
      </c>
      <c r="J2225" s="20">
        <v>0.18</v>
      </c>
      <c r="K2225" s="20">
        <v>4.3990999999999998</v>
      </c>
      <c r="L2225" s="35">
        <f t="shared" si="107"/>
        <v>0.34</v>
      </c>
      <c r="M2225" s="35">
        <f t="shared" si="108"/>
        <v>2</v>
      </c>
    </row>
    <row r="2226" spans="1:13" ht="27" hidden="1" thickBot="1">
      <c r="A2226" s="35">
        <f t="shared" si="106"/>
        <v>19</v>
      </c>
      <c r="B2226" s="89" t="s">
        <v>26</v>
      </c>
      <c r="C2226" s="89" t="s">
        <v>17</v>
      </c>
      <c r="D2226" s="129" t="s">
        <v>38</v>
      </c>
      <c r="E2226" s="20" t="s">
        <v>43</v>
      </c>
      <c r="F2226" s="20">
        <v>2.17</v>
      </c>
      <c r="G2226" s="20">
        <v>0.19</v>
      </c>
      <c r="H2226" s="20">
        <v>1.35</v>
      </c>
      <c r="I2226" s="20">
        <v>0.34</v>
      </c>
      <c r="J2226" s="20">
        <v>0.27</v>
      </c>
      <c r="K2226" s="20">
        <v>4.3266</v>
      </c>
      <c r="L2226" s="35">
        <f t="shared" si="107"/>
        <v>0.34</v>
      </c>
      <c r="M2226" s="35">
        <f t="shared" si="108"/>
        <v>1</v>
      </c>
    </row>
    <row r="2227" spans="1:13" ht="40.200000000000003" hidden="1" thickBot="1">
      <c r="A2227" s="35">
        <f t="shared" si="106"/>
        <v>14</v>
      </c>
      <c r="B2227" s="89" t="s">
        <v>26</v>
      </c>
      <c r="C2227" s="89" t="s">
        <v>17</v>
      </c>
      <c r="D2227" s="129" t="s">
        <v>38</v>
      </c>
      <c r="E2227" s="20" t="s">
        <v>44</v>
      </c>
      <c r="F2227" s="20">
        <v>2.17</v>
      </c>
      <c r="G2227" s="20">
        <v>0.15</v>
      </c>
      <c r="H2227" s="20">
        <v>1.35</v>
      </c>
      <c r="I2227" s="20">
        <v>0.34</v>
      </c>
      <c r="J2227" s="20">
        <v>0.23</v>
      </c>
      <c r="K2227" s="20">
        <v>4.2549999999999999</v>
      </c>
      <c r="L2227" s="35">
        <f t="shared" si="107"/>
        <v>0.34</v>
      </c>
      <c r="M2227" s="35">
        <f t="shared" si="108"/>
        <v>1</v>
      </c>
    </row>
    <row r="2228" spans="1:13" ht="27" hidden="1" thickBot="1">
      <c r="A2228" s="35">
        <f t="shared" si="106"/>
        <v>19</v>
      </c>
      <c r="B2228" s="89" t="s">
        <v>26</v>
      </c>
      <c r="C2228" s="89" t="s">
        <v>17</v>
      </c>
      <c r="D2228" s="129" t="s">
        <v>38</v>
      </c>
      <c r="E2228" s="20" t="s">
        <v>46</v>
      </c>
      <c r="F2228" s="20">
        <v>2.17</v>
      </c>
      <c r="G2228" s="20">
        <v>0.1</v>
      </c>
      <c r="H2228" s="20">
        <v>1.35</v>
      </c>
      <c r="I2228" s="20">
        <v>0.34</v>
      </c>
      <c r="J2228" s="20">
        <v>0.21</v>
      </c>
      <c r="K2228" s="20">
        <v>4.1792999999999996</v>
      </c>
      <c r="L2228" s="35">
        <f t="shared" si="107"/>
        <v>0.34</v>
      </c>
      <c r="M2228" s="35">
        <f t="shared" si="108"/>
        <v>1</v>
      </c>
    </row>
    <row r="2229" spans="1:13" ht="27" hidden="1" thickBot="1">
      <c r="A2229" s="35">
        <f t="shared" si="106"/>
        <v>4</v>
      </c>
      <c r="B2229" s="89" t="s">
        <v>26</v>
      </c>
      <c r="C2229" s="89" t="s">
        <v>17</v>
      </c>
      <c r="D2229" s="129" t="s">
        <v>38</v>
      </c>
      <c r="E2229" s="20" t="s">
        <v>48</v>
      </c>
      <c r="F2229" s="20">
        <v>2.17</v>
      </c>
      <c r="G2229" s="20">
        <v>0</v>
      </c>
      <c r="H2229" s="20">
        <v>1.4</v>
      </c>
      <c r="I2229" s="20">
        <v>0.34</v>
      </c>
      <c r="J2229" s="20">
        <v>0.2</v>
      </c>
      <c r="K2229" s="20">
        <v>4.1192000000000002</v>
      </c>
      <c r="L2229" s="35">
        <f t="shared" si="107"/>
        <v>0.34</v>
      </c>
      <c r="M2229" s="35">
        <f t="shared" si="108"/>
        <v>1</v>
      </c>
    </row>
    <row r="2230" spans="1:13" ht="27" hidden="1" thickBot="1">
      <c r="A2230" s="35">
        <f t="shared" si="106"/>
        <v>4</v>
      </c>
      <c r="B2230" s="89" t="s">
        <v>26</v>
      </c>
      <c r="C2230" s="89" t="s">
        <v>17</v>
      </c>
      <c r="D2230" s="129" t="s">
        <v>38</v>
      </c>
      <c r="E2230" s="20" t="s">
        <v>50</v>
      </c>
      <c r="F2230" s="20">
        <v>2.17</v>
      </c>
      <c r="G2230" s="20">
        <v>0</v>
      </c>
      <c r="H2230" s="20">
        <v>1.4</v>
      </c>
      <c r="I2230" s="20">
        <v>0.34</v>
      </c>
      <c r="J2230" s="20">
        <v>0.2</v>
      </c>
      <c r="K2230" s="20">
        <v>4.1181000000000001</v>
      </c>
      <c r="L2230" s="35">
        <f t="shared" si="107"/>
        <v>0.34</v>
      </c>
      <c r="M2230" s="35">
        <f t="shared" si="108"/>
        <v>1</v>
      </c>
    </row>
    <row r="2231" spans="1:13" ht="27" hidden="1" thickBot="1">
      <c r="A2231" s="35">
        <f t="shared" si="106"/>
        <v>10</v>
      </c>
      <c r="B2231" s="89" t="s">
        <v>26</v>
      </c>
      <c r="C2231" s="89" t="s">
        <v>17</v>
      </c>
      <c r="D2231" s="129" t="s">
        <v>38</v>
      </c>
      <c r="E2231" s="20" t="s">
        <v>51</v>
      </c>
      <c r="F2231" s="20">
        <v>2.17</v>
      </c>
      <c r="G2231" s="20">
        <v>0</v>
      </c>
      <c r="H2231" s="20">
        <v>1.35</v>
      </c>
      <c r="I2231" s="20">
        <v>0.34</v>
      </c>
      <c r="J2231" s="20">
        <v>0.24</v>
      </c>
      <c r="K2231" s="20">
        <v>4.1048</v>
      </c>
      <c r="L2231" s="35">
        <f t="shared" si="107"/>
        <v>0.34</v>
      </c>
      <c r="M2231" s="35">
        <f t="shared" si="108"/>
        <v>1</v>
      </c>
    </row>
    <row r="2232" spans="1:13" ht="27" hidden="1" thickBot="1">
      <c r="A2232" s="35">
        <f t="shared" si="106"/>
        <v>10</v>
      </c>
      <c r="B2232" s="89" t="s">
        <v>26</v>
      </c>
      <c r="C2232" s="89" t="s">
        <v>17</v>
      </c>
      <c r="D2232" s="129" t="s">
        <v>38</v>
      </c>
      <c r="E2232" s="20" t="s">
        <v>55</v>
      </c>
      <c r="F2232" s="20">
        <v>2.17</v>
      </c>
      <c r="G2232" s="20">
        <v>0</v>
      </c>
      <c r="H2232" s="20">
        <v>1.35</v>
      </c>
      <c r="I2232" s="20">
        <v>0.34</v>
      </c>
      <c r="J2232" s="20">
        <v>0.22</v>
      </c>
      <c r="K2232" s="20">
        <v>4.0941999999999998</v>
      </c>
      <c r="L2232" s="35">
        <f t="shared" si="107"/>
        <v>0.34</v>
      </c>
      <c r="M2232" s="35">
        <f t="shared" si="108"/>
        <v>1</v>
      </c>
    </row>
    <row r="2233" spans="1:13" ht="27" hidden="1" thickBot="1">
      <c r="A2233" s="35">
        <f t="shared" si="106"/>
        <v>9</v>
      </c>
      <c r="B2233" s="89" t="s">
        <v>26</v>
      </c>
      <c r="C2233" s="89" t="s">
        <v>17</v>
      </c>
      <c r="D2233" s="129" t="s">
        <v>38</v>
      </c>
      <c r="E2233" s="20" t="s">
        <v>54</v>
      </c>
      <c r="F2233" s="20">
        <v>2.17</v>
      </c>
      <c r="G2233" s="20">
        <v>0</v>
      </c>
      <c r="H2233" s="20">
        <v>1.35</v>
      </c>
      <c r="I2233" s="20">
        <v>0.34</v>
      </c>
      <c r="J2233" s="20">
        <v>0.21</v>
      </c>
      <c r="K2233" s="20">
        <v>4.0781000000000001</v>
      </c>
      <c r="L2233" s="35">
        <f t="shared" si="107"/>
        <v>0.34</v>
      </c>
      <c r="M2233" s="35">
        <f t="shared" si="108"/>
        <v>1</v>
      </c>
    </row>
    <row r="2234" spans="1:13" ht="14.4" hidden="1" thickBot="1">
      <c r="A2234" s="35">
        <f t="shared" si="106"/>
        <v>2</v>
      </c>
      <c r="B2234" s="89" t="s">
        <v>26</v>
      </c>
      <c r="C2234" s="89" t="s">
        <v>17</v>
      </c>
      <c r="D2234" s="129" t="s">
        <v>38</v>
      </c>
      <c r="E2234" s="20" t="s">
        <v>56</v>
      </c>
      <c r="F2234" s="20">
        <v>2.17</v>
      </c>
      <c r="G2234" s="20">
        <v>0</v>
      </c>
      <c r="H2234" s="20">
        <v>1.35</v>
      </c>
      <c r="I2234" s="20">
        <v>0.34</v>
      </c>
      <c r="J2234" s="20">
        <v>0.21</v>
      </c>
      <c r="K2234" s="20">
        <v>4.0773000000000001</v>
      </c>
      <c r="L2234" s="35">
        <f t="shared" si="107"/>
        <v>0.34</v>
      </c>
      <c r="M2234" s="35">
        <f t="shared" si="108"/>
        <v>1</v>
      </c>
    </row>
    <row r="2235" spans="1:13" ht="40.200000000000003" hidden="1" thickBot="1">
      <c r="A2235" s="35">
        <f t="shared" si="106"/>
        <v>23</v>
      </c>
      <c r="B2235" s="89" t="s">
        <v>26</v>
      </c>
      <c r="C2235" s="89" t="s">
        <v>17</v>
      </c>
      <c r="D2235" s="129" t="s">
        <v>38</v>
      </c>
      <c r="E2235" s="20" t="s">
        <v>60</v>
      </c>
      <c r="F2235" s="20">
        <v>2.17</v>
      </c>
      <c r="G2235" s="20">
        <v>0</v>
      </c>
      <c r="H2235" s="20">
        <v>1.35</v>
      </c>
      <c r="I2235" s="20">
        <v>0.34</v>
      </c>
      <c r="J2235" s="20">
        <v>0.2</v>
      </c>
      <c r="K2235" s="20">
        <v>4.0728</v>
      </c>
      <c r="L2235" s="35">
        <f t="shared" si="107"/>
        <v>0.34</v>
      </c>
      <c r="M2235" s="35">
        <f t="shared" si="108"/>
        <v>1</v>
      </c>
    </row>
    <row r="2236" spans="1:13" ht="27" hidden="1" thickBot="1">
      <c r="A2236" s="35">
        <f t="shared" si="106"/>
        <v>15</v>
      </c>
      <c r="B2236" s="89" t="s">
        <v>26</v>
      </c>
      <c r="C2236" s="89" t="s">
        <v>17</v>
      </c>
      <c r="D2236" s="129" t="s">
        <v>38</v>
      </c>
      <c r="E2236" s="20" t="s">
        <v>58</v>
      </c>
      <c r="F2236" s="20">
        <v>2.17</v>
      </c>
      <c r="G2236" s="20">
        <v>0</v>
      </c>
      <c r="H2236" s="20">
        <v>1.35</v>
      </c>
      <c r="I2236" s="20">
        <v>0.34</v>
      </c>
      <c r="J2236" s="20">
        <v>0.2</v>
      </c>
      <c r="K2236" s="20">
        <v>4.0669000000000004</v>
      </c>
      <c r="L2236" s="35">
        <f t="shared" si="107"/>
        <v>0.34</v>
      </c>
      <c r="M2236" s="35">
        <f t="shared" si="108"/>
        <v>1</v>
      </c>
    </row>
    <row r="2237" spans="1:13" ht="27" hidden="1" thickBot="1">
      <c r="A2237" s="35">
        <f t="shared" si="106"/>
        <v>15</v>
      </c>
      <c r="B2237" s="89" t="s">
        <v>26</v>
      </c>
      <c r="C2237" s="89" t="s">
        <v>17</v>
      </c>
      <c r="D2237" s="129" t="s">
        <v>38</v>
      </c>
      <c r="E2237" s="20" t="s">
        <v>59</v>
      </c>
      <c r="F2237" s="20">
        <v>2.17</v>
      </c>
      <c r="G2237" s="20">
        <v>0</v>
      </c>
      <c r="H2237" s="20">
        <v>1.35</v>
      </c>
      <c r="I2237" s="20">
        <v>0.34</v>
      </c>
      <c r="J2237" s="20">
        <v>0.2</v>
      </c>
      <c r="K2237" s="20">
        <v>4.0669000000000004</v>
      </c>
      <c r="L2237" s="35">
        <f t="shared" si="107"/>
        <v>0.34</v>
      </c>
      <c r="M2237" s="35">
        <f t="shared" si="108"/>
        <v>1</v>
      </c>
    </row>
    <row r="2238" spans="1:13" ht="14.4" hidden="1" thickBot="1">
      <c r="A2238" s="35">
        <f t="shared" si="106"/>
        <v>8</v>
      </c>
      <c r="B2238" s="89" t="s">
        <v>26</v>
      </c>
      <c r="C2238" s="89" t="s">
        <v>17</v>
      </c>
      <c r="D2238" s="129" t="s">
        <v>38</v>
      </c>
      <c r="E2238" s="20" t="s">
        <v>63</v>
      </c>
      <c r="F2238" s="20">
        <v>2.17</v>
      </c>
      <c r="G2238" s="20">
        <v>0</v>
      </c>
      <c r="H2238" s="20">
        <v>0.95</v>
      </c>
      <c r="I2238" s="20">
        <v>0.69</v>
      </c>
      <c r="J2238" s="20">
        <v>0.22</v>
      </c>
      <c r="K2238" s="20">
        <v>4.0323000000000002</v>
      </c>
      <c r="L2238" s="35">
        <f t="shared" si="107"/>
        <v>0.34</v>
      </c>
      <c r="M2238" s="35">
        <f t="shared" si="108"/>
        <v>2</v>
      </c>
    </row>
    <row r="2239" spans="1:13" ht="27" hidden="1" thickBot="1">
      <c r="A2239" s="35">
        <f t="shared" si="106"/>
        <v>3</v>
      </c>
      <c r="B2239" s="89" t="s">
        <v>26</v>
      </c>
      <c r="C2239" s="89" t="s">
        <v>17</v>
      </c>
      <c r="D2239" s="129" t="s">
        <v>38</v>
      </c>
      <c r="E2239" s="20" t="s">
        <v>61</v>
      </c>
      <c r="F2239" s="20">
        <v>2.17</v>
      </c>
      <c r="G2239" s="20">
        <v>0</v>
      </c>
      <c r="H2239" s="20">
        <v>1.35</v>
      </c>
      <c r="I2239" s="20">
        <v>0.34</v>
      </c>
      <c r="J2239" s="20">
        <v>0.16</v>
      </c>
      <c r="K2239" s="20">
        <v>4.0315000000000003</v>
      </c>
      <c r="L2239" s="35">
        <f t="shared" si="107"/>
        <v>0.34</v>
      </c>
      <c r="M2239" s="35">
        <f t="shared" si="108"/>
        <v>1</v>
      </c>
    </row>
    <row r="2240" spans="1:13" ht="27" hidden="1" thickBot="1">
      <c r="A2240" s="35">
        <f t="shared" si="106"/>
        <v>12</v>
      </c>
      <c r="B2240" s="89" t="s">
        <v>26</v>
      </c>
      <c r="C2240" s="89" t="s">
        <v>17</v>
      </c>
      <c r="D2240" s="129" t="s">
        <v>38</v>
      </c>
      <c r="E2240" s="20" t="s">
        <v>64</v>
      </c>
      <c r="F2240" s="20">
        <v>2.17</v>
      </c>
      <c r="G2240" s="20">
        <v>0</v>
      </c>
      <c r="H2240" s="20">
        <v>0.95</v>
      </c>
      <c r="I2240" s="20">
        <v>0.69</v>
      </c>
      <c r="J2240" s="20">
        <v>0.21</v>
      </c>
      <c r="K2240" s="20">
        <v>4.0221999999999998</v>
      </c>
      <c r="L2240" s="35">
        <f t="shared" si="107"/>
        <v>0.34</v>
      </c>
      <c r="M2240" s="35">
        <f t="shared" si="108"/>
        <v>2</v>
      </c>
    </row>
    <row r="2241" spans="1:13" ht="27" hidden="1" thickBot="1">
      <c r="A2241" s="35">
        <f t="shared" si="106"/>
        <v>3</v>
      </c>
      <c r="B2241" s="89" t="s">
        <v>26</v>
      </c>
      <c r="C2241" s="89" t="s">
        <v>17</v>
      </c>
      <c r="D2241" s="129" t="s">
        <v>38</v>
      </c>
      <c r="E2241" s="20" t="s">
        <v>66</v>
      </c>
      <c r="F2241" s="20">
        <v>2.17</v>
      </c>
      <c r="G2241" s="20">
        <v>0</v>
      </c>
      <c r="H2241" s="20">
        <v>0.95</v>
      </c>
      <c r="I2241" s="20">
        <v>0.34</v>
      </c>
      <c r="J2241" s="20">
        <v>0.05</v>
      </c>
      <c r="K2241" s="20">
        <v>3.5171999999999999</v>
      </c>
      <c r="L2241" s="35">
        <f t="shared" si="107"/>
        <v>0.34</v>
      </c>
      <c r="M2241" s="35">
        <f t="shared" si="108"/>
        <v>1</v>
      </c>
    </row>
    <row r="2242" spans="1:13" ht="27" hidden="1" thickBot="1">
      <c r="A2242" s="35">
        <f t="shared" si="106"/>
        <v>7</v>
      </c>
      <c r="B2242" s="89" t="s">
        <v>26</v>
      </c>
      <c r="C2242" s="89" t="s">
        <v>17</v>
      </c>
      <c r="D2242" s="125" t="s">
        <v>67</v>
      </c>
      <c r="E2242" s="20" t="s">
        <v>69</v>
      </c>
      <c r="F2242" s="20">
        <v>0.62</v>
      </c>
      <c r="G2242" s="20">
        <v>1.1599999999999999</v>
      </c>
      <c r="H2242" s="20">
        <v>1.1000000000000001</v>
      </c>
      <c r="I2242" s="20">
        <v>0.19</v>
      </c>
      <c r="J2242" s="20">
        <v>0.51</v>
      </c>
      <c r="K2242" s="20">
        <v>3.5827</v>
      </c>
      <c r="L2242" s="35">
        <f t="shared" si="107"/>
        <v>0.1</v>
      </c>
      <c r="M2242" s="35">
        <f t="shared" si="108"/>
        <v>2</v>
      </c>
    </row>
    <row r="2243" spans="1:13" ht="27" hidden="1" thickBot="1">
      <c r="A2243" s="35">
        <f t="shared" si="106"/>
        <v>7</v>
      </c>
      <c r="B2243" s="89" t="s">
        <v>26</v>
      </c>
      <c r="C2243" s="89" t="s">
        <v>17</v>
      </c>
      <c r="D2243" s="125" t="s">
        <v>67</v>
      </c>
      <c r="E2243" s="20" t="s">
        <v>70</v>
      </c>
      <c r="F2243" s="20">
        <v>0.62</v>
      </c>
      <c r="G2243" s="20">
        <v>1.1599999999999999</v>
      </c>
      <c r="H2243" s="20">
        <v>1.07</v>
      </c>
      <c r="I2243" s="20">
        <v>0.19</v>
      </c>
      <c r="J2243" s="20">
        <v>0.49</v>
      </c>
      <c r="K2243" s="20">
        <v>3.5284</v>
      </c>
      <c r="L2243" s="35">
        <f t="shared" si="107"/>
        <v>0.1</v>
      </c>
      <c r="M2243" s="35">
        <f t="shared" si="108"/>
        <v>2</v>
      </c>
    </row>
    <row r="2244" spans="1:13" ht="14.4" hidden="1" thickBot="1">
      <c r="A2244" s="35">
        <f t="shared" si="106"/>
        <v>2</v>
      </c>
      <c r="B2244" s="89" t="s">
        <v>26</v>
      </c>
      <c r="C2244" s="89" t="s">
        <v>17</v>
      </c>
      <c r="D2244" s="125" t="s">
        <v>67</v>
      </c>
      <c r="E2244" s="20" t="s">
        <v>71</v>
      </c>
      <c r="F2244" s="20">
        <v>0.62</v>
      </c>
      <c r="G2244" s="20">
        <v>0.61</v>
      </c>
      <c r="H2244" s="20">
        <v>1.07</v>
      </c>
      <c r="I2244" s="20">
        <v>0.1</v>
      </c>
      <c r="J2244" s="20">
        <v>0.51</v>
      </c>
      <c r="K2244" s="20">
        <v>2.9007000000000001</v>
      </c>
      <c r="L2244" s="35">
        <f t="shared" si="107"/>
        <v>0.1</v>
      </c>
      <c r="M2244" s="35">
        <f t="shared" si="108"/>
        <v>1</v>
      </c>
    </row>
    <row r="2245" spans="1:13" ht="27" hidden="1" thickBot="1">
      <c r="A2245" s="35">
        <f t="shared" si="106"/>
        <v>16</v>
      </c>
      <c r="B2245" s="89" t="s">
        <v>26</v>
      </c>
      <c r="C2245" s="89" t="s">
        <v>17</v>
      </c>
      <c r="D2245" s="125" t="s">
        <v>67</v>
      </c>
      <c r="E2245" s="20" t="s">
        <v>72</v>
      </c>
      <c r="F2245" s="20">
        <v>0.62</v>
      </c>
      <c r="G2245" s="20">
        <v>0.54</v>
      </c>
      <c r="H2245" s="20">
        <v>1.07</v>
      </c>
      <c r="I2245" s="20">
        <v>0.1</v>
      </c>
      <c r="J2245" s="20">
        <v>0.55000000000000004</v>
      </c>
      <c r="K2245" s="20">
        <v>2.8746</v>
      </c>
      <c r="L2245" s="35">
        <f t="shared" si="107"/>
        <v>0.1</v>
      </c>
      <c r="M2245" s="35">
        <f t="shared" si="108"/>
        <v>1</v>
      </c>
    </row>
    <row r="2246" spans="1:13" ht="40.200000000000003" hidden="1" thickBot="1">
      <c r="A2246" s="35">
        <f t="shared" ref="A2246:A2309" si="109">IF(E2246="",0,--SUBSTITUTE(TRIM(RIGHT(SUBSTITUTE(E2246,"(",REPT(" ",99)),99)),")",))</f>
        <v>17</v>
      </c>
      <c r="B2246" s="89" t="s">
        <v>26</v>
      </c>
      <c r="C2246" s="89" t="s">
        <v>17</v>
      </c>
      <c r="D2246" s="125" t="s">
        <v>67</v>
      </c>
      <c r="E2246" s="20" t="s">
        <v>74</v>
      </c>
      <c r="F2246" s="20">
        <v>0.62</v>
      </c>
      <c r="G2246" s="20">
        <v>0.78</v>
      </c>
      <c r="H2246" s="20">
        <v>0.75</v>
      </c>
      <c r="I2246" s="20">
        <v>0.19</v>
      </c>
      <c r="J2246" s="20">
        <v>0.44</v>
      </c>
      <c r="K2246" s="20">
        <v>2.7768000000000002</v>
      </c>
      <c r="L2246" s="35">
        <f t="shared" si="107"/>
        <v>0.1</v>
      </c>
      <c r="M2246" s="35">
        <f t="shared" si="108"/>
        <v>2</v>
      </c>
    </row>
    <row r="2247" spans="1:13" ht="27" hidden="1" thickBot="1">
      <c r="A2247" s="35">
        <f t="shared" si="109"/>
        <v>19</v>
      </c>
      <c r="B2247" s="89" t="s">
        <v>26</v>
      </c>
      <c r="C2247" s="89" t="s">
        <v>17</v>
      </c>
      <c r="D2247" s="125" t="s">
        <v>67</v>
      </c>
      <c r="E2247" s="20" t="s">
        <v>75</v>
      </c>
      <c r="F2247" s="20">
        <v>0.62</v>
      </c>
      <c r="G2247" s="20">
        <v>0.43</v>
      </c>
      <c r="H2247" s="20">
        <v>1.07</v>
      </c>
      <c r="I2247" s="20">
        <v>0.1</v>
      </c>
      <c r="J2247" s="20">
        <v>0.54</v>
      </c>
      <c r="K2247" s="20">
        <v>2.7547000000000001</v>
      </c>
      <c r="L2247" s="35">
        <f t="shared" si="107"/>
        <v>0.1</v>
      </c>
      <c r="M2247" s="35">
        <f t="shared" si="108"/>
        <v>1</v>
      </c>
    </row>
    <row r="2248" spans="1:13" ht="27" hidden="1" thickBot="1">
      <c r="A2248" s="35">
        <f t="shared" si="109"/>
        <v>11</v>
      </c>
      <c r="B2248" s="89" t="s">
        <v>26</v>
      </c>
      <c r="C2248" s="89" t="s">
        <v>17</v>
      </c>
      <c r="D2248" s="125" t="s">
        <v>67</v>
      </c>
      <c r="E2248" s="20" t="s">
        <v>76</v>
      </c>
      <c r="F2248" s="20">
        <v>0.62</v>
      </c>
      <c r="G2248" s="20">
        <v>0.4</v>
      </c>
      <c r="H2248" s="20">
        <v>1.07</v>
      </c>
      <c r="I2248" s="20">
        <v>0.1</v>
      </c>
      <c r="J2248" s="20">
        <v>0.55000000000000004</v>
      </c>
      <c r="K2248" s="20">
        <v>2.7397</v>
      </c>
      <c r="L2248" s="35">
        <f t="shared" si="107"/>
        <v>0.1</v>
      </c>
      <c r="M2248" s="35">
        <f t="shared" si="108"/>
        <v>1</v>
      </c>
    </row>
    <row r="2249" spans="1:13" ht="27" thickBot="1">
      <c r="A2249" s="35">
        <f t="shared" si="109"/>
        <v>1</v>
      </c>
      <c r="B2249" s="89" t="s">
        <v>26</v>
      </c>
      <c r="C2249" s="89" t="s">
        <v>17</v>
      </c>
      <c r="D2249" s="125" t="s">
        <v>67</v>
      </c>
      <c r="E2249" s="59" t="s">
        <v>79</v>
      </c>
      <c r="F2249" s="20">
        <v>0.62</v>
      </c>
      <c r="G2249" s="20">
        <v>0.51</v>
      </c>
      <c r="H2249" s="20">
        <v>0.75</v>
      </c>
      <c r="I2249" s="20">
        <v>0.1</v>
      </c>
      <c r="J2249" s="20">
        <v>0.69</v>
      </c>
      <c r="K2249" s="20">
        <v>2.6640999999999999</v>
      </c>
      <c r="L2249" s="35">
        <f t="shared" si="107"/>
        <v>0.1</v>
      </c>
      <c r="M2249" s="35">
        <f t="shared" si="108"/>
        <v>1</v>
      </c>
    </row>
    <row r="2250" spans="1:13" ht="27" hidden="1" thickBot="1">
      <c r="A2250" s="35">
        <f t="shared" si="109"/>
        <v>12</v>
      </c>
      <c r="B2250" s="89" t="s">
        <v>26</v>
      </c>
      <c r="C2250" s="89" t="s">
        <v>17</v>
      </c>
      <c r="D2250" s="125" t="s">
        <v>67</v>
      </c>
      <c r="E2250" s="20" t="s">
        <v>82</v>
      </c>
      <c r="F2250" s="20">
        <v>0.62</v>
      </c>
      <c r="G2250" s="20">
        <v>0.25</v>
      </c>
      <c r="H2250" s="20">
        <v>1.1000000000000001</v>
      </c>
      <c r="I2250" s="20">
        <v>0.19</v>
      </c>
      <c r="J2250" s="20">
        <v>0.48</v>
      </c>
      <c r="K2250" s="20">
        <v>2.6408</v>
      </c>
      <c r="L2250" s="35">
        <f t="shared" si="107"/>
        <v>0.1</v>
      </c>
      <c r="M2250" s="35">
        <f t="shared" si="108"/>
        <v>2</v>
      </c>
    </row>
    <row r="2251" spans="1:13" ht="27" hidden="1" thickBot="1">
      <c r="A2251" s="35">
        <f t="shared" si="109"/>
        <v>16</v>
      </c>
      <c r="B2251" s="89" t="s">
        <v>26</v>
      </c>
      <c r="C2251" s="89" t="s">
        <v>17</v>
      </c>
      <c r="D2251" s="125" t="s">
        <v>67</v>
      </c>
      <c r="E2251" s="20" t="s">
        <v>78</v>
      </c>
      <c r="F2251" s="20">
        <v>0.62</v>
      </c>
      <c r="G2251" s="20">
        <v>0.52</v>
      </c>
      <c r="H2251" s="20">
        <v>1.1000000000000001</v>
      </c>
      <c r="I2251" s="20">
        <v>0.1</v>
      </c>
      <c r="J2251" s="20">
        <v>0.28999999999999998</v>
      </c>
      <c r="K2251" s="20">
        <v>2.6297999999999999</v>
      </c>
      <c r="L2251" s="35">
        <f t="shared" si="107"/>
        <v>0.1</v>
      </c>
      <c r="M2251" s="35">
        <f t="shared" si="108"/>
        <v>1</v>
      </c>
    </row>
    <row r="2252" spans="1:13" ht="14.4" hidden="1" thickBot="1">
      <c r="A2252" s="35">
        <f t="shared" si="109"/>
        <v>8</v>
      </c>
      <c r="B2252" s="89" t="s">
        <v>26</v>
      </c>
      <c r="C2252" s="89" t="s">
        <v>17</v>
      </c>
      <c r="D2252" s="125" t="s">
        <v>67</v>
      </c>
      <c r="E2252" s="20" t="s">
        <v>80</v>
      </c>
      <c r="F2252" s="20">
        <v>0.62</v>
      </c>
      <c r="G2252" s="20">
        <v>0.34</v>
      </c>
      <c r="H2252" s="20">
        <v>1.07</v>
      </c>
      <c r="I2252" s="20">
        <v>0.19</v>
      </c>
      <c r="J2252" s="20">
        <v>0.39</v>
      </c>
      <c r="K2252" s="20">
        <v>2.6135999999999999</v>
      </c>
      <c r="L2252" s="35">
        <f t="shared" si="107"/>
        <v>0.1</v>
      </c>
      <c r="M2252" s="35">
        <f t="shared" si="108"/>
        <v>2</v>
      </c>
    </row>
    <row r="2253" spans="1:13" ht="40.200000000000003" hidden="1" thickBot="1">
      <c r="A2253" s="35">
        <f t="shared" si="109"/>
        <v>6</v>
      </c>
      <c r="B2253" s="89" t="s">
        <v>26</v>
      </c>
      <c r="C2253" s="89" t="s">
        <v>17</v>
      </c>
      <c r="D2253" s="125" t="s">
        <v>67</v>
      </c>
      <c r="E2253" s="20" t="s">
        <v>87</v>
      </c>
      <c r="F2253" s="20">
        <v>0.62</v>
      </c>
      <c r="G2253" s="20">
        <v>0.26</v>
      </c>
      <c r="H2253" s="20">
        <v>1.07</v>
      </c>
      <c r="I2253" s="20">
        <v>0.19</v>
      </c>
      <c r="J2253" s="20">
        <v>0.39</v>
      </c>
      <c r="K2253" s="20">
        <v>2.5352000000000001</v>
      </c>
      <c r="L2253" s="35">
        <f t="shared" si="107"/>
        <v>0.1</v>
      </c>
      <c r="M2253" s="35">
        <f t="shared" si="108"/>
        <v>2</v>
      </c>
    </row>
    <row r="2254" spans="1:13" ht="14.4" hidden="1" thickBot="1">
      <c r="A2254" s="35">
        <f t="shared" si="109"/>
        <v>8</v>
      </c>
      <c r="B2254" s="89" t="s">
        <v>26</v>
      </c>
      <c r="C2254" s="89" t="s">
        <v>17</v>
      </c>
      <c r="D2254" s="125" t="s">
        <v>67</v>
      </c>
      <c r="E2254" s="20" t="s">
        <v>83</v>
      </c>
      <c r="F2254" s="20">
        <v>0.62</v>
      </c>
      <c r="G2254" s="20">
        <v>0.34</v>
      </c>
      <c r="H2254" s="20">
        <v>1.1000000000000001</v>
      </c>
      <c r="I2254" s="20">
        <v>0.19</v>
      </c>
      <c r="J2254" s="20">
        <v>0.28000000000000003</v>
      </c>
      <c r="K2254" s="20">
        <v>2.5350000000000001</v>
      </c>
      <c r="L2254" s="35">
        <f t="shared" si="107"/>
        <v>0.1</v>
      </c>
      <c r="M2254" s="35">
        <f t="shared" si="108"/>
        <v>2</v>
      </c>
    </row>
    <row r="2255" spans="1:13" ht="27" hidden="1" thickBot="1">
      <c r="A2255" s="35">
        <f t="shared" si="109"/>
        <v>3</v>
      </c>
      <c r="B2255" s="89" t="s">
        <v>26</v>
      </c>
      <c r="C2255" s="89" t="s">
        <v>17</v>
      </c>
      <c r="D2255" s="125" t="s">
        <v>67</v>
      </c>
      <c r="E2255" s="20" t="s">
        <v>85</v>
      </c>
      <c r="F2255" s="20">
        <v>0.62</v>
      </c>
      <c r="G2255" s="20">
        <v>0.19</v>
      </c>
      <c r="H2255" s="20">
        <v>1.07</v>
      </c>
      <c r="I2255" s="20">
        <v>0.1</v>
      </c>
      <c r="J2255" s="20">
        <v>0.52</v>
      </c>
      <c r="K2255" s="20">
        <v>2.4903</v>
      </c>
      <c r="L2255" s="35">
        <f t="shared" si="107"/>
        <v>0.1</v>
      </c>
      <c r="M2255" s="35">
        <f t="shared" si="108"/>
        <v>1</v>
      </c>
    </row>
    <row r="2256" spans="1:13" ht="40.200000000000003" hidden="1" thickBot="1">
      <c r="A2256" s="35">
        <f t="shared" si="109"/>
        <v>23</v>
      </c>
      <c r="B2256" s="89" t="s">
        <v>26</v>
      </c>
      <c r="C2256" s="89" t="s">
        <v>17</v>
      </c>
      <c r="D2256" s="125" t="s">
        <v>67</v>
      </c>
      <c r="E2256" s="20" t="s">
        <v>84</v>
      </c>
      <c r="F2256" s="20">
        <v>0.62</v>
      </c>
      <c r="G2256" s="20">
        <v>0.22</v>
      </c>
      <c r="H2256" s="20">
        <v>1.1000000000000001</v>
      </c>
      <c r="I2256" s="20">
        <v>0.1</v>
      </c>
      <c r="J2256" s="20">
        <v>0.44</v>
      </c>
      <c r="K2256" s="20">
        <v>2.4826999999999999</v>
      </c>
      <c r="L2256" s="35">
        <f t="shared" si="107"/>
        <v>0.1</v>
      </c>
      <c r="M2256" s="35">
        <f t="shared" si="108"/>
        <v>1</v>
      </c>
    </row>
    <row r="2257" spans="1:13" ht="27" hidden="1" thickBot="1">
      <c r="A2257" s="35">
        <f t="shared" si="109"/>
        <v>11</v>
      </c>
      <c r="B2257" s="89" t="s">
        <v>26</v>
      </c>
      <c r="C2257" s="89" t="s">
        <v>17</v>
      </c>
      <c r="D2257" s="125" t="s">
        <v>67</v>
      </c>
      <c r="E2257" s="20" t="s">
        <v>81</v>
      </c>
      <c r="F2257" s="20">
        <v>0.62</v>
      </c>
      <c r="G2257" s="20">
        <v>0.65</v>
      </c>
      <c r="H2257" s="20">
        <v>1.1000000000000001</v>
      </c>
      <c r="I2257" s="20">
        <v>0.1</v>
      </c>
      <c r="J2257" s="20">
        <v>0</v>
      </c>
      <c r="K2257" s="20">
        <v>2.4689999999999999</v>
      </c>
      <c r="L2257" s="35">
        <f t="shared" si="107"/>
        <v>0.1</v>
      </c>
      <c r="M2257" s="35">
        <f t="shared" si="108"/>
        <v>1</v>
      </c>
    </row>
    <row r="2258" spans="1:13" ht="40.200000000000003" hidden="1" thickBot="1">
      <c r="A2258" s="35">
        <f t="shared" si="109"/>
        <v>4</v>
      </c>
      <c r="B2258" s="89" t="s">
        <v>26</v>
      </c>
      <c r="C2258" s="89" t="s">
        <v>17</v>
      </c>
      <c r="D2258" s="125" t="s">
        <v>67</v>
      </c>
      <c r="E2258" s="20" t="s">
        <v>86</v>
      </c>
      <c r="F2258" s="20">
        <v>0.62</v>
      </c>
      <c r="G2258" s="20">
        <v>0.21</v>
      </c>
      <c r="H2258" s="20">
        <v>1.07</v>
      </c>
      <c r="I2258" s="20">
        <v>0.1</v>
      </c>
      <c r="J2258" s="20">
        <v>0.47</v>
      </c>
      <c r="K2258" s="20">
        <v>2.4685999999999999</v>
      </c>
      <c r="L2258" s="35">
        <f t="shared" si="107"/>
        <v>0.1</v>
      </c>
      <c r="M2258" s="35">
        <f t="shared" si="108"/>
        <v>1</v>
      </c>
    </row>
    <row r="2259" spans="1:13" ht="40.200000000000003" hidden="1" thickBot="1">
      <c r="A2259" s="35">
        <f t="shared" si="109"/>
        <v>23</v>
      </c>
      <c r="B2259" s="89" t="s">
        <v>26</v>
      </c>
      <c r="C2259" s="89" t="s">
        <v>17</v>
      </c>
      <c r="D2259" s="125" t="s">
        <v>67</v>
      </c>
      <c r="E2259" s="20" t="s">
        <v>89</v>
      </c>
      <c r="F2259" s="20">
        <v>0.62</v>
      </c>
      <c r="G2259" s="20">
        <v>0.22</v>
      </c>
      <c r="H2259" s="20">
        <v>1.07</v>
      </c>
      <c r="I2259" s="20">
        <v>0.1</v>
      </c>
      <c r="J2259" s="20">
        <v>0.43</v>
      </c>
      <c r="K2259" s="20">
        <v>2.4398</v>
      </c>
      <c r="L2259" s="35">
        <f t="shared" si="107"/>
        <v>0.1</v>
      </c>
      <c r="M2259" s="35">
        <f t="shared" si="108"/>
        <v>1</v>
      </c>
    </row>
    <row r="2260" spans="1:13" ht="40.200000000000003" hidden="1" thickBot="1">
      <c r="A2260" s="35">
        <f t="shared" si="109"/>
        <v>14</v>
      </c>
      <c r="B2260" s="89" t="s">
        <v>26</v>
      </c>
      <c r="C2260" s="89" t="s">
        <v>17</v>
      </c>
      <c r="D2260" s="125" t="s">
        <v>67</v>
      </c>
      <c r="E2260" s="20" t="s">
        <v>90</v>
      </c>
      <c r="F2260" s="20">
        <v>0.62</v>
      </c>
      <c r="G2260" s="20">
        <v>0.19</v>
      </c>
      <c r="H2260" s="20">
        <v>1.1000000000000001</v>
      </c>
      <c r="I2260" s="20">
        <v>0.1</v>
      </c>
      <c r="J2260" s="20">
        <v>0.42</v>
      </c>
      <c r="K2260" s="20">
        <v>2.4258000000000002</v>
      </c>
      <c r="L2260" s="35">
        <f t="shared" si="107"/>
        <v>0.1</v>
      </c>
      <c r="M2260" s="35">
        <f t="shared" si="108"/>
        <v>1</v>
      </c>
    </row>
    <row r="2261" spans="1:13" ht="27" hidden="1" thickBot="1">
      <c r="A2261" s="35">
        <f t="shared" si="109"/>
        <v>9</v>
      </c>
      <c r="B2261" s="89" t="s">
        <v>26</v>
      </c>
      <c r="C2261" s="89" t="s">
        <v>17</v>
      </c>
      <c r="D2261" s="125" t="s">
        <v>67</v>
      </c>
      <c r="E2261" s="20" t="s">
        <v>93</v>
      </c>
      <c r="F2261" s="20">
        <v>0.62</v>
      </c>
      <c r="G2261" s="20">
        <v>0.09</v>
      </c>
      <c r="H2261" s="20">
        <v>1.1000000000000001</v>
      </c>
      <c r="I2261" s="20">
        <v>0.1</v>
      </c>
      <c r="J2261" s="20">
        <v>0.5</v>
      </c>
      <c r="K2261" s="20">
        <v>2.4096000000000002</v>
      </c>
      <c r="L2261" s="35">
        <f t="shared" si="107"/>
        <v>0.1</v>
      </c>
      <c r="M2261" s="35">
        <f t="shared" si="108"/>
        <v>1</v>
      </c>
    </row>
    <row r="2262" spans="1:13" ht="40.200000000000003" hidden="1" thickBot="1">
      <c r="A2262" s="35">
        <f t="shared" si="109"/>
        <v>14</v>
      </c>
      <c r="B2262" s="89" t="s">
        <v>26</v>
      </c>
      <c r="C2262" s="89" t="s">
        <v>17</v>
      </c>
      <c r="D2262" s="125" t="s">
        <v>67</v>
      </c>
      <c r="E2262" s="20" t="s">
        <v>91</v>
      </c>
      <c r="F2262" s="20">
        <v>0.62</v>
      </c>
      <c r="G2262" s="20">
        <v>0.19</v>
      </c>
      <c r="H2262" s="20">
        <v>1.07</v>
      </c>
      <c r="I2262" s="20">
        <v>0.1</v>
      </c>
      <c r="J2262" s="20">
        <v>0.42</v>
      </c>
      <c r="K2262" s="20">
        <v>2.3917999999999999</v>
      </c>
      <c r="L2262" s="35">
        <f t="shared" si="107"/>
        <v>0.1</v>
      </c>
      <c r="M2262" s="35">
        <f t="shared" si="108"/>
        <v>1</v>
      </c>
    </row>
    <row r="2263" spans="1:13" ht="27" hidden="1" thickBot="1">
      <c r="A2263" s="35">
        <f t="shared" si="109"/>
        <v>9</v>
      </c>
      <c r="B2263" s="89" t="s">
        <v>26</v>
      </c>
      <c r="C2263" s="89" t="s">
        <v>17</v>
      </c>
      <c r="D2263" s="125" t="s">
        <v>67</v>
      </c>
      <c r="E2263" s="20" t="s">
        <v>95</v>
      </c>
      <c r="F2263" s="20">
        <v>0.62</v>
      </c>
      <c r="G2263" s="20">
        <v>0.09</v>
      </c>
      <c r="H2263" s="20">
        <v>1.07</v>
      </c>
      <c r="I2263" s="20">
        <v>0.1</v>
      </c>
      <c r="J2263" s="20">
        <v>0.5</v>
      </c>
      <c r="K2263" s="20">
        <v>2.3694000000000002</v>
      </c>
      <c r="L2263" s="35">
        <f t="shared" si="107"/>
        <v>0.1</v>
      </c>
      <c r="M2263" s="35">
        <f t="shared" si="108"/>
        <v>1</v>
      </c>
    </row>
    <row r="2264" spans="1:13" ht="27" hidden="1" thickBot="1">
      <c r="A2264" s="35">
        <f t="shared" si="109"/>
        <v>7</v>
      </c>
      <c r="B2264" s="89" t="s">
        <v>26</v>
      </c>
      <c r="C2264" s="89" t="s">
        <v>17</v>
      </c>
      <c r="D2264" s="125" t="s">
        <v>67</v>
      </c>
      <c r="E2264" s="20" t="s">
        <v>96</v>
      </c>
      <c r="F2264" s="20">
        <v>0.62</v>
      </c>
      <c r="G2264" s="20">
        <v>0.54</v>
      </c>
      <c r="H2264" s="20">
        <v>0.75</v>
      </c>
      <c r="I2264" s="20">
        <v>0.19</v>
      </c>
      <c r="J2264" s="20">
        <v>0.22</v>
      </c>
      <c r="K2264" s="20">
        <v>2.3233999999999999</v>
      </c>
      <c r="L2264" s="35">
        <f t="shared" si="107"/>
        <v>0.1</v>
      </c>
      <c r="M2264" s="35">
        <f t="shared" si="108"/>
        <v>2</v>
      </c>
    </row>
    <row r="2265" spans="1:13" ht="27" hidden="1" thickBot="1">
      <c r="A2265" s="35">
        <f t="shared" si="109"/>
        <v>15</v>
      </c>
      <c r="B2265" s="89" t="s">
        <v>26</v>
      </c>
      <c r="C2265" s="89" t="s">
        <v>17</v>
      </c>
      <c r="D2265" s="125" t="s">
        <v>67</v>
      </c>
      <c r="E2265" s="20" t="s">
        <v>99</v>
      </c>
      <c r="F2265" s="20">
        <v>0.62</v>
      </c>
      <c r="G2265" s="20">
        <v>0</v>
      </c>
      <c r="H2265" s="20">
        <v>1.07</v>
      </c>
      <c r="I2265" s="20">
        <v>0.1</v>
      </c>
      <c r="J2265" s="20">
        <v>0.47</v>
      </c>
      <c r="K2265" s="20">
        <v>2.2549000000000001</v>
      </c>
      <c r="L2265" s="35">
        <f t="shared" si="107"/>
        <v>0.1</v>
      </c>
      <c r="M2265" s="35">
        <f t="shared" si="108"/>
        <v>1</v>
      </c>
    </row>
    <row r="2266" spans="1:13" ht="27" hidden="1" thickBot="1">
      <c r="A2266" s="35">
        <f t="shared" si="109"/>
        <v>15</v>
      </c>
      <c r="B2266" s="89" t="s">
        <v>26</v>
      </c>
      <c r="C2266" s="89" t="s">
        <v>17</v>
      </c>
      <c r="D2266" s="125" t="s">
        <v>67</v>
      </c>
      <c r="E2266" s="20" t="s">
        <v>98</v>
      </c>
      <c r="F2266" s="20">
        <v>0.7</v>
      </c>
      <c r="G2266" s="20">
        <v>0.35</v>
      </c>
      <c r="H2266" s="20">
        <v>1.1000000000000001</v>
      </c>
      <c r="I2266" s="20">
        <v>0.1</v>
      </c>
      <c r="J2266" s="20">
        <v>0</v>
      </c>
      <c r="K2266" s="20">
        <v>2.2458</v>
      </c>
      <c r="L2266" s="35">
        <f t="shared" si="107"/>
        <v>0.1</v>
      </c>
      <c r="M2266" s="35">
        <f t="shared" si="108"/>
        <v>1</v>
      </c>
    </row>
    <row r="2267" spans="1:13" ht="27" hidden="1" thickBot="1">
      <c r="A2267" s="35">
        <f t="shared" si="109"/>
        <v>10</v>
      </c>
      <c r="B2267" s="89" t="s">
        <v>26</v>
      </c>
      <c r="C2267" s="89" t="s">
        <v>17</v>
      </c>
      <c r="D2267" s="125" t="s">
        <v>67</v>
      </c>
      <c r="E2267" s="20" t="s">
        <v>102</v>
      </c>
      <c r="F2267" s="20">
        <v>0.62</v>
      </c>
      <c r="G2267" s="20">
        <v>0</v>
      </c>
      <c r="H2267" s="20">
        <v>1.07</v>
      </c>
      <c r="I2267" s="20">
        <v>0.1</v>
      </c>
      <c r="J2267" s="20">
        <v>0.45</v>
      </c>
      <c r="K2267" s="20">
        <v>2.234</v>
      </c>
      <c r="L2267" s="35">
        <f t="shared" si="107"/>
        <v>0.1</v>
      </c>
      <c r="M2267" s="35">
        <f t="shared" si="108"/>
        <v>1</v>
      </c>
    </row>
    <row r="2268" spans="1:13" ht="40.200000000000003" hidden="1" thickBot="1">
      <c r="A2268" s="35">
        <f t="shared" si="109"/>
        <v>6</v>
      </c>
      <c r="B2268" s="89" t="s">
        <v>26</v>
      </c>
      <c r="C2268" s="89" t="s">
        <v>17</v>
      </c>
      <c r="D2268" s="125" t="s">
        <v>67</v>
      </c>
      <c r="E2268" s="20" t="s">
        <v>105</v>
      </c>
      <c r="F2268" s="20">
        <v>0.62</v>
      </c>
      <c r="G2268" s="20">
        <v>0.26</v>
      </c>
      <c r="H2268" s="20">
        <v>0.78</v>
      </c>
      <c r="I2268" s="20">
        <v>0.19</v>
      </c>
      <c r="J2268" s="20">
        <v>0.37</v>
      </c>
      <c r="K2268" s="20">
        <v>2.2242999999999999</v>
      </c>
      <c r="L2268" s="35">
        <f t="shared" si="107"/>
        <v>0.1</v>
      </c>
      <c r="M2268" s="35">
        <f t="shared" si="108"/>
        <v>2</v>
      </c>
    </row>
    <row r="2269" spans="1:13" ht="27" thickBot="1">
      <c r="A2269" s="35">
        <f t="shared" si="109"/>
        <v>1</v>
      </c>
      <c r="B2269" s="89" t="s">
        <v>26</v>
      </c>
      <c r="C2269" s="89" t="s">
        <v>17</v>
      </c>
      <c r="D2269" s="125" t="s">
        <v>67</v>
      </c>
      <c r="E2269" s="59" t="s">
        <v>100</v>
      </c>
      <c r="F2269" s="20">
        <v>0.62</v>
      </c>
      <c r="G2269" s="20">
        <v>0</v>
      </c>
      <c r="H2269" s="20">
        <v>1.1000000000000001</v>
      </c>
      <c r="I2269" s="20">
        <v>0.1</v>
      </c>
      <c r="J2269" s="20">
        <v>0.4</v>
      </c>
      <c r="K2269" s="20">
        <v>2.2241</v>
      </c>
      <c r="L2269" s="35">
        <f t="shared" si="107"/>
        <v>0.1</v>
      </c>
      <c r="M2269" s="35">
        <f t="shared" si="108"/>
        <v>1</v>
      </c>
    </row>
    <row r="2270" spans="1:13" ht="27" hidden="1" thickBot="1">
      <c r="A2270" s="35">
        <f t="shared" si="109"/>
        <v>12</v>
      </c>
      <c r="B2270" s="89" t="s">
        <v>26</v>
      </c>
      <c r="C2270" s="89" t="s">
        <v>17</v>
      </c>
      <c r="D2270" s="125" t="s">
        <v>67</v>
      </c>
      <c r="E2270" s="20" t="s">
        <v>101</v>
      </c>
      <c r="F2270" s="20">
        <v>0.62</v>
      </c>
      <c r="G2270" s="20">
        <v>0.22</v>
      </c>
      <c r="H2270" s="20">
        <v>1.07</v>
      </c>
      <c r="I2270" s="20">
        <v>0.19</v>
      </c>
      <c r="J2270" s="20">
        <v>0.12</v>
      </c>
      <c r="K2270" s="20">
        <v>2.2198000000000002</v>
      </c>
      <c r="L2270" s="35">
        <f t="shared" si="107"/>
        <v>0.1</v>
      </c>
      <c r="M2270" s="35">
        <f t="shared" si="108"/>
        <v>2</v>
      </c>
    </row>
    <row r="2271" spans="1:13" ht="27" hidden="1" thickBot="1">
      <c r="A2271" s="35">
        <f t="shared" si="109"/>
        <v>19</v>
      </c>
      <c r="B2271" s="89" t="s">
        <v>26</v>
      </c>
      <c r="C2271" s="89" t="s">
        <v>17</v>
      </c>
      <c r="D2271" s="125" t="s">
        <v>67</v>
      </c>
      <c r="E2271" s="20" t="s">
        <v>97</v>
      </c>
      <c r="F2271" s="20">
        <v>0.62</v>
      </c>
      <c r="G2271" s="20">
        <v>0.13</v>
      </c>
      <c r="H2271" s="20">
        <v>1.1000000000000001</v>
      </c>
      <c r="I2271" s="20">
        <v>0.1</v>
      </c>
      <c r="J2271" s="20">
        <v>0.25</v>
      </c>
      <c r="K2271" s="20">
        <v>2.2000999999999999</v>
      </c>
      <c r="L2271" s="35">
        <f t="shared" si="107"/>
        <v>0.1</v>
      </c>
      <c r="M2271" s="35">
        <f t="shared" si="108"/>
        <v>1</v>
      </c>
    </row>
    <row r="2272" spans="1:13" ht="27" thickBot="1">
      <c r="A2272" s="35">
        <f t="shared" si="109"/>
        <v>1</v>
      </c>
      <c r="B2272" s="89" t="s">
        <v>26</v>
      </c>
      <c r="C2272" s="89" t="s">
        <v>17</v>
      </c>
      <c r="D2272" s="125" t="s">
        <v>67</v>
      </c>
      <c r="E2272" s="59" t="s">
        <v>104</v>
      </c>
      <c r="F2272" s="20">
        <v>0.62</v>
      </c>
      <c r="G2272" s="20">
        <v>0</v>
      </c>
      <c r="H2272" s="20">
        <v>1.07</v>
      </c>
      <c r="I2272" s="20">
        <v>0.1</v>
      </c>
      <c r="J2272" s="20">
        <v>0.4</v>
      </c>
      <c r="K2272" s="20">
        <v>2.1812999999999998</v>
      </c>
      <c r="L2272" s="35">
        <f t="shared" si="107"/>
        <v>0.1</v>
      </c>
      <c r="M2272" s="35">
        <f t="shared" si="108"/>
        <v>1</v>
      </c>
    </row>
    <row r="2273" spans="1:13" ht="14.4" hidden="1" thickBot="1">
      <c r="A2273" s="35">
        <f t="shared" si="109"/>
        <v>2</v>
      </c>
      <c r="B2273" s="89" t="s">
        <v>26</v>
      </c>
      <c r="C2273" s="89" t="s">
        <v>17</v>
      </c>
      <c r="D2273" s="125" t="s">
        <v>67</v>
      </c>
      <c r="E2273" s="20" t="s">
        <v>103</v>
      </c>
      <c r="F2273" s="20">
        <v>0.62</v>
      </c>
      <c r="G2273" s="20">
        <v>0</v>
      </c>
      <c r="H2273" s="20">
        <v>1.1000000000000001</v>
      </c>
      <c r="I2273" s="20">
        <v>0.1</v>
      </c>
      <c r="J2273" s="20">
        <v>0.35</v>
      </c>
      <c r="K2273" s="20">
        <v>2.1736</v>
      </c>
      <c r="L2273" s="35">
        <f t="shared" si="107"/>
        <v>0.1</v>
      </c>
      <c r="M2273" s="35">
        <f t="shared" si="108"/>
        <v>1</v>
      </c>
    </row>
    <row r="2274" spans="1:13" ht="40.200000000000003" hidden="1" thickBot="1">
      <c r="A2274" s="35">
        <f t="shared" si="109"/>
        <v>17</v>
      </c>
      <c r="B2274" s="89" t="s">
        <v>26</v>
      </c>
      <c r="C2274" s="89" t="s">
        <v>17</v>
      </c>
      <c r="D2274" s="125" t="s">
        <v>67</v>
      </c>
      <c r="E2274" s="20" t="s">
        <v>109</v>
      </c>
      <c r="F2274" s="20">
        <v>0.62</v>
      </c>
      <c r="G2274" s="20">
        <v>0</v>
      </c>
      <c r="H2274" s="20">
        <v>1.07</v>
      </c>
      <c r="I2274" s="20">
        <v>0.19</v>
      </c>
      <c r="J2274" s="20">
        <v>0.25</v>
      </c>
      <c r="K2274" s="20">
        <v>2.1295999999999999</v>
      </c>
      <c r="L2274" s="35">
        <f t="shared" si="107"/>
        <v>0.1</v>
      </c>
      <c r="M2274" s="35">
        <f t="shared" si="108"/>
        <v>2</v>
      </c>
    </row>
    <row r="2275" spans="1:13" ht="27" hidden="1" thickBot="1">
      <c r="A2275" s="35">
        <f t="shared" si="109"/>
        <v>10</v>
      </c>
      <c r="B2275" s="89" t="s">
        <v>26</v>
      </c>
      <c r="C2275" s="89" t="s">
        <v>17</v>
      </c>
      <c r="D2275" s="125" t="s">
        <v>67</v>
      </c>
      <c r="E2275" s="20" t="s">
        <v>106</v>
      </c>
      <c r="F2275" s="20">
        <v>0.62</v>
      </c>
      <c r="G2275" s="20">
        <v>0</v>
      </c>
      <c r="H2275" s="20">
        <v>1.1000000000000001</v>
      </c>
      <c r="I2275" s="20">
        <v>0.1</v>
      </c>
      <c r="J2275" s="20">
        <v>0.28999999999999998</v>
      </c>
      <c r="K2275" s="20">
        <v>2.1059000000000001</v>
      </c>
      <c r="L2275" s="35">
        <f t="shared" si="107"/>
        <v>0.1</v>
      </c>
      <c r="M2275" s="35">
        <f t="shared" si="108"/>
        <v>1</v>
      </c>
    </row>
    <row r="2276" spans="1:13" ht="40.200000000000003" hidden="1" thickBot="1">
      <c r="A2276" s="35">
        <f t="shared" si="109"/>
        <v>4</v>
      </c>
      <c r="B2276" s="89" t="s">
        <v>26</v>
      </c>
      <c r="C2276" s="89" t="s">
        <v>17</v>
      </c>
      <c r="D2276" s="125" t="s">
        <v>67</v>
      </c>
      <c r="E2276" s="20" t="s">
        <v>107</v>
      </c>
      <c r="F2276" s="20">
        <v>0.62</v>
      </c>
      <c r="G2276" s="20">
        <v>0</v>
      </c>
      <c r="H2276" s="20">
        <v>1.1000000000000001</v>
      </c>
      <c r="I2276" s="20">
        <v>0.1</v>
      </c>
      <c r="J2276" s="20">
        <v>0.24</v>
      </c>
      <c r="K2276" s="20">
        <v>2.0598999999999998</v>
      </c>
      <c r="L2276" s="35">
        <f t="shared" si="107"/>
        <v>0.1</v>
      </c>
      <c r="M2276" s="35">
        <f t="shared" si="108"/>
        <v>1</v>
      </c>
    </row>
    <row r="2277" spans="1:13" ht="40.200000000000003" hidden="1" thickBot="1">
      <c r="A2277" s="35">
        <f t="shared" si="109"/>
        <v>23</v>
      </c>
      <c r="B2277" s="89" t="s">
        <v>26</v>
      </c>
      <c r="C2277" s="89" t="s">
        <v>17</v>
      </c>
      <c r="D2277" s="125" t="s">
        <v>67</v>
      </c>
      <c r="E2277" s="20" t="s">
        <v>110</v>
      </c>
      <c r="F2277" s="20">
        <v>0.62</v>
      </c>
      <c r="G2277" s="20">
        <v>0.22</v>
      </c>
      <c r="H2277" s="20">
        <v>0.75</v>
      </c>
      <c r="I2277" s="20">
        <v>0.1</v>
      </c>
      <c r="J2277" s="20">
        <v>0.31</v>
      </c>
      <c r="K2277" s="20">
        <v>1.9979</v>
      </c>
      <c r="L2277" s="35">
        <f t="shared" si="107"/>
        <v>0.1</v>
      </c>
      <c r="M2277" s="35">
        <f t="shared" si="108"/>
        <v>1</v>
      </c>
    </row>
    <row r="2278" spans="1:13" ht="40.200000000000003" hidden="1" thickBot="1">
      <c r="A2278" s="35">
        <f t="shared" si="109"/>
        <v>17</v>
      </c>
      <c r="B2278" s="89" t="s">
        <v>26</v>
      </c>
      <c r="C2278" s="89" t="s">
        <v>17</v>
      </c>
      <c r="D2278" s="125" t="s">
        <v>67</v>
      </c>
      <c r="E2278" s="20" t="s">
        <v>113</v>
      </c>
      <c r="F2278" s="20">
        <v>0.62</v>
      </c>
      <c r="G2278" s="20">
        <v>0</v>
      </c>
      <c r="H2278" s="20">
        <v>0.78</v>
      </c>
      <c r="I2278" s="20">
        <v>0.19</v>
      </c>
      <c r="J2278" s="20">
        <v>0.4</v>
      </c>
      <c r="K2278" s="20">
        <v>1.9972000000000001</v>
      </c>
      <c r="L2278" s="35">
        <f t="shared" si="107"/>
        <v>0.1</v>
      </c>
      <c r="M2278" s="35">
        <f t="shared" si="108"/>
        <v>2</v>
      </c>
    </row>
    <row r="2279" spans="1:13" ht="27" hidden="1" thickBot="1">
      <c r="A2279" s="35">
        <f t="shared" si="109"/>
        <v>9</v>
      </c>
      <c r="B2279" s="89" t="s">
        <v>26</v>
      </c>
      <c r="C2279" s="89" t="s">
        <v>17</v>
      </c>
      <c r="D2279" s="125" t="s">
        <v>67</v>
      </c>
      <c r="E2279" s="20" t="s">
        <v>111</v>
      </c>
      <c r="F2279" s="20">
        <v>0.62</v>
      </c>
      <c r="G2279" s="20">
        <v>0.2</v>
      </c>
      <c r="H2279" s="20">
        <v>0.75</v>
      </c>
      <c r="I2279" s="20">
        <v>0.1</v>
      </c>
      <c r="J2279" s="20">
        <v>0.26</v>
      </c>
      <c r="K2279" s="20">
        <v>1.9218999999999999</v>
      </c>
      <c r="L2279" s="35">
        <f t="shared" si="107"/>
        <v>0.1</v>
      </c>
      <c r="M2279" s="35">
        <f t="shared" si="108"/>
        <v>1</v>
      </c>
    </row>
    <row r="2280" spans="1:13" ht="40.200000000000003" hidden="1" thickBot="1">
      <c r="A2280" s="35">
        <f t="shared" si="109"/>
        <v>14</v>
      </c>
      <c r="B2280" s="89" t="s">
        <v>26</v>
      </c>
      <c r="C2280" s="89" t="s">
        <v>17</v>
      </c>
      <c r="D2280" s="125" t="s">
        <v>67</v>
      </c>
      <c r="E2280" s="20" t="s">
        <v>112</v>
      </c>
      <c r="F2280" s="20">
        <v>0.62</v>
      </c>
      <c r="G2280" s="20">
        <v>0.2</v>
      </c>
      <c r="H2280" s="20">
        <v>0.75</v>
      </c>
      <c r="I2280" s="20">
        <v>0.1</v>
      </c>
      <c r="J2280" s="20">
        <v>0.25</v>
      </c>
      <c r="K2280" s="20">
        <v>1.9168000000000001</v>
      </c>
      <c r="L2280" s="35">
        <f t="shared" si="107"/>
        <v>0.1</v>
      </c>
      <c r="M2280" s="35">
        <f t="shared" si="108"/>
        <v>1</v>
      </c>
    </row>
    <row r="2281" spans="1:13" ht="14.4" hidden="1" thickBot="1">
      <c r="A2281" s="35">
        <f t="shared" si="109"/>
        <v>2</v>
      </c>
      <c r="B2281" s="89" t="s">
        <v>26</v>
      </c>
      <c r="C2281" s="89" t="s">
        <v>17</v>
      </c>
      <c r="D2281" s="125" t="s">
        <v>67</v>
      </c>
      <c r="E2281" s="20" t="s">
        <v>114</v>
      </c>
      <c r="F2281" s="20">
        <v>0.62</v>
      </c>
      <c r="G2281" s="20">
        <v>0.44</v>
      </c>
      <c r="H2281" s="20">
        <v>0.43</v>
      </c>
      <c r="I2281" s="20">
        <v>0.1</v>
      </c>
      <c r="J2281" s="20">
        <v>0.18</v>
      </c>
      <c r="K2281" s="20">
        <v>1.7614000000000001</v>
      </c>
      <c r="L2281" s="35">
        <f t="shared" si="107"/>
        <v>0.1</v>
      </c>
      <c r="M2281" s="35">
        <f t="shared" si="108"/>
        <v>1</v>
      </c>
    </row>
    <row r="2282" spans="1:13" ht="27" hidden="1" thickBot="1">
      <c r="A2282" s="35">
        <f t="shared" si="109"/>
        <v>3</v>
      </c>
      <c r="B2282" s="89" t="s">
        <v>26</v>
      </c>
      <c r="C2282" s="89" t="s">
        <v>17</v>
      </c>
      <c r="D2282" s="125" t="s">
        <v>116</v>
      </c>
      <c r="E2282" s="20" t="s">
        <v>118</v>
      </c>
      <c r="F2282" s="20">
        <v>0.37</v>
      </c>
      <c r="G2282" s="20">
        <v>0.03</v>
      </c>
      <c r="H2282" s="20">
        <v>2.87</v>
      </c>
      <c r="I2282" s="20">
        <v>0.09</v>
      </c>
      <c r="J2282" s="20">
        <v>0.15</v>
      </c>
      <c r="K2282" s="20">
        <v>3.5</v>
      </c>
      <c r="L2282" s="35">
        <f t="shared" si="107"/>
        <v>0.09</v>
      </c>
      <c r="M2282" s="35">
        <f t="shared" si="108"/>
        <v>1</v>
      </c>
    </row>
    <row r="2283" spans="1:13" ht="40.200000000000003" hidden="1" thickBot="1">
      <c r="A2283" s="35">
        <f t="shared" si="109"/>
        <v>17</v>
      </c>
      <c r="B2283" s="89" t="s">
        <v>26</v>
      </c>
      <c r="C2283" s="89" t="s">
        <v>17</v>
      </c>
      <c r="D2283" s="125" t="s">
        <v>116</v>
      </c>
      <c r="E2283" s="20" t="s">
        <v>120</v>
      </c>
      <c r="F2283" s="20">
        <v>0.37</v>
      </c>
      <c r="G2283" s="20">
        <v>1.3</v>
      </c>
      <c r="H2283" s="20">
        <v>1.2</v>
      </c>
      <c r="I2283" s="20">
        <v>0.19</v>
      </c>
      <c r="J2283" s="20">
        <v>0.24</v>
      </c>
      <c r="K2283" s="20">
        <v>3.2930999999999999</v>
      </c>
      <c r="L2283" s="35">
        <f t="shared" si="107"/>
        <v>0.09</v>
      </c>
      <c r="M2283" s="35">
        <f t="shared" si="108"/>
        <v>2</v>
      </c>
    </row>
    <row r="2284" spans="1:13" ht="27" thickBot="1">
      <c r="A2284" s="35">
        <f t="shared" si="109"/>
        <v>1</v>
      </c>
      <c r="B2284" s="89" t="s">
        <v>26</v>
      </c>
      <c r="C2284" s="89" t="s">
        <v>17</v>
      </c>
      <c r="D2284" s="125" t="s">
        <v>116</v>
      </c>
      <c r="E2284" s="59" t="s">
        <v>119</v>
      </c>
      <c r="F2284" s="20">
        <v>0.37</v>
      </c>
      <c r="G2284" s="20">
        <v>1.31</v>
      </c>
      <c r="H2284" s="20">
        <v>1.2</v>
      </c>
      <c r="I2284" s="20">
        <v>0.09</v>
      </c>
      <c r="J2284" s="20">
        <v>0.24</v>
      </c>
      <c r="K2284" s="20">
        <v>3.2099000000000002</v>
      </c>
      <c r="L2284" s="35">
        <f t="shared" si="107"/>
        <v>0.09</v>
      </c>
      <c r="M2284" s="35">
        <f t="shared" si="108"/>
        <v>1</v>
      </c>
    </row>
    <row r="2285" spans="1:13" ht="27" hidden="1" thickBot="1">
      <c r="A2285" s="35">
        <f t="shared" si="109"/>
        <v>16</v>
      </c>
      <c r="B2285" s="89" t="s">
        <v>26</v>
      </c>
      <c r="C2285" s="89" t="s">
        <v>17</v>
      </c>
      <c r="D2285" s="125" t="s">
        <v>116</v>
      </c>
      <c r="E2285" s="20" t="s">
        <v>121</v>
      </c>
      <c r="F2285" s="20">
        <v>0.37</v>
      </c>
      <c r="G2285" s="20">
        <v>1.17</v>
      </c>
      <c r="H2285" s="20">
        <v>1.2</v>
      </c>
      <c r="I2285" s="20">
        <v>0.09</v>
      </c>
      <c r="J2285" s="20">
        <v>0.18</v>
      </c>
      <c r="K2285" s="20">
        <v>3.0125999999999999</v>
      </c>
      <c r="L2285" s="35">
        <f t="shared" si="107"/>
        <v>0.09</v>
      </c>
      <c r="M2285" s="35">
        <f t="shared" si="108"/>
        <v>1</v>
      </c>
    </row>
    <row r="2286" spans="1:13" ht="27" hidden="1" thickBot="1">
      <c r="A2286" s="35">
        <f t="shared" si="109"/>
        <v>19</v>
      </c>
      <c r="B2286" s="89" t="s">
        <v>26</v>
      </c>
      <c r="C2286" s="89" t="s">
        <v>17</v>
      </c>
      <c r="D2286" s="125" t="s">
        <v>116</v>
      </c>
      <c r="E2286" s="20" t="s">
        <v>122</v>
      </c>
      <c r="F2286" s="20">
        <v>0.37</v>
      </c>
      <c r="G2286" s="20">
        <v>1</v>
      </c>
      <c r="H2286" s="20">
        <v>1.2</v>
      </c>
      <c r="I2286" s="20">
        <v>0.09</v>
      </c>
      <c r="J2286" s="20">
        <v>0.18</v>
      </c>
      <c r="K2286" s="20">
        <v>2.8451</v>
      </c>
      <c r="L2286" s="35">
        <f t="shared" si="107"/>
        <v>0.09</v>
      </c>
      <c r="M2286" s="35">
        <f t="shared" si="108"/>
        <v>1</v>
      </c>
    </row>
    <row r="2287" spans="1:13" ht="27" hidden="1" thickBot="1">
      <c r="A2287" s="35">
        <f t="shared" si="109"/>
        <v>7</v>
      </c>
      <c r="B2287" s="89" t="s">
        <v>26</v>
      </c>
      <c r="C2287" s="89" t="s">
        <v>17</v>
      </c>
      <c r="D2287" s="125" t="s">
        <v>116</v>
      </c>
      <c r="E2287" s="20" t="s">
        <v>127</v>
      </c>
      <c r="F2287" s="20">
        <v>0.37</v>
      </c>
      <c r="G2287" s="20">
        <v>0.71</v>
      </c>
      <c r="H2287" s="20">
        <v>1.2</v>
      </c>
      <c r="I2287" s="20">
        <v>0.19</v>
      </c>
      <c r="J2287" s="20">
        <v>0.15</v>
      </c>
      <c r="K2287" s="20">
        <v>2.6168</v>
      </c>
      <c r="L2287" s="35">
        <f t="shared" si="107"/>
        <v>0.09</v>
      </c>
      <c r="M2287" s="35">
        <f t="shared" si="108"/>
        <v>2</v>
      </c>
    </row>
    <row r="2288" spans="1:13" ht="27" hidden="1" thickBot="1">
      <c r="A2288" s="35">
        <f t="shared" si="109"/>
        <v>10</v>
      </c>
      <c r="B2288" s="89" t="s">
        <v>26</v>
      </c>
      <c r="C2288" s="89" t="s">
        <v>17</v>
      </c>
      <c r="D2288" s="125" t="s">
        <v>116</v>
      </c>
      <c r="E2288" s="20" t="s">
        <v>126</v>
      </c>
      <c r="F2288" s="20">
        <v>0.37</v>
      </c>
      <c r="G2288" s="20">
        <v>0.71</v>
      </c>
      <c r="H2288" s="20">
        <v>1.2</v>
      </c>
      <c r="I2288" s="20">
        <v>0.09</v>
      </c>
      <c r="J2288" s="20">
        <v>0.17</v>
      </c>
      <c r="K2288" s="20">
        <v>2.5423</v>
      </c>
      <c r="L2288" s="35">
        <f t="shared" ref="L2288:L2351" si="110">_xlfn.MINIFS($I$1455:$I$2460,$B$1455:$B$2460,B2288,$D$1455:$D$2460,D2288)</f>
        <v>0.09</v>
      </c>
      <c r="M2288" s="35">
        <f t="shared" ref="M2288:M2351" si="111">ROUND(I2288/L2288,0)</f>
        <v>1</v>
      </c>
    </row>
    <row r="2289" spans="1:13" ht="14.4" hidden="1" thickBot="1">
      <c r="A2289" s="35">
        <f t="shared" si="109"/>
        <v>2</v>
      </c>
      <c r="B2289" s="89" t="s">
        <v>26</v>
      </c>
      <c r="C2289" s="89" t="s">
        <v>17</v>
      </c>
      <c r="D2289" s="125" t="s">
        <v>116</v>
      </c>
      <c r="E2289" s="20" t="s">
        <v>183</v>
      </c>
      <c r="F2289" s="20">
        <v>0.37</v>
      </c>
      <c r="G2289" s="20">
        <v>0.71</v>
      </c>
      <c r="H2289" s="20">
        <v>1.2</v>
      </c>
      <c r="I2289" s="20">
        <v>0.09</v>
      </c>
      <c r="J2289" s="20">
        <v>0.17</v>
      </c>
      <c r="K2289" s="20">
        <v>2.5394999999999999</v>
      </c>
      <c r="L2289" s="35">
        <f t="shared" si="110"/>
        <v>0.09</v>
      </c>
      <c r="M2289" s="35">
        <f t="shared" si="111"/>
        <v>1</v>
      </c>
    </row>
    <row r="2290" spans="1:13" ht="40.200000000000003" hidden="1" thickBot="1">
      <c r="A2290" s="35">
        <f t="shared" si="109"/>
        <v>23</v>
      </c>
      <c r="B2290" s="89" t="s">
        <v>26</v>
      </c>
      <c r="C2290" s="89" t="s">
        <v>17</v>
      </c>
      <c r="D2290" s="125" t="s">
        <v>116</v>
      </c>
      <c r="E2290" s="20" t="s">
        <v>128</v>
      </c>
      <c r="F2290" s="20">
        <v>0.37</v>
      </c>
      <c r="G2290" s="20">
        <v>0.68</v>
      </c>
      <c r="H2290" s="20">
        <v>1.2</v>
      </c>
      <c r="I2290" s="20">
        <v>0.09</v>
      </c>
      <c r="J2290" s="20">
        <v>0.14000000000000001</v>
      </c>
      <c r="K2290" s="20">
        <v>2.4782999999999999</v>
      </c>
      <c r="L2290" s="35">
        <f t="shared" si="110"/>
        <v>0.09</v>
      </c>
      <c r="M2290" s="35">
        <f t="shared" si="111"/>
        <v>1</v>
      </c>
    </row>
    <row r="2291" spans="1:13" ht="40.200000000000003" hidden="1" thickBot="1">
      <c r="A2291" s="35">
        <f t="shared" si="109"/>
        <v>23</v>
      </c>
      <c r="B2291" s="89" t="s">
        <v>26</v>
      </c>
      <c r="C2291" s="89" t="s">
        <v>17</v>
      </c>
      <c r="D2291" s="125" t="s">
        <v>116</v>
      </c>
      <c r="E2291" s="20" t="s">
        <v>129</v>
      </c>
      <c r="F2291" s="20">
        <v>0.37</v>
      </c>
      <c r="G2291" s="20">
        <v>0.67</v>
      </c>
      <c r="H2291" s="20">
        <v>1.2</v>
      </c>
      <c r="I2291" s="20">
        <v>0.09</v>
      </c>
      <c r="J2291" s="20">
        <v>0.13</v>
      </c>
      <c r="K2291" s="20">
        <v>2.4548999999999999</v>
      </c>
      <c r="L2291" s="35">
        <f t="shared" si="110"/>
        <v>0.09</v>
      </c>
      <c r="M2291" s="35">
        <f t="shared" si="111"/>
        <v>1</v>
      </c>
    </row>
    <row r="2292" spans="1:13" ht="27" hidden="1" thickBot="1">
      <c r="A2292" s="35">
        <f t="shared" si="109"/>
        <v>9</v>
      </c>
      <c r="B2292" s="89" t="s">
        <v>26</v>
      </c>
      <c r="C2292" s="89" t="s">
        <v>17</v>
      </c>
      <c r="D2292" s="125" t="s">
        <v>116</v>
      </c>
      <c r="E2292" s="20" t="s">
        <v>130</v>
      </c>
      <c r="F2292" s="20">
        <v>0.37</v>
      </c>
      <c r="G2292" s="20">
        <v>0.57999999999999996</v>
      </c>
      <c r="H2292" s="20">
        <v>1.2</v>
      </c>
      <c r="I2292" s="20">
        <v>0.09</v>
      </c>
      <c r="J2292" s="20">
        <v>0.17</v>
      </c>
      <c r="K2292" s="20">
        <v>2.4098999999999999</v>
      </c>
      <c r="L2292" s="35">
        <f t="shared" si="110"/>
        <v>0.09</v>
      </c>
      <c r="M2292" s="35">
        <f t="shared" si="111"/>
        <v>1</v>
      </c>
    </row>
    <row r="2293" spans="1:13" ht="27" hidden="1" thickBot="1">
      <c r="A2293" s="35">
        <f t="shared" si="109"/>
        <v>11</v>
      </c>
      <c r="B2293" s="89" t="s">
        <v>26</v>
      </c>
      <c r="C2293" s="89" t="s">
        <v>17</v>
      </c>
      <c r="D2293" s="125" t="s">
        <v>116</v>
      </c>
      <c r="E2293" s="20" t="s">
        <v>131</v>
      </c>
      <c r="F2293" s="20">
        <v>0.37</v>
      </c>
      <c r="G2293" s="20">
        <v>0.57999999999999996</v>
      </c>
      <c r="H2293" s="20">
        <v>1.2</v>
      </c>
      <c r="I2293" s="20">
        <v>0.09</v>
      </c>
      <c r="J2293" s="20">
        <v>0.15</v>
      </c>
      <c r="K2293" s="20">
        <v>2.3940000000000001</v>
      </c>
      <c r="L2293" s="35">
        <f t="shared" si="110"/>
        <v>0.09</v>
      </c>
      <c r="M2293" s="35">
        <f t="shared" si="111"/>
        <v>1</v>
      </c>
    </row>
    <row r="2294" spans="1:13" ht="27" hidden="1" thickBot="1">
      <c r="A2294" s="35">
        <f t="shared" si="109"/>
        <v>9</v>
      </c>
      <c r="B2294" s="89" t="s">
        <v>26</v>
      </c>
      <c r="C2294" s="89" t="s">
        <v>17</v>
      </c>
      <c r="D2294" s="125" t="s">
        <v>116</v>
      </c>
      <c r="E2294" s="20" t="s">
        <v>132</v>
      </c>
      <c r="F2294" s="20">
        <v>0.37</v>
      </c>
      <c r="G2294" s="20">
        <v>0.61</v>
      </c>
      <c r="H2294" s="20">
        <v>1.2</v>
      </c>
      <c r="I2294" s="20">
        <v>0.09</v>
      </c>
      <c r="J2294" s="20">
        <v>0.11</v>
      </c>
      <c r="K2294" s="20">
        <v>2.3801000000000001</v>
      </c>
      <c r="L2294" s="35">
        <f t="shared" si="110"/>
        <v>0.09</v>
      </c>
      <c r="M2294" s="35">
        <f t="shared" si="111"/>
        <v>1</v>
      </c>
    </row>
    <row r="2295" spans="1:13" ht="40.200000000000003" hidden="1" thickBot="1">
      <c r="A2295" s="35">
        <f t="shared" si="109"/>
        <v>23</v>
      </c>
      <c r="B2295" s="89" t="s">
        <v>26</v>
      </c>
      <c r="C2295" s="89" t="s">
        <v>17</v>
      </c>
      <c r="D2295" s="125" t="s">
        <v>116</v>
      </c>
      <c r="E2295" s="20" t="s">
        <v>133</v>
      </c>
      <c r="F2295" s="20">
        <v>0.37</v>
      </c>
      <c r="G2295" s="20">
        <v>0.67</v>
      </c>
      <c r="H2295" s="20">
        <v>1.1100000000000001</v>
      </c>
      <c r="I2295" s="20">
        <v>0.09</v>
      </c>
      <c r="J2295" s="20">
        <v>0.13</v>
      </c>
      <c r="K2295" s="20">
        <v>2.3624999999999998</v>
      </c>
      <c r="L2295" s="35">
        <f t="shared" si="110"/>
        <v>0.09</v>
      </c>
      <c r="M2295" s="35">
        <f t="shared" si="111"/>
        <v>1</v>
      </c>
    </row>
    <row r="2296" spans="1:13" ht="27" hidden="1" thickBot="1">
      <c r="A2296" s="35">
        <f t="shared" si="109"/>
        <v>7</v>
      </c>
      <c r="B2296" s="89" t="s">
        <v>26</v>
      </c>
      <c r="C2296" s="89" t="s">
        <v>17</v>
      </c>
      <c r="D2296" s="125" t="s">
        <v>116</v>
      </c>
      <c r="E2296" s="20" t="s">
        <v>135</v>
      </c>
      <c r="F2296" s="20">
        <v>0.37</v>
      </c>
      <c r="G2296" s="20">
        <v>0.49</v>
      </c>
      <c r="H2296" s="20">
        <v>1.2</v>
      </c>
      <c r="I2296" s="20">
        <v>0.19</v>
      </c>
      <c r="J2296" s="20">
        <v>0.08</v>
      </c>
      <c r="K2296" s="20">
        <v>2.3228</v>
      </c>
      <c r="L2296" s="35">
        <f t="shared" si="110"/>
        <v>0.09</v>
      </c>
      <c r="M2296" s="35">
        <f t="shared" si="111"/>
        <v>2</v>
      </c>
    </row>
    <row r="2297" spans="1:13" ht="40.200000000000003" hidden="1" thickBot="1">
      <c r="A2297" s="35">
        <f t="shared" si="109"/>
        <v>6</v>
      </c>
      <c r="B2297" s="89" t="s">
        <v>26</v>
      </c>
      <c r="C2297" s="89" t="s">
        <v>17</v>
      </c>
      <c r="D2297" s="125" t="s">
        <v>116</v>
      </c>
      <c r="E2297" s="20" t="s">
        <v>137</v>
      </c>
      <c r="F2297" s="20">
        <v>0.37</v>
      </c>
      <c r="G2297" s="20">
        <v>0.51</v>
      </c>
      <c r="H2297" s="20">
        <v>1.1100000000000001</v>
      </c>
      <c r="I2297" s="20">
        <v>0.19</v>
      </c>
      <c r="J2297" s="20">
        <v>0.12</v>
      </c>
      <c r="K2297" s="20">
        <v>2.2827000000000002</v>
      </c>
      <c r="L2297" s="35">
        <f t="shared" si="110"/>
        <v>0.09</v>
      </c>
      <c r="M2297" s="35">
        <f t="shared" si="111"/>
        <v>2</v>
      </c>
    </row>
    <row r="2298" spans="1:13" ht="27" hidden="1" thickBot="1">
      <c r="A2298" s="35">
        <f t="shared" si="109"/>
        <v>9</v>
      </c>
      <c r="B2298" s="89" t="s">
        <v>26</v>
      </c>
      <c r="C2298" s="89" t="s">
        <v>17</v>
      </c>
      <c r="D2298" s="125" t="s">
        <v>116</v>
      </c>
      <c r="E2298" s="20" t="s">
        <v>134</v>
      </c>
      <c r="F2298" s="20">
        <v>0.37</v>
      </c>
      <c r="G2298" s="20">
        <v>0.61</v>
      </c>
      <c r="H2298" s="20">
        <v>1.1100000000000001</v>
      </c>
      <c r="I2298" s="20">
        <v>0.09</v>
      </c>
      <c r="J2298" s="20">
        <v>0.1</v>
      </c>
      <c r="K2298" s="20">
        <v>2.2804000000000002</v>
      </c>
      <c r="L2298" s="35">
        <f t="shared" si="110"/>
        <v>0.09</v>
      </c>
      <c r="M2298" s="35">
        <f t="shared" si="111"/>
        <v>1</v>
      </c>
    </row>
    <row r="2299" spans="1:13" ht="27" hidden="1" thickBot="1">
      <c r="A2299" s="35">
        <f t="shared" si="109"/>
        <v>11</v>
      </c>
      <c r="B2299" s="89" t="s">
        <v>26</v>
      </c>
      <c r="C2299" s="89" t="s">
        <v>17</v>
      </c>
      <c r="D2299" s="125" t="s">
        <v>116</v>
      </c>
      <c r="E2299" s="20" t="s">
        <v>136</v>
      </c>
      <c r="F2299" s="20">
        <v>0.37</v>
      </c>
      <c r="G2299" s="20">
        <v>0.46</v>
      </c>
      <c r="H2299" s="20">
        <v>1.2</v>
      </c>
      <c r="I2299" s="20">
        <v>0.09</v>
      </c>
      <c r="J2299" s="20">
        <v>0.09</v>
      </c>
      <c r="K2299" s="20">
        <v>2.2149000000000001</v>
      </c>
      <c r="L2299" s="35">
        <f t="shared" si="110"/>
        <v>0.09</v>
      </c>
      <c r="M2299" s="35">
        <f t="shared" si="111"/>
        <v>1</v>
      </c>
    </row>
    <row r="2300" spans="1:13" ht="14.4" hidden="1" thickBot="1">
      <c r="A2300" s="35">
        <f t="shared" si="109"/>
        <v>8</v>
      </c>
      <c r="B2300" s="89" t="s">
        <v>26</v>
      </c>
      <c r="C2300" s="89" t="s">
        <v>17</v>
      </c>
      <c r="D2300" s="125" t="s">
        <v>116</v>
      </c>
      <c r="E2300" s="20" t="s">
        <v>184</v>
      </c>
      <c r="F2300" s="20">
        <v>0.37</v>
      </c>
      <c r="G2300" s="20">
        <v>0.3</v>
      </c>
      <c r="H2300" s="20">
        <v>1.2</v>
      </c>
      <c r="I2300" s="20">
        <v>0.19</v>
      </c>
      <c r="J2300" s="20">
        <v>0.14000000000000001</v>
      </c>
      <c r="K2300" s="20">
        <v>2.1901999999999999</v>
      </c>
      <c r="L2300" s="35">
        <f t="shared" si="110"/>
        <v>0.09</v>
      </c>
      <c r="M2300" s="35">
        <f t="shared" si="111"/>
        <v>2</v>
      </c>
    </row>
    <row r="2301" spans="1:13" ht="27" hidden="1" thickBot="1">
      <c r="A2301" s="35">
        <f t="shared" si="109"/>
        <v>12</v>
      </c>
      <c r="B2301" s="89" t="s">
        <v>26</v>
      </c>
      <c r="C2301" s="89" t="s">
        <v>17</v>
      </c>
      <c r="D2301" s="125" t="s">
        <v>116</v>
      </c>
      <c r="E2301" s="20" t="s">
        <v>186</v>
      </c>
      <c r="F2301" s="20">
        <v>0.37</v>
      </c>
      <c r="G2301" s="20">
        <v>0.3</v>
      </c>
      <c r="H2301" s="20">
        <v>1.2</v>
      </c>
      <c r="I2301" s="20">
        <v>0.19</v>
      </c>
      <c r="J2301" s="20">
        <v>0.13</v>
      </c>
      <c r="K2301" s="20">
        <v>2.1787999999999998</v>
      </c>
      <c r="L2301" s="35">
        <f t="shared" si="110"/>
        <v>0.09</v>
      </c>
      <c r="M2301" s="35">
        <f t="shared" si="111"/>
        <v>2</v>
      </c>
    </row>
    <row r="2302" spans="1:13" ht="14.4" hidden="1" thickBot="1">
      <c r="A2302" s="35">
        <f t="shared" si="109"/>
        <v>8</v>
      </c>
      <c r="B2302" s="89" t="s">
        <v>26</v>
      </c>
      <c r="C2302" s="89" t="s">
        <v>17</v>
      </c>
      <c r="D2302" s="125" t="s">
        <v>116</v>
      </c>
      <c r="E2302" s="20" t="s">
        <v>185</v>
      </c>
      <c r="F2302" s="20">
        <v>0.37</v>
      </c>
      <c r="G2302" s="20">
        <v>0.3</v>
      </c>
      <c r="H2302" s="20">
        <v>1.1100000000000001</v>
      </c>
      <c r="I2302" s="20">
        <v>0.19</v>
      </c>
      <c r="J2302" s="20">
        <v>0.14000000000000001</v>
      </c>
      <c r="K2302" s="20">
        <v>2.0962000000000001</v>
      </c>
      <c r="L2302" s="35">
        <f t="shared" si="110"/>
        <v>0.09</v>
      </c>
      <c r="M2302" s="35">
        <f t="shared" si="111"/>
        <v>2</v>
      </c>
    </row>
    <row r="2303" spans="1:13" ht="40.200000000000003" hidden="1" thickBot="1">
      <c r="A2303" s="35">
        <f t="shared" si="109"/>
        <v>14</v>
      </c>
      <c r="B2303" s="89" t="s">
        <v>26</v>
      </c>
      <c r="C2303" s="89" t="s">
        <v>17</v>
      </c>
      <c r="D2303" s="125" t="s">
        <v>116</v>
      </c>
      <c r="E2303" s="20" t="s">
        <v>138</v>
      </c>
      <c r="F2303" s="20">
        <v>0.37</v>
      </c>
      <c r="G2303" s="20">
        <v>0.31</v>
      </c>
      <c r="H2303" s="20">
        <v>1.2</v>
      </c>
      <c r="I2303" s="20">
        <v>0.09</v>
      </c>
      <c r="J2303" s="20">
        <v>0.12</v>
      </c>
      <c r="K2303" s="20">
        <v>2.0945999999999998</v>
      </c>
      <c r="L2303" s="35">
        <f t="shared" si="110"/>
        <v>0.09</v>
      </c>
      <c r="M2303" s="35">
        <f t="shared" si="111"/>
        <v>1</v>
      </c>
    </row>
    <row r="2304" spans="1:13" ht="27" hidden="1" thickBot="1">
      <c r="A2304" s="35">
        <f t="shared" si="109"/>
        <v>3</v>
      </c>
      <c r="B2304" s="89" t="s">
        <v>26</v>
      </c>
      <c r="C2304" s="89" t="s">
        <v>17</v>
      </c>
      <c r="D2304" s="125" t="s">
        <v>116</v>
      </c>
      <c r="E2304" s="20" t="s">
        <v>139</v>
      </c>
      <c r="F2304" s="20">
        <v>0.37</v>
      </c>
      <c r="G2304" s="20">
        <v>0.28000000000000003</v>
      </c>
      <c r="H2304" s="20">
        <v>1.2</v>
      </c>
      <c r="I2304" s="20">
        <v>0.09</v>
      </c>
      <c r="J2304" s="20">
        <v>0.15</v>
      </c>
      <c r="K2304" s="20">
        <v>2.085</v>
      </c>
      <c r="L2304" s="35">
        <f t="shared" si="110"/>
        <v>0.09</v>
      </c>
      <c r="M2304" s="35">
        <f t="shared" si="111"/>
        <v>1</v>
      </c>
    </row>
    <row r="2305" spans="1:13" ht="27" hidden="1" thickBot="1">
      <c r="A2305" s="35">
        <f t="shared" si="109"/>
        <v>19</v>
      </c>
      <c r="B2305" s="89" t="s">
        <v>26</v>
      </c>
      <c r="C2305" s="89" t="s">
        <v>17</v>
      </c>
      <c r="D2305" s="125" t="s">
        <v>116</v>
      </c>
      <c r="E2305" s="20" t="s">
        <v>140</v>
      </c>
      <c r="F2305" s="20">
        <v>0.37</v>
      </c>
      <c r="G2305" s="20">
        <v>0.33</v>
      </c>
      <c r="H2305" s="20">
        <v>1.2</v>
      </c>
      <c r="I2305" s="20">
        <v>0.09</v>
      </c>
      <c r="J2305" s="20">
        <v>7.0000000000000007E-2</v>
      </c>
      <c r="K2305" s="20">
        <v>2.0621</v>
      </c>
      <c r="L2305" s="35">
        <f t="shared" si="110"/>
        <v>0.09</v>
      </c>
      <c r="M2305" s="35">
        <f t="shared" si="111"/>
        <v>1</v>
      </c>
    </row>
    <row r="2306" spans="1:13" ht="40.200000000000003" hidden="1" thickBot="1">
      <c r="A2306" s="35">
        <f t="shared" si="109"/>
        <v>14</v>
      </c>
      <c r="B2306" s="89" t="s">
        <v>26</v>
      </c>
      <c r="C2306" s="89" t="s">
        <v>17</v>
      </c>
      <c r="D2306" s="125" t="s">
        <v>116</v>
      </c>
      <c r="E2306" s="20" t="s">
        <v>141</v>
      </c>
      <c r="F2306" s="20">
        <v>0.37</v>
      </c>
      <c r="G2306" s="20">
        <v>0.31</v>
      </c>
      <c r="H2306" s="20">
        <v>1.2</v>
      </c>
      <c r="I2306" s="20">
        <v>0.09</v>
      </c>
      <c r="J2306" s="20">
        <v>0.08</v>
      </c>
      <c r="K2306" s="20">
        <v>2.0548000000000002</v>
      </c>
      <c r="L2306" s="35">
        <f t="shared" si="110"/>
        <v>0.09</v>
      </c>
      <c r="M2306" s="35">
        <f t="shared" si="111"/>
        <v>1</v>
      </c>
    </row>
    <row r="2307" spans="1:13" ht="27" hidden="1" thickBot="1">
      <c r="A2307" s="35">
        <f t="shared" si="109"/>
        <v>12</v>
      </c>
      <c r="B2307" s="89" t="s">
        <v>26</v>
      </c>
      <c r="C2307" s="89" t="s">
        <v>17</v>
      </c>
      <c r="D2307" s="125" t="s">
        <v>116</v>
      </c>
      <c r="E2307" s="20" t="s">
        <v>188</v>
      </c>
      <c r="F2307" s="20">
        <v>0.37</v>
      </c>
      <c r="G2307" s="20">
        <v>0.26</v>
      </c>
      <c r="H2307" s="20">
        <v>1.2</v>
      </c>
      <c r="I2307" s="20">
        <v>0.19</v>
      </c>
      <c r="J2307" s="20">
        <v>0.04</v>
      </c>
      <c r="K2307" s="20">
        <v>2.0529999999999999</v>
      </c>
      <c r="L2307" s="35">
        <f t="shared" si="110"/>
        <v>0.09</v>
      </c>
      <c r="M2307" s="35">
        <f t="shared" si="111"/>
        <v>2</v>
      </c>
    </row>
    <row r="2308" spans="1:13" ht="27" hidden="1" thickBot="1">
      <c r="A2308" s="35">
        <f t="shared" si="109"/>
        <v>12</v>
      </c>
      <c r="B2308" s="89" t="s">
        <v>26</v>
      </c>
      <c r="C2308" s="89" t="s">
        <v>17</v>
      </c>
      <c r="D2308" s="125" t="s">
        <v>116</v>
      </c>
      <c r="E2308" s="20" t="s">
        <v>189</v>
      </c>
      <c r="F2308" s="20">
        <v>0.37</v>
      </c>
      <c r="G2308" s="20">
        <v>0.3</v>
      </c>
      <c r="H2308" s="20">
        <v>1.1100000000000001</v>
      </c>
      <c r="I2308" s="20">
        <v>0.19</v>
      </c>
      <c r="J2308" s="20">
        <v>0.09</v>
      </c>
      <c r="K2308" s="20">
        <v>2.0453999999999999</v>
      </c>
      <c r="L2308" s="35">
        <f t="shared" si="110"/>
        <v>0.09</v>
      </c>
      <c r="M2308" s="35">
        <f t="shared" si="111"/>
        <v>2</v>
      </c>
    </row>
    <row r="2309" spans="1:13" ht="40.200000000000003" hidden="1" thickBot="1">
      <c r="A2309" s="35">
        <f t="shared" si="109"/>
        <v>14</v>
      </c>
      <c r="B2309" s="89" t="s">
        <v>26</v>
      </c>
      <c r="C2309" s="89" t="s">
        <v>17</v>
      </c>
      <c r="D2309" s="125" t="s">
        <v>116</v>
      </c>
      <c r="E2309" s="20" t="s">
        <v>143</v>
      </c>
      <c r="F2309" s="20">
        <v>0.37</v>
      </c>
      <c r="G2309" s="20">
        <v>0.31</v>
      </c>
      <c r="H2309" s="20">
        <v>1.1100000000000001</v>
      </c>
      <c r="I2309" s="20">
        <v>0.09</v>
      </c>
      <c r="J2309" s="20">
        <v>0.08</v>
      </c>
      <c r="K2309" s="20">
        <v>1.9625999999999999</v>
      </c>
      <c r="L2309" s="35">
        <f t="shared" si="110"/>
        <v>0.09</v>
      </c>
      <c r="M2309" s="35">
        <f t="shared" si="111"/>
        <v>1</v>
      </c>
    </row>
    <row r="2310" spans="1:13" ht="40.200000000000003" hidden="1" thickBot="1">
      <c r="A2310" s="35">
        <f t="shared" ref="A2310:A2373" si="112">IF(E2310="",0,--SUBSTITUTE(TRIM(RIGHT(SUBSTITUTE(E2310,"(",REPT(" ",99)),99)),")",))</f>
        <v>6</v>
      </c>
      <c r="B2310" s="89" t="s">
        <v>26</v>
      </c>
      <c r="C2310" s="89" t="s">
        <v>17</v>
      </c>
      <c r="D2310" s="125" t="s">
        <v>116</v>
      </c>
      <c r="E2310" s="20" t="s">
        <v>145</v>
      </c>
      <c r="F2310" s="20">
        <v>0.37</v>
      </c>
      <c r="G2310" s="20">
        <v>0.1</v>
      </c>
      <c r="H2310" s="20">
        <v>1.2</v>
      </c>
      <c r="I2310" s="20">
        <v>0.19</v>
      </c>
      <c r="J2310" s="20">
        <v>0.09</v>
      </c>
      <c r="K2310" s="20">
        <v>1.9447000000000001</v>
      </c>
      <c r="L2310" s="35">
        <f t="shared" si="110"/>
        <v>0.09</v>
      </c>
      <c r="M2310" s="35">
        <f t="shared" si="111"/>
        <v>2</v>
      </c>
    </row>
    <row r="2311" spans="1:13" ht="27" hidden="1" thickBot="1">
      <c r="A2311" s="35">
        <f t="shared" si="112"/>
        <v>3</v>
      </c>
      <c r="B2311" s="89" t="s">
        <v>26</v>
      </c>
      <c r="C2311" s="89" t="s">
        <v>17</v>
      </c>
      <c r="D2311" s="125" t="s">
        <v>116</v>
      </c>
      <c r="E2311" s="20" t="s">
        <v>144</v>
      </c>
      <c r="F2311" s="20">
        <v>0.37</v>
      </c>
      <c r="G2311" s="20">
        <v>0.28000000000000003</v>
      </c>
      <c r="H2311" s="20">
        <v>1.1100000000000001</v>
      </c>
      <c r="I2311" s="20">
        <v>0.09</v>
      </c>
      <c r="J2311" s="20">
        <v>0.08</v>
      </c>
      <c r="K2311" s="20">
        <v>1.9218</v>
      </c>
      <c r="L2311" s="35">
        <f t="shared" si="110"/>
        <v>0.09</v>
      </c>
      <c r="M2311" s="35">
        <f t="shared" si="111"/>
        <v>1</v>
      </c>
    </row>
    <row r="2312" spans="1:13" ht="40.200000000000003" hidden="1" thickBot="1">
      <c r="A2312" s="35">
        <f t="shared" si="112"/>
        <v>4</v>
      </c>
      <c r="B2312" s="89" t="s">
        <v>26</v>
      </c>
      <c r="C2312" s="89" t="s">
        <v>17</v>
      </c>
      <c r="D2312" s="125" t="s">
        <v>116</v>
      </c>
      <c r="E2312" s="20" t="s">
        <v>190</v>
      </c>
      <c r="F2312" s="20">
        <v>0.37</v>
      </c>
      <c r="G2312" s="20">
        <v>0.1</v>
      </c>
      <c r="H2312" s="20">
        <v>1.2</v>
      </c>
      <c r="I2312" s="20">
        <v>0.09</v>
      </c>
      <c r="J2312" s="20">
        <v>0.15</v>
      </c>
      <c r="K2312" s="20">
        <v>1.909</v>
      </c>
      <c r="L2312" s="35">
        <f t="shared" si="110"/>
        <v>0.09</v>
      </c>
      <c r="M2312" s="35">
        <f t="shared" si="111"/>
        <v>1</v>
      </c>
    </row>
    <row r="2313" spans="1:13" ht="40.200000000000003" hidden="1" thickBot="1">
      <c r="A2313" s="35">
        <f t="shared" si="112"/>
        <v>17</v>
      </c>
      <c r="B2313" s="89" t="s">
        <v>26</v>
      </c>
      <c r="C2313" s="89" t="s">
        <v>17</v>
      </c>
      <c r="D2313" s="125" t="s">
        <v>116</v>
      </c>
      <c r="E2313" s="20" t="s">
        <v>147</v>
      </c>
      <c r="F2313" s="20">
        <v>0.37</v>
      </c>
      <c r="G2313" s="20">
        <v>0</v>
      </c>
      <c r="H2313" s="20">
        <v>1.2</v>
      </c>
      <c r="I2313" s="20">
        <v>0.19</v>
      </c>
      <c r="J2313" s="20">
        <v>0.1</v>
      </c>
      <c r="K2313" s="20">
        <v>1.8514999999999999</v>
      </c>
      <c r="L2313" s="35">
        <f t="shared" si="110"/>
        <v>0.09</v>
      </c>
      <c r="M2313" s="35">
        <f t="shared" si="111"/>
        <v>2</v>
      </c>
    </row>
    <row r="2314" spans="1:13" ht="27" hidden="1" thickBot="1">
      <c r="A2314" s="35">
        <f t="shared" si="112"/>
        <v>7</v>
      </c>
      <c r="B2314" s="89" t="s">
        <v>26</v>
      </c>
      <c r="C2314" s="89" t="s">
        <v>17</v>
      </c>
      <c r="D2314" s="125" t="s">
        <v>116</v>
      </c>
      <c r="E2314" s="20" t="s">
        <v>150</v>
      </c>
      <c r="F2314" s="20">
        <v>0.37</v>
      </c>
      <c r="G2314" s="20">
        <v>0.08</v>
      </c>
      <c r="H2314" s="20">
        <v>1.1100000000000001</v>
      </c>
      <c r="I2314" s="20">
        <v>0.19</v>
      </c>
      <c r="J2314" s="20">
        <v>0.08</v>
      </c>
      <c r="K2314" s="20">
        <v>1.8178000000000001</v>
      </c>
      <c r="L2314" s="35">
        <f t="shared" si="110"/>
        <v>0.09</v>
      </c>
      <c r="M2314" s="35">
        <f t="shared" si="111"/>
        <v>2</v>
      </c>
    </row>
    <row r="2315" spans="1:13" ht="27" hidden="1" thickBot="1">
      <c r="A2315" s="35">
        <f t="shared" si="112"/>
        <v>15</v>
      </c>
      <c r="B2315" s="89" t="s">
        <v>26</v>
      </c>
      <c r="C2315" s="89" t="s">
        <v>17</v>
      </c>
      <c r="D2315" s="125" t="s">
        <v>116</v>
      </c>
      <c r="E2315" s="20" t="s">
        <v>191</v>
      </c>
      <c r="F2315" s="20">
        <v>0.37</v>
      </c>
      <c r="G2315" s="20">
        <v>0</v>
      </c>
      <c r="H2315" s="20">
        <v>1.2</v>
      </c>
      <c r="I2315" s="20">
        <v>0.09</v>
      </c>
      <c r="J2315" s="20">
        <v>0.13</v>
      </c>
      <c r="K2315" s="20">
        <v>1.7850999999999999</v>
      </c>
      <c r="L2315" s="35">
        <f t="shared" si="110"/>
        <v>0.09</v>
      </c>
      <c r="M2315" s="35">
        <f t="shared" si="111"/>
        <v>1</v>
      </c>
    </row>
    <row r="2316" spans="1:13" ht="27" hidden="1" thickBot="1">
      <c r="A2316" s="35">
        <f t="shared" si="112"/>
        <v>15</v>
      </c>
      <c r="B2316" s="89" t="s">
        <v>26</v>
      </c>
      <c r="C2316" s="89" t="s">
        <v>17</v>
      </c>
      <c r="D2316" s="125" t="s">
        <v>116</v>
      </c>
      <c r="E2316" s="20" t="s">
        <v>192</v>
      </c>
      <c r="F2316" s="20">
        <v>0.37</v>
      </c>
      <c r="G2316" s="20">
        <v>0</v>
      </c>
      <c r="H2316" s="20">
        <v>1.2</v>
      </c>
      <c r="I2316" s="20">
        <v>0.09</v>
      </c>
      <c r="J2316" s="20">
        <v>0.12</v>
      </c>
      <c r="K2316" s="20">
        <v>1.7769999999999999</v>
      </c>
      <c r="L2316" s="35">
        <f t="shared" si="110"/>
        <v>0.09</v>
      </c>
      <c r="M2316" s="35">
        <f t="shared" si="111"/>
        <v>1</v>
      </c>
    </row>
    <row r="2317" spans="1:13" ht="40.200000000000003" hidden="1" thickBot="1">
      <c r="A2317" s="35">
        <f t="shared" si="112"/>
        <v>4</v>
      </c>
      <c r="B2317" s="89" t="s">
        <v>26</v>
      </c>
      <c r="C2317" s="89" t="s">
        <v>17</v>
      </c>
      <c r="D2317" s="125" t="s">
        <v>116</v>
      </c>
      <c r="E2317" s="20" t="s">
        <v>193</v>
      </c>
      <c r="F2317" s="20">
        <v>0.37</v>
      </c>
      <c r="G2317" s="20">
        <v>0</v>
      </c>
      <c r="H2317" s="20">
        <v>1.2</v>
      </c>
      <c r="I2317" s="20">
        <v>0.09</v>
      </c>
      <c r="J2317" s="20">
        <v>0.09</v>
      </c>
      <c r="K2317" s="20">
        <v>1.7524</v>
      </c>
      <c r="L2317" s="35">
        <f t="shared" si="110"/>
        <v>0.09</v>
      </c>
      <c r="M2317" s="35">
        <f t="shared" si="111"/>
        <v>1</v>
      </c>
    </row>
    <row r="2318" spans="1:13" ht="40.200000000000003" hidden="1" thickBot="1">
      <c r="A2318" s="35">
        <f t="shared" si="112"/>
        <v>17</v>
      </c>
      <c r="B2318" s="89" t="s">
        <v>26</v>
      </c>
      <c r="C2318" s="89" t="s">
        <v>17</v>
      </c>
      <c r="D2318" s="125" t="s">
        <v>116</v>
      </c>
      <c r="E2318" s="20" t="s">
        <v>152</v>
      </c>
      <c r="F2318" s="20">
        <v>0.37</v>
      </c>
      <c r="G2318" s="20">
        <v>0</v>
      </c>
      <c r="H2318" s="20">
        <v>1.1100000000000001</v>
      </c>
      <c r="I2318" s="20">
        <v>0.19</v>
      </c>
      <c r="J2318" s="20">
        <v>0.09</v>
      </c>
      <c r="K2318" s="20">
        <v>1.7518</v>
      </c>
      <c r="L2318" s="35">
        <f t="shared" si="110"/>
        <v>0.09</v>
      </c>
      <c r="M2318" s="35">
        <f t="shared" si="111"/>
        <v>2</v>
      </c>
    </row>
    <row r="2319" spans="1:13" ht="14.4" hidden="1" thickBot="1">
      <c r="A2319" s="35">
        <f t="shared" si="112"/>
        <v>2</v>
      </c>
      <c r="B2319" s="89" t="s">
        <v>26</v>
      </c>
      <c r="C2319" s="89" t="s">
        <v>17</v>
      </c>
      <c r="D2319" s="125" t="s">
        <v>116</v>
      </c>
      <c r="E2319" s="20" t="s">
        <v>194</v>
      </c>
      <c r="F2319" s="20">
        <v>0.37</v>
      </c>
      <c r="G2319" s="20">
        <v>0</v>
      </c>
      <c r="H2319" s="20">
        <v>1.2</v>
      </c>
      <c r="I2319" s="20">
        <v>0.09</v>
      </c>
      <c r="J2319" s="20">
        <v>0.08</v>
      </c>
      <c r="K2319" s="20">
        <v>1.7415</v>
      </c>
      <c r="L2319" s="35">
        <f t="shared" si="110"/>
        <v>0.09</v>
      </c>
      <c r="M2319" s="35">
        <f t="shared" si="111"/>
        <v>1</v>
      </c>
    </row>
    <row r="2320" spans="1:13" ht="27" hidden="1" thickBot="1">
      <c r="A2320" s="35">
        <f t="shared" si="112"/>
        <v>10</v>
      </c>
      <c r="B2320" s="89" t="s">
        <v>26</v>
      </c>
      <c r="C2320" s="89" t="s">
        <v>17</v>
      </c>
      <c r="D2320" s="125" t="s">
        <v>116</v>
      </c>
      <c r="E2320" s="20" t="s">
        <v>148</v>
      </c>
      <c r="F2320" s="20">
        <v>0.37</v>
      </c>
      <c r="G2320" s="20">
        <v>0</v>
      </c>
      <c r="H2320" s="20">
        <v>1.2</v>
      </c>
      <c r="I2320" s="20">
        <v>0.09</v>
      </c>
      <c r="J2320" s="20">
        <v>0.08</v>
      </c>
      <c r="K2320" s="20">
        <v>1.7372000000000001</v>
      </c>
      <c r="L2320" s="35">
        <f t="shared" si="110"/>
        <v>0.09</v>
      </c>
      <c r="M2320" s="35">
        <f t="shared" si="111"/>
        <v>1</v>
      </c>
    </row>
    <row r="2321" spans="1:13" ht="27" thickBot="1">
      <c r="A2321" s="35">
        <f t="shared" si="112"/>
        <v>1</v>
      </c>
      <c r="B2321" s="89" t="s">
        <v>26</v>
      </c>
      <c r="C2321" s="89" t="s">
        <v>17</v>
      </c>
      <c r="D2321" s="125" t="s">
        <v>116</v>
      </c>
      <c r="E2321" s="59" t="s">
        <v>149</v>
      </c>
      <c r="F2321" s="20">
        <v>0.37</v>
      </c>
      <c r="G2321" s="20">
        <v>0</v>
      </c>
      <c r="H2321" s="20">
        <v>1.2</v>
      </c>
      <c r="I2321" s="20">
        <v>0.09</v>
      </c>
      <c r="J2321" s="20">
        <v>0.08</v>
      </c>
      <c r="K2321" s="20">
        <v>1.736</v>
      </c>
      <c r="L2321" s="35">
        <f t="shared" si="110"/>
        <v>0.09</v>
      </c>
      <c r="M2321" s="35">
        <f t="shared" si="111"/>
        <v>1</v>
      </c>
    </row>
    <row r="2322" spans="1:13" ht="27" thickBot="1">
      <c r="A2322" s="35">
        <f t="shared" si="112"/>
        <v>1</v>
      </c>
      <c r="B2322" s="89" t="s">
        <v>26</v>
      </c>
      <c r="C2322" s="89" t="s">
        <v>17</v>
      </c>
      <c r="D2322" s="125" t="s">
        <v>116</v>
      </c>
      <c r="E2322" s="59" t="s">
        <v>153</v>
      </c>
      <c r="F2322" s="20">
        <v>0.37</v>
      </c>
      <c r="G2322" s="20">
        <v>0</v>
      </c>
      <c r="H2322" s="20">
        <v>1.1100000000000001</v>
      </c>
      <c r="I2322" s="20">
        <v>0.09</v>
      </c>
      <c r="J2322" s="20">
        <v>7.0000000000000007E-2</v>
      </c>
      <c r="K2322" s="20">
        <v>1.6357999999999999</v>
      </c>
      <c r="L2322" s="35">
        <f t="shared" si="110"/>
        <v>0.09</v>
      </c>
      <c r="M2322" s="35">
        <f t="shared" si="111"/>
        <v>1</v>
      </c>
    </row>
    <row r="2323" spans="1:13" ht="27" hidden="1" thickBot="1">
      <c r="A2323" s="35">
        <f t="shared" si="112"/>
        <v>15</v>
      </c>
      <c r="B2323" s="89" t="s">
        <v>26</v>
      </c>
      <c r="C2323" s="89" t="s">
        <v>17</v>
      </c>
      <c r="D2323" s="125" t="s">
        <v>155</v>
      </c>
      <c r="E2323" s="20" t="s">
        <v>195</v>
      </c>
      <c r="F2323" s="20">
        <v>0.37</v>
      </c>
      <c r="G2323" s="20">
        <v>0.31</v>
      </c>
      <c r="H2323" s="20">
        <v>4.84</v>
      </c>
      <c r="I2323" s="20">
        <v>0.28999999999999998</v>
      </c>
      <c r="J2323" s="20">
        <v>0.28000000000000003</v>
      </c>
      <c r="K2323" s="20">
        <v>6.0925000000000002</v>
      </c>
      <c r="L2323" s="35">
        <f t="shared" si="110"/>
        <v>0.28999999999999998</v>
      </c>
      <c r="M2323" s="35">
        <f t="shared" si="111"/>
        <v>1</v>
      </c>
    </row>
    <row r="2324" spans="1:13" ht="27" hidden="1" thickBot="1">
      <c r="A2324" s="35">
        <f t="shared" si="112"/>
        <v>16</v>
      </c>
      <c r="B2324" s="89" t="s">
        <v>26</v>
      </c>
      <c r="C2324" s="89" t="s">
        <v>17</v>
      </c>
      <c r="D2324" s="125" t="s">
        <v>155</v>
      </c>
      <c r="E2324" s="20" t="s">
        <v>156</v>
      </c>
      <c r="F2324" s="20">
        <v>0.37</v>
      </c>
      <c r="G2324" s="20">
        <v>0.28999999999999998</v>
      </c>
      <c r="H2324" s="20">
        <v>4.84</v>
      </c>
      <c r="I2324" s="20">
        <v>0.28999999999999998</v>
      </c>
      <c r="J2324" s="20">
        <v>0.23</v>
      </c>
      <c r="K2324" s="20">
        <v>6.0170000000000003</v>
      </c>
      <c r="L2324" s="35">
        <f t="shared" si="110"/>
        <v>0.28999999999999998</v>
      </c>
      <c r="M2324" s="35">
        <f t="shared" si="111"/>
        <v>1</v>
      </c>
    </row>
    <row r="2325" spans="1:13" ht="27" hidden="1" thickBot="1">
      <c r="A2325" s="35">
        <f t="shared" si="112"/>
        <v>11</v>
      </c>
      <c r="B2325" s="89" t="s">
        <v>26</v>
      </c>
      <c r="C2325" s="89" t="s">
        <v>17</v>
      </c>
      <c r="D2325" s="125" t="s">
        <v>155</v>
      </c>
      <c r="E2325" s="20" t="s">
        <v>157</v>
      </c>
      <c r="F2325" s="20">
        <v>0.37</v>
      </c>
      <c r="G2325" s="20">
        <v>0.69</v>
      </c>
      <c r="H2325" s="20">
        <v>3.87</v>
      </c>
      <c r="I2325" s="20">
        <v>0.28999999999999998</v>
      </c>
      <c r="J2325" s="20">
        <v>0.21</v>
      </c>
      <c r="K2325" s="20">
        <v>5.4344000000000001</v>
      </c>
      <c r="L2325" s="35">
        <f t="shared" si="110"/>
        <v>0.28999999999999998</v>
      </c>
      <c r="M2325" s="35">
        <f t="shared" si="111"/>
        <v>1</v>
      </c>
    </row>
    <row r="2326" spans="1:13" ht="14.4" hidden="1" thickBot="1">
      <c r="A2326" s="35">
        <f t="shared" si="112"/>
        <v>8</v>
      </c>
      <c r="B2326" s="89" t="s">
        <v>26</v>
      </c>
      <c r="C2326" s="89" t="s">
        <v>17</v>
      </c>
      <c r="D2326" s="125" t="s">
        <v>155</v>
      </c>
      <c r="E2326" s="20" t="s">
        <v>196</v>
      </c>
      <c r="F2326" s="20">
        <v>0.37</v>
      </c>
      <c r="G2326" s="20">
        <v>0.12</v>
      </c>
      <c r="H2326" s="20">
        <v>3.87</v>
      </c>
      <c r="I2326" s="20">
        <v>0.59</v>
      </c>
      <c r="J2326" s="20">
        <v>0.25</v>
      </c>
      <c r="K2326" s="20">
        <v>5.1931000000000003</v>
      </c>
      <c r="L2326" s="35">
        <f t="shared" si="110"/>
        <v>0.28999999999999998</v>
      </c>
      <c r="M2326" s="35">
        <f t="shared" si="111"/>
        <v>2</v>
      </c>
    </row>
    <row r="2327" spans="1:13" ht="27" hidden="1" thickBot="1">
      <c r="A2327" s="35">
        <f t="shared" si="112"/>
        <v>10</v>
      </c>
      <c r="B2327" s="89" t="s">
        <v>26</v>
      </c>
      <c r="C2327" s="89" t="s">
        <v>17</v>
      </c>
      <c r="D2327" s="125" t="s">
        <v>155</v>
      </c>
      <c r="E2327" s="20" t="s">
        <v>158</v>
      </c>
      <c r="F2327" s="20">
        <v>0.37</v>
      </c>
      <c r="G2327" s="20">
        <v>0.44</v>
      </c>
      <c r="H2327" s="20">
        <v>3.87</v>
      </c>
      <c r="I2327" s="20">
        <v>0.28999999999999998</v>
      </c>
      <c r="J2327" s="20">
        <v>7.0000000000000007E-2</v>
      </c>
      <c r="K2327" s="20">
        <v>5.0403000000000002</v>
      </c>
      <c r="L2327" s="35">
        <f t="shared" si="110"/>
        <v>0.28999999999999998</v>
      </c>
      <c r="M2327" s="35">
        <f t="shared" si="111"/>
        <v>1</v>
      </c>
    </row>
    <row r="2328" spans="1:13" ht="40.200000000000003" hidden="1" thickBot="1">
      <c r="A2328" s="35">
        <f t="shared" si="112"/>
        <v>6</v>
      </c>
      <c r="B2328" s="89" t="s">
        <v>26</v>
      </c>
      <c r="C2328" s="89" t="s">
        <v>17</v>
      </c>
      <c r="D2328" s="125" t="s">
        <v>155</v>
      </c>
      <c r="E2328" s="20" t="s">
        <v>164</v>
      </c>
      <c r="F2328" s="20">
        <v>0.37</v>
      </c>
      <c r="G2328" s="20">
        <v>0</v>
      </c>
      <c r="H2328" s="20">
        <v>3.87</v>
      </c>
      <c r="I2328" s="20">
        <v>0.59</v>
      </c>
      <c r="J2328" s="20">
        <v>0.18</v>
      </c>
      <c r="K2328" s="20">
        <v>5.0068999999999999</v>
      </c>
      <c r="L2328" s="35">
        <f t="shared" si="110"/>
        <v>0.28999999999999998</v>
      </c>
      <c r="M2328" s="35">
        <f t="shared" si="111"/>
        <v>2</v>
      </c>
    </row>
    <row r="2329" spans="1:13" ht="40.200000000000003" hidden="1" thickBot="1">
      <c r="A2329" s="35">
        <f t="shared" si="112"/>
        <v>4</v>
      </c>
      <c r="B2329" s="89" t="s">
        <v>26</v>
      </c>
      <c r="C2329" s="89" t="s">
        <v>17</v>
      </c>
      <c r="D2329" s="125" t="s">
        <v>155</v>
      </c>
      <c r="E2329" s="20" t="s">
        <v>197</v>
      </c>
      <c r="F2329" s="20">
        <v>0.37</v>
      </c>
      <c r="G2329" s="20">
        <v>0.22</v>
      </c>
      <c r="H2329" s="20">
        <v>3.87</v>
      </c>
      <c r="I2329" s="20">
        <v>0.28999999999999998</v>
      </c>
      <c r="J2329" s="20">
        <v>0.23</v>
      </c>
      <c r="K2329" s="20">
        <v>4.9850000000000003</v>
      </c>
      <c r="L2329" s="35">
        <f t="shared" si="110"/>
        <v>0.28999999999999998</v>
      </c>
      <c r="M2329" s="35">
        <f t="shared" si="111"/>
        <v>1</v>
      </c>
    </row>
    <row r="2330" spans="1:13" ht="27" hidden="1" thickBot="1">
      <c r="A2330" s="35">
        <f t="shared" si="112"/>
        <v>19</v>
      </c>
      <c r="B2330" s="89" t="s">
        <v>26</v>
      </c>
      <c r="C2330" s="89" t="s">
        <v>17</v>
      </c>
      <c r="D2330" s="125" t="s">
        <v>155</v>
      </c>
      <c r="E2330" s="20" t="s">
        <v>161</v>
      </c>
      <c r="F2330" s="20">
        <v>0.37</v>
      </c>
      <c r="G2330" s="20">
        <v>0.16</v>
      </c>
      <c r="H2330" s="20">
        <v>3.87</v>
      </c>
      <c r="I2330" s="20">
        <v>0.28999999999999998</v>
      </c>
      <c r="J2330" s="20">
        <v>0.18</v>
      </c>
      <c r="K2330" s="20">
        <v>4.8784999999999998</v>
      </c>
      <c r="L2330" s="35">
        <f t="shared" si="110"/>
        <v>0.28999999999999998</v>
      </c>
      <c r="M2330" s="35">
        <f t="shared" si="111"/>
        <v>1</v>
      </c>
    </row>
    <row r="2331" spans="1:13" ht="14.4" hidden="1" thickBot="1">
      <c r="A2331" s="35">
        <f t="shared" si="112"/>
        <v>2</v>
      </c>
      <c r="B2331" s="89" t="s">
        <v>26</v>
      </c>
      <c r="C2331" s="89" t="s">
        <v>17</v>
      </c>
      <c r="D2331" s="125" t="s">
        <v>155</v>
      </c>
      <c r="E2331" s="20" t="s">
        <v>199</v>
      </c>
      <c r="F2331" s="20">
        <v>0.37</v>
      </c>
      <c r="G2331" s="20">
        <v>0</v>
      </c>
      <c r="H2331" s="20">
        <v>3.87</v>
      </c>
      <c r="I2331" s="20">
        <v>0.28999999999999998</v>
      </c>
      <c r="J2331" s="20">
        <v>0.21</v>
      </c>
      <c r="K2331" s="20">
        <v>4.7430000000000003</v>
      </c>
      <c r="L2331" s="35">
        <f t="shared" si="110"/>
        <v>0.28999999999999998</v>
      </c>
      <c r="M2331" s="35">
        <f t="shared" si="111"/>
        <v>1</v>
      </c>
    </row>
    <row r="2332" spans="1:13" ht="27" hidden="1" thickBot="1">
      <c r="A2332" s="35">
        <f t="shared" si="112"/>
        <v>3</v>
      </c>
      <c r="B2332" s="89" t="s">
        <v>26</v>
      </c>
      <c r="C2332" s="89" t="s">
        <v>17</v>
      </c>
      <c r="D2332" s="125" t="s">
        <v>155</v>
      </c>
      <c r="E2332" s="20" t="s">
        <v>163</v>
      </c>
      <c r="F2332" s="20">
        <v>0.37</v>
      </c>
      <c r="G2332" s="20">
        <v>0.02</v>
      </c>
      <c r="H2332" s="20">
        <v>3.87</v>
      </c>
      <c r="I2332" s="20">
        <v>0.28999999999999998</v>
      </c>
      <c r="J2332" s="20">
        <v>0.17</v>
      </c>
      <c r="K2332" s="20">
        <v>4.7232000000000003</v>
      </c>
      <c r="L2332" s="35">
        <f t="shared" si="110"/>
        <v>0.28999999999999998</v>
      </c>
      <c r="M2332" s="35">
        <f t="shared" si="111"/>
        <v>1</v>
      </c>
    </row>
    <row r="2333" spans="1:13" ht="27" hidden="1" thickBot="1">
      <c r="A2333" s="35">
        <f t="shared" si="112"/>
        <v>12</v>
      </c>
      <c r="B2333" s="89" t="s">
        <v>26</v>
      </c>
      <c r="C2333" s="89" t="s">
        <v>17</v>
      </c>
      <c r="D2333" s="125" t="s">
        <v>155</v>
      </c>
      <c r="E2333" s="20" t="s">
        <v>200</v>
      </c>
      <c r="F2333" s="20">
        <v>0.37</v>
      </c>
      <c r="G2333" s="20">
        <v>0.8</v>
      </c>
      <c r="H2333" s="20">
        <v>1.1599999999999999</v>
      </c>
      <c r="I2333" s="20">
        <v>0.59</v>
      </c>
      <c r="J2333" s="20">
        <v>0.18</v>
      </c>
      <c r="K2333" s="20">
        <v>3.0947</v>
      </c>
      <c r="L2333" s="35">
        <f t="shared" si="110"/>
        <v>0.28999999999999998</v>
      </c>
      <c r="M2333" s="35">
        <f t="shared" si="111"/>
        <v>2</v>
      </c>
    </row>
    <row r="2334" spans="1:13" ht="40.200000000000003" hidden="1" thickBot="1">
      <c r="A2334" s="35">
        <f t="shared" si="112"/>
        <v>6</v>
      </c>
      <c r="B2334" s="89" t="s">
        <v>26</v>
      </c>
      <c r="C2334" s="89" t="s">
        <v>17</v>
      </c>
      <c r="D2334" s="125" t="s">
        <v>155</v>
      </c>
      <c r="E2334" s="20" t="s">
        <v>169</v>
      </c>
      <c r="F2334" s="20">
        <v>0.37</v>
      </c>
      <c r="G2334" s="20">
        <v>0.56999999999999995</v>
      </c>
      <c r="H2334" s="20">
        <v>1.1599999999999999</v>
      </c>
      <c r="I2334" s="20">
        <v>0.59</v>
      </c>
      <c r="J2334" s="20">
        <v>0.16</v>
      </c>
      <c r="K2334" s="20">
        <v>2.8475999999999999</v>
      </c>
      <c r="L2334" s="35">
        <f t="shared" si="110"/>
        <v>0.28999999999999998</v>
      </c>
      <c r="M2334" s="35">
        <f t="shared" si="111"/>
        <v>2</v>
      </c>
    </row>
    <row r="2335" spans="1:13" ht="40.200000000000003" hidden="1" thickBot="1">
      <c r="A2335" s="35">
        <f t="shared" si="112"/>
        <v>17</v>
      </c>
      <c r="B2335" s="89" t="s">
        <v>26</v>
      </c>
      <c r="C2335" s="89" t="s">
        <v>17</v>
      </c>
      <c r="D2335" s="125" t="s">
        <v>155</v>
      </c>
      <c r="E2335" s="20" t="s">
        <v>171</v>
      </c>
      <c r="F2335" s="20">
        <v>0.37</v>
      </c>
      <c r="G2335" s="20">
        <v>0.52</v>
      </c>
      <c r="H2335" s="20">
        <v>1.1599999999999999</v>
      </c>
      <c r="I2335" s="20">
        <v>0.59</v>
      </c>
      <c r="J2335" s="20">
        <v>0.19</v>
      </c>
      <c r="K2335" s="20">
        <v>2.8346</v>
      </c>
      <c r="L2335" s="35">
        <f t="shared" si="110"/>
        <v>0.28999999999999998</v>
      </c>
      <c r="M2335" s="35">
        <f t="shared" si="111"/>
        <v>2</v>
      </c>
    </row>
    <row r="2336" spans="1:13" ht="27" hidden="1" thickBot="1">
      <c r="A2336" s="35">
        <f t="shared" si="112"/>
        <v>7</v>
      </c>
      <c r="B2336" s="89" t="s">
        <v>26</v>
      </c>
      <c r="C2336" s="89" t="s">
        <v>17</v>
      </c>
      <c r="D2336" s="125" t="s">
        <v>155</v>
      </c>
      <c r="E2336" s="20" t="s">
        <v>176</v>
      </c>
      <c r="F2336" s="20">
        <v>0.37</v>
      </c>
      <c r="G2336" s="20">
        <v>0.43</v>
      </c>
      <c r="H2336" s="20">
        <v>1.1599999999999999</v>
      </c>
      <c r="I2336" s="20">
        <v>0.59</v>
      </c>
      <c r="J2336" s="20">
        <v>0.2</v>
      </c>
      <c r="K2336" s="20">
        <v>2.7465999999999999</v>
      </c>
      <c r="L2336" s="35">
        <f t="shared" si="110"/>
        <v>0.28999999999999998</v>
      </c>
      <c r="M2336" s="35">
        <f t="shared" si="111"/>
        <v>2</v>
      </c>
    </row>
    <row r="2337" spans="1:13" ht="40.200000000000003" hidden="1" thickBot="1">
      <c r="A2337" s="35">
        <f t="shared" si="112"/>
        <v>14</v>
      </c>
      <c r="B2337" s="89" t="s">
        <v>26</v>
      </c>
      <c r="C2337" s="89" t="s">
        <v>17</v>
      </c>
      <c r="D2337" s="125" t="s">
        <v>155</v>
      </c>
      <c r="E2337" s="20" t="s">
        <v>168</v>
      </c>
      <c r="F2337" s="20">
        <v>0.37</v>
      </c>
      <c r="G2337" s="20">
        <v>0.63</v>
      </c>
      <c r="H2337" s="20">
        <v>1.1599999999999999</v>
      </c>
      <c r="I2337" s="20">
        <v>0.28999999999999998</v>
      </c>
      <c r="J2337" s="20">
        <v>0.18</v>
      </c>
      <c r="K2337" s="20">
        <v>2.6318999999999999</v>
      </c>
      <c r="L2337" s="35">
        <f t="shared" si="110"/>
        <v>0.28999999999999998</v>
      </c>
      <c r="M2337" s="35">
        <f t="shared" si="111"/>
        <v>1</v>
      </c>
    </row>
    <row r="2338" spans="1:13" ht="14.4" hidden="1" thickBot="1">
      <c r="A2338" s="35">
        <f t="shared" si="112"/>
        <v>8</v>
      </c>
      <c r="B2338" s="89" t="s">
        <v>26</v>
      </c>
      <c r="C2338" s="89" t="s">
        <v>17</v>
      </c>
      <c r="D2338" s="125" t="s">
        <v>155</v>
      </c>
      <c r="E2338" s="20" t="s">
        <v>201</v>
      </c>
      <c r="F2338" s="20">
        <v>0.37</v>
      </c>
      <c r="G2338" s="20">
        <v>0.28999999999999998</v>
      </c>
      <c r="H2338" s="20">
        <v>1.1599999999999999</v>
      </c>
      <c r="I2338" s="20">
        <v>0.59</v>
      </c>
      <c r="J2338" s="20">
        <v>0.19</v>
      </c>
      <c r="K2338" s="20">
        <v>2.6032000000000002</v>
      </c>
      <c r="L2338" s="35">
        <f t="shared" si="110"/>
        <v>0.28999999999999998</v>
      </c>
      <c r="M2338" s="35">
        <f t="shared" si="111"/>
        <v>2</v>
      </c>
    </row>
    <row r="2339" spans="1:13" ht="27" hidden="1" thickBot="1">
      <c r="A2339" s="35">
        <f t="shared" si="112"/>
        <v>9</v>
      </c>
      <c r="B2339" s="89" t="s">
        <v>26</v>
      </c>
      <c r="C2339" s="89" t="s">
        <v>17</v>
      </c>
      <c r="D2339" s="125" t="s">
        <v>155</v>
      </c>
      <c r="E2339" s="20" t="s">
        <v>170</v>
      </c>
      <c r="F2339" s="20">
        <v>0.37</v>
      </c>
      <c r="G2339" s="20">
        <v>0.55000000000000004</v>
      </c>
      <c r="H2339" s="20">
        <v>1.1599999999999999</v>
      </c>
      <c r="I2339" s="20">
        <v>0.28999999999999998</v>
      </c>
      <c r="J2339" s="20">
        <v>0.17</v>
      </c>
      <c r="K2339" s="20">
        <v>2.5430999999999999</v>
      </c>
      <c r="L2339" s="35">
        <f t="shared" si="110"/>
        <v>0.28999999999999998</v>
      </c>
      <c r="M2339" s="35">
        <f t="shared" si="111"/>
        <v>1</v>
      </c>
    </row>
    <row r="2340" spans="1:13" ht="27" hidden="1" thickBot="1">
      <c r="A2340" s="35">
        <f t="shared" si="112"/>
        <v>19</v>
      </c>
      <c r="B2340" s="89" t="s">
        <v>26</v>
      </c>
      <c r="C2340" s="89" t="s">
        <v>17</v>
      </c>
      <c r="D2340" s="125" t="s">
        <v>155</v>
      </c>
      <c r="E2340" s="20" t="s">
        <v>172</v>
      </c>
      <c r="F2340" s="20">
        <v>0.37</v>
      </c>
      <c r="G2340" s="20">
        <v>0.52</v>
      </c>
      <c r="H2340" s="20">
        <v>1.1599999999999999</v>
      </c>
      <c r="I2340" s="20">
        <v>0.28999999999999998</v>
      </c>
      <c r="J2340" s="20">
        <v>0.18</v>
      </c>
      <c r="K2340" s="20">
        <v>2.5312000000000001</v>
      </c>
      <c r="L2340" s="35">
        <f t="shared" si="110"/>
        <v>0.28999999999999998</v>
      </c>
      <c r="M2340" s="35">
        <f t="shared" si="111"/>
        <v>1</v>
      </c>
    </row>
    <row r="2341" spans="1:13" ht="27" thickBot="1">
      <c r="A2341" s="35">
        <f t="shared" si="112"/>
        <v>1</v>
      </c>
      <c r="B2341" s="89" t="s">
        <v>26</v>
      </c>
      <c r="C2341" s="89" t="s">
        <v>17</v>
      </c>
      <c r="D2341" s="125" t="s">
        <v>155</v>
      </c>
      <c r="E2341" s="59" t="s">
        <v>173</v>
      </c>
      <c r="F2341" s="20">
        <v>0.37</v>
      </c>
      <c r="G2341" s="20">
        <v>0.51</v>
      </c>
      <c r="H2341" s="20">
        <v>1.1599999999999999</v>
      </c>
      <c r="I2341" s="20">
        <v>0.28999999999999998</v>
      </c>
      <c r="J2341" s="20">
        <v>0.19</v>
      </c>
      <c r="K2341" s="20">
        <v>2.5287000000000002</v>
      </c>
      <c r="L2341" s="35">
        <f t="shared" si="110"/>
        <v>0.28999999999999998</v>
      </c>
      <c r="M2341" s="35">
        <f t="shared" si="111"/>
        <v>1</v>
      </c>
    </row>
    <row r="2342" spans="1:13" ht="27" hidden="1" thickBot="1">
      <c r="A2342" s="35">
        <f t="shared" si="112"/>
        <v>16</v>
      </c>
      <c r="B2342" s="89" t="s">
        <v>26</v>
      </c>
      <c r="C2342" s="89" t="s">
        <v>17</v>
      </c>
      <c r="D2342" s="125" t="s">
        <v>155</v>
      </c>
      <c r="E2342" s="20" t="s">
        <v>174</v>
      </c>
      <c r="F2342" s="20">
        <v>0.37</v>
      </c>
      <c r="G2342" s="20">
        <v>0.51</v>
      </c>
      <c r="H2342" s="20">
        <v>1.1599999999999999</v>
      </c>
      <c r="I2342" s="20">
        <v>0.28999999999999998</v>
      </c>
      <c r="J2342" s="20">
        <v>0.18</v>
      </c>
      <c r="K2342" s="20">
        <v>2.5169999999999999</v>
      </c>
      <c r="L2342" s="35">
        <f t="shared" si="110"/>
        <v>0.28999999999999998</v>
      </c>
      <c r="M2342" s="35">
        <f t="shared" si="111"/>
        <v>1</v>
      </c>
    </row>
    <row r="2343" spans="1:13" ht="40.200000000000003" hidden="1" thickBot="1">
      <c r="A2343" s="35">
        <f t="shared" si="112"/>
        <v>23</v>
      </c>
      <c r="B2343" s="89" t="s">
        <v>26</v>
      </c>
      <c r="C2343" s="89" t="s">
        <v>17</v>
      </c>
      <c r="D2343" s="125" t="s">
        <v>155</v>
      </c>
      <c r="E2343" s="20" t="s">
        <v>175</v>
      </c>
      <c r="F2343" s="20">
        <v>0.37</v>
      </c>
      <c r="G2343" s="20">
        <v>0.45</v>
      </c>
      <c r="H2343" s="20">
        <v>1.1599999999999999</v>
      </c>
      <c r="I2343" s="20">
        <v>0.28999999999999998</v>
      </c>
      <c r="J2343" s="20">
        <v>0.19</v>
      </c>
      <c r="K2343" s="20">
        <v>2.4615</v>
      </c>
      <c r="L2343" s="35">
        <f t="shared" si="110"/>
        <v>0.28999999999999998</v>
      </c>
      <c r="M2343" s="35">
        <f t="shared" si="111"/>
        <v>1</v>
      </c>
    </row>
    <row r="2344" spans="1:13" ht="14.4" hidden="1" thickBot="1">
      <c r="A2344" s="35">
        <f t="shared" si="112"/>
        <v>2</v>
      </c>
      <c r="B2344" s="89" t="s">
        <v>26</v>
      </c>
      <c r="C2344" s="89" t="s">
        <v>17</v>
      </c>
      <c r="D2344" s="125" t="s">
        <v>155</v>
      </c>
      <c r="E2344" s="20" t="s">
        <v>202</v>
      </c>
      <c r="F2344" s="20">
        <v>0.37</v>
      </c>
      <c r="G2344" s="20">
        <v>0.35</v>
      </c>
      <c r="H2344" s="20">
        <v>1.1599999999999999</v>
      </c>
      <c r="I2344" s="20">
        <v>0.28999999999999998</v>
      </c>
      <c r="J2344" s="20">
        <v>0.17</v>
      </c>
      <c r="K2344" s="20">
        <v>2.3450000000000002</v>
      </c>
      <c r="L2344" s="35">
        <f t="shared" si="110"/>
        <v>0.28999999999999998</v>
      </c>
      <c r="M2344" s="35">
        <f t="shared" si="111"/>
        <v>1</v>
      </c>
    </row>
    <row r="2345" spans="1:13" ht="27" hidden="1" thickBot="1">
      <c r="A2345" s="35">
        <f t="shared" si="112"/>
        <v>11</v>
      </c>
      <c r="B2345" s="89" t="s">
        <v>26</v>
      </c>
      <c r="C2345" s="89" t="s">
        <v>17</v>
      </c>
      <c r="D2345" s="125" t="s">
        <v>155</v>
      </c>
      <c r="E2345" s="20" t="s">
        <v>177</v>
      </c>
      <c r="F2345" s="20">
        <v>0.37</v>
      </c>
      <c r="G2345" s="20">
        <v>0.35</v>
      </c>
      <c r="H2345" s="20">
        <v>1.1599999999999999</v>
      </c>
      <c r="I2345" s="20">
        <v>0.28999999999999998</v>
      </c>
      <c r="J2345" s="20">
        <v>0.16</v>
      </c>
      <c r="K2345" s="20">
        <v>2.3380999999999998</v>
      </c>
      <c r="L2345" s="35">
        <f t="shared" si="110"/>
        <v>0.28999999999999998</v>
      </c>
      <c r="M2345" s="35">
        <f t="shared" si="111"/>
        <v>1</v>
      </c>
    </row>
    <row r="2346" spans="1:13" ht="27" hidden="1" thickBot="1">
      <c r="A2346" s="35">
        <f t="shared" si="112"/>
        <v>10</v>
      </c>
      <c r="B2346" s="89" t="s">
        <v>26</v>
      </c>
      <c r="C2346" s="89" t="s">
        <v>17</v>
      </c>
      <c r="D2346" s="125" t="s">
        <v>155</v>
      </c>
      <c r="E2346" s="20" t="s">
        <v>179</v>
      </c>
      <c r="F2346" s="20">
        <v>0.37</v>
      </c>
      <c r="G2346" s="20">
        <v>0.14000000000000001</v>
      </c>
      <c r="H2346" s="20">
        <v>1.1599999999999999</v>
      </c>
      <c r="I2346" s="20">
        <v>0.28999999999999998</v>
      </c>
      <c r="J2346" s="20">
        <v>0.17</v>
      </c>
      <c r="K2346" s="20">
        <v>2.1374</v>
      </c>
      <c r="L2346" s="35">
        <f t="shared" si="110"/>
        <v>0.28999999999999998</v>
      </c>
      <c r="M2346" s="35">
        <f t="shared" si="111"/>
        <v>1</v>
      </c>
    </row>
    <row r="2347" spans="1:13" ht="27" hidden="1" thickBot="1">
      <c r="A2347" s="35">
        <f t="shared" si="112"/>
        <v>3</v>
      </c>
      <c r="B2347" s="89" t="s">
        <v>26</v>
      </c>
      <c r="C2347" s="89" t="s">
        <v>17</v>
      </c>
      <c r="D2347" s="125" t="s">
        <v>155</v>
      </c>
      <c r="E2347" s="20" t="s">
        <v>178</v>
      </c>
      <c r="F2347" s="20">
        <v>0.37</v>
      </c>
      <c r="G2347" s="20">
        <v>0.15</v>
      </c>
      <c r="H2347" s="20">
        <v>1.1599999999999999</v>
      </c>
      <c r="I2347" s="20">
        <v>0.28999999999999998</v>
      </c>
      <c r="J2347" s="20">
        <v>0.15</v>
      </c>
      <c r="K2347" s="20">
        <v>2.1339999999999999</v>
      </c>
      <c r="L2347" s="35">
        <f t="shared" si="110"/>
        <v>0.28999999999999998</v>
      </c>
      <c r="M2347" s="35">
        <f t="shared" si="111"/>
        <v>1</v>
      </c>
    </row>
    <row r="2348" spans="1:13" ht="40.200000000000003" hidden="1" thickBot="1">
      <c r="A2348" s="35">
        <f t="shared" si="112"/>
        <v>4</v>
      </c>
      <c r="B2348" s="89" t="s">
        <v>26</v>
      </c>
      <c r="C2348" s="89" t="s">
        <v>17</v>
      </c>
      <c r="D2348" s="125" t="s">
        <v>155</v>
      </c>
      <c r="E2348" s="20" t="s">
        <v>203</v>
      </c>
      <c r="F2348" s="20">
        <v>0.37</v>
      </c>
      <c r="G2348" s="20">
        <v>0.06</v>
      </c>
      <c r="H2348" s="20">
        <v>1.1599999999999999</v>
      </c>
      <c r="I2348" s="20">
        <v>0.28999999999999998</v>
      </c>
      <c r="J2348" s="20">
        <v>0.19</v>
      </c>
      <c r="K2348" s="20">
        <v>2.0819999999999999</v>
      </c>
      <c r="L2348" s="35">
        <f t="shared" si="110"/>
        <v>0.28999999999999998</v>
      </c>
      <c r="M2348" s="35">
        <f t="shared" si="111"/>
        <v>1</v>
      </c>
    </row>
    <row r="2349" spans="1:13" ht="27" hidden="1" thickBot="1">
      <c r="A2349" s="35">
        <f t="shared" si="112"/>
        <v>15</v>
      </c>
      <c r="B2349" s="89" t="s">
        <v>26</v>
      </c>
      <c r="C2349" s="89" t="s">
        <v>17</v>
      </c>
      <c r="D2349" s="125" t="s">
        <v>155</v>
      </c>
      <c r="E2349" s="20" t="s">
        <v>205</v>
      </c>
      <c r="F2349" s="20">
        <v>0.37</v>
      </c>
      <c r="G2349" s="20">
        <v>0</v>
      </c>
      <c r="H2349" s="20">
        <v>0.77</v>
      </c>
      <c r="I2349" s="20">
        <v>0.28999999999999998</v>
      </c>
      <c r="J2349" s="20">
        <v>0.13</v>
      </c>
      <c r="K2349" s="20">
        <v>1.5691999999999999</v>
      </c>
      <c r="L2349" s="35">
        <f t="shared" si="110"/>
        <v>0.28999999999999998</v>
      </c>
      <c r="M2349" s="35">
        <f t="shared" si="111"/>
        <v>1</v>
      </c>
    </row>
    <row r="2350" spans="1:13" ht="40.200000000000003" hidden="1" thickBot="1">
      <c r="A2350" s="35">
        <f t="shared" si="112"/>
        <v>17</v>
      </c>
      <c r="B2350" s="89" t="s">
        <v>27</v>
      </c>
      <c r="C2350" s="88" t="s">
        <v>17</v>
      </c>
      <c r="D2350" s="129" t="s">
        <v>38</v>
      </c>
      <c r="E2350" s="20" t="s">
        <v>182</v>
      </c>
      <c r="F2350" s="20">
        <v>2.63</v>
      </c>
      <c r="G2350" s="20">
        <v>0.27</v>
      </c>
      <c r="H2350" s="20">
        <v>1.6</v>
      </c>
      <c r="I2350" s="20">
        <v>0.83</v>
      </c>
      <c r="J2350" s="20">
        <v>0.37</v>
      </c>
      <c r="K2350" s="20">
        <v>5.6976000000000004</v>
      </c>
      <c r="L2350" s="35">
        <f t="shared" si="110"/>
        <v>0.42</v>
      </c>
      <c r="M2350" s="35">
        <f t="shared" si="111"/>
        <v>2</v>
      </c>
    </row>
    <row r="2351" spans="1:13" ht="27" thickBot="1">
      <c r="A2351" s="35">
        <f t="shared" si="112"/>
        <v>1</v>
      </c>
      <c r="B2351" s="89" t="s">
        <v>27</v>
      </c>
      <c r="C2351" s="88" t="s">
        <v>17</v>
      </c>
      <c r="D2351" s="129" t="s">
        <v>38</v>
      </c>
      <c r="E2351" s="59" t="s">
        <v>42</v>
      </c>
      <c r="F2351" s="20">
        <v>2.63</v>
      </c>
      <c r="G2351" s="20">
        <v>0.6</v>
      </c>
      <c r="H2351" s="20">
        <v>1.6</v>
      </c>
      <c r="I2351" s="20">
        <v>0.42</v>
      </c>
      <c r="J2351" s="20">
        <v>0.32</v>
      </c>
      <c r="K2351" s="20">
        <v>5.5662000000000003</v>
      </c>
      <c r="L2351" s="35">
        <f t="shared" si="110"/>
        <v>0.42</v>
      </c>
      <c r="M2351" s="35">
        <f t="shared" si="111"/>
        <v>1</v>
      </c>
    </row>
    <row r="2352" spans="1:13" ht="27" hidden="1" thickBot="1">
      <c r="A2352" s="35">
        <f t="shared" si="112"/>
        <v>7</v>
      </c>
      <c r="B2352" s="89" t="s">
        <v>27</v>
      </c>
      <c r="C2352" s="88" t="s">
        <v>17</v>
      </c>
      <c r="D2352" s="129" t="s">
        <v>38</v>
      </c>
      <c r="E2352" s="20" t="s">
        <v>49</v>
      </c>
      <c r="F2352" s="20">
        <v>2.64</v>
      </c>
      <c r="G2352" s="20">
        <v>0</v>
      </c>
      <c r="H2352" s="20">
        <v>1.6</v>
      </c>
      <c r="I2352" s="20">
        <v>0.83</v>
      </c>
      <c r="J2352" s="20">
        <v>0.3</v>
      </c>
      <c r="K2352" s="20">
        <v>5.3776000000000002</v>
      </c>
      <c r="L2352" s="35">
        <f t="shared" ref="L2352:L2415" si="113">_xlfn.MINIFS($I$1455:$I$2460,$B$1455:$B$2460,B2352,$D$1455:$D$2460,D2352)</f>
        <v>0.42</v>
      </c>
      <c r="M2352" s="35">
        <f t="shared" ref="M2352:M2415" si="114">ROUND(I2352/L2352,0)</f>
        <v>2</v>
      </c>
    </row>
    <row r="2353" spans="1:13" ht="27" hidden="1" thickBot="1">
      <c r="A2353" s="35">
        <f t="shared" si="112"/>
        <v>4</v>
      </c>
      <c r="B2353" s="89" t="s">
        <v>27</v>
      </c>
      <c r="C2353" s="88" t="s">
        <v>17</v>
      </c>
      <c r="D2353" s="129" t="s">
        <v>38</v>
      </c>
      <c r="E2353" s="20" t="s">
        <v>48</v>
      </c>
      <c r="F2353" s="20">
        <v>2.63</v>
      </c>
      <c r="G2353" s="20">
        <v>0</v>
      </c>
      <c r="H2353" s="20">
        <v>1.65</v>
      </c>
      <c r="I2353" s="20">
        <v>0.83</v>
      </c>
      <c r="J2353" s="20">
        <v>0.25</v>
      </c>
      <c r="K2353" s="20">
        <v>5.3612000000000002</v>
      </c>
      <c r="L2353" s="35">
        <f t="shared" si="113"/>
        <v>0.42</v>
      </c>
      <c r="M2353" s="35">
        <f t="shared" si="114"/>
        <v>2</v>
      </c>
    </row>
    <row r="2354" spans="1:13" ht="27" hidden="1" thickBot="1">
      <c r="A2354" s="35">
        <f t="shared" si="112"/>
        <v>4</v>
      </c>
      <c r="B2354" s="89" t="s">
        <v>27</v>
      </c>
      <c r="C2354" s="88" t="s">
        <v>17</v>
      </c>
      <c r="D2354" s="129" t="s">
        <v>38</v>
      </c>
      <c r="E2354" s="20" t="s">
        <v>50</v>
      </c>
      <c r="F2354" s="20">
        <v>2.63</v>
      </c>
      <c r="G2354" s="20">
        <v>0</v>
      </c>
      <c r="H2354" s="20">
        <v>1.65</v>
      </c>
      <c r="I2354" s="20">
        <v>0.83</v>
      </c>
      <c r="J2354" s="20">
        <v>0.24</v>
      </c>
      <c r="K2354" s="20">
        <v>5.3597999999999999</v>
      </c>
      <c r="L2354" s="35">
        <f t="shared" si="113"/>
        <v>0.42</v>
      </c>
      <c r="M2354" s="35">
        <f t="shared" si="114"/>
        <v>2</v>
      </c>
    </row>
    <row r="2355" spans="1:13" ht="40.200000000000003" hidden="1" thickBot="1">
      <c r="A2355" s="35">
        <f t="shared" si="112"/>
        <v>6</v>
      </c>
      <c r="B2355" s="89" t="s">
        <v>27</v>
      </c>
      <c r="C2355" s="88" t="s">
        <v>17</v>
      </c>
      <c r="D2355" s="129" t="s">
        <v>38</v>
      </c>
      <c r="E2355" s="20" t="s">
        <v>53</v>
      </c>
      <c r="F2355" s="20">
        <v>2.63</v>
      </c>
      <c r="G2355" s="20">
        <v>0</v>
      </c>
      <c r="H2355" s="20">
        <v>1.6</v>
      </c>
      <c r="I2355" s="20">
        <v>0.83</v>
      </c>
      <c r="J2355" s="20">
        <v>0.28000000000000003</v>
      </c>
      <c r="K2355" s="20">
        <v>5.3460000000000001</v>
      </c>
      <c r="L2355" s="35">
        <f t="shared" si="113"/>
        <v>0.42</v>
      </c>
      <c r="M2355" s="35">
        <f t="shared" si="114"/>
        <v>2</v>
      </c>
    </row>
    <row r="2356" spans="1:13" ht="27" hidden="1" thickBot="1">
      <c r="A2356" s="35">
        <f t="shared" si="112"/>
        <v>19</v>
      </c>
      <c r="B2356" s="89" t="s">
        <v>27</v>
      </c>
      <c r="C2356" s="88" t="s">
        <v>17</v>
      </c>
      <c r="D2356" s="129" t="s">
        <v>38</v>
      </c>
      <c r="E2356" s="20" t="s">
        <v>43</v>
      </c>
      <c r="F2356" s="20">
        <v>2.63</v>
      </c>
      <c r="G2356" s="20">
        <v>0.19</v>
      </c>
      <c r="H2356" s="20">
        <v>1.6</v>
      </c>
      <c r="I2356" s="20">
        <v>0.42</v>
      </c>
      <c r="J2356" s="20">
        <v>0.32</v>
      </c>
      <c r="K2356" s="20">
        <v>5.1473000000000004</v>
      </c>
      <c r="L2356" s="35">
        <f t="shared" si="113"/>
        <v>0.42</v>
      </c>
      <c r="M2356" s="35">
        <f t="shared" si="114"/>
        <v>1</v>
      </c>
    </row>
    <row r="2357" spans="1:13" ht="40.200000000000003" hidden="1" thickBot="1">
      <c r="A2357" s="35">
        <f t="shared" si="112"/>
        <v>14</v>
      </c>
      <c r="B2357" s="89" t="s">
        <v>27</v>
      </c>
      <c r="C2357" s="88" t="s">
        <v>17</v>
      </c>
      <c r="D2357" s="129" t="s">
        <v>38</v>
      </c>
      <c r="E2357" s="20" t="s">
        <v>44</v>
      </c>
      <c r="F2357" s="20">
        <v>2.63</v>
      </c>
      <c r="G2357" s="20">
        <v>0.15</v>
      </c>
      <c r="H2357" s="20">
        <v>1.6</v>
      </c>
      <c r="I2357" s="20">
        <v>0.42</v>
      </c>
      <c r="J2357" s="20">
        <v>0.27</v>
      </c>
      <c r="K2357" s="20">
        <v>5.0724</v>
      </c>
      <c r="L2357" s="35">
        <f t="shared" si="113"/>
        <v>0.42</v>
      </c>
      <c r="M2357" s="35">
        <f t="shared" si="114"/>
        <v>1</v>
      </c>
    </row>
    <row r="2358" spans="1:13" ht="27" hidden="1" thickBot="1">
      <c r="A2358" s="35">
        <f t="shared" si="112"/>
        <v>19</v>
      </c>
      <c r="B2358" s="89" t="s">
        <v>27</v>
      </c>
      <c r="C2358" s="88" t="s">
        <v>17</v>
      </c>
      <c r="D2358" s="129" t="s">
        <v>38</v>
      </c>
      <c r="E2358" s="20" t="s">
        <v>46</v>
      </c>
      <c r="F2358" s="20">
        <v>2.63</v>
      </c>
      <c r="G2358" s="20">
        <v>0.1</v>
      </c>
      <c r="H2358" s="20">
        <v>1.6</v>
      </c>
      <c r="I2358" s="20">
        <v>0.42</v>
      </c>
      <c r="J2358" s="20">
        <v>0.24</v>
      </c>
      <c r="K2358" s="20">
        <v>4.9855</v>
      </c>
      <c r="L2358" s="35">
        <f t="shared" si="113"/>
        <v>0.42</v>
      </c>
      <c r="M2358" s="35">
        <f t="shared" si="114"/>
        <v>1</v>
      </c>
    </row>
    <row r="2359" spans="1:13" ht="27" hidden="1" thickBot="1">
      <c r="A2359" s="35">
        <f t="shared" si="112"/>
        <v>13</v>
      </c>
      <c r="B2359" s="89" t="s">
        <v>27</v>
      </c>
      <c r="C2359" s="88" t="s">
        <v>17</v>
      </c>
      <c r="D2359" s="129" t="s">
        <v>38</v>
      </c>
      <c r="E2359" s="20" t="s">
        <v>52</v>
      </c>
      <c r="F2359" s="20">
        <v>2.63</v>
      </c>
      <c r="G2359" s="20">
        <v>0</v>
      </c>
      <c r="H2359" s="20">
        <v>1.6</v>
      </c>
      <c r="I2359" s="20">
        <v>0.42</v>
      </c>
      <c r="J2359" s="20">
        <v>0.28999999999999998</v>
      </c>
      <c r="K2359" s="20">
        <v>4.9355000000000002</v>
      </c>
      <c r="L2359" s="35">
        <f t="shared" si="113"/>
        <v>0.42</v>
      </c>
      <c r="M2359" s="35">
        <f t="shared" si="114"/>
        <v>1</v>
      </c>
    </row>
    <row r="2360" spans="1:13" ht="27" hidden="1" thickBot="1">
      <c r="A2360" s="35">
        <f t="shared" si="112"/>
        <v>10</v>
      </c>
      <c r="B2360" s="89" t="s">
        <v>27</v>
      </c>
      <c r="C2360" s="88" t="s">
        <v>17</v>
      </c>
      <c r="D2360" s="129" t="s">
        <v>38</v>
      </c>
      <c r="E2360" s="20" t="s">
        <v>51</v>
      </c>
      <c r="F2360" s="20">
        <v>2.63</v>
      </c>
      <c r="G2360" s="20">
        <v>0</v>
      </c>
      <c r="H2360" s="20">
        <v>1.6</v>
      </c>
      <c r="I2360" s="20">
        <v>0.42</v>
      </c>
      <c r="J2360" s="20">
        <v>0.28000000000000003</v>
      </c>
      <c r="K2360" s="20">
        <v>4.9279999999999999</v>
      </c>
      <c r="L2360" s="35">
        <f t="shared" si="113"/>
        <v>0.42</v>
      </c>
      <c r="M2360" s="35">
        <f t="shared" si="114"/>
        <v>1</v>
      </c>
    </row>
    <row r="2361" spans="1:13" ht="27" hidden="1" thickBot="1">
      <c r="A2361" s="35">
        <f t="shared" si="112"/>
        <v>10</v>
      </c>
      <c r="B2361" s="89" t="s">
        <v>27</v>
      </c>
      <c r="C2361" s="88" t="s">
        <v>17</v>
      </c>
      <c r="D2361" s="129" t="s">
        <v>38</v>
      </c>
      <c r="E2361" s="20" t="s">
        <v>55</v>
      </c>
      <c r="F2361" s="20">
        <v>2.63</v>
      </c>
      <c r="G2361" s="20">
        <v>0</v>
      </c>
      <c r="H2361" s="20">
        <v>1.6</v>
      </c>
      <c r="I2361" s="20">
        <v>0.42</v>
      </c>
      <c r="J2361" s="20">
        <v>0.27</v>
      </c>
      <c r="K2361" s="20">
        <v>4.9158999999999997</v>
      </c>
      <c r="L2361" s="35">
        <f t="shared" si="113"/>
        <v>0.42</v>
      </c>
      <c r="M2361" s="35">
        <f t="shared" si="114"/>
        <v>1</v>
      </c>
    </row>
    <row r="2362" spans="1:13" ht="14.4" hidden="1" thickBot="1">
      <c r="A2362" s="35">
        <f t="shared" si="112"/>
        <v>2</v>
      </c>
      <c r="B2362" s="89" t="s">
        <v>27</v>
      </c>
      <c r="C2362" s="88" t="s">
        <v>17</v>
      </c>
      <c r="D2362" s="129" t="s">
        <v>38</v>
      </c>
      <c r="E2362" s="20" t="s">
        <v>56</v>
      </c>
      <c r="F2362" s="20">
        <v>2.63</v>
      </c>
      <c r="G2362" s="20">
        <v>0</v>
      </c>
      <c r="H2362" s="20">
        <v>1.6</v>
      </c>
      <c r="I2362" s="20">
        <v>0.42</v>
      </c>
      <c r="J2362" s="20">
        <v>0.25</v>
      </c>
      <c r="K2362" s="20">
        <v>4.8949999999999996</v>
      </c>
      <c r="L2362" s="35">
        <f t="shared" si="113"/>
        <v>0.42</v>
      </c>
      <c r="M2362" s="35">
        <f t="shared" si="114"/>
        <v>1</v>
      </c>
    </row>
    <row r="2363" spans="1:13" ht="27" hidden="1" thickBot="1">
      <c r="A2363" s="35">
        <f t="shared" si="112"/>
        <v>9</v>
      </c>
      <c r="B2363" s="89" t="s">
        <v>27</v>
      </c>
      <c r="C2363" s="88" t="s">
        <v>17</v>
      </c>
      <c r="D2363" s="129" t="s">
        <v>38</v>
      </c>
      <c r="E2363" s="20" t="s">
        <v>54</v>
      </c>
      <c r="F2363" s="20">
        <v>2.63</v>
      </c>
      <c r="G2363" s="20">
        <v>0</v>
      </c>
      <c r="H2363" s="20">
        <v>1.6</v>
      </c>
      <c r="I2363" s="20">
        <v>0.42</v>
      </c>
      <c r="J2363" s="20">
        <v>0.25</v>
      </c>
      <c r="K2363" s="20">
        <v>4.8944999999999999</v>
      </c>
      <c r="L2363" s="35">
        <f t="shared" si="113"/>
        <v>0.42</v>
      </c>
      <c r="M2363" s="35">
        <f t="shared" si="114"/>
        <v>1</v>
      </c>
    </row>
    <row r="2364" spans="1:13" ht="40.200000000000003" hidden="1" thickBot="1">
      <c r="A2364" s="35">
        <f t="shared" si="112"/>
        <v>23</v>
      </c>
      <c r="B2364" s="89" t="s">
        <v>27</v>
      </c>
      <c r="C2364" s="88" t="s">
        <v>17</v>
      </c>
      <c r="D2364" s="129" t="s">
        <v>38</v>
      </c>
      <c r="E2364" s="20" t="s">
        <v>60</v>
      </c>
      <c r="F2364" s="20">
        <v>2.63</v>
      </c>
      <c r="G2364" s="20">
        <v>0</v>
      </c>
      <c r="H2364" s="20">
        <v>1.6</v>
      </c>
      <c r="I2364" s="20">
        <v>0.42</v>
      </c>
      <c r="J2364" s="20">
        <v>0.25</v>
      </c>
      <c r="K2364" s="20">
        <v>4.8914999999999997</v>
      </c>
      <c r="L2364" s="35">
        <f t="shared" si="113"/>
        <v>0.42</v>
      </c>
      <c r="M2364" s="35">
        <f t="shared" si="114"/>
        <v>1</v>
      </c>
    </row>
    <row r="2365" spans="1:13" ht="27" hidden="1" thickBot="1">
      <c r="A2365" s="35">
        <f t="shared" si="112"/>
        <v>15</v>
      </c>
      <c r="B2365" s="89" t="s">
        <v>27</v>
      </c>
      <c r="C2365" s="88" t="s">
        <v>17</v>
      </c>
      <c r="D2365" s="129" t="s">
        <v>38</v>
      </c>
      <c r="E2365" s="20" t="s">
        <v>58</v>
      </c>
      <c r="F2365" s="20">
        <v>2.63</v>
      </c>
      <c r="G2365" s="20">
        <v>0</v>
      </c>
      <c r="H2365" s="20">
        <v>1.6</v>
      </c>
      <c r="I2365" s="20">
        <v>0.42</v>
      </c>
      <c r="J2365" s="20">
        <v>0.24</v>
      </c>
      <c r="K2365" s="20">
        <v>4.8825000000000003</v>
      </c>
      <c r="L2365" s="35">
        <f t="shared" si="113"/>
        <v>0.42</v>
      </c>
      <c r="M2365" s="35">
        <f t="shared" si="114"/>
        <v>1</v>
      </c>
    </row>
    <row r="2366" spans="1:13" ht="27" hidden="1" thickBot="1">
      <c r="A2366" s="35">
        <f t="shared" si="112"/>
        <v>15</v>
      </c>
      <c r="B2366" s="89" t="s">
        <v>27</v>
      </c>
      <c r="C2366" s="88" t="s">
        <v>17</v>
      </c>
      <c r="D2366" s="129" t="s">
        <v>38</v>
      </c>
      <c r="E2366" s="20" t="s">
        <v>59</v>
      </c>
      <c r="F2366" s="20">
        <v>2.63</v>
      </c>
      <c r="G2366" s="20">
        <v>0</v>
      </c>
      <c r="H2366" s="20">
        <v>1.6</v>
      </c>
      <c r="I2366" s="20">
        <v>0.42</v>
      </c>
      <c r="J2366" s="20">
        <v>0.24</v>
      </c>
      <c r="K2366" s="20">
        <v>4.8825000000000003</v>
      </c>
      <c r="L2366" s="35">
        <f t="shared" si="113"/>
        <v>0.42</v>
      </c>
      <c r="M2366" s="35">
        <f t="shared" si="114"/>
        <v>1</v>
      </c>
    </row>
    <row r="2367" spans="1:13" ht="27" hidden="1" thickBot="1">
      <c r="A2367" s="35">
        <f t="shared" si="112"/>
        <v>5</v>
      </c>
      <c r="B2367" s="89" t="s">
        <v>27</v>
      </c>
      <c r="C2367" s="88" t="s">
        <v>17</v>
      </c>
      <c r="D2367" s="129" t="s">
        <v>38</v>
      </c>
      <c r="E2367" s="20" t="s">
        <v>62</v>
      </c>
      <c r="F2367" s="20">
        <v>2.63</v>
      </c>
      <c r="G2367" s="20">
        <v>0</v>
      </c>
      <c r="H2367" s="20">
        <v>1.6</v>
      </c>
      <c r="I2367" s="20">
        <v>0.42</v>
      </c>
      <c r="J2367" s="20">
        <v>0.2</v>
      </c>
      <c r="K2367" s="20">
        <v>4.8502999999999998</v>
      </c>
      <c r="L2367" s="35">
        <f t="shared" si="113"/>
        <v>0.42</v>
      </c>
      <c r="M2367" s="35">
        <f t="shared" si="114"/>
        <v>1</v>
      </c>
    </row>
    <row r="2368" spans="1:13" ht="27" hidden="1" thickBot="1">
      <c r="A2368" s="35">
        <f t="shared" si="112"/>
        <v>5</v>
      </c>
      <c r="B2368" s="89" t="s">
        <v>27</v>
      </c>
      <c r="C2368" s="88" t="s">
        <v>17</v>
      </c>
      <c r="D2368" s="129" t="s">
        <v>38</v>
      </c>
      <c r="E2368" s="20" t="s">
        <v>65</v>
      </c>
      <c r="F2368" s="20">
        <v>2.63</v>
      </c>
      <c r="G2368" s="20">
        <v>0</v>
      </c>
      <c r="H2368" s="20">
        <v>1.1200000000000001</v>
      </c>
      <c r="I2368" s="20">
        <v>0.42</v>
      </c>
      <c r="J2368" s="20">
        <v>0.15</v>
      </c>
      <c r="K2368" s="20">
        <v>4.3193000000000001</v>
      </c>
      <c r="L2368" s="35">
        <f t="shared" si="113"/>
        <v>0.42</v>
      </c>
      <c r="M2368" s="35">
        <f t="shared" si="114"/>
        <v>1</v>
      </c>
    </row>
    <row r="2369" spans="1:13" ht="27" hidden="1" thickBot="1">
      <c r="A2369" s="35">
        <f t="shared" si="112"/>
        <v>7</v>
      </c>
      <c r="B2369" s="89" t="s">
        <v>27</v>
      </c>
      <c r="C2369" s="88" t="s">
        <v>17</v>
      </c>
      <c r="D2369" s="125" t="s">
        <v>67</v>
      </c>
      <c r="E2369" s="20" t="s">
        <v>69</v>
      </c>
      <c r="F2369" s="20">
        <v>0.71</v>
      </c>
      <c r="G2369" s="20">
        <v>1.1599999999999999</v>
      </c>
      <c r="H2369" s="20">
        <v>1.27</v>
      </c>
      <c r="I2369" s="20">
        <v>0.22</v>
      </c>
      <c r="J2369" s="20">
        <v>0.57999999999999996</v>
      </c>
      <c r="K2369" s="20">
        <v>3.94</v>
      </c>
      <c r="L2369" s="35">
        <f t="shared" si="113"/>
        <v>0.11</v>
      </c>
      <c r="M2369" s="35">
        <f t="shared" si="114"/>
        <v>2</v>
      </c>
    </row>
    <row r="2370" spans="1:13" ht="27" hidden="1" thickBot="1">
      <c r="A2370" s="35">
        <f t="shared" si="112"/>
        <v>7</v>
      </c>
      <c r="B2370" s="89" t="s">
        <v>27</v>
      </c>
      <c r="C2370" s="88" t="s">
        <v>17</v>
      </c>
      <c r="D2370" s="125" t="s">
        <v>67</v>
      </c>
      <c r="E2370" s="20" t="s">
        <v>70</v>
      </c>
      <c r="F2370" s="20">
        <v>0.71</v>
      </c>
      <c r="G2370" s="20">
        <v>1.1599999999999999</v>
      </c>
      <c r="H2370" s="20">
        <v>1.23</v>
      </c>
      <c r="I2370" s="20">
        <v>0.22</v>
      </c>
      <c r="J2370" s="20">
        <v>0.55000000000000004</v>
      </c>
      <c r="K2370" s="20">
        <v>3.8772000000000002</v>
      </c>
      <c r="L2370" s="35">
        <f t="shared" si="113"/>
        <v>0.11</v>
      </c>
      <c r="M2370" s="35">
        <f t="shared" si="114"/>
        <v>2</v>
      </c>
    </row>
    <row r="2371" spans="1:13" ht="14.4" hidden="1" thickBot="1">
      <c r="A2371" s="35">
        <f t="shared" si="112"/>
        <v>2</v>
      </c>
      <c r="B2371" s="89" t="s">
        <v>27</v>
      </c>
      <c r="C2371" s="88" t="s">
        <v>17</v>
      </c>
      <c r="D2371" s="125" t="s">
        <v>67</v>
      </c>
      <c r="E2371" s="20" t="s">
        <v>71</v>
      </c>
      <c r="F2371" s="20">
        <v>0.71</v>
      </c>
      <c r="G2371" s="20">
        <v>0.61</v>
      </c>
      <c r="H2371" s="20">
        <v>1.23</v>
      </c>
      <c r="I2371" s="20">
        <v>0.11</v>
      </c>
      <c r="J2371" s="20">
        <v>0.56999999999999995</v>
      </c>
      <c r="K2371" s="20">
        <v>3.2385999999999999</v>
      </c>
      <c r="L2371" s="35">
        <f t="shared" si="113"/>
        <v>0.11</v>
      </c>
      <c r="M2371" s="35">
        <f t="shared" si="114"/>
        <v>1</v>
      </c>
    </row>
    <row r="2372" spans="1:13" ht="27" hidden="1" thickBot="1">
      <c r="A2372" s="35">
        <f t="shared" si="112"/>
        <v>13</v>
      </c>
      <c r="B2372" s="89" t="s">
        <v>27</v>
      </c>
      <c r="C2372" s="88" t="s">
        <v>17</v>
      </c>
      <c r="D2372" s="125" t="s">
        <v>67</v>
      </c>
      <c r="E2372" s="20" t="s">
        <v>73</v>
      </c>
      <c r="F2372" s="20">
        <v>0.71</v>
      </c>
      <c r="G2372" s="20">
        <v>0.54</v>
      </c>
      <c r="H2372" s="20">
        <v>1.27</v>
      </c>
      <c r="I2372" s="20">
        <v>0.11</v>
      </c>
      <c r="J2372" s="20">
        <v>0.56000000000000005</v>
      </c>
      <c r="K2372" s="20">
        <v>3.2037</v>
      </c>
      <c r="L2372" s="35">
        <f t="shared" si="113"/>
        <v>0.11</v>
      </c>
      <c r="M2372" s="35">
        <f t="shared" si="114"/>
        <v>1</v>
      </c>
    </row>
    <row r="2373" spans="1:13" ht="27" hidden="1" thickBot="1">
      <c r="A2373" s="35">
        <f t="shared" si="112"/>
        <v>19</v>
      </c>
      <c r="B2373" s="89" t="s">
        <v>27</v>
      </c>
      <c r="C2373" s="88" t="s">
        <v>17</v>
      </c>
      <c r="D2373" s="125" t="s">
        <v>67</v>
      </c>
      <c r="E2373" s="20" t="s">
        <v>75</v>
      </c>
      <c r="F2373" s="20">
        <v>0.71</v>
      </c>
      <c r="G2373" s="20">
        <v>0.43</v>
      </c>
      <c r="H2373" s="20">
        <v>1.23</v>
      </c>
      <c r="I2373" s="20">
        <v>0.11</v>
      </c>
      <c r="J2373" s="20">
        <v>0.61</v>
      </c>
      <c r="K2373" s="20">
        <v>3.0981999999999998</v>
      </c>
      <c r="L2373" s="35">
        <f t="shared" si="113"/>
        <v>0.11</v>
      </c>
      <c r="M2373" s="35">
        <f t="shared" si="114"/>
        <v>1</v>
      </c>
    </row>
    <row r="2374" spans="1:13" ht="40.200000000000003" hidden="1" thickBot="1">
      <c r="A2374" s="35">
        <f t="shared" ref="A2374:A2437" si="115">IF(E2374="",0,--SUBSTITUTE(TRIM(RIGHT(SUBSTITUTE(E2374,"(",REPT(" ",99)),99)),")",))</f>
        <v>17</v>
      </c>
      <c r="B2374" s="89" t="s">
        <v>27</v>
      </c>
      <c r="C2374" s="88" t="s">
        <v>17</v>
      </c>
      <c r="D2374" s="125" t="s">
        <v>67</v>
      </c>
      <c r="E2374" s="20" t="s">
        <v>74</v>
      </c>
      <c r="F2374" s="20">
        <v>0.71</v>
      </c>
      <c r="G2374" s="20">
        <v>0.78</v>
      </c>
      <c r="H2374" s="20">
        <v>0.86</v>
      </c>
      <c r="I2374" s="20">
        <v>0.22</v>
      </c>
      <c r="J2374" s="20">
        <v>0.49</v>
      </c>
      <c r="K2374" s="20">
        <v>3.0596000000000001</v>
      </c>
      <c r="L2374" s="35">
        <f t="shared" si="113"/>
        <v>0.11</v>
      </c>
      <c r="M2374" s="35">
        <f t="shared" si="114"/>
        <v>2</v>
      </c>
    </row>
    <row r="2375" spans="1:13" ht="27" hidden="1" thickBot="1">
      <c r="A2375" s="35">
        <f t="shared" si="115"/>
        <v>13</v>
      </c>
      <c r="B2375" s="89" t="s">
        <v>27</v>
      </c>
      <c r="C2375" s="88" t="s">
        <v>17</v>
      </c>
      <c r="D2375" s="125" t="s">
        <v>67</v>
      </c>
      <c r="E2375" s="20" t="s">
        <v>77</v>
      </c>
      <c r="F2375" s="20">
        <v>0.71</v>
      </c>
      <c r="G2375" s="20">
        <v>0.54</v>
      </c>
      <c r="H2375" s="20">
        <v>1.23</v>
      </c>
      <c r="I2375" s="20">
        <v>0.11</v>
      </c>
      <c r="J2375" s="20">
        <v>0.39</v>
      </c>
      <c r="K2375" s="20">
        <v>2.9891999999999999</v>
      </c>
      <c r="L2375" s="35">
        <f t="shared" si="113"/>
        <v>0.11</v>
      </c>
      <c r="M2375" s="35">
        <f t="shared" si="114"/>
        <v>1</v>
      </c>
    </row>
    <row r="2376" spans="1:13" ht="27" thickBot="1">
      <c r="A2376" s="35">
        <f t="shared" si="115"/>
        <v>1</v>
      </c>
      <c r="B2376" s="89" t="s">
        <v>27</v>
      </c>
      <c r="C2376" s="88" t="s">
        <v>17</v>
      </c>
      <c r="D2376" s="125" t="s">
        <v>67</v>
      </c>
      <c r="E2376" s="59" t="s">
        <v>79</v>
      </c>
      <c r="F2376" s="20">
        <v>0.71</v>
      </c>
      <c r="G2376" s="20">
        <v>0.51</v>
      </c>
      <c r="H2376" s="20">
        <v>0.86</v>
      </c>
      <c r="I2376" s="20">
        <v>0.11</v>
      </c>
      <c r="J2376" s="20">
        <v>0.78</v>
      </c>
      <c r="K2376" s="20">
        <v>2.9796</v>
      </c>
      <c r="L2376" s="35">
        <f t="shared" si="113"/>
        <v>0.11</v>
      </c>
      <c r="M2376" s="35">
        <f t="shared" si="114"/>
        <v>1</v>
      </c>
    </row>
    <row r="2377" spans="1:13" ht="40.200000000000003" hidden="1" thickBot="1">
      <c r="A2377" s="35">
        <f t="shared" si="115"/>
        <v>4</v>
      </c>
      <c r="B2377" s="89" t="s">
        <v>27</v>
      </c>
      <c r="C2377" s="88" t="s">
        <v>17</v>
      </c>
      <c r="D2377" s="125" t="s">
        <v>67</v>
      </c>
      <c r="E2377" s="20" t="s">
        <v>86</v>
      </c>
      <c r="F2377" s="20">
        <v>0.71</v>
      </c>
      <c r="G2377" s="20">
        <v>0.21</v>
      </c>
      <c r="H2377" s="20">
        <v>1.23</v>
      </c>
      <c r="I2377" s="20">
        <v>0.22</v>
      </c>
      <c r="J2377" s="20">
        <v>0.53</v>
      </c>
      <c r="K2377" s="20">
        <v>2.9051</v>
      </c>
      <c r="L2377" s="35">
        <f t="shared" si="113"/>
        <v>0.11</v>
      </c>
      <c r="M2377" s="35">
        <f t="shared" si="114"/>
        <v>2</v>
      </c>
    </row>
    <row r="2378" spans="1:13" ht="40.200000000000003" hidden="1" thickBot="1">
      <c r="A2378" s="35">
        <f t="shared" si="115"/>
        <v>6</v>
      </c>
      <c r="B2378" s="89" t="s">
        <v>27</v>
      </c>
      <c r="C2378" s="88" t="s">
        <v>17</v>
      </c>
      <c r="D2378" s="125" t="s">
        <v>67</v>
      </c>
      <c r="E2378" s="20" t="s">
        <v>87</v>
      </c>
      <c r="F2378" s="20">
        <v>0.71</v>
      </c>
      <c r="G2378" s="20">
        <v>0.26</v>
      </c>
      <c r="H2378" s="20">
        <v>1.23</v>
      </c>
      <c r="I2378" s="20">
        <v>0.22</v>
      </c>
      <c r="J2378" s="20">
        <v>0.44</v>
      </c>
      <c r="K2378" s="20">
        <v>2.8679999999999999</v>
      </c>
      <c r="L2378" s="35">
        <f t="shared" si="113"/>
        <v>0.11</v>
      </c>
      <c r="M2378" s="35">
        <f t="shared" si="114"/>
        <v>2</v>
      </c>
    </row>
    <row r="2379" spans="1:13" ht="40.200000000000003" hidden="1" thickBot="1">
      <c r="A2379" s="35">
        <f t="shared" si="115"/>
        <v>23</v>
      </c>
      <c r="B2379" s="89" t="s">
        <v>27</v>
      </c>
      <c r="C2379" s="88" t="s">
        <v>17</v>
      </c>
      <c r="D2379" s="125" t="s">
        <v>67</v>
      </c>
      <c r="E2379" s="20" t="s">
        <v>84</v>
      </c>
      <c r="F2379" s="20">
        <v>0.71</v>
      </c>
      <c r="G2379" s="20">
        <v>0.22</v>
      </c>
      <c r="H2379" s="20">
        <v>1.27</v>
      </c>
      <c r="I2379" s="20">
        <v>0.11</v>
      </c>
      <c r="J2379" s="20">
        <v>0.51</v>
      </c>
      <c r="K2379" s="20">
        <v>2.8254999999999999</v>
      </c>
      <c r="L2379" s="35">
        <f t="shared" si="113"/>
        <v>0.11</v>
      </c>
      <c r="M2379" s="35">
        <f t="shared" si="114"/>
        <v>1</v>
      </c>
    </row>
    <row r="2380" spans="1:13" ht="40.200000000000003" hidden="1" thickBot="1">
      <c r="A2380" s="35">
        <f t="shared" si="115"/>
        <v>23</v>
      </c>
      <c r="B2380" s="89" t="s">
        <v>27</v>
      </c>
      <c r="C2380" s="88" t="s">
        <v>17</v>
      </c>
      <c r="D2380" s="125" t="s">
        <v>67</v>
      </c>
      <c r="E2380" s="20" t="s">
        <v>89</v>
      </c>
      <c r="F2380" s="20">
        <v>0.71</v>
      </c>
      <c r="G2380" s="20">
        <v>0.22</v>
      </c>
      <c r="H2380" s="20">
        <v>1.23</v>
      </c>
      <c r="I2380" s="20">
        <v>0.11</v>
      </c>
      <c r="J2380" s="20">
        <v>0.5</v>
      </c>
      <c r="K2380" s="20">
        <v>2.7753999999999999</v>
      </c>
      <c r="L2380" s="35">
        <f t="shared" si="113"/>
        <v>0.11</v>
      </c>
      <c r="M2380" s="35">
        <f t="shared" si="114"/>
        <v>1</v>
      </c>
    </row>
    <row r="2381" spans="1:13" ht="27" hidden="1" thickBot="1">
      <c r="A2381" s="35">
        <f t="shared" si="115"/>
        <v>5</v>
      </c>
      <c r="B2381" s="89" t="s">
        <v>27</v>
      </c>
      <c r="C2381" s="88" t="s">
        <v>17</v>
      </c>
      <c r="D2381" s="125" t="s">
        <v>67</v>
      </c>
      <c r="E2381" s="20" t="s">
        <v>88</v>
      </c>
      <c r="F2381" s="20">
        <v>0.71</v>
      </c>
      <c r="G2381" s="20">
        <v>0.26</v>
      </c>
      <c r="H2381" s="20">
        <v>1.27</v>
      </c>
      <c r="I2381" s="20">
        <v>0.11</v>
      </c>
      <c r="J2381" s="20">
        <v>0.41</v>
      </c>
      <c r="K2381" s="20">
        <v>2.7667999999999999</v>
      </c>
      <c r="L2381" s="35">
        <f t="shared" si="113"/>
        <v>0.11</v>
      </c>
      <c r="M2381" s="35">
        <f t="shared" si="114"/>
        <v>1</v>
      </c>
    </row>
    <row r="2382" spans="1:13" ht="27" hidden="1" thickBot="1">
      <c r="A2382" s="35">
        <f t="shared" si="115"/>
        <v>9</v>
      </c>
      <c r="B2382" s="89" t="s">
        <v>27</v>
      </c>
      <c r="C2382" s="88" t="s">
        <v>17</v>
      </c>
      <c r="D2382" s="125" t="s">
        <v>67</v>
      </c>
      <c r="E2382" s="20" t="s">
        <v>93</v>
      </c>
      <c r="F2382" s="20">
        <v>0.71</v>
      </c>
      <c r="G2382" s="20">
        <v>0.09</v>
      </c>
      <c r="H2382" s="20">
        <v>1.27</v>
      </c>
      <c r="I2382" s="20">
        <v>0.11</v>
      </c>
      <c r="J2382" s="20">
        <v>0.56999999999999995</v>
      </c>
      <c r="K2382" s="20">
        <v>2.7541000000000002</v>
      </c>
      <c r="L2382" s="35">
        <f t="shared" si="113"/>
        <v>0.11</v>
      </c>
      <c r="M2382" s="35">
        <f t="shared" si="114"/>
        <v>1</v>
      </c>
    </row>
    <row r="2383" spans="1:13" ht="40.200000000000003" hidden="1" thickBot="1">
      <c r="A2383" s="35">
        <f t="shared" si="115"/>
        <v>14</v>
      </c>
      <c r="B2383" s="89" t="s">
        <v>27</v>
      </c>
      <c r="C2383" s="88" t="s">
        <v>17</v>
      </c>
      <c r="D2383" s="125" t="s">
        <v>67</v>
      </c>
      <c r="E2383" s="20" t="s">
        <v>90</v>
      </c>
      <c r="F2383" s="20">
        <v>0.71</v>
      </c>
      <c r="G2383" s="20">
        <v>0.19</v>
      </c>
      <c r="H2383" s="20">
        <v>1.27</v>
      </c>
      <c r="I2383" s="20">
        <v>0.11</v>
      </c>
      <c r="J2383" s="20">
        <v>0.47</v>
      </c>
      <c r="K2383" s="20">
        <v>2.7505999999999999</v>
      </c>
      <c r="L2383" s="35">
        <f t="shared" si="113"/>
        <v>0.11</v>
      </c>
      <c r="M2383" s="35">
        <f t="shared" si="114"/>
        <v>1</v>
      </c>
    </row>
    <row r="2384" spans="1:13" ht="40.200000000000003" hidden="1" thickBot="1">
      <c r="A2384" s="35">
        <f t="shared" si="115"/>
        <v>14</v>
      </c>
      <c r="B2384" s="89" t="s">
        <v>27</v>
      </c>
      <c r="C2384" s="88" t="s">
        <v>17</v>
      </c>
      <c r="D2384" s="125" t="s">
        <v>67</v>
      </c>
      <c r="E2384" s="20" t="s">
        <v>91</v>
      </c>
      <c r="F2384" s="20">
        <v>0.71</v>
      </c>
      <c r="G2384" s="20">
        <v>0.19</v>
      </c>
      <c r="H2384" s="20">
        <v>1.23</v>
      </c>
      <c r="I2384" s="20">
        <v>0.11</v>
      </c>
      <c r="J2384" s="20">
        <v>0.47</v>
      </c>
      <c r="K2384" s="20">
        <v>2.7111000000000001</v>
      </c>
      <c r="L2384" s="35">
        <f t="shared" si="113"/>
        <v>0.11</v>
      </c>
      <c r="M2384" s="35">
        <f t="shared" si="114"/>
        <v>1</v>
      </c>
    </row>
    <row r="2385" spans="1:13" ht="27" hidden="1" thickBot="1">
      <c r="A2385" s="35">
        <f t="shared" si="115"/>
        <v>9</v>
      </c>
      <c r="B2385" s="89" t="s">
        <v>27</v>
      </c>
      <c r="C2385" s="88" t="s">
        <v>17</v>
      </c>
      <c r="D2385" s="125" t="s">
        <v>67</v>
      </c>
      <c r="E2385" s="20" t="s">
        <v>95</v>
      </c>
      <c r="F2385" s="20">
        <v>0.71</v>
      </c>
      <c r="G2385" s="20">
        <v>0.09</v>
      </c>
      <c r="H2385" s="20">
        <v>1.23</v>
      </c>
      <c r="I2385" s="20">
        <v>0.11</v>
      </c>
      <c r="J2385" s="20">
        <v>0.56999999999999995</v>
      </c>
      <c r="K2385" s="20">
        <v>2.7094</v>
      </c>
      <c r="L2385" s="35">
        <f t="shared" si="113"/>
        <v>0.11</v>
      </c>
      <c r="M2385" s="35">
        <f t="shared" si="114"/>
        <v>1</v>
      </c>
    </row>
    <row r="2386" spans="1:13" ht="27" hidden="1" thickBot="1">
      <c r="A2386" s="35">
        <f t="shared" si="115"/>
        <v>5</v>
      </c>
      <c r="B2386" s="89" t="s">
        <v>27</v>
      </c>
      <c r="C2386" s="88" t="s">
        <v>17</v>
      </c>
      <c r="D2386" s="125" t="s">
        <v>67</v>
      </c>
      <c r="E2386" s="20" t="s">
        <v>94</v>
      </c>
      <c r="F2386" s="20">
        <v>0.71</v>
      </c>
      <c r="G2386" s="20">
        <v>0.27</v>
      </c>
      <c r="H2386" s="20">
        <v>1.23</v>
      </c>
      <c r="I2386" s="20">
        <v>0.11</v>
      </c>
      <c r="J2386" s="20">
        <v>0.28999999999999998</v>
      </c>
      <c r="K2386" s="20">
        <v>2.6193</v>
      </c>
      <c r="L2386" s="35">
        <f t="shared" si="113"/>
        <v>0.11</v>
      </c>
      <c r="M2386" s="35">
        <f t="shared" si="114"/>
        <v>1</v>
      </c>
    </row>
    <row r="2387" spans="1:13" ht="27" hidden="1" thickBot="1">
      <c r="A2387" s="35">
        <f t="shared" si="115"/>
        <v>15</v>
      </c>
      <c r="B2387" s="89" t="s">
        <v>27</v>
      </c>
      <c r="C2387" s="88" t="s">
        <v>17</v>
      </c>
      <c r="D2387" s="125" t="s">
        <v>67</v>
      </c>
      <c r="E2387" s="20" t="s">
        <v>99</v>
      </c>
      <c r="F2387" s="20">
        <v>0.71</v>
      </c>
      <c r="G2387" s="20">
        <v>0</v>
      </c>
      <c r="H2387" s="20">
        <v>1.23</v>
      </c>
      <c r="I2387" s="20">
        <v>0.11</v>
      </c>
      <c r="J2387" s="20">
        <v>0.54</v>
      </c>
      <c r="K2387" s="20">
        <v>2.5952000000000002</v>
      </c>
      <c r="L2387" s="35">
        <f t="shared" si="113"/>
        <v>0.11</v>
      </c>
      <c r="M2387" s="35">
        <f t="shared" si="114"/>
        <v>1</v>
      </c>
    </row>
    <row r="2388" spans="1:13" ht="27" hidden="1" thickBot="1">
      <c r="A2388" s="35">
        <f t="shared" si="115"/>
        <v>7</v>
      </c>
      <c r="B2388" s="89" t="s">
        <v>27</v>
      </c>
      <c r="C2388" s="88" t="s">
        <v>17</v>
      </c>
      <c r="D2388" s="125" t="s">
        <v>67</v>
      </c>
      <c r="E2388" s="20" t="s">
        <v>96</v>
      </c>
      <c r="F2388" s="20">
        <v>0.71</v>
      </c>
      <c r="G2388" s="20">
        <v>0.54</v>
      </c>
      <c r="H2388" s="20">
        <v>0.86</v>
      </c>
      <c r="I2388" s="20">
        <v>0.22</v>
      </c>
      <c r="J2388" s="20">
        <v>0.23</v>
      </c>
      <c r="K2388" s="20">
        <v>2.5746000000000002</v>
      </c>
      <c r="L2388" s="35">
        <f t="shared" si="113"/>
        <v>0.11</v>
      </c>
      <c r="M2388" s="35">
        <f t="shared" si="114"/>
        <v>2</v>
      </c>
    </row>
    <row r="2389" spans="1:13" ht="27" hidden="1" thickBot="1">
      <c r="A2389" s="35">
        <f t="shared" si="115"/>
        <v>10</v>
      </c>
      <c r="B2389" s="89" t="s">
        <v>27</v>
      </c>
      <c r="C2389" s="88" t="s">
        <v>17</v>
      </c>
      <c r="D2389" s="125" t="s">
        <v>67</v>
      </c>
      <c r="E2389" s="20" t="s">
        <v>102</v>
      </c>
      <c r="F2389" s="20">
        <v>0.71</v>
      </c>
      <c r="G2389" s="20">
        <v>0</v>
      </c>
      <c r="H2389" s="20">
        <v>1.23</v>
      </c>
      <c r="I2389" s="20">
        <v>0.11</v>
      </c>
      <c r="J2389" s="20">
        <v>0.51</v>
      </c>
      <c r="K2389" s="20">
        <v>2.5661999999999998</v>
      </c>
      <c r="L2389" s="35">
        <f t="shared" si="113"/>
        <v>0.11</v>
      </c>
      <c r="M2389" s="35">
        <f t="shared" si="114"/>
        <v>1</v>
      </c>
    </row>
    <row r="2390" spans="1:13" ht="27" thickBot="1">
      <c r="A2390" s="35">
        <f t="shared" si="115"/>
        <v>1</v>
      </c>
      <c r="B2390" s="89" t="s">
        <v>27</v>
      </c>
      <c r="C2390" s="88" t="s">
        <v>17</v>
      </c>
      <c r="D2390" s="125" t="s">
        <v>67</v>
      </c>
      <c r="E2390" s="59" t="s">
        <v>100</v>
      </c>
      <c r="F2390" s="20">
        <v>0.71</v>
      </c>
      <c r="G2390" s="20">
        <v>0</v>
      </c>
      <c r="H2390" s="20">
        <v>1.27</v>
      </c>
      <c r="I2390" s="20">
        <v>0.11</v>
      </c>
      <c r="J2390" s="20">
        <v>0.45</v>
      </c>
      <c r="K2390" s="20">
        <v>2.5506000000000002</v>
      </c>
      <c r="L2390" s="35">
        <f t="shared" si="113"/>
        <v>0.11</v>
      </c>
      <c r="M2390" s="35">
        <f t="shared" si="114"/>
        <v>1</v>
      </c>
    </row>
    <row r="2391" spans="1:13" ht="27" hidden="1" thickBot="1">
      <c r="A2391" s="35">
        <f t="shared" si="115"/>
        <v>15</v>
      </c>
      <c r="B2391" s="89" t="s">
        <v>27</v>
      </c>
      <c r="C2391" s="88" t="s">
        <v>17</v>
      </c>
      <c r="D2391" s="125" t="s">
        <v>67</v>
      </c>
      <c r="E2391" s="20" t="s">
        <v>98</v>
      </c>
      <c r="F2391" s="20">
        <v>0.8</v>
      </c>
      <c r="G2391" s="20">
        <v>0.35</v>
      </c>
      <c r="H2391" s="20">
        <v>1.27</v>
      </c>
      <c r="I2391" s="20">
        <v>0.11</v>
      </c>
      <c r="J2391" s="20">
        <v>0</v>
      </c>
      <c r="K2391" s="20">
        <v>2.5325000000000002</v>
      </c>
      <c r="L2391" s="35">
        <f t="shared" si="113"/>
        <v>0.11</v>
      </c>
      <c r="M2391" s="35">
        <f t="shared" si="114"/>
        <v>1</v>
      </c>
    </row>
    <row r="2392" spans="1:13" ht="40.200000000000003" hidden="1" thickBot="1">
      <c r="A2392" s="35">
        <f t="shared" si="115"/>
        <v>6</v>
      </c>
      <c r="B2392" s="89" t="s">
        <v>27</v>
      </c>
      <c r="C2392" s="88" t="s">
        <v>17</v>
      </c>
      <c r="D2392" s="125" t="s">
        <v>67</v>
      </c>
      <c r="E2392" s="20" t="s">
        <v>105</v>
      </c>
      <c r="F2392" s="20">
        <v>0.71</v>
      </c>
      <c r="G2392" s="20">
        <v>0.26</v>
      </c>
      <c r="H2392" s="20">
        <v>0.9</v>
      </c>
      <c r="I2392" s="20">
        <v>0.22</v>
      </c>
      <c r="J2392" s="20">
        <v>0.43</v>
      </c>
      <c r="K2392" s="20">
        <v>2.5244</v>
      </c>
      <c r="L2392" s="35">
        <f t="shared" si="113"/>
        <v>0.11</v>
      </c>
      <c r="M2392" s="35">
        <f t="shared" si="114"/>
        <v>2</v>
      </c>
    </row>
    <row r="2393" spans="1:13" ht="27" thickBot="1">
      <c r="A2393" s="35">
        <f t="shared" si="115"/>
        <v>1</v>
      </c>
      <c r="B2393" s="89" t="s">
        <v>27</v>
      </c>
      <c r="C2393" s="88" t="s">
        <v>17</v>
      </c>
      <c r="D2393" s="125" t="s">
        <v>67</v>
      </c>
      <c r="E2393" s="59" t="s">
        <v>104</v>
      </c>
      <c r="F2393" s="20">
        <v>0.71</v>
      </c>
      <c r="G2393" s="20">
        <v>0</v>
      </c>
      <c r="H2393" s="20">
        <v>1.23</v>
      </c>
      <c r="I2393" s="20">
        <v>0.11</v>
      </c>
      <c r="J2393" s="20">
        <v>0.45</v>
      </c>
      <c r="K2393" s="20">
        <v>2.5019</v>
      </c>
      <c r="L2393" s="35">
        <f t="shared" si="113"/>
        <v>0.11</v>
      </c>
      <c r="M2393" s="35">
        <f t="shared" si="114"/>
        <v>1</v>
      </c>
    </row>
    <row r="2394" spans="1:13" ht="27" hidden="1" thickBot="1">
      <c r="A2394" s="35">
        <f t="shared" si="115"/>
        <v>19</v>
      </c>
      <c r="B2394" s="89" t="s">
        <v>27</v>
      </c>
      <c r="C2394" s="88" t="s">
        <v>17</v>
      </c>
      <c r="D2394" s="125" t="s">
        <v>67</v>
      </c>
      <c r="E2394" s="20" t="s">
        <v>97</v>
      </c>
      <c r="F2394" s="20">
        <v>0.71</v>
      </c>
      <c r="G2394" s="20">
        <v>0.13</v>
      </c>
      <c r="H2394" s="20">
        <v>1.27</v>
      </c>
      <c r="I2394" s="20">
        <v>0.11</v>
      </c>
      <c r="J2394" s="20">
        <v>0.27</v>
      </c>
      <c r="K2394" s="20">
        <v>2.4994000000000001</v>
      </c>
      <c r="L2394" s="35">
        <f t="shared" si="113"/>
        <v>0.11</v>
      </c>
      <c r="M2394" s="35">
        <f t="shared" si="114"/>
        <v>1</v>
      </c>
    </row>
    <row r="2395" spans="1:13" ht="14.4" hidden="1" thickBot="1">
      <c r="A2395" s="35">
        <f t="shared" si="115"/>
        <v>2</v>
      </c>
      <c r="B2395" s="89" t="s">
        <v>27</v>
      </c>
      <c r="C2395" s="88" t="s">
        <v>17</v>
      </c>
      <c r="D2395" s="125" t="s">
        <v>67</v>
      </c>
      <c r="E2395" s="20" t="s">
        <v>103</v>
      </c>
      <c r="F2395" s="20">
        <v>0.71</v>
      </c>
      <c r="G2395" s="20">
        <v>0</v>
      </c>
      <c r="H2395" s="20">
        <v>1.27</v>
      </c>
      <c r="I2395" s="20">
        <v>0.11</v>
      </c>
      <c r="J2395" s="20">
        <v>0.4</v>
      </c>
      <c r="K2395" s="20">
        <v>2.4984999999999999</v>
      </c>
      <c r="L2395" s="35">
        <f t="shared" si="113"/>
        <v>0.11</v>
      </c>
      <c r="M2395" s="35">
        <f t="shared" si="114"/>
        <v>1</v>
      </c>
    </row>
    <row r="2396" spans="1:13" ht="40.200000000000003" hidden="1" thickBot="1">
      <c r="A2396" s="35">
        <f t="shared" si="115"/>
        <v>4</v>
      </c>
      <c r="B2396" s="89" t="s">
        <v>27</v>
      </c>
      <c r="C2396" s="88" t="s">
        <v>17</v>
      </c>
      <c r="D2396" s="125" t="s">
        <v>67</v>
      </c>
      <c r="E2396" s="20" t="s">
        <v>107</v>
      </c>
      <c r="F2396" s="20">
        <v>0.71</v>
      </c>
      <c r="G2396" s="20">
        <v>0</v>
      </c>
      <c r="H2396" s="20">
        <v>1.27</v>
      </c>
      <c r="I2396" s="20">
        <v>0.22</v>
      </c>
      <c r="J2396" s="20">
        <v>0.26</v>
      </c>
      <c r="K2396" s="20">
        <v>2.4704000000000002</v>
      </c>
      <c r="L2396" s="35">
        <f t="shared" si="113"/>
        <v>0.11</v>
      </c>
      <c r="M2396" s="35">
        <f t="shared" si="114"/>
        <v>2</v>
      </c>
    </row>
    <row r="2397" spans="1:13" ht="40.200000000000003" hidden="1" thickBot="1">
      <c r="A2397" s="35">
        <f t="shared" si="115"/>
        <v>17</v>
      </c>
      <c r="B2397" s="89" t="s">
        <v>27</v>
      </c>
      <c r="C2397" s="88" t="s">
        <v>17</v>
      </c>
      <c r="D2397" s="125" t="s">
        <v>67</v>
      </c>
      <c r="E2397" s="20" t="s">
        <v>109</v>
      </c>
      <c r="F2397" s="20">
        <v>0.71</v>
      </c>
      <c r="G2397" s="20">
        <v>0</v>
      </c>
      <c r="H2397" s="20">
        <v>1.23</v>
      </c>
      <c r="I2397" s="20">
        <v>0.22</v>
      </c>
      <c r="J2397" s="20">
        <v>0.27</v>
      </c>
      <c r="K2397" s="20">
        <v>2.4358</v>
      </c>
      <c r="L2397" s="35">
        <f t="shared" si="113"/>
        <v>0.11</v>
      </c>
      <c r="M2397" s="35">
        <f t="shared" si="114"/>
        <v>2</v>
      </c>
    </row>
    <row r="2398" spans="1:13" ht="27" hidden="1" thickBot="1">
      <c r="A2398" s="35">
        <f t="shared" si="115"/>
        <v>10</v>
      </c>
      <c r="B2398" s="89" t="s">
        <v>27</v>
      </c>
      <c r="C2398" s="88" t="s">
        <v>17</v>
      </c>
      <c r="D2398" s="125" t="s">
        <v>67</v>
      </c>
      <c r="E2398" s="20" t="s">
        <v>106</v>
      </c>
      <c r="F2398" s="20">
        <v>0.71</v>
      </c>
      <c r="G2398" s="20">
        <v>0</v>
      </c>
      <c r="H2398" s="20">
        <v>1.27</v>
      </c>
      <c r="I2398" s="20">
        <v>0.11</v>
      </c>
      <c r="J2398" s="20">
        <v>0.32</v>
      </c>
      <c r="K2398" s="20">
        <v>2.4195000000000002</v>
      </c>
      <c r="L2398" s="35">
        <f t="shared" si="113"/>
        <v>0.11</v>
      </c>
      <c r="M2398" s="35">
        <f t="shared" si="114"/>
        <v>1</v>
      </c>
    </row>
    <row r="2399" spans="1:13" ht="40.200000000000003" hidden="1" thickBot="1">
      <c r="A2399" s="35">
        <f t="shared" si="115"/>
        <v>17</v>
      </c>
      <c r="B2399" s="89" t="s">
        <v>27</v>
      </c>
      <c r="C2399" s="88" t="s">
        <v>17</v>
      </c>
      <c r="D2399" s="125" t="s">
        <v>67</v>
      </c>
      <c r="E2399" s="20" t="s">
        <v>113</v>
      </c>
      <c r="F2399" s="20">
        <v>0.71</v>
      </c>
      <c r="G2399" s="20">
        <v>0</v>
      </c>
      <c r="H2399" s="20">
        <v>0.9</v>
      </c>
      <c r="I2399" s="20">
        <v>0.22</v>
      </c>
      <c r="J2399" s="20">
        <v>0.45</v>
      </c>
      <c r="K2399" s="20">
        <v>2.2854999999999999</v>
      </c>
      <c r="L2399" s="35">
        <f t="shared" si="113"/>
        <v>0.11</v>
      </c>
      <c r="M2399" s="35">
        <f t="shared" si="114"/>
        <v>2</v>
      </c>
    </row>
    <row r="2400" spans="1:13" ht="40.200000000000003" hidden="1" thickBot="1">
      <c r="A2400" s="35">
        <f t="shared" si="115"/>
        <v>23</v>
      </c>
      <c r="B2400" s="89" t="s">
        <v>27</v>
      </c>
      <c r="C2400" s="88" t="s">
        <v>17</v>
      </c>
      <c r="D2400" s="125" t="s">
        <v>67</v>
      </c>
      <c r="E2400" s="20" t="s">
        <v>110</v>
      </c>
      <c r="F2400" s="20">
        <v>0.71</v>
      </c>
      <c r="G2400" s="20">
        <v>0.22</v>
      </c>
      <c r="H2400" s="20">
        <v>0.86</v>
      </c>
      <c r="I2400" s="20">
        <v>0.11</v>
      </c>
      <c r="J2400" s="20">
        <v>0.35</v>
      </c>
      <c r="K2400" s="20">
        <v>2.2635000000000001</v>
      </c>
      <c r="L2400" s="35">
        <f t="shared" si="113"/>
        <v>0.11</v>
      </c>
      <c r="M2400" s="35">
        <f t="shared" si="114"/>
        <v>1</v>
      </c>
    </row>
    <row r="2401" spans="1:13" ht="27" hidden="1" thickBot="1">
      <c r="A2401" s="35">
        <f t="shared" si="115"/>
        <v>9</v>
      </c>
      <c r="B2401" s="89" t="s">
        <v>27</v>
      </c>
      <c r="C2401" s="88" t="s">
        <v>17</v>
      </c>
      <c r="D2401" s="125" t="s">
        <v>67</v>
      </c>
      <c r="E2401" s="20" t="s">
        <v>111</v>
      </c>
      <c r="F2401" s="20">
        <v>0.71</v>
      </c>
      <c r="G2401" s="20">
        <v>0.2</v>
      </c>
      <c r="H2401" s="20">
        <v>0.86</v>
      </c>
      <c r="I2401" s="20">
        <v>0.11</v>
      </c>
      <c r="J2401" s="20">
        <v>0.28999999999999998</v>
      </c>
      <c r="K2401" s="20">
        <v>2.1717</v>
      </c>
      <c r="L2401" s="35">
        <f t="shared" si="113"/>
        <v>0.11</v>
      </c>
      <c r="M2401" s="35">
        <f t="shared" si="114"/>
        <v>1</v>
      </c>
    </row>
    <row r="2402" spans="1:13" ht="40.200000000000003" hidden="1" thickBot="1">
      <c r="A2402" s="35">
        <f t="shared" si="115"/>
        <v>14</v>
      </c>
      <c r="B2402" s="89" t="s">
        <v>27</v>
      </c>
      <c r="C2402" s="88" t="s">
        <v>17</v>
      </c>
      <c r="D2402" s="125" t="s">
        <v>67</v>
      </c>
      <c r="E2402" s="20" t="s">
        <v>112</v>
      </c>
      <c r="F2402" s="20">
        <v>0.71</v>
      </c>
      <c r="G2402" s="20">
        <v>0.2</v>
      </c>
      <c r="H2402" s="20">
        <v>0.86</v>
      </c>
      <c r="I2402" s="20">
        <v>0.11</v>
      </c>
      <c r="J2402" s="20">
        <v>0.28000000000000003</v>
      </c>
      <c r="K2402" s="20">
        <v>2.1665000000000001</v>
      </c>
      <c r="L2402" s="35">
        <f t="shared" si="113"/>
        <v>0.11</v>
      </c>
      <c r="M2402" s="35">
        <f t="shared" si="114"/>
        <v>1</v>
      </c>
    </row>
    <row r="2403" spans="1:13" ht="14.4" hidden="1" thickBot="1">
      <c r="A2403" s="35">
        <f t="shared" si="115"/>
        <v>2</v>
      </c>
      <c r="B2403" s="89" t="s">
        <v>27</v>
      </c>
      <c r="C2403" s="88" t="s">
        <v>17</v>
      </c>
      <c r="D2403" s="125" t="s">
        <v>67</v>
      </c>
      <c r="E2403" s="20" t="s">
        <v>114</v>
      </c>
      <c r="F2403" s="20">
        <v>0.71</v>
      </c>
      <c r="G2403" s="20">
        <v>0.44</v>
      </c>
      <c r="H2403" s="20">
        <v>0.49</v>
      </c>
      <c r="I2403" s="20">
        <v>0.11</v>
      </c>
      <c r="J2403" s="20">
        <v>0.19</v>
      </c>
      <c r="K2403" s="20">
        <v>1.9460999999999999</v>
      </c>
      <c r="L2403" s="35">
        <f t="shared" si="113"/>
        <v>0.11</v>
      </c>
      <c r="M2403" s="35">
        <f t="shared" si="114"/>
        <v>1</v>
      </c>
    </row>
    <row r="2404" spans="1:13" ht="40.200000000000003" hidden="1" thickBot="1">
      <c r="A2404" s="35">
        <f t="shared" si="115"/>
        <v>17</v>
      </c>
      <c r="B2404" s="89" t="s">
        <v>27</v>
      </c>
      <c r="C2404" s="88" t="s">
        <v>17</v>
      </c>
      <c r="D2404" s="125" t="s">
        <v>116</v>
      </c>
      <c r="E2404" s="20" t="s">
        <v>120</v>
      </c>
      <c r="F2404" s="20">
        <v>0.43</v>
      </c>
      <c r="G2404" s="20">
        <v>1.3</v>
      </c>
      <c r="H2404" s="20">
        <v>1.49</v>
      </c>
      <c r="I2404" s="20">
        <v>0.22</v>
      </c>
      <c r="J2404" s="20">
        <v>0.27</v>
      </c>
      <c r="K2404" s="20">
        <v>3.7166000000000001</v>
      </c>
      <c r="L2404" s="35">
        <f t="shared" si="113"/>
        <v>0.11</v>
      </c>
      <c r="M2404" s="35">
        <f t="shared" si="114"/>
        <v>2</v>
      </c>
    </row>
    <row r="2405" spans="1:13" ht="27" thickBot="1">
      <c r="A2405" s="35">
        <f t="shared" si="115"/>
        <v>1</v>
      </c>
      <c r="B2405" s="89" t="s">
        <v>27</v>
      </c>
      <c r="C2405" s="88" t="s">
        <v>17</v>
      </c>
      <c r="D2405" s="125" t="s">
        <v>116</v>
      </c>
      <c r="E2405" s="59" t="s">
        <v>119</v>
      </c>
      <c r="F2405" s="20">
        <v>0.43</v>
      </c>
      <c r="G2405" s="20">
        <v>1.31</v>
      </c>
      <c r="H2405" s="20">
        <v>1.49</v>
      </c>
      <c r="I2405" s="20">
        <v>0.11</v>
      </c>
      <c r="J2405" s="20">
        <v>0.28000000000000003</v>
      </c>
      <c r="K2405" s="20">
        <v>3.6219999999999999</v>
      </c>
      <c r="L2405" s="35">
        <f t="shared" si="113"/>
        <v>0.11</v>
      </c>
      <c r="M2405" s="35">
        <f t="shared" si="114"/>
        <v>1</v>
      </c>
    </row>
    <row r="2406" spans="1:13" ht="27" hidden="1" thickBot="1">
      <c r="A2406" s="35">
        <f t="shared" si="115"/>
        <v>19</v>
      </c>
      <c r="B2406" s="89" t="s">
        <v>27</v>
      </c>
      <c r="C2406" s="88" t="s">
        <v>17</v>
      </c>
      <c r="D2406" s="125" t="s">
        <v>116</v>
      </c>
      <c r="E2406" s="20" t="s">
        <v>122</v>
      </c>
      <c r="F2406" s="20">
        <v>0.43</v>
      </c>
      <c r="G2406" s="20">
        <v>1</v>
      </c>
      <c r="H2406" s="20">
        <v>1.49</v>
      </c>
      <c r="I2406" s="20">
        <v>0.11</v>
      </c>
      <c r="J2406" s="20">
        <v>0.22</v>
      </c>
      <c r="K2406" s="20">
        <v>3.2471999999999999</v>
      </c>
      <c r="L2406" s="35">
        <f t="shared" si="113"/>
        <v>0.11</v>
      </c>
      <c r="M2406" s="35">
        <f t="shared" si="114"/>
        <v>1</v>
      </c>
    </row>
    <row r="2407" spans="1:13" ht="27" hidden="1" thickBot="1">
      <c r="A2407" s="35">
        <f t="shared" si="115"/>
        <v>13</v>
      </c>
      <c r="B2407" s="89" t="s">
        <v>27</v>
      </c>
      <c r="C2407" s="88" t="s">
        <v>17</v>
      </c>
      <c r="D2407" s="125" t="s">
        <v>116</v>
      </c>
      <c r="E2407" s="20" t="s">
        <v>123</v>
      </c>
      <c r="F2407" s="20">
        <v>0.43</v>
      </c>
      <c r="G2407" s="20">
        <v>0.94</v>
      </c>
      <c r="H2407" s="20">
        <v>1.49</v>
      </c>
      <c r="I2407" s="20">
        <v>0.11</v>
      </c>
      <c r="J2407" s="20">
        <v>0.2</v>
      </c>
      <c r="K2407" s="20">
        <v>3.1648000000000001</v>
      </c>
      <c r="L2407" s="35">
        <f t="shared" si="113"/>
        <v>0.11</v>
      </c>
      <c r="M2407" s="35">
        <f t="shared" si="114"/>
        <v>1</v>
      </c>
    </row>
    <row r="2408" spans="1:13" ht="27" hidden="1" thickBot="1">
      <c r="A2408" s="35">
        <f t="shared" si="115"/>
        <v>7</v>
      </c>
      <c r="B2408" s="89" t="s">
        <v>27</v>
      </c>
      <c r="C2408" s="88" t="s">
        <v>17</v>
      </c>
      <c r="D2408" s="125" t="s">
        <v>116</v>
      </c>
      <c r="E2408" s="20" t="s">
        <v>127</v>
      </c>
      <c r="F2408" s="20">
        <v>0.43</v>
      </c>
      <c r="G2408" s="20">
        <v>0.71</v>
      </c>
      <c r="H2408" s="20">
        <v>1.49</v>
      </c>
      <c r="I2408" s="20">
        <v>0.22</v>
      </c>
      <c r="J2408" s="20">
        <v>0.18</v>
      </c>
      <c r="K2408" s="20">
        <v>3.0350000000000001</v>
      </c>
      <c r="L2408" s="35">
        <f t="shared" si="113"/>
        <v>0.11</v>
      </c>
      <c r="M2408" s="35">
        <f t="shared" si="114"/>
        <v>2</v>
      </c>
    </row>
    <row r="2409" spans="1:13" ht="27" hidden="1" thickBot="1">
      <c r="A2409" s="35">
        <f t="shared" si="115"/>
        <v>5</v>
      </c>
      <c r="B2409" s="89" t="s">
        <v>27</v>
      </c>
      <c r="C2409" s="88" t="s">
        <v>17</v>
      </c>
      <c r="D2409" s="125" t="s">
        <v>116</v>
      </c>
      <c r="E2409" s="20" t="s">
        <v>124</v>
      </c>
      <c r="F2409" s="20">
        <v>0.43</v>
      </c>
      <c r="G2409" s="20">
        <v>0.87</v>
      </c>
      <c r="H2409" s="20">
        <v>1.49</v>
      </c>
      <c r="I2409" s="20">
        <v>0.11</v>
      </c>
      <c r="J2409" s="20">
        <v>0.12</v>
      </c>
      <c r="K2409" s="20">
        <v>3.0255999999999998</v>
      </c>
      <c r="L2409" s="35">
        <f t="shared" si="113"/>
        <v>0.11</v>
      </c>
      <c r="M2409" s="35">
        <f t="shared" si="114"/>
        <v>1</v>
      </c>
    </row>
    <row r="2410" spans="1:13" ht="27" hidden="1" thickBot="1">
      <c r="A2410" s="35">
        <f t="shared" si="115"/>
        <v>13</v>
      </c>
      <c r="B2410" s="89" t="s">
        <v>27</v>
      </c>
      <c r="C2410" s="88" t="s">
        <v>17</v>
      </c>
      <c r="D2410" s="125" t="s">
        <v>116</v>
      </c>
      <c r="E2410" s="20" t="s">
        <v>125</v>
      </c>
      <c r="F2410" s="20">
        <v>0.43</v>
      </c>
      <c r="G2410" s="20">
        <v>0.91</v>
      </c>
      <c r="H2410" s="20">
        <v>1.38</v>
      </c>
      <c r="I2410" s="20">
        <v>0.11</v>
      </c>
      <c r="J2410" s="20">
        <v>0.2</v>
      </c>
      <c r="K2410" s="20">
        <v>3.0225</v>
      </c>
      <c r="L2410" s="35">
        <f t="shared" si="113"/>
        <v>0.11</v>
      </c>
      <c r="M2410" s="35">
        <f t="shared" si="114"/>
        <v>1</v>
      </c>
    </row>
    <row r="2411" spans="1:13" ht="27" hidden="1" thickBot="1">
      <c r="A2411" s="35">
        <f t="shared" si="115"/>
        <v>10</v>
      </c>
      <c r="B2411" s="89" t="s">
        <v>27</v>
      </c>
      <c r="C2411" s="88" t="s">
        <v>17</v>
      </c>
      <c r="D2411" s="125" t="s">
        <v>116</v>
      </c>
      <c r="E2411" s="20" t="s">
        <v>126</v>
      </c>
      <c r="F2411" s="20">
        <v>0.43</v>
      </c>
      <c r="G2411" s="20">
        <v>0.71</v>
      </c>
      <c r="H2411" s="20">
        <v>1.49</v>
      </c>
      <c r="I2411" s="20">
        <v>0.11</v>
      </c>
      <c r="J2411" s="20">
        <v>0.2</v>
      </c>
      <c r="K2411" s="20">
        <v>2.9459</v>
      </c>
      <c r="L2411" s="35">
        <f t="shared" si="113"/>
        <v>0.11</v>
      </c>
      <c r="M2411" s="35">
        <f t="shared" si="114"/>
        <v>1</v>
      </c>
    </row>
    <row r="2412" spans="1:13" ht="14.4" hidden="1" thickBot="1">
      <c r="A2412" s="35">
        <f t="shared" si="115"/>
        <v>2</v>
      </c>
      <c r="B2412" s="89" t="s">
        <v>27</v>
      </c>
      <c r="C2412" s="88" t="s">
        <v>17</v>
      </c>
      <c r="D2412" s="125" t="s">
        <v>116</v>
      </c>
      <c r="E2412" s="20" t="s">
        <v>183</v>
      </c>
      <c r="F2412" s="20">
        <v>0.43</v>
      </c>
      <c r="G2412" s="20">
        <v>0.71</v>
      </c>
      <c r="H2412" s="20">
        <v>1.49</v>
      </c>
      <c r="I2412" s="20">
        <v>0.11</v>
      </c>
      <c r="J2412" s="20">
        <v>0.2</v>
      </c>
      <c r="K2412" s="20">
        <v>2.9390999999999998</v>
      </c>
      <c r="L2412" s="35">
        <f t="shared" si="113"/>
        <v>0.11</v>
      </c>
      <c r="M2412" s="35">
        <f t="shared" si="114"/>
        <v>1</v>
      </c>
    </row>
    <row r="2413" spans="1:13" ht="40.200000000000003" hidden="1" thickBot="1">
      <c r="A2413" s="35">
        <f t="shared" si="115"/>
        <v>23</v>
      </c>
      <c r="B2413" s="89" t="s">
        <v>27</v>
      </c>
      <c r="C2413" s="88" t="s">
        <v>17</v>
      </c>
      <c r="D2413" s="125" t="s">
        <v>116</v>
      </c>
      <c r="E2413" s="20" t="s">
        <v>128</v>
      </c>
      <c r="F2413" s="20">
        <v>0.43</v>
      </c>
      <c r="G2413" s="20">
        <v>0.68</v>
      </c>
      <c r="H2413" s="20">
        <v>1.49</v>
      </c>
      <c r="I2413" s="20">
        <v>0.11</v>
      </c>
      <c r="J2413" s="20">
        <v>0.17</v>
      </c>
      <c r="K2413" s="20">
        <v>2.8769999999999998</v>
      </c>
      <c r="L2413" s="35">
        <f t="shared" si="113"/>
        <v>0.11</v>
      </c>
      <c r="M2413" s="35">
        <f t="shared" si="114"/>
        <v>1</v>
      </c>
    </row>
    <row r="2414" spans="1:13" ht="40.200000000000003" hidden="1" thickBot="1">
      <c r="A2414" s="35">
        <f t="shared" si="115"/>
        <v>23</v>
      </c>
      <c r="B2414" s="89" t="s">
        <v>27</v>
      </c>
      <c r="C2414" s="88" t="s">
        <v>17</v>
      </c>
      <c r="D2414" s="125" t="s">
        <v>116</v>
      </c>
      <c r="E2414" s="20" t="s">
        <v>129</v>
      </c>
      <c r="F2414" s="20">
        <v>0.43</v>
      </c>
      <c r="G2414" s="20">
        <v>0.67</v>
      </c>
      <c r="H2414" s="20">
        <v>1.49</v>
      </c>
      <c r="I2414" s="20">
        <v>0.11</v>
      </c>
      <c r="J2414" s="20">
        <v>0.15</v>
      </c>
      <c r="K2414" s="20">
        <v>2.8502999999999998</v>
      </c>
      <c r="L2414" s="35">
        <f t="shared" si="113"/>
        <v>0.11</v>
      </c>
      <c r="M2414" s="35">
        <f t="shared" si="114"/>
        <v>1</v>
      </c>
    </row>
    <row r="2415" spans="1:13" ht="27" hidden="1" thickBot="1">
      <c r="A2415" s="35">
        <f t="shared" si="115"/>
        <v>9</v>
      </c>
      <c r="B2415" s="89" t="s">
        <v>27</v>
      </c>
      <c r="C2415" s="88" t="s">
        <v>17</v>
      </c>
      <c r="D2415" s="125" t="s">
        <v>116</v>
      </c>
      <c r="E2415" s="20" t="s">
        <v>130</v>
      </c>
      <c r="F2415" s="20">
        <v>0.43</v>
      </c>
      <c r="G2415" s="20">
        <v>0.57999999999999996</v>
      </c>
      <c r="H2415" s="20">
        <v>1.49</v>
      </c>
      <c r="I2415" s="20">
        <v>0.11</v>
      </c>
      <c r="J2415" s="20">
        <v>0.2</v>
      </c>
      <c r="K2415" s="20">
        <v>2.8106</v>
      </c>
      <c r="L2415" s="35">
        <f t="shared" si="113"/>
        <v>0.11</v>
      </c>
      <c r="M2415" s="35">
        <f t="shared" si="114"/>
        <v>1</v>
      </c>
    </row>
    <row r="2416" spans="1:13" ht="27" hidden="1" thickBot="1">
      <c r="A2416" s="35">
        <f t="shared" si="115"/>
        <v>9</v>
      </c>
      <c r="B2416" s="89" t="s">
        <v>27</v>
      </c>
      <c r="C2416" s="88" t="s">
        <v>17</v>
      </c>
      <c r="D2416" s="125" t="s">
        <v>116</v>
      </c>
      <c r="E2416" s="20" t="s">
        <v>132</v>
      </c>
      <c r="F2416" s="20">
        <v>0.43</v>
      </c>
      <c r="G2416" s="20">
        <v>0.61</v>
      </c>
      <c r="H2416" s="20">
        <v>1.49</v>
      </c>
      <c r="I2416" s="20">
        <v>0.11</v>
      </c>
      <c r="J2416" s="20">
        <v>0.13</v>
      </c>
      <c r="K2416" s="20">
        <v>2.77</v>
      </c>
      <c r="L2416" s="35">
        <f t="shared" ref="L2416:L2460" si="116">_xlfn.MINIFS($I$1455:$I$2460,$B$1455:$B$2460,B2416,$D$1455:$D$2460,D2416)</f>
        <v>0.11</v>
      </c>
      <c r="M2416" s="35">
        <f t="shared" ref="M2416:M2460" si="117">ROUND(I2416/L2416,0)</f>
        <v>1</v>
      </c>
    </row>
    <row r="2417" spans="1:13" ht="40.200000000000003" hidden="1" thickBot="1">
      <c r="A2417" s="35">
        <f t="shared" si="115"/>
        <v>23</v>
      </c>
      <c r="B2417" s="89" t="s">
        <v>27</v>
      </c>
      <c r="C2417" s="88" t="s">
        <v>17</v>
      </c>
      <c r="D2417" s="125" t="s">
        <v>116</v>
      </c>
      <c r="E2417" s="20" t="s">
        <v>133</v>
      </c>
      <c r="F2417" s="20">
        <v>0.43</v>
      </c>
      <c r="G2417" s="20">
        <v>0.67</v>
      </c>
      <c r="H2417" s="20">
        <v>1.38</v>
      </c>
      <c r="I2417" s="20">
        <v>0.11</v>
      </c>
      <c r="J2417" s="20">
        <v>0.15</v>
      </c>
      <c r="K2417" s="20">
        <v>2.7355999999999998</v>
      </c>
      <c r="L2417" s="35">
        <f t="shared" si="116"/>
        <v>0.11</v>
      </c>
      <c r="M2417" s="35">
        <f t="shared" si="117"/>
        <v>1</v>
      </c>
    </row>
    <row r="2418" spans="1:13" ht="27" hidden="1" thickBot="1">
      <c r="A2418" s="35">
        <f t="shared" si="115"/>
        <v>7</v>
      </c>
      <c r="B2418" s="89" t="s">
        <v>27</v>
      </c>
      <c r="C2418" s="88" t="s">
        <v>17</v>
      </c>
      <c r="D2418" s="125" t="s">
        <v>116</v>
      </c>
      <c r="E2418" s="20" t="s">
        <v>135</v>
      </c>
      <c r="F2418" s="20">
        <v>0.43</v>
      </c>
      <c r="G2418" s="20">
        <v>0.49</v>
      </c>
      <c r="H2418" s="20">
        <v>1.49</v>
      </c>
      <c r="I2418" s="20">
        <v>0.22</v>
      </c>
      <c r="J2418" s="20">
        <v>0.09</v>
      </c>
      <c r="K2418" s="20">
        <v>2.7248000000000001</v>
      </c>
      <c r="L2418" s="35">
        <f t="shared" si="116"/>
        <v>0.11</v>
      </c>
      <c r="M2418" s="35">
        <f t="shared" si="117"/>
        <v>2</v>
      </c>
    </row>
    <row r="2419" spans="1:13" ht="40.200000000000003" hidden="1" thickBot="1">
      <c r="A2419" s="35">
        <f t="shared" si="115"/>
        <v>6</v>
      </c>
      <c r="B2419" s="89" t="s">
        <v>27</v>
      </c>
      <c r="C2419" s="88" t="s">
        <v>17</v>
      </c>
      <c r="D2419" s="125" t="s">
        <v>116</v>
      </c>
      <c r="E2419" s="20" t="s">
        <v>137</v>
      </c>
      <c r="F2419" s="20">
        <v>0.43</v>
      </c>
      <c r="G2419" s="20">
        <v>0.51</v>
      </c>
      <c r="H2419" s="20">
        <v>1.38</v>
      </c>
      <c r="I2419" s="20">
        <v>0.22</v>
      </c>
      <c r="J2419" s="20">
        <v>0.13</v>
      </c>
      <c r="K2419" s="20">
        <v>2.6631</v>
      </c>
      <c r="L2419" s="35">
        <f t="shared" si="116"/>
        <v>0.11</v>
      </c>
      <c r="M2419" s="35">
        <f t="shared" si="117"/>
        <v>2</v>
      </c>
    </row>
    <row r="2420" spans="1:13" ht="27" hidden="1" thickBot="1">
      <c r="A2420" s="35">
        <f t="shared" si="115"/>
        <v>9</v>
      </c>
      <c r="B2420" s="89" t="s">
        <v>27</v>
      </c>
      <c r="C2420" s="88" t="s">
        <v>17</v>
      </c>
      <c r="D2420" s="125" t="s">
        <v>116</v>
      </c>
      <c r="E2420" s="20" t="s">
        <v>134</v>
      </c>
      <c r="F2420" s="20">
        <v>0.43</v>
      </c>
      <c r="G2420" s="20">
        <v>0.61</v>
      </c>
      <c r="H2420" s="20">
        <v>1.38</v>
      </c>
      <c r="I2420" s="20">
        <v>0.11</v>
      </c>
      <c r="J2420" s="20">
        <v>0.12</v>
      </c>
      <c r="K2420" s="20">
        <v>2.6463999999999999</v>
      </c>
      <c r="L2420" s="35">
        <f t="shared" si="116"/>
        <v>0.11</v>
      </c>
      <c r="M2420" s="35">
        <f t="shared" si="117"/>
        <v>1</v>
      </c>
    </row>
    <row r="2421" spans="1:13" ht="40.200000000000003" hidden="1" thickBot="1">
      <c r="A2421" s="35">
        <f t="shared" si="115"/>
        <v>14</v>
      </c>
      <c r="B2421" s="89" t="s">
        <v>27</v>
      </c>
      <c r="C2421" s="88" t="s">
        <v>17</v>
      </c>
      <c r="D2421" s="125" t="s">
        <v>116</v>
      </c>
      <c r="E2421" s="20" t="s">
        <v>138</v>
      </c>
      <c r="F2421" s="20">
        <v>0.43</v>
      </c>
      <c r="G2421" s="20">
        <v>0.31</v>
      </c>
      <c r="H2421" s="20">
        <v>1.49</v>
      </c>
      <c r="I2421" s="20">
        <v>0.11</v>
      </c>
      <c r="J2421" s="20">
        <v>0.15</v>
      </c>
      <c r="K2421" s="20">
        <v>2.488</v>
      </c>
      <c r="L2421" s="35">
        <f t="shared" si="116"/>
        <v>0.11</v>
      </c>
      <c r="M2421" s="35">
        <f t="shared" si="117"/>
        <v>1</v>
      </c>
    </row>
    <row r="2422" spans="1:13" ht="27" hidden="1" thickBot="1">
      <c r="A2422" s="35">
        <f t="shared" si="115"/>
        <v>19</v>
      </c>
      <c r="B2422" s="89" t="s">
        <v>27</v>
      </c>
      <c r="C2422" s="88" t="s">
        <v>17</v>
      </c>
      <c r="D2422" s="125" t="s">
        <v>116</v>
      </c>
      <c r="E2422" s="20" t="s">
        <v>140</v>
      </c>
      <c r="F2422" s="20">
        <v>0.43</v>
      </c>
      <c r="G2422" s="20">
        <v>0.33</v>
      </c>
      <c r="H2422" s="20">
        <v>1.49</v>
      </c>
      <c r="I2422" s="20">
        <v>0.11</v>
      </c>
      <c r="J2422" s="20">
        <v>0.08</v>
      </c>
      <c r="K2422" s="20">
        <v>2.4432</v>
      </c>
      <c r="L2422" s="35">
        <f t="shared" si="116"/>
        <v>0.11</v>
      </c>
      <c r="M2422" s="35">
        <f t="shared" si="117"/>
        <v>1</v>
      </c>
    </row>
    <row r="2423" spans="1:13" ht="40.200000000000003" hidden="1" thickBot="1">
      <c r="A2423" s="35">
        <f t="shared" si="115"/>
        <v>14</v>
      </c>
      <c r="B2423" s="89" t="s">
        <v>27</v>
      </c>
      <c r="C2423" s="88" t="s">
        <v>17</v>
      </c>
      <c r="D2423" s="125" t="s">
        <v>116</v>
      </c>
      <c r="E2423" s="20" t="s">
        <v>141</v>
      </c>
      <c r="F2423" s="20">
        <v>0.43</v>
      </c>
      <c r="G2423" s="20">
        <v>0.31</v>
      </c>
      <c r="H2423" s="20">
        <v>1.49</v>
      </c>
      <c r="I2423" s="20">
        <v>0.11</v>
      </c>
      <c r="J2423" s="20">
        <v>0.1</v>
      </c>
      <c r="K2423" s="20">
        <v>2.4390999999999998</v>
      </c>
      <c r="L2423" s="35">
        <f t="shared" si="116"/>
        <v>0.11</v>
      </c>
      <c r="M2423" s="35">
        <f t="shared" si="117"/>
        <v>1</v>
      </c>
    </row>
    <row r="2424" spans="1:13" ht="27" hidden="1" thickBot="1">
      <c r="A2424" s="35">
        <f t="shared" si="115"/>
        <v>5</v>
      </c>
      <c r="B2424" s="89" t="s">
        <v>27</v>
      </c>
      <c r="C2424" s="88" t="s">
        <v>17</v>
      </c>
      <c r="D2424" s="125" t="s">
        <v>116</v>
      </c>
      <c r="E2424" s="20" t="s">
        <v>142</v>
      </c>
      <c r="F2424" s="20">
        <v>0.43</v>
      </c>
      <c r="G2424" s="20">
        <v>0.36</v>
      </c>
      <c r="H2424" s="20">
        <v>1.38</v>
      </c>
      <c r="I2424" s="20">
        <v>0.11</v>
      </c>
      <c r="J2424" s="20">
        <v>0.14000000000000001</v>
      </c>
      <c r="K2424" s="20">
        <v>2.4180000000000001</v>
      </c>
      <c r="L2424" s="35">
        <f t="shared" si="116"/>
        <v>0.11</v>
      </c>
      <c r="M2424" s="35">
        <f t="shared" si="117"/>
        <v>1</v>
      </c>
    </row>
    <row r="2425" spans="1:13" ht="40.200000000000003" hidden="1" thickBot="1">
      <c r="A2425" s="35">
        <f t="shared" si="115"/>
        <v>4</v>
      </c>
      <c r="B2425" s="89" t="s">
        <v>27</v>
      </c>
      <c r="C2425" s="88" t="s">
        <v>17</v>
      </c>
      <c r="D2425" s="125" t="s">
        <v>116</v>
      </c>
      <c r="E2425" s="20" t="s">
        <v>190</v>
      </c>
      <c r="F2425" s="20">
        <v>0.43</v>
      </c>
      <c r="G2425" s="20">
        <v>0.1</v>
      </c>
      <c r="H2425" s="20">
        <v>1.49</v>
      </c>
      <c r="I2425" s="20">
        <v>0.22</v>
      </c>
      <c r="J2425" s="20">
        <v>0.17</v>
      </c>
      <c r="K2425" s="20">
        <v>2.4146999999999998</v>
      </c>
      <c r="L2425" s="35">
        <f t="shared" si="116"/>
        <v>0.11</v>
      </c>
      <c r="M2425" s="35">
        <f t="shared" si="117"/>
        <v>2</v>
      </c>
    </row>
    <row r="2426" spans="1:13" ht="40.200000000000003" hidden="1" thickBot="1">
      <c r="A2426" s="35">
        <f t="shared" si="115"/>
        <v>6</v>
      </c>
      <c r="B2426" s="89" t="s">
        <v>27</v>
      </c>
      <c r="C2426" s="88" t="s">
        <v>17</v>
      </c>
      <c r="D2426" s="125" t="s">
        <v>116</v>
      </c>
      <c r="E2426" s="20" t="s">
        <v>145</v>
      </c>
      <c r="F2426" s="20">
        <v>0.43</v>
      </c>
      <c r="G2426" s="20">
        <v>0.1</v>
      </c>
      <c r="H2426" s="20">
        <v>1.49</v>
      </c>
      <c r="I2426" s="20">
        <v>0.22</v>
      </c>
      <c r="J2426" s="20">
        <v>0.1</v>
      </c>
      <c r="K2426" s="20">
        <v>2.3431999999999999</v>
      </c>
      <c r="L2426" s="35">
        <f t="shared" si="116"/>
        <v>0.11</v>
      </c>
      <c r="M2426" s="35">
        <f t="shared" si="117"/>
        <v>2</v>
      </c>
    </row>
    <row r="2427" spans="1:13" ht="40.200000000000003" hidden="1" thickBot="1">
      <c r="A2427" s="35">
        <f t="shared" si="115"/>
        <v>14</v>
      </c>
      <c r="B2427" s="89" t="s">
        <v>27</v>
      </c>
      <c r="C2427" s="88" t="s">
        <v>17</v>
      </c>
      <c r="D2427" s="125" t="s">
        <v>116</v>
      </c>
      <c r="E2427" s="20" t="s">
        <v>143</v>
      </c>
      <c r="F2427" s="20">
        <v>0.43</v>
      </c>
      <c r="G2427" s="20">
        <v>0.31</v>
      </c>
      <c r="H2427" s="20">
        <v>1.38</v>
      </c>
      <c r="I2427" s="20">
        <v>0.11</v>
      </c>
      <c r="J2427" s="20">
        <v>0.1</v>
      </c>
      <c r="K2427" s="20">
        <v>2.3241999999999998</v>
      </c>
      <c r="L2427" s="35">
        <f t="shared" si="116"/>
        <v>0.11</v>
      </c>
      <c r="M2427" s="35">
        <f t="shared" si="117"/>
        <v>1</v>
      </c>
    </row>
    <row r="2428" spans="1:13" ht="40.200000000000003" hidden="1" thickBot="1">
      <c r="A2428" s="35">
        <f t="shared" si="115"/>
        <v>17</v>
      </c>
      <c r="B2428" s="89" t="s">
        <v>27</v>
      </c>
      <c r="C2428" s="88" t="s">
        <v>17</v>
      </c>
      <c r="D2428" s="125" t="s">
        <v>116</v>
      </c>
      <c r="E2428" s="20" t="s">
        <v>147</v>
      </c>
      <c r="F2428" s="20">
        <v>0.43</v>
      </c>
      <c r="G2428" s="20">
        <v>0</v>
      </c>
      <c r="H2428" s="20">
        <v>1.49</v>
      </c>
      <c r="I2428" s="20">
        <v>0.22</v>
      </c>
      <c r="J2428" s="20">
        <v>0.11</v>
      </c>
      <c r="K2428" s="20">
        <v>2.2519999999999998</v>
      </c>
      <c r="L2428" s="35">
        <f t="shared" si="116"/>
        <v>0.11</v>
      </c>
      <c r="M2428" s="35">
        <f t="shared" si="117"/>
        <v>2</v>
      </c>
    </row>
    <row r="2429" spans="1:13" ht="40.200000000000003" hidden="1" thickBot="1">
      <c r="A2429" s="35">
        <f t="shared" si="115"/>
        <v>4</v>
      </c>
      <c r="B2429" s="89" t="s">
        <v>27</v>
      </c>
      <c r="C2429" s="88" t="s">
        <v>17</v>
      </c>
      <c r="D2429" s="125" t="s">
        <v>116</v>
      </c>
      <c r="E2429" s="20" t="s">
        <v>193</v>
      </c>
      <c r="F2429" s="20">
        <v>0.43</v>
      </c>
      <c r="G2429" s="20">
        <v>0</v>
      </c>
      <c r="H2429" s="20">
        <v>1.49</v>
      </c>
      <c r="I2429" s="20">
        <v>0.22</v>
      </c>
      <c r="J2429" s="20">
        <v>0.1</v>
      </c>
      <c r="K2429" s="20">
        <v>2.2444999999999999</v>
      </c>
      <c r="L2429" s="35">
        <f t="shared" si="116"/>
        <v>0.11</v>
      </c>
      <c r="M2429" s="35">
        <f t="shared" si="117"/>
        <v>2</v>
      </c>
    </row>
    <row r="2430" spans="1:13" ht="27" hidden="1" thickBot="1">
      <c r="A2430" s="35">
        <f t="shared" si="115"/>
        <v>7</v>
      </c>
      <c r="B2430" s="89" t="s">
        <v>27</v>
      </c>
      <c r="C2430" s="88" t="s">
        <v>17</v>
      </c>
      <c r="D2430" s="125" t="s">
        <v>116</v>
      </c>
      <c r="E2430" s="20" t="s">
        <v>150</v>
      </c>
      <c r="F2430" s="20">
        <v>0.43</v>
      </c>
      <c r="G2430" s="20">
        <v>0.08</v>
      </c>
      <c r="H2430" s="20">
        <v>1.38</v>
      </c>
      <c r="I2430" s="20">
        <v>0.22</v>
      </c>
      <c r="J2430" s="20">
        <v>0.09</v>
      </c>
      <c r="K2430" s="20">
        <v>2.1964999999999999</v>
      </c>
      <c r="L2430" s="35">
        <f t="shared" si="116"/>
        <v>0.11</v>
      </c>
      <c r="M2430" s="35">
        <f t="shared" si="117"/>
        <v>2</v>
      </c>
    </row>
    <row r="2431" spans="1:13" ht="27" hidden="1" thickBot="1">
      <c r="A2431" s="35">
        <f t="shared" si="115"/>
        <v>15</v>
      </c>
      <c r="B2431" s="89" t="s">
        <v>27</v>
      </c>
      <c r="C2431" s="88" t="s">
        <v>17</v>
      </c>
      <c r="D2431" s="125" t="s">
        <v>116</v>
      </c>
      <c r="E2431" s="20" t="s">
        <v>191</v>
      </c>
      <c r="F2431" s="20">
        <v>0.43</v>
      </c>
      <c r="G2431" s="20">
        <v>0</v>
      </c>
      <c r="H2431" s="20">
        <v>1.49</v>
      </c>
      <c r="I2431" s="20">
        <v>0.11</v>
      </c>
      <c r="J2431" s="20">
        <v>0.15</v>
      </c>
      <c r="K2431" s="20">
        <v>2.1776</v>
      </c>
      <c r="L2431" s="35">
        <f t="shared" si="116"/>
        <v>0.11</v>
      </c>
      <c r="M2431" s="35">
        <f t="shared" si="117"/>
        <v>1</v>
      </c>
    </row>
    <row r="2432" spans="1:13" ht="27" hidden="1" thickBot="1">
      <c r="A2432" s="35">
        <f t="shared" si="115"/>
        <v>15</v>
      </c>
      <c r="B2432" s="89" t="s">
        <v>27</v>
      </c>
      <c r="C2432" s="88" t="s">
        <v>17</v>
      </c>
      <c r="D2432" s="125" t="s">
        <v>116</v>
      </c>
      <c r="E2432" s="20" t="s">
        <v>192</v>
      </c>
      <c r="F2432" s="20">
        <v>0.43</v>
      </c>
      <c r="G2432" s="20">
        <v>0</v>
      </c>
      <c r="H2432" s="20">
        <v>1.49</v>
      </c>
      <c r="I2432" s="20">
        <v>0.11</v>
      </c>
      <c r="J2432" s="20">
        <v>0.14000000000000001</v>
      </c>
      <c r="K2432" s="20">
        <v>2.1675</v>
      </c>
      <c r="L2432" s="35">
        <f t="shared" si="116"/>
        <v>0.11</v>
      </c>
      <c r="M2432" s="35">
        <f t="shared" si="117"/>
        <v>1</v>
      </c>
    </row>
    <row r="2433" spans="1:13" ht="40.200000000000003" hidden="1" thickBot="1">
      <c r="A2433" s="35">
        <f t="shared" si="115"/>
        <v>17</v>
      </c>
      <c r="B2433" s="89" t="s">
        <v>27</v>
      </c>
      <c r="C2433" s="88" t="s">
        <v>17</v>
      </c>
      <c r="D2433" s="125" t="s">
        <v>116</v>
      </c>
      <c r="E2433" s="20" t="s">
        <v>152</v>
      </c>
      <c r="F2433" s="20">
        <v>0.43</v>
      </c>
      <c r="G2433" s="20">
        <v>0</v>
      </c>
      <c r="H2433" s="20">
        <v>1.38</v>
      </c>
      <c r="I2433" s="20">
        <v>0.22</v>
      </c>
      <c r="J2433" s="20">
        <v>0.1</v>
      </c>
      <c r="K2433" s="20">
        <v>2.1292</v>
      </c>
      <c r="L2433" s="35">
        <f t="shared" si="116"/>
        <v>0.11</v>
      </c>
      <c r="M2433" s="35">
        <f t="shared" si="117"/>
        <v>2</v>
      </c>
    </row>
    <row r="2434" spans="1:13" ht="14.4" hidden="1" thickBot="1">
      <c r="A2434" s="35">
        <f t="shared" si="115"/>
        <v>2</v>
      </c>
      <c r="B2434" s="89" t="s">
        <v>27</v>
      </c>
      <c r="C2434" s="88" t="s">
        <v>17</v>
      </c>
      <c r="D2434" s="125" t="s">
        <v>116</v>
      </c>
      <c r="E2434" s="20" t="s">
        <v>194</v>
      </c>
      <c r="F2434" s="20">
        <v>0.43</v>
      </c>
      <c r="G2434" s="20">
        <v>0</v>
      </c>
      <c r="H2434" s="20">
        <v>1.49</v>
      </c>
      <c r="I2434" s="20">
        <v>0.11</v>
      </c>
      <c r="J2434" s="20">
        <v>0.09</v>
      </c>
      <c r="K2434" s="20">
        <v>2.1238999999999999</v>
      </c>
      <c r="L2434" s="35">
        <f t="shared" si="116"/>
        <v>0.11</v>
      </c>
      <c r="M2434" s="35">
        <f t="shared" si="117"/>
        <v>1</v>
      </c>
    </row>
    <row r="2435" spans="1:13" ht="27" hidden="1" thickBot="1">
      <c r="A2435" s="35">
        <f t="shared" si="115"/>
        <v>10</v>
      </c>
      <c r="B2435" s="89" t="s">
        <v>27</v>
      </c>
      <c r="C2435" s="88" t="s">
        <v>17</v>
      </c>
      <c r="D2435" s="125" t="s">
        <v>116</v>
      </c>
      <c r="E2435" s="20" t="s">
        <v>148</v>
      </c>
      <c r="F2435" s="20">
        <v>0.43</v>
      </c>
      <c r="G2435" s="20">
        <v>0</v>
      </c>
      <c r="H2435" s="20">
        <v>1.49</v>
      </c>
      <c r="I2435" s="20">
        <v>0.11</v>
      </c>
      <c r="J2435" s="20">
        <v>0.09</v>
      </c>
      <c r="K2435" s="20">
        <v>2.1193</v>
      </c>
      <c r="L2435" s="35">
        <f t="shared" si="116"/>
        <v>0.11</v>
      </c>
      <c r="M2435" s="35">
        <f t="shared" si="117"/>
        <v>1</v>
      </c>
    </row>
    <row r="2436" spans="1:13" ht="27" thickBot="1">
      <c r="A2436" s="35">
        <f t="shared" si="115"/>
        <v>1</v>
      </c>
      <c r="B2436" s="89" t="s">
        <v>27</v>
      </c>
      <c r="C2436" s="88" t="s">
        <v>17</v>
      </c>
      <c r="D2436" s="125" t="s">
        <v>116</v>
      </c>
      <c r="E2436" s="59" t="s">
        <v>149</v>
      </c>
      <c r="F2436" s="20">
        <v>0.43</v>
      </c>
      <c r="G2436" s="20">
        <v>0</v>
      </c>
      <c r="H2436" s="20">
        <v>1.49</v>
      </c>
      <c r="I2436" s="20">
        <v>0.11</v>
      </c>
      <c r="J2436" s="20">
        <v>0.09</v>
      </c>
      <c r="K2436" s="20">
        <v>2.1173999999999999</v>
      </c>
      <c r="L2436" s="35">
        <f t="shared" si="116"/>
        <v>0.11</v>
      </c>
      <c r="M2436" s="35">
        <f t="shared" si="117"/>
        <v>1</v>
      </c>
    </row>
    <row r="2437" spans="1:13" ht="27" thickBot="1">
      <c r="A2437" s="35">
        <f t="shared" si="115"/>
        <v>1</v>
      </c>
      <c r="B2437" s="89" t="s">
        <v>27</v>
      </c>
      <c r="C2437" s="88" t="s">
        <v>17</v>
      </c>
      <c r="D2437" s="125" t="s">
        <v>116</v>
      </c>
      <c r="E2437" s="59" t="s">
        <v>153</v>
      </c>
      <c r="F2437" s="20">
        <v>0.43</v>
      </c>
      <c r="G2437" s="20">
        <v>0</v>
      </c>
      <c r="H2437" s="20">
        <v>1.38</v>
      </c>
      <c r="I2437" s="20">
        <v>0.11</v>
      </c>
      <c r="J2437" s="20">
        <v>0.08</v>
      </c>
      <c r="K2437" s="20">
        <v>1.9935</v>
      </c>
      <c r="L2437" s="35">
        <f t="shared" si="116"/>
        <v>0.11</v>
      </c>
      <c r="M2437" s="35">
        <f t="shared" si="117"/>
        <v>1</v>
      </c>
    </row>
    <row r="2438" spans="1:13" ht="27" hidden="1" thickBot="1">
      <c r="A2438" s="35">
        <f t="shared" ref="A2438:A2460" si="118">IF(E2438="",0,--SUBSTITUTE(TRIM(RIGHT(SUBSTITUTE(E2438,"(",REPT(" ",99)),99)),")",))</f>
        <v>13</v>
      </c>
      <c r="B2438" s="89" t="s">
        <v>27</v>
      </c>
      <c r="C2438" s="88" t="s">
        <v>17</v>
      </c>
      <c r="D2438" s="125" t="s">
        <v>116</v>
      </c>
      <c r="E2438" s="20" t="s">
        <v>154</v>
      </c>
      <c r="F2438" s="20">
        <v>0.43</v>
      </c>
      <c r="G2438" s="20">
        <v>0.69</v>
      </c>
      <c r="H2438" s="20">
        <v>0.34</v>
      </c>
      <c r="I2438" s="20">
        <v>0.11</v>
      </c>
      <c r="J2438" s="20">
        <v>0.1</v>
      </c>
      <c r="K2438" s="20">
        <v>1.6711</v>
      </c>
      <c r="L2438" s="35">
        <f t="shared" si="116"/>
        <v>0.11</v>
      </c>
      <c r="M2438" s="35">
        <f t="shared" si="117"/>
        <v>1</v>
      </c>
    </row>
    <row r="2439" spans="1:13" ht="27" hidden="1" thickBot="1">
      <c r="A2439" s="35">
        <f t="shared" si="118"/>
        <v>15</v>
      </c>
      <c r="B2439" s="89" t="s">
        <v>27</v>
      </c>
      <c r="C2439" s="88" t="s">
        <v>17</v>
      </c>
      <c r="D2439" s="125" t="s">
        <v>155</v>
      </c>
      <c r="E2439" s="20" t="s">
        <v>195</v>
      </c>
      <c r="F2439" s="20">
        <v>0.45</v>
      </c>
      <c r="G2439" s="20">
        <v>0.31</v>
      </c>
      <c r="H2439" s="20">
        <v>6.07</v>
      </c>
      <c r="I2439" s="20">
        <v>0.36</v>
      </c>
      <c r="J2439" s="20">
        <v>0.35</v>
      </c>
      <c r="K2439" s="20">
        <v>7.5446999999999997</v>
      </c>
      <c r="L2439" s="35">
        <f t="shared" si="116"/>
        <v>0.36</v>
      </c>
      <c r="M2439" s="35">
        <f t="shared" si="117"/>
        <v>1</v>
      </c>
    </row>
    <row r="2440" spans="1:13" ht="40.200000000000003" hidden="1" thickBot="1">
      <c r="A2440" s="35">
        <f t="shared" si="118"/>
        <v>4</v>
      </c>
      <c r="B2440" s="89" t="s">
        <v>27</v>
      </c>
      <c r="C2440" s="88" t="s">
        <v>17</v>
      </c>
      <c r="D2440" s="125" t="s">
        <v>155</v>
      </c>
      <c r="E2440" s="20" t="s">
        <v>197</v>
      </c>
      <c r="F2440" s="20">
        <v>0.45</v>
      </c>
      <c r="G2440" s="20">
        <v>0.22</v>
      </c>
      <c r="H2440" s="20">
        <v>4.8600000000000003</v>
      </c>
      <c r="I2440" s="20">
        <v>0.71</v>
      </c>
      <c r="J2440" s="20">
        <v>0.27</v>
      </c>
      <c r="K2440" s="20">
        <v>6.5164999999999997</v>
      </c>
      <c r="L2440" s="35">
        <f t="shared" si="116"/>
        <v>0.36</v>
      </c>
      <c r="M2440" s="35">
        <f t="shared" si="117"/>
        <v>2</v>
      </c>
    </row>
    <row r="2441" spans="1:13" ht="40.200000000000003" hidden="1" thickBot="1">
      <c r="A2441" s="35">
        <f t="shared" si="118"/>
        <v>6</v>
      </c>
      <c r="B2441" s="89" t="s">
        <v>27</v>
      </c>
      <c r="C2441" s="88" t="s">
        <v>17</v>
      </c>
      <c r="D2441" s="125" t="s">
        <v>155</v>
      </c>
      <c r="E2441" s="20" t="s">
        <v>164</v>
      </c>
      <c r="F2441" s="20">
        <v>0.45</v>
      </c>
      <c r="G2441" s="20">
        <v>0</v>
      </c>
      <c r="H2441" s="20">
        <v>4.8600000000000003</v>
      </c>
      <c r="I2441" s="20">
        <v>0.71</v>
      </c>
      <c r="J2441" s="20">
        <v>0.22</v>
      </c>
      <c r="K2441" s="20">
        <v>6.2451999999999996</v>
      </c>
      <c r="L2441" s="35">
        <f t="shared" si="116"/>
        <v>0.36</v>
      </c>
      <c r="M2441" s="35">
        <f t="shared" si="117"/>
        <v>2</v>
      </c>
    </row>
    <row r="2442" spans="1:13" ht="27" hidden="1" thickBot="1">
      <c r="A2442" s="35">
        <f t="shared" si="118"/>
        <v>10</v>
      </c>
      <c r="B2442" s="89" t="s">
        <v>27</v>
      </c>
      <c r="C2442" s="88" t="s">
        <v>17</v>
      </c>
      <c r="D2442" s="125" t="s">
        <v>155</v>
      </c>
      <c r="E2442" s="20" t="s">
        <v>158</v>
      </c>
      <c r="F2442" s="20">
        <v>0.45</v>
      </c>
      <c r="G2442" s="20">
        <v>0.44</v>
      </c>
      <c r="H2442" s="20">
        <v>4.8600000000000003</v>
      </c>
      <c r="I2442" s="20">
        <v>0.36</v>
      </c>
      <c r="J2442" s="20">
        <v>0.09</v>
      </c>
      <c r="K2442" s="20">
        <v>6.1924000000000001</v>
      </c>
      <c r="L2442" s="35">
        <f t="shared" si="116"/>
        <v>0.36</v>
      </c>
      <c r="M2442" s="35">
        <f t="shared" si="117"/>
        <v>1</v>
      </c>
    </row>
    <row r="2443" spans="1:13" ht="27" hidden="1" thickBot="1">
      <c r="A2443" s="35">
        <f t="shared" si="118"/>
        <v>5</v>
      </c>
      <c r="B2443" s="89" t="s">
        <v>27</v>
      </c>
      <c r="C2443" s="88" t="s">
        <v>17</v>
      </c>
      <c r="D2443" s="125" t="s">
        <v>155</v>
      </c>
      <c r="E2443" s="20" t="s">
        <v>159</v>
      </c>
      <c r="F2443" s="20">
        <v>0.45</v>
      </c>
      <c r="G2443" s="20">
        <v>0.28999999999999998</v>
      </c>
      <c r="H2443" s="20">
        <v>4.8600000000000003</v>
      </c>
      <c r="I2443" s="20">
        <v>0.36</v>
      </c>
      <c r="J2443" s="20">
        <v>0.23</v>
      </c>
      <c r="K2443" s="20">
        <v>6.1898</v>
      </c>
      <c r="L2443" s="35">
        <f t="shared" si="116"/>
        <v>0.36</v>
      </c>
      <c r="M2443" s="35">
        <f t="shared" si="117"/>
        <v>1</v>
      </c>
    </row>
    <row r="2444" spans="1:13" ht="27" hidden="1" thickBot="1">
      <c r="A2444" s="35">
        <f t="shared" si="118"/>
        <v>19</v>
      </c>
      <c r="B2444" s="89" t="s">
        <v>27</v>
      </c>
      <c r="C2444" s="88" t="s">
        <v>17</v>
      </c>
      <c r="D2444" s="125" t="s">
        <v>155</v>
      </c>
      <c r="E2444" s="20" t="s">
        <v>161</v>
      </c>
      <c r="F2444" s="20">
        <v>0.45</v>
      </c>
      <c r="G2444" s="20">
        <v>0.16</v>
      </c>
      <c r="H2444" s="20">
        <v>4.8600000000000003</v>
      </c>
      <c r="I2444" s="20">
        <v>0.36</v>
      </c>
      <c r="J2444" s="20">
        <v>0.23</v>
      </c>
      <c r="K2444" s="20">
        <v>6.0636999999999999</v>
      </c>
      <c r="L2444" s="35">
        <f t="shared" si="116"/>
        <v>0.36</v>
      </c>
      <c r="M2444" s="35">
        <f t="shared" si="117"/>
        <v>1</v>
      </c>
    </row>
    <row r="2445" spans="1:13" ht="27" hidden="1" thickBot="1">
      <c r="A2445" s="35">
        <f t="shared" si="118"/>
        <v>13</v>
      </c>
      <c r="B2445" s="89" t="s">
        <v>27</v>
      </c>
      <c r="C2445" s="88" t="s">
        <v>17</v>
      </c>
      <c r="D2445" s="125" t="s">
        <v>155</v>
      </c>
      <c r="E2445" s="20" t="s">
        <v>162</v>
      </c>
      <c r="F2445" s="20">
        <v>0.45</v>
      </c>
      <c r="G2445" s="20">
        <v>0.2</v>
      </c>
      <c r="H2445" s="20">
        <v>4.8600000000000003</v>
      </c>
      <c r="I2445" s="20">
        <v>0.36</v>
      </c>
      <c r="J2445" s="20">
        <v>0.11</v>
      </c>
      <c r="K2445" s="20">
        <v>5.9813999999999998</v>
      </c>
      <c r="L2445" s="35">
        <f t="shared" si="116"/>
        <v>0.36</v>
      </c>
      <c r="M2445" s="35">
        <f t="shared" si="117"/>
        <v>1</v>
      </c>
    </row>
    <row r="2446" spans="1:13" ht="14.4" hidden="1" thickBot="1">
      <c r="A2446" s="35">
        <f t="shared" si="118"/>
        <v>2</v>
      </c>
      <c r="B2446" s="89" t="s">
        <v>27</v>
      </c>
      <c r="C2446" s="88" t="s">
        <v>17</v>
      </c>
      <c r="D2446" s="125" t="s">
        <v>155</v>
      </c>
      <c r="E2446" s="20" t="s">
        <v>199</v>
      </c>
      <c r="F2446" s="20">
        <v>0.45</v>
      </c>
      <c r="G2446" s="20">
        <v>0</v>
      </c>
      <c r="H2446" s="20">
        <v>4.8600000000000003</v>
      </c>
      <c r="I2446" s="20">
        <v>0.36</v>
      </c>
      <c r="J2446" s="20">
        <v>0.27</v>
      </c>
      <c r="K2446" s="20">
        <v>5.9362000000000004</v>
      </c>
      <c r="L2446" s="35">
        <f t="shared" si="116"/>
        <v>0.36</v>
      </c>
      <c r="M2446" s="35">
        <f t="shared" si="117"/>
        <v>1</v>
      </c>
    </row>
    <row r="2447" spans="1:13" ht="40.200000000000003" hidden="1" thickBot="1">
      <c r="A2447" s="35">
        <f t="shared" si="118"/>
        <v>6</v>
      </c>
      <c r="B2447" s="89" t="s">
        <v>27</v>
      </c>
      <c r="C2447" s="88" t="s">
        <v>17</v>
      </c>
      <c r="D2447" s="125" t="s">
        <v>155</v>
      </c>
      <c r="E2447" s="20" t="s">
        <v>169</v>
      </c>
      <c r="F2447" s="20">
        <v>0.45</v>
      </c>
      <c r="G2447" s="20">
        <v>0.56999999999999995</v>
      </c>
      <c r="H2447" s="20">
        <v>1.46</v>
      </c>
      <c r="I2447" s="20">
        <v>0.71</v>
      </c>
      <c r="J2447" s="20">
        <v>0.2</v>
      </c>
      <c r="K2447" s="20">
        <v>3.3927999999999998</v>
      </c>
      <c r="L2447" s="35">
        <f t="shared" si="116"/>
        <v>0.36</v>
      </c>
      <c r="M2447" s="35">
        <f t="shared" si="117"/>
        <v>2</v>
      </c>
    </row>
    <row r="2448" spans="1:13" ht="40.200000000000003" hidden="1" thickBot="1">
      <c r="A2448" s="35">
        <f t="shared" si="118"/>
        <v>17</v>
      </c>
      <c r="B2448" s="89" t="s">
        <v>27</v>
      </c>
      <c r="C2448" s="88" t="s">
        <v>17</v>
      </c>
      <c r="D2448" s="125" t="s">
        <v>155</v>
      </c>
      <c r="E2448" s="20" t="s">
        <v>171</v>
      </c>
      <c r="F2448" s="20">
        <v>0.45</v>
      </c>
      <c r="G2448" s="20">
        <v>0.52</v>
      </c>
      <c r="H2448" s="20">
        <v>1.46</v>
      </c>
      <c r="I2448" s="20">
        <v>0.71</v>
      </c>
      <c r="J2448" s="20">
        <v>0.24</v>
      </c>
      <c r="K2448" s="20">
        <v>3.3900999999999999</v>
      </c>
      <c r="L2448" s="35">
        <f t="shared" si="116"/>
        <v>0.36</v>
      </c>
      <c r="M2448" s="35">
        <f t="shared" si="117"/>
        <v>2</v>
      </c>
    </row>
    <row r="2449" spans="1:13" ht="27" hidden="1" thickBot="1">
      <c r="A2449" s="35">
        <f t="shared" si="118"/>
        <v>7</v>
      </c>
      <c r="B2449" s="89" t="s">
        <v>27</v>
      </c>
      <c r="C2449" s="88" t="s">
        <v>17</v>
      </c>
      <c r="D2449" s="125" t="s">
        <v>155</v>
      </c>
      <c r="E2449" s="20" t="s">
        <v>176</v>
      </c>
      <c r="F2449" s="20">
        <v>0.46</v>
      </c>
      <c r="G2449" s="20">
        <v>0.43</v>
      </c>
      <c r="H2449" s="20">
        <v>1.46</v>
      </c>
      <c r="I2449" s="20">
        <v>0.71</v>
      </c>
      <c r="J2449" s="20">
        <v>0.25</v>
      </c>
      <c r="K2449" s="20">
        <v>3.3105000000000002</v>
      </c>
      <c r="L2449" s="35">
        <f t="shared" si="116"/>
        <v>0.36</v>
      </c>
      <c r="M2449" s="35">
        <f t="shared" si="117"/>
        <v>2</v>
      </c>
    </row>
    <row r="2450" spans="1:13" ht="27" hidden="1" thickBot="1">
      <c r="A2450" s="35">
        <f t="shared" si="118"/>
        <v>13</v>
      </c>
      <c r="B2450" s="89" t="s">
        <v>27</v>
      </c>
      <c r="C2450" s="88" t="s">
        <v>17</v>
      </c>
      <c r="D2450" s="125" t="s">
        <v>155</v>
      </c>
      <c r="E2450" s="20" t="s">
        <v>167</v>
      </c>
      <c r="F2450" s="20">
        <v>0.45</v>
      </c>
      <c r="G2450" s="20">
        <v>0.63</v>
      </c>
      <c r="H2450" s="20">
        <v>1.46</v>
      </c>
      <c r="I2450" s="20">
        <v>0.36</v>
      </c>
      <c r="J2450" s="20">
        <v>0.28000000000000003</v>
      </c>
      <c r="K2450" s="20">
        <v>3.1694</v>
      </c>
      <c r="L2450" s="35">
        <f t="shared" si="116"/>
        <v>0.36</v>
      </c>
      <c r="M2450" s="35">
        <f t="shared" si="117"/>
        <v>1</v>
      </c>
    </row>
    <row r="2451" spans="1:13" ht="40.200000000000003" hidden="1" thickBot="1">
      <c r="A2451" s="35">
        <f t="shared" si="118"/>
        <v>14</v>
      </c>
      <c r="B2451" s="89" t="s">
        <v>27</v>
      </c>
      <c r="C2451" s="88" t="s">
        <v>17</v>
      </c>
      <c r="D2451" s="125" t="s">
        <v>155</v>
      </c>
      <c r="E2451" s="20" t="s">
        <v>168</v>
      </c>
      <c r="F2451" s="20">
        <v>0.45</v>
      </c>
      <c r="G2451" s="20">
        <v>0.63</v>
      </c>
      <c r="H2451" s="20">
        <v>1.46</v>
      </c>
      <c r="I2451" s="20">
        <v>0.36</v>
      </c>
      <c r="J2451" s="20">
        <v>0.23</v>
      </c>
      <c r="K2451" s="20">
        <v>3.1288</v>
      </c>
      <c r="L2451" s="35">
        <f t="shared" si="116"/>
        <v>0.36</v>
      </c>
      <c r="M2451" s="35">
        <f t="shared" si="117"/>
        <v>1</v>
      </c>
    </row>
    <row r="2452" spans="1:13" ht="27" hidden="1" thickBot="1">
      <c r="A2452" s="35">
        <f t="shared" si="118"/>
        <v>9</v>
      </c>
      <c r="B2452" s="89" t="s">
        <v>27</v>
      </c>
      <c r="C2452" s="88" t="s">
        <v>17</v>
      </c>
      <c r="D2452" s="125" t="s">
        <v>155</v>
      </c>
      <c r="E2452" s="20" t="s">
        <v>170</v>
      </c>
      <c r="F2452" s="20">
        <v>0.45</v>
      </c>
      <c r="G2452" s="20">
        <v>0.55000000000000004</v>
      </c>
      <c r="H2452" s="20">
        <v>1.46</v>
      </c>
      <c r="I2452" s="20">
        <v>0.36</v>
      </c>
      <c r="J2452" s="20">
        <v>0.22</v>
      </c>
      <c r="K2452" s="20">
        <v>3.0350999999999999</v>
      </c>
      <c r="L2452" s="35">
        <f t="shared" si="116"/>
        <v>0.36</v>
      </c>
      <c r="M2452" s="35">
        <f t="shared" si="117"/>
        <v>1</v>
      </c>
    </row>
    <row r="2453" spans="1:13" ht="27" thickBot="1">
      <c r="A2453" s="35">
        <f t="shared" si="118"/>
        <v>1</v>
      </c>
      <c r="B2453" s="89" t="s">
        <v>27</v>
      </c>
      <c r="C2453" s="88" t="s">
        <v>17</v>
      </c>
      <c r="D2453" s="125" t="s">
        <v>155</v>
      </c>
      <c r="E2453" s="59" t="s">
        <v>173</v>
      </c>
      <c r="F2453" s="20">
        <v>0.45</v>
      </c>
      <c r="G2453" s="20">
        <v>0.51</v>
      </c>
      <c r="H2453" s="20">
        <v>1.46</v>
      </c>
      <c r="I2453" s="20">
        <v>0.36</v>
      </c>
      <c r="J2453" s="20">
        <v>0.25</v>
      </c>
      <c r="K2453" s="20">
        <v>3.0289000000000001</v>
      </c>
      <c r="L2453" s="35">
        <f t="shared" si="116"/>
        <v>0.36</v>
      </c>
      <c r="M2453" s="35">
        <f t="shared" si="117"/>
        <v>1</v>
      </c>
    </row>
    <row r="2454" spans="1:13" ht="27" hidden="1" thickBot="1">
      <c r="A2454" s="35">
        <f t="shared" si="118"/>
        <v>19</v>
      </c>
      <c r="B2454" s="89" t="s">
        <v>27</v>
      </c>
      <c r="C2454" s="88" t="s">
        <v>17</v>
      </c>
      <c r="D2454" s="125" t="s">
        <v>155</v>
      </c>
      <c r="E2454" s="20" t="s">
        <v>172</v>
      </c>
      <c r="F2454" s="20">
        <v>0.45</v>
      </c>
      <c r="G2454" s="20">
        <v>0.52</v>
      </c>
      <c r="H2454" s="20">
        <v>1.46</v>
      </c>
      <c r="I2454" s="20">
        <v>0.36</v>
      </c>
      <c r="J2454" s="20">
        <v>0.24</v>
      </c>
      <c r="K2454" s="20">
        <v>3.0286</v>
      </c>
      <c r="L2454" s="35">
        <f t="shared" si="116"/>
        <v>0.36</v>
      </c>
      <c r="M2454" s="35">
        <f t="shared" si="117"/>
        <v>1</v>
      </c>
    </row>
    <row r="2455" spans="1:13" ht="40.200000000000003" hidden="1" thickBot="1">
      <c r="A2455" s="35">
        <f t="shared" si="118"/>
        <v>23</v>
      </c>
      <c r="B2455" s="89" t="s">
        <v>27</v>
      </c>
      <c r="C2455" s="88" t="s">
        <v>17</v>
      </c>
      <c r="D2455" s="125" t="s">
        <v>155</v>
      </c>
      <c r="E2455" s="20" t="s">
        <v>175</v>
      </c>
      <c r="F2455" s="20">
        <v>0.45</v>
      </c>
      <c r="G2455" s="20">
        <v>0.45</v>
      </c>
      <c r="H2455" s="20">
        <v>1.46</v>
      </c>
      <c r="I2455" s="20">
        <v>0.36</v>
      </c>
      <c r="J2455" s="20">
        <v>0.24</v>
      </c>
      <c r="K2455" s="20">
        <v>2.9586999999999999</v>
      </c>
      <c r="L2455" s="35">
        <f t="shared" si="116"/>
        <v>0.36</v>
      </c>
      <c r="M2455" s="35">
        <f t="shared" si="117"/>
        <v>1</v>
      </c>
    </row>
    <row r="2456" spans="1:13" ht="40.200000000000003" hidden="1" thickBot="1">
      <c r="A2456" s="35">
        <f t="shared" si="118"/>
        <v>4</v>
      </c>
      <c r="B2456" s="89" t="s">
        <v>27</v>
      </c>
      <c r="C2456" s="88" t="s">
        <v>17</v>
      </c>
      <c r="D2456" s="125" t="s">
        <v>155</v>
      </c>
      <c r="E2456" s="20" t="s">
        <v>203</v>
      </c>
      <c r="F2456" s="20">
        <v>0.45</v>
      </c>
      <c r="G2456" s="20">
        <v>0.06</v>
      </c>
      <c r="H2456" s="20">
        <v>1.46</v>
      </c>
      <c r="I2456" s="20">
        <v>0.71</v>
      </c>
      <c r="J2456" s="20">
        <v>0.25</v>
      </c>
      <c r="K2456" s="20">
        <v>2.9422999999999999</v>
      </c>
      <c r="L2456" s="35">
        <f t="shared" si="116"/>
        <v>0.36</v>
      </c>
      <c r="M2456" s="35">
        <f t="shared" si="117"/>
        <v>2</v>
      </c>
    </row>
    <row r="2457" spans="1:13" ht="14.4" hidden="1" thickBot="1">
      <c r="A2457" s="35">
        <f t="shared" si="118"/>
        <v>2</v>
      </c>
      <c r="B2457" s="89" t="s">
        <v>27</v>
      </c>
      <c r="C2457" s="88" t="s">
        <v>17</v>
      </c>
      <c r="D2457" s="125" t="s">
        <v>155</v>
      </c>
      <c r="E2457" s="20" t="s">
        <v>202</v>
      </c>
      <c r="F2457" s="20">
        <v>0.45</v>
      </c>
      <c r="G2457" s="20">
        <v>0.35</v>
      </c>
      <c r="H2457" s="20">
        <v>1.46</v>
      </c>
      <c r="I2457" s="20">
        <v>0.36</v>
      </c>
      <c r="J2457" s="20">
        <v>0.22</v>
      </c>
      <c r="K2457" s="20">
        <v>2.8374999999999999</v>
      </c>
      <c r="L2457" s="35">
        <f t="shared" si="116"/>
        <v>0.36</v>
      </c>
      <c r="M2457" s="35">
        <f t="shared" si="117"/>
        <v>1</v>
      </c>
    </row>
    <row r="2458" spans="1:13" ht="27" hidden="1" thickBot="1">
      <c r="A2458" s="35">
        <f t="shared" si="118"/>
        <v>10</v>
      </c>
      <c r="B2458" s="89" t="s">
        <v>27</v>
      </c>
      <c r="C2458" s="88" t="s">
        <v>17</v>
      </c>
      <c r="D2458" s="125" t="s">
        <v>155</v>
      </c>
      <c r="E2458" s="20" t="s">
        <v>179</v>
      </c>
      <c r="F2458" s="20">
        <v>0.45</v>
      </c>
      <c r="G2458" s="20">
        <v>0.14000000000000001</v>
      </c>
      <c r="H2458" s="20">
        <v>1.46</v>
      </c>
      <c r="I2458" s="20">
        <v>0.36</v>
      </c>
      <c r="J2458" s="20">
        <v>0.23</v>
      </c>
      <c r="K2458" s="20">
        <v>2.6352000000000002</v>
      </c>
      <c r="L2458" s="35">
        <f t="shared" si="116"/>
        <v>0.36</v>
      </c>
      <c r="M2458" s="35">
        <f t="shared" si="117"/>
        <v>1</v>
      </c>
    </row>
    <row r="2459" spans="1:13" ht="27" hidden="1" thickBot="1">
      <c r="A2459" s="35">
        <f t="shared" si="118"/>
        <v>5</v>
      </c>
      <c r="B2459" s="89" t="s">
        <v>27</v>
      </c>
      <c r="C2459" s="88" t="s">
        <v>17</v>
      </c>
      <c r="D2459" s="125" t="s">
        <v>155</v>
      </c>
      <c r="E2459" s="20" t="s">
        <v>180</v>
      </c>
      <c r="F2459" s="20">
        <v>0.45</v>
      </c>
      <c r="G2459" s="20">
        <v>0.13</v>
      </c>
      <c r="H2459" s="20">
        <v>1.46</v>
      </c>
      <c r="I2459" s="20">
        <v>0.36</v>
      </c>
      <c r="J2459" s="20">
        <v>0.21</v>
      </c>
      <c r="K2459" s="20">
        <v>2.6122999999999998</v>
      </c>
      <c r="L2459" s="35">
        <f t="shared" si="116"/>
        <v>0.36</v>
      </c>
      <c r="M2459" s="35">
        <f t="shared" si="117"/>
        <v>1</v>
      </c>
    </row>
    <row r="2460" spans="1:13" ht="27" hidden="1" thickBot="1">
      <c r="A2460" s="35">
        <f t="shared" si="118"/>
        <v>15</v>
      </c>
      <c r="B2460" s="89" t="s">
        <v>27</v>
      </c>
      <c r="C2460" s="88" t="s">
        <v>17</v>
      </c>
      <c r="D2460" s="125" t="s">
        <v>155</v>
      </c>
      <c r="E2460" s="20" t="s">
        <v>205</v>
      </c>
      <c r="F2460" s="20">
        <v>0.45</v>
      </c>
      <c r="G2460" s="20">
        <v>0</v>
      </c>
      <c r="H2460" s="20">
        <v>0.97</v>
      </c>
      <c r="I2460" s="20">
        <v>0.36</v>
      </c>
      <c r="J2460" s="20">
        <v>0.17</v>
      </c>
      <c r="K2460" s="20">
        <v>1.9538</v>
      </c>
      <c r="L2460" s="35">
        <f t="shared" si="116"/>
        <v>0.36</v>
      </c>
      <c r="M2460" s="35">
        <f t="shared" si="117"/>
        <v>1</v>
      </c>
    </row>
  </sheetData>
  <autoFilter ref="A3:M2460" xr:uid="{FB4448FB-0494-405B-813C-60984E49E914}">
    <filterColumn colId="0">
      <filters>
        <filter val="1"/>
        <filter val="第二季度"/>
        <filter val="第三季度"/>
        <filter val="第四季度"/>
        <filter val="组号"/>
      </filters>
    </filterColumn>
  </autoFilter>
  <mergeCells count="20">
    <mergeCell ref="A1453:M1453"/>
    <mergeCell ref="B585:B588"/>
    <mergeCell ref="C585:C588"/>
    <mergeCell ref="B589:B592"/>
    <mergeCell ref="C589:C592"/>
    <mergeCell ref="B1449:B1452"/>
    <mergeCell ref="C1449:C1452"/>
    <mergeCell ref="B1:D1"/>
    <mergeCell ref="E1:G1"/>
    <mergeCell ref="H1:J1"/>
    <mergeCell ref="K1:M1"/>
    <mergeCell ref="B1445:B1448"/>
    <mergeCell ref="C1445:C1448"/>
    <mergeCell ref="B593:B596"/>
    <mergeCell ref="C593:C596"/>
    <mergeCell ref="B597:B600"/>
    <mergeCell ref="C597:C600"/>
    <mergeCell ref="A2:M2"/>
    <mergeCell ref="A601:M601"/>
    <mergeCell ref="A87:M87"/>
  </mergeCells>
  <phoneticPr fontId="6" type="noConversion"/>
  <hyperlinks>
    <hyperlink ref="B1:D1" location="销售人员确定!第一季度" display="第一季度" xr:uid="{1BA39DF0-A3FF-4A89-ABE0-2A28637DAD5C}"/>
    <hyperlink ref="E1:G1" location="销售人员确定!第二季度" display="第二季度" xr:uid="{C1D30182-47C1-4721-9B45-DCE497721BCB}"/>
    <hyperlink ref="H1:J1" location="第三季度" display="第三季度" xr:uid="{B755A0D9-EA47-4738-A0F0-5702C10004FF}"/>
    <hyperlink ref="K1:M1" location="销售人员确定!第四季度" display="第四季度" xr:uid="{4CF54611-810F-45F0-A493-DE3D3FAF6702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B9CF-1C79-422D-8644-7B8C8C4F302D}">
  <sheetPr codeName="Sheet14"/>
  <dimension ref="A1:T120"/>
  <sheetViews>
    <sheetView topLeftCell="A79" workbookViewId="0">
      <selection activeCell="U71" sqref="U71"/>
    </sheetView>
  </sheetViews>
  <sheetFormatPr defaultRowHeight="13.8"/>
  <sheetData>
    <row r="1" spans="1:20" ht="14.4">
      <c r="A1" s="58"/>
      <c r="B1" s="12"/>
      <c r="C1" s="13"/>
      <c r="D1" s="58"/>
    </row>
    <row r="2" spans="1:20" ht="14.4">
      <c r="A2" s="58"/>
      <c r="B2" s="14"/>
      <c r="C2" s="58"/>
    </row>
    <row r="3" spans="1:20" ht="14.4">
      <c r="A3" s="58"/>
      <c r="B3" s="58"/>
      <c r="C3" s="58"/>
    </row>
    <row r="4" spans="1:20" ht="14.4">
      <c r="A4" s="58"/>
      <c r="B4" s="190"/>
      <c r="C4" s="190"/>
      <c r="D4" s="190"/>
      <c r="E4" s="190"/>
      <c r="F4" s="190"/>
      <c r="G4" s="190"/>
      <c r="H4" s="190"/>
      <c r="I4" s="190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58"/>
    </row>
    <row r="5" spans="1:20" ht="14.4" customHeight="1" thickBot="1">
      <c r="A5" s="58"/>
      <c r="B5" s="185" t="s">
        <v>28</v>
      </c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T5" s="190"/>
    </row>
    <row r="6" spans="1:20" ht="13.8" customHeight="1">
      <c r="A6" s="58"/>
      <c r="B6" s="15"/>
      <c r="C6" s="186"/>
      <c r="D6" s="186"/>
      <c r="E6" s="186"/>
      <c r="F6" s="186"/>
      <c r="G6" s="186"/>
      <c r="H6" s="186"/>
      <c r="I6" s="186"/>
      <c r="J6" s="186"/>
      <c r="K6" s="186"/>
      <c r="L6" s="15"/>
      <c r="M6" s="15"/>
      <c r="N6" s="3"/>
      <c r="T6" s="190"/>
    </row>
    <row r="7" spans="1:20" ht="14.4">
      <c r="A7" s="58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</row>
    <row r="8" spans="1:20" ht="14.4">
      <c r="A8" s="58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</row>
    <row r="9" spans="1:20" ht="14.4" customHeight="1">
      <c r="A9" s="58"/>
      <c r="B9" s="190" t="s">
        <v>29</v>
      </c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</row>
    <row r="10" spans="1:20" ht="14.4" customHeight="1" thickBot="1">
      <c r="A10" s="58"/>
      <c r="B10" s="187" t="s">
        <v>3383</v>
      </c>
      <c r="C10" s="188"/>
      <c r="D10" s="188"/>
      <c r="E10" s="188"/>
      <c r="F10" s="188"/>
      <c r="G10" s="188"/>
      <c r="H10" s="188"/>
      <c r="I10" s="188"/>
      <c r="J10" s="188"/>
      <c r="K10" s="188"/>
      <c r="L10" s="188"/>
      <c r="M10" s="188"/>
      <c r="N10" s="188"/>
      <c r="O10" s="188"/>
      <c r="P10" s="188"/>
      <c r="Q10" s="188"/>
      <c r="R10" s="188"/>
      <c r="S10" s="189"/>
      <c r="T10" s="190"/>
    </row>
    <row r="11" spans="1:20" ht="14.4" customHeight="1" thickBot="1">
      <c r="A11" s="58"/>
      <c r="B11" s="19" t="s">
        <v>4</v>
      </c>
      <c r="C11" s="19" t="s">
        <v>5</v>
      </c>
      <c r="D11" s="19" t="s">
        <v>6</v>
      </c>
      <c r="E11" s="19" t="s">
        <v>31</v>
      </c>
      <c r="F11" s="19" t="s">
        <v>32</v>
      </c>
      <c r="G11" s="19" t="s">
        <v>33</v>
      </c>
      <c r="H11" s="19" t="s">
        <v>34</v>
      </c>
      <c r="I11" s="19" t="s">
        <v>35</v>
      </c>
      <c r="J11" s="19" t="s">
        <v>36</v>
      </c>
      <c r="K11" s="19" t="s">
        <v>37</v>
      </c>
      <c r="L11" s="16"/>
      <c r="M11" s="16"/>
      <c r="N11" s="16"/>
      <c r="O11" s="16"/>
      <c r="P11" s="16"/>
      <c r="Q11" s="16"/>
      <c r="R11" s="16"/>
      <c r="S11" s="22"/>
      <c r="T11" s="190"/>
    </row>
    <row r="12" spans="1:20" ht="14.4" customHeight="1" thickBot="1">
      <c r="A12" s="58"/>
      <c r="B12" s="29" t="s">
        <v>16</v>
      </c>
      <c r="C12" s="30" t="s">
        <v>17</v>
      </c>
      <c r="D12" s="59" t="s">
        <v>38</v>
      </c>
      <c r="E12" s="20"/>
      <c r="F12" s="20"/>
      <c r="G12" s="20"/>
      <c r="H12" s="20"/>
      <c r="I12" s="20"/>
      <c r="J12" s="20"/>
      <c r="K12" s="20"/>
      <c r="L12" s="16"/>
      <c r="M12" s="16"/>
      <c r="N12" s="16"/>
      <c r="O12" s="16"/>
      <c r="P12" s="16"/>
      <c r="Q12" s="16"/>
      <c r="R12" s="16"/>
      <c r="S12" s="22"/>
      <c r="T12" s="190"/>
    </row>
    <row r="13" spans="1:20" ht="40.200000000000003" thickBot="1">
      <c r="A13" s="58" t="str">
        <f>SUBSTITUTE(MID(E13,1,FIND("(",E13)-2)," ","")</f>
        <v>青书1</v>
      </c>
      <c r="B13" s="29" t="s">
        <v>16</v>
      </c>
      <c r="C13" s="30" t="s">
        <v>17</v>
      </c>
      <c r="D13" s="32" t="s">
        <v>67</v>
      </c>
      <c r="E13" s="20" t="s">
        <v>76</v>
      </c>
      <c r="F13" s="20">
        <v>0.83</v>
      </c>
      <c r="G13" s="20">
        <v>1.25</v>
      </c>
      <c r="H13" s="20">
        <v>1.36</v>
      </c>
      <c r="I13" s="20">
        <v>0.11</v>
      </c>
      <c r="J13" s="20">
        <v>0</v>
      </c>
      <c r="K13" s="20">
        <v>3.5529999999999999</v>
      </c>
      <c r="L13" s="16"/>
      <c r="M13" s="16"/>
      <c r="N13" s="16"/>
      <c r="O13" s="16"/>
      <c r="P13" s="16"/>
      <c r="Q13" s="16"/>
      <c r="R13" s="16"/>
      <c r="S13" s="22"/>
      <c r="T13" s="190"/>
    </row>
    <row r="14" spans="1:20" ht="40.200000000000003" thickBot="1">
      <c r="A14" s="58" t="str">
        <f t="shared" ref="A14:A77" si="0">SUBSTITUTE(MID(E14,1,FIND("(",E14)-2)," ","")</f>
        <v>青竹3</v>
      </c>
      <c r="B14" s="29" t="s">
        <v>16</v>
      </c>
      <c r="C14" s="30" t="s">
        <v>17</v>
      </c>
      <c r="D14" s="32" t="s">
        <v>67</v>
      </c>
      <c r="E14" s="59" t="s">
        <v>79</v>
      </c>
      <c r="F14" s="20">
        <v>0.83</v>
      </c>
      <c r="G14" s="20">
        <v>1.25</v>
      </c>
      <c r="H14" s="20">
        <v>0.95</v>
      </c>
      <c r="I14" s="20">
        <v>0.34</v>
      </c>
      <c r="J14" s="20">
        <v>0</v>
      </c>
      <c r="K14" s="20">
        <v>3.3730000000000002</v>
      </c>
      <c r="L14" s="16"/>
      <c r="M14" s="16"/>
      <c r="N14" s="16"/>
      <c r="O14" s="16"/>
      <c r="P14" s="16"/>
      <c r="Q14" s="16"/>
      <c r="R14" s="16"/>
      <c r="S14" s="22"/>
      <c r="T14" s="190"/>
    </row>
    <row r="15" spans="1:20" ht="27" thickBot="1">
      <c r="A15" s="58" t="str">
        <f t="shared" si="0"/>
        <v>青年A</v>
      </c>
      <c r="B15" s="29" t="s">
        <v>16</v>
      </c>
      <c r="C15" s="30" t="s">
        <v>17</v>
      </c>
      <c r="D15" s="32" t="s">
        <v>67</v>
      </c>
      <c r="E15" s="20" t="s">
        <v>71</v>
      </c>
      <c r="F15" s="20">
        <v>0.83</v>
      </c>
      <c r="G15" s="20">
        <v>1.04</v>
      </c>
      <c r="H15" s="20">
        <v>1.36</v>
      </c>
      <c r="I15" s="20">
        <v>0.11</v>
      </c>
      <c r="J15" s="20">
        <v>0</v>
      </c>
      <c r="K15" s="20">
        <v>3.3448000000000002</v>
      </c>
      <c r="L15" s="16"/>
      <c r="M15" s="16"/>
      <c r="N15" s="16"/>
      <c r="O15" s="16"/>
      <c r="P15" s="16"/>
      <c r="Q15" s="16"/>
      <c r="R15" s="16"/>
      <c r="S15" s="22"/>
      <c r="T15" s="190"/>
    </row>
    <row r="16" spans="1:20" ht="40.200000000000003" thickBot="1">
      <c r="A16" s="58" t="str">
        <f t="shared" si="0"/>
        <v>QS1</v>
      </c>
      <c r="B16" s="29" t="s">
        <v>16</v>
      </c>
      <c r="C16" s="30" t="s">
        <v>17</v>
      </c>
      <c r="D16" s="32" t="s">
        <v>67</v>
      </c>
      <c r="E16" s="20" t="s">
        <v>69</v>
      </c>
      <c r="F16" s="20">
        <v>0.83</v>
      </c>
      <c r="G16" s="20">
        <v>0.84</v>
      </c>
      <c r="H16" s="20">
        <v>1.4</v>
      </c>
      <c r="I16" s="20">
        <v>0.23</v>
      </c>
      <c r="J16" s="20">
        <v>0</v>
      </c>
      <c r="K16" s="20">
        <v>3.3007</v>
      </c>
      <c r="L16" s="16"/>
      <c r="M16" s="16"/>
      <c r="N16" s="16"/>
      <c r="O16" s="16"/>
      <c r="P16" s="16"/>
      <c r="Q16" s="16"/>
      <c r="R16" s="16"/>
      <c r="S16" s="22"/>
      <c r="T16" s="190"/>
    </row>
    <row r="17" spans="1:20" ht="27" thickBot="1">
      <c r="A17" s="58" t="str">
        <f t="shared" si="0"/>
        <v>青212</v>
      </c>
      <c r="B17" s="29" t="s">
        <v>16</v>
      </c>
      <c r="C17" s="30" t="s">
        <v>17</v>
      </c>
      <c r="D17" s="32" t="s">
        <v>67</v>
      </c>
      <c r="E17" s="20" t="s">
        <v>68</v>
      </c>
      <c r="F17" s="20">
        <v>0.83</v>
      </c>
      <c r="G17" s="20">
        <v>0.83</v>
      </c>
      <c r="H17" s="20">
        <v>1.36</v>
      </c>
      <c r="I17" s="20">
        <v>0.23</v>
      </c>
      <c r="J17" s="20">
        <v>0</v>
      </c>
      <c r="K17" s="20">
        <v>3.2503000000000002</v>
      </c>
      <c r="L17" s="16"/>
      <c r="M17" s="16"/>
      <c r="N17" s="16"/>
      <c r="O17" s="16"/>
      <c r="P17" s="16"/>
      <c r="Q17" s="16"/>
      <c r="R17" s="16"/>
      <c r="S17" s="22"/>
      <c r="T17" s="190"/>
    </row>
    <row r="18" spans="1:20" ht="27" thickBot="1">
      <c r="A18" s="58" t="str">
        <f t="shared" si="0"/>
        <v>青年A1</v>
      </c>
      <c r="B18" s="29" t="s">
        <v>16</v>
      </c>
      <c r="C18" s="30" t="s">
        <v>17</v>
      </c>
      <c r="D18" s="32" t="s">
        <v>67</v>
      </c>
      <c r="E18" s="20" t="s">
        <v>92</v>
      </c>
      <c r="F18" s="20">
        <v>0.85</v>
      </c>
      <c r="G18" s="20">
        <v>0.73</v>
      </c>
      <c r="H18" s="20">
        <v>1.36</v>
      </c>
      <c r="I18" s="20">
        <v>0.11</v>
      </c>
      <c r="J18" s="20">
        <v>0</v>
      </c>
      <c r="K18" s="20">
        <v>3.0497000000000001</v>
      </c>
      <c r="L18" s="16"/>
      <c r="M18" s="16"/>
      <c r="N18" s="16"/>
      <c r="O18" s="16"/>
      <c r="P18" s="16"/>
      <c r="Q18" s="16"/>
      <c r="R18" s="16"/>
      <c r="S18" s="22"/>
      <c r="T18" s="190"/>
    </row>
    <row r="19" spans="1:20" ht="40.200000000000003" thickBot="1">
      <c r="A19" s="58" t="str">
        <f t="shared" si="0"/>
        <v>青年01</v>
      </c>
      <c r="B19" s="29" t="s">
        <v>16</v>
      </c>
      <c r="C19" s="30" t="s">
        <v>17</v>
      </c>
      <c r="D19" s="32" t="s">
        <v>67</v>
      </c>
      <c r="E19" s="20" t="s">
        <v>93</v>
      </c>
      <c r="F19" s="20">
        <v>0.83</v>
      </c>
      <c r="G19" s="20">
        <v>0.69</v>
      </c>
      <c r="H19" s="20">
        <v>1.4</v>
      </c>
      <c r="I19" s="20">
        <v>0.11</v>
      </c>
      <c r="J19" s="20">
        <v>0</v>
      </c>
      <c r="K19" s="20">
        <v>3.0426000000000002</v>
      </c>
      <c r="L19" s="16"/>
      <c r="M19" s="16"/>
      <c r="N19" s="16"/>
      <c r="O19" s="16"/>
      <c r="P19" s="16"/>
      <c r="Q19" s="16"/>
      <c r="R19" s="16"/>
      <c r="S19" s="22"/>
      <c r="T19" s="190"/>
    </row>
    <row r="20" spans="1:20" ht="27" thickBot="1">
      <c r="A20" s="58" t="str">
        <f t="shared" si="0"/>
        <v>Q1</v>
      </c>
      <c r="B20" s="29" t="s">
        <v>16</v>
      </c>
      <c r="C20" s="30" t="s">
        <v>17</v>
      </c>
      <c r="D20" s="32" t="s">
        <v>67</v>
      </c>
      <c r="E20" s="20" t="s">
        <v>72</v>
      </c>
      <c r="F20" s="20">
        <v>0.83</v>
      </c>
      <c r="G20" s="20">
        <v>0.73</v>
      </c>
      <c r="H20" s="20">
        <v>1.36</v>
      </c>
      <c r="I20" s="20">
        <v>0.11</v>
      </c>
      <c r="J20" s="20">
        <v>0</v>
      </c>
      <c r="K20" s="20">
        <v>3.0337000000000001</v>
      </c>
      <c r="L20" s="16"/>
      <c r="M20" s="16"/>
      <c r="N20" s="16"/>
      <c r="O20" s="16"/>
      <c r="P20" s="16"/>
      <c r="Q20" s="16"/>
      <c r="R20" s="16"/>
      <c r="S20" s="22"/>
      <c r="T20" s="190"/>
    </row>
    <row r="21" spans="1:20" ht="40.200000000000003" thickBot="1">
      <c r="A21" s="58" t="str">
        <f t="shared" si="0"/>
        <v>青年111</v>
      </c>
      <c r="B21" s="29" t="s">
        <v>16</v>
      </c>
      <c r="C21" s="30" t="s">
        <v>17</v>
      </c>
      <c r="D21" s="32" t="s">
        <v>67</v>
      </c>
      <c r="E21" s="20" t="s">
        <v>85</v>
      </c>
      <c r="F21" s="20">
        <v>0.83</v>
      </c>
      <c r="G21" s="20">
        <v>0.73</v>
      </c>
      <c r="H21" s="20">
        <v>1.36</v>
      </c>
      <c r="I21" s="20">
        <v>0.11</v>
      </c>
      <c r="J21" s="20">
        <v>0</v>
      </c>
      <c r="K21" s="20">
        <v>3.0326</v>
      </c>
      <c r="L21" s="16"/>
      <c r="M21" s="16"/>
      <c r="N21" s="16"/>
      <c r="O21" s="16"/>
      <c r="P21" s="16"/>
      <c r="Q21" s="16"/>
      <c r="R21" s="16"/>
      <c r="S21" s="22"/>
      <c r="T21" s="190"/>
    </row>
    <row r="22" spans="1:20" ht="40.200000000000003" thickBot="1">
      <c r="A22" s="58" t="str">
        <f t="shared" si="0"/>
        <v>青年02</v>
      </c>
      <c r="B22" s="29" t="s">
        <v>16</v>
      </c>
      <c r="C22" s="30" t="s">
        <v>17</v>
      </c>
      <c r="D22" s="32" t="s">
        <v>67</v>
      </c>
      <c r="E22" s="20" t="s">
        <v>95</v>
      </c>
      <c r="F22" s="20">
        <v>0.83</v>
      </c>
      <c r="G22" s="20">
        <v>0.69</v>
      </c>
      <c r="H22" s="20">
        <v>1.36</v>
      </c>
      <c r="I22" s="20">
        <v>0.11</v>
      </c>
      <c r="J22" s="20">
        <v>0</v>
      </c>
      <c r="K22" s="20">
        <v>2.9973999999999998</v>
      </c>
      <c r="L22" s="16"/>
      <c r="M22" s="16"/>
      <c r="N22" s="16"/>
      <c r="O22" s="16"/>
      <c r="P22" s="16"/>
      <c r="Q22" s="16"/>
      <c r="R22" s="16"/>
      <c r="S22" s="22"/>
      <c r="T22" s="190"/>
    </row>
    <row r="23" spans="1:20" ht="40.200000000000003" thickBot="1">
      <c r="A23" s="58" t="str">
        <f t="shared" si="0"/>
        <v>QS2</v>
      </c>
      <c r="B23" s="29" t="s">
        <v>16</v>
      </c>
      <c r="C23" s="30" t="s">
        <v>17</v>
      </c>
      <c r="D23" s="32" t="s">
        <v>67</v>
      </c>
      <c r="E23" s="20" t="s">
        <v>70</v>
      </c>
      <c r="F23" s="20">
        <v>0.83</v>
      </c>
      <c r="G23" s="20">
        <v>0.53</v>
      </c>
      <c r="H23" s="20">
        <v>1.36</v>
      </c>
      <c r="I23" s="20">
        <v>0.23</v>
      </c>
      <c r="J23" s="20">
        <v>0</v>
      </c>
      <c r="K23" s="20">
        <v>2.9432</v>
      </c>
      <c r="L23" s="16"/>
      <c r="M23" s="16"/>
      <c r="N23" s="16"/>
      <c r="O23" s="16"/>
      <c r="P23" s="16"/>
      <c r="Q23" s="16"/>
      <c r="R23" s="16"/>
      <c r="S23" s="22"/>
      <c r="T23" s="190"/>
    </row>
    <row r="24" spans="1:20" ht="53.4" thickBot="1">
      <c r="A24" s="58" t="str">
        <f t="shared" si="0"/>
        <v>QSSS1</v>
      </c>
      <c r="B24" s="29" t="s">
        <v>16</v>
      </c>
      <c r="C24" s="30" t="s">
        <v>17</v>
      </c>
      <c r="D24" s="32" t="s">
        <v>67</v>
      </c>
      <c r="E24" s="20" t="s">
        <v>86</v>
      </c>
      <c r="F24" s="20">
        <v>0.83</v>
      </c>
      <c r="G24" s="20">
        <v>0.52</v>
      </c>
      <c r="H24" s="20">
        <v>1.36</v>
      </c>
      <c r="I24" s="20">
        <v>0.23</v>
      </c>
      <c r="J24" s="20">
        <v>0</v>
      </c>
      <c r="K24" s="20">
        <v>2.9380000000000002</v>
      </c>
      <c r="L24" s="16"/>
      <c r="M24" s="16"/>
      <c r="N24" s="16"/>
      <c r="O24" s="16"/>
      <c r="P24" s="16"/>
      <c r="Q24" s="16"/>
      <c r="R24" s="16"/>
      <c r="S24" s="22"/>
      <c r="T24" s="190"/>
    </row>
    <row r="25" spans="1:20" ht="40.200000000000003" thickBot="1">
      <c r="A25" s="58" t="str">
        <f t="shared" si="0"/>
        <v>1青</v>
      </c>
      <c r="B25" s="29" t="s">
        <v>16</v>
      </c>
      <c r="C25" s="30" t="s">
        <v>17</v>
      </c>
      <c r="D25" s="32" t="s">
        <v>67</v>
      </c>
      <c r="E25" s="20" t="s">
        <v>99</v>
      </c>
      <c r="F25" s="20">
        <v>0.83</v>
      </c>
      <c r="G25" s="20">
        <v>0.62</v>
      </c>
      <c r="H25" s="20">
        <v>1.36</v>
      </c>
      <c r="I25" s="20">
        <v>0.11</v>
      </c>
      <c r="J25" s="20">
        <v>0</v>
      </c>
      <c r="K25" s="20">
        <v>2.9283999999999999</v>
      </c>
      <c r="L25" s="16"/>
      <c r="M25" s="16"/>
      <c r="N25" s="16"/>
      <c r="O25" s="16"/>
      <c r="P25" s="16"/>
      <c r="Q25" s="16"/>
      <c r="R25" s="16"/>
      <c r="S25" s="22"/>
      <c r="T25" s="190"/>
    </row>
    <row r="26" spans="1:20" ht="40.200000000000003" thickBot="1">
      <c r="A26" s="58" t="str">
        <f t="shared" si="0"/>
        <v>青青1</v>
      </c>
      <c r="B26" s="29" t="s">
        <v>16</v>
      </c>
      <c r="C26" s="30" t="s">
        <v>17</v>
      </c>
      <c r="D26" s="32" t="s">
        <v>67</v>
      </c>
      <c r="E26" s="20" t="s">
        <v>73</v>
      </c>
      <c r="F26" s="20">
        <v>0.83</v>
      </c>
      <c r="G26" s="20">
        <v>0.54</v>
      </c>
      <c r="H26" s="20">
        <v>1.4</v>
      </c>
      <c r="I26" s="20">
        <v>0.11</v>
      </c>
      <c r="J26" s="20">
        <v>0</v>
      </c>
      <c r="K26" s="20">
        <v>2.8904000000000001</v>
      </c>
      <c r="L26" s="16"/>
      <c r="M26" s="16"/>
      <c r="N26" s="16"/>
      <c r="O26" s="16"/>
      <c r="P26" s="16"/>
      <c r="Q26" s="16"/>
      <c r="R26" s="16"/>
      <c r="S26" s="22"/>
      <c r="T26" s="190"/>
    </row>
    <row r="27" spans="1:20" ht="40.200000000000003" thickBot="1">
      <c r="A27" s="58" t="str">
        <f t="shared" si="0"/>
        <v>青年1</v>
      </c>
      <c r="B27" s="29" t="s">
        <v>16</v>
      </c>
      <c r="C27" s="30" t="s">
        <v>17</v>
      </c>
      <c r="D27" s="32" t="s">
        <v>67</v>
      </c>
      <c r="E27" s="20" t="s">
        <v>82</v>
      </c>
      <c r="F27" s="20">
        <v>0.83</v>
      </c>
      <c r="G27" s="20">
        <v>0.42</v>
      </c>
      <c r="H27" s="20">
        <v>1.4</v>
      </c>
      <c r="I27" s="20">
        <v>0.23</v>
      </c>
      <c r="J27" s="20">
        <v>0</v>
      </c>
      <c r="K27" s="20">
        <v>2.8791000000000002</v>
      </c>
      <c r="L27" s="16"/>
      <c r="M27" s="16"/>
      <c r="N27" s="16"/>
      <c r="O27" s="16"/>
      <c r="P27" s="16"/>
      <c r="Q27" s="16"/>
      <c r="R27" s="16"/>
      <c r="S27" s="22"/>
      <c r="T27" s="190"/>
    </row>
    <row r="28" spans="1:20" ht="40.200000000000003" thickBot="1">
      <c r="A28" s="58" t="str">
        <f t="shared" si="0"/>
        <v>青年one</v>
      </c>
      <c r="B28" s="29" t="s">
        <v>16</v>
      </c>
      <c r="C28" s="30" t="s">
        <v>17</v>
      </c>
      <c r="D28" s="32" t="s">
        <v>67</v>
      </c>
      <c r="E28" s="20" t="s">
        <v>102</v>
      </c>
      <c r="F28" s="20">
        <v>0.83</v>
      </c>
      <c r="G28" s="20">
        <v>0.52</v>
      </c>
      <c r="H28" s="20">
        <v>1.36</v>
      </c>
      <c r="I28" s="20">
        <v>0.11</v>
      </c>
      <c r="J28" s="20">
        <v>0</v>
      </c>
      <c r="K28" s="20">
        <v>2.8243</v>
      </c>
      <c r="L28" s="16"/>
      <c r="M28" s="16"/>
      <c r="N28" s="16"/>
      <c r="O28" s="16"/>
      <c r="P28" s="16"/>
      <c r="Q28" s="16"/>
      <c r="R28" s="16"/>
      <c r="S28" s="22"/>
      <c r="T28" s="190"/>
    </row>
    <row r="29" spans="1:20" ht="40.200000000000003" thickBot="1">
      <c r="A29" s="58" t="str">
        <f t="shared" si="0"/>
        <v>丙11</v>
      </c>
      <c r="B29" s="29" t="s">
        <v>16</v>
      </c>
      <c r="C29" s="30" t="s">
        <v>17</v>
      </c>
      <c r="D29" s="32" t="s">
        <v>67</v>
      </c>
      <c r="E29" s="20" t="s">
        <v>75</v>
      </c>
      <c r="F29" s="20">
        <v>0.83</v>
      </c>
      <c r="G29" s="20">
        <v>0.52</v>
      </c>
      <c r="H29" s="20">
        <v>1.36</v>
      </c>
      <c r="I29" s="20">
        <v>0.11</v>
      </c>
      <c r="J29" s="20">
        <v>0</v>
      </c>
      <c r="K29" s="20">
        <v>2.8241000000000001</v>
      </c>
      <c r="L29" s="16"/>
      <c r="M29" s="16"/>
      <c r="N29" s="16"/>
      <c r="O29" s="16"/>
      <c r="P29" s="16"/>
      <c r="Q29" s="16"/>
      <c r="R29" s="16"/>
      <c r="S29" s="22"/>
      <c r="T29" s="190"/>
    </row>
    <row r="30" spans="1:20" ht="53.4" thickBot="1">
      <c r="A30" s="58" t="str">
        <f t="shared" si="0"/>
        <v>q1121</v>
      </c>
      <c r="B30" s="29" t="s">
        <v>16</v>
      </c>
      <c r="C30" s="30" t="s">
        <v>17</v>
      </c>
      <c r="D30" s="32" t="s">
        <v>67</v>
      </c>
      <c r="E30" s="20" t="s">
        <v>90</v>
      </c>
      <c r="F30" s="20">
        <v>0.83</v>
      </c>
      <c r="G30" s="20">
        <v>0.42</v>
      </c>
      <c r="H30" s="20">
        <v>1.4</v>
      </c>
      <c r="I30" s="20">
        <v>0.11</v>
      </c>
      <c r="J30" s="20">
        <v>0</v>
      </c>
      <c r="K30" s="20">
        <v>2.7654999999999998</v>
      </c>
      <c r="L30" s="16"/>
      <c r="M30" s="16"/>
      <c r="N30" s="16"/>
      <c r="O30" s="16"/>
      <c r="P30" s="16"/>
      <c r="Q30" s="16"/>
      <c r="R30" s="16"/>
      <c r="S30" s="22"/>
      <c r="T30" s="190"/>
    </row>
    <row r="31" spans="1:20" ht="53.4" thickBot="1">
      <c r="A31" s="58" t="str">
        <f t="shared" si="0"/>
        <v>青二</v>
      </c>
      <c r="B31" s="29" t="s">
        <v>16</v>
      </c>
      <c r="C31" s="30" t="s">
        <v>17</v>
      </c>
      <c r="D31" s="32" t="s">
        <v>67</v>
      </c>
      <c r="E31" s="20" t="s">
        <v>87</v>
      </c>
      <c r="F31" s="20">
        <v>0.83</v>
      </c>
      <c r="G31" s="20">
        <v>0.31</v>
      </c>
      <c r="H31" s="20">
        <v>1.36</v>
      </c>
      <c r="I31" s="20">
        <v>0.23</v>
      </c>
      <c r="J31" s="20">
        <v>0</v>
      </c>
      <c r="K31" s="20">
        <v>2.7309000000000001</v>
      </c>
      <c r="L31" s="16"/>
      <c r="M31" s="16"/>
      <c r="N31" s="16"/>
      <c r="O31" s="16"/>
      <c r="P31" s="16"/>
      <c r="Q31" s="16"/>
      <c r="R31" s="16"/>
      <c r="S31" s="22"/>
      <c r="T31" s="190"/>
    </row>
    <row r="32" spans="1:20" ht="53.4" thickBot="1">
      <c r="A32" s="58" t="str">
        <f t="shared" si="0"/>
        <v>q212</v>
      </c>
      <c r="B32" s="29" t="s">
        <v>16</v>
      </c>
      <c r="C32" s="30" t="s">
        <v>17</v>
      </c>
      <c r="D32" s="32" t="s">
        <v>67</v>
      </c>
      <c r="E32" s="20" t="s">
        <v>91</v>
      </c>
      <c r="F32" s="20">
        <v>0.83</v>
      </c>
      <c r="G32" s="20">
        <v>0.42</v>
      </c>
      <c r="H32" s="20">
        <v>1.36</v>
      </c>
      <c r="I32" s="20">
        <v>0.11</v>
      </c>
      <c r="J32" s="20">
        <v>0</v>
      </c>
      <c r="K32" s="20">
        <v>2.7202000000000002</v>
      </c>
      <c r="L32" s="16"/>
      <c r="M32" s="16"/>
      <c r="N32" s="16"/>
      <c r="O32" s="16"/>
      <c r="P32" s="16"/>
      <c r="Q32" s="16"/>
      <c r="R32" s="16"/>
      <c r="S32" s="22"/>
      <c r="T32" s="190"/>
    </row>
    <row r="33" spans="1:20" ht="27" thickBot="1">
      <c r="A33" s="58" t="str">
        <f t="shared" si="0"/>
        <v>青年22</v>
      </c>
      <c r="B33" s="29" t="s">
        <v>16</v>
      </c>
      <c r="C33" s="30" t="s">
        <v>17</v>
      </c>
      <c r="D33" s="32" t="s">
        <v>67</v>
      </c>
      <c r="E33" s="20" t="s">
        <v>80</v>
      </c>
      <c r="F33" s="20">
        <v>0.83</v>
      </c>
      <c r="G33" s="20">
        <v>0.21</v>
      </c>
      <c r="H33" s="20">
        <v>1.36</v>
      </c>
      <c r="I33" s="20">
        <v>0.23</v>
      </c>
      <c r="J33" s="20">
        <v>0</v>
      </c>
      <c r="K33" s="20">
        <v>2.6257000000000001</v>
      </c>
      <c r="L33" s="16"/>
      <c r="M33" s="16"/>
      <c r="N33" s="16"/>
      <c r="O33" s="16"/>
      <c r="P33" s="16"/>
      <c r="Q33" s="16"/>
      <c r="R33" s="16"/>
      <c r="S33" s="22"/>
      <c r="T33" s="190"/>
    </row>
    <row r="34" spans="1:20" ht="40.200000000000003" thickBot="1">
      <c r="A34" s="58" t="str">
        <f t="shared" si="0"/>
        <v>青竹2</v>
      </c>
      <c r="B34" s="29" t="s">
        <v>16</v>
      </c>
      <c r="C34" s="30" t="s">
        <v>17</v>
      </c>
      <c r="D34" s="32" t="s">
        <v>67</v>
      </c>
      <c r="E34" s="59" t="s">
        <v>100</v>
      </c>
      <c r="F34" s="20">
        <v>0.83</v>
      </c>
      <c r="G34" s="20">
        <v>0</v>
      </c>
      <c r="H34" s="20">
        <v>1.4</v>
      </c>
      <c r="I34" s="20">
        <v>0.34</v>
      </c>
      <c r="J34" s="20">
        <v>0</v>
      </c>
      <c r="K34" s="20">
        <v>2.5764</v>
      </c>
      <c r="L34" s="16"/>
      <c r="M34" s="16"/>
      <c r="N34" s="16"/>
      <c r="O34" s="16"/>
      <c r="P34" s="16"/>
      <c r="Q34" s="16"/>
      <c r="R34" s="16"/>
      <c r="S34" s="22"/>
      <c r="T34" s="190"/>
    </row>
    <row r="35" spans="1:20" ht="53.4" thickBot="1">
      <c r="A35" s="58" t="str">
        <f t="shared" si="0"/>
        <v>qqq1</v>
      </c>
      <c r="B35" s="29" t="s">
        <v>16</v>
      </c>
      <c r="C35" s="30" t="s">
        <v>17</v>
      </c>
      <c r="D35" s="32" t="s">
        <v>67</v>
      </c>
      <c r="E35" s="20" t="s">
        <v>113</v>
      </c>
      <c r="F35" s="20">
        <v>0.83</v>
      </c>
      <c r="G35" s="20">
        <v>0.62</v>
      </c>
      <c r="H35" s="20">
        <v>1</v>
      </c>
      <c r="I35" s="20">
        <v>0.11</v>
      </c>
      <c r="J35" s="20">
        <v>0</v>
      </c>
      <c r="K35" s="20">
        <v>2.5663999999999998</v>
      </c>
      <c r="L35" s="16"/>
      <c r="M35" s="16"/>
      <c r="N35" s="16"/>
      <c r="O35" s="16"/>
      <c r="P35" s="16"/>
      <c r="Q35" s="16"/>
      <c r="R35" s="16"/>
      <c r="S35" s="22"/>
      <c r="T35" s="190"/>
    </row>
    <row r="36" spans="1:20" ht="40.200000000000003" thickBot="1">
      <c r="A36" s="58" t="str">
        <f t="shared" si="0"/>
        <v>31</v>
      </c>
      <c r="B36" s="29" t="s">
        <v>16</v>
      </c>
      <c r="C36" s="30" t="s">
        <v>17</v>
      </c>
      <c r="D36" s="32" t="s">
        <v>67</v>
      </c>
      <c r="E36" s="20" t="s">
        <v>209</v>
      </c>
      <c r="F36" s="20">
        <v>0.83</v>
      </c>
      <c r="G36" s="20">
        <v>0.25</v>
      </c>
      <c r="H36" s="20">
        <v>1.36</v>
      </c>
      <c r="I36" s="20">
        <v>0.11</v>
      </c>
      <c r="J36" s="20">
        <v>0</v>
      </c>
      <c r="K36" s="20">
        <v>2.5579000000000001</v>
      </c>
      <c r="L36" s="16"/>
      <c r="M36" s="16"/>
      <c r="N36" s="16"/>
      <c r="O36" s="16"/>
      <c r="P36" s="16"/>
      <c r="Q36" s="16"/>
      <c r="R36" s="16"/>
      <c r="S36" s="22"/>
      <c r="T36" s="190"/>
    </row>
    <row r="37" spans="1:20" ht="40.200000000000003" thickBot="1">
      <c r="A37" s="58" t="str">
        <f t="shared" si="0"/>
        <v>青竹1</v>
      </c>
      <c r="B37" s="29" t="s">
        <v>16</v>
      </c>
      <c r="C37" s="30" t="s">
        <v>17</v>
      </c>
      <c r="D37" s="32" t="s">
        <v>67</v>
      </c>
      <c r="E37" s="59" t="s">
        <v>104</v>
      </c>
      <c r="F37" s="20">
        <v>0.83</v>
      </c>
      <c r="G37" s="20">
        <v>0</v>
      </c>
      <c r="H37" s="20">
        <v>1.36</v>
      </c>
      <c r="I37" s="20">
        <v>0.34</v>
      </c>
      <c r="J37" s="20">
        <v>0</v>
      </c>
      <c r="K37" s="20">
        <v>2.5312000000000001</v>
      </c>
      <c r="L37" s="16"/>
      <c r="M37" s="16"/>
      <c r="N37" s="16"/>
      <c r="O37" s="16"/>
      <c r="P37" s="16"/>
      <c r="Q37" s="16"/>
      <c r="R37" s="16"/>
      <c r="S37" s="22"/>
      <c r="T37" s="190"/>
    </row>
    <row r="38" spans="1:20" ht="53.4" thickBot="1">
      <c r="A38" s="58" t="str">
        <f t="shared" si="0"/>
        <v>青一</v>
      </c>
      <c r="B38" s="29" t="s">
        <v>16</v>
      </c>
      <c r="C38" s="30" t="s">
        <v>17</v>
      </c>
      <c r="D38" s="32" t="s">
        <v>67</v>
      </c>
      <c r="E38" s="20" t="s">
        <v>105</v>
      </c>
      <c r="F38" s="20">
        <v>0.83</v>
      </c>
      <c r="G38" s="20">
        <v>0.31</v>
      </c>
      <c r="H38" s="20">
        <v>1</v>
      </c>
      <c r="I38" s="20">
        <v>0.23</v>
      </c>
      <c r="J38" s="20">
        <v>0</v>
      </c>
      <c r="K38" s="20">
        <v>2.3689</v>
      </c>
      <c r="L38" s="16"/>
      <c r="M38" s="16"/>
      <c r="N38" s="16"/>
      <c r="O38" s="16"/>
      <c r="P38" s="16"/>
      <c r="Q38" s="16"/>
      <c r="R38" s="16"/>
      <c r="S38" s="22"/>
      <c r="T38" s="190"/>
    </row>
    <row r="39" spans="1:20" ht="27" thickBot="1">
      <c r="A39" s="58" t="str">
        <f t="shared" si="0"/>
        <v>青年B</v>
      </c>
      <c r="B39" s="29" t="s">
        <v>16</v>
      </c>
      <c r="C39" s="30" t="s">
        <v>17</v>
      </c>
      <c r="D39" s="32" t="s">
        <v>67</v>
      </c>
      <c r="E39" s="20" t="s">
        <v>103</v>
      </c>
      <c r="F39" s="20">
        <v>0.83</v>
      </c>
      <c r="G39" s="20">
        <v>0</v>
      </c>
      <c r="H39" s="20">
        <v>1.4</v>
      </c>
      <c r="I39" s="20">
        <v>0.11</v>
      </c>
      <c r="J39" s="20">
        <v>0</v>
      </c>
      <c r="K39" s="20">
        <v>2.3491</v>
      </c>
      <c r="L39" s="16"/>
      <c r="M39" s="16"/>
      <c r="N39" s="16"/>
      <c r="O39" s="16"/>
      <c r="P39" s="16"/>
      <c r="Q39" s="16"/>
      <c r="R39" s="16"/>
      <c r="S39" s="22"/>
      <c r="T39" s="190"/>
    </row>
    <row r="40" spans="1:20" ht="40.200000000000003" thickBot="1">
      <c r="A40" s="58" t="str">
        <f t="shared" si="0"/>
        <v>qq1</v>
      </c>
      <c r="B40" s="29" t="s">
        <v>16</v>
      </c>
      <c r="C40" s="30" t="s">
        <v>17</v>
      </c>
      <c r="D40" s="32" t="s">
        <v>67</v>
      </c>
      <c r="E40" s="20" t="s">
        <v>88</v>
      </c>
      <c r="F40" s="20">
        <v>0.83</v>
      </c>
      <c r="G40" s="20">
        <v>0</v>
      </c>
      <c r="H40" s="20">
        <v>1.4</v>
      </c>
      <c r="I40" s="20">
        <v>0.11</v>
      </c>
      <c r="J40" s="20">
        <v>0</v>
      </c>
      <c r="K40" s="20">
        <v>2.3491</v>
      </c>
      <c r="L40" s="16"/>
      <c r="M40" s="16"/>
      <c r="N40" s="16"/>
      <c r="O40" s="16"/>
      <c r="P40" s="16"/>
      <c r="Q40" s="16"/>
      <c r="R40" s="16"/>
      <c r="S40" s="22"/>
      <c r="T40" s="190"/>
    </row>
    <row r="41" spans="1:20" ht="53.4" thickBot="1">
      <c r="A41" s="58" t="str">
        <f t="shared" si="0"/>
        <v>青少年T1</v>
      </c>
      <c r="B41" s="29" t="s">
        <v>16</v>
      </c>
      <c r="C41" s="30" t="s">
        <v>17</v>
      </c>
      <c r="D41" s="32" t="s">
        <v>67</v>
      </c>
      <c r="E41" s="20" t="s">
        <v>84</v>
      </c>
      <c r="F41" s="20">
        <v>0.83</v>
      </c>
      <c r="G41" s="20">
        <v>0</v>
      </c>
      <c r="H41" s="20">
        <v>1.4</v>
      </c>
      <c r="I41" s="20">
        <v>0.11</v>
      </c>
      <c r="J41" s="20">
        <v>0</v>
      </c>
      <c r="K41" s="20">
        <v>2.3491</v>
      </c>
      <c r="L41" s="16"/>
      <c r="M41" s="16"/>
      <c r="N41" s="16"/>
      <c r="O41" s="16"/>
      <c r="P41" s="16"/>
      <c r="Q41" s="16"/>
      <c r="R41" s="16"/>
      <c r="S41" s="22"/>
      <c r="T41" s="190"/>
    </row>
    <row r="42" spans="1:20" ht="53.4" thickBot="1">
      <c r="A42" s="58" t="str">
        <f t="shared" si="0"/>
        <v>青少年T2</v>
      </c>
      <c r="B42" s="29" t="s">
        <v>16</v>
      </c>
      <c r="C42" s="30" t="s">
        <v>17</v>
      </c>
      <c r="D42" s="32" t="s">
        <v>67</v>
      </c>
      <c r="E42" s="20" t="s">
        <v>89</v>
      </c>
      <c r="F42" s="20">
        <v>0.83</v>
      </c>
      <c r="G42" s="20">
        <v>0</v>
      </c>
      <c r="H42" s="20">
        <v>1.36</v>
      </c>
      <c r="I42" s="20">
        <v>0.11</v>
      </c>
      <c r="J42" s="20">
        <v>0</v>
      </c>
      <c r="K42" s="20">
        <v>2.3039000000000001</v>
      </c>
      <c r="L42" s="16"/>
      <c r="M42" s="16"/>
      <c r="N42" s="16"/>
      <c r="O42" s="16"/>
      <c r="P42" s="16"/>
      <c r="Q42" s="16"/>
      <c r="R42" s="16"/>
      <c r="S42" s="22"/>
      <c r="T42" s="190"/>
    </row>
    <row r="43" spans="1:20" ht="27" thickBot="1">
      <c r="A43" s="58" t="str">
        <f t="shared" si="0"/>
        <v>B1</v>
      </c>
      <c r="B43" s="29" t="s">
        <v>16</v>
      </c>
      <c r="C43" s="30" t="s">
        <v>17</v>
      </c>
      <c r="D43" s="32" t="s">
        <v>116</v>
      </c>
      <c r="E43" s="20" t="s">
        <v>121</v>
      </c>
      <c r="F43" s="20">
        <v>0.52</v>
      </c>
      <c r="G43" s="20">
        <v>2.9</v>
      </c>
      <c r="H43" s="20">
        <v>1.75</v>
      </c>
      <c r="I43" s="20">
        <v>0.13</v>
      </c>
      <c r="J43" s="20">
        <v>0</v>
      </c>
      <c r="K43" s="20">
        <v>5.3045</v>
      </c>
      <c r="L43" s="16"/>
      <c r="M43" s="16"/>
      <c r="N43" s="16"/>
      <c r="O43" s="16"/>
      <c r="P43" s="16"/>
      <c r="Q43" s="16"/>
      <c r="R43" s="16"/>
      <c r="S43" s="22"/>
      <c r="T43" s="190"/>
    </row>
    <row r="44" spans="1:20" ht="40.200000000000003" thickBot="1">
      <c r="A44" s="58" t="str">
        <f t="shared" si="0"/>
        <v>白棋2</v>
      </c>
      <c r="B44" s="29" t="s">
        <v>16</v>
      </c>
      <c r="C44" s="30" t="s">
        <v>17</v>
      </c>
      <c r="D44" s="32" t="s">
        <v>116</v>
      </c>
      <c r="E44" s="20" t="s">
        <v>131</v>
      </c>
      <c r="F44" s="20">
        <v>0.52</v>
      </c>
      <c r="G44" s="20">
        <v>2.1800000000000002</v>
      </c>
      <c r="H44" s="20">
        <v>1.75</v>
      </c>
      <c r="I44" s="20">
        <v>0.13</v>
      </c>
      <c r="J44" s="20">
        <v>0</v>
      </c>
      <c r="K44" s="20">
        <v>4.5774999999999997</v>
      </c>
      <c r="L44" s="16"/>
      <c r="M44" s="16"/>
      <c r="N44" s="16"/>
      <c r="O44" s="16"/>
      <c r="P44" s="16"/>
      <c r="Q44" s="16"/>
      <c r="R44" s="16"/>
      <c r="S44" s="22"/>
      <c r="T44" s="190"/>
    </row>
    <row r="45" spans="1:20" ht="27" thickBot="1">
      <c r="A45" s="58" t="str">
        <f t="shared" si="0"/>
        <v>白领A</v>
      </c>
      <c r="B45" s="29" t="s">
        <v>16</v>
      </c>
      <c r="C45" s="30" t="s">
        <v>17</v>
      </c>
      <c r="D45" s="32" t="s">
        <v>116</v>
      </c>
      <c r="E45" s="20" t="s">
        <v>183</v>
      </c>
      <c r="F45" s="20">
        <v>0.52</v>
      </c>
      <c r="G45" s="20">
        <v>1.69</v>
      </c>
      <c r="H45" s="20">
        <v>1.75</v>
      </c>
      <c r="I45" s="20">
        <v>0.13</v>
      </c>
      <c r="J45" s="20">
        <v>0</v>
      </c>
      <c r="K45" s="20">
        <v>4.0937000000000001</v>
      </c>
      <c r="L45" s="16"/>
      <c r="M45" s="16"/>
      <c r="N45" s="16"/>
      <c r="O45" s="16"/>
      <c r="P45" s="16"/>
      <c r="Q45" s="16"/>
      <c r="R45" s="16"/>
      <c r="S45" s="22"/>
      <c r="T45" s="190"/>
    </row>
    <row r="46" spans="1:20" ht="40.200000000000003" thickBot="1">
      <c r="A46" s="58" t="str">
        <f t="shared" si="0"/>
        <v>白兰1</v>
      </c>
      <c r="B46" s="29" t="s">
        <v>16</v>
      </c>
      <c r="C46" s="30" t="s">
        <v>17</v>
      </c>
      <c r="D46" s="32" t="s">
        <v>116</v>
      </c>
      <c r="E46" s="59" t="s">
        <v>119</v>
      </c>
      <c r="F46" s="20">
        <v>0.52</v>
      </c>
      <c r="G46" s="20">
        <v>1.36</v>
      </c>
      <c r="H46" s="20">
        <v>1.75</v>
      </c>
      <c r="I46" s="20">
        <v>0.39</v>
      </c>
      <c r="J46" s="20">
        <v>0</v>
      </c>
      <c r="K46" s="20">
        <v>4.0225</v>
      </c>
      <c r="L46" s="16"/>
      <c r="M46" s="16"/>
      <c r="N46" s="16"/>
      <c r="O46" s="16"/>
      <c r="P46" s="16"/>
      <c r="Q46" s="16"/>
      <c r="R46" s="16"/>
      <c r="S46" s="22"/>
      <c r="T46" s="190"/>
    </row>
    <row r="47" spans="1:20" ht="40.200000000000003" thickBot="1">
      <c r="A47" s="58" t="str">
        <f t="shared" si="0"/>
        <v>白领01</v>
      </c>
      <c r="B47" s="29" t="s">
        <v>16</v>
      </c>
      <c r="C47" s="30" t="s">
        <v>17</v>
      </c>
      <c r="D47" s="32" t="s">
        <v>116</v>
      </c>
      <c r="E47" s="20" t="s">
        <v>130</v>
      </c>
      <c r="F47" s="20">
        <v>0.52</v>
      </c>
      <c r="G47" s="20">
        <v>1.48</v>
      </c>
      <c r="H47" s="20">
        <v>1.75</v>
      </c>
      <c r="I47" s="20">
        <v>0.13</v>
      </c>
      <c r="J47" s="20">
        <v>0</v>
      </c>
      <c r="K47" s="20">
        <v>3.8774000000000002</v>
      </c>
      <c r="L47" s="16"/>
      <c r="M47" s="16"/>
      <c r="N47" s="16"/>
      <c r="O47" s="16"/>
      <c r="P47" s="16"/>
      <c r="Q47" s="16"/>
      <c r="R47" s="16"/>
      <c r="S47" s="22"/>
      <c r="T47" s="190"/>
    </row>
    <row r="48" spans="1:20" ht="27" thickBot="1">
      <c r="A48" s="58" t="str">
        <f t="shared" si="0"/>
        <v>白1121</v>
      </c>
      <c r="B48" s="29" t="s">
        <v>16</v>
      </c>
      <c r="C48" s="30" t="s">
        <v>17</v>
      </c>
      <c r="D48" s="32" t="s">
        <v>116</v>
      </c>
      <c r="E48" s="20" t="s">
        <v>117</v>
      </c>
      <c r="F48" s="20">
        <v>0.52</v>
      </c>
      <c r="G48" s="20">
        <v>1.21</v>
      </c>
      <c r="H48" s="20">
        <v>1.75</v>
      </c>
      <c r="I48" s="20">
        <v>0.26</v>
      </c>
      <c r="J48" s="20">
        <v>0</v>
      </c>
      <c r="K48" s="20">
        <v>3.7416</v>
      </c>
      <c r="L48" s="16"/>
      <c r="M48" s="16"/>
      <c r="N48" s="16"/>
      <c r="O48" s="16"/>
      <c r="P48" s="16"/>
      <c r="Q48" s="16"/>
      <c r="R48" s="16"/>
      <c r="S48" s="22"/>
      <c r="T48" s="190"/>
    </row>
    <row r="49" spans="1:20" ht="40.200000000000003" thickBot="1">
      <c r="A49" s="58" t="str">
        <f t="shared" si="0"/>
        <v>BL1</v>
      </c>
      <c r="B49" s="29" t="s">
        <v>16</v>
      </c>
      <c r="C49" s="30" t="s">
        <v>17</v>
      </c>
      <c r="D49" s="32" t="s">
        <v>116</v>
      </c>
      <c r="E49" s="20" t="s">
        <v>127</v>
      </c>
      <c r="F49" s="20">
        <v>0.52</v>
      </c>
      <c r="G49" s="20">
        <v>1.0900000000000001</v>
      </c>
      <c r="H49" s="20">
        <v>1.75</v>
      </c>
      <c r="I49" s="20">
        <v>0.26</v>
      </c>
      <c r="J49" s="20">
        <v>0</v>
      </c>
      <c r="K49" s="20">
        <v>3.6267</v>
      </c>
      <c r="L49" s="16"/>
      <c r="M49" s="16"/>
      <c r="N49" s="16"/>
      <c r="O49" s="16"/>
      <c r="P49" s="16"/>
      <c r="Q49" s="16"/>
      <c r="R49" s="16"/>
      <c r="S49" s="22"/>
      <c r="T49" s="190"/>
    </row>
    <row r="50" spans="1:20" ht="40.200000000000003" thickBot="1">
      <c r="A50" s="58" t="str">
        <f t="shared" si="0"/>
        <v>白领111</v>
      </c>
      <c r="B50" s="29" t="s">
        <v>16</v>
      </c>
      <c r="C50" s="30" t="s">
        <v>17</v>
      </c>
      <c r="D50" s="32" t="s">
        <v>116</v>
      </c>
      <c r="E50" s="20" t="s">
        <v>139</v>
      </c>
      <c r="F50" s="20">
        <v>0.52</v>
      </c>
      <c r="G50" s="20">
        <v>1.0900000000000001</v>
      </c>
      <c r="H50" s="20">
        <v>1.75</v>
      </c>
      <c r="I50" s="20">
        <v>0.13</v>
      </c>
      <c r="J50" s="20">
        <v>0</v>
      </c>
      <c r="K50" s="20">
        <v>3.4891999999999999</v>
      </c>
      <c r="L50" s="16"/>
      <c r="M50" s="16"/>
      <c r="N50" s="16"/>
      <c r="O50" s="16"/>
      <c r="P50" s="16"/>
      <c r="Q50" s="16"/>
      <c r="R50" s="16"/>
      <c r="S50" s="22"/>
      <c r="T50" s="190"/>
    </row>
    <row r="51" spans="1:20" ht="40.200000000000003" thickBot="1">
      <c r="A51" s="58" t="str">
        <f t="shared" si="0"/>
        <v>乙11</v>
      </c>
      <c r="B51" s="29" t="s">
        <v>16</v>
      </c>
      <c r="C51" s="30" t="s">
        <v>17</v>
      </c>
      <c r="D51" s="32" t="s">
        <v>116</v>
      </c>
      <c r="E51" s="20" t="s">
        <v>122</v>
      </c>
      <c r="F51" s="20">
        <v>0.52</v>
      </c>
      <c r="G51" s="20">
        <v>0.98</v>
      </c>
      <c r="H51" s="20">
        <v>1.75</v>
      </c>
      <c r="I51" s="20">
        <v>0.13</v>
      </c>
      <c r="J51" s="20">
        <v>0</v>
      </c>
      <c r="K51" s="20">
        <v>3.3786999999999998</v>
      </c>
      <c r="L51" s="16"/>
      <c r="M51" s="16"/>
      <c r="N51" s="16"/>
      <c r="O51" s="16"/>
      <c r="P51" s="16"/>
      <c r="Q51" s="16"/>
      <c r="R51" s="16"/>
      <c r="S51" s="22"/>
      <c r="T51" s="190"/>
    </row>
    <row r="52" spans="1:20" ht="27" thickBot="1">
      <c r="A52" s="58" t="str">
        <f t="shared" si="0"/>
        <v>白领A1</v>
      </c>
      <c r="B52" s="29" t="s">
        <v>16</v>
      </c>
      <c r="C52" s="30" t="s">
        <v>17</v>
      </c>
      <c r="D52" s="32" t="s">
        <v>116</v>
      </c>
      <c r="E52" s="20" t="s">
        <v>187</v>
      </c>
      <c r="F52" s="20">
        <v>0.52</v>
      </c>
      <c r="G52" s="20">
        <v>0.97</v>
      </c>
      <c r="H52" s="20">
        <v>1.75</v>
      </c>
      <c r="I52" s="20">
        <v>0.13</v>
      </c>
      <c r="J52" s="20">
        <v>0</v>
      </c>
      <c r="K52" s="20">
        <v>3.3767999999999998</v>
      </c>
      <c r="L52" s="16"/>
      <c r="M52" s="16"/>
      <c r="N52" s="16"/>
      <c r="O52" s="16"/>
      <c r="P52" s="16"/>
      <c r="Q52" s="16"/>
      <c r="R52" s="16"/>
      <c r="S52" s="22"/>
      <c r="T52" s="190"/>
    </row>
    <row r="53" spans="1:20" ht="40.200000000000003" thickBot="1">
      <c r="A53" s="58" t="str">
        <f t="shared" si="0"/>
        <v>白白1</v>
      </c>
      <c r="B53" s="29" t="s">
        <v>16</v>
      </c>
      <c r="C53" s="30" t="s">
        <v>17</v>
      </c>
      <c r="D53" s="32" t="s">
        <v>116</v>
      </c>
      <c r="E53" s="20" t="s">
        <v>123</v>
      </c>
      <c r="F53" s="20">
        <v>0.52</v>
      </c>
      <c r="G53" s="20">
        <v>0.97</v>
      </c>
      <c r="H53" s="20">
        <v>1.75</v>
      </c>
      <c r="I53" s="20">
        <v>0.13</v>
      </c>
      <c r="J53" s="20">
        <v>0</v>
      </c>
      <c r="K53" s="20">
        <v>3.3693</v>
      </c>
      <c r="L53" s="16"/>
      <c r="M53" s="16"/>
      <c r="N53" s="16"/>
      <c r="O53" s="16"/>
      <c r="P53" s="16"/>
      <c r="Q53" s="16"/>
      <c r="R53" s="16"/>
      <c r="S53" s="22"/>
      <c r="T53" s="190"/>
    </row>
    <row r="54" spans="1:20" ht="40.200000000000003" thickBot="1">
      <c r="A54" s="58" t="str">
        <f t="shared" si="0"/>
        <v>白领one</v>
      </c>
      <c r="B54" s="29" t="s">
        <v>16</v>
      </c>
      <c r="C54" s="30" t="s">
        <v>17</v>
      </c>
      <c r="D54" s="32" t="s">
        <v>116</v>
      </c>
      <c r="E54" s="20" t="s">
        <v>126</v>
      </c>
      <c r="F54" s="20">
        <v>0.52</v>
      </c>
      <c r="G54" s="20">
        <v>0.97</v>
      </c>
      <c r="H54" s="20">
        <v>1.75</v>
      </c>
      <c r="I54" s="20">
        <v>0.13</v>
      </c>
      <c r="J54" s="20">
        <v>0</v>
      </c>
      <c r="K54" s="20">
        <v>3.3681000000000001</v>
      </c>
      <c r="L54" s="16"/>
      <c r="M54" s="16"/>
      <c r="N54" s="16"/>
      <c r="O54" s="16"/>
      <c r="P54" s="16"/>
      <c r="Q54" s="16"/>
      <c r="R54" s="16"/>
      <c r="S54" s="22"/>
      <c r="T54" s="190"/>
    </row>
    <row r="55" spans="1:20" ht="27" thickBot="1">
      <c r="A55" s="58" t="str">
        <f t="shared" si="0"/>
        <v>白2</v>
      </c>
      <c r="B55" s="29" t="s">
        <v>16</v>
      </c>
      <c r="C55" s="30" t="s">
        <v>17</v>
      </c>
      <c r="D55" s="32" t="s">
        <v>116</v>
      </c>
      <c r="E55" s="20" t="s">
        <v>151</v>
      </c>
      <c r="F55" s="20">
        <v>0.52</v>
      </c>
      <c r="G55" s="20">
        <v>1.0900000000000001</v>
      </c>
      <c r="H55" s="20">
        <v>1.62</v>
      </c>
      <c r="I55" s="20">
        <v>0.13</v>
      </c>
      <c r="J55" s="20">
        <v>0</v>
      </c>
      <c r="K55" s="20">
        <v>3.3542999999999998</v>
      </c>
      <c r="L55" s="16"/>
      <c r="M55" s="16"/>
      <c r="N55" s="16"/>
      <c r="O55" s="16"/>
      <c r="P55" s="16"/>
      <c r="Q55" s="16"/>
      <c r="R55" s="16"/>
      <c r="S55" s="22"/>
      <c r="T55" s="190"/>
    </row>
    <row r="56" spans="1:20" ht="53.4" thickBot="1">
      <c r="A56" s="58" t="str">
        <f t="shared" si="0"/>
        <v>白二</v>
      </c>
      <c r="B56" s="29" t="s">
        <v>16</v>
      </c>
      <c r="C56" s="30" t="s">
        <v>17</v>
      </c>
      <c r="D56" s="32" t="s">
        <v>116</v>
      </c>
      <c r="E56" s="20" t="s">
        <v>137</v>
      </c>
      <c r="F56" s="20">
        <v>0.52</v>
      </c>
      <c r="G56" s="20">
        <v>0.85</v>
      </c>
      <c r="H56" s="20">
        <v>1.62</v>
      </c>
      <c r="I56" s="20">
        <v>0.26</v>
      </c>
      <c r="J56" s="20">
        <v>0</v>
      </c>
      <c r="K56" s="20">
        <v>3.2452999999999999</v>
      </c>
      <c r="L56" s="16"/>
      <c r="M56" s="16"/>
      <c r="N56" s="16"/>
      <c r="O56" s="16"/>
      <c r="P56" s="16"/>
      <c r="Q56" s="16"/>
      <c r="R56" s="16"/>
      <c r="S56" s="22"/>
      <c r="T56" s="190"/>
    </row>
    <row r="57" spans="1:20" ht="40.200000000000003" thickBot="1">
      <c r="A57" s="58" t="str">
        <f t="shared" si="0"/>
        <v>白白2</v>
      </c>
      <c r="B57" s="29" t="s">
        <v>16</v>
      </c>
      <c r="C57" s="30" t="s">
        <v>17</v>
      </c>
      <c r="D57" s="32" t="s">
        <v>116</v>
      </c>
      <c r="E57" s="20" t="s">
        <v>125</v>
      </c>
      <c r="F57" s="20">
        <v>0.52</v>
      </c>
      <c r="G57" s="20">
        <v>0.97</v>
      </c>
      <c r="H57" s="20">
        <v>1.62</v>
      </c>
      <c r="I57" s="20">
        <v>0.13</v>
      </c>
      <c r="J57" s="20">
        <v>0</v>
      </c>
      <c r="K57" s="20">
        <v>3.2345000000000002</v>
      </c>
      <c r="L57" s="16"/>
      <c r="M57" s="16"/>
      <c r="N57" s="16"/>
      <c r="O57" s="16"/>
      <c r="P57" s="16"/>
      <c r="Q57" s="16"/>
      <c r="R57" s="16"/>
      <c r="S57" s="22"/>
      <c r="T57" s="190"/>
    </row>
    <row r="58" spans="1:20" ht="53.4" thickBot="1">
      <c r="A58" s="58" t="str">
        <f t="shared" si="0"/>
        <v>BLLL1</v>
      </c>
      <c r="B58" s="29" t="s">
        <v>16</v>
      </c>
      <c r="C58" s="30" t="s">
        <v>17</v>
      </c>
      <c r="D58" s="32" t="s">
        <v>116</v>
      </c>
      <c r="E58" s="20" t="s">
        <v>190</v>
      </c>
      <c r="F58" s="20">
        <v>0.52</v>
      </c>
      <c r="G58" s="20">
        <v>0.6</v>
      </c>
      <c r="H58" s="20">
        <v>1.75</v>
      </c>
      <c r="I58" s="20">
        <v>0.26</v>
      </c>
      <c r="J58" s="20">
        <v>0</v>
      </c>
      <c r="K58" s="20">
        <v>3.1368999999999998</v>
      </c>
      <c r="L58" s="16"/>
      <c r="M58" s="16"/>
      <c r="N58" s="16"/>
      <c r="O58" s="16"/>
      <c r="P58" s="16"/>
      <c r="Q58" s="16"/>
      <c r="R58" s="16"/>
      <c r="S58" s="22"/>
      <c r="T58" s="190"/>
    </row>
    <row r="59" spans="1:20" ht="40.200000000000003" thickBot="1">
      <c r="A59" s="58" t="str">
        <f t="shared" si="0"/>
        <v>bb1</v>
      </c>
      <c r="B59" s="29" t="s">
        <v>16</v>
      </c>
      <c r="C59" s="30" t="s">
        <v>17</v>
      </c>
      <c r="D59" s="32" t="s">
        <v>116</v>
      </c>
      <c r="E59" s="20" t="s">
        <v>124</v>
      </c>
      <c r="F59" s="20">
        <v>0.52</v>
      </c>
      <c r="G59" s="20">
        <v>0.73</v>
      </c>
      <c r="H59" s="20">
        <v>1.75</v>
      </c>
      <c r="I59" s="20">
        <v>0.13</v>
      </c>
      <c r="J59" s="20">
        <v>0</v>
      </c>
      <c r="K59" s="20">
        <v>3.1274999999999999</v>
      </c>
      <c r="L59" s="16"/>
      <c r="M59" s="16"/>
      <c r="N59" s="16"/>
      <c r="O59" s="16"/>
      <c r="P59" s="16"/>
      <c r="Q59" s="16"/>
      <c r="R59" s="16"/>
      <c r="S59" s="22"/>
      <c r="T59" s="190"/>
    </row>
    <row r="60" spans="1:20" ht="40.200000000000003" thickBot="1">
      <c r="A60" s="58" t="str">
        <f t="shared" si="0"/>
        <v>2白</v>
      </c>
      <c r="B60" s="29" t="s">
        <v>16</v>
      </c>
      <c r="C60" s="30" t="s">
        <v>17</v>
      </c>
      <c r="D60" s="32" t="s">
        <v>116</v>
      </c>
      <c r="E60" s="20" t="s">
        <v>191</v>
      </c>
      <c r="F60" s="20">
        <v>0.52</v>
      </c>
      <c r="G60" s="20">
        <v>0.73</v>
      </c>
      <c r="H60" s="20">
        <v>1.75</v>
      </c>
      <c r="I60" s="20">
        <v>0.13</v>
      </c>
      <c r="J60" s="20">
        <v>0</v>
      </c>
      <c r="K60" s="20">
        <v>3.1261999999999999</v>
      </c>
      <c r="L60" s="16"/>
      <c r="M60" s="16"/>
      <c r="N60" s="16"/>
      <c r="O60" s="16"/>
      <c r="P60" s="16"/>
      <c r="Q60" s="16"/>
      <c r="R60" s="16"/>
      <c r="S60" s="22"/>
      <c r="T60" s="190"/>
    </row>
    <row r="61" spans="1:20" ht="53.4" thickBot="1">
      <c r="A61" s="58" t="str">
        <f t="shared" si="0"/>
        <v>b1111</v>
      </c>
      <c r="B61" s="29" t="s">
        <v>16</v>
      </c>
      <c r="C61" s="30" t="s">
        <v>17</v>
      </c>
      <c r="D61" s="32" t="s">
        <v>116</v>
      </c>
      <c r="E61" s="20" t="s">
        <v>138</v>
      </c>
      <c r="F61" s="20">
        <v>0.52</v>
      </c>
      <c r="G61" s="20">
        <v>0.6</v>
      </c>
      <c r="H61" s="20">
        <v>1.75</v>
      </c>
      <c r="I61" s="20">
        <v>0.13</v>
      </c>
      <c r="J61" s="20">
        <v>0</v>
      </c>
      <c r="K61" s="20">
        <v>3.0053000000000001</v>
      </c>
      <c r="L61" s="16"/>
      <c r="M61" s="16"/>
      <c r="N61" s="16"/>
      <c r="O61" s="16"/>
      <c r="P61" s="16"/>
      <c r="Q61" s="16"/>
      <c r="R61" s="16"/>
      <c r="S61" s="22"/>
      <c r="T61" s="190"/>
    </row>
    <row r="62" spans="1:20" ht="40.200000000000003" thickBot="1">
      <c r="A62" s="58" t="str">
        <f t="shared" si="0"/>
        <v>bb2</v>
      </c>
      <c r="B62" s="29" t="s">
        <v>16</v>
      </c>
      <c r="C62" s="30" t="s">
        <v>17</v>
      </c>
      <c r="D62" s="32" t="s">
        <v>116</v>
      </c>
      <c r="E62" s="20" t="s">
        <v>142</v>
      </c>
      <c r="F62" s="20">
        <v>0.52</v>
      </c>
      <c r="G62" s="20">
        <v>0.73</v>
      </c>
      <c r="H62" s="20">
        <v>1.62</v>
      </c>
      <c r="I62" s="20">
        <v>0.13</v>
      </c>
      <c r="J62" s="20">
        <v>0</v>
      </c>
      <c r="K62" s="20">
        <v>2.9927999999999999</v>
      </c>
      <c r="L62" s="16"/>
      <c r="M62" s="16"/>
      <c r="N62" s="16"/>
      <c r="O62" s="16"/>
      <c r="P62" s="16"/>
      <c r="Q62" s="16"/>
      <c r="R62" s="16"/>
      <c r="S62" s="22"/>
      <c r="T62" s="190"/>
    </row>
    <row r="63" spans="1:20" ht="53.4" thickBot="1">
      <c r="A63" s="58" t="str">
        <f t="shared" si="0"/>
        <v>bbb1</v>
      </c>
      <c r="B63" s="29" t="s">
        <v>16</v>
      </c>
      <c r="C63" s="30" t="s">
        <v>17</v>
      </c>
      <c r="D63" s="32" t="s">
        <v>116</v>
      </c>
      <c r="E63" s="20" t="s">
        <v>120</v>
      </c>
      <c r="F63" s="20">
        <v>0.52</v>
      </c>
      <c r="G63" s="20">
        <v>0.5</v>
      </c>
      <c r="H63" s="20">
        <v>1.75</v>
      </c>
      <c r="I63" s="20">
        <v>0.13</v>
      </c>
      <c r="J63" s="20">
        <v>0</v>
      </c>
      <c r="K63" s="20">
        <v>2.9026999999999998</v>
      </c>
      <c r="L63" s="16"/>
      <c r="M63" s="16"/>
      <c r="N63" s="16"/>
      <c r="O63" s="16"/>
      <c r="P63" s="16"/>
      <c r="Q63" s="16"/>
      <c r="R63" s="16"/>
      <c r="S63" s="22"/>
      <c r="T63" s="190"/>
    </row>
    <row r="64" spans="1:20" ht="40.200000000000003" thickBot="1">
      <c r="A64" s="58" t="str">
        <f t="shared" si="0"/>
        <v>1白领</v>
      </c>
      <c r="B64" s="29" t="s">
        <v>16</v>
      </c>
      <c r="C64" s="30" t="s">
        <v>17</v>
      </c>
      <c r="D64" s="32" t="s">
        <v>116</v>
      </c>
      <c r="E64" s="20" t="s">
        <v>186</v>
      </c>
      <c r="F64" s="20">
        <v>0.52</v>
      </c>
      <c r="G64" s="20">
        <v>0.24</v>
      </c>
      <c r="H64" s="20">
        <v>1.75</v>
      </c>
      <c r="I64" s="20">
        <v>0.26</v>
      </c>
      <c r="J64" s="20">
        <v>0</v>
      </c>
      <c r="K64" s="20">
        <v>2.774</v>
      </c>
      <c r="L64" s="16"/>
      <c r="M64" s="16"/>
      <c r="N64" s="16"/>
      <c r="O64" s="16"/>
      <c r="P64" s="16"/>
      <c r="Q64" s="16"/>
      <c r="R64" s="16"/>
      <c r="S64" s="22"/>
      <c r="T64" s="190"/>
    </row>
    <row r="65" spans="1:20" ht="27" thickBot="1">
      <c r="A65" s="58" t="str">
        <f t="shared" si="0"/>
        <v>白领11</v>
      </c>
      <c r="B65" s="29" t="s">
        <v>16</v>
      </c>
      <c r="C65" s="30" t="s">
        <v>17</v>
      </c>
      <c r="D65" s="32" t="s">
        <v>116</v>
      </c>
      <c r="E65" s="20" t="s">
        <v>184</v>
      </c>
      <c r="F65" s="20">
        <v>0.52</v>
      </c>
      <c r="G65" s="20">
        <v>0.24</v>
      </c>
      <c r="H65" s="20">
        <v>1.75</v>
      </c>
      <c r="I65" s="20">
        <v>0.26</v>
      </c>
      <c r="J65" s="20">
        <v>0</v>
      </c>
      <c r="K65" s="20">
        <v>2.774</v>
      </c>
      <c r="L65" s="16"/>
      <c r="M65" s="16"/>
      <c r="N65" s="16"/>
      <c r="O65" s="16"/>
      <c r="P65" s="16"/>
      <c r="Q65" s="16"/>
      <c r="R65" s="16"/>
      <c r="S65" s="22"/>
      <c r="T65" s="190"/>
    </row>
    <row r="66" spans="1:20" ht="27" thickBot="1">
      <c r="A66" s="58" t="str">
        <f t="shared" si="0"/>
        <v>白领22</v>
      </c>
      <c r="B66" s="29" t="s">
        <v>16</v>
      </c>
      <c r="C66" s="30" t="s">
        <v>17</v>
      </c>
      <c r="D66" s="32" t="s">
        <v>116</v>
      </c>
      <c r="E66" s="20" t="s">
        <v>185</v>
      </c>
      <c r="F66" s="20">
        <v>0.52</v>
      </c>
      <c r="G66" s="20">
        <v>0.37</v>
      </c>
      <c r="H66" s="20">
        <v>1.62</v>
      </c>
      <c r="I66" s="20">
        <v>0.26</v>
      </c>
      <c r="J66" s="20">
        <v>0</v>
      </c>
      <c r="K66" s="20">
        <v>2.7692999999999999</v>
      </c>
      <c r="L66" s="16"/>
      <c r="M66" s="16"/>
      <c r="N66" s="16"/>
      <c r="O66" s="16"/>
      <c r="P66" s="16"/>
      <c r="Q66" s="16"/>
      <c r="R66" s="16"/>
      <c r="S66" s="22"/>
      <c r="T66" s="190"/>
    </row>
    <row r="67" spans="1:20" ht="53.4" thickBot="1">
      <c r="A67" s="58" t="str">
        <f t="shared" si="0"/>
        <v>白领W1</v>
      </c>
      <c r="B67" s="29" t="s">
        <v>16</v>
      </c>
      <c r="C67" s="30" t="s">
        <v>17</v>
      </c>
      <c r="D67" s="32" t="s">
        <v>116</v>
      </c>
      <c r="E67" s="20" t="s">
        <v>128</v>
      </c>
      <c r="F67" s="20">
        <v>0.52</v>
      </c>
      <c r="G67" s="20">
        <v>0.23</v>
      </c>
      <c r="H67" s="20">
        <v>1.75</v>
      </c>
      <c r="I67" s="20">
        <v>0.13</v>
      </c>
      <c r="J67" s="20">
        <v>0</v>
      </c>
      <c r="K67" s="20">
        <v>2.6339999999999999</v>
      </c>
      <c r="L67" s="16"/>
      <c r="M67" s="16"/>
      <c r="N67" s="16"/>
      <c r="O67" s="16"/>
      <c r="P67" s="16"/>
      <c r="Q67" s="16"/>
      <c r="R67" s="16"/>
      <c r="S67" s="22"/>
      <c r="T67" s="190"/>
    </row>
    <row r="68" spans="1:20" ht="40.200000000000003" thickBot="1">
      <c r="A68" s="58" t="str">
        <f t="shared" si="0"/>
        <v>21</v>
      </c>
      <c r="B68" s="29" t="s">
        <v>16</v>
      </c>
      <c r="C68" s="30" t="s">
        <v>17</v>
      </c>
      <c r="D68" s="32" t="s">
        <v>116</v>
      </c>
      <c r="E68" s="20" t="s">
        <v>210</v>
      </c>
      <c r="F68" s="20">
        <v>0.52</v>
      </c>
      <c r="G68" s="20">
        <v>0.23</v>
      </c>
      <c r="H68" s="20">
        <v>1.75</v>
      </c>
      <c r="I68" s="20">
        <v>0.13</v>
      </c>
      <c r="J68" s="20">
        <v>0</v>
      </c>
      <c r="K68" s="20">
        <v>2.6303999999999998</v>
      </c>
      <c r="L68" s="16"/>
      <c r="M68" s="16"/>
      <c r="N68" s="16"/>
      <c r="O68" s="16"/>
      <c r="P68" s="16"/>
      <c r="Q68" s="16"/>
      <c r="R68" s="16"/>
      <c r="S68" s="22"/>
      <c r="T68" s="190"/>
    </row>
    <row r="69" spans="1:20" ht="40.200000000000003" thickBot="1">
      <c r="A69" s="58" t="str">
        <f t="shared" si="0"/>
        <v>1白</v>
      </c>
      <c r="B69" s="29" t="s">
        <v>16</v>
      </c>
      <c r="C69" s="30" t="s">
        <v>17</v>
      </c>
      <c r="D69" s="32" t="s">
        <v>116</v>
      </c>
      <c r="E69" s="20" t="s">
        <v>192</v>
      </c>
      <c r="F69" s="20">
        <v>0.52</v>
      </c>
      <c r="G69" s="20">
        <v>0</v>
      </c>
      <c r="H69" s="20">
        <v>1.75</v>
      </c>
      <c r="I69" s="20">
        <v>0.13</v>
      </c>
      <c r="J69" s="20">
        <v>0</v>
      </c>
      <c r="K69" s="20">
        <v>2.4005999999999998</v>
      </c>
      <c r="L69" s="16"/>
      <c r="M69" s="16"/>
      <c r="N69" s="16"/>
      <c r="O69" s="16"/>
      <c r="P69" s="16"/>
      <c r="Q69" s="16"/>
      <c r="R69" s="16"/>
      <c r="S69" s="22"/>
      <c r="T69" s="190"/>
    </row>
    <row r="70" spans="1:20" ht="53.4" thickBot="1">
      <c r="A70" s="58" t="str">
        <f t="shared" si="0"/>
        <v>bbb2</v>
      </c>
      <c r="B70" s="29" t="s">
        <v>16</v>
      </c>
      <c r="C70" s="30" t="s">
        <v>17</v>
      </c>
      <c r="D70" s="32" t="s">
        <v>116</v>
      </c>
      <c r="E70" s="20" t="s">
        <v>147</v>
      </c>
      <c r="F70" s="20">
        <v>0.52</v>
      </c>
      <c r="G70" s="20">
        <v>0</v>
      </c>
      <c r="H70" s="20">
        <v>1.75</v>
      </c>
      <c r="I70" s="20">
        <v>0.13</v>
      </c>
      <c r="J70" s="20">
        <v>0</v>
      </c>
      <c r="K70" s="20">
        <v>2.4005999999999998</v>
      </c>
      <c r="L70" s="16"/>
      <c r="M70" s="16"/>
      <c r="N70" s="16"/>
      <c r="O70" s="16"/>
      <c r="P70" s="16"/>
      <c r="Q70" s="16"/>
      <c r="R70" s="16"/>
      <c r="S70" s="22"/>
      <c r="T70" s="190"/>
    </row>
    <row r="71" spans="1:20" ht="53.4" thickBot="1">
      <c r="A71" s="58" t="str">
        <f t="shared" si="0"/>
        <v>bbb3</v>
      </c>
      <c r="B71" s="29" t="s">
        <v>16</v>
      </c>
      <c r="C71" s="30" t="s">
        <v>17</v>
      </c>
      <c r="D71" s="32" t="s">
        <v>116</v>
      </c>
      <c r="E71" s="20" t="s">
        <v>152</v>
      </c>
      <c r="F71" s="20">
        <v>0.52</v>
      </c>
      <c r="G71" s="20">
        <v>0</v>
      </c>
      <c r="H71" s="20">
        <v>1.62</v>
      </c>
      <c r="I71" s="20">
        <v>0.13</v>
      </c>
      <c r="J71" s="20">
        <v>0</v>
      </c>
      <c r="K71" s="20">
        <v>2.2658</v>
      </c>
      <c r="L71" s="16"/>
      <c r="M71" s="16"/>
      <c r="N71" s="16"/>
      <c r="O71" s="16"/>
      <c r="P71" s="16"/>
      <c r="Q71" s="16"/>
      <c r="R71" s="16"/>
      <c r="S71" s="22"/>
      <c r="T71" s="190"/>
    </row>
    <row r="72" spans="1:20" ht="27" thickBot="1">
      <c r="A72" s="58" t="str">
        <f t="shared" si="0"/>
        <v>S1</v>
      </c>
      <c r="B72" s="29" t="s">
        <v>16</v>
      </c>
      <c r="C72" s="30" t="s">
        <v>17</v>
      </c>
      <c r="D72" s="32" t="s">
        <v>155</v>
      </c>
      <c r="E72" s="20" t="s">
        <v>174</v>
      </c>
      <c r="F72" s="20">
        <v>0.43</v>
      </c>
      <c r="G72" s="20">
        <v>1.35</v>
      </c>
      <c r="H72" s="20">
        <v>2.65</v>
      </c>
      <c r="I72" s="20">
        <v>0.32</v>
      </c>
      <c r="J72" s="20">
        <v>0</v>
      </c>
      <c r="K72" s="20">
        <v>4.7496999999999998</v>
      </c>
      <c r="L72" s="16"/>
      <c r="M72" s="16"/>
      <c r="N72" s="16"/>
      <c r="O72" s="16"/>
      <c r="P72" s="16"/>
      <c r="Q72" s="16"/>
      <c r="R72" s="16"/>
      <c r="S72" s="22"/>
      <c r="T72" s="190"/>
    </row>
    <row r="73" spans="1:20" ht="27" thickBot="1">
      <c r="A73" s="58" t="str">
        <f t="shared" si="0"/>
        <v>商113</v>
      </c>
      <c r="B73" s="29" t="s">
        <v>16</v>
      </c>
      <c r="C73" s="30" t="s">
        <v>17</v>
      </c>
      <c r="D73" s="32" t="s">
        <v>155</v>
      </c>
      <c r="E73" s="20" t="s">
        <v>166</v>
      </c>
      <c r="F73" s="20">
        <v>0.43</v>
      </c>
      <c r="G73" s="20">
        <v>1.01</v>
      </c>
      <c r="H73" s="20">
        <v>2.65</v>
      </c>
      <c r="I73" s="20">
        <v>0.65</v>
      </c>
      <c r="J73" s="20">
        <v>0</v>
      </c>
      <c r="K73" s="20">
        <v>4.7343999999999999</v>
      </c>
      <c r="L73" s="16"/>
      <c r="M73" s="16"/>
      <c r="N73" s="16"/>
      <c r="O73" s="16"/>
      <c r="P73" s="16"/>
      <c r="Q73" s="16"/>
      <c r="R73" s="16"/>
      <c r="S73" s="22"/>
      <c r="T73" s="190"/>
    </row>
    <row r="74" spans="1:20" ht="40.200000000000003" thickBot="1">
      <c r="A74" s="58" t="str">
        <f t="shared" si="0"/>
        <v>商梅1</v>
      </c>
      <c r="B74" s="29" t="s">
        <v>16</v>
      </c>
      <c r="C74" s="30" t="s">
        <v>17</v>
      </c>
      <c r="D74" s="32" t="s">
        <v>155</v>
      </c>
      <c r="E74" s="59" t="s">
        <v>173</v>
      </c>
      <c r="F74" s="20">
        <v>0.43</v>
      </c>
      <c r="G74" s="20">
        <v>0.6</v>
      </c>
      <c r="H74" s="20">
        <v>2.65</v>
      </c>
      <c r="I74" s="20">
        <v>0.97</v>
      </c>
      <c r="J74" s="20">
        <v>0</v>
      </c>
      <c r="K74" s="20">
        <v>4.6467000000000001</v>
      </c>
      <c r="L74" s="16"/>
      <c r="M74" s="16"/>
      <c r="N74" s="16"/>
      <c r="O74" s="16"/>
      <c r="P74" s="16"/>
      <c r="Q74" s="16"/>
      <c r="R74" s="16"/>
      <c r="S74" s="22"/>
      <c r="T74" s="190"/>
    </row>
    <row r="75" spans="1:20" ht="40.200000000000003" thickBot="1">
      <c r="A75" s="58" t="str">
        <f t="shared" si="0"/>
        <v>商琴1</v>
      </c>
      <c r="B75" s="29" t="s">
        <v>16</v>
      </c>
      <c r="C75" s="30" t="s">
        <v>17</v>
      </c>
      <c r="D75" s="32" t="s">
        <v>155</v>
      </c>
      <c r="E75" s="20" t="s">
        <v>177</v>
      </c>
      <c r="F75" s="20">
        <v>0.43</v>
      </c>
      <c r="G75" s="20">
        <v>1.21</v>
      </c>
      <c r="H75" s="20">
        <v>2.65</v>
      </c>
      <c r="I75" s="20">
        <v>0.32</v>
      </c>
      <c r="J75" s="20">
        <v>0</v>
      </c>
      <c r="K75" s="20">
        <v>4.6140999999999996</v>
      </c>
      <c r="L75" s="16"/>
      <c r="M75" s="16"/>
      <c r="N75" s="16"/>
      <c r="O75" s="16"/>
      <c r="P75" s="16"/>
      <c r="Q75" s="16"/>
      <c r="R75" s="16"/>
      <c r="S75" s="22"/>
      <c r="T75" s="190"/>
    </row>
    <row r="76" spans="1:20" ht="40.200000000000003" thickBot="1">
      <c r="A76" s="58" t="str">
        <f t="shared" si="0"/>
        <v>1商务</v>
      </c>
      <c r="B76" s="29" t="s">
        <v>16</v>
      </c>
      <c r="C76" s="30" t="s">
        <v>17</v>
      </c>
      <c r="D76" s="32" t="s">
        <v>155</v>
      </c>
      <c r="E76" s="20" t="s">
        <v>200</v>
      </c>
      <c r="F76" s="20">
        <v>0.43</v>
      </c>
      <c r="G76" s="20">
        <v>0.74</v>
      </c>
      <c r="H76" s="20">
        <v>2.65</v>
      </c>
      <c r="I76" s="20">
        <v>0.65</v>
      </c>
      <c r="J76" s="20">
        <v>0</v>
      </c>
      <c r="K76" s="20">
        <v>4.4645999999999999</v>
      </c>
      <c r="L76" s="16"/>
      <c r="M76" s="16"/>
      <c r="N76" s="16"/>
      <c r="O76" s="16"/>
      <c r="P76" s="16"/>
      <c r="Q76" s="16"/>
      <c r="R76" s="16"/>
      <c r="S76" s="22"/>
      <c r="T76" s="190"/>
    </row>
    <row r="77" spans="1:20" ht="40.200000000000003" thickBot="1">
      <c r="A77" s="58" t="str">
        <f t="shared" si="0"/>
        <v>商商1</v>
      </c>
      <c r="B77" s="29" t="s">
        <v>16</v>
      </c>
      <c r="C77" s="30" t="s">
        <v>17</v>
      </c>
      <c r="D77" s="32" t="s">
        <v>155</v>
      </c>
      <c r="E77" s="20" t="s">
        <v>167</v>
      </c>
      <c r="F77" s="20">
        <v>0.52</v>
      </c>
      <c r="G77" s="20">
        <v>0.95</v>
      </c>
      <c r="H77" s="20">
        <v>2.65</v>
      </c>
      <c r="I77" s="20">
        <v>0.32</v>
      </c>
      <c r="J77" s="20">
        <v>0</v>
      </c>
      <c r="K77" s="20">
        <v>4.4420999999999999</v>
      </c>
      <c r="L77" s="16"/>
      <c r="M77" s="16"/>
      <c r="N77" s="16"/>
      <c r="O77" s="16"/>
      <c r="P77" s="16"/>
      <c r="Q77" s="16"/>
      <c r="R77" s="16"/>
      <c r="S77" s="22"/>
      <c r="T77" s="190"/>
    </row>
    <row r="78" spans="1:20" ht="53.4" thickBot="1">
      <c r="A78" s="58" t="str">
        <f t="shared" ref="A78:A94" si="1">SUBSTITUTE(MID(E78,1,FIND("(",E78)-2)," ","")</f>
        <v>商一</v>
      </c>
      <c r="B78" s="29" t="s">
        <v>16</v>
      </c>
      <c r="C78" s="30" t="s">
        <v>17</v>
      </c>
      <c r="D78" s="32" t="s">
        <v>155</v>
      </c>
      <c r="E78" s="20" t="s">
        <v>169</v>
      </c>
      <c r="F78" s="20">
        <v>0.43</v>
      </c>
      <c r="G78" s="20">
        <v>0.68</v>
      </c>
      <c r="H78" s="20">
        <v>2.65</v>
      </c>
      <c r="I78" s="20">
        <v>0.65</v>
      </c>
      <c r="J78" s="20">
        <v>0</v>
      </c>
      <c r="K78" s="20">
        <v>4.3979999999999997</v>
      </c>
      <c r="L78" s="16"/>
      <c r="M78" s="16"/>
      <c r="N78" s="16"/>
      <c r="O78" s="16"/>
      <c r="P78" s="16"/>
      <c r="Q78" s="16"/>
      <c r="R78" s="16"/>
      <c r="S78" s="22"/>
      <c r="T78" s="190"/>
    </row>
    <row r="79" spans="1:20" ht="53.4" thickBot="1">
      <c r="A79" s="58" t="str">
        <f t="shared" si="1"/>
        <v>SWWW1</v>
      </c>
      <c r="B79" s="29" t="s">
        <v>16</v>
      </c>
      <c r="C79" s="30" t="s">
        <v>17</v>
      </c>
      <c r="D79" s="32" t="s">
        <v>155</v>
      </c>
      <c r="E79" s="20" t="s">
        <v>203</v>
      </c>
      <c r="F79" s="20">
        <v>0.43</v>
      </c>
      <c r="G79" s="20">
        <v>0.67</v>
      </c>
      <c r="H79" s="20">
        <v>2.65</v>
      </c>
      <c r="I79" s="20">
        <v>0.65</v>
      </c>
      <c r="J79" s="20">
        <v>0</v>
      </c>
      <c r="K79" s="20">
        <v>4.3971999999999998</v>
      </c>
      <c r="L79" s="16"/>
      <c r="M79" s="16"/>
      <c r="N79" s="16"/>
      <c r="O79" s="16"/>
      <c r="P79" s="16"/>
      <c r="Q79" s="16"/>
      <c r="R79" s="16"/>
      <c r="S79" s="22"/>
      <c r="T79" s="190"/>
    </row>
    <row r="80" spans="1:20" ht="40.200000000000003" thickBot="1">
      <c r="A80" s="58" t="str">
        <f t="shared" si="1"/>
        <v>SW1</v>
      </c>
      <c r="B80" s="29" t="s">
        <v>16</v>
      </c>
      <c r="C80" s="30" t="s">
        <v>17</v>
      </c>
      <c r="D80" s="32" t="s">
        <v>155</v>
      </c>
      <c r="E80" s="20" t="s">
        <v>176</v>
      </c>
      <c r="F80" s="20">
        <v>0.43</v>
      </c>
      <c r="G80" s="20">
        <v>0.61</v>
      </c>
      <c r="H80" s="20">
        <v>2.65</v>
      </c>
      <c r="I80" s="20">
        <v>0.65</v>
      </c>
      <c r="J80" s="20">
        <v>0</v>
      </c>
      <c r="K80" s="20">
        <v>4.3331999999999997</v>
      </c>
      <c r="L80" s="16"/>
      <c r="M80" s="16"/>
      <c r="N80" s="16"/>
      <c r="O80" s="16"/>
      <c r="P80" s="16"/>
      <c r="Q80" s="16"/>
      <c r="R80" s="16"/>
      <c r="S80" s="22"/>
      <c r="T80" s="190"/>
    </row>
    <row r="81" spans="1:20" ht="40.200000000000003" thickBot="1">
      <c r="A81" s="58" t="str">
        <f t="shared" si="1"/>
        <v>商务01</v>
      </c>
      <c r="B81" s="29" t="s">
        <v>16</v>
      </c>
      <c r="C81" s="30" t="s">
        <v>17</v>
      </c>
      <c r="D81" s="32" t="s">
        <v>155</v>
      </c>
      <c r="E81" s="20" t="s">
        <v>170</v>
      </c>
      <c r="F81" s="20">
        <v>0.43</v>
      </c>
      <c r="G81" s="20">
        <v>0.82</v>
      </c>
      <c r="H81" s="20">
        <v>2.65</v>
      </c>
      <c r="I81" s="20">
        <v>0.32</v>
      </c>
      <c r="J81" s="20">
        <v>0</v>
      </c>
      <c r="K81" s="20">
        <v>4.2237</v>
      </c>
      <c r="L81" s="16"/>
      <c r="M81" s="16"/>
      <c r="N81" s="16"/>
      <c r="O81" s="16"/>
      <c r="P81" s="16"/>
      <c r="Q81" s="16"/>
      <c r="R81" s="16"/>
      <c r="S81" s="22"/>
      <c r="T81" s="190"/>
    </row>
    <row r="82" spans="1:20" ht="27" thickBot="1">
      <c r="A82" s="58" t="str">
        <f t="shared" si="1"/>
        <v>商务A1</v>
      </c>
      <c r="B82" s="29" t="s">
        <v>16</v>
      </c>
      <c r="C82" s="30" t="s">
        <v>17</v>
      </c>
      <c r="D82" s="32" t="s">
        <v>155</v>
      </c>
      <c r="E82" s="20" t="s">
        <v>204</v>
      </c>
      <c r="F82" s="20">
        <v>0.44</v>
      </c>
      <c r="G82" s="20">
        <v>0.82</v>
      </c>
      <c r="H82" s="20">
        <v>2.65</v>
      </c>
      <c r="I82" s="20">
        <v>0.32</v>
      </c>
      <c r="J82" s="20">
        <v>0</v>
      </c>
      <c r="K82" s="20">
        <v>4.2217000000000002</v>
      </c>
      <c r="L82" s="16"/>
      <c r="M82" s="16"/>
      <c r="N82" s="16"/>
      <c r="O82" s="16"/>
      <c r="P82" s="16"/>
      <c r="Q82" s="16"/>
      <c r="R82" s="16"/>
      <c r="S82" s="22"/>
      <c r="T82" s="190"/>
    </row>
    <row r="83" spans="1:20" ht="40.200000000000003" thickBot="1">
      <c r="A83" s="58" t="str">
        <f t="shared" si="1"/>
        <v>ss1</v>
      </c>
      <c r="B83" s="29" t="s">
        <v>16</v>
      </c>
      <c r="C83" s="30" t="s">
        <v>17</v>
      </c>
      <c r="D83" s="32" t="s">
        <v>155</v>
      </c>
      <c r="E83" s="20" t="s">
        <v>180</v>
      </c>
      <c r="F83" s="20">
        <v>0.43</v>
      </c>
      <c r="G83" s="20">
        <v>0.81</v>
      </c>
      <c r="H83" s="20">
        <v>2.65</v>
      </c>
      <c r="I83" s="20">
        <v>0.32</v>
      </c>
      <c r="J83" s="20">
        <v>0</v>
      </c>
      <c r="K83" s="20">
        <v>4.2102000000000004</v>
      </c>
      <c r="L83" s="16"/>
      <c r="M83" s="16"/>
      <c r="N83" s="16"/>
      <c r="O83" s="16"/>
      <c r="P83" s="16"/>
      <c r="Q83" s="16"/>
      <c r="R83" s="16"/>
      <c r="S83" s="22"/>
      <c r="T83" s="190"/>
    </row>
    <row r="84" spans="1:20" ht="40.200000000000003" thickBot="1">
      <c r="A84" s="58" t="str">
        <f t="shared" si="1"/>
        <v>商务111</v>
      </c>
      <c r="B84" s="29" t="s">
        <v>16</v>
      </c>
      <c r="C84" s="30" t="s">
        <v>17</v>
      </c>
      <c r="D84" s="32" t="s">
        <v>155</v>
      </c>
      <c r="E84" s="20" t="s">
        <v>178</v>
      </c>
      <c r="F84" s="20">
        <v>0.43</v>
      </c>
      <c r="G84" s="20">
        <v>0.68</v>
      </c>
      <c r="H84" s="20">
        <v>2.65</v>
      </c>
      <c r="I84" s="20">
        <v>0.32</v>
      </c>
      <c r="J84" s="20">
        <v>0</v>
      </c>
      <c r="K84" s="20">
        <v>4.0815000000000001</v>
      </c>
      <c r="L84" s="16"/>
      <c r="M84" s="16"/>
      <c r="N84" s="16"/>
      <c r="O84" s="16"/>
      <c r="P84" s="16"/>
      <c r="Q84" s="16"/>
      <c r="R84" s="16"/>
      <c r="S84" s="22"/>
      <c r="T84" s="190"/>
    </row>
    <row r="85" spans="1:20" ht="27" thickBot="1">
      <c r="A85" s="58" t="str">
        <f t="shared" si="1"/>
        <v>商2</v>
      </c>
      <c r="B85" s="29" t="s">
        <v>16</v>
      </c>
      <c r="C85" s="30" t="s">
        <v>17</v>
      </c>
      <c r="D85" s="32" t="s">
        <v>155</v>
      </c>
      <c r="E85" s="20" t="s">
        <v>181</v>
      </c>
      <c r="F85" s="20">
        <v>0.43</v>
      </c>
      <c r="G85" s="20">
        <v>0.67</v>
      </c>
      <c r="H85" s="20">
        <v>2.65</v>
      </c>
      <c r="I85" s="20">
        <v>0.32</v>
      </c>
      <c r="J85" s="20">
        <v>0</v>
      </c>
      <c r="K85" s="20">
        <v>4.0746000000000002</v>
      </c>
      <c r="L85" s="16"/>
      <c r="M85" s="16"/>
      <c r="N85" s="16"/>
      <c r="O85" s="16"/>
      <c r="P85" s="16"/>
      <c r="Q85" s="16"/>
      <c r="R85" s="16"/>
      <c r="S85" s="22"/>
      <c r="T85" s="190"/>
    </row>
    <row r="86" spans="1:20" ht="53.4" thickBot="1">
      <c r="A86" s="58" t="str">
        <f t="shared" si="1"/>
        <v>sw113</v>
      </c>
      <c r="B86" s="29" t="s">
        <v>16</v>
      </c>
      <c r="C86" s="30" t="s">
        <v>17</v>
      </c>
      <c r="D86" s="32" t="s">
        <v>155</v>
      </c>
      <c r="E86" s="20" t="s">
        <v>168</v>
      </c>
      <c r="F86" s="20">
        <v>0.43</v>
      </c>
      <c r="G86" s="20">
        <v>0.61</v>
      </c>
      <c r="H86" s="20">
        <v>2.65</v>
      </c>
      <c r="I86" s="20">
        <v>0.32</v>
      </c>
      <c r="J86" s="20">
        <v>0</v>
      </c>
      <c r="K86" s="20">
        <v>4.0072000000000001</v>
      </c>
      <c r="L86" s="16"/>
      <c r="M86" s="16"/>
      <c r="N86" s="16"/>
      <c r="O86" s="16"/>
      <c r="P86" s="16"/>
      <c r="Q86" s="16"/>
      <c r="R86" s="16"/>
      <c r="S86" s="22"/>
      <c r="T86" s="190"/>
    </row>
    <row r="87" spans="1:20" ht="27" thickBot="1">
      <c r="A87" s="58" t="str">
        <f t="shared" si="1"/>
        <v>商务A</v>
      </c>
      <c r="B87" s="29" t="s">
        <v>16</v>
      </c>
      <c r="C87" s="30" t="s">
        <v>17</v>
      </c>
      <c r="D87" s="32" t="s">
        <v>155</v>
      </c>
      <c r="E87" s="20" t="s">
        <v>202</v>
      </c>
      <c r="F87" s="20">
        <v>0.43</v>
      </c>
      <c r="G87" s="20">
        <v>0.54</v>
      </c>
      <c r="H87" s="20">
        <v>2.65</v>
      </c>
      <c r="I87" s="20">
        <v>0.32</v>
      </c>
      <c r="J87" s="20">
        <v>0</v>
      </c>
      <c r="K87" s="20">
        <v>3.9398</v>
      </c>
      <c r="L87" s="16"/>
      <c r="M87" s="16"/>
      <c r="N87" s="16"/>
      <c r="O87" s="16"/>
      <c r="P87" s="16"/>
      <c r="Q87" s="16"/>
      <c r="R87" s="16"/>
      <c r="S87" s="22"/>
      <c r="T87" s="190"/>
    </row>
    <row r="88" spans="1:20" ht="27" thickBot="1">
      <c r="A88" s="58" t="str">
        <f t="shared" si="1"/>
        <v>商务11</v>
      </c>
      <c r="B88" s="29" t="s">
        <v>16</v>
      </c>
      <c r="C88" s="30" t="s">
        <v>17</v>
      </c>
      <c r="D88" s="32" t="s">
        <v>155</v>
      </c>
      <c r="E88" s="20" t="s">
        <v>201</v>
      </c>
      <c r="F88" s="20">
        <v>0.43</v>
      </c>
      <c r="G88" s="20">
        <v>0.2</v>
      </c>
      <c r="H88" s="20">
        <v>2.65</v>
      </c>
      <c r="I88" s="20">
        <v>0.65</v>
      </c>
      <c r="J88" s="20">
        <v>0</v>
      </c>
      <c r="K88" s="20">
        <v>3.9251999999999998</v>
      </c>
      <c r="L88" s="16"/>
      <c r="M88" s="16"/>
      <c r="N88" s="16"/>
      <c r="O88" s="16"/>
      <c r="P88" s="16"/>
      <c r="Q88" s="16"/>
      <c r="R88" s="16"/>
      <c r="S88" s="22"/>
      <c r="T88" s="190"/>
    </row>
    <row r="89" spans="1:20" ht="40.200000000000003" thickBot="1">
      <c r="A89" s="58" t="str">
        <f t="shared" si="1"/>
        <v>甲11</v>
      </c>
      <c r="B89" s="29" t="s">
        <v>16</v>
      </c>
      <c r="C89" s="30" t="s">
        <v>17</v>
      </c>
      <c r="D89" s="32" t="s">
        <v>155</v>
      </c>
      <c r="E89" s="20" t="s">
        <v>172</v>
      </c>
      <c r="F89" s="20">
        <v>0.43</v>
      </c>
      <c r="G89" s="20">
        <v>0.48</v>
      </c>
      <c r="H89" s="20">
        <v>2.65</v>
      </c>
      <c r="I89" s="20">
        <v>0.32</v>
      </c>
      <c r="J89" s="20">
        <v>0</v>
      </c>
      <c r="K89" s="20">
        <v>3.8774999999999999</v>
      </c>
      <c r="L89" s="16"/>
      <c r="M89" s="16"/>
      <c r="N89" s="16"/>
      <c r="O89" s="16"/>
      <c r="P89" s="16"/>
      <c r="Q89" s="16"/>
      <c r="R89" s="16"/>
      <c r="S89" s="22"/>
      <c r="T89" s="190"/>
    </row>
    <row r="90" spans="1:20" ht="40.200000000000003" thickBot="1">
      <c r="A90" s="58" t="str">
        <f t="shared" si="1"/>
        <v>商务one</v>
      </c>
      <c r="B90" s="29" t="s">
        <v>16</v>
      </c>
      <c r="C90" s="30" t="s">
        <v>17</v>
      </c>
      <c r="D90" s="32" t="s">
        <v>155</v>
      </c>
      <c r="E90" s="20" t="s">
        <v>179</v>
      </c>
      <c r="F90" s="20">
        <v>0.43</v>
      </c>
      <c r="G90" s="20">
        <v>0.47</v>
      </c>
      <c r="H90" s="20">
        <v>2.65</v>
      </c>
      <c r="I90" s="20">
        <v>0.32</v>
      </c>
      <c r="J90" s="20">
        <v>0</v>
      </c>
      <c r="K90" s="20">
        <v>3.8723000000000001</v>
      </c>
      <c r="L90" s="16"/>
      <c r="M90" s="16"/>
      <c r="N90" s="16"/>
      <c r="O90" s="16"/>
      <c r="P90" s="16"/>
      <c r="Q90" s="16"/>
      <c r="R90" s="16"/>
      <c r="S90" s="22"/>
      <c r="T90" s="190"/>
    </row>
    <row r="91" spans="1:20" ht="53.4" thickBot="1">
      <c r="A91" s="58" t="str">
        <f t="shared" si="1"/>
        <v>sss1</v>
      </c>
      <c r="B91" s="29" t="s">
        <v>16</v>
      </c>
      <c r="C91" s="30" t="s">
        <v>17</v>
      </c>
      <c r="D91" s="32" t="s">
        <v>155</v>
      </c>
      <c r="E91" s="20" t="s">
        <v>171</v>
      </c>
      <c r="F91" s="20">
        <v>0.43</v>
      </c>
      <c r="G91" s="20">
        <v>0.28000000000000003</v>
      </c>
      <c r="H91" s="20">
        <v>2.65</v>
      </c>
      <c r="I91" s="20">
        <v>0.32</v>
      </c>
      <c r="J91" s="20">
        <v>0</v>
      </c>
      <c r="K91" s="20">
        <v>3.6768000000000001</v>
      </c>
      <c r="L91" s="16"/>
      <c r="M91" s="16"/>
      <c r="N91" s="16"/>
      <c r="O91" s="16"/>
      <c r="P91" s="16"/>
      <c r="Q91" s="16"/>
      <c r="R91" s="16"/>
      <c r="S91" s="22"/>
      <c r="T91" s="190"/>
    </row>
    <row r="92" spans="1:20" ht="53.4" thickBot="1">
      <c r="A92" s="58" t="str">
        <f t="shared" si="1"/>
        <v>商务S1</v>
      </c>
      <c r="B92" s="29" t="s">
        <v>16</v>
      </c>
      <c r="C92" s="30" t="s">
        <v>17</v>
      </c>
      <c r="D92" s="32" t="s">
        <v>155</v>
      </c>
      <c r="E92" s="20" t="s">
        <v>175</v>
      </c>
      <c r="F92" s="20">
        <v>0.43</v>
      </c>
      <c r="G92" s="20">
        <v>0.13</v>
      </c>
      <c r="H92" s="20">
        <v>2.65</v>
      </c>
      <c r="I92" s="20">
        <v>0.32</v>
      </c>
      <c r="J92" s="20">
        <v>0</v>
      </c>
      <c r="K92" s="20">
        <v>3.5304000000000002</v>
      </c>
      <c r="L92" s="16"/>
      <c r="M92" s="16"/>
      <c r="N92" s="16"/>
      <c r="O92" s="16"/>
      <c r="P92" s="16"/>
      <c r="Q92" s="16"/>
      <c r="R92" s="16"/>
      <c r="S92" s="22"/>
      <c r="T92" s="190"/>
    </row>
    <row r="93" spans="1:20" ht="40.200000000000003" thickBot="1">
      <c r="A93" s="58" t="str">
        <f t="shared" si="1"/>
        <v>11</v>
      </c>
      <c r="B93" s="29" t="s">
        <v>16</v>
      </c>
      <c r="C93" s="30" t="s">
        <v>17</v>
      </c>
      <c r="D93" s="32" t="s">
        <v>155</v>
      </c>
      <c r="E93" s="20" t="s">
        <v>214</v>
      </c>
      <c r="F93" s="20">
        <v>0.43</v>
      </c>
      <c r="G93" s="20">
        <v>0.12</v>
      </c>
      <c r="H93" s="20">
        <v>2.65</v>
      </c>
      <c r="I93" s="20">
        <v>0.32</v>
      </c>
      <c r="J93" s="20">
        <v>0</v>
      </c>
      <c r="K93" s="20">
        <v>3.5217000000000001</v>
      </c>
      <c r="L93" s="16"/>
      <c r="M93" s="16"/>
      <c r="N93" s="16"/>
      <c r="O93" s="16"/>
      <c r="P93" s="16"/>
      <c r="Q93" s="16"/>
      <c r="R93" s="16"/>
      <c r="S93" s="22"/>
      <c r="T93" s="190"/>
    </row>
    <row r="94" spans="1:20" ht="40.200000000000003" thickBot="1">
      <c r="A94" s="58" t="str">
        <f t="shared" si="1"/>
        <v>2商</v>
      </c>
      <c r="B94" s="29" t="s">
        <v>16</v>
      </c>
      <c r="C94" s="30" t="s">
        <v>17</v>
      </c>
      <c r="D94" s="32" t="s">
        <v>155</v>
      </c>
      <c r="E94" s="20" t="s">
        <v>205</v>
      </c>
      <c r="F94" s="20">
        <v>0.43</v>
      </c>
      <c r="G94" s="20">
        <v>0.54</v>
      </c>
      <c r="H94" s="20">
        <v>1.76</v>
      </c>
      <c r="I94" s="20">
        <v>0.32</v>
      </c>
      <c r="J94" s="20">
        <v>0</v>
      </c>
      <c r="K94" s="20">
        <v>3.0573999999999999</v>
      </c>
      <c r="L94" s="16"/>
      <c r="M94" s="16"/>
      <c r="N94" s="16"/>
      <c r="O94" s="16"/>
      <c r="P94" s="16"/>
      <c r="Q94" s="16"/>
      <c r="R94" s="16"/>
      <c r="S94" s="22"/>
      <c r="T94" s="190"/>
    </row>
    <row r="95" spans="1:20" ht="14.4" customHeight="1" thickBot="1">
      <c r="A95" s="58"/>
      <c r="B95" s="177" t="s">
        <v>22</v>
      </c>
      <c r="C95" s="178" t="s">
        <v>17</v>
      </c>
      <c r="D95" s="59" t="s">
        <v>38</v>
      </c>
      <c r="E95" s="20"/>
      <c r="F95" s="20"/>
      <c r="G95" s="20"/>
      <c r="H95" s="20"/>
      <c r="I95" s="20"/>
      <c r="J95" s="20"/>
      <c r="K95" s="20"/>
      <c r="L95" s="16"/>
      <c r="M95" s="16"/>
      <c r="N95" s="16"/>
      <c r="O95" s="16"/>
      <c r="P95" s="16"/>
      <c r="Q95" s="16"/>
      <c r="R95" s="16"/>
      <c r="S95" s="22"/>
      <c r="T95" s="190"/>
    </row>
    <row r="96" spans="1:20" ht="27" thickBot="1">
      <c r="A96" s="58"/>
      <c r="B96" s="178"/>
      <c r="C96" s="178"/>
      <c r="D96" s="59" t="s">
        <v>67</v>
      </c>
      <c r="E96" s="20"/>
      <c r="F96" s="20"/>
      <c r="G96" s="20"/>
      <c r="H96" s="20"/>
      <c r="I96" s="20"/>
      <c r="J96" s="20"/>
      <c r="K96" s="20"/>
      <c r="L96" s="16"/>
      <c r="M96" s="16"/>
      <c r="N96" s="16"/>
      <c r="O96" s="16"/>
      <c r="P96" s="16"/>
      <c r="Q96" s="16"/>
      <c r="R96" s="16"/>
      <c r="S96" s="22"/>
      <c r="T96" s="190"/>
    </row>
    <row r="97" spans="1:20" ht="14.4" customHeight="1" thickBot="1">
      <c r="A97" s="58"/>
      <c r="B97" s="178"/>
      <c r="C97" s="178"/>
      <c r="D97" s="59" t="s">
        <v>116</v>
      </c>
      <c r="E97" s="20"/>
      <c r="F97" s="20"/>
      <c r="G97" s="20"/>
      <c r="H97" s="20"/>
      <c r="I97" s="20"/>
      <c r="J97" s="20"/>
      <c r="K97" s="20"/>
      <c r="L97" s="16"/>
      <c r="M97" s="16"/>
      <c r="N97" s="16"/>
      <c r="O97" s="16"/>
      <c r="P97" s="16"/>
      <c r="Q97" s="16"/>
      <c r="R97" s="16"/>
      <c r="S97" s="22"/>
      <c r="T97" s="190"/>
    </row>
    <row r="98" spans="1:20" ht="14.4" customHeight="1" thickBot="1">
      <c r="A98" s="58"/>
      <c r="B98" s="179"/>
      <c r="C98" s="179"/>
      <c r="D98" s="59" t="s">
        <v>155</v>
      </c>
      <c r="E98" s="20"/>
      <c r="F98" s="20"/>
      <c r="G98" s="20"/>
      <c r="H98" s="20"/>
      <c r="I98" s="20"/>
      <c r="J98" s="20"/>
      <c r="K98" s="20"/>
      <c r="L98" s="16"/>
      <c r="M98" s="16"/>
      <c r="N98" s="16"/>
      <c r="O98" s="16"/>
      <c r="P98" s="16"/>
      <c r="Q98" s="16"/>
      <c r="R98" s="16"/>
      <c r="S98" s="22"/>
      <c r="T98" s="190"/>
    </row>
    <row r="99" spans="1:20" ht="14.4" customHeight="1" thickBot="1">
      <c r="A99" s="58"/>
      <c r="B99" s="177" t="s">
        <v>23</v>
      </c>
      <c r="C99" s="178" t="s">
        <v>17</v>
      </c>
      <c r="D99" s="59" t="s">
        <v>38</v>
      </c>
      <c r="E99" s="20"/>
      <c r="F99" s="20"/>
      <c r="G99" s="20"/>
      <c r="H99" s="20"/>
      <c r="I99" s="20"/>
      <c r="J99" s="20"/>
      <c r="K99" s="20"/>
      <c r="L99" s="16"/>
      <c r="M99" s="16"/>
      <c r="N99" s="16"/>
      <c r="O99" s="16"/>
      <c r="P99" s="16"/>
      <c r="Q99" s="16"/>
      <c r="R99" s="16"/>
      <c r="S99" s="22"/>
      <c r="T99" s="190"/>
    </row>
    <row r="100" spans="1:20" ht="27" thickBot="1">
      <c r="A100" s="58"/>
      <c r="B100" s="178"/>
      <c r="C100" s="178"/>
      <c r="D100" s="59" t="s">
        <v>67</v>
      </c>
      <c r="E100" s="20"/>
      <c r="F100" s="20"/>
      <c r="G100" s="20"/>
      <c r="H100" s="20"/>
      <c r="I100" s="20"/>
      <c r="J100" s="20"/>
      <c r="K100" s="20"/>
      <c r="L100" s="16"/>
      <c r="M100" s="16"/>
      <c r="N100" s="16"/>
      <c r="O100" s="16"/>
      <c r="P100" s="16"/>
      <c r="Q100" s="16"/>
      <c r="R100" s="16"/>
      <c r="S100" s="22"/>
      <c r="T100" s="190"/>
    </row>
    <row r="101" spans="1:20" ht="14.4" customHeight="1" thickBot="1">
      <c r="A101" s="58"/>
      <c r="B101" s="178"/>
      <c r="C101" s="178"/>
      <c r="D101" s="59" t="s">
        <v>116</v>
      </c>
      <c r="E101" s="20"/>
      <c r="F101" s="20"/>
      <c r="G101" s="20"/>
      <c r="H101" s="20"/>
      <c r="I101" s="20"/>
      <c r="J101" s="20"/>
      <c r="K101" s="20"/>
      <c r="L101" s="16"/>
      <c r="M101" s="16"/>
      <c r="N101" s="16"/>
      <c r="O101" s="16"/>
      <c r="P101" s="16"/>
      <c r="Q101" s="16"/>
      <c r="R101" s="16"/>
      <c r="S101" s="22"/>
      <c r="T101" s="190"/>
    </row>
    <row r="102" spans="1:20" ht="14.4" customHeight="1" thickBot="1">
      <c r="A102" s="58"/>
      <c r="B102" s="179"/>
      <c r="C102" s="179"/>
      <c r="D102" s="59" t="s">
        <v>155</v>
      </c>
      <c r="E102" s="20"/>
      <c r="F102" s="20"/>
      <c r="G102" s="20"/>
      <c r="H102" s="20"/>
      <c r="I102" s="20"/>
      <c r="J102" s="20"/>
      <c r="K102" s="20"/>
      <c r="L102" s="16"/>
      <c r="M102" s="16"/>
      <c r="N102" s="16"/>
      <c r="O102" s="16"/>
      <c r="P102" s="16"/>
      <c r="Q102" s="16"/>
      <c r="R102" s="16"/>
      <c r="S102" s="22"/>
      <c r="T102" s="190"/>
    </row>
    <row r="103" spans="1:20" ht="14.4" customHeight="1" thickBot="1">
      <c r="A103" s="58"/>
      <c r="B103" s="177" t="s">
        <v>24</v>
      </c>
      <c r="C103" s="178" t="s">
        <v>17</v>
      </c>
      <c r="D103" s="59" t="s">
        <v>38</v>
      </c>
      <c r="E103" s="20"/>
      <c r="F103" s="20"/>
      <c r="G103" s="20"/>
      <c r="H103" s="20"/>
      <c r="I103" s="20"/>
      <c r="J103" s="20"/>
      <c r="K103" s="20"/>
      <c r="L103" s="16"/>
      <c r="M103" s="16"/>
      <c r="N103" s="16"/>
      <c r="O103" s="16"/>
      <c r="P103" s="16"/>
      <c r="Q103" s="16"/>
      <c r="R103" s="16"/>
      <c r="S103" s="22"/>
      <c r="T103" s="190"/>
    </row>
    <row r="104" spans="1:20" ht="27" thickBot="1">
      <c r="A104" s="58"/>
      <c r="B104" s="178"/>
      <c r="C104" s="178"/>
      <c r="D104" s="59" t="s">
        <v>67</v>
      </c>
      <c r="E104" s="20"/>
      <c r="F104" s="20"/>
      <c r="G104" s="20"/>
      <c r="H104" s="20"/>
      <c r="I104" s="20"/>
      <c r="J104" s="20"/>
      <c r="K104" s="20"/>
      <c r="L104" s="16"/>
      <c r="M104" s="16"/>
      <c r="N104" s="16"/>
      <c r="O104" s="16"/>
      <c r="P104" s="16"/>
      <c r="Q104" s="16"/>
      <c r="R104" s="16"/>
      <c r="S104" s="22"/>
      <c r="T104" s="190"/>
    </row>
    <row r="105" spans="1:20" ht="14.4" customHeight="1" thickBot="1">
      <c r="A105" s="58"/>
      <c r="B105" s="178"/>
      <c r="C105" s="178"/>
      <c r="D105" s="59" t="s">
        <v>116</v>
      </c>
      <c r="E105" s="20"/>
      <c r="F105" s="20"/>
      <c r="G105" s="20"/>
      <c r="H105" s="20"/>
      <c r="I105" s="20"/>
      <c r="J105" s="20"/>
      <c r="K105" s="20"/>
      <c r="L105" s="16"/>
      <c r="M105" s="16"/>
      <c r="N105" s="16"/>
      <c r="O105" s="16"/>
      <c r="P105" s="16"/>
      <c r="Q105" s="16"/>
      <c r="R105" s="16"/>
      <c r="S105" s="22"/>
      <c r="T105" s="190"/>
    </row>
    <row r="106" spans="1:20" ht="14.4" customHeight="1" thickBot="1">
      <c r="A106" s="58"/>
      <c r="B106" s="179"/>
      <c r="C106" s="179"/>
      <c r="D106" s="59" t="s">
        <v>155</v>
      </c>
      <c r="E106" s="20"/>
      <c r="F106" s="20"/>
      <c r="G106" s="20"/>
      <c r="H106" s="20"/>
      <c r="I106" s="20"/>
      <c r="J106" s="20"/>
      <c r="K106" s="20"/>
      <c r="L106" s="16"/>
      <c r="M106" s="16"/>
      <c r="N106" s="16"/>
      <c r="O106" s="16"/>
      <c r="P106" s="16"/>
      <c r="Q106" s="16"/>
      <c r="R106" s="16"/>
      <c r="S106" s="22"/>
      <c r="T106" s="190"/>
    </row>
    <row r="107" spans="1:20" ht="14.4" customHeight="1" thickBot="1">
      <c r="A107" s="58"/>
      <c r="B107" s="177" t="s">
        <v>25</v>
      </c>
      <c r="C107" s="178" t="s">
        <v>17</v>
      </c>
      <c r="D107" s="59" t="s">
        <v>38</v>
      </c>
      <c r="E107" s="20"/>
      <c r="F107" s="20"/>
      <c r="G107" s="20"/>
      <c r="H107" s="20"/>
      <c r="I107" s="20"/>
      <c r="J107" s="20"/>
      <c r="K107" s="20"/>
      <c r="L107" s="16"/>
      <c r="M107" s="16"/>
      <c r="N107" s="16"/>
      <c r="O107" s="16"/>
      <c r="P107" s="16"/>
      <c r="Q107" s="16"/>
      <c r="R107" s="16"/>
      <c r="S107" s="22"/>
      <c r="T107" s="190"/>
    </row>
    <row r="108" spans="1:20" ht="27" thickBot="1">
      <c r="A108" s="58"/>
      <c r="B108" s="178"/>
      <c r="C108" s="178"/>
      <c r="D108" s="59" t="s">
        <v>67</v>
      </c>
      <c r="E108" s="20"/>
      <c r="F108" s="20"/>
      <c r="G108" s="20"/>
      <c r="H108" s="20"/>
      <c r="I108" s="20"/>
      <c r="J108" s="20"/>
      <c r="K108" s="20"/>
      <c r="L108" s="16"/>
      <c r="M108" s="16"/>
      <c r="N108" s="16"/>
      <c r="O108" s="16"/>
      <c r="P108" s="16"/>
      <c r="Q108" s="16"/>
      <c r="R108" s="16"/>
      <c r="S108" s="22"/>
      <c r="T108" s="190"/>
    </row>
    <row r="109" spans="1:20" ht="14.4" customHeight="1" thickBot="1">
      <c r="A109" s="58"/>
      <c r="B109" s="178"/>
      <c r="C109" s="178"/>
      <c r="D109" s="59" t="s">
        <v>116</v>
      </c>
      <c r="E109" s="20"/>
      <c r="F109" s="20"/>
      <c r="G109" s="20"/>
      <c r="H109" s="20"/>
      <c r="I109" s="20"/>
      <c r="J109" s="20"/>
      <c r="K109" s="20"/>
      <c r="L109" s="16"/>
      <c r="M109" s="16"/>
      <c r="N109" s="16"/>
      <c r="O109" s="16"/>
      <c r="P109" s="16"/>
      <c r="Q109" s="16"/>
      <c r="R109" s="16"/>
      <c r="S109" s="22"/>
      <c r="T109" s="190"/>
    </row>
    <row r="110" spans="1:20" ht="14.4" customHeight="1" thickBot="1">
      <c r="A110" s="58"/>
      <c r="B110" s="179"/>
      <c r="C110" s="179"/>
      <c r="D110" s="59" t="s">
        <v>155</v>
      </c>
      <c r="E110" s="20"/>
      <c r="F110" s="20"/>
      <c r="G110" s="20"/>
      <c r="H110" s="20"/>
      <c r="I110" s="20"/>
      <c r="J110" s="20"/>
      <c r="K110" s="20"/>
      <c r="L110" s="16"/>
      <c r="M110" s="16"/>
      <c r="N110" s="16"/>
      <c r="O110" s="16"/>
      <c r="P110" s="16"/>
      <c r="Q110" s="16"/>
      <c r="R110" s="16"/>
      <c r="S110" s="22"/>
      <c r="T110" s="190"/>
    </row>
    <row r="111" spans="1:20" ht="14.4" customHeight="1" thickBot="1">
      <c r="A111" s="58"/>
      <c r="B111" s="177" t="s">
        <v>26</v>
      </c>
      <c r="C111" s="178" t="s">
        <v>17</v>
      </c>
      <c r="D111" s="59" t="s">
        <v>38</v>
      </c>
      <c r="E111" s="20"/>
      <c r="F111" s="20"/>
      <c r="G111" s="20"/>
      <c r="H111" s="20"/>
      <c r="I111" s="20"/>
      <c r="J111" s="20"/>
      <c r="K111" s="20"/>
      <c r="L111" s="16"/>
      <c r="M111" s="16"/>
      <c r="N111" s="16"/>
      <c r="O111" s="16"/>
      <c r="P111" s="16"/>
      <c r="Q111" s="16"/>
      <c r="R111" s="16"/>
      <c r="S111" s="22"/>
      <c r="T111" s="190"/>
    </row>
    <row r="112" spans="1:20" ht="27" thickBot="1">
      <c r="A112" s="58"/>
      <c r="B112" s="178"/>
      <c r="C112" s="178"/>
      <c r="D112" s="59" t="s">
        <v>67</v>
      </c>
      <c r="E112" s="20"/>
      <c r="F112" s="20"/>
      <c r="G112" s="20"/>
      <c r="H112" s="20"/>
      <c r="I112" s="20"/>
      <c r="J112" s="20"/>
      <c r="K112" s="20"/>
      <c r="L112" s="16"/>
      <c r="M112" s="16"/>
      <c r="N112" s="16"/>
      <c r="O112" s="16"/>
      <c r="P112" s="16"/>
      <c r="Q112" s="16"/>
      <c r="R112" s="16"/>
      <c r="S112" s="22"/>
      <c r="T112" s="190"/>
    </row>
    <row r="113" spans="1:20" ht="14.4" customHeight="1" thickBot="1">
      <c r="A113" s="58"/>
      <c r="B113" s="178"/>
      <c r="C113" s="178"/>
      <c r="D113" s="59" t="s">
        <v>116</v>
      </c>
      <c r="E113" s="20"/>
      <c r="F113" s="20"/>
      <c r="G113" s="20"/>
      <c r="H113" s="20"/>
      <c r="I113" s="20"/>
      <c r="J113" s="20"/>
      <c r="K113" s="20"/>
      <c r="L113" s="16"/>
      <c r="M113" s="16"/>
      <c r="N113" s="16"/>
      <c r="O113" s="16"/>
      <c r="P113" s="16"/>
      <c r="Q113" s="16"/>
      <c r="R113" s="16"/>
      <c r="S113" s="22"/>
      <c r="T113" s="190"/>
    </row>
    <row r="114" spans="1:20" ht="14.4" customHeight="1" thickBot="1">
      <c r="A114" s="58"/>
      <c r="B114" s="179"/>
      <c r="C114" s="179"/>
      <c r="D114" s="59" t="s">
        <v>155</v>
      </c>
      <c r="E114" s="20"/>
      <c r="F114" s="20"/>
      <c r="G114" s="20"/>
      <c r="H114" s="20"/>
      <c r="I114" s="20"/>
      <c r="J114" s="20"/>
      <c r="K114" s="20"/>
      <c r="L114" s="16"/>
      <c r="M114" s="16"/>
      <c r="N114" s="16"/>
      <c r="O114" s="16"/>
      <c r="P114" s="16"/>
      <c r="Q114" s="16"/>
      <c r="R114" s="16"/>
      <c r="S114" s="22"/>
      <c r="T114" s="190"/>
    </row>
    <row r="115" spans="1:20" ht="14.4" customHeight="1" thickBot="1">
      <c r="A115" s="58"/>
      <c r="B115" s="177" t="s">
        <v>27</v>
      </c>
      <c r="C115" s="178" t="s">
        <v>17</v>
      </c>
      <c r="D115" s="59" t="s">
        <v>38</v>
      </c>
      <c r="E115" s="20"/>
      <c r="F115" s="20"/>
      <c r="G115" s="20"/>
      <c r="H115" s="20"/>
      <c r="I115" s="20"/>
      <c r="J115" s="20"/>
      <c r="K115" s="20"/>
      <c r="L115" s="16"/>
      <c r="M115" s="16"/>
      <c r="N115" s="16"/>
      <c r="O115" s="16"/>
      <c r="P115" s="16"/>
      <c r="Q115" s="16"/>
      <c r="R115" s="16"/>
      <c r="S115" s="22"/>
      <c r="T115" s="190"/>
    </row>
    <row r="116" spans="1:20" ht="27" thickBot="1">
      <c r="A116" s="58"/>
      <c r="B116" s="178"/>
      <c r="C116" s="178"/>
      <c r="D116" s="59" t="s">
        <v>67</v>
      </c>
      <c r="E116" s="20"/>
      <c r="F116" s="20"/>
      <c r="G116" s="20"/>
      <c r="H116" s="20"/>
      <c r="I116" s="20"/>
      <c r="J116" s="20"/>
      <c r="K116" s="20"/>
      <c r="L116" s="16"/>
      <c r="M116" s="16"/>
      <c r="N116" s="16"/>
      <c r="O116" s="16"/>
      <c r="P116" s="16"/>
      <c r="Q116" s="16"/>
      <c r="R116" s="16"/>
      <c r="S116" s="22"/>
      <c r="T116" s="190"/>
    </row>
    <row r="117" spans="1:20" ht="14.4" customHeight="1" thickBot="1">
      <c r="A117" s="58"/>
      <c r="B117" s="178"/>
      <c r="C117" s="178"/>
      <c r="D117" s="59" t="s">
        <v>116</v>
      </c>
      <c r="E117" s="20"/>
      <c r="F117" s="20"/>
      <c r="G117" s="20"/>
      <c r="H117" s="20"/>
      <c r="I117" s="20"/>
      <c r="J117" s="20"/>
      <c r="K117" s="20"/>
      <c r="L117" s="16"/>
      <c r="M117" s="16"/>
      <c r="N117" s="16"/>
      <c r="O117" s="16"/>
      <c r="P117" s="16"/>
      <c r="Q117" s="16"/>
      <c r="R117" s="16"/>
      <c r="S117" s="22"/>
      <c r="T117" s="190"/>
    </row>
    <row r="118" spans="1:20" ht="14.4" customHeight="1" thickBot="1">
      <c r="A118" s="58"/>
      <c r="B118" s="179"/>
      <c r="C118" s="179"/>
      <c r="D118" s="59" t="s">
        <v>155</v>
      </c>
      <c r="E118" s="20"/>
      <c r="F118" s="20"/>
      <c r="G118" s="20"/>
      <c r="H118" s="20"/>
      <c r="I118" s="20"/>
      <c r="J118" s="20"/>
      <c r="K118" s="20"/>
      <c r="L118" s="17"/>
      <c r="M118" s="17"/>
      <c r="N118" s="17"/>
      <c r="O118" s="17"/>
      <c r="P118" s="17"/>
      <c r="Q118" s="17"/>
      <c r="R118" s="17"/>
      <c r="S118" s="18"/>
      <c r="T118" s="190"/>
    </row>
    <row r="119" spans="1:20" ht="13.8" customHeight="1">
      <c r="A119" s="58"/>
      <c r="B119" s="191" t="s">
        <v>206</v>
      </c>
      <c r="C119" s="191"/>
      <c r="D119" s="191"/>
      <c r="E119" s="191"/>
      <c r="F119" s="191"/>
      <c r="G119" s="191"/>
      <c r="H119" s="191"/>
      <c r="I119" s="191"/>
      <c r="J119" s="191"/>
      <c r="K119" s="191"/>
      <c r="L119" s="191"/>
      <c r="M119" s="191"/>
      <c r="N119" s="191"/>
      <c r="O119" s="191"/>
      <c r="P119" s="191"/>
      <c r="Q119" s="191"/>
      <c r="R119" s="191"/>
      <c r="S119" s="191"/>
      <c r="T119" s="190"/>
    </row>
    <row r="120" spans="1:20" ht="14.4">
      <c r="A120" s="58"/>
    </row>
  </sheetData>
  <autoFilter ref="B11:K119" xr:uid="{742FB9CF-1C79-422D-8644-7B8C8C4F302D}"/>
  <mergeCells count="21">
    <mergeCell ref="T5:T119"/>
    <mergeCell ref="B4:S4"/>
    <mergeCell ref="B7:S7"/>
    <mergeCell ref="B8:S8"/>
    <mergeCell ref="B9:S9"/>
    <mergeCell ref="B119:S119"/>
    <mergeCell ref="B95:B98"/>
    <mergeCell ref="B99:B102"/>
    <mergeCell ref="B103:B106"/>
    <mergeCell ref="B107:B110"/>
    <mergeCell ref="B111:B114"/>
    <mergeCell ref="B115:B118"/>
    <mergeCell ref="C95:C98"/>
    <mergeCell ref="C99:C102"/>
    <mergeCell ref="C103:C106"/>
    <mergeCell ref="C107:C110"/>
    <mergeCell ref="C111:C114"/>
    <mergeCell ref="C115:C118"/>
    <mergeCell ref="B5:M5"/>
    <mergeCell ref="C6:K6"/>
    <mergeCell ref="B10:S10"/>
  </mergeCells>
  <phoneticPr fontId="6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6640" r:id="rId3" name="Control 16">
          <controlPr defaultSize="0" r:id="rId4">
            <anchor moveWithCells="1">
              <from>
                <xdr:col>12</xdr:col>
                <xdr:colOff>0</xdr:colOff>
                <xdr:row>5</xdr:row>
                <xdr:rowOff>0</xdr:rowOff>
              </from>
              <to>
                <xdr:col>13</xdr:col>
                <xdr:colOff>510540</xdr:colOff>
                <xdr:row>6</xdr:row>
                <xdr:rowOff>53340</xdr:rowOff>
              </to>
            </anchor>
          </controlPr>
        </control>
      </mc:Choice>
      <mc:Fallback>
        <control shapeId="26640" r:id="rId3" name="Control 16"/>
      </mc:Fallback>
    </mc:AlternateContent>
    <mc:AlternateContent xmlns:mc="http://schemas.openxmlformats.org/markup-compatibility/2006">
      <mc:Choice Requires="x14">
        <control shapeId="26639" r:id="rId5" name="Control 15">
          <controlPr defaultSize="0" r:id="rId6">
            <anchor moveWithCells="1">
              <from>
                <xdr:col>11</xdr:col>
                <xdr:colOff>0</xdr:colOff>
                <xdr:row>5</xdr:row>
                <xdr:rowOff>0</xdr:rowOff>
              </from>
              <to>
                <xdr:col>12</xdr:col>
                <xdr:colOff>373380</xdr:colOff>
                <xdr:row>6</xdr:row>
                <xdr:rowOff>53340</xdr:rowOff>
              </to>
            </anchor>
          </controlPr>
        </control>
      </mc:Choice>
      <mc:Fallback>
        <control shapeId="26639" r:id="rId5" name="Control 15"/>
      </mc:Fallback>
    </mc:AlternateContent>
    <mc:AlternateContent xmlns:mc="http://schemas.openxmlformats.org/markup-compatibility/2006">
      <mc:Choice Requires="x14">
        <control shapeId="26637" r:id="rId7" name="Control 13">
          <controlPr defaultSize="0" r:id="rId8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3</xdr:col>
                <xdr:colOff>373380</xdr:colOff>
                <xdr:row>6</xdr:row>
                <xdr:rowOff>53340</xdr:rowOff>
              </to>
            </anchor>
          </controlPr>
        </control>
      </mc:Choice>
      <mc:Fallback>
        <control shapeId="26637" r:id="rId7" name="Control 13"/>
      </mc:Fallback>
    </mc:AlternateContent>
    <mc:AlternateContent xmlns:mc="http://schemas.openxmlformats.org/markup-compatibility/2006">
      <mc:Choice Requires="x14">
        <control shapeId="26635" r:id="rId9" name="Control 11">
          <controlPr defaultSize="0" r:id="rId10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2</xdr:col>
                <xdr:colOff>99060</xdr:colOff>
                <xdr:row>6</xdr:row>
                <xdr:rowOff>53340</xdr:rowOff>
              </to>
            </anchor>
          </controlPr>
        </control>
      </mc:Choice>
      <mc:Fallback>
        <control shapeId="26635" r:id="rId9" name="Control 1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9310-F89E-447F-9C7B-DF21D4C67814}">
  <sheetPr codeName="Sheet11" filterMode="1"/>
  <dimension ref="A1:T525"/>
  <sheetViews>
    <sheetView topLeftCell="A473" workbookViewId="0">
      <selection activeCell="F494" sqref="F494"/>
    </sheetView>
  </sheetViews>
  <sheetFormatPr defaultRowHeight="13.8"/>
  <sheetData>
    <row r="1" spans="1:20" ht="14.4">
      <c r="A1" s="58"/>
      <c r="B1" s="12"/>
      <c r="C1" s="13"/>
      <c r="D1" s="58"/>
    </row>
    <row r="2" spans="1:20" ht="14.4">
      <c r="A2" s="58"/>
      <c r="B2" s="14"/>
      <c r="C2" s="58"/>
    </row>
    <row r="3" spans="1:20" ht="14.4">
      <c r="A3" s="58"/>
      <c r="B3" s="58"/>
      <c r="C3" s="58"/>
    </row>
    <row r="4" spans="1:20" ht="14.4">
      <c r="A4" s="58"/>
      <c r="B4" s="190"/>
      <c r="C4" s="190"/>
      <c r="D4" s="190"/>
      <c r="E4" s="190"/>
      <c r="F4" s="190"/>
      <c r="G4" s="190"/>
      <c r="H4" s="190"/>
      <c r="I4" s="190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58"/>
    </row>
    <row r="5" spans="1:20" ht="14.4" customHeight="1" thickBot="1">
      <c r="A5" s="58"/>
      <c r="B5" s="185" t="s">
        <v>28</v>
      </c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T5" s="190"/>
    </row>
    <row r="6" spans="1:20" ht="13.8" customHeight="1">
      <c r="A6" s="58"/>
      <c r="B6" s="15"/>
      <c r="C6" s="186"/>
      <c r="D6" s="186"/>
      <c r="E6" s="186"/>
      <c r="F6" s="186"/>
      <c r="G6" s="186"/>
      <c r="H6" s="186"/>
      <c r="I6" s="186"/>
      <c r="J6" s="186"/>
      <c r="K6" s="186"/>
      <c r="L6" s="15"/>
      <c r="M6" s="15"/>
      <c r="N6" s="3"/>
      <c r="T6" s="190"/>
    </row>
    <row r="7" spans="1:20" ht="14.4">
      <c r="A7" s="58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</row>
    <row r="8" spans="1:20" ht="14.4">
      <c r="A8" s="58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</row>
    <row r="9" spans="1:20" ht="14.4" customHeight="1">
      <c r="A9" s="58"/>
      <c r="B9" s="190" t="s">
        <v>29</v>
      </c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</row>
    <row r="10" spans="1:20" ht="14.4" customHeight="1" thickBot="1">
      <c r="A10" s="58"/>
      <c r="B10" s="187" t="s">
        <v>2912</v>
      </c>
      <c r="C10" s="188"/>
      <c r="D10" s="188"/>
      <c r="E10" s="188"/>
      <c r="F10" s="188"/>
      <c r="G10" s="188"/>
      <c r="H10" s="188"/>
      <c r="I10" s="188"/>
      <c r="J10" s="188"/>
      <c r="K10" s="188"/>
      <c r="L10" s="188"/>
      <c r="M10" s="188"/>
      <c r="N10" s="188"/>
      <c r="O10" s="188"/>
      <c r="P10" s="188"/>
      <c r="Q10" s="188"/>
      <c r="R10" s="188"/>
      <c r="S10" s="189"/>
      <c r="T10" s="190"/>
    </row>
    <row r="11" spans="1:20" ht="14.4" customHeight="1" thickBot="1">
      <c r="A11" s="58" t="s">
        <v>2832</v>
      </c>
      <c r="B11" s="19" t="s">
        <v>4</v>
      </c>
      <c r="C11" s="19" t="s">
        <v>5</v>
      </c>
      <c r="D11" s="19" t="s">
        <v>6</v>
      </c>
      <c r="E11" s="19" t="s">
        <v>31</v>
      </c>
      <c r="F11" s="19" t="s">
        <v>32</v>
      </c>
      <c r="G11" s="19" t="s">
        <v>33</v>
      </c>
      <c r="H11" s="19" t="s">
        <v>34</v>
      </c>
      <c r="I11" s="19" t="s">
        <v>35</v>
      </c>
      <c r="J11" s="19" t="s">
        <v>36</v>
      </c>
      <c r="K11" s="19" t="s">
        <v>37</v>
      </c>
      <c r="L11" s="16"/>
      <c r="M11" s="16"/>
      <c r="N11" s="16"/>
      <c r="O11" s="16"/>
      <c r="P11" s="16"/>
      <c r="Q11" s="16"/>
      <c r="R11" s="16"/>
      <c r="S11" s="22"/>
      <c r="T11" s="190"/>
    </row>
    <row r="12" spans="1:20" ht="27" hidden="1" thickBot="1">
      <c r="A12" s="58" t="str">
        <f>SUBSTITUTE(MID(E12,1,FIND("(",E12)-2)," ","")</f>
        <v>老112</v>
      </c>
      <c r="B12" s="29" t="s">
        <v>16</v>
      </c>
      <c r="C12" s="30" t="s">
        <v>17</v>
      </c>
      <c r="D12" s="31" t="s">
        <v>38</v>
      </c>
      <c r="E12" s="20" t="s">
        <v>39</v>
      </c>
      <c r="F12" s="20">
        <v>1.61</v>
      </c>
      <c r="G12" s="20">
        <v>2.08</v>
      </c>
      <c r="H12" s="20">
        <v>0.71</v>
      </c>
      <c r="I12" s="20">
        <v>0.75</v>
      </c>
      <c r="J12" s="20">
        <v>0</v>
      </c>
      <c r="K12" s="20">
        <v>5.1531000000000002</v>
      </c>
      <c r="L12" s="16"/>
      <c r="M12" s="16"/>
      <c r="N12" s="16"/>
      <c r="O12" s="16"/>
      <c r="P12" s="16"/>
      <c r="Q12" s="16"/>
      <c r="R12" s="16"/>
      <c r="S12" s="22"/>
      <c r="T12" s="190"/>
    </row>
    <row r="13" spans="1:20" ht="40.200000000000003" hidden="1" thickBot="1">
      <c r="A13" s="58" t="str">
        <f t="shared" ref="A13:A76" si="0">SUBSTITUTE(MID(E13,1,FIND("(",E13)-2)," ","")</f>
        <v>丁12</v>
      </c>
      <c r="B13" s="29" t="s">
        <v>16</v>
      </c>
      <c r="C13" s="30" t="s">
        <v>17</v>
      </c>
      <c r="D13" s="31" t="s">
        <v>38</v>
      </c>
      <c r="E13" s="20" t="s">
        <v>43</v>
      </c>
      <c r="F13" s="20">
        <v>1.61</v>
      </c>
      <c r="G13" s="20">
        <v>0.84</v>
      </c>
      <c r="H13" s="20">
        <v>1.01</v>
      </c>
      <c r="I13" s="20">
        <v>0.25</v>
      </c>
      <c r="J13" s="20">
        <v>0</v>
      </c>
      <c r="K13" s="20">
        <v>3.7161</v>
      </c>
      <c r="L13" s="16"/>
      <c r="M13" s="16"/>
      <c r="N13" s="16"/>
      <c r="O13" s="16"/>
      <c r="P13" s="16"/>
      <c r="Q13" s="16"/>
      <c r="R13" s="16"/>
      <c r="S13" s="22"/>
      <c r="T13" s="190"/>
    </row>
    <row r="14" spans="1:20" ht="40.200000000000003" hidden="1" thickBot="1">
      <c r="A14" s="58" t="str">
        <f t="shared" si="0"/>
        <v>老画2</v>
      </c>
      <c r="B14" s="29" t="s">
        <v>16</v>
      </c>
      <c r="C14" s="30" t="s">
        <v>17</v>
      </c>
      <c r="D14" s="31" t="s">
        <v>38</v>
      </c>
      <c r="E14" s="20" t="s">
        <v>40</v>
      </c>
      <c r="F14" s="20">
        <v>1.61</v>
      </c>
      <c r="G14" s="20">
        <v>0.69</v>
      </c>
      <c r="H14" s="20">
        <v>1.01</v>
      </c>
      <c r="I14" s="20">
        <v>0.25</v>
      </c>
      <c r="J14" s="20">
        <v>0</v>
      </c>
      <c r="K14" s="20">
        <v>3.5680000000000001</v>
      </c>
      <c r="L14" s="16"/>
      <c r="M14" s="16"/>
      <c r="N14" s="16"/>
      <c r="O14" s="16"/>
      <c r="P14" s="16"/>
      <c r="Q14" s="16"/>
      <c r="R14" s="16"/>
      <c r="S14" s="22"/>
      <c r="T14" s="190"/>
    </row>
    <row r="15" spans="1:20" ht="27" hidden="1" thickBot="1">
      <c r="A15" s="58" t="str">
        <f t="shared" si="0"/>
        <v>老年A1</v>
      </c>
      <c r="B15" s="29" t="s">
        <v>16</v>
      </c>
      <c r="C15" s="30" t="s">
        <v>17</v>
      </c>
      <c r="D15" s="31" t="s">
        <v>38</v>
      </c>
      <c r="E15" s="20" t="s">
        <v>45</v>
      </c>
      <c r="F15" s="20">
        <v>1.66</v>
      </c>
      <c r="G15" s="20">
        <v>0.28000000000000003</v>
      </c>
      <c r="H15" s="20">
        <v>1.05</v>
      </c>
      <c r="I15" s="20">
        <v>0.25</v>
      </c>
      <c r="J15" s="20">
        <v>0</v>
      </c>
      <c r="K15" s="20">
        <v>3.2360000000000002</v>
      </c>
      <c r="L15" s="16"/>
      <c r="M15" s="16"/>
      <c r="N15" s="16"/>
      <c r="O15" s="16"/>
      <c r="P15" s="16"/>
      <c r="Q15" s="16"/>
      <c r="R15" s="16"/>
      <c r="S15" s="22"/>
      <c r="T15" s="190"/>
    </row>
    <row r="16" spans="1:20" ht="27" hidden="1" thickBot="1">
      <c r="A16" s="58" t="str">
        <f t="shared" si="0"/>
        <v>L1</v>
      </c>
      <c r="B16" s="29" t="s">
        <v>16</v>
      </c>
      <c r="C16" s="30" t="s">
        <v>17</v>
      </c>
      <c r="D16" s="31" t="s">
        <v>38</v>
      </c>
      <c r="E16" s="20" t="s">
        <v>41</v>
      </c>
      <c r="F16" s="20">
        <v>1.61</v>
      </c>
      <c r="G16" s="20">
        <v>0.28000000000000003</v>
      </c>
      <c r="H16" s="20">
        <v>1.05</v>
      </c>
      <c r="I16" s="20">
        <v>0.25</v>
      </c>
      <c r="J16" s="20">
        <v>0</v>
      </c>
      <c r="K16" s="20">
        <v>3.1867000000000001</v>
      </c>
      <c r="L16" s="16"/>
      <c r="M16" s="16"/>
      <c r="N16" s="16"/>
      <c r="O16" s="16"/>
      <c r="P16" s="16"/>
      <c r="Q16" s="16"/>
      <c r="R16" s="16"/>
      <c r="S16" s="22"/>
      <c r="T16" s="190"/>
    </row>
    <row r="17" spans="1:20" ht="40.200000000000003" hidden="1" thickBot="1">
      <c r="A17" s="58" t="str">
        <f t="shared" si="0"/>
        <v>LNN1</v>
      </c>
      <c r="B17" s="29" t="s">
        <v>16</v>
      </c>
      <c r="C17" s="30" t="s">
        <v>17</v>
      </c>
      <c r="D17" s="31" t="s">
        <v>38</v>
      </c>
      <c r="E17" s="20" t="s">
        <v>50</v>
      </c>
      <c r="F17" s="20">
        <v>1.61</v>
      </c>
      <c r="G17" s="20">
        <v>0</v>
      </c>
      <c r="H17" s="20">
        <v>1.05</v>
      </c>
      <c r="I17" s="20">
        <v>0.5</v>
      </c>
      <c r="J17" s="20">
        <v>0</v>
      </c>
      <c r="K17" s="20">
        <v>3.1574</v>
      </c>
      <c r="L17" s="16"/>
      <c r="M17" s="16"/>
      <c r="N17" s="16"/>
      <c r="O17" s="16"/>
      <c r="P17" s="16"/>
      <c r="Q17" s="16"/>
      <c r="R17" s="16"/>
      <c r="S17" s="22"/>
      <c r="T17" s="190"/>
    </row>
    <row r="18" spans="1:20" ht="40.200000000000003" hidden="1" thickBot="1">
      <c r="A18" s="58" t="str">
        <f t="shared" si="0"/>
        <v>LNN2</v>
      </c>
      <c r="B18" s="29" t="s">
        <v>16</v>
      </c>
      <c r="C18" s="30" t="s">
        <v>17</v>
      </c>
      <c r="D18" s="31" t="s">
        <v>38</v>
      </c>
      <c r="E18" s="20" t="s">
        <v>48</v>
      </c>
      <c r="F18" s="20">
        <v>1.61</v>
      </c>
      <c r="G18" s="20">
        <v>0</v>
      </c>
      <c r="H18" s="20">
        <v>1.05</v>
      </c>
      <c r="I18" s="20">
        <v>0.5</v>
      </c>
      <c r="J18" s="20">
        <v>0</v>
      </c>
      <c r="K18" s="20">
        <v>3.1574</v>
      </c>
      <c r="L18" s="16"/>
      <c r="M18" s="16"/>
      <c r="N18" s="16"/>
      <c r="O18" s="16"/>
      <c r="P18" s="16"/>
      <c r="Q18" s="16"/>
      <c r="R18" s="16"/>
      <c r="S18" s="22"/>
      <c r="T18" s="190"/>
    </row>
    <row r="19" spans="1:20" ht="27" hidden="1" thickBot="1">
      <c r="A19" s="58" t="str">
        <f t="shared" si="0"/>
        <v>老</v>
      </c>
      <c r="B19" s="29" t="s">
        <v>16</v>
      </c>
      <c r="C19" s="30" t="s">
        <v>17</v>
      </c>
      <c r="D19" s="31" t="s">
        <v>38</v>
      </c>
      <c r="E19" s="20" t="s">
        <v>47</v>
      </c>
      <c r="F19" s="20">
        <v>1.61</v>
      </c>
      <c r="G19" s="20">
        <v>0.28000000000000003</v>
      </c>
      <c r="H19" s="20">
        <v>1.01</v>
      </c>
      <c r="I19" s="20">
        <v>0.25</v>
      </c>
      <c r="J19" s="20">
        <v>0</v>
      </c>
      <c r="K19" s="20">
        <v>3.1514000000000002</v>
      </c>
      <c r="L19" s="16"/>
      <c r="M19" s="16"/>
      <c r="N19" s="16"/>
      <c r="O19" s="16"/>
      <c r="P19" s="16"/>
      <c r="Q19" s="16"/>
      <c r="R19" s="16"/>
      <c r="S19" s="22"/>
      <c r="T19" s="190"/>
    </row>
    <row r="20" spans="1:20" ht="40.200000000000003" hidden="1" thickBot="1">
      <c r="A20" s="58" t="str">
        <f t="shared" si="0"/>
        <v>41</v>
      </c>
      <c r="B20" s="29" t="s">
        <v>16</v>
      </c>
      <c r="C20" s="30" t="s">
        <v>17</v>
      </c>
      <c r="D20" s="31" t="s">
        <v>38</v>
      </c>
      <c r="E20" s="20" t="s">
        <v>207</v>
      </c>
      <c r="F20" s="20">
        <v>1.61</v>
      </c>
      <c r="G20" s="20">
        <v>0.26</v>
      </c>
      <c r="H20" s="20">
        <v>1.01</v>
      </c>
      <c r="I20" s="20">
        <v>0.25</v>
      </c>
      <c r="J20" s="20">
        <v>0</v>
      </c>
      <c r="K20" s="20">
        <v>3.1358999999999999</v>
      </c>
      <c r="L20" s="16"/>
      <c r="M20" s="16"/>
      <c r="N20" s="16"/>
      <c r="O20" s="16"/>
      <c r="P20" s="16"/>
      <c r="Q20" s="16"/>
      <c r="R20" s="16"/>
      <c r="S20" s="22"/>
      <c r="T20" s="190"/>
    </row>
    <row r="21" spans="1:20" ht="40.200000000000003" hidden="1" thickBot="1">
      <c r="A21" s="58" t="str">
        <f t="shared" si="0"/>
        <v>LN1</v>
      </c>
      <c r="B21" s="29" t="s">
        <v>16</v>
      </c>
      <c r="C21" s="30" t="s">
        <v>17</v>
      </c>
      <c r="D21" s="31" t="s">
        <v>38</v>
      </c>
      <c r="E21" s="20" t="s">
        <v>49</v>
      </c>
      <c r="F21" s="20">
        <v>1.61</v>
      </c>
      <c r="G21" s="20">
        <v>0</v>
      </c>
      <c r="H21" s="20">
        <v>1.01</v>
      </c>
      <c r="I21" s="20">
        <v>0.5</v>
      </c>
      <c r="J21" s="20">
        <v>0</v>
      </c>
      <c r="K21" s="20">
        <v>3.1236999999999999</v>
      </c>
      <c r="L21" s="16"/>
      <c r="M21" s="16"/>
      <c r="N21" s="16"/>
      <c r="O21" s="16"/>
      <c r="P21" s="16"/>
      <c r="Q21" s="16"/>
      <c r="R21" s="16"/>
      <c r="S21" s="22"/>
      <c r="T21" s="190"/>
    </row>
    <row r="22" spans="1:20" ht="53.4" hidden="1" thickBot="1">
      <c r="A22" s="58" t="str">
        <f t="shared" si="0"/>
        <v>老一</v>
      </c>
      <c r="B22" s="29" t="s">
        <v>16</v>
      </c>
      <c r="C22" s="30" t="s">
        <v>17</v>
      </c>
      <c r="D22" s="31" t="s">
        <v>38</v>
      </c>
      <c r="E22" s="20" t="s">
        <v>53</v>
      </c>
      <c r="F22" s="20">
        <v>1.61</v>
      </c>
      <c r="G22" s="20">
        <v>0</v>
      </c>
      <c r="H22" s="20">
        <v>1.01</v>
      </c>
      <c r="I22" s="20">
        <v>0.5</v>
      </c>
      <c r="J22" s="20">
        <v>0</v>
      </c>
      <c r="K22" s="20">
        <v>3.1236999999999999</v>
      </c>
      <c r="L22" s="16"/>
      <c r="M22" s="16"/>
      <c r="N22" s="16"/>
      <c r="O22" s="16"/>
      <c r="P22" s="16"/>
      <c r="Q22" s="16"/>
      <c r="R22" s="16"/>
      <c r="S22" s="22"/>
      <c r="T22" s="190"/>
    </row>
    <row r="23" spans="1:20" ht="27" hidden="1" thickBot="1">
      <c r="A23" s="58" t="str">
        <f t="shared" si="0"/>
        <v>老年11</v>
      </c>
      <c r="B23" s="29" t="s">
        <v>16</v>
      </c>
      <c r="C23" s="30" t="s">
        <v>17</v>
      </c>
      <c r="D23" s="31" t="s">
        <v>38</v>
      </c>
      <c r="E23" s="20" t="s">
        <v>57</v>
      </c>
      <c r="F23" s="20">
        <v>1.61</v>
      </c>
      <c r="G23" s="20">
        <v>0</v>
      </c>
      <c r="H23" s="20">
        <v>1.01</v>
      </c>
      <c r="I23" s="20">
        <v>0.5</v>
      </c>
      <c r="J23" s="20">
        <v>0</v>
      </c>
      <c r="K23" s="20">
        <v>3.1236999999999999</v>
      </c>
      <c r="L23" s="16"/>
      <c r="M23" s="16"/>
      <c r="N23" s="16"/>
      <c r="O23" s="16"/>
      <c r="P23" s="16"/>
      <c r="Q23" s="16"/>
      <c r="R23" s="16"/>
      <c r="S23" s="22"/>
      <c r="T23" s="190"/>
    </row>
    <row r="24" spans="1:20" ht="40.200000000000003" hidden="1" thickBot="1">
      <c r="A24" s="58" t="str">
        <f t="shared" si="0"/>
        <v>老松1</v>
      </c>
      <c r="B24" s="29" t="s">
        <v>16</v>
      </c>
      <c r="C24" s="30" t="s">
        <v>17</v>
      </c>
      <c r="D24" s="31" t="s">
        <v>38</v>
      </c>
      <c r="E24" s="59" t="s">
        <v>42</v>
      </c>
      <c r="F24" s="20">
        <v>1.61</v>
      </c>
      <c r="G24" s="20">
        <v>0.14000000000000001</v>
      </c>
      <c r="H24" s="20">
        <v>1.01</v>
      </c>
      <c r="I24" s="20">
        <v>0.25</v>
      </c>
      <c r="J24" s="20">
        <v>0</v>
      </c>
      <c r="K24" s="20">
        <v>3.0164</v>
      </c>
      <c r="L24" s="16"/>
      <c r="M24" s="16"/>
      <c r="N24" s="16"/>
      <c r="O24" s="16"/>
      <c r="P24" s="16"/>
      <c r="Q24" s="16"/>
      <c r="R24" s="16"/>
      <c r="S24" s="22"/>
      <c r="T24" s="190"/>
    </row>
    <row r="25" spans="1:20" ht="53.4" hidden="1" thickBot="1">
      <c r="A25" s="58" t="str">
        <f t="shared" si="0"/>
        <v>l121</v>
      </c>
      <c r="B25" s="29" t="s">
        <v>16</v>
      </c>
      <c r="C25" s="30" t="s">
        <v>17</v>
      </c>
      <c r="D25" s="31" t="s">
        <v>38</v>
      </c>
      <c r="E25" s="20" t="s">
        <v>44</v>
      </c>
      <c r="F25" s="20">
        <v>1.61</v>
      </c>
      <c r="G25" s="20">
        <v>0.14000000000000001</v>
      </c>
      <c r="H25" s="20">
        <v>1.01</v>
      </c>
      <c r="I25" s="20">
        <v>0.25</v>
      </c>
      <c r="J25" s="20">
        <v>0</v>
      </c>
      <c r="K25" s="20">
        <v>3.0125000000000002</v>
      </c>
      <c r="L25" s="16"/>
      <c r="M25" s="16"/>
      <c r="N25" s="16"/>
      <c r="O25" s="16"/>
      <c r="P25" s="16"/>
      <c r="Q25" s="16"/>
      <c r="R25" s="16"/>
      <c r="S25" s="22"/>
      <c r="T25" s="190"/>
    </row>
    <row r="26" spans="1:20" ht="40.200000000000003" hidden="1" thickBot="1">
      <c r="A26" s="58" t="str">
        <f t="shared" si="0"/>
        <v>老年01</v>
      </c>
      <c r="B26" s="29" t="s">
        <v>16</v>
      </c>
      <c r="C26" s="30" t="s">
        <v>17</v>
      </c>
      <c r="D26" s="31" t="s">
        <v>38</v>
      </c>
      <c r="E26" s="20" t="s">
        <v>54</v>
      </c>
      <c r="F26" s="20">
        <v>1.61</v>
      </c>
      <c r="G26" s="20">
        <v>0</v>
      </c>
      <c r="H26" s="20">
        <v>1.01</v>
      </c>
      <c r="I26" s="20">
        <v>0.25</v>
      </c>
      <c r="J26" s="20">
        <v>0</v>
      </c>
      <c r="K26" s="20">
        <v>2.8744999999999998</v>
      </c>
      <c r="L26" s="16"/>
      <c r="M26" s="16"/>
      <c r="N26" s="16"/>
      <c r="O26" s="16"/>
      <c r="P26" s="16"/>
      <c r="Q26" s="16"/>
      <c r="R26" s="16"/>
      <c r="S26" s="22"/>
      <c r="T26" s="190"/>
    </row>
    <row r="27" spans="1:20" ht="53.4" hidden="1" thickBot="1">
      <c r="A27" s="58" t="str">
        <f t="shared" si="0"/>
        <v>lll1</v>
      </c>
      <c r="B27" s="29" t="s">
        <v>16</v>
      </c>
      <c r="C27" s="30" t="s">
        <v>17</v>
      </c>
      <c r="D27" s="31" t="s">
        <v>38</v>
      </c>
      <c r="E27" s="20" t="s">
        <v>182</v>
      </c>
      <c r="F27" s="20">
        <v>1.61</v>
      </c>
      <c r="G27" s="20">
        <v>0</v>
      </c>
      <c r="H27" s="20">
        <v>1.01</v>
      </c>
      <c r="I27" s="20">
        <v>0.25</v>
      </c>
      <c r="J27" s="20">
        <v>0</v>
      </c>
      <c r="K27" s="20">
        <v>2.8736999999999999</v>
      </c>
      <c r="L27" s="16"/>
      <c r="M27" s="16"/>
      <c r="N27" s="16"/>
      <c r="O27" s="16"/>
      <c r="P27" s="16"/>
      <c r="Q27" s="16"/>
      <c r="R27" s="16"/>
      <c r="S27" s="22"/>
      <c r="T27" s="190"/>
    </row>
    <row r="28" spans="1:20" ht="40.200000000000003" hidden="1" thickBot="1">
      <c r="A28" s="58" t="str">
        <f t="shared" si="0"/>
        <v>1老</v>
      </c>
      <c r="B28" s="29" t="s">
        <v>16</v>
      </c>
      <c r="C28" s="30" t="s">
        <v>17</v>
      </c>
      <c r="D28" s="31" t="s">
        <v>38</v>
      </c>
      <c r="E28" s="20" t="s">
        <v>58</v>
      </c>
      <c r="F28" s="20">
        <v>1.61</v>
      </c>
      <c r="G28" s="20">
        <v>0</v>
      </c>
      <c r="H28" s="20">
        <v>1.01</v>
      </c>
      <c r="I28" s="20">
        <v>0.25</v>
      </c>
      <c r="J28" s="20">
        <v>0</v>
      </c>
      <c r="K28" s="20">
        <v>2.8736999999999999</v>
      </c>
      <c r="L28" s="16"/>
      <c r="M28" s="16"/>
      <c r="N28" s="16"/>
      <c r="O28" s="16"/>
      <c r="P28" s="16"/>
      <c r="Q28" s="16"/>
      <c r="R28" s="16"/>
      <c r="S28" s="22"/>
      <c r="T28" s="190"/>
    </row>
    <row r="29" spans="1:20" ht="40.200000000000003" hidden="1" thickBot="1">
      <c r="A29" s="58" t="str">
        <f t="shared" si="0"/>
        <v>2老</v>
      </c>
      <c r="B29" s="29" t="s">
        <v>16</v>
      </c>
      <c r="C29" s="30" t="s">
        <v>17</v>
      </c>
      <c r="D29" s="31" t="s">
        <v>38</v>
      </c>
      <c r="E29" s="20" t="s">
        <v>59</v>
      </c>
      <c r="F29" s="20">
        <v>1.61</v>
      </c>
      <c r="G29" s="20">
        <v>0</v>
      </c>
      <c r="H29" s="20">
        <v>1.01</v>
      </c>
      <c r="I29" s="20">
        <v>0.25</v>
      </c>
      <c r="J29" s="20">
        <v>0</v>
      </c>
      <c r="K29" s="20">
        <v>2.8736999999999999</v>
      </c>
      <c r="L29" s="16"/>
      <c r="M29" s="16"/>
      <c r="N29" s="16"/>
      <c r="O29" s="16"/>
      <c r="P29" s="16"/>
      <c r="Q29" s="16"/>
      <c r="R29" s="16"/>
      <c r="S29" s="22"/>
      <c r="T29" s="190"/>
    </row>
    <row r="30" spans="1:20" ht="53.4" hidden="1" thickBot="1">
      <c r="A30" s="58" t="str">
        <f t="shared" si="0"/>
        <v>老年O1</v>
      </c>
      <c r="B30" s="29" t="s">
        <v>16</v>
      </c>
      <c r="C30" s="30" t="s">
        <v>17</v>
      </c>
      <c r="D30" s="31" t="s">
        <v>38</v>
      </c>
      <c r="E30" s="20" t="s">
        <v>60</v>
      </c>
      <c r="F30" s="20">
        <v>1.61</v>
      </c>
      <c r="G30" s="20">
        <v>0</v>
      </c>
      <c r="H30" s="20">
        <v>1.01</v>
      </c>
      <c r="I30" s="20">
        <v>0.25</v>
      </c>
      <c r="J30" s="20">
        <v>0</v>
      </c>
      <c r="K30" s="20">
        <v>2.8736999999999999</v>
      </c>
      <c r="L30" s="16"/>
      <c r="M30" s="16"/>
      <c r="N30" s="16"/>
      <c r="O30" s="16"/>
      <c r="P30" s="16"/>
      <c r="Q30" s="16"/>
      <c r="R30" s="16"/>
      <c r="S30" s="22"/>
      <c r="T30" s="190"/>
    </row>
    <row r="31" spans="1:20" ht="40.200000000000003" hidden="1" thickBot="1">
      <c r="A31" s="58" t="str">
        <f t="shared" si="0"/>
        <v>老老4</v>
      </c>
      <c r="B31" s="29" t="s">
        <v>16</v>
      </c>
      <c r="C31" s="30" t="s">
        <v>17</v>
      </c>
      <c r="D31" s="31" t="s">
        <v>38</v>
      </c>
      <c r="E31" s="20" t="s">
        <v>52</v>
      </c>
      <c r="F31" s="20">
        <v>1.61</v>
      </c>
      <c r="G31" s="20">
        <v>0</v>
      </c>
      <c r="H31" s="20">
        <v>1.01</v>
      </c>
      <c r="I31" s="20">
        <v>0.25</v>
      </c>
      <c r="J31" s="20">
        <v>0</v>
      </c>
      <c r="K31" s="20">
        <v>2.8736999999999999</v>
      </c>
      <c r="L31" s="16"/>
      <c r="M31" s="16"/>
      <c r="N31" s="16"/>
      <c r="O31" s="16"/>
      <c r="P31" s="16"/>
      <c r="Q31" s="16"/>
      <c r="R31" s="16"/>
      <c r="S31" s="22"/>
      <c r="T31" s="190"/>
    </row>
    <row r="32" spans="1:20" ht="40.200000000000003" hidden="1" thickBot="1">
      <c r="A32" s="58" t="str">
        <f t="shared" si="0"/>
        <v>42</v>
      </c>
      <c r="B32" s="29" t="s">
        <v>16</v>
      </c>
      <c r="C32" s="30" t="s">
        <v>17</v>
      </c>
      <c r="D32" s="31" t="s">
        <v>38</v>
      </c>
      <c r="E32" s="20" t="s">
        <v>208</v>
      </c>
      <c r="F32" s="20">
        <v>1.61</v>
      </c>
      <c r="G32" s="20">
        <v>0</v>
      </c>
      <c r="H32" s="20">
        <v>1.01</v>
      </c>
      <c r="I32" s="20">
        <v>0.25</v>
      </c>
      <c r="J32" s="20">
        <v>0</v>
      </c>
      <c r="K32" s="20">
        <v>2.8736999999999999</v>
      </c>
      <c r="L32" s="16"/>
      <c r="M32" s="16"/>
      <c r="N32" s="16"/>
      <c r="O32" s="16"/>
      <c r="P32" s="16"/>
      <c r="Q32" s="16"/>
      <c r="R32" s="16"/>
      <c r="S32" s="22"/>
      <c r="T32" s="190"/>
    </row>
    <row r="33" spans="1:20" ht="40.200000000000003" hidden="1" thickBot="1">
      <c r="A33" s="58" t="str">
        <f t="shared" si="0"/>
        <v>LL1</v>
      </c>
      <c r="B33" s="29" t="s">
        <v>16</v>
      </c>
      <c r="C33" s="30" t="s">
        <v>17</v>
      </c>
      <c r="D33" s="31" t="s">
        <v>38</v>
      </c>
      <c r="E33" s="20" t="s">
        <v>62</v>
      </c>
      <c r="F33" s="20">
        <v>1.61</v>
      </c>
      <c r="G33" s="20">
        <v>0</v>
      </c>
      <c r="H33" s="20">
        <v>1.01</v>
      </c>
      <c r="I33" s="20">
        <v>0.25</v>
      </c>
      <c r="J33" s="20">
        <v>0</v>
      </c>
      <c r="K33" s="20">
        <v>2.8736999999999999</v>
      </c>
      <c r="L33" s="16"/>
      <c r="M33" s="16"/>
      <c r="N33" s="16"/>
      <c r="O33" s="16"/>
      <c r="P33" s="16"/>
      <c r="Q33" s="16"/>
      <c r="R33" s="16"/>
      <c r="S33" s="22"/>
      <c r="T33" s="190"/>
    </row>
    <row r="34" spans="1:20" ht="27" hidden="1" thickBot="1">
      <c r="A34" s="58" t="str">
        <f t="shared" si="0"/>
        <v>老年A</v>
      </c>
      <c r="B34" s="29" t="s">
        <v>16</v>
      </c>
      <c r="C34" s="30" t="s">
        <v>17</v>
      </c>
      <c r="D34" s="31" t="s">
        <v>38</v>
      </c>
      <c r="E34" s="20" t="s">
        <v>56</v>
      </c>
      <c r="F34" s="20">
        <v>1.61</v>
      </c>
      <c r="G34" s="20">
        <v>0</v>
      </c>
      <c r="H34" s="20">
        <v>1.01</v>
      </c>
      <c r="I34" s="20">
        <v>0.25</v>
      </c>
      <c r="J34" s="20">
        <v>0</v>
      </c>
      <c r="K34" s="20">
        <v>2.8736999999999999</v>
      </c>
      <c r="L34" s="16"/>
      <c r="M34" s="16"/>
      <c r="N34" s="16"/>
      <c r="O34" s="16"/>
      <c r="P34" s="16"/>
      <c r="Q34" s="16"/>
      <c r="R34" s="16"/>
      <c r="S34" s="22"/>
      <c r="T34" s="190"/>
    </row>
    <row r="35" spans="1:20" ht="40.200000000000003" hidden="1" thickBot="1">
      <c r="A35" s="58" t="str">
        <f t="shared" si="0"/>
        <v>11老年</v>
      </c>
      <c r="B35" s="29" t="s">
        <v>16</v>
      </c>
      <c r="C35" s="30" t="s">
        <v>17</v>
      </c>
      <c r="D35" s="31" t="s">
        <v>38</v>
      </c>
      <c r="E35" s="20" t="s">
        <v>55</v>
      </c>
      <c r="F35" s="20">
        <v>1.61</v>
      </c>
      <c r="G35" s="20">
        <v>0</v>
      </c>
      <c r="H35" s="20">
        <v>1.01</v>
      </c>
      <c r="I35" s="20">
        <v>0.25</v>
      </c>
      <c r="J35" s="20">
        <v>0</v>
      </c>
      <c r="K35" s="20">
        <v>2.8736999999999999</v>
      </c>
      <c r="L35" s="16"/>
      <c r="M35" s="16"/>
      <c r="N35" s="16"/>
      <c r="O35" s="16"/>
      <c r="P35" s="16"/>
      <c r="Q35" s="16"/>
      <c r="R35" s="16"/>
      <c r="S35" s="22"/>
      <c r="T35" s="190"/>
    </row>
    <row r="36" spans="1:20" ht="40.200000000000003" hidden="1" thickBot="1">
      <c r="A36" s="58" t="str">
        <f t="shared" si="0"/>
        <v>22老年</v>
      </c>
      <c r="B36" s="29" t="s">
        <v>16</v>
      </c>
      <c r="C36" s="30" t="s">
        <v>17</v>
      </c>
      <c r="D36" s="31" t="s">
        <v>38</v>
      </c>
      <c r="E36" s="20" t="s">
        <v>51</v>
      </c>
      <c r="F36" s="20">
        <v>1.61</v>
      </c>
      <c r="G36" s="20">
        <v>0</v>
      </c>
      <c r="H36" s="20">
        <v>1.01</v>
      </c>
      <c r="I36" s="20">
        <v>0.25</v>
      </c>
      <c r="J36" s="20">
        <v>0</v>
      </c>
      <c r="K36" s="20">
        <v>2.8736999999999999</v>
      </c>
      <c r="L36" s="16"/>
      <c r="M36" s="16"/>
      <c r="N36" s="16"/>
      <c r="O36" s="16"/>
      <c r="P36" s="16"/>
      <c r="Q36" s="16"/>
      <c r="R36" s="16"/>
      <c r="S36" s="22"/>
      <c r="T36" s="190"/>
    </row>
    <row r="37" spans="1:20" ht="40.200000000000003" hidden="1" thickBot="1">
      <c r="A37" s="58" t="str">
        <f t="shared" si="0"/>
        <v>丁11</v>
      </c>
      <c r="B37" s="29" t="s">
        <v>16</v>
      </c>
      <c r="C37" s="30" t="s">
        <v>17</v>
      </c>
      <c r="D37" s="31" t="s">
        <v>38</v>
      </c>
      <c r="E37" s="20" t="s">
        <v>46</v>
      </c>
      <c r="F37" s="20">
        <v>1.61</v>
      </c>
      <c r="G37" s="20">
        <v>0</v>
      </c>
      <c r="H37" s="20">
        <v>1.01</v>
      </c>
      <c r="I37" s="20">
        <v>0.25</v>
      </c>
      <c r="J37" s="20">
        <v>0</v>
      </c>
      <c r="K37" s="20">
        <v>2.8736999999999999</v>
      </c>
      <c r="L37" s="16"/>
      <c r="M37" s="16"/>
      <c r="N37" s="16"/>
      <c r="O37" s="16"/>
      <c r="P37" s="16"/>
      <c r="Q37" s="16"/>
      <c r="R37" s="16"/>
      <c r="S37" s="22"/>
      <c r="T37" s="190"/>
    </row>
    <row r="38" spans="1:20" ht="40.200000000000003" hidden="1" thickBot="1">
      <c r="A38" s="58" t="str">
        <f t="shared" si="0"/>
        <v>老年111</v>
      </c>
      <c r="B38" s="29" t="s">
        <v>16</v>
      </c>
      <c r="C38" s="30" t="s">
        <v>17</v>
      </c>
      <c r="D38" s="31" t="s">
        <v>38</v>
      </c>
      <c r="E38" s="20" t="s">
        <v>61</v>
      </c>
      <c r="F38" s="20">
        <v>1.61</v>
      </c>
      <c r="G38" s="20">
        <v>0</v>
      </c>
      <c r="H38" s="20">
        <v>1.01</v>
      </c>
      <c r="I38" s="20">
        <v>0.25</v>
      </c>
      <c r="J38" s="20">
        <v>0</v>
      </c>
      <c r="K38" s="20">
        <v>2.8736999999999999</v>
      </c>
      <c r="L38" s="16"/>
      <c r="M38" s="16"/>
      <c r="N38" s="16"/>
      <c r="O38" s="16"/>
      <c r="P38" s="16"/>
      <c r="Q38" s="16"/>
      <c r="R38" s="16"/>
      <c r="S38" s="22"/>
      <c r="T38" s="190"/>
    </row>
    <row r="39" spans="1:20" ht="27" hidden="1" thickBot="1">
      <c r="A39" s="58" t="str">
        <f t="shared" si="0"/>
        <v>ln</v>
      </c>
      <c r="B39" s="29" t="s">
        <v>16</v>
      </c>
      <c r="C39" s="30" t="s">
        <v>17</v>
      </c>
      <c r="D39" s="31" t="s">
        <v>38</v>
      </c>
      <c r="E39" s="20" t="s">
        <v>64</v>
      </c>
      <c r="F39" s="20">
        <v>1.61</v>
      </c>
      <c r="G39" s="20">
        <v>0</v>
      </c>
      <c r="H39" s="20">
        <v>0.71</v>
      </c>
      <c r="I39" s="20">
        <v>0.5</v>
      </c>
      <c r="J39" s="20">
        <v>0</v>
      </c>
      <c r="K39" s="20">
        <v>2.8199000000000001</v>
      </c>
      <c r="L39" s="16"/>
      <c r="M39" s="16"/>
      <c r="N39" s="16"/>
      <c r="O39" s="16"/>
      <c r="P39" s="16"/>
      <c r="Q39" s="16"/>
      <c r="R39" s="16"/>
      <c r="S39" s="22"/>
      <c r="T39" s="190"/>
    </row>
    <row r="40" spans="1:20" ht="27" hidden="1" thickBot="1">
      <c r="A40" s="58" t="str">
        <f t="shared" si="0"/>
        <v>老年22</v>
      </c>
      <c r="B40" s="29" t="s">
        <v>16</v>
      </c>
      <c r="C40" s="30" t="s">
        <v>17</v>
      </c>
      <c r="D40" s="31" t="s">
        <v>38</v>
      </c>
      <c r="E40" s="20" t="s">
        <v>63</v>
      </c>
      <c r="F40" s="20">
        <v>1.61</v>
      </c>
      <c r="G40" s="20">
        <v>0</v>
      </c>
      <c r="H40" s="20">
        <v>0.71</v>
      </c>
      <c r="I40" s="20">
        <v>0.5</v>
      </c>
      <c r="J40" s="20">
        <v>0</v>
      </c>
      <c r="K40" s="20">
        <v>2.8199000000000001</v>
      </c>
      <c r="L40" s="16"/>
      <c r="M40" s="16"/>
      <c r="N40" s="16"/>
      <c r="O40" s="16"/>
      <c r="P40" s="16"/>
      <c r="Q40" s="16"/>
      <c r="R40" s="16"/>
      <c r="S40" s="22"/>
      <c r="T40" s="190"/>
    </row>
    <row r="41" spans="1:20" ht="40.200000000000003" hidden="1" thickBot="1">
      <c r="A41" s="58" t="str">
        <f t="shared" si="0"/>
        <v>老年222</v>
      </c>
      <c r="B41" s="29" t="s">
        <v>16</v>
      </c>
      <c r="C41" s="30" t="s">
        <v>17</v>
      </c>
      <c r="D41" s="31" t="s">
        <v>38</v>
      </c>
      <c r="E41" s="20" t="s">
        <v>66</v>
      </c>
      <c r="F41" s="20">
        <v>1.61</v>
      </c>
      <c r="G41" s="20">
        <v>0</v>
      </c>
      <c r="H41" s="20">
        <v>0.71</v>
      </c>
      <c r="I41" s="20">
        <v>0.25</v>
      </c>
      <c r="J41" s="20">
        <v>0</v>
      </c>
      <c r="K41" s="20">
        <v>2.5699000000000001</v>
      </c>
      <c r="L41" s="16"/>
      <c r="M41" s="16"/>
      <c r="N41" s="16"/>
      <c r="O41" s="16"/>
      <c r="P41" s="16"/>
      <c r="Q41" s="16"/>
      <c r="R41" s="16"/>
      <c r="S41" s="22"/>
      <c r="T41" s="190"/>
    </row>
    <row r="42" spans="1:20" ht="40.200000000000003" hidden="1" thickBot="1">
      <c r="A42" s="58" t="str">
        <f t="shared" si="0"/>
        <v>LL2</v>
      </c>
      <c r="B42" s="29" t="s">
        <v>16</v>
      </c>
      <c r="C42" s="30" t="s">
        <v>17</v>
      </c>
      <c r="D42" s="31" t="s">
        <v>38</v>
      </c>
      <c r="E42" s="20" t="s">
        <v>65</v>
      </c>
      <c r="F42" s="20">
        <v>1.61</v>
      </c>
      <c r="G42" s="20">
        <v>0</v>
      </c>
      <c r="H42" s="20">
        <v>0.71</v>
      </c>
      <c r="I42" s="20">
        <v>0.25</v>
      </c>
      <c r="J42" s="20">
        <v>0</v>
      </c>
      <c r="K42" s="20">
        <v>2.5699000000000001</v>
      </c>
      <c r="L42" s="16"/>
      <c r="M42" s="16"/>
      <c r="N42" s="16"/>
      <c r="O42" s="16"/>
      <c r="P42" s="16"/>
      <c r="Q42" s="16"/>
      <c r="R42" s="16"/>
      <c r="S42" s="22"/>
      <c r="T42" s="190"/>
    </row>
    <row r="43" spans="1:20" ht="27" hidden="1" thickBot="1">
      <c r="A43" s="58" t="str">
        <f t="shared" si="0"/>
        <v>青212</v>
      </c>
      <c r="B43" s="29" t="s">
        <v>16</v>
      </c>
      <c r="C43" s="30" t="s">
        <v>17</v>
      </c>
      <c r="D43" s="32" t="s">
        <v>67</v>
      </c>
      <c r="E43" s="20" t="s">
        <v>68</v>
      </c>
      <c r="F43" s="20">
        <v>0.54</v>
      </c>
      <c r="G43" s="20">
        <v>1.21</v>
      </c>
      <c r="H43" s="20">
        <v>0.93</v>
      </c>
      <c r="I43" s="20">
        <v>0.26</v>
      </c>
      <c r="J43" s="20">
        <v>0.53</v>
      </c>
      <c r="K43" s="20">
        <v>3.4617</v>
      </c>
      <c r="L43" s="16"/>
      <c r="M43" s="16"/>
      <c r="N43" s="16"/>
      <c r="O43" s="16"/>
      <c r="P43" s="16"/>
      <c r="Q43" s="16"/>
      <c r="R43" s="16"/>
      <c r="S43" s="22"/>
      <c r="T43" s="190"/>
    </row>
    <row r="44" spans="1:20" ht="40.200000000000003" hidden="1" thickBot="1">
      <c r="A44" s="58" t="str">
        <f t="shared" si="0"/>
        <v>青竹3</v>
      </c>
      <c r="B44" s="29" t="s">
        <v>16</v>
      </c>
      <c r="C44" s="30" t="s">
        <v>17</v>
      </c>
      <c r="D44" s="32" t="s">
        <v>67</v>
      </c>
      <c r="E44" s="59" t="s">
        <v>79</v>
      </c>
      <c r="F44" s="20">
        <v>0.54</v>
      </c>
      <c r="G44" s="20">
        <v>1.41</v>
      </c>
      <c r="H44" s="20">
        <v>0.65</v>
      </c>
      <c r="I44" s="20">
        <v>0.09</v>
      </c>
      <c r="J44" s="20">
        <v>0.56000000000000005</v>
      </c>
      <c r="K44" s="20">
        <v>3.2505999999999999</v>
      </c>
      <c r="L44" s="16"/>
      <c r="M44" s="16"/>
      <c r="N44" s="16"/>
      <c r="O44" s="16"/>
      <c r="P44" s="16"/>
      <c r="Q44" s="16"/>
      <c r="R44" s="16"/>
      <c r="S44" s="22"/>
      <c r="T44" s="190"/>
    </row>
    <row r="45" spans="1:20" ht="40.200000000000003" hidden="1" thickBot="1">
      <c r="A45" s="58" t="str">
        <f t="shared" si="0"/>
        <v>QS1</v>
      </c>
      <c r="B45" s="29" t="s">
        <v>16</v>
      </c>
      <c r="C45" s="30" t="s">
        <v>17</v>
      </c>
      <c r="D45" s="32" t="s">
        <v>67</v>
      </c>
      <c r="E45" s="20" t="s">
        <v>69</v>
      </c>
      <c r="F45" s="20">
        <v>0.54</v>
      </c>
      <c r="G45" s="20">
        <v>0.81</v>
      </c>
      <c r="H45" s="20">
        <v>0.96</v>
      </c>
      <c r="I45" s="20">
        <v>0.17</v>
      </c>
      <c r="J45" s="20">
        <v>0.56000000000000005</v>
      </c>
      <c r="K45" s="20">
        <v>3.0413000000000001</v>
      </c>
      <c r="L45" s="16"/>
      <c r="M45" s="16"/>
      <c r="N45" s="16"/>
      <c r="O45" s="16"/>
      <c r="P45" s="16"/>
      <c r="Q45" s="16"/>
      <c r="R45" s="16"/>
      <c r="S45" s="22"/>
      <c r="T45" s="190"/>
    </row>
    <row r="46" spans="1:20" ht="40.200000000000003" hidden="1" thickBot="1">
      <c r="A46" s="58" t="str">
        <f t="shared" si="0"/>
        <v>QS2</v>
      </c>
      <c r="B46" s="29" t="s">
        <v>16</v>
      </c>
      <c r="C46" s="30" t="s">
        <v>17</v>
      </c>
      <c r="D46" s="32" t="s">
        <v>67</v>
      </c>
      <c r="E46" s="20" t="s">
        <v>70</v>
      </c>
      <c r="F46" s="20">
        <v>0.54</v>
      </c>
      <c r="G46" s="20">
        <v>0.73</v>
      </c>
      <c r="H46" s="20">
        <v>0.93</v>
      </c>
      <c r="I46" s="20">
        <v>0.17</v>
      </c>
      <c r="J46" s="20">
        <v>0.49</v>
      </c>
      <c r="K46" s="20">
        <v>2.8595999999999999</v>
      </c>
      <c r="L46" s="16"/>
      <c r="M46" s="16"/>
      <c r="N46" s="16"/>
      <c r="O46" s="16"/>
      <c r="P46" s="16"/>
      <c r="Q46" s="16"/>
      <c r="R46" s="16"/>
      <c r="S46" s="22"/>
      <c r="T46" s="190"/>
    </row>
    <row r="47" spans="1:20" ht="27" hidden="1" thickBot="1">
      <c r="A47" s="58" t="str">
        <f t="shared" si="0"/>
        <v>Q1</v>
      </c>
      <c r="B47" s="29" t="s">
        <v>16</v>
      </c>
      <c r="C47" s="30" t="s">
        <v>17</v>
      </c>
      <c r="D47" s="32" t="s">
        <v>67</v>
      </c>
      <c r="E47" s="20" t="s">
        <v>72</v>
      </c>
      <c r="F47" s="20">
        <v>0.54</v>
      </c>
      <c r="G47" s="20">
        <v>0.68</v>
      </c>
      <c r="H47" s="20">
        <v>0.93</v>
      </c>
      <c r="I47" s="20">
        <v>0.09</v>
      </c>
      <c r="J47" s="20">
        <v>0.52</v>
      </c>
      <c r="K47" s="20">
        <v>2.7544</v>
      </c>
      <c r="L47" s="16"/>
      <c r="M47" s="16"/>
      <c r="N47" s="16"/>
      <c r="O47" s="16"/>
      <c r="P47" s="16"/>
      <c r="Q47" s="16"/>
      <c r="R47" s="16"/>
      <c r="S47" s="22"/>
      <c r="T47" s="190"/>
    </row>
    <row r="48" spans="1:20" ht="40.200000000000003" hidden="1" thickBot="1">
      <c r="A48" s="58" t="str">
        <f t="shared" si="0"/>
        <v>青书1</v>
      </c>
      <c r="B48" s="29" t="s">
        <v>16</v>
      </c>
      <c r="C48" s="30" t="s">
        <v>17</v>
      </c>
      <c r="D48" s="32" t="s">
        <v>67</v>
      </c>
      <c r="E48" s="20" t="s">
        <v>76</v>
      </c>
      <c r="F48" s="20">
        <v>0.54</v>
      </c>
      <c r="G48" s="20">
        <v>0.47</v>
      </c>
      <c r="H48" s="20">
        <v>0.93</v>
      </c>
      <c r="I48" s="20">
        <v>0.09</v>
      </c>
      <c r="J48" s="20">
        <v>0.66</v>
      </c>
      <c r="K48" s="20">
        <v>2.6793</v>
      </c>
      <c r="L48" s="16"/>
      <c r="M48" s="16"/>
      <c r="N48" s="16"/>
      <c r="O48" s="16"/>
      <c r="P48" s="16"/>
      <c r="Q48" s="16"/>
      <c r="R48" s="16"/>
      <c r="S48" s="22"/>
      <c r="T48" s="190"/>
    </row>
    <row r="49" spans="1:20" ht="40.200000000000003" hidden="1" thickBot="1">
      <c r="A49" s="58" t="str">
        <f t="shared" si="0"/>
        <v>青青1</v>
      </c>
      <c r="B49" s="29" t="s">
        <v>16</v>
      </c>
      <c r="C49" s="30" t="s">
        <v>17</v>
      </c>
      <c r="D49" s="32" t="s">
        <v>67</v>
      </c>
      <c r="E49" s="20" t="s">
        <v>73</v>
      </c>
      <c r="F49" s="20">
        <v>0.54</v>
      </c>
      <c r="G49" s="20">
        <v>0.54</v>
      </c>
      <c r="H49" s="20">
        <v>0.96</v>
      </c>
      <c r="I49" s="20">
        <v>0.09</v>
      </c>
      <c r="J49" s="20">
        <v>0.52</v>
      </c>
      <c r="K49" s="20">
        <v>2.6400999999999999</v>
      </c>
      <c r="L49" s="16"/>
      <c r="M49" s="16"/>
      <c r="N49" s="16"/>
      <c r="O49" s="16"/>
      <c r="P49" s="16"/>
      <c r="Q49" s="16"/>
      <c r="R49" s="16"/>
      <c r="S49" s="22"/>
      <c r="T49" s="190"/>
    </row>
    <row r="50" spans="1:20" ht="40.200000000000003" hidden="1" thickBot="1">
      <c r="A50" s="58" t="str">
        <f t="shared" si="0"/>
        <v>丙11</v>
      </c>
      <c r="B50" s="29" t="s">
        <v>16</v>
      </c>
      <c r="C50" s="30" t="s">
        <v>17</v>
      </c>
      <c r="D50" s="32" t="s">
        <v>67</v>
      </c>
      <c r="E50" s="20" t="s">
        <v>75</v>
      </c>
      <c r="F50" s="20">
        <v>0.54</v>
      </c>
      <c r="G50" s="20">
        <v>0.57999999999999996</v>
      </c>
      <c r="H50" s="20">
        <v>0.93</v>
      </c>
      <c r="I50" s="20">
        <v>0.09</v>
      </c>
      <c r="J50" s="20">
        <v>0.47</v>
      </c>
      <c r="K50" s="20">
        <v>2.6122000000000001</v>
      </c>
      <c r="L50" s="16"/>
      <c r="M50" s="16"/>
      <c r="N50" s="16"/>
      <c r="O50" s="16"/>
      <c r="P50" s="16"/>
      <c r="Q50" s="16"/>
      <c r="R50" s="16"/>
      <c r="S50" s="22"/>
      <c r="T50" s="190"/>
    </row>
    <row r="51" spans="1:20" ht="27" hidden="1" thickBot="1">
      <c r="A51" s="58" t="str">
        <f t="shared" si="0"/>
        <v>青年A1</v>
      </c>
      <c r="B51" s="29" t="s">
        <v>16</v>
      </c>
      <c r="C51" s="30" t="s">
        <v>17</v>
      </c>
      <c r="D51" s="32" t="s">
        <v>67</v>
      </c>
      <c r="E51" s="20" t="s">
        <v>92</v>
      </c>
      <c r="F51" s="20">
        <v>0.55000000000000004</v>
      </c>
      <c r="G51" s="20">
        <v>0.48</v>
      </c>
      <c r="H51" s="20">
        <v>0.93</v>
      </c>
      <c r="I51" s="20">
        <v>0.09</v>
      </c>
      <c r="J51" s="20">
        <v>0.53</v>
      </c>
      <c r="K51" s="20">
        <v>2.5834999999999999</v>
      </c>
      <c r="L51" s="16"/>
      <c r="M51" s="16"/>
      <c r="N51" s="16"/>
      <c r="O51" s="16"/>
      <c r="P51" s="16"/>
      <c r="Q51" s="16"/>
      <c r="R51" s="16"/>
      <c r="S51" s="22"/>
      <c r="T51" s="190"/>
    </row>
    <row r="52" spans="1:20" ht="27" hidden="1" thickBot="1">
      <c r="A52" s="58" t="str">
        <f t="shared" si="0"/>
        <v>青年A</v>
      </c>
      <c r="B52" s="29" t="s">
        <v>16</v>
      </c>
      <c r="C52" s="30" t="s">
        <v>17</v>
      </c>
      <c r="D52" s="32" t="s">
        <v>67</v>
      </c>
      <c r="E52" s="20" t="s">
        <v>71</v>
      </c>
      <c r="F52" s="20">
        <v>0.54</v>
      </c>
      <c r="G52" s="20">
        <v>0.34</v>
      </c>
      <c r="H52" s="20">
        <v>0.93</v>
      </c>
      <c r="I52" s="20">
        <v>0.09</v>
      </c>
      <c r="J52" s="20">
        <v>0.62</v>
      </c>
      <c r="K52" s="20">
        <v>2.5194999999999999</v>
      </c>
      <c r="L52" s="16"/>
      <c r="M52" s="16"/>
      <c r="N52" s="16"/>
      <c r="O52" s="16"/>
      <c r="P52" s="16"/>
      <c r="Q52" s="16"/>
      <c r="R52" s="16"/>
      <c r="S52" s="22"/>
      <c r="T52" s="190"/>
    </row>
    <row r="53" spans="1:20" ht="40.200000000000003" hidden="1" thickBot="1">
      <c r="A53" s="58" t="str">
        <f t="shared" si="0"/>
        <v>青年01</v>
      </c>
      <c r="B53" s="29" t="s">
        <v>16</v>
      </c>
      <c r="C53" s="30" t="s">
        <v>17</v>
      </c>
      <c r="D53" s="32" t="s">
        <v>67</v>
      </c>
      <c r="E53" s="20" t="s">
        <v>93</v>
      </c>
      <c r="F53" s="20">
        <v>0.54</v>
      </c>
      <c r="G53" s="20">
        <v>0.38</v>
      </c>
      <c r="H53" s="20">
        <v>0.96</v>
      </c>
      <c r="I53" s="20">
        <v>0.09</v>
      </c>
      <c r="J53" s="20">
        <v>0.54</v>
      </c>
      <c r="K53" s="20">
        <v>2.5055999999999998</v>
      </c>
      <c r="L53" s="16"/>
      <c r="M53" s="16"/>
      <c r="N53" s="16"/>
      <c r="O53" s="16"/>
      <c r="P53" s="16"/>
      <c r="Q53" s="16"/>
      <c r="R53" s="16"/>
      <c r="S53" s="22"/>
      <c r="T53" s="190"/>
    </row>
    <row r="54" spans="1:20" ht="53.4" hidden="1" thickBot="1">
      <c r="A54" s="58" t="str">
        <f t="shared" si="0"/>
        <v>青少年T1</v>
      </c>
      <c r="B54" s="29" t="s">
        <v>16</v>
      </c>
      <c r="C54" s="30" t="s">
        <v>17</v>
      </c>
      <c r="D54" s="32" t="s">
        <v>67</v>
      </c>
      <c r="E54" s="20" t="s">
        <v>84</v>
      </c>
      <c r="F54" s="20">
        <v>0.54</v>
      </c>
      <c r="G54" s="20">
        <v>0.5</v>
      </c>
      <c r="H54" s="20">
        <v>0.96</v>
      </c>
      <c r="I54" s="20">
        <v>0.09</v>
      </c>
      <c r="J54" s="20">
        <v>0.41</v>
      </c>
      <c r="K54" s="20">
        <v>2.4882</v>
      </c>
      <c r="L54" s="16"/>
      <c r="M54" s="16"/>
      <c r="N54" s="16"/>
      <c r="O54" s="16"/>
      <c r="P54" s="16"/>
      <c r="Q54" s="16"/>
      <c r="R54" s="16"/>
      <c r="S54" s="22"/>
      <c r="T54" s="190"/>
    </row>
    <row r="55" spans="1:20" ht="40.200000000000003" hidden="1" thickBot="1">
      <c r="A55" s="58" t="str">
        <f t="shared" si="0"/>
        <v>青年02</v>
      </c>
      <c r="B55" s="29" t="s">
        <v>16</v>
      </c>
      <c r="C55" s="30" t="s">
        <v>17</v>
      </c>
      <c r="D55" s="32" t="s">
        <v>67</v>
      </c>
      <c r="E55" s="20" t="s">
        <v>95</v>
      </c>
      <c r="F55" s="20">
        <v>0.54</v>
      </c>
      <c r="G55" s="20">
        <v>0.38</v>
      </c>
      <c r="H55" s="20">
        <v>0.93</v>
      </c>
      <c r="I55" s="20">
        <v>0.09</v>
      </c>
      <c r="J55" s="20">
        <v>0.52</v>
      </c>
      <c r="K55" s="20">
        <v>2.4544000000000001</v>
      </c>
      <c r="L55" s="16"/>
      <c r="M55" s="16"/>
      <c r="N55" s="16"/>
      <c r="O55" s="16"/>
      <c r="P55" s="16"/>
      <c r="Q55" s="16"/>
      <c r="R55" s="16"/>
      <c r="S55" s="22"/>
      <c r="T55" s="190"/>
    </row>
    <row r="56" spans="1:20" ht="53.4" hidden="1" thickBot="1">
      <c r="A56" s="58" t="str">
        <f t="shared" si="0"/>
        <v>青少年T2</v>
      </c>
      <c r="B56" s="29" t="s">
        <v>16</v>
      </c>
      <c r="C56" s="30" t="s">
        <v>17</v>
      </c>
      <c r="D56" s="32" t="s">
        <v>67</v>
      </c>
      <c r="E56" s="20" t="s">
        <v>89</v>
      </c>
      <c r="F56" s="20">
        <v>0.54</v>
      </c>
      <c r="G56" s="20">
        <v>0.5</v>
      </c>
      <c r="H56" s="20">
        <v>0.93</v>
      </c>
      <c r="I56" s="20">
        <v>0.09</v>
      </c>
      <c r="J56" s="20">
        <v>0.39</v>
      </c>
      <c r="K56" s="20">
        <v>2.4376000000000002</v>
      </c>
      <c r="L56" s="16"/>
      <c r="M56" s="16"/>
      <c r="N56" s="16"/>
      <c r="O56" s="16"/>
      <c r="P56" s="16"/>
      <c r="Q56" s="16"/>
      <c r="R56" s="16"/>
      <c r="S56" s="22"/>
      <c r="T56" s="190"/>
    </row>
    <row r="57" spans="1:20" ht="40.200000000000003" hidden="1" thickBot="1">
      <c r="A57" s="58" t="str">
        <f t="shared" si="0"/>
        <v>青年1</v>
      </c>
      <c r="B57" s="29" t="s">
        <v>16</v>
      </c>
      <c r="C57" s="30" t="s">
        <v>17</v>
      </c>
      <c r="D57" s="32" t="s">
        <v>67</v>
      </c>
      <c r="E57" s="20" t="s">
        <v>82</v>
      </c>
      <c r="F57" s="20">
        <v>0.54</v>
      </c>
      <c r="G57" s="20">
        <v>0.26</v>
      </c>
      <c r="H57" s="20">
        <v>0.96</v>
      </c>
      <c r="I57" s="20">
        <v>0.17</v>
      </c>
      <c r="J57" s="20">
        <v>0.51</v>
      </c>
      <c r="K57" s="20">
        <v>2.4367999999999999</v>
      </c>
      <c r="L57" s="16"/>
      <c r="M57" s="16"/>
      <c r="N57" s="16"/>
      <c r="O57" s="16"/>
      <c r="P57" s="16"/>
      <c r="Q57" s="16"/>
      <c r="R57" s="16"/>
      <c r="S57" s="22"/>
      <c r="T57" s="190"/>
    </row>
    <row r="58" spans="1:20" ht="53.4" hidden="1" thickBot="1">
      <c r="A58" s="58" t="str">
        <f t="shared" si="0"/>
        <v>QSSS1</v>
      </c>
      <c r="B58" s="29" t="s">
        <v>16</v>
      </c>
      <c r="C58" s="30" t="s">
        <v>17</v>
      </c>
      <c r="D58" s="32" t="s">
        <v>67</v>
      </c>
      <c r="E58" s="20" t="s">
        <v>86</v>
      </c>
      <c r="F58" s="20">
        <v>0.54</v>
      </c>
      <c r="G58" s="20">
        <v>0.25</v>
      </c>
      <c r="H58" s="20">
        <v>0.93</v>
      </c>
      <c r="I58" s="20">
        <v>0.17</v>
      </c>
      <c r="J58" s="20">
        <v>0.53</v>
      </c>
      <c r="K58" s="20">
        <v>2.4232</v>
      </c>
      <c r="L58" s="16"/>
      <c r="M58" s="16"/>
      <c r="N58" s="16"/>
      <c r="O58" s="16"/>
      <c r="P58" s="16"/>
      <c r="Q58" s="16"/>
      <c r="R58" s="16"/>
      <c r="S58" s="22"/>
      <c r="T58" s="190"/>
    </row>
    <row r="59" spans="1:20" ht="53.4" hidden="1" thickBot="1">
      <c r="A59" s="58" t="str">
        <f t="shared" si="0"/>
        <v>qqq3</v>
      </c>
      <c r="B59" s="29" t="s">
        <v>16</v>
      </c>
      <c r="C59" s="30" t="s">
        <v>17</v>
      </c>
      <c r="D59" s="32" t="s">
        <v>67</v>
      </c>
      <c r="E59" s="20" t="s">
        <v>74</v>
      </c>
      <c r="F59" s="20">
        <v>0.54</v>
      </c>
      <c r="G59" s="20">
        <v>1.1000000000000001</v>
      </c>
      <c r="H59" s="20">
        <v>0.65</v>
      </c>
      <c r="I59" s="20">
        <v>0.09</v>
      </c>
      <c r="J59" s="20">
        <v>0</v>
      </c>
      <c r="K59" s="20">
        <v>2.3755000000000002</v>
      </c>
      <c r="L59" s="16"/>
      <c r="M59" s="16"/>
      <c r="N59" s="16"/>
      <c r="O59" s="16"/>
      <c r="P59" s="16"/>
      <c r="Q59" s="16"/>
      <c r="R59" s="16"/>
      <c r="S59" s="22"/>
      <c r="T59" s="190"/>
    </row>
    <row r="60" spans="1:20" ht="53.4" hidden="1" thickBot="1">
      <c r="A60" s="58" t="str">
        <f t="shared" si="0"/>
        <v>q1121</v>
      </c>
      <c r="B60" s="29" t="s">
        <v>16</v>
      </c>
      <c r="C60" s="30" t="s">
        <v>17</v>
      </c>
      <c r="D60" s="32" t="s">
        <v>67</v>
      </c>
      <c r="E60" s="20" t="s">
        <v>90</v>
      </c>
      <c r="F60" s="20">
        <v>0.54</v>
      </c>
      <c r="G60" s="20">
        <v>0.26</v>
      </c>
      <c r="H60" s="20">
        <v>0.96</v>
      </c>
      <c r="I60" s="20">
        <v>0.09</v>
      </c>
      <c r="J60" s="20">
        <v>0.49</v>
      </c>
      <c r="K60" s="20">
        <v>2.3351000000000002</v>
      </c>
      <c r="L60" s="16"/>
      <c r="M60" s="16"/>
      <c r="N60" s="16"/>
      <c r="O60" s="16"/>
      <c r="P60" s="16"/>
      <c r="Q60" s="16"/>
      <c r="R60" s="16"/>
      <c r="S60" s="22"/>
      <c r="T60" s="190"/>
    </row>
    <row r="61" spans="1:20" ht="27" hidden="1" thickBot="1">
      <c r="A61" s="58" t="str">
        <f t="shared" si="0"/>
        <v>青年22</v>
      </c>
      <c r="B61" s="29" t="s">
        <v>16</v>
      </c>
      <c r="C61" s="30" t="s">
        <v>17</v>
      </c>
      <c r="D61" s="32" t="s">
        <v>67</v>
      </c>
      <c r="E61" s="20" t="s">
        <v>80</v>
      </c>
      <c r="F61" s="20">
        <v>0.54</v>
      </c>
      <c r="G61" s="20">
        <v>0.2</v>
      </c>
      <c r="H61" s="20">
        <v>0.93</v>
      </c>
      <c r="I61" s="20">
        <v>0.17</v>
      </c>
      <c r="J61" s="20">
        <v>0.48</v>
      </c>
      <c r="K61" s="20">
        <v>2.3182</v>
      </c>
      <c r="L61" s="16"/>
      <c r="M61" s="16"/>
      <c r="N61" s="16"/>
      <c r="O61" s="16"/>
      <c r="P61" s="16"/>
      <c r="Q61" s="16"/>
      <c r="R61" s="16"/>
      <c r="S61" s="22"/>
      <c r="T61" s="190"/>
    </row>
    <row r="62" spans="1:20" ht="53.4" hidden="1" thickBot="1">
      <c r="A62" s="58" t="str">
        <f t="shared" si="0"/>
        <v>q212</v>
      </c>
      <c r="B62" s="29" t="s">
        <v>16</v>
      </c>
      <c r="C62" s="30" t="s">
        <v>17</v>
      </c>
      <c r="D62" s="32" t="s">
        <v>67</v>
      </c>
      <c r="E62" s="20" t="s">
        <v>91</v>
      </c>
      <c r="F62" s="20">
        <v>0.54</v>
      </c>
      <c r="G62" s="20">
        <v>0.26</v>
      </c>
      <c r="H62" s="20">
        <v>0.93</v>
      </c>
      <c r="I62" s="20">
        <v>0.09</v>
      </c>
      <c r="J62" s="20">
        <v>0.49</v>
      </c>
      <c r="K62" s="20">
        <v>2.3043</v>
      </c>
      <c r="L62" s="16"/>
      <c r="M62" s="16"/>
      <c r="N62" s="16"/>
      <c r="O62" s="16"/>
      <c r="P62" s="16"/>
      <c r="Q62" s="16"/>
      <c r="R62" s="16"/>
      <c r="S62" s="22"/>
      <c r="T62" s="190"/>
    </row>
    <row r="63" spans="1:20" ht="40.200000000000003" hidden="1" thickBot="1">
      <c r="A63" s="58" t="str">
        <f t="shared" si="0"/>
        <v>青年111</v>
      </c>
      <c r="B63" s="29" t="s">
        <v>16</v>
      </c>
      <c r="C63" s="30" t="s">
        <v>17</v>
      </c>
      <c r="D63" s="32" t="s">
        <v>67</v>
      </c>
      <c r="E63" s="20" t="s">
        <v>85</v>
      </c>
      <c r="F63" s="20">
        <v>0.54</v>
      </c>
      <c r="G63" s="20">
        <v>0.19</v>
      </c>
      <c r="H63" s="20">
        <v>0.93</v>
      </c>
      <c r="I63" s="20">
        <v>0.09</v>
      </c>
      <c r="J63" s="20">
        <v>0.56000000000000005</v>
      </c>
      <c r="K63" s="20">
        <v>2.3010000000000002</v>
      </c>
      <c r="L63" s="16"/>
      <c r="M63" s="16"/>
      <c r="N63" s="16"/>
      <c r="O63" s="16"/>
      <c r="P63" s="16"/>
      <c r="Q63" s="16"/>
      <c r="R63" s="16"/>
      <c r="S63" s="22"/>
      <c r="T63" s="190"/>
    </row>
    <row r="64" spans="1:20" ht="40.200000000000003" hidden="1" thickBot="1">
      <c r="A64" s="58" t="str">
        <f t="shared" si="0"/>
        <v>1青</v>
      </c>
      <c r="B64" s="29" t="s">
        <v>16</v>
      </c>
      <c r="C64" s="30" t="s">
        <v>17</v>
      </c>
      <c r="D64" s="32" t="s">
        <v>67</v>
      </c>
      <c r="E64" s="20" t="s">
        <v>99</v>
      </c>
      <c r="F64" s="20">
        <v>0.54</v>
      </c>
      <c r="G64" s="20">
        <v>0.16</v>
      </c>
      <c r="H64" s="20">
        <v>0.93</v>
      </c>
      <c r="I64" s="20">
        <v>0.09</v>
      </c>
      <c r="J64" s="20">
        <v>0.54</v>
      </c>
      <c r="K64" s="20">
        <v>2.2536</v>
      </c>
      <c r="L64" s="16"/>
      <c r="M64" s="16"/>
      <c r="N64" s="16"/>
      <c r="O64" s="16"/>
      <c r="P64" s="16"/>
      <c r="Q64" s="16"/>
      <c r="R64" s="16"/>
      <c r="S64" s="22"/>
      <c r="T64" s="190"/>
    </row>
    <row r="65" spans="1:20" ht="53.4" hidden="1" thickBot="1">
      <c r="A65" s="58" t="str">
        <f t="shared" si="0"/>
        <v>青二</v>
      </c>
      <c r="B65" s="29" t="s">
        <v>16</v>
      </c>
      <c r="C65" s="30" t="s">
        <v>17</v>
      </c>
      <c r="D65" s="32" t="s">
        <v>67</v>
      </c>
      <c r="E65" s="20" t="s">
        <v>87</v>
      </c>
      <c r="F65" s="20">
        <v>0.54</v>
      </c>
      <c r="G65" s="20">
        <v>0.08</v>
      </c>
      <c r="H65" s="20">
        <v>0.93</v>
      </c>
      <c r="I65" s="20">
        <v>0.17</v>
      </c>
      <c r="J65" s="20">
        <v>0.53</v>
      </c>
      <c r="K65" s="20">
        <v>2.2465999999999999</v>
      </c>
      <c r="L65" s="16"/>
      <c r="M65" s="16"/>
      <c r="N65" s="16"/>
      <c r="O65" s="16"/>
      <c r="P65" s="16"/>
      <c r="Q65" s="16"/>
      <c r="R65" s="16"/>
      <c r="S65" s="22"/>
      <c r="T65" s="190"/>
    </row>
    <row r="66" spans="1:20" ht="40.200000000000003" hidden="1" thickBot="1">
      <c r="A66" s="58" t="str">
        <f t="shared" si="0"/>
        <v>qq1</v>
      </c>
      <c r="B66" s="29" t="s">
        <v>16</v>
      </c>
      <c r="C66" s="30" t="s">
        <v>17</v>
      </c>
      <c r="D66" s="32" t="s">
        <v>67</v>
      </c>
      <c r="E66" s="20" t="s">
        <v>88</v>
      </c>
      <c r="F66" s="20">
        <v>0.54</v>
      </c>
      <c r="G66" s="20">
        <v>0.2</v>
      </c>
      <c r="H66" s="20">
        <v>0.96</v>
      </c>
      <c r="I66" s="20">
        <v>0.09</v>
      </c>
      <c r="J66" s="20">
        <v>0.44</v>
      </c>
      <c r="K66" s="20">
        <v>2.2256999999999998</v>
      </c>
      <c r="L66" s="16"/>
      <c r="M66" s="16"/>
      <c r="N66" s="16"/>
      <c r="O66" s="16"/>
      <c r="P66" s="16"/>
      <c r="Q66" s="16"/>
      <c r="R66" s="16"/>
      <c r="S66" s="22"/>
      <c r="T66" s="190"/>
    </row>
    <row r="67" spans="1:20" ht="40.200000000000003" hidden="1" thickBot="1">
      <c r="A67" s="58" t="str">
        <f t="shared" si="0"/>
        <v>青年one</v>
      </c>
      <c r="B67" s="29" t="s">
        <v>16</v>
      </c>
      <c r="C67" s="30" t="s">
        <v>17</v>
      </c>
      <c r="D67" s="32" t="s">
        <v>67</v>
      </c>
      <c r="E67" s="20" t="s">
        <v>102</v>
      </c>
      <c r="F67" s="20">
        <v>0.54</v>
      </c>
      <c r="G67" s="20">
        <v>0.13</v>
      </c>
      <c r="H67" s="20">
        <v>0.93</v>
      </c>
      <c r="I67" s="20">
        <v>0.09</v>
      </c>
      <c r="J67" s="20">
        <v>0.52</v>
      </c>
      <c r="K67" s="20">
        <v>2.2044000000000001</v>
      </c>
      <c r="L67" s="16"/>
      <c r="M67" s="16"/>
      <c r="N67" s="16"/>
      <c r="O67" s="16"/>
      <c r="P67" s="16"/>
      <c r="Q67" s="16"/>
      <c r="R67" s="16"/>
      <c r="S67" s="22"/>
      <c r="T67" s="190"/>
    </row>
    <row r="68" spans="1:20" ht="40.200000000000003" hidden="1" thickBot="1">
      <c r="A68" s="58" t="str">
        <f t="shared" si="0"/>
        <v>31</v>
      </c>
      <c r="B68" s="29" t="s">
        <v>16</v>
      </c>
      <c r="C68" s="30" t="s">
        <v>17</v>
      </c>
      <c r="D68" s="32" t="s">
        <v>67</v>
      </c>
      <c r="E68" s="20" t="s">
        <v>209</v>
      </c>
      <c r="F68" s="20">
        <v>0.54</v>
      </c>
      <c r="G68" s="20">
        <v>0.06</v>
      </c>
      <c r="H68" s="20">
        <v>0.93</v>
      </c>
      <c r="I68" s="20">
        <v>0.09</v>
      </c>
      <c r="J68" s="20">
        <v>0.45</v>
      </c>
      <c r="K68" s="20">
        <v>2.0743</v>
      </c>
      <c r="L68" s="16"/>
      <c r="M68" s="16"/>
      <c r="N68" s="16"/>
      <c r="O68" s="16"/>
      <c r="P68" s="16"/>
      <c r="Q68" s="16"/>
      <c r="R68" s="16"/>
      <c r="S68" s="22"/>
      <c r="T68" s="190"/>
    </row>
    <row r="69" spans="1:20" ht="40.200000000000003" hidden="1" thickBot="1">
      <c r="A69" s="58" t="str">
        <f t="shared" si="0"/>
        <v>青竹2</v>
      </c>
      <c r="B69" s="29" t="s">
        <v>16</v>
      </c>
      <c r="C69" s="30" t="s">
        <v>17</v>
      </c>
      <c r="D69" s="32" t="s">
        <v>67</v>
      </c>
      <c r="E69" s="59" t="s">
        <v>100</v>
      </c>
      <c r="F69" s="20">
        <v>0.54</v>
      </c>
      <c r="G69" s="20">
        <v>0</v>
      </c>
      <c r="H69" s="20">
        <v>0.96</v>
      </c>
      <c r="I69" s="20">
        <v>0.09</v>
      </c>
      <c r="J69" s="20">
        <v>0.46</v>
      </c>
      <c r="K69" s="20">
        <v>2.0493000000000001</v>
      </c>
      <c r="L69" s="16"/>
      <c r="M69" s="16"/>
      <c r="N69" s="16"/>
      <c r="O69" s="16"/>
      <c r="P69" s="16"/>
      <c r="Q69" s="16"/>
      <c r="R69" s="16"/>
      <c r="S69" s="22"/>
      <c r="T69" s="190"/>
    </row>
    <row r="70" spans="1:20" ht="40.200000000000003" hidden="1" thickBot="1">
      <c r="A70" s="58" t="str">
        <f t="shared" si="0"/>
        <v>青竹1</v>
      </c>
      <c r="B70" s="29" t="s">
        <v>16</v>
      </c>
      <c r="C70" s="30" t="s">
        <v>17</v>
      </c>
      <c r="D70" s="32" t="s">
        <v>67</v>
      </c>
      <c r="E70" s="59" t="s">
        <v>104</v>
      </c>
      <c r="F70" s="20">
        <v>0.54</v>
      </c>
      <c r="G70" s="20">
        <v>0</v>
      </c>
      <c r="H70" s="20">
        <v>0.93</v>
      </c>
      <c r="I70" s="20">
        <v>0.09</v>
      </c>
      <c r="J70" s="20">
        <v>0.47</v>
      </c>
      <c r="K70" s="20">
        <v>2.0278999999999998</v>
      </c>
      <c r="L70" s="16"/>
      <c r="M70" s="16"/>
      <c r="N70" s="16"/>
      <c r="O70" s="16"/>
      <c r="P70" s="16"/>
      <c r="Q70" s="16"/>
      <c r="R70" s="16"/>
      <c r="S70" s="22"/>
      <c r="T70" s="190"/>
    </row>
    <row r="71" spans="1:20" ht="27" hidden="1" thickBot="1">
      <c r="A71" s="58" t="str">
        <f t="shared" si="0"/>
        <v>Q2</v>
      </c>
      <c r="B71" s="29" t="s">
        <v>16</v>
      </c>
      <c r="C71" s="30" t="s">
        <v>17</v>
      </c>
      <c r="D71" s="32" t="s">
        <v>67</v>
      </c>
      <c r="E71" s="20" t="s">
        <v>78</v>
      </c>
      <c r="F71" s="20">
        <v>0.54</v>
      </c>
      <c r="G71" s="20">
        <v>0.4</v>
      </c>
      <c r="H71" s="20">
        <v>0.96</v>
      </c>
      <c r="I71" s="20">
        <v>0.09</v>
      </c>
      <c r="J71" s="20">
        <v>0</v>
      </c>
      <c r="K71" s="20">
        <v>1.9831000000000001</v>
      </c>
      <c r="L71" s="16"/>
      <c r="M71" s="16"/>
      <c r="N71" s="16"/>
      <c r="O71" s="16"/>
      <c r="P71" s="16"/>
      <c r="Q71" s="16"/>
      <c r="R71" s="16"/>
      <c r="S71" s="22"/>
      <c r="T71" s="190"/>
    </row>
    <row r="72" spans="1:20" ht="40.200000000000003" hidden="1" thickBot="1">
      <c r="A72" s="58" t="str">
        <f t="shared" si="0"/>
        <v>青青2</v>
      </c>
      <c r="B72" s="29" t="s">
        <v>16</v>
      </c>
      <c r="C72" s="30" t="s">
        <v>17</v>
      </c>
      <c r="D72" s="32" t="s">
        <v>67</v>
      </c>
      <c r="E72" s="20" t="s">
        <v>77</v>
      </c>
      <c r="F72" s="20">
        <v>0.54</v>
      </c>
      <c r="G72" s="20">
        <v>0.4</v>
      </c>
      <c r="H72" s="20">
        <v>0.93</v>
      </c>
      <c r="I72" s="20">
        <v>0.09</v>
      </c>
      <c r="J72" s="20">
        <v>0</v>
      </c>
      <c r="K72" s="20">
        <v>1.9521999999999999</v>
      </c>
      <c r="L72" s="16"/>
      <c r="M72" s="16"/>
      <c r="N72" s="16"/>
      <c r="O72" s="16"/>
      <c r="P72" s="16"/>
      <c r="Q72" s="16"/>
      <c r="R72" s="16"/>
      <c r="S72" s="22"/>
      <c r="T72" s="190"/>
    </row>
    <row r="73" spans="1:20" ht="53.4" hidden="1" thickBot="1">
      <c r="A73" s="58" t="str">
        <f t="shared" si="0"/>
        <v>qqq1</v>
      </c>
      <c r="B73" s="29" t="s">
        <v>16</v>
      </c>
      <c r="C73" s="30" t="s">
        <v>17</v>
      </c>
      <c r="D73" s="32" t="s">
        <v>67</v>
      </c>
      <c r="E73" s="20" t="s">
        <v>113</v>
      </c>
      <c r="F73" s="20">
        <v>0.54</v>
      </c>
      <c r="G73" s="20">
        <v>0.16</v>
      </c>
      <c r="H73" s="20">
        <v>0.68</v>
      </c>
      <c r="I73" s="20">
        <v>0.09</v>
      </c>
      <c r="J73" s="20">
        <v>0.47</v>
      </c>
      <c r="K73" s="20">
        <v>1.9410000000000001</v>
      </c>
      <c r="L73" s="16"/>
      <c r="M73" s="16"/>
      <c r="N73" s="16"/>
      <c r="O73" s="16"/>
      <c r="P73" s="16"/>
      <c r="Q73" s="16"/>
      <c r="R73" s="16"/>
      <c r="S73" s="22"/>
      <c r="T73" s="190"/>
    </row>
    <row r="74" spans="1:20" ht="53.4" hidden="1" thickBot="1">
      <c r="A74" s="58" t="str">
        <f t="shared" si="0"/>
        <v>青一</v>
      </c>
      <c r="B74" s="29" t="s">
        <v>16</v>
      </c>
      <c r="C74" s="30" t="s">
        <v>17</v>
      </c>
      <c r="D74" s="32" t="s">
        <v>67</v>
      </c>
      <c r="E74" s="20" t="s">
        <v>105</v>
      </c>
      <c r="F74" s="20">
        <v>0.54</v>
      </c>
      <c r="G74" s="20">
        <v>0.08</v>
      </c>
      <c r="H74" s="20">
        <v>0.68</v>
      </c>
      <c r="I74" s="20">
        <v>0.17</v>
      </c>
      <c r="J74" s="20">
        <v>0.44</v>
      </c>
      <c r="K74" s="20">
        <v>1.9155</v>
      </c>
      <c r="L74" s="16"/>
      <c r="M74" s="16"/>
      <c r="N74" s="16"/>
      <c r="O74" s="16"/>
      <c r="P74" s="16"/>
      <c r="Q74" s="16"/>
      <c r="R74" s="16"/>
      <c r="S74" s="22"/>
      <c r="T74" s="190"/>
    </row>
    <row r="75" spans="1:20" ht="27" hidden="1" thickBot="1">
      <c r="A75" s="58" t="str">
        <f t="shared" si="0"/>
        <v>青年B</v>
      </c>
      <c r="B75" s="29" t="s">
        <v>16</v>
      </c>
      <c r="C75" s="30" t="s">
        <v>17</v>
      </c>
      <c r="D75" s="32" t="s">
        <v>67</v>
      </c>
      <c r="E75" s="20" t="s">
        <v>103</v>
      </c>
      <c r="F75" s="20">
        <v>0.54</v>
      </c>
      <c r="G75" s="20">
        <v>0</v>
      </c>
      <c r="H75" s="20">
        <v>0.96</v>
      </c>
      <c r="I75" s="20">
        <v>0.09</v>
      </c>
      <c r="J75" s="20">
        <v>0.28999999999999998</v>
      </c>
      <c r="K75" s="20">
        <v>1.8774999999999999</v>
      </c>
      <c r="L75" s="16"/>
      <c r="M75" s="16"/>
      <c r="N75" s="16"/>
      <c r="O75" s="16"/>
      <c r="P75" s="16"/>
      <c r="Q75" s="16"/>
      <c r="R75" s="16"/>
      <c r="S75" s="22"/>
      <c r="T75" s="190"/>
    </row>
    <row r="76" spans="1:20" ht="27" hidden="1" thickBot="1">
      <c r="A76" s="58" t="str">
        <f t="shared" si="0"/>
        <v>青年11</v>
      </c>
      <c r="B76" s="29" t="s">
        <v>16</v>
      </c>
      <c r="C76" s="30" t="s">
        <v>17</v>
      </c>
      <c r="D76" s="32" t="s">
        <v>67</v>
      </c>
      <c r="E76" s="20" t="s">
        <v>83</v>
      </c>
      <c r="F76" s="20">
        <v>0.54</v>
      </c>
      <c r="G76" s="20">
        <v>0.15</v>
      </c>
      <c r="H76" s="20">
        <v>0.96</v>
      </c>
      <c r="I76" s="20">
        <v>0.17</v>
      </c>
      <c r="J76" s="20">
        <v>0</v>
      </c>
      <c r="K76" s="20">
        <v>1.8206</v>
      </c>
      <c r="L76" s="16"/>
      <c r="M76" s="16"/>
      <c r="N76" s="16"/>
      <c r="O76" s="16"/>
      <c r="P76" s="16"/>
      <c r="Q76" s="16"/>
      <c r="R76" s="16"/>
      <c r="S76" s="22"/>
      <c r="T76" s="190"/>
    </row>
    <row r="77" spans="1:20" ht="40.200000000000003" hidden="1" thickBot="1">
      <c r="A77" s="58" t="str">
        <f t="shared" ref="A77:A140" si="1">SUBSTITUTE(MID(E77,1,FIND("(",E77)-2)," ","")</f>
        <v>qq2</v>
      </c>
      <c r="B77" s="29" t="s">
        <v>16</v>
      </c>
      <c r="C77" s="30" t="s">
        <v>17</v>
      </c>
      <c r="D77" s="32" t="s">
        <v>67</v>
      </c>
      <c r="E77" s="20" t="s">
        <v>94</v>
      </c>
      <c r="F77" s="20">
        <v>0.54</v>
      </c>
      <c r="G77" s="20">
        <v>0.25</v>
      </c>
      <c r="H77" s="20">
        <v>0.93</v>
      </c>
      <c r="I77" s="20">
        <v>0.09</v>
      </c>
      <c r="J77" s="20">
        <v>0</v>
      </c>
      <c r="K77" s="20">
        <v>1.8033999999999999</v>
      </c>
      <c r="L77" s="16"/>
      <c r="M77" s="16"/>
      <c r="N77" s="16"/>
      <c r="O77" s="16"/>
      <c r="P77" s="16"/>
      <c r="Q77" s="16"/>
      <c r="R77" s="16"/>
      <c r="S77" s="22"/>
      <c r="T77" s="190"/>
    </row>
    <row r="78" spans="1:20" ht="53.4" hidden="1" thickBot="1">
      <c r="A78" s="58" t="str">
        <f t="shared" si="1"/>
        <v>青少年T3</v>
      </c>
      <c r="B78" s="29" t="s">
        <v>16</v>
      </c>
      <c r="C78" s="30" t="s">
        <v>17</v>
      </c>
      <c r="D78" s="32" t="s">
        <v>67</v>
      </c>
      <c r="E78" s="20" t="s">
        <v>110</v>
      </c>
      <c r="F78" s="20">
        <v>0.54</v>
      </c>
      <c r="G78" s="20">
        <v>0.5</v>
      </c>
      <c r="H78" s="20">
        <v>0.65</v>
      </c>
      <c r="I78" s="20">
        <v>0.09</v>
      </c>
      <c r="J78" s="20">
        <v>0</v>
      </c>
      <c r="K78" s="20">
        <v>1.7759</v>
      </c>
      <c r="L78" s="16"/>
      <c r="M78" s="16"/>
      <c r="N78" s="16"/>
      <c r="O78" s="16"/>
      <c r="P78" s="16"/>
      <c r="Q78" s="16"/>
      <c r="R78" s="16"/>
      <c r="S78" s="22"/>
      <c r="T78" s="190"/>
    </row>
    <row r="79" spans="1:20" ht="53.4" hidden="1" thickBot="1">
      <c r="A79" s="58" t="str">
        <f t="shared" si="1"/>
        <v>QSNN2</v>
      </c>
      <c r="B79" s="29" t="s">
        <v>16</v>
      </c>
      <c r="C79" s="30" t="s">
        <v>17</v>
      </c>
      <c r="D79" s="32" t="s">
        <v>67</v>
      </c>
      <c r="E79" s="20" t="s">
        <v>107</v>
      </c>
      <c r="F79" s="20">
        <v>0.54</v>
      </c>
      <c r="G79" s="20">
        <v>0</v>
      </c>
      <c r="H79" s="20">
        <v>0.96</v>
      </c>
      <c r="I79" s="20">
        <v>0.17</v>
      </c>
      <c r="J79" s="20">
        <v>0</v>
      </c>
      <c r="K79" s="20">
        <v>1.6717</v>
      </c>
      <c r="L79" s="16"/>
      <c r="M79" s="16"/>
      <c r="N79" s="16"/>
      <c r="O79" s="16"/>
      <c r="P79" s="16"/>
      <c r="Q79" s="16"/>
      <c r="R79" s="16"/>
      <c r="S79" s="22"/>
      <c r="T79" s="190"/>
    </row>
    <row r="80" spans="1:20" ht="40.200000000000003" hidden="1" thickBot="1">
      <c r="A80" s="58" t="str">
        <f t="shared" si="1"/>
        <v>QS3</v>
      </c>
      <c r="B80" s="29" t="s">
        <v>16</v>
      </c>
      <c r="C80" s="30" t="s">
        <v>17</v>
      </c>
      <c r="D80" s="32" t="s">
        <v>67</v>
      </c>
      <c r="E80" s="20" t="s">
        <v>96</v>
      </c>
      <c r="F80" s="20">
        <v>0.54</v>
      </c>
      <c r="G80" s="20">
        <v>0.3</v>
      </c>
      <c r="H80" s="20">
        <v>0.65</v>
      </c>
      <c r="I80" s="20">
        <v>0.17</v>
      </c>
      <c r="J80" s="20">
        <v>0</v>
      </c>
      <c r="K80" s="20">
        <v>1.6611</v>
      </c>
      <c r="L80" s="16"/>
      <c r="M80" s="16"/>
      <c r="N80" s="16"/>
      <c r="O80" s="16"/>
      <c r="P80" s="16"/>
      <c r="Q80" s="16"/>
      <c r="R80" s="16"/>
      <c r="S80" s="22"/>
      <c r="T80" s="190"/>
    </row>
    <row r="81" spans="1:20" ht="27" hidden="1" thickBot="1">
      <c r="A81" s="58" t="str">
        <f t="shared" si="1"/>
        <v>青2</v>
      </c>
      <c r="B81" s="29" t="s">
        <v>16</v>
      </c>
      <c r="C81" s="30" t="s">
        <v>17</v>
      </c>
      <c r="D81" s="32" t="s">
        <v>67</v>
      </c>
      <c r="E81" s="20" t="s">
        <v>108</v>
      </c>
      <c r="F81" s="20">
        <v>0.54</v>
      </c>
      <c r="G81" s="20">
        <v>0.1</v>
      </c>
      <c r="H81" s="20">
        <v>0.93</v>
      </c>
      <c r="I81" s="20">
        <v>0.09</v>
      </c>
      <c r="J81" s="20">
        <v>0</v>
      </c>
      <c r="K81" s="20">
        <v>1.6538999999999999</v>
      </c>
      <c r="L81" s="16"/>
      <c r="M81" s="16"/>
      <c r="N81" s="16"/>
      <c r="O81" s="16"/>
      <c r="P81" s="16"/>
      <c r="Q81" s="16"/>
      <c r="R81" s="16"/>
      <c r="S81" s="22"/>
      <c r="T81" s="190"/>
    </row>
    <row r="82" spans="1:20" ht="40.200000000000003" hidden="1" thickBot="1">
      <c r="A82" s="58" t="str">
        <f t="shared" si="1"/>
        <v>22青年</v>
      </c>
      <c r="B82" s="29" t="s">
        <v>16</v>
      </c>
      <c r="C82" s="30" t="s">
        <v>17</v>
      </c>
      <c r="D82" s="32" t="s">
        <v>67</v>
      </c>
      <c r="E82" s="20" t="s">
        <v>106</v>
      </c>
      <c r="F82" s="20">
        <v>0.54</v>
      </c>
      <c r="G82" s="20">
        <v>0</v>
      </c>
      <c r="H82" s="20">
        <v>0.96</v>
      </c>
      <c r="I82" s="20">
        <v>0.09</v>
      </c>
      <c r="J82" s="20">
        <v>0</v>
      </c>
      <c r="K82" s="20">
        <v>1.5854999999999999</v>
      </c>
      <c r="L82" s="16"/>
      <c r="M82" s="16"/>
      <c r="N82" s="16"/>
      <c r="O82" s="16"/>
      <c r="P82" s="16"/>
      <c r="Q82" s="16"/>
      <c r="R82" s="16"/>
      <c r="S82" s="22"/>
      <c r="T82" s="190"/>
    </row>
    <row r="83" spans="1:20" ht="40.200000000000003" hidden="1" thickBot="1">
      <c r="A83" s="58" t="str">
        <f t="shared" si="1"/>
        <v>丙12</v>
      </c>
      <c r="B83" s="29" t="s">
        <v>16</v>
      </c>
      <c r="C83" s="30" t="s">
        <v>17</v>
      </c>
      <c r="D83" s="32" t="s">
        <v>67</v>
      </c>
      <c r="E83" s="20" t="s">
        <v>97</v>
      </c>
      <c r="F83" s="20">
        <v>0.54</v>
      </c>
      <c r="G83" s="20">
        <v>0</v>
      </c>
      <c r="H83" s="20">
        <v>0.96</v>
      </c>
      <c r="I83" s="20">
        <v>0.09</v>
      </c>
      <c r="J83" s="20">
        <v>0</v>
      </c>
      <c r="K83" s="20">
        <v>1.5854999999999999</v>
      </c>
      <c r="L83" s="16"/>
      <c r="M83" s="16"/>
      <c r="N83" s="16"/>
      <c r="O83" s="16"/>
      <c r="P83" s="16"/>
      <c r="Q83" s="16"/>
      <c r="R83" s="16"/>
      <c r="S83" s="22"/>
      <c r="T83" s="190"/>
    </row>
    <row r="84" spans="1:20" ht="53.4" hidden="1" thickBot="1">
      <c r="A84" s="58" t="str">
        <f t="shared" si="1"/>
        <v>qqq2</v>
      </c>
      <c r="B84" s="29" t="s">
        <v>16</v>
      </c>
      <c r="C84" s="30" t="s">
        <v>17</v>
      </c>
      <c r="D84" s="32" t="s">
        <v>67</v>
      </c>
      <c r="E84" s="20" t="s">
        <v>109</v>
      </c>
      <c r="F84" s="20">
        <v>0.54</v>
      </c>
      <c r="G84" s="20">
        <v>0</v>
      </c>
      <c r="H84" s="20">
        <v>0.93</v>
      </c>
      <c r="I84" s="20">
        <v>0.09</v>
      </c>
      <c r="J84" s="20">
        <v>0</v>
      </c>
      <c r="K84" s="20">
        <v>1.5546</v>
      </c>
      <c r="L84" s="16"/>
      <c r="M84" s="16"/>
      <c r="N84" s="16"/>
      <c r="O84" s="16"/>
      <c r="P84" s="16"/>
      <c r="Q84" s="16"/>
      <c r="R84" s="16"/>
      <c r="S84" s="22"/>
      <c r="T84" s="190"/>
    </row>
    <row r="85" spans="1:20" ht="53.4" hidden="1" thickBot="1">
      <c r="A85" s="58" t="str">
        <f t="shared" si="1"/>
        <v>q112</v>
      </c>
      <c r="B85" s="29" t="s">
        <v>16</v>
      </c>
      <c r="C85" s="30" t="s">
        <v>17</v>
      </c>
      <c r="D85" s="32" t="s">
        <v>67</v>
      </c>
      <c r="E85" s="20" t="s">
        <v>112</v>
      </c>
      <c r="F85" s="20">
        <v>0.54</v>
      </c>
      <c r="G85" s="20">
        <v>0.22</v>
      </c>
      <c r="H85" s="20">
        <v>0.65</v>
      </c>
      <c r="I85" s="20">
        <v>0.09</v>
      </c>
      <c r="J85" s="20">
        <v>0</v>
      </c>
      <c r="K85" s="20">
        <v>1.5004</v>
      </c>
      <c r="L85" s="16"/>
      <c r="M85" s="16"/>
      <c r="N85" s="16"/>
      <c r="O85" s="16"/>
      <c r="P85" s="16"/>
      <c r="Q85" s="16"/>
      <c r="R85" s="16"/>
      <c r="S85" s="22"/>
      <c r="T85" s="190"/>
    </row>
    <row r="86" spans="1:20" ht="40.200000000000003" hidden="1" thickBot="1">
      <c r="A86" s="58" t="str">
        <f t="shared" si="1"/>
        <v>青年03</v>
      </c>
      <c r="B86" s="29" t="s">
        <v>16</v>
      </c>
      <c r="C86" s="30" t="s">
        <v>17</v>
      </c>
      <c r="D86" s="32" t="s">
        <v>67</v>
      </c>
      <c r="E86" s="20" t="s">
        <v>111</v>
      </c>
      <c r="F86" s="20">
        <v>0.54</v>
      </c>
      <c r="G86" s="20">
        <v>0.2</v>
      </c>
      <c r="H86" s="20">
        <v>0.65</v>
      </c>
      <c r="I86" s="20">
        <v>0.09</v>
      </c>
      <c r="J86" s="20">
        <v>0</v>
      </c>
      <c r="K86" s="20">
        <v>1.4782999999999999</v>
      </c>
      <c r="L86" s="16"/>
      <c r="M86" s="16"/>
      <c r="N86" s="16"/>
      <c r="O86" s="16"/>
      <c r="P86" s="16"/>
      <c r="Q86" s="16"/>
      <c r="R86" s="16"/>
      <c r="S86" s="22"/>
      <c r="T86" s="190"/>
    </row>
    <row r="87" spans="1:20" ht="27" hidden="1" thickBot="1">
      <c r="A87" s="58" t="str">
        <f t="shared" si="1"/>
        <v>青1</v>
      </c>
      <c r="B87" s="29" t="s">
        <v>16</v>
      </c>
      <c r="C87" s="30" t="s">
        <v>17</v>
      </c>
      <c r="D87" s="32" t="s">
        <v>67</v>
      </c>
      <c r="E87" s="20" t="s">
        <v>115</v>
      </c>
      <c r="F87" s="20">
        <v>0.54</v>
      </c>
      <c r="G87" s="20">
        <v>0.1</v>
      </c>
      <c r="H87" s="20">
        <v>0.65</v>
      </c>
      <c r="I87" s="20">
        <v>0.09</v>
      </c>
      <c r="J87" s="20">
        <v>0</v>
      </c>
      <c r="K87" s="20">
        <v>1.3763000000000001</v>
      </c>
      <c r="L87" s="16"/>
      <c r="M87" s="16"/>
      <c r="N87" s="16"/>
      <c r="O87" s="16"/>
      <c r="P87" s="16"/>
      <c r="Q87" s="16"/>
      <c r="R87" s="16"/>
      <c r="S87" s="22"/>
      <c r="T87" s="190"/>
    </row>
    <row r="88" spans="1:20" ht="27" hidden="1" thickBot="1">
      <c r="A88" s="58" t="str">
        <f t="shared" si="1"/>
        <v>青年C</v>
      </c>
      <c r="B88" s="29" t="s">
        <v>16</v>
      </c>
      <c r="C88" s="30" t="s">
        <v>17</v>
      </c>
      <c r="D88" s="32" t="s">
        <v>67</v>
      </c>
      <c r="E88" s="20" t="s">
        <v>114</v>
      </c>
      <c r="F88" s="20">
        <v>0.54</v>
      </c>
      <c r="G88" s="20">
        <v>0</v>
      </c>
      <c r="H88" s="20">
        <v>0.37</v>
      </c>
      <c r="I88" s="20">
        <v>0.09</v>
      </c>
      <c r="J88" s="20">
        <v>0</v>
      </c>
      <c r="K88" s="20">
        <v>0.99950000000000006</v>
      </c>
      <c r="L88" s="16"/>
      <c r="M88" s="16"/>
      <c r="N88" s="16"/>
      <c r="O88" s="16"/>
      <c r="P88" s="16"/>
      <c r="Q88" s="16"/>
      <c r="R88" s="16"/>
      <c r="S88" s="22"/>
      <c r="T88" s="190"/>
    </row>
    <row r="89" spans="1:20" ht="27" hidden="1" thickBot="1">
      <c r="A89" s="58" t="str">
        <f t="shared" si="1"/>
        <v>白1121</v>
      </c>
      <c r="B89" s="29" t="s">
        <v>16</v>
      </c>
      <c r="C89" s="30" t="s">
        <v>17</v>
      </c>
      <c r="D89" s="32" t="s">
        <v>116</v>
      </c>
      <c r="E89" s="20" t="s">
        <v>117</v>
      </c>
      <c r="F89" s="20">
        <v>0.28999999999999998</v>
      </c>
      <c r="G89" s="20">
        <v>2.0699999999999998</v>
      </c>
      <c r="H89" s="20">
        <v>0.99</v>
      </c>
      <c r="I89" s="20">
        <v>0.23</v>
      </c>
      <c r="J89" s="20">
        <v>0.2</v>
      </c>
      <c r="K89" s="20">
        <v>3.7957000000000001</v>
      </c>
      <c r="L89" s="16"/>
      <c r="M89" s="16"/>
      <c r="N89" s="16"/>
      <c r="O89" s="16"/>
      <c r="P89" s="16"/>
      <c r="Q89" s="16"/>
      <c r="R89" s="16"/>
      <c r="S89" s="22"/>
      <c r="T89" s="190"/>
    </row>
    <row r="90" spans="1:20" ht="53.4" hidden="1" thickBot="1">
      <c r="A90" s="58" t="str">
        <f t="shared" si="1"/>
        <v>bbb1</v>
      </c>
      <c r="B90" s="29" t="s">
        <v>16</v>
      </c>
      <c r="C90" s="30" t="s">
        <v>17</v>
      </c>
      <c r="D90" s="32" t="s">
        <v>116</v>
      </c>
      <c r="E90" s="20" t="s">
        <v>120</v>
      </c>
      <c r="F90" s="20">
        <v>0.28999999999999998</v>
      </c>
      <c r="G90" s="20">
        <v>1.96</v>
      </c>
      <c r="H90" s="20">
        <v>0.99</v>
      </c>
      <c r="I90" s="20">
        <v>0.08</v>
      </c>
      <c r="J90" s="20">
        <v>0.15</v>
      </c>
      <c r="K90" s="20">
        <v>3.4750000000000001</v>
      </c>
      <c r="L90" s="16"/>
      <c r="M90" s="16"/>
      <c r="N90" s="16"/>
      <c r="O90" s="16"/>
      <c r="P90" s="16"/>
      <c r="Q90" s="16"/>
      <c r="R90" s="16"/>
      <c r="S90" s="22"/>
      <c r="T90" s="190"/>
    </row>
    <row r="91" spans="1:20" ht="40.200000000000003" hidden="1" thickBot="1">
      <c r="A91" s="58" t="str">
        <f t="shared" si="1"/>
        <v>白兰1</v>
      </c>
      <c r="B91" s="29" t="s">
        <v>16</v>
      </c>
      <c r="C91" s="30" t="s">
        <v>17</v>
      </c>
      <c r="D91" s="32" t="s">
        <v>116</v>
      </c>
      <c r="E91" s="59" t="s">
        <v>119</v>
      </c>
      <c r="F91" s="20">
        <v>0.28999999999999998</v>
      </c>
      <c r="G91" s="20">
        <v>1.83</v>
      </c>
      <c r="H91" s="20">
        <v>0.99</v>
      </c>
      <c r="I91" s="20">
        <v>0.08</v>
      </c>
      <c r="J91" s="20">
        <v>0.22</v>
      </c>
      <c r="K91" s="20">
        <v>3.4043999999999999</v>
      </c>
      <c r="L91" s="16"/>
      <c r="M91" s="16"/>
      <c r="N91" s="16"/>
      <c r="O91" s="16"/>
      <c r="P91" s="16"/>
      <c r="Q91" s="16"/>
      <c r="R91" s="16"/>
      <c r="S91" s="22"/>
      <c r="T91" s="190"/>
    </row>
    <row r="92" spans="1:20" ht="27" hidden="1" thickBot="1">
      <c r="A92" s="58" t="str">
        <f t="shared" si="1"/>
        <v>B1</v>
      </c>
      <c r="B92" s="29" t="s">
        <v>16</v>
      </c>
      <c r="C92" s="30" t="s">
        <v>17</v>
      </c>
      <c r="D92" s="32" t="s">
        <v>116</v>
      </c>
      <c r="E92" s="20" t="s">
        <v>121</v>
      </c>
      <c r="F92" s="20">
        <v>0.28999999999999998</v>
      </c>
      <c r="G92" s="20">
        <v>1.23</v>
      </c>
      <c r="H92" s="20">
        <v>0.99</v>
      </c>
      <c r="I92" s="20">
        <v>0.08</v>
      </c>
      <c r="J92" s="20">
        <v>0.28999999999999998</v>
      </c>
      <c r="K92" s="20">
        <v>2.8746999999999998</v>
      </c>
      <c r="L92" s="16"/>
      <c r="M92" s="16"/>
      <c r="N92" s="16"/>
      <c r="O92" s="16"/>
      <c r="P92" s="16"/>
      <c r="Q92" s="16"/>
      <c r="R92" s="16"/>
      <c r="S92" s="22"/>
      <c r="T92" s="190"/>
    </row>
    <row r="93" spans="1:20" ht="40.200000000000003" hidden="1" thickBot="1">
      <c r="A93" s="58" t="str">
        <f t="shared" si="1"/>
        <v>白领one</v>
      </c>
      <c r="B93" s="29" t="s">
        <v>16</v>
      </c>
      <c r="C93" s="30" t="s">
        <v>17</v>
      </c>
      <c r="D93" s="32" t="s">
        <v>116</v>
      </c>
      <c r="E93" s="20" t="s">
        <v>126</v>
      </c>
      <c r="F93" s="20">
        <v>0.28999999999999998</v>
      </c>
      <c r="G93" s="20">
        <v>1.25</v>
      </c>
      <c r="H93" s="20">
        <v>0.99</v>
      </c>
      <c r="I93" s="20">
        <v>0.08</v>
      </c>
      <c r="J93" s="20">
        <v>0.18</v>
      </c>
      <c r="K93" s="20">
        <v>2.7928000000000002</v>
      </c>
      <c r="L93" s="16"/>
      <c r="M93" s="16"/>
      <c r="N93" s="16"/>
      <c r="O93" s="16"/>
      <c r="P93" s="16"/>
      <c r="Q93" s="16"/>
      <c r="R93" s="16"/>
      <c r="S93" s="22"/>
      <c r="T93" s="190"/>
    </row>
    <row r="94" spans="1:20" ht="40.200000000000003" hidden="1" thickBot="1">
      <c r="A94" s="58" t="str">
        <f t="shared" si="1"/>
        <v>白领222</v>
      </c>
      <c r="B94" s="29" t="s">
        <v>16</v>
      </c>
      <c r="C94" s="30" t="s">
        <v>17</v>
      </c>
      <c r="D94" s="32" t="s">
        <v>116</v>
      </c>
      <c r="E94" s="20" t="s">
        <v>118</v>
      </c>
      <c r="F94" s="20">
        <v>0.28999999999999998</v>
      </c>
      <c r="G94" s="20">
        <v>0</v>
      </c>
      <c r="H94" s="20">
        <v>2.36</v>
      </c>
      <c r="I94" s="20">
        <v>0.08</v>
      </c>
      <c r="J94" s="20">
        <v>0</v>
      </c>
      <c r="K94" s="20">
        <v>2.7277999999999998</v>
      </c>
      <c r="L94" s="16"/>
      <c r="M94" s="16"/>
      <c r="N94" s="16"/>
      <c r="O94" s="16"/>
      <c r="P94" s="16"/>
      <c r="Q94" s="16"/>
      <c r="R94" s="16"/>
      <c r="S94" s="22"/>
      <c r="T94" s="190"/>
    </row>
    <row r="95" spans="1:20" ht="40.200000000000003" hidden="1" thickBot="1">
      <c r="A95" s="58" t="str">
        <f t="shared" si="1"/>
        <v>乙11</v>
      </c>
      <c r="B95" s="29" t="s">
        <v>16</v>
      </c>
      <c r="C95" s="30" t="s">
        <v>17</v>
      </c>
      <c r="D95" s="32" t="s">
        <v>116</v>
      </c>
      <c r="E95" s="20" t="s">
        <v>122</v>
      </c>
      <c r="F95" s="20">
        <v>0.28999999999999998</v>
      </c>
      <c r="G95" s="20">
        <v>1.17</v>
      </c>
      <c r="H95" s="20">
        <v>0.99</v>
      </c>
      <c r="I95" s="20">
        <v>0.08</v>
      </c>
      <c r="J95" s="20">
        <v>0.18</v>
      </c>
      <c r="K95" s="20">
        <v>2.7181999999999999</v>
      </c>
      <c r="L95" s="16"/>
      <c r="M95" s="16"/>
      <c r="N95" s="16"/>
      <c r="O95" s="16"/>
      <c r="P95" s="16"/>
      <c r="Q95" s="16"/>
      <c r="R95" s="16"/>
      <c r="S95" s="22"/>
      <c r="T95" s="190"/>
    </row>
    <row r="96" spans="1:20" ht="40.200000000000003" hidden="1" thickBot="1">
      <c r="A96" s="58" t="str">
        <f t="shared" si="1"/>
        <v>BL1</v>
      </c>
      <c r="B96" s="29" t="s">
        <v>16</v>
      </c>
      <c r="C96" s="30" t="s">
        <v>17</v>
      </c>
      <c r="D96" s="32" t="s">
        <v>116</v>
      </c>
      <c r="E96" s="20" t="s">
        <v>127</v>
      </c>
      <c r="F96" s="20">
        <v>0.28999999999999998</v>
      </c>
      <c r="G96" s="20">
        <v>1.02</v>
      </c>
      <c r="H96" s="20">
        <v>0.99</v>
      </c>
      <c r="I96" s="20">
        <v>0.16</v>
      </c>
      <c r="J96" s="20">
        <v>0.2</v>
      </c>
      <c r="K96" s="20">
        <v>2.6564999999999999</v>
      </c>
      <c r="L96" s="16"/>
      <c r="M96" s="16"/>
      <c r="N96" s="16"/>
      <c r="O96" s="16"/>
      <c r="P96" s="16"/>
      <c r="Q96" s="16"/>
      <c r="R96" s="16"/>
      <c r="S96" s="22"/>
      <c r="T96" s="190"/>
    </row>
    <row r="97" spans="1:20" ht="53.4" hidden="1" thickBot="1">
      <c r="A97" s="58" t="str">
        <f t="shared" si="1"/>
        <v>白领W2</v>
      </c>
      <c r="B97" s="29" t="s">
        <v>16</v>
      </c>
      <c r="C97" s="30" t="s">
        <v>17</v>
      </c>
      <c r="D97" s="32" t="s">
        <v>116</v>
      </c>
      <c r="E97" s="20" t="s">
        <v>129</v>
      </c>
      <c r="F97" s="20">
        <v>0.28999999999999998</v>
      </c>
      <c r="G97" s="20">
        <v>1.03</v>
      </c>
      <c r="H97" s="20">
        <v>0.99</v>
      </c>
      <c r="I97" s="20">
        <v>0.08</v>
      </c>
      <c r="J97" s="20">
        <v>0</v>
      </c>
      <c r="K97" s="20">
        <v>2.3885000000000001</v>
      </c>
      <c r="L97" s="16"/>
      <c r="M97" s="16"/>
      <c r="N97" s="16"/>
      <c r="O97" s="16"/>
      <c r="P97" s="16"/>
      <c r="Q97" s="16"/>
      <c r="R97" s="16"/>
      <c r="S97" s="22"/>
      <c r="T97" s="190"/>
    </row>
    <row r="98" spans="1:20" ht="40.200000000000003" hidden="1" thickBot="1">
      <c r="A98" s="58" t="str">
        <f t="shared" si="1"/>
        <v>白领01</v>
      </c>
      <c r="B98" s="29" t="s">
        <v>16</v>
      </c>
      <c r="C98" s="30" t="s">
        <v>17</v>
      </c>
      <c r="D98" s="32" t="s">
        <v>116</v>
      </c>
      <c r="E98" s="20" t="s">
        <v>130</v>
      </c>
      <c r="F98" s="20">
        <v>0.28999999999999998</v>
      </c>
      <c r="G98" s="20">
        <v>0.75</v>
      </c>
      <c r="H98" s="20">
        <v>0.99</v>
      </c>
      <c r="I98" s="20">
        <v>0.08</v>
      </c>
      <c r="J98" s="20">
        <v>0.21</v>
      </c>
      <c r="K98" s="20">
        <v>2.3220000000000001</v>
      </c>
      <c r="L98" s="16"/>
      <c r="M98" s="16"/>
      <c r="N98" s="16"/>
      <c r="O98" s="16"/>
      <c r="P98" s="16"/>
      <c r="Q98" s="16"/>
      <c r="R98" s="16"/>
      <c r="S98" s="22"/>
      <c r="T98" s="190"/>
    </row>
    <row r="99" spans="1:20" ht="53.4" hidden="1" thickBot="1">
      <c r="A99" s="58" t="str">
        <f t="shared" si="1"/>
        <v>白领W3</v>
      </c>
      <c r="B99" s="29" t="s">
        <v>16</v>
      </c>
      <c r="C99" s="30" t="s">
        <v>17</v>
      </c>
      <c r="D99" s="32" t="s">
        <v>116</v>
      </c>
      <c r="E99" s="20" t="s">
        <v>133</v>
      </c>
      <c r="F99" s="20">
        <v>0.28999999999999998</v>
      </c>
      <c r="G99" s="20">
        <v>1.03</v>
      </c>
      <c r="H99" s="20">
        <v>0.91</v>
      </c>
      <c r="I99" s="20">
        <v>0.08</v>
      </c>
      <c r="J99" s="20">
        <v>0</v>
      </c>
      <c r="K99" s="20">
        <v>2.3125</v>
      </c>
      <c r="L99" s="16"/>
      <c r="M99" s="16"/>
      <c r="N99" s="16"/>
      <c r="O99" s="16"/>
      <c r="P99" s="16"/>
      <c r="Q99" s="16"/>
      <c r="R99" s="16"/>
      <c r="S99" s="22"/>
      <c r="T99" s="190"/>
    </row>
    <row r="100" spans="1:20" ht="40.200000000000003" hidden="1" thickBot="1">
      <c r="A100" s="58" t="str">
        <f t="shared" si="1"/>
        <v>白白1</v>
      </c>
      <c r="B100" s="29" t="s">
        <v>16</v>
      </c>
      <c r="C100" s="30" t="s">
        <v>17</v>
      </c>
      <c r="D100" s="32" t="s">
        <v>116</v>
      </c>
      <c r="E100" s="20" t="s">
        <v>123</v>
      </c>
      <c r="F100" s="20">
        <v>0.28999999999999998</v>
      </c>
      <c r="G100" s="20">
        <v>0.73</v>
      </c>
      <c r="H100" s="20">
        <v>0.99</v>
      </c>
      <c r="I100" s="20">
        <v>0.08</v>
      </c>
      <c r="J100" s="20">
        <v>0.18</v>
      </c>
      <c r="K100" s="20">
        <v>2.2791000000000001</v>
      </c>
      <c r="L100" s="16"/>
      <c r="M100" s="16"/>
      <c r="N100" s="16"/>
      <c r="O100" s="16"/>
      <c r="P100" s="16"/>
      <c r="Q100" s="16"/>
      <c r="R100" s="16"/>
      <c r="S100" s="22"/>
      <c r="T100" s="190"/>
    </row>
    <row r="101" spans="1:20" ht="40.200000000000003" hidden="1" thickBot="1">
      <c r="A101" s="58" t="str">
        <f t="shared" si="1"/>
        <v>白棋2</v>
      </c>
      <c r="B101" s="29" t="s">
        <v>16</v>
      </c>
      <c r="C101" s="30" t="s">
        <v>17</v>
      </c>
      <c r="D101" s="32" t="s">
        <v>116</v>
      </c>
      <c r="E101" s="20" t="s">
        <v>131</v>
      </c>
      <c r="F101" s="20">
        <v>0.28999999999999998</v>
      </c>
      <c r="G101" s="20">
        <v>0.65</v>
      </c>
      <c r="H101" s="20">
        <v>0.99</v>
      </c>
      <c r="I101" s="20">
        <v>0.08</v>
      </c>
      <c r="J101" s="20">
        <v>0.25</v>
      </c>
      <c r="K101" s="20">
        <v>2.2562000000000002</v>
      </c>
      <c r="L101" s="16"/>
      <c r="M101" s="16"/>
      <c r="N101" s="16"/>
      <c r="O101" s="16"/>
      <c r="P101" s="16"/>
      <c r="Q101" s="16"/>
      <c r="R101" s="16"/>
      <c r="S101" s="22"/>
      <c r="T101" s="190"/>
    </row>
    <row r="102" spans="1:20" ht="27" hidden="1" thickBot="1">
      <c r="A102" s="58" t="str">
        <f t="shared" si="1"/>
        <v>白领A1</v>
      </c>
      <c r="B102" s="29" t="s">
        <v>16</v>
      </c>
      <c r="C102" s="30" t="s">
        <v>17</v>
      </c>
      <c r="D102" s="32" t="s">
        <v>116</v>
      </c>
      <c r="E102" s="20" t="s">
        <v>187</v>
      </c>
      <c r="F102" s="20">
        <v>0.3</v>
      </c>
      <c r="G102" s="20">
        <v>0.68</v>
      </c>
      <c r="H102" s="20">
        <v>0.99</v>
      </c>
      <c r="I102" s="20">
        <v>0.08</v>
      </c>
      <c r="J102" s="20">
        <v>0.18</v>
      </c>
      <c r="K102" s="20">
        <v>2.2326999999999999</v>
      </c>
      <c r="L102" s="16"/>
      <c r="M102" s="16"/>
      <c r="N102" s="16"/>
      <c r="O102" s="16"/>
      <c r="P102" s="16"/>
      <c r="Q102" s="16"/>
      <c r="R102" s="16"/>
      <c r="S102" s="22"/>
      <c r="T102" s="190"/>
    </row>
    <row r="103" spans="1:20" ht="40.200000000000003" hidden="1" thickBot="1">
      <c r="A103" s="58" t="str">
        <f t="shared" si="1"/>
        <v>白白2</v>
      </c>
      <c r="B103" s="29" t="s">
        <v>16</v>
      </c>
      <c r="C103" s="30" t="s">
        <v>17</v>
      </c>
      <c r="D103" s="32" t="s">
        <v>116</v>
      </c>
      <c r="E103" s="20" t="s">
        <v>125</v>
      </c>
      <c r="F103" s="20">
        <v>0.28999999999999998</v>
      </c>
      <c r="G103" s="20">
        <v>0.73</v>
      </c>
      <c r="H103" s="20">
        <v>0.91</v>
      </c>
      <c r="I103" s="20">
        <v>0.08</v>
      </c>
      <c r="J103" s="20">
        <v>0.18</v>
      </c>
      <c r="K103" s="20">
        <v>2.1962999999999999</v>
      </c>
      <c r="L103" s="16"/>
      <c r="M103" s="16"/>
      <c r="N103" s="16"/>
      <c r="O103" s="16"/>
      <c r="P103" s="16"/>
      <c r="Q103" s="16"/>
      <c r="R103" s="16"/>
      <c r="S103" s="22"/>
      <c r="T103" s="190"/>
    </row>
    <row r="104" spans="1:20" ht="40.200000000000003" hidden="1" thickBot="1">
      <c r="A104" s="58" t="str">
        <f t="shared" si="1"/>
        <v>21</v>
      </c>
      <c r="B104" s="29" t="s">
        <v>16</v>
      </c>
      <c r="C104" s="30" t="s">
        <v>17</v>
      </c>
      <c r="D104" s="32" t="s">
        <v>116</v>
      </c>
      <c r="E104" s="20" t="s">
        <v>210</v>
      </c>
      <c r="F104" s="20">
        <v>0.28999999999999998</v>
      </c>
      <c r="G104" s="20">
        <v>0.61</v>
      </c>
      <c r="H104" s="20">
        <v>0.99</v>
      </c>
      <c r="I104" s="20">
        <v>0.08</v>
      </c>
      <c r="J104" s="20">
        <v>0.14000000000000001</v>
      </c>
      <c r="K104" s="20">
        <v>2.1048</v>
      </c>
      <c r="L104" s="16"/>
      <c r="M104" s="16"/>
      <c r="N104" s="16"/>
      <c r="O104" s="16"/>
      <c r="P104" s="16"/>
      <c r="Q104" s="16"/>
      <c r="R104" s="16"/>
      <c r="S104" s="22"/>
      <c r="T104" s="190"/>
    </row>
    <row r="105" spans="1:20" ht="40.200000000000003" hidden="1" thickBot="1">
      <c r="A105" s="58" t="str">
        <f t="shared" si="1"/>
        <v>bb1</v>
      </c>
      <c r="B105" s="29" t="s">
        <v>16</v>
      </c>
      <c r="C105" s="30" t="s">
        <v>17</v>
      </c>
      <c r="D105" s="32" t="s">
        <v>116</v>
      </c>
      <c r="E105" s="20" t="s">
        <v>124</v>
      </c>
      <c r="F105" s="20">
        <v>0.28999999999999998</v>
      </c>
      <c r="G105" s="20">
        <v>0.57999999999999996</v>
      </c>
      <c r="H105" s="20">
        <v>0.99</v>
      </c>
      <c r="I105" s="20">
        <v>0.08</v>
      </c>
      <c r="J105" s="20">
        <v>0.14000000000000001</v>
      </c>
      <c r="K105" s="20">
        <v>2.0808</v>
      </c>
      <c r="L105" s="16"/>
      <c r="M105" s="16"/>
      <c r="N105" s="16"/>
      <c r="O105" s="16"/>
      <c r="P105" s="16"/>
      <c r="Q105" s="16"/>
      <c r="R105" s="16"/>
      <c r="S105" s="22"/>
      <c r="T105" s="190"/>
    </row>
    <row r="106" spans="1:20" ht="53.4" hidden="1" thickBot="1">
      <c r="A106" s="58" t="str">
        <f t="shared" si="1"/>
        <v>白领W1</v>
      </c>
      <c r="B106" s="29" t="s">
        <v>16</v>
      </c>
      <c r="C106" s="30" t="s">
        <v>17</v>
      </c>
      <c r="D106" s="32" t="s">
        <v>116</v>
      </c>
      <c r="E106" s="20" t="s">
        <v>128</v>
      </c>
      <c r="F106" s="20">
        <v>0.28999999999999998</v>
      </c>
      <c r="G106" s="20">
        <v>0.56999999999999995</v>
      </c>
      <c r="H106" s="20">
        <v>0.99</v>
      </c>
      <c r="I106" s="20">
        <v>0.08</v>
      </c>
      <c r="J106" s="20">
        <v>0.14000000000000001</v>
      </c>
      <c r="K106" s="20">
        <v>2.0642</v>
      </c>
      <c r="L106" s="16"/>
      <c r="M106" s="16"/>
      <c r="N106" s="16"/>
      <c r="O106" s="16"/>
      <c r="P106" s="16"/>
      <c r="Q106" s="16"/>
      <c r="R106" s="16"/>
      <c r="S106" s="22"/>
      <c r="T106" s="190"/>
    </row>
    <row r="107" spans="1:20" ht="27" hidden="1" thickBot="1">
      <c r="A107" s="58" t="str">
        <f t="shared" si="1"/>
        <v>白领A</v>
      </c>
      <c r="B107" s="29" t="s">
        <v>16</v>
      </c>
      <c r="C107" s="30" t="s">
        <v>17</v>
      </c>
      <c r="D107" s="32" t="s">
        <v>116</v>
      </c>
      <c r="E107" s="20" t="s">
        <v>183</v>
      </c>
      <c r="F107" s="20">
        <v>0.28999999999999998</v>
      </c>
      <c r="G107" s="20">
        <v>0.39</v>
      </c>
      <c r="H107" s="20">
        <v>0.99</v>
      </c>
      <c r="I107" s="20">
        <v>0.08</v>
      </c>
      <c r="J107" s="20">
        <v>0.23</v>
      </c>
      <c r="K107" s="20">
        <v>1.9712000000000001</v>
      </c>
      <c r="L107" s="16"/>
      <c r="M107" s="16"/>
      <c r="N107" s="16"/>
      <c r="O107" s="16"/>
      <c r="P107" s="16"/>
      <c r="Q107" s="16"/>
      <c r="R107" s="16"/>
      <c r="S107" s="22"/>
      <c r="T107" s="190"/>
    </row>
    <row r="108" spans="1:20" ht="40.200000000000003" hidden="1" thickBot="1">
      <c r="A108" s="58" t="str">
        <f t="shared" si="1"/>
        <v>bb2</v>
      </c>
      <c r="B108" s="29" t="s">
        <v>16</v>
      </c>
      <c r="C108" s="30" t="s">
        <v>17</v>
      </c>
      <c r="D108" s="32" t="s">
        <v>116</v>
      </c>
      <c r="E108" s="20" t="s">
        <v>142</v>
      </c>
      <c r="F108" s="20">
        <v>0.28999999999999998</v>
      </c>
      <c r="G108" s="20">
        <v>0.57999999999999996</v>
      </c>
      <c r="H108" s="20">
        <v>0.91</v>
      </c>
      <c r="I108" s="20">
        <v>0.08</v>
      </c>
      <c r="J108" s="20">
        <v>0.08</v>
      </c>
      <c r="K108" s="20">
        <v>1.9434</v>
      </c>
      <c r="L108" s="16"/>
      <c r="M108" s="16"/>
      <c r="N108" s="16"/>
      <c r="O108" s="16"/>
      <c r="P108" s="16"/>
      <c r="Q108" s="16"/>
      <c r="R108" s="16"/>
      <c r="S108" s="22"/>
      <c r="T108" s="190"/>
    </row>
    <row r="109" spans="1:20" ht="40.200000000000003" hidden="1" thickBot="1">
      <c r="A109" s="58" t="str">
        <f t="shared" si="1"/>
        <v>白棋1</v>
      </c>
      <c r="B109" s="29" t="s">
        <v>16</v>
      </c>
      <c r="C109" s="30" t="s">
        <v>17</v>
      </c>
      <c r="D109" s="32" t="s">
        <v>116</v>
      </c>
      <c r="E109" s="20" t="s">
        <v>136</v>
      </c>
      <c r="F109" s="20">
        <v>0.28999999999999998</v>
      </c>
      <c r="G109" s="20">
        <v>0.51</v>
      </c>
      <c r="H109" s="20">
        <v>0.99</v>
      </c>
      <c r="I109" s="20">
        <v>0.08</v>
      </c>
      <c r="J109" s="20">
        <v>0</v>
      </c>
      <c r="K109" s="20">
        <v>1.8740000000000001</v>
      </c>
      <c r="L109" s="16"/>
      <c r="M109" s="16"/>
      <c r="N109" s="16"/>
      <c r="O109" s="16"/>
      <c r="P109" s="16"/>
      <c r="Q109" s="16"/>
      <c r="R109" s="16"/>
      <c r="S109" s="22"/>
      <c r="T109" s="190"/>
    </row>
    <row r="110" spans="1:20" ht="53.4" hidden="1" thickBot="1">
      <c r="A110" s="58" t="str">
        <f t="shared" si="1"/>
        <v>BLLL1</v>
      </c>
      <c r="B110" s="29" t="s">
        <v>16</v>
      </c>
      <c r="C110" s="30" t="s">
        <v>17</v>
      </c>
      <c r="D110" s="32" t="s">
        <v>116</v>
      </c>
      <c r="E110" s="20" t="s">
        <v>190</v>
      </c>
      <c r="F110" s="20">
        <v>0.28999999999999998</v>
      </c>
      <c r="G110" s="20">
        <v>0.26</v>
      </c>
      <c r="H110" s="20">
        <v>0.99</v>
      </c>
      <c r="I110" s="20">
        <v>0.16</v>
      </c>
      <c r="J110" s="20">
        <v>0.16</v>
      </c>
      <c r="K110" s="20">
        <v>1.8631</v>
      </c>
      <c r="L110" s="16"/>
      <c r="M110" s="16"/>
      <c r="N110" s="16"/>
      <c r="O110" s="16"/>
      <c r="P110" s="16"/>
      <c r="Q110" s="16"/>
      <c r="R110" s="16"/>
      <c r="S110" s="22"/>
      <c r="T110" s="190"/>
    </row>
    <row r="111" spans="1:20" ht="53.4" hidden="1" thickBot="1">
      <c r="A111" s="58" t="str">
        <f t="shared" si="1"/>
        <v>b1111</v>
      </c>
      <c r="B111" s="29" t="s">
        <v>16</v>
      </c>
      <c r="C111" s="30" t="s">
        <v>17</v>
      </c>
      <c r="D111" s="32" t="s">
        <v>116</v>
      </c>
      <c r="E111" s="20" t="s">
        <v>138</v>
      </c>
      <c r="F111" s="20">
        <v>0.28999999999999998</v>
      </c>
      <c r="G111" s="20">
        <v>0.34</v>
      </c>
      <c r="H111" s="20">
        <v>0.99</v>
      </c>
      <c r="I111" s="20">
        <v>0.08</v>
      </c>
      <c r="J111" s="20">
        <v>0.16</v>
      </c>
      <c r="K111" s="20">
        <v>1.8604000000000001</v>
      </c>
      <c r="L111" s="16"/>
      <c r="M111" s="16"/>
      <c r="N111" s="16"/>
      <c r="O111" s="16"/>
      <c r="P111" s="16"/>
      <c r="Q111" s="16"/>
      <c r="R111" s="16"/>
      <c r="S111" s="22"/>
      <c r="T111" s="190"/>
    </row>
    <row r="112" spans="1:20" ht="53.4" hidden="1" thickBot="1">
      <c r="A112" s="58" t="str">
        <f t="shared" si="1"/>
        <v>白一</v>
      </c>
      <c r="B112" s="29" t="s">
        <v>16</v>
      </c>
      <c r="C112" s="30" t="s">
        <v>17</v>
      </c>
      <c r="D112" s="32" t="s">
        <v>116</v>
      </c>
      <c r="E112" s="20" t="s">
        <v>145</v>
      </c>
      <c r="F112" s="20">
        <v>0.28999999999999998</v>
      </c>
      <c r="G112" s="20">
        <v>0.41</v>
      </c>
      <c r="H112" s="20">
        <v>0.99</v>
      </c>
      <c r="I112" s="20">
        <v>0.16</v>
      </c>
      <c r="J112" s="20">
        <v>0</v>
      </c>
      <c r="K112" s="20">
        <v>1.8499000000000001</v>
      </c>
      <c r="L112" s="16"/>
      <c r="M112" s="16"/>
      <c r="N112" s="16"/>
      <c r="O112" s="16"/>
      <c r="P112" s="16"/>
      <c r="Q112" s="16"/>
      <c r="R112" s="16"/>
      <c r="S112" s="22"/>
      <c r="T112" s="190"/>
    </row>
    <row r="113" spans="1:20" ht="27" hidden="1" thickBot="1">
      <c r="A113" s="58" t="str">
        <f t="shared" si="1"/>
        <v>白领11</v>
      </c>
      <c r="B113" s="29" t="s">
        <v>16</v>
      </c>
      <c r="C113" s="30" t="s">
        <v>17</v>
      </c>
      <c r="D113" s="32" t="s">
        <v>116</v>
      </c>
      <c r="E113" s="20" t="s">
        <v>184</v>
      </c>
      <c r="F113" s="20">
        <v>0.28999999999999998</v>
      </c>
      <c r="G113" s="20">
        <v>0.26</v>
      </c>
      <c r="H113" s="20">
        <v>0.99</v>
      </c>
      <c r="I113" s="20">
        <v>0.16</v>
      </c>
      <c r="J113" s="20">
        <v>0.14000000000000001</v>
      </c>
      <c r="K113" s="20">
        <v>1.8421000000000001</v>
      </c>
      <c r="L113" s="16"/>
      <c r="M113" s="16"/>
      <c r="N113" s="16"/>
      <c r="O113" s="16"/>
      <c r="P113" s="16"/>
      <c r="Q113" s="16"/>
      <c r="R113" s="16"/>
      <c r="S113" s="22"/>
      <c r="T113" s="190"/>
    </row>
    <row r="114" spans="1:20" ht="53.4" hidden="1" thickBot="1">
      <c r="A114" s="58" t="str">
        <f t="shared" si="1"/>
        <v>白二</v>
      </c>
      <c r="B114" s="29" t="s">
        <v>16</v>
      </c>
      <c r="C114" s="30" t="s">
        <v>17</v>
      </c>
      <c r="D114" s="32" t="s">
        <v>116</v>
      </c>
      <c r="E114" s="20" t="s">
        <v>137</v>
      </c>
      <c r="F114" s="20">
        <v>0.28999999999999998</v>
      </c>
      <c r="G114" s="20">
        <v>0.3</v>
      </c>
      <c r="H114" s="20">
        <v>0.91</v>
      </c>
      <c r="I114" s="20">
        <v>0.16</v>
      </c>
      <c r="J114" s="20">
        <v>0.18</v>
      </c>
      <c r="K114" s="20">
        <v>1.8362000000000001</v>
      </c>
      <c r="L114" s="16"/>
      <c r="M114" s="16"/>
      <c r="N114" s="16"/>
      <c r="O114" s="16"/>
      <c r="P114" s="16"/>
      <c r="Q114" s="16"/>
      <c r="R114" s="16"/>
      <c r="S114" s="22"/>
      <c r="T114" s="190"/>
    </row>
    <row r="115" spans="1:20" ht="40.200000000000003" hidden="1" thickBot="1">
      <c r="A115" s="58" t="str">
        <f t="shared" si="1"/>
        <v>白领111</v>
      </c>
      <c r="B115" s="29" t="s">
        <v>16</v>
      </c>
      <c r="C115" s="30" t="s">
        <v>17</v>
      </c>
      <c r="D115" s="32" t="s">
        <v>116</v>
      </c>
      <c r="E115" s="20" t="s">
        <v>139</v>
      </c>
      <c r="F115" s="20">
        <v>0.28999999999999998</v>
      </c>
      <c r="G115" s="20">
        <v>0.25</v>
      </c>
      <c r="H115" s="20">
        <v>0.99</v>
      </c>
      <c r="I115" s="20">
        <v>0.08</v>
      </c>
      <c r="J115" s="20">
        <v>0.19</v>
      </c>
      <c r="K115" s="20">
        <v>1.7991999999999999</v>
      </c>
      <c r="L115" s="16"/>
      <c r="M115" s="16"/>
      <c r="N115" s="16"/>
      <c r="O115" s="16"/>
      <c r="P115" s="16"/>
      <c r="Q115" s="16"/>
      <c r="R115" s="16"/>
      <c r="S115" s="22"/>
      <c r="T115" s="190"/>
    </row>
    <row r="116" spans="1:20" ht="27" hidden="1" thickBot="1">
      <c r="A116" s="58" t="str">
        <f t="shared" si="1"/>
        <v>白领22</v>
      </c>
      <c r="B116" s="29" t="s">
        <v>16</v>
      </c>
      <c r="C116" s="30" t="s">
        <v>17</v>
      </c>
      <c r="D116" s="32" t="s">
        <v>116</v>
      </c>
      <c r="E116" s="20" t="s">
        <v>185</v>
      </c>
      <c r="F116" s="20">
        <v>0.28999999999999998</v>
      </c>
      <c r="G116" s="20">
        <v>0.28999999999999998</v>
      </c>
      <c r="H116" s="20">
        <v>0.91</v>
      </c>
      <c r="I116" s="20">
        <v>0.16</v>
      </c>
      <c r="J116" s="20">
        <v>0.14000000000000001</v>
      </c>
      <c r="K116" s="20">
        <v>1.7958000000000001</v>
      </c>
      <c r="L116" s="16"/>
      <c r="M116" s="16"/>
      <c r="N116" s="16"/>
      <c r="O116" s="16"/>
      <c r="P116" s="16"/>
      <c r="Q116" s="16"/>
      <c r="R116" s="16"/>
      <c r="S116" s="22"/>
      <c r="T116" s="190"/>
    </row>
    <row r="117" spans="1:20" ht="40.200000000000003" hidden="1" thickBot="1">
      <c r="A117" s="58" t="str">
        <f t="shared" si="1"/>
        <v>1白领</v>
      </c>
      <c r="B117" s="29" t="s">
        <v>16</v>
      </c>
      <c r="C117" s="30" t="s">
        <v>17</v>
      </c>
      <c r="D117" s="32" t="s">
        <v>116</v>
      </c>
      <c r="E117" s="20" t="s">
        <v>186</v>
      </c>
      <c r="F117" s="20">
        <v>0.28999999999999998</v>
      </c>
      <c r="G117" s="20">
        <v>0.21</v>
      </c>
      <c r="H117" s="20">
        <v>0.99</v>
      </c>
      <c r="I117" s="20">
        <v>0.16</v>
      </c>
      <c r="J117" s="20">
        <v>0.14000000000000001</v>
      </c>
      <c r="K117" s="20">
        <v>1.7907</v>
      </c>
      <c r="L117" s="16"/>
      <c r="M117" s="16"/>
      <c r="N117" s="16"/>
      <c r="O117" s="16"/>
      <c r="P117" s="16"/>
      <c r="Q117" s="16"/>
      <c r="R117" s="16"/>
      <c r="S117" s="22"/>
      <c r="T117" s="190"/>
    </row>
    <row r="118" spans="1:20" ht="40.200000000000003" hidden="1" thickBot="1">
      <c r="A118" s="58" t="str">
        <f t="shared" si="1"/>
        <v>白领02</v>
      </c>
      <c r="B118" s="29" t="s">
        <v>16</v>
      </c>
      <c r="C118" s="30" t="s">
        <v>17</v>
      </c>
      <c r="D118" s="32" t="s">
        <v>116</v>
      </c>
      <c r="E118" s="20" t="s">
        <v>132</v>
      </c>
      <c r="F118" s="20">
        <v>0.28999999999999998</v>
      </c>
      <c r="G118" s="20">
        <v>0.41</v>
      </c>
      <c r="H118" s="20">
        <v>0.99</v>
      </c>
      <c r="I118" s="20">
        <v>0.08</v>
      </c>
      <c r="J118" s="20">
        <v>0</v>
      </c>
      <c r="K118" s="20">
        <v>1.7738</v>
      </c>
      <c r="L118" s="16"/>
      <c r="M118" s="16"/>
      <c r="N118" s="16"/>
      <c r="O118" s="16"/>
      <c r="P118" s="16"/>
      <c r="Q118" s="16"/>
      <c r="R118" s="16"/>
      <c r="S118" s="22"/>
      <c r="T118" s="190"/>
    </row>
    <row r="119" spans="1:20" ht="40.200000000000003" hidden="1" thickBot="1">
      <c r="A119" s="58" t="str">
        <f t="shared" si="1"/>
        <v>BL2</v>
      </c>
      <c r="B119" s="29" t="s">
        <v>16</v>
      </c>
      <c r="C119" s="30" t="s">
        <v>17</v>
      </c>
      <c r="D119" s="32" t="s">
        <v>116</v>
      </c>
      <c r="E119" s="20" t="s">
        <v>135</v>
      </c>
      <c r="F119" s="20">
        <v>0.28999999999999998</v>
      </c>
      <c r="G119" s="20">
        <v>0.31</v>
      </c>
      <c r="H119" s="20">
        <v>0.99</v>
      </c>
      <c r="I119" s="20">
        <v>0.16</v>
      </c>
      <c r="J119" s="20">
        <v>0</v>
      </c>
      <c r="K119" s="20">
        <v>1.7464999999999999</v>
      </c>
      <c r="L119" s="16"/>
      <c r="M119" s="16"/>
      <c r="N119" s="16"/>
      <c r="O119" s="16"/>
      <c r="P119" s="16"/>
      <c r="Q119" s="16"/>
      <c r="R119" s="16"/>
      <c r="S119" s="22"/>
      <c r="T119" s="190"/>
    </row>
    <row r="120" spans="1:20" ht="27" hidden="1" thickBot="1">
      <c r="A120" s="58" t="str">
        <f t="shared" si="1"/>
        <v>白2</v>
      </c>
      <c r="B120" s="29" t="s">
        <v>16</v>
      </c>
      <c r="C120" s="30" t="s">
        <v>17</v>
      </c>
      <c r="D120" s="32" t="s">
        <v>116</v>
      </c>
      <c r="E120" s="20" t="s">
        <v>151</v>
      </c>
      <c r="F120" s="20">
        <v>0.28999999999999998</v>
      </c>
      <c r="G120" s="20">
        <v>0.25</v>
      </c>
      <c r="H120" s="20">
        <v>0.91</v>
      </c>
      <c r="I120" s="20">
        <v>0.08</v>
      </c>
      <c r="J120" s="20">
        <v>0.18</v>
      </c>
      <c r="K120" s="20">
        <v>1.7163999999999999</v>
      </c>
      <c r="L120" s="16"/>
      <c r="M120" s="16"/>
      <c r="N120" s="16"/>
      <c r="O120" s="16"/>
      <c r="P120" s="16"/>
      <c r="Q120" s="16"/>
      <c r="R120" s="16"/>
      <c r="S120" s="22"/>
      <c r="T120" s="190"/>
    </row>
    <row r="121" spans="1:20" ht="40.200000000000003" hidden="1" thickBot="1">
      <c r="A121" s="58" t="str">
        <f t="shared" si="1"/>
        <v>白领03</v>
      </c>
      <c r="B121" s="29" t="s">
        <v>16</v>
      </c>
      <c r="C121" s="30" t="s">
        <v>17</v>
      </c>
      <c r="D121" s="32" t="s">
        <v>116</v>
      </c>
      <c r="E121" s="20" t="s">
        <v>134</v>
      </c>
      <c r="F121" s="20">
        <v>0.28999999999999998</v>
      </c>
      <c r="G121" s="20">
        <v>0.41</v>
      </c>
      <c r="H121" s="20">
        <v>0.91</v>
      </c>
      <c r="I121" s="20">
        <v>0.08</v>
      </c>
      <c r="J121" s="20">
        <v>0</v>
      </c>
      <c r="K121" s="20">
        <v>1.6979</v>
      </c>
      <c r="L121" s="16"/>
      <c r="M121" s="16"/>
      <c r="N121" s="16"/>
      <c r="O121" s="16"/>
      <c r="P121" s="16"/>
      <c r="Q121" s="16"/>
      <c r="R121" s="16"/>
      <c r="S121" s="22"/>
      <c r="T121" s="190"/>
    </row>
    <row r="122" spans="1:20" ht="40.200000000000003" hidden="1" thickBot="1">
      <c r="A122" s="58" t="str">
        <f t="shared" si="1"/>
        <v>2白</v>
      </c>
      <c r="B122" s="29" t="s">
        <v>16</v>
      </c>
      <c r="C122" s="30" t="s">
        <v>17</v>
      </c>
      <c r="D122" s="32" t="s">
        <v>116</v>
      </c>
      <c r="E122" s="20" t="s">
        <v>191</v>
      </c>
      <c r="F122" s="20">
        <v>0.28999999999999998</v>
      </c>
      <c r="G122" s="20">
        <v>0.17</v>
      </c>
      <c r="H122" s="20">
        <v>0.99</v>
      </c>
      <c r="I122" s="20">
        <v>0.08</v>
      </c>
      <c r="J122" s="20">
        <v>0.16</v>
      </c>
      <c r="K122" s="20">
        <v>1.6892</v>
      </c>
      <c r="L122" s="16"/>
      <c r="M122" s="16"/>
      <c r="N122" s="16"/>
      <c r="O122" s="16"/>
      <c r="P122" s="16"/>
      <c r="Q122" s="16"/>
      <c r="R122" s="16"/>
      <c r="S122" s="22"/>
      <c r="T122" s="190"/>
    </row>
    <row r="123" spans="1:20" ht="40.200000000000003" hidden="1" thickBot="1">
      <c r="A123" s="58" t="str">
        <f t="shared" si="1"/>
        <v>BL3a</v>
      </c>
      <c r="B123" s="29" t="s">
        <v>16</v>
      </c>
      <c r="C123" s="30" t="s">
        <v>17</v>
      </c>
      <c r="D123" s="32" t="s">
        <v>116</v>
      </c>
      <c r="E123" s="20" t="s">
        <v>150</v>
      </c>
      <c r="F123" s="20">
        <v>0.28999999999999998</v>
      </c>
      <c r="G123" s="20">
        <v>0.31</v>
      </c>
      <c r="H123" s="20">
        <v>0.91</v>
      </c>
      <c r="I123" s="20">
        <v>0.16</v>
      </c>
      <c r="J123" s="20">
        <v>0</v>
      </c>
      <c r="K123" s="20">
        <v>1.6705000000000001</v>
      </c>
      <c r="L123" s="16"/>
      <c r="M123" s="16"/>
      <c r="N123" s="16"/>
      <c r="O123" s="16"/>
      <c r="P123" s="16"/>
      <c r="Q123" s="16"/>
      <c r="R123" s="16"/>
      <c r="S123" s="22"/>
      <c r="T123" s="190"/>
    </row>
    <row r="124" spans="1:20" ht="53.4" hidden="1" thickBot="1">
      <c r="A124" s="58" t="str">
        <f t="shared" si="1"/>
        <v>b1121</v>
      </c>
      <c r="B124" s="29" t="s">
        <v>16</v>
      </c>
      <c r="C124" s="30" t="s">
        <v>17</v>
      </c>
      <c r="D124" s="32" t="s">
        <v>116</v>
      </c>
      <c r="E124" s="20" t="s">
        <v>141</v>
      </c>
      <c r="F124" s="20">
        <v>0.28999999999999998</v>
      </c>
      <c r="G124" s="20">
        <v>0.21</v>
      </c>
      <c r="H124" s="20">
        <v>0.99</v>
      </c>
      <c r="I124" s="20">
        <v>0.08</v>
      </c>
      <c r="J124" s="20">
        <v>0</v>
      </c>
      <c r="K124" s="20">
        <v>1.5656000000000001</v>
      </c>
      <c r="L124" s="16"/>
      <c r="M124" s="16"/>
      <c r="N124" s="16"/>
      <c r="O124" s="16"/>
      <c r="P124" s="16"/>
      <c r="Q124" s="16"/>
      <c r="R124" s="16"/>
      <c r="S124" s="22"/>
      <c r="T124" s="190"/>
    </row>
    <row r="125" spans="1:20" ht="27" hidden="1" thickBot="1">
      <c r="A125" s="58" t="str">
        <f t="shared" si="1"/>
        <v>bl3</v>
      </c>
      <c r="B125" s="29" t="s">
        <v>16</v>
      </c>
      <c r="C125" s="30" t="s">
        <v>17</v>
      </c>
      <c r="D125" s="32" t="s">
        <v>116</v>
      </c>
      <c r="E125" s="20" t="s">
        <v>189</v>
      </c>
      <c r="F125" s="20">
        <v>0.28999999999999998</v>
      </c>
      <c r="G125" s="20">
        <v>0.15</v>
      </c>
      <c r="H125" s="20">
        <v>0.91</v>
      </c>
      <c r="I125" s="20">
        <v>0.16</v>
      </c>
      <c r="J125" s="20">
        <v>0</v>
      </c>
      <c r="K125" s="20">
        <v>1.5163</v>
      </c>
      <c r="L125" s="16"/>
      <c r="M125" s="16"/>
      <c r="N125" s="16"/>
      <c r="O125" s="16"/>
      <c r="P125" s="16"/>
      <c r="Q125" s="16"/>
      <c r="R125" s="16"/>
      <c r="S125" s="22"/>
      <c r="T125" s="190"/>
    </row>
    <row r="126" spans="1:20" ht="27" hidden="1" thickBot="1">
      <c r="A126" s="58" t="str">
        <f t="shared" si="1"/>
        <v>白1</v>
      </c>
      <c r="B126" s="29" t="s">
        <v>16</v>
      </c>
      <c r="C126" s="30" t="s">
        <v>17</v>
      </c>
      <c r="D126" s="32" t="s">
        <v>116</v>
      </c>
      <c r="E126" s="20" t="s">
        <v>146</v>
      </c>
      <c r="F126" s="20">
        <v>0.28999999999999998</v>
      </c>
      <c r="G126" s="20">
        <v>0.15</v>
      </c>
      <c r="H126" s="20">
        <v>0.99</v>
      </c>
      <c r="I126" s="20">
        <v>0.08</v>
      </c>
      <c r="J126" s="20">
        <v>0</v>
      </c>
      <c r="K126" s="20">
        <v>1.5142</v>
      </c>
      <c r="L126" s="16"/>
      <c r="M126" s="16"/>
      <c r="N126" s="16"/>
      <c r="O126" s="16"/>
      <c r="P126" s="16"/>
      <c r="Q126" s="16"/>
      <c r="R126" s="16"/>
      <c r="S126" s="22"/>
      <c r="T126" s="190"/>
    </row>
    <row r="127" spans="1:20" ht="53.4" hidden="1" thickBot="1">
      <c r="A127" s="58" t="str">
        <f t="shared" si="1"/>
        <v>b113</v>
      </c>
      <c r="B127" s="29" t="s">
        <v>16</v>
      </c>
      <c r="C127" s="30" t="s">
        <v>17</v>
      </c>
      <c r="D127" s="32" t="s">
        <v>116</v>
      </c>
      <c r="E127" s="20" t="s">
        <v>143</v>
      </c>
      <c r="F127" s="20">
        <v>0.28999999999999998</v>
      </c>
      <c r="G127" s="20">
        <v>0.21</v>
      </c>
      <c r="H127" s="20">
        <v>0.91</v>
      </c>
      <c r="I127" s="20">
        <v>0.08</v>
      </c>
      <c r="J127" s="20">
        <v>0</v>
      </c>
      <c r="K127" s="20">
        <v>1.4896</v>
      </c>
      <c r="L127" s="16"/>
      <c r="M127" s="16"/>
      <c r="N127" s="16"/>
      <c r="O127" s="16"/>
      <c r="P127" s="16"/>
      <c r="Q127" s="16"/>
      <c r="R127" s="16"/>
      <c r="S127" s="22"/>
      <c r="T127" s="190"/>
    </row>
    <row r="128" spans="1:20" ht="40.200000000000003" hidden="1" thickBot="1">
      <c r="A128" s="58" t="str">
        <f t="shared" si="1"/>
        <v>1白</v>
      </c>
      <c r="B128" s="29" t="s">
        <v>16</v>
      </c>
      <c r="C128" s="30" t="s">
        <v>17</v>
      </c>
      <c r="D128" s="32" t="s">
        <v>116</v>
      </c>
      <c r="E128" s="20" t="s">
        <v>192</v>
      </c>
      <c r="F128" s="20">
        <v>0.28999999999999998</v>
      </c>
      <c r="G128" s="20">
        <v>0</v>
      </c>
      <c r="H128" s="20">
        <v>0.99</v>
      </c>
      <c r="I128" s="20">
        <v>0.08</v>
      </c>
      <c r="J128" s="20">
        <v>0.13</v>
      </c>
      <c r="K128" s="20">
        <v>1.4896</v>
      </c>
      <c r="L128" s="16"/>
      <c r="M128" s="16"/>
      <c r="N128" s="16"/>
      <c r="O128" s="16"/>
      <c r="P128" s="16"/>
      <c r="Q128" s="16"/>
      <c r="R128" s="16"/>
      <c r="S128" s="22"/>
      <c r="T128" s="190"/>
    </row>
    <row r="129" spans="1:20" ht="53.4" hidden="1" thickBot="1">
      <c r="A129" s="58" t="str">
        <f t="shared" si="1"/>
        <v>bbb2</v>
      </c>
      <c r="B129" s="29" t="s">
        <v>16</v>
      </c>
      <c r="C129" s="30" t="s">
        <v>17</v>
      </c>
      <c r="D129" s="32" t="s">
        <v>116</v>
      </c>
      <c r="E129" s="20" t="s">
        <v>147</v>
      </c>
      <c r="F129" s="20">
        <v>0.28999999999999998</v>
      </c>
      <c r="G129" s="20">
        <v>0</v>
      </c>
      <c r="H129" s="20">
        <v>0.99</v>
      </c>
      <c r="I129" s="20">
        <v>0.08</v>
      </c>
      <c r="J129" s="20">
        <v>0.13</v>
      </c>
      <c r="K129" s="20">
        <v>1.4896</v>
      </c>
      <c r="L129" s="16"/>
      <c r="M129" s="16"/>
      <c r="N129" s="16"/>
      <c r="O129" s="16"/>
      <c r="P129" s="16"/>
      <c r="Q129" s="16"/>
      <c r="R129" s="16"/>
      <c r="S129" s="22"/>
      <c r="T129" s="190"/>
    </row>
    <row r="130" spans="1:20" ht="53.4" hidden="1" thickBot="1">
      <c r="A130" s="58" t="str">
        <f t="shared" si="1"/>
        <v>BLLL2</v>
      </c>
      <c r="B130" s="29" t="s">
        <v>16</v>
      </c>
      <c r="C130" s="30" t="s">
        <v>17</v>
      </c>
      <c r="D130" s="32" t="s">
        <v>116</v>
      </c>
      <c r="E130" s="20" t="s">
        <v>193</v>
      </c>
      <c r="F130" s="20">
        <v>0.28999999999999998</v>
      </c>
      <c r="G130" s="20">
        <v>0</v>
      </c>
      <c r="H130" s="20">
        <v>0.99</v>
      </c>
      <c r="I130" s="20">
        <v>0.16</v>
      </c>
      <c r="J130" s="20">
        <v>0</v>
      </c>
      <c r="K130" s="20">
        <v>1.4380999999999999</v>
      </c>
      <c r="L130" s="16"/>
      <c r="M130" s="16"/>
      <c r="N130" s="16"/>
      <c r="O130" s="16"/>
      <c r="P130" s="16"/>
      <c r="Q130" s="16"/>
      <c r="R130" s="16"/>
      <c r="S130" s="22"/>
      <c r="T130" s="190"/>
    </row>
    <row r="131" spans="1:20" ht="53.4" hidden="1" thickBot="1">
      <c r="A131" s="58" t="str">
        <f t="shared" si="1"/>
        <v>bbb3</v>
      </c>
      <c r="B131" s="29" t="s">
        <v>16</v>
      </c>
      <c r="C131" s="30" t="s">
        <v>17</v>
      </c>
      <c r="D131" s="32" t="s">
        <v>116</v>
      </c>
      <c r="E131" s="20" t="s">
        <v>152</v>
      </c>
      <c r="F131" s="20">
        <v>0.28999999999999998</v>
      </c>
      <c r="G131" s="20">
        <v>0</v>
      </c>
      <c r="H131" s="20">
        <v>0.91</v>
      </c>
      <c r="I131" s="20">
        <v>0.08</v>
      </c>
      <c r="J131" s="20">
        <v>0.12</v>
      </c>
      <c r="K131" s="20">
        <v>1.4068000000000001</v>
      </c>
      <c r="L131" s="16"/>
      <c r="M131" s="16"/>
      <c r="N131" s="16"/>
      <c r="O131" s="16"/>
      <c r="P131" s="16"/>
      <c r="Q131" s="16"/>
      <c r="R131" s="16"/>
      <c r="S131" s="22"/>
      <c r="T131" s="190"/>
    </row>
    <row r="132" spans="1:20" ht="40.200000000000003" hidden="1" thickBot="1">
      <c r="A132" s="58" t="str">
        <f t="shared" si="1"/>
        <v>白兰2</v>
      </c>
      <c r="B132" s="29" t="s">
        <v>16</v>
      </c>
      <c r="C132" s="30" t="s">
        <v>17</v>
      </c>
      <c r="D132" s="32" t="s">
        <v>116</v>
      </c>
      <c r="E132" s="59" t="s">
        <v>149</v>
      </c>
      <c r="F132" s="20">
        <v>0.28999999999999998</v>
      </c>
      <c r="G132" s="20">
        <v>0</v>
      </c>
      <c r="H132" s="20">
        <v>0.99</v>
      </c>
      <c r="I132" s="20">
        <v>0.08</v>
      </c>
      <c r="J132" s="20">
        <v>0</v>
      </c>
      <c r="K132" s="20">
        <v>1.36</v>
      </c>
      <c r="L132" s="16"/>
      <c r="M132" s="16"/>
      <c r="N132" s="16"/>
      <c r="O132" s="16"/>
      <c r="P132" s="16"/>
      <c r="Q132" s="16"/>
      <c r="R132" s="16"/>
      <c r="S132" s="22"/>
      <c r="T132" s="190"/>
    </row>
    <row r="133" spans="1:20" ht="40.200000000000003" hidden="1" thickBot="1">
      <c r="A133" s="58" t="str">
        <f t="shared" si="1"/>
        <v>22</v>
      </c>
      <c r="B133" s="29" t="s">
        <v>16</v>
      </c>
      <c r="C133" s="30" t="s">
        <v>17</v>
      </c>
      <c r="D133" s="32" t="s">
        <v>116</v>
      </c>
      <c r="E133" s="20" t="s">
        <v>211</v>
      </c>
      <c r="F133" s="20">
        <v>0.28999999999999998</v>
      </c>
      <c r="G133" s="20">
        <v>0</v>
      </c>
      <c r="H133" s="20">
        <v>0.99</v>
      </c>
      <c r="I133" s="20">
        <v>0.08</v>
      </c>
      <c r="J133" s="20">
        <v>0</v>
      </c>
      <c r="K133" s="20">
        <v>1.36</v>
      </c>
      <c r="L133" s="16"/>
      <c r="M133" s="16"/>
      <c r="N133" s="16"/>
      <c r="O133" s="16"/>
      <c r="P133" s="16"/>
      <c r="Q133" s="16"/>
      <c r="R133" s="16"/>
      <c r="S133" s="22"/>
      <c r="T133" s="190"/>
    </row>
    <row r="134" spans="1:20" ht="27" hidden="1" thickBot="1">
      <c r="A134" s="58" t="str">
        <f t="shared" si="1"/>
        <v>白领B</v>
      </c>
      <c r="B134" s="29" t="s">
        <v>16</v>
      </c>
      <c r="C134" s="30" t="s">
        <v>17</v>
      </c>
      <c r="D134" s="32" t="s">
        <v>116</v>
      </c>
      <c r="E134" s="20" t="s">
        <v>194</v>
      </c>
      <c r="F134" s="20">
        <v>0.28999999999999998</v>
      </c>
      <c r="G134" s="20">
        <v>0</v>
      </c>
      <c r="H134" s="20">
        <v>0.99</v>
      </c>
      <c r="I134" s="20">
        <v>0.08</v>
      </c>
      <c r="J134" s="20">
        <v>0</v>
      </c>
      <c r="K134" s="20">
        <v>1.36</v>
      </c>
      <c r="L134" s="16"/>
      <c r="M134" s="16"/>
      <c r="N134" s="16"/>
      <c r="O134" s="16"/>
      <c r="P134" s="16"/>
      <c r="Q134" s="16"/>
      <c r="R134" s="16"/>
      <c r="S134" s="22"/>
      <c r="T134" s="190"/>
    </row>
    <row r="135" spans="1:20" ht="40.200000000000003" hidden="1" thickBot="1">
      <c r="A135" s="58" t="str">
        <f t="shared" si="1"/>
        <v>乙12</v>
      </c>
      <c r="B135" s="29" t="s">
        <v>16</v>
      </c>
      <c r="C135" s="30" t="s">
        <v>17</v>
      </c>
      <c r="D135" s="32" t="s">
        <v>116</v>
      </c>
      <c r="E135" s="20" t="s">
        <v>140</v>
      </c>
      <c r="F135" s="20">
        <v>0.28999999999999998</v>
      </c>
      <c r="G135" s="20">
        <v>0</v>
      </c>
      <c r="H135" s="20">
        <v>0.99</v>
      </c>
      <c r="I135" s="20">
        <v>0.08</v>
      </c>
      <c r="J135" s="20">
        <v>0</v>
      </c>
      <c r="K135" s="20">
        <v>1.36</v>
      </c>
      <c r="L135" s="16"/>
      <c r="M135" s="16"/>
      <c r="N135" s="16"/>
      <c r="O135" s="16"/>
      <c r="P135" s="16"/>
      <c r="Q135" s="16"/>
      <c r="R135" s="16"/>
      <c r="S135" s="22"/>
      <c r="T135" s="190"/>
    </row>
    <row r="136" spans="1:20" ht="40.200000000000003" hidden="1" thickBot="1">
      <c r="A136" s="58" t="str">
        <f t="shared" si="1"/>
        <v>22领白</v>
      </c>
      <c r="B136" s="29" t="s">
        <v>16</v>
      </c>
      <c r="C136" s="30" t="s">
        <v>17</v>
      </c>
      <c r="D136" s="32" t="s">
        <v>116</v>
      </c>
      <c r="E136" s="20" t="s">
        <v>148</v>
      </c>
      <c r="F136" s="20">
        <v>0.28999999999999998</v>
      </c>
      <c r="G136" s="20">
        <v>0</v>
      </c>
      <c r="H136" s="20">
        <v>0.99</v>
      </c>
      <c r="I136" s="20">
        <v>0.08</v>
      </c>
      <c r="J136" s="20">
        <v>0</v>
      </c>
      <c r="K136" s="20">
        <v>1.36</v>
      </c>
      <c r="L136" s="16"/>
      <c r="M136" s="16"/>
      <c r="N136" s="16"/>
      <c r="O136" s="16"/>
      <c r="P136" s="16"/>
      <c r="Q136" s="16"/>
      <c r="R136" s="16"/>
      <c r="S136" s="22"/>
      <c r="T136" s="190"/>
    </row>
    <row r="137" spans="1:20" ht="40.200000000000003" hidden="1" thickBot="1">
      <c r="A137" s="58" t="str">
        <f t="shared" si="1"/>
        <v>白白3</v>
      </c>
      <c r="B137" s="29" t="s">
        <v>16</v>
      </c>
      <c r="C137" s="30" t="s">
        <v>17</v>
      </c>
      <c r="D137" s="32" t="s">
        <v>116</v>
      </c>
      <c r="E137" s="20" t="s">
        <v>154</v>
      </c>
      <c r="F137" s="20">
        <v>0.28999999999999998</v>
      </c>
      <c r="G137" s="20">
        <v>0.72</v>
      </c>
      <c r="H137" s="20">
        <v>0.23</v>
      </c>
      <c r="I137" s="20">
        <v>0.08</v>
      </c>
      <c r="J137" s="20">
        <v>0</v>
      </c>
      <c r="K137" s="20">
        <v>1.3197000000000001</v>
      </c>
      <c r="L137" s="16"/>
      <c r="M137" s="16"/>
      <c r="N137" s="16"/>
      <c r="O137" s="16"/>
      <c r="P137" s="16"/>
      <c r="Q137" s="16"/>
      <c r="R137" s="16"/>
      <c r="S137" s="22"/>
      <c r="T137" s="190"/>
    </row>
    <row r="138" spans="1:20" ht="40.200000000000003" hidden="1" thickBot="1">
      <c r="A138" s="58" t="str">
        <f t="shared" si="1"/>
        <v>白兰3</v>
      </c>
      <c r="B138" s="29" t="s">
        <v>16</v>
      </c>
      <c r="C138" s="30" t="s">
        <v>17</v>
      </c>
      <c r="D138" s="32" t="s">
        <v>116</v>
      </c>
      <c r="E138" s="59" t="s">
        <v>153</v>
      </c>
      <c r="F138" s="20">
        <v>0.28999999999999998</v>
      </c>
      <c r="G138" s="20">
        <v>0</v>
      </c>
      <c r="H138" s="20">
        <v>0.91</v>
      </c>
      <c r="I138" s="20">
        <v>0.08</v>
      </c>
      <c r="J138" s="20">
        <v>0</v>
      </c>
      <c r="K138" s="20">
        <v>1.284</v>
      </c>
      <c r="L138" s="16"/>
      <c r="M138" s="16"/>
      <c r="N138" s="16"/>
      <c r="O138" s="16"/>
      <c r="P138" s="16"/>
      <c r="Q138" s="16"/>
      <c r="R138" s="16"/>
      <c r="S138" s="22"/>
      <c r="T138" s="190"/>
    </row>
    <row r="139" spans="1:20" ht="40.200000000000003" hidden="1" thickBot="1">
      <c r="A139" s="58" t="str">
        <f t="shared" si="1"/>
        <v>白领333</v>
      </c>
      <c r="B139" s="29" t="s">
        <v>16</v>
      </c>
      <c r="C139" s="30" t="s">
        <v>17</v>
      </c>
      <c r="D139" s="32" t="s">
        <v>116</v>
      </c>
      <c r="E139" s="20" t="s">
        <v>144</v>
      </c>
      <c r="F139" s="20">
        <v>0.28999999999999998</v>
      </c>
      <c r="G139" s="20">
        <v>0</v>
      </c>
      <c r="H139" s="20">
        <v>0.91</v>
      </c>
      <c r="I139" s="20">
        <v>0.08</v>
      </c>
      <c r="J139" s="20">
        <v>0</v>
      </c>
      <c r="K139" s="20">
        <v>1.284</v>
      </c>
      <c r="L139" s="16"/>
      <c r="M139" s="16"/>
      <c r="N139" s="16"/>
      <c r="O139" s="16"/>
      <c r="P139" s="16"/>
      <c r="Q139" s="16"/>
      <c r="R139" s="16"/>
      <c r="S139" s="22"/>
      <c r="T139" s="190"/>
    </row>
    <row r="140" spans="1:20" ht="27" thickBot="1">
      <c r="A140" s="58" t="str">
        <f t="shared" si="1"/>
        <v>S2</v>
      </c>
      <c r="B140" s="29" t="s">
        <v>16</v>
      </c>
      <c r="C140" s="30" t="s">
        <v>17</v>
      </c>
      <c r="D140" s="32" t="s">
        <v>155</v>
      </c>
      <c r="E140" s="20" t="s">
        <v>156</v>
      </c>
      <c r="F140" s="20">
        <v>0.27</v>
      </c>
      <c r="G140" s="20">
        <v>0.27</v>
      </c>
      <c r="H140" s="20">
        <v>3.5</v>
      </c>
      <c r="I140" s="20">
        <v>0.2</v>
      </c>
      <c r="J140" s="20">
        <v>0</v>
      </c>
      <c r="K140" s="20">
        <v>4.2393000000000001</v>
      </c>
      <c r="L140" s="16"/>
      <c r="M140" s="16"/>
      <c r="N140" s="16"/>
      <c r="O140" s="16"/>
      <c r="P140" s="16"/>
      <c r="Q140" s="16"/>
      <c r="R140" s="16"/>
      <c r="S140" s="22"/>
      <c r="T140" s="190"/>
    </row>
    <row r="141" spans="1:20" ht="40.200000000000003" thickBot="1">
      <c r="A141" s="58" t="str">
        <f t="shared" ref="A141:A204" si="2">SUBSTITUTE(MID(E141,1,FIND("(",E141)-2)," ","")</f>
        <v>1商</v>
      </c>
      <c r="B141" s="29" t="s">
        <v>16</v>
      </c>
      <c r="C141" s="30" t="s">
        <v>17</v>
      </c>
      <c r="D141" s="32" t="s">
        <v>155</v>
      </c>
      <c r="E141" s="20" t="s">
        <v>195</v>
      </c>
      <c r="F141" s="20">
        <v>0.27</v>
      </c>
      <c r="G141" s="20">
        <v>0</v>
      </c>
      <c r="H141" s="20">
        <v>3.5</v>
      </c>
      <c r="I141" s="20">
        <v>0.2</v>
      </c>
      <c r="J141" s="20">
        <v>0</v>
      </c>
      <c r="K141" s="20">
        <v>3.97</v>
      </c>
      <c r="L141" s="16"/>
      <c r="M141" s="16"/>
      <c r="N141" s="16"/>
      <c r="O141" s="16"/>
      <c r="P141" s="16"/>
      <c r="Q141" s="16"/>
      <c r="R141" s="16"/>
      <c r="S141" s="22"/>
      <c r="T141" s="190"/>
    </row>
    <row r="142" spans="1:20" ht="40.200000000000003" thickBot="1">
      <c r="A142" s="58" t="str">
        <f t="shared" si="2"/>
        <v>商琴2</v>
      </c>
      <c r="B142" s="29" t="s">
        <v>16</v>
      </c>
      <c r="C142" s="30" t="s">
        <v>17</v>
      </c>
      <c r="D142" s="32" t="s">
        <v>155</v>
      </c>
      <c r="E142" s="20" t="s">
        <v>157</v>
      </c>
      <c r="F142" s="20">
        <v>0.27</v>
      </c>
      <c r="G142" s="20">
        <v>0.54</v>
      </c>
      <c r="H142" s="20">
        <v>2.8</v>
      </c>
      <c r="I142" s="20">
        <v>0.2</v>
      </c>
      <c r="J142" s="20">
        <v>0</v>
      </c>
      <c r="K142" s="20">
        <v>3.8086000000000002</v>
      </c>
      <c r="L142" s="16"/>
      <c r="M142" s="16"/>
      <c r="N142" s="16"/>
      <c r="O142" s="16"/>
      <c r="P142" s="16"/>
      <c r="Q142" s="16"/>
      <c r="R142" s="16"/>
      <c r="S142" s="22"/>
      <c r="T142" s="190"/>
    </row>
    <row r="143" spans="1:20" ht="27" thickBot="1">
      <c r="A143" s="58" t="str">
        <f t="shared" si="2"/>
        <v>商务A2</v>
      </c>
      <c r="B143" s="29" t="s">
        <v>16</v>
      </c>
      <c r="C143" s="30" t="s">
        <v>17</v>
      </c>
      <c r="D143" s="32" t="s">
        <v>155</v>
      </c>
      <c r="E143" s="20" t="s">
        <v>198</v>
      </c>
      <c r="F143" s="20">
        <v>0.27</v>
      </c>
      <c r="G143" s="20">
        <v>0.34</v>
      </c>
      <c r="H143" s="20">
        <v>2.8</v>
      </c>
      <c r="I143" s="20">
        <v>0.2</v>
      </c>
      <c r="J143" s="20">
        <v>0</v>
      </c>
      <c r="K143" s="20">
        <v>3.6137000000000001</v>
      </c>
      <c r="L143" s="16"/>
      <c r="M143" s="16"/>
      <c r="N143" s="16"/>
      <c r="O143" s="16"/>
      <c r="P143" s="16"/>
      <c r="Q143" s="16"/>
      <c r="R143" s="16"/>
      <c r="S143" s="22"/>
      <c r="T143" s="190"/>
    </row>
    <row r="144" spans="1:20" ht="27" thickBot="1">
      <c r="A144" s="58" t="str">
        <f t="shared" si="2"/>
        <v>22312</v>
      </c>
      <c r="B144" s="29" t="s">
        <v>16</v>
      </c>
      <c r="C144" s="30" t="s">
        <v>17</v>
      </c>
      <c r="D144" s="32" t="s">
        <v>155</v>
      </c>
      <c r="E144" s="20" t="s">
        <v>165</v>
      </c>
      <c r="F144" s="20">
        <v>0.27</v>
      </c>
      <c r="G144" s="20">
        <v>1.34</v>
      </c>
      <c r="H144" s="20">
        <v>1.26</v>
      </c>
      <c r="I144" s="20">
        <v>0.61</v>
      </c>
      <c r="J144" s="20">
        <v>0</v>
      </c>
      <c r="K144" s="20">
        <v>3.4849999999999999</v>
      </c>
      <c r="L144" s="16"/>
      <c r="M144" s="16"/>
      <c r="N144" s="16"/>
      <c r="O144" s="16"/>
      <c r="P144" s="16"/>
      <c r="Q144" s="16"/>
      <c r="R144" s="16"/>
      <c r="S144" s="22"/>
      <c r="T144" s="190"/>
    </row>
    <row r="145" spans="1:20" ht="53.4" thickBot="1">
      <c r="A145" s="58" t="str">
        <f t="shared" si="2"/>
        <v>商二</v>
      </c>
      <c r="B145" s="29" t="s">
        <v>16</v>
      </c>
      <c r="C145" s="30" t="s">
        <v>17</v>
      </c>
      <c r="D145" s="32" t="s">
        <v>155</v>
      </c>
      <c r="E145" s="20" t="s">
        <v>164</v>
      </c>
      <c r="F145" s="20">
        <v>0.27</v>
      </c>
      <c r="G145" s="20">
        <v>0</v>
      </c>
      <c r="H145" s="20">
        <v>2.8</v>
      </c>
      <c r="I145" s="20">
        <v>0.41</v>
      </c>
      <c r="J145" s="20">
        <v>0</v>
      </c>
      <c r="K145" s="20">
        <v>3.4748000000000001</v>
      </c>
      <c r="L145" s="16"/>
      <c r="M145" s="16"/>
      <c r="N145" s="16"/>
      <c r="O145" s="16"/>
      <c r="P145" s="16"/>
      <c r="Q145" s="16"/>
      <c r="R145" s="16"/>
      <c r="S145" s="22"/>
      <c r="T145" s="190"/>
    </row>
    <row r="146" spans="1:20" ht="27" thickBot="1">
      <c r="A146" s="58" t="str">
        <f t="shared" si="2"/>
        <v>商务22</v>
      </c>
      <c r="B146" s="29" t="s">
        <v>16</v>
      </c>
      <c r="C146" s="30" t="s">
        <v>17</v>
      </c>
      <c r="D146" s="32" t="s">
        <v>155</v>
      </c>
      <c r="E146" s="20" t="s">
        <v>196</v>
      </c>
      <c r="F146" s="20">
        <v>0.27</v>
      </c>
      <c r="G146" s="20">
        <v>0</v>
      </c>
      <c r="H146" s="20">
        <v>2.8</v>
      </c>
      <c r="I146" s="20">
        <v>0.41</v>
      </c>
      <c r="J146" s="20">
        <v>0</v>
      </c>
      <c r="K146" s="20">
        <v>3.4748000000000001</v>
      </c>
      <c r="L146" s="16"/>
      <c r="M146" s="16"/>
      <c r="N146" s="16"/>
      <c r="O146" s="16"/>
      <c r="P146" s="16"/>
      <c r="Q146" s="16"/>
      <c r="R146" s="16"/>
      <c r="S146" s="22"/>
      <c r="T146" s="190"/>
    </row>
    <row r="147" spans="1:20" ht="53.4" thickBot="1">
      <c r="A147" s="58" t="str">
        <f t="shared" si="2"/>
        <v>SWWW2</v>
      </c>
      <c r="B147" s="29" t="s">
        <v>16</v>
      </c>
      <c r="C147" s="30" t="s">
        <v>17</v>
      </c>
      <c r="D147" s="32" t="s">
        <v>155</v>
      </c>
      <c r="E147" s="20" t="s">
        <v>197</v>
      </c>
      <c r="F147" s="20">
        <v>0.27</v>
      </c>
      <c r="G147" s="20">
        <v>0</v>
      </c>
      <c r="H147" s="20">
        <v>2.8</v>
      </c>
      <c r="I147" s="20">
        <v>0.41</v>
      </c>
      <c r="J147" s="20">
        <v>0</v>
      </c>
      <c r="K147" s="20">
        <v>3.4748000000000001</v>
      </c>
      <c r="L147" s="16"/>
      <c r="M147" s="16"/>
      <c r="N147" s="16"/>
      <c r="O147" s="16"/>
      <c r="P147" s="16"/>
      <c r="Q147" s="16"/>
      <c r="R147" s="16"/>
      <c r="S147" s="22"/>
      <c r="T147" s="190"/>
    </row>
    <row r="148" spans="1:20" ht="27" thickBot="1">
      <c r="A148" s="58" t="str">
        <f t="shared" si="2"/>
        <v>商1</v>
      </c>
      <c r="B148" s="29" t="s">
        <v>16</v>
      </c>
      <c r="C148" s="30" t="s">
        <v>17</v>
      </c>
      <c r="D148" s="32" t="s">
        <v>155</v>
      </c>
      <c r="E148" s="20" t="s">
        <v>160</v>
      </c>
      <c r="F148" s="20">
        <v>0.27</v>
      </c>
      <c r="G148" s="20">
        <v>0.1</v>
      </c>
      <c r="H148" s="20">
        <v>2.8</v>
      </c>
      <c r="I148" s="20">
        <v>0.2</v>
      </c>
      <c r="J148" s="20">
        <v>0</v>
      </c>
      <c r="K148" s="20">
        <v>3.3715999999999999</v>
      </c>
      <c r="L148" s="16"/>
      <c r="M148" s="16"/>
      <c r="N148" s="16"/>
      <c r="O148" s="16"/>
      <c r="P148" s="16"/>
      <c r="Q148" s="16"/>
      <c r="R148" s="16"/>
      <c r="S148" s="22"/>
      <c r="T148" s="190"/>
    </row>
    <row r="149" spans="1:20" ht="40.200000000000003" thickBot="1">
      <c r="A149" s="58" t="str">
        <f t="shared" si="2"/>
        <v>12</v>
      </c>
      <c r="B149" s="29" t="s">
        <v>16</v>
      </c>
      <c r="C149" s="30" t="s">
        <v>17</v>
      </c>
      <c r="D149" s="32" t="s">
        <v>155</v>
      </c>
      <c r="E149" s="20" t="s">
        <v>212</v>
      </c>
      <c r="F149" s="20">
        <v>0.27</v>
      </c>
      <c r="G149" s="20">
        <v>0</v>
      </c>
      <c r="H149" s="20">
        <v>2.8</v>
      </c>
      <c r="I149" s="20">
        <v>0.2</v>
      </c>
      <c r="J149" s="20">
        <v>0</v>
      </c>
      <c r="K149" s="20">
        <v>3.2707000000000002</v>
      </c>
      <c r="L149" s="16"/>
      <c r="M149" s="16"/>
      <c r="N149" s="16"/>
      <c r="O149" s="16"/>
      <c r="P149" s="16"/>
      <c r="Q149" s="16"/>
      <c r="R149" s="16"/>
      <c r="S149" s="22"/>
      <c r="T149" s="190"/>
    </row>
    <row r="150" spans="1:20" ht="40.200000000000003" thickBot="1">
      <c r="A150" s="58" t="str">
        <f t="shared" si="2"/>
        <v>13</v>
      </c>
      <c r="B150" s="29" t="s">
        <v>16</v>
      </c>
      <c r="C150" s="30" t="s">
        <v>17</v>
      </c>
      <c r="D150" s="32" t="s">
        <v>155</v>
      </c>
      <c r="E150" s="20" t="s">
        <v>213</v>
      </c>
      <c r="F150" s="20">
        <v>0.27</v>
      </c>
      <c r="G150" s="20">
        <v>0</v>
      </c>
      <c r="H150" s="20">
        <v>2.8</v>
      </c>
      <c r="I150" s="20">
        <v>0.2</v>
      </c>
      <c r="J150" s="20">
        <v>0</v>
      </c>
      <c r="K150" s="20">
        <v>3.2707000000000002</v>
      </c>
      <c r="L150" s="16"/>
      <c r="M150" s="16"/>
      <c r="N150" s="16"/>
      <c r="O150" s="16"/>
      <c r="P150" s="16"/>
      <c r="Q150" s="16"/>
      <c r="R150" s="16"/>
      <c r="S150" s="22"/>
      <c r="T150" s="190"/>
    </row>
    <row r="151" spans="1:20" ht="40.200000000000003" thickBot="1">
      <c r="A151" s="58" t="str">
        <f t="shared" si="2"/>
        <v>ss2</v>
      </c>
      <c r="B151" s="29" t="s">
        <v>16</v>
      </c>
      <c r="C151" s="30" t="s">
        <v>17</v>
      </c>
      <c r="D151" s="32" t="s">
        <v>155</v>
      </c>
      <c r="E151" s="20" t="s">
        <v>159</v>
      </c>
      <c r="F151" s="20">
        <v>0.27</v>
      </c>
      <c r="G151" s="20">
        <v>0</v>
      </c>
      <c r="H151" s="20">
        <v>2.8</v>
      </c>
      <c r="I151" s="20">
        <v>0.2</v>
      </c>
      <c r="J151" s="20">
        <v>0</v>
      </c>
      <c r="K151" s="20">
        <v>3.2707000000000002</v>
      </c>
      <c r="L151" s="16"/>
      <c r="M151" s="16"/>
      <c r="N151" s="16"/>
      <c r="O151" s="16"/>
      <c r="P151" s="16"/>
      <c r="Q151" s="16"/>
      <c r="R151" s="16"/>
      <c r="S151" s="22"/>
      <c r="T151" s="190"/>
    </row>
    <row r="152" spans="1:20" ht="27" thickBot="1">
      <c r="A152" s="58" t="str">
        <f t="shared" si="2"/>
        <v>商务B</v>
      </c>
      <c r="B152" s="29" t="s">
        <v>16</v>
      </c>
      <c r="C152" s="30" t="s">
        <v>17</v>
      </c>
      <c r="D152" s="32" t="s">
        <v>155</v>
      </c>
      <c r="E152" s="20" t="s">
        <v>199</v>
      </c>
      <c r="F152" s="20">
        <v>0.27</v>
      </c>
      <c r="G152" s="20">
        <v>0</v>
      </c>
      <c r="H152" s="20">
        <v>2.8</v>
      </c>
      <c r="I152" s="20">
        <v>0.2</v>
      </c>
      <c r="J152" s="20">
        <v>0</v>
      </c>
      <c r="K152" s="20">
        <v>3.2707000000000002</v>
      </c>
      <c r="L152" s="16"/>
      <c r="M152" s="16"/>
      <c r="N152" s="16"/>
      <c r="O152" s="16"/>
      <c r="P152" s="16"/>
      <c r="Q152" s="16"/>
      <c r="R152" s="16"/>
      <c r="S152" s="22"/>
      <c r="T152" s="190"/>
    </row>
    <row r="153" spans="1:20" ht="40.200000000000003" thickBot="1">
      <c r="A153" s="58" t="str">
        <f t="shared" si="2"/>
        <v>甲12</v>
      </c>
      <c r="B153" s="29" t="s">
        <v>16</v>
      </c>
      <c r="C153" s="30" t="s">
        <v>17</v>
      </c>
      <c r="D153" s="32" t="s">
        <v>155</v>
      </c>
      <c r="E153" s="20" t="s">
        <v>161</v>
      </c>
      <c r="F153" s="20">
        <v>0.27</v>
      </c>
      <c r="G153" s="20">
        <v>0</v>
      </c>
      <c r="H153" s="20">
        <v>2.8</v>
      </c>
      <c r="I153" s="20">
        <v>0.2</v>
      </c>
      <c r="J153" s="20">
        <v>0</v>
      </c>
      <c r="K153" s="20">
        <v>3.2707000000000002</v>
      </c>
      <c r="L153" s="16"/>
      <c r="M153" s="16"/>
      <c r="N153" s="16"/>
      <c r="O153" s="16"/>
      <c r="P153" s="16"/>
      <c r="Q153" s="16"/>
      <c r="R153" s="16"/>
      <c r="S153" s="22"/>
      <c r="T153" s="190"/>
    </row>
    <row r="154" spans="1:20" ht="40.200000000000003" thickBot="1">
      <c r="A154" s="58" t="str">
        <f t="shared" si="2"/>
        <v>商务222</v>
      </c>
      <c r="B154" s="29" t="s">
        <v>16</v>
      </c>
      <c r="C154" s="30" t="s">
        <v>17</v>
      </c>
      <c r="D154" s="32" t="s">
        <v>155</v>
      </c>
      <c r="E154" s="20" t="s">
        <v>163</v>
      </c>
      <c r="F154" s="20">
        <v>0.27</v>
      </c>
      <c r="G154" s="20">
        <v>0</v>
      </c>
      <c r="H154" s="20">
        <v>2.8</v>
      </c>
      <c r="I154" s="20">
        <v>0.2</v>
      </c>
      <c r="J154" s="20">
        <v>0</v>
      </c>
      <c r="K154" s="20">
        <v>3.2707000000000002</v>
      </c>
      <c r="L154" s="16"/>
      <c r="M154" s="16"/>
      <c r="N154" s="16"/>
      <c r="O154" s="16"/>
      <c r="P154" s="16"/>
      <c r="Q154" s="16"/>
      <c r="R154" s="16"/>
      <c r="S154" s="22"/>
      <c r="T154" s="190"/>
    </row>
    <row r="155" spans="1:20" ht="27" thickBot="1">
      <c r="A155" s="58" t="str">
        <f t="shared" si="2"/>
        <v>商113</v>
      </c>
      <c r="B155" s="29" t="s">
        <v>16</v>
      </c>
      <c r="C155" s="30" t="s">
        <v>17</v>
      </c>
      <c r="D155" s="32" t="s">
        <v>155</v>
      </c>
      <c r="E155" s="20" t="s">
        <v>166</v>
      </c>
      <c r="F155" s="20">
        <v>0.3</v>
      </c>
      <c r="G155" s="20">
        <v>0.84</v>
      </c>
      <c r="H155" s="20">
        <v>0.84</v>
      </c>
      <c r="I155" s="20">
        <v>0.61</v>
      </c>
      <c r="J155" s="20">
        <v>0.27</v>
      </c>
      <c r="K155" s="20">
        <v>2.8614999999999999</v>
      </c>
      <c r="L155" s="16"/>
      <c r="M155" s="16"/>
      <c r="N155" s="16"/>
      <c r="O155" s="16"/>
      <c r="P155" s="16"/>
      <c r="Q155" s="16"/>
      <c r="R155" s="16"/>
      <c r="S155" s="22"/>
      <c r="T155" s="190"/>
    </row>
    <row r="156" spans="1:20" ht="40.200000000000003" thickBot="1">
      <c r="A156" s="58" t="str">
        <f t="shared" si="2"/>
        <v>SW1</v>
      </c>
      <c r="B156" s="29" t="s">
        <v>16</v>
      </c>
      <c r="C156" s="30" t="s">
        <v>17</v>
      </c>
      <c r="D156" s="32" t="s">
        <v>155</v>
      </c>
      <c r="E156" s="20" t="s">
        <v>176</v>
      </c>
      <c r="F156" s="20">
        <v>0.27</v>
      </c>
      <c r="G156" s="20">
        <v>0.84</v>
      </c>
      <c r="H156" s="20">
        <v>0.84</v>
      </c>
      <c r="I156" s="20">
        <v>0.41</v>
      </c>
      <c r="J156" s="20">
        <v>0.25</v>
      </c>
      <c r="K156" s="20">
        <v>2.6034999999999999</v>
      </c>
      <c r="L156" s="16"/>
      <c r="M156" s="16"/>
      <c r="N156" s="16"/>
      <c r="O156" s="16"/>
      <c r="P156" s="16"/>
      <c r="Q156" s="16"/>
      <c r="R156" s="16"/>
      <c r="S156" s="22"/>
      <c r="T156" s="190"/>
    </row>
    <row r="157" spans="1:20" ht="40.200000000000003" thickBot="1">
      <c r="A157" s="58" t="str">
        <f t="shared" si="2"/>
        <v>商商1</v>
      </c>
      <c r="B157" s="29" t="s">
        <v>16</v>
      </c>
      <c r="C157" s="30" t="s">
        <v>17</v>
      </c>
      <c r="D157" s="32" t="s">
        <v>155</v>
      </c>
      <c r="E157" s="20" t="s">
        <v>167</v>
      </c>
      <c r="F157" s="20">
        <v>0.27</v>
      </c>
      <c r="G157" s="20">
        <v>0.86</v>
      </c>
      <c r="H157" s="20">
        <v>0.84</v>
      </c>
      <c r="I157" s="20">
        <v>0.2</v>
      </c>
      <c r="J157" s="20">
        <v>0.24</v>
      </c>
      <c r="K157" s="20">
        <v>2.4102000000000001</v>
      </c>
      <c r="L157" s="16"/>
      <c r="M157" s="16"/>
      <c r="N157" s="16"/>
      <c r="O157" s="16"/>
      <c r="P157" s="16"/>
      <c r="Q157" s="16"/>
      <c r="R157" s="16"/>
      <c r="S157" s="22"/>
      <c r="T157" s="190"/>
    </row>
    <row r="158" spans="1:20" ht="53.4" thickBot="1">
      <c r="A158" s="58" t="str">
        <f t="shared" si="2"/>
        <v>sss1</v>
      </c>
      <c r="B158" s="29" t="s">
        <v>16</v>
      </c>
      <c r="C158" s="30" t="s">
        <v>17</v>
      </c>
      <c r="D158" s="32" t="s">
        <v>155</v>
      </c>
      <c r="E158" s="20" t="s">
        <v>171</v>
      </c>
      <c r="F158" s="20">
        <v>0.27</v>
      </c>
      <c r="G158" s="20">
        <v>0.81</v>
      </c>
      <c r="H158" s="20">
        <v>0.84</v>
      </c>
      <c r="I158" s="20">
        <v>0.2</v>
      </c>
      <c r="J158" s="20">
        <v>0.2</v>
      </c>
      <c r="K158" s="20">
        <v>2.3311000000000002</v>
      </c>
      <c r="L158" s="16"/>
      <c r="M158" s="16"/>
      <c r="N158" s="16"/>
      <c r="O158" s="16"/>
      <c r="P158" s="16"/>
      <c r="Q158" s="16"/>
      <c r="R158" s="16"/>
      <c r="S158" s="22"/>
      <c r="T158" s="190"/>
    </row>
    <row r="159" spans="1:20" ht="27" thickBot="1">
      <c r="A159" s="58" t="str">
        <f t="shared" si="2"/>
        <v>S1</v>
      </c>
      <c r="B159" s="29" t="s">
        <v>16</v>
      </c>
      <c r="C159" s="30" t="s">
        <v>17</v>
      </c>
      <c r="D159" s="32" t="s">
        <v>155</v>
      </c>
      <c r="E159" s="20" t="s">
        <v>174</v>
      </c>
      <c r="F159" s="20">
        <v>0.27</v>
      </c>
      <c r="G159" s="20">
        <v>0.73</v>
      </c>
      <c r="H159" s="20">
        <v>0.84</v>
      </c>
      <c r="I159" s="20">
        <v>0.2</v>
      </c>
      <c r="J159" s="20">
        <v>0.27</v>
      </c>
      <c r="K159" s="20">
        <v>2.3148</v>
      </c>
      <c r="L159" s="16"/>
      <c r="M159" s="16"/>
      <c r="N159" s="16"/>
      <c r="O159" s="16"/>
      <c r="P159" s="16"/>
      <c r="Q159" s="16"/>
      <c r="R159" s="16"/>
      <c r="S159" s="22"/>
      <c r="T159" s="190"/>
    </row>
    <row r="160" spans="1:20" ht="40.200000000000003" thickBot="1">
      <c r="A160" s="58" t="str">
        <f t="shared" si="2"/>
        <v>1商务</v>
      </c>
      <c r="B160" s="29" t="s">
        <v>16</v>
      </c>
      <c r="C160" s="30" t="s">
        <v>17</v>
      </c>
      <c r="D160" s="32" t="s">
        <v>155</v>
      </c>
      <c r="E160" s="20" t="s">
        <v>200</v>
      </c>
      <c r="F160" s="20">
        <v>0.27</v>
      </c>
      <c r="G160" s="20">
        <v>0.67</v>
      </c>
      <c r="H160" s="20">
        <v>0.84</v>
      </c>
      <c r="I160" s="20">
        <v>0.41</v>
      </c>
      <c r="J160" s="20">
        <v>0.13</v>
      </c>
      <c r="K160" s="20">
        <v>2.3134999999999999</v>
      </c>
      <c r="L160" s="16"/>
      <c r="M160" s="16"/>
      <c r="N160" s="16"/>
      <c r="O160" s="16"/>
      <c r="P160" s="16"/>
      <c r="Q160" s="16"/>
      <c r="R160" s="16"/>
      <c r="S160" s="22"/>
      <c r="T160" s="190"/>
    </row>
    <row r="161" spans="1:20" ht="53.4" thickBot="1">
      <c r="A161" s="58" t="str">
        <f t="shared" si="2"/>
        <v>商一</v>
      </c>
      <c r="B161" s="29" t="s">
        <v>16</v>
      </c>
      <c r="C161" s="30" t="s">
        <v>17</v>
      </c>
      <c r="D161" s="32" t="s">
        <v>155</v>
      </c>
      <c r="E161" s="20" t="s">
        <v>169</v>
      </c>
      <c r="F161" s="20">
        <v>0.27</v>
      </c>
      <c r="G161" s="20">
        <v>0.52</v>
      </c>
      <c r="H161" s="20">
        <v>0.84</v>
      </c>
      <c r="I161" s="20">
        <v>0.41</v>
      </c>
      <c r="J161" s="20">
        <v>0.25</v>
      </c>
      <c r="K161" s="20">
        <v>2.2850999999999999</v>
      </c>
      <c r="L161" s="16"/>
      <c r="M161" s="16"/>
      <c r="N161" s="16"/>
      <c r="O161" s="16"/>
      <c r="P161" s="16"/>
      <c r="Q161" s="16"/>
      <c r="R161" s="16"/>
      <c r="S161" s="22"/>
      <c r="T161" s="190"/>
    </row>
    <row r="162" spans="1:20" ht="53.4" thickBot="1">
      <c r="A162" s="58" t="str">
        <f t="shared" si="2"/>
        <v>sw113</v>
      </c>
      <c r="B162" s="29" t="s">
        <v>16</v>
      </c>
      <c r="C162" s="30" t="s">
        <v>17</v>
      </c>
      <c r="D162" s="32" t="s">
        <v>155</v>
      </c>
      <c r="E162" s="20" t="s">
        <v>168</v>
      </c>
      <c r="F162" s="20">
        <v>0.27</v>
      </c>
      <c r="G162" s="20">
        <v>0.73</v>
      </c>
      <c r="H162" s="20">
        <v>0.84</v>
      </c>
      <c r="I162" s="20">
        <v>0.2</v>
      </c>
      <c r="J162" s="20">
        <v>0.23</v>
      </c>
      <c r="K162" s="20">
        <v>2.2711000000000001</v>
      </c>
      <c r="L162" s="16"/>
      <c r="M162" s="16"/>
      <c r="N162" s="16"/>
      <c r="O162" s="16"/>
      <c r="P162" s="16"/>
      <c r="Q162" s="16"/>
      <c r="R162" s="16"/>
      <c r="S162" s="22"/>
      <c r="T162" s="190"/>
    </row>
    <row r="163" spans="1:20" ht="40.200000000000003" thickBot="1">
      <c r="A163" s="58" t="str">
        <f t="shared" si="2"/>
        <v>商务01</v>
      </c>
      <c r="B163" s="29" t="s">
        <v>16</v>
      </c>
      <c r="C163" s="30" t="s">
        <v>17</v>
      </c>
      <c r="D163" s="32" t="s">
        <v>155</v>
      </c>
      <c r="E163" s="20" t="s">
        <v>170</v>
      </c>
      <c r="F163" s="20">
        <v>0.27</v>
      </c>
      <c r="G163" s="20">
        <v>0.73</v>
      </c>
      <c r="H163" s="20">
        <v>0.84</v>
      </c>
      <c r="I163" s="20">
        <v>0.2</v>
      </c>
      <c r="J163" s="20">
        <v>0.2</v>
      </c>
      <c r="K163" s="20">
        <v>2.2406000000000001</v>
      </c>
      <c r="L163" s="16"/>
      <c r="M163" s="16"/>
      <c r="N163" s="16"/>
      <c r="O163" s="16"/>
      <c r="P163" s="16"/>
      <c r="Q163" s="16"/>
      <c r="R163" s="16"/>
      <c r="S163" s="22"/>
      <c r="T163" s="190"/>
    </row>
    <row r="164" spans="1:20" ht="53.4" thickBot="1">
      <c r="A164" s="58" t="str">
        <f t="shared" si="2"/>
        <v>商务S1</v>
      </c>
      <c r="B164" s="29" t="s">
        <v>16</v>
      </c>
      <c r="C164" s="30" t="s">
        <v>17</v>
      </c>
      <c r="D164" s="32" t="s">
        <v>155</v>
      </c>
      <c r="E164" s="20" t="s">
        <v>175</v>
      </c>
      <c r="F164" s="20">
        <v>0.27</v>
      </c>
      <c r="G164" s="20">
        <v>0.71</v>
      </c>
      <c r="H164" s="20">
        <v>0.84</v>
      </c>
      <c r="I164" s="20">
        <v>0.2</v>
      </c>
      <c r="J164" s="20">
        <v>0.2</v>
      </c>
      <c r="K164" s="20">
        <v>2.2185000000000001</v>
      </c>
      <c r="L164" s="16"/>
      <c r="M164" s="16"/>
      <c r="N164" s="16"/>
      <c r="O164" s="16"/>
      <c r="P164" s="16"/>
      <c r="Q164" s="16"/>
      <c r="R164" s="16"/>
      <c r="S164" s="22"/>
      <c r="T164" s="190"/>
    </row>
    <row r="165" spans="1:20" ht="40.200000000000003" thickBot="1">
      <c r="A165" s="58" t="str">
        <f t="shared" si="2"/>
        <v>商务one</v>
      </c>
      <c r="B165" s="29" t="s">
        <v>16</v>
      </c>
      <c r="C165" s="30" t="s">
        <v>17</v>
      </c>
      <c r="D165" s="32" t="s">
        <v>155</v>
      </c>
      <c r="E165" s="20" t="s">
        <v>179</v>
      </c>
      <c r="F165" s="20">
        <v>0.27</v>
      </c>
      <c r="G165" s="20">
        <v>0.63</v>
      </c>
      <c r="H165" s="20">
        <v>0.84</v>
      </c>
      <c r="I165" s="20">
        <v>0.2</v>
      </c>
      <c r="J165" s="20">
        <v>0.21</v>
      </c>
      <c r="K165" s="20">
        <v>2.1549</v>
      </c>
      <c r="L165" s="16"/>
      <c r="M165" s="16"/>
      <c r="N165" s="16"/>
      <c r="O165" s="16"/>
      <c r="P165" s="16"/>
      <c r="Q165" s="16"/>
      <c r="R165" s="16"/>
      <c r="S165" s="22"/>
      <c r="T165" s="190"/>
    </row>
    <row r="166" spans="1:20" ht="40.200000000000003" thickBot="1">
      <c r="A166" s="58" t="str">
        <f t="shared" si="2"/>
        <v>商梅1</v>
      </c>
      <c r="B166" s="29" t="s">
        <v>16</v>
      </c>
      <c r="C166" s="30" t="s">
        <v>17</v>
      </c>
      <c r="D166" s="32" t="s">
        <v>155</v>
      </c>
      <c r="E166" s="59" t="s">
        <v>173</v>
      </c>
      <c r="F166" s="20">
        <v>0.27</v>
      </c>
      <c r="G166" s="20">
        <v>0.56999999999999995</v>
      </c>
      <c r="H166" s="20">
        <v>0.84</v>
      </c>
      <c r="I166" s="20">
        <v>0.2</v>
      </c>
      <c r="J166" s="20">
        <v>0.26</v>
      </c>
      <c r="K166" s="20">
        <v>2.1480999999999999</v>
      </c>
      <c r="L166" s="16"/>
      <c r="M166" s="16"/>
      <c r="N166" s="16"/>
      <c r="O166" s="16"/>
      <c r="P166" s="16"/>
      <c r="Q166" s="16"/>
      <c r="R166" s="16"/>
      <c r="S166" s="22"/>
      <c r="T166" s="190"/>
    </row>
    <row r="167" spans="1:20" ht="40.200000000000003" thickBot="1">
      <c r="A167" s="58" t="str">
        <f t="shared" si="2"/>
        <v>甲11</v>
      </c>
      <c r="B167" s="29" t="s">
        <v>16</v>
      </c>
      <c r="C167" s="30" t="s">
        <v>17</v>
      </c>
      <c r="D167" s="32" t="s">
        <v>155</v>
      </c>
      <c r="E167" s="20" t="s">
        <v>172</v>
      </c>
      <c r="F167" s="20">
        <v>0.27</v>
      </c>
      <c r="G167" s="20">
        <v>0.57999999999999996</v>
      </c>
      <c r="H167" s="20">
        <v>0.84</v>
      </c>
      <c r="I167" s="20">
        <v>0.2</v>
      </c>
      <c r="J167" s="20">
        <v>0.22</v>
      </c>
      <c r="K167" s="20">
        <v>2.1172</v>
      </c>
      <c r="L167" s="16"/>
      <c r="M167" s="16"/>
      <c r="N167" s="16"/>
      <c r="O167" s="16"/>
      <c r="P167" s="16"/>
      <c r="Q167" s="16"/>
      <c r="R167" s="16"/>
      <c r="S167" s="22"/>
      <c r="T167" s="190"/>
    </row>
    <row r="168" spans="1:20" ht="40.200000000000003" thickBot="1">
      <c r="A168" s="58" t="str">
        <f t="shared" si="2"/>
        <v>ss1</v>
      </c>
      <c r="B168" s="29" t="s">
        <v>16</v>
      </c>
      <c r="C168" s="30" t="s">
        <v>17</v>
      </c>
      <c r="D168" s="32" t="s">
        <v>155</v>
      </c>
      <c r="E168" s="20" t="s">
        <v>180</v>
      </c>
      <c r="F168" s="20">
        <v>0.27</v>
      </c>
      <c r="G168" s="20">
        <v>0.55000000000000004</v>
      </c>
      <c r="H168" s="20">
        <v>0.84</v>
      </c>
      <c r="I168" s="20">
        <v>0.2</v>
      </c>
      <c r="J168" s="20">
        <v>0.24</v>
      </c>
      <c r="K168" s="20">
        <v>2.1103999999999998</v>
      </c>
      <c r="L168" s="16"/>
      <c r="M168" s="16"/>
      <c r="N168" s="16"/>
      <c r="O168" s="16"/>
      <c r="P168" s="16"/>
      <c r="Q168" s="16"/>
      <c r="R168" s="16"/>
      <c r="S168" s="22"/>
      <c r="T168" s="190"/>
    </row>
    <row r="169" spans="1:20" ht="53.4" thickBot="1">
      <c r="A169" s="58" t="str">
        <f t="shared" si="2"/>
        <v>SWWW1</v>
      </c>
      <c r="B169" s="29" t="s">
        <v>16</v>
      </c>
      <c r="C169" s="30" t="s">
        <v>17</v>
      </c>
      <c r="D169" s="32" t="s">
        <v>155</v>
      </c>
      <c r="E169" s="20" t="s">
        <v>203</v>
      </c>
      <c r="F169" s="20">
        <v>0.27</v>
      </c>
      <c r="G169" s="20">
        <v>0.34</v>
      </c>
      <c r="H169" s="20">
        <v>0.84</v>
      </c>
      <c r="I169" s="20">
        <v>0.41</v>
      </c>
      <c r="J169" s="20">
        <v>0.25</v>
      </c>
      <c r="K169" s="20">
        <v>2.1063000000000001</v>
      </c>
      <c r="L169" s="16"/>
      <c r="M169" s="16"/>
      <c r="N169" s="16"/>
      <c r="O169" s="16"/>
      <c r="P169" s="16"/>
      <c r="Q169" s="16"/>
      <c r="R169" s="16"/>
      <c r="S169" s="22"/>
      <c r="T169" s="190"/>
    </row>
    <row r="170" spans="1:20" ht="40.200000000000003" thickBot="1">
      <c r="A170" s="58" t="str">
        <f t="shared" si="2"/>
        <v>11</v>
      </c>
      <c r="B170" s="29" t="s">
        <v>16</v>
      </c>
      <c r="C170" s="30" t="s">
        <v>17</v>
      </c>
      <c r="D170" s="32" t="s">
        <v>155</v>
      </c>
      <c r="E170" s="20" t="s">
        <v>214</v>
      </c>
      <c r="F170" s="20">
        <v>0.27</v>
      </c>
      <c r="G170" s="20">
        <v>0.56999999999999995</v>
      </c>
      <c r="H170" s="20">
        <v>0.84</v>
      </c>
      <c r="I170" s="20">
        <v>0.2</v>
      </c>
      <c r="J170" s="20">
        <v>0.2</v>
      </c>
      <c r="K170" s="20">
        <v>2.0813000000000001</v>
      </c>
      <c r="L170" s="16"/>
      <c r="M170" s="16"/>
      <c r="N170" s="16"/>
      <c r="O170" s="16"/>
      <c r="P170" s="16"/>
      <c r="Q170" s="16"/>
      <c r="R170" s="16"/>
      <c r="S170" s="22"/>
      <c r="T170" s="190"/>
    </row>
    <row r="171" spans="1:20" ht="27" thickBot="1">
      <c r="A171" s="58" t="str">
        <f t="shared" si="2"/>
        <v>商务11</v>
      </c>
      <c r="B171" s="29" t="s">
        <v>16</v>
      </c>
      <c r="C171" s="30" t="s">
        <v>17</v>
      </c>
      <c r="D171" s="32" t="s">
        <v>155</v>
      </c>
      <c r="E171" s="20" t="s">
        <v>201</v>
      </c>
      <c r="F171" s="20">
        <v>0.27</v>
      </c>
      <c r="G171" s="20">
        <v>0.32</v>
      </c>
      <c r="H171" s="20">
        <v>0.84</v>
      </c>
      <c r="I171" s="20">
        <v>0.41</v>
      </c>
      <c r="J171" s="20">
        <v>0.22</v>
      </c>
      <c r="K171" s="20">
        <v>2.0646</v>
      </c>
      <c r="L171" s="16"/>
      <c r="M171" s="16"/>
      <c r="N171" s="16"/>
      <c r="O171" s="16"/>
      <c r="P171" s="16"/>
      <c r="Q171" s="16"/>
      <c r="R171" s="16"/>
      <c r="S171" s="22"/>
      <c r="T171" s="190"/>
    </row>
    <row r="172" spans="1:20" ht="40.200000000000003" thickBot="1">
      <c r="A172" s="58" t="str">
        <f t="shared" si="2"/>
        <v>商琴1</v>
      </c>
      <c r="B172" s="29" t="s">
        <v>16</v>
      </c>
      <c r="C172" s="30" t="s">
        <v>17</v>
      </c>
      <c r="D172" s="32" t="s">
        <v>155</v>
      </c>
      <c r="E172" s="20" t="s">
        <v>177</v>
      </c>
      <c r="F172" s="20">
        <v>0.27</v>
      </c>
      <c r="G172" s="20">
        <v>0.43</v>
      </c>
      <c r="H172" s="20">
        <v>0.84</v>
      </c>
      <c r="I172" s="20">
        <v>0.2</v>
      </c>
      <c r="J172" s="20">
        <v>0.26</v>
      </c>
      <c r="K172" s="20">
        <v>2.0026000000000002</v>
      </c>
      <c r="L172" s="16"/>
      <c r="M172" s="16"/>
      <c r="N172" s="16"/>
      <c r="O172" s="16"/>
      <c r="P172" s="16"/>
      <c r="Q172" s="16"/>
      <c r="R172" s="16"/>
      <c r="S172" s="22"/>
      <c r="T172" s="190"/>
    </row>
    <row r="173" spans="1:20" ht="27" thickBot="1">
      <c r="A173" s="58" t="str">
        <f t="shared" si="2"/>
        <v>商务A</v>
      </c>
      <c r="B173" s="29" t="s">
        <v>16</v>
      </c>
      <c r="C173" s="30" t="s">
        <v>17</v>
      </c>
      <c r="D173" s="32" t="s">
        <v>155</v>
      </c>
      <c r="E173" s="20" t="s">
        <v>202</v>
      </c>
      <c r="F173" s="20">
        <v>0.27</v>
      </c>
      <c r="G173" s="20">
        <v>0.22</v>
      </c>
      <c r="H173" s="20">
        <v>0.84</v>
      </c>
      <c r="I173" s="20">
        <v>0.2</v>
      </c>
      <c r="J173" s="20">
        <v>0.22</v>
      </c>
      <c r="K173" s="20">
        <v>1.7624</v>
      </c>
      <c r="L173" s="16"/>
      <c r="M173" s="16"/>
      <c r="N173" s="16"/>
      <c r="O173" s="16"/>
      <c r="P173" s="16"/>
      <c r="Q173" s="16"/>
      <c r="R173" s="16"/>
      <c r="S173" s="22"/>
      <c r="T173" s="190"/>
    </row>
    <row r="174" spans="1:20" ht="40.200000000000003" thickBot="1">
      <c r="A174" s="58" t="str">
        <f t="shared" si="2"/>
        <v>商务111</v>
      </c>
      <c r="B174" s="29" t="s">
        <v>16</v>
      </c>
      <c r="C174" s="30" t="s">
        <v>17</v>
      </c>
      <c r="D174" s="32" t="s">
        <v>155</v>
      </c>
      <c r="E174" s="20" t="s">
        <v>178</v>
      </c>
      <c r="F174" s="20">
        <v>0.27</v>
      </c>
      <c r="G174" s="20">
        <v>0.18</v>
      </c>
      <c r="H174" s="20">
        <v>0.84</v>
      </c>
      <c r="I174" s="20">
        <v>0.2</v>
      </c>
      <c r="J174" s="20">
        <v>0.24</v>
      </c>
      <c r="K174" s="20">
        <v>1.7329000000000001</v>
      </c>
      <c r="L174" s="16"/>
      <c r="M174" s="16"/>
      <c r="N174" s="16"/>
      <c r="O174" s="16"/>
      <c r="P174" s="16"/>
      <c r="Q174" s="16"/>
      <c r="R174" s="16"/>
      <c r="S174" s="22"/>
      <c r="T174" s="190"/>
    </row>
    <row r="175" spans="1:20" ht="27" thickBot="1">
      <c r="A175" s="58" t="str">
        <f t="shared" si="2"/>
        <v>商2</v>
      </c>
      <c r="B175" s="29" t="s">
        <v>16</v>
      </c>
      <c r="C175" s="30" t="s">
        <v>17</v>
      </c>
      <c r="D175" s="32" t="s">
        <v>155</v>
      </c>
      <c r="E175" s="20" t="s">
        <v>181</v>
      </c>
      <c r="F175" s="20">
        <v>0.27</v>
      </c>
      <c r="G175" s="20">
        <v>0.18</v>
      </c>
      <c r="H175" s="20">
        <v>0.84</v>
      </c>
      <c r="I175" s="20">
        <v>0.2</v>
      </c>
      <c r="J175" s="20">
        <v>0.24</v>
      </c>
      <c r="K175" s="20">
        <v>1.7310000000000001</v>
      </c>
      <c r="L175" s="16"/>
      <c r="M175" s="16"/>
      <c r="N175" s="16"/>
      <c r="O175" s="16"/>
      <c r="P175" s="16"/>
      <c r="Q175" s="16"/>
      <c r="R175" s="16"/>
      <c r="S175" s="22"/>
      <c r="T175" s="190"/>
    </row>
    <row r="176" spans="1:20" ht="40.200000000000003" thickBot="1">
      <c r="A176" s="58" t="str">
        <f t="shared" si="2"/>
        <v>2商</v>
      </c>
      <c r="B176" s="29" t="s">
        <v>16</v>
      </c>
      <c r="C176" s="30" t="s">
        <v>17</v>
      </c>
      <c r="D176" s="32" t="s">
        <v>155</v>
      </c>
      <c r="E176" s="20" t="s">
        <v>205</v>
      </c>
      <c r="F176" s="20">
        <v>0.27</v>
      </c>
      <c r="G176" s="20">
        <v>0.14000000000000001</v>
      </c>
      <c r="H176" s="20">
        <v>0.56000000000000005</v>
      </c>
      <c r="I176" s="20">
        <v>0.2</v>
      </c>
      <c r="J176" s="20">
        <v>0.17</v>
      </c>
      <c r="K176" s="20">
        <v>1.3491</v>
      </c>
      <c r="L176" s="16"/>
      <c r="M176" s="16"/>
      <c r="N176" s="16"/>
      <c r="O176" s="16"/>
      <c r="P176" s="16"/>
      <c r="Q176" s="16"/>
      <c r="R176" s="16"/>
      <c r="S176" s="22"/>
      <c r="T176" s="190"/>
    </row>
    <row r="177" spans="1:20" ht="27" hidden="1" thickBot="1">
      <c r="A177" s="58" t="str">
        <f t="shared" si="2"/>
        <v>老112</v>
      </c>
      <c r="B177" s="29" t="s">
        <v>22</v>
      </c>
      <c r="C177" s="30" t="s">
        <v>17</v>
      </c>
      <c r="D177" s="31" t="s">
        <v>38</v>
      </c>
      <c r="E177" s="20" t="s">
        <v>39</v>
      </c>
      <c r="F177" s="20">
        <v>1.61</v>
      </c>
      <c r="G177" s="20">
        <v>2.08</v>
      </c>
      <c r="H177" s="20">
        <v>0.71</v>
      </c>
      <c r="I177" s="20">
        <v>0.73</v>
      </c>
      <c r="J177" s="20">
        <v>0</v>
      </c>
      <c r="K177" s="20">
        <v>5.1349999999999998</v>
      </c>
      <c r="L177" s="16"/>
      <c r="M177" s="16"/>
      <c r="N177" s="16"/>
      <c r="O177" s="16"/>
      <c r="P177" s="16"/>
      <c r="Q177" s="16"/>
      <c r="R177" s="16"/>
      <c r="S177" s="22"/>
      <c r="T177" s="190"/>
    </row>
    <row r="178" spans="1:20" ht="40.200000000000003" hidden="1" thickBot="1">
      <c r="A178" s="58" t="str">
        <f t="shared" si="2"/>
        <v>丁12</v>
      </c>
      <c r="B178" s="29" t="s">
        <v>22</v>
      </c>
      <c r="C178" s="30" t="s">
        <v>17</v>
      </c>
      <c r="D178" s="31" t="s">
        <v>38</v>
      </c>
      <c r="E178" s="20" t="s">
        <v>43</v>
      </c>
      <c r="F178" s="20">
        <v>1.61</v>
      </c>
      <c r="G178" s="20">
        <v>0.84</v>
      </c>
      <c r="H178" s="20">
        <v>1.01</v>
      </c>
      <c r="I178" s="20">
        <v>0.24</v>
      </c>
      <c r="J178" s="20">
        <v>0</v>
      </c>
      <c r="K178" s="20">
        <v>3.7101999999999999</v>
      </c>
      <c r="L178" s="16"/>
      <c r="M178" s="16"/>
      <c r="N178" s="16"/>
      <c r="O178" s="16"/>
      <c r="P178" s="16"/>
      <c r="Q178" s="16"/>
      <c r="R178" s="16"/>
      <c r="S178" s="22"/>
      <c r="T178" s="190"/>
    </row>
    <row r="179" spans="1:20" ht="40.200000000000003" hidden="1" thickBot="1">
      <c r="A179" s="58" t="str">
        <f t="shared" si="2"/>
        <v>老画2</v>
      </c>
      <c r="B179" s="29" t="s">
        <v>22</v>
      </c>
      <c r="C179" s="30" t="s">
        <v>17</v>
      </c>
      <c r="D179" s="31" t="s">
        <v>38</v>
      </c>
      <c r="E179" s="20" t="s">
        <v>40</v>
      </c>
      <c r="F179" s="20">
        <v>1.61</v>
      </c>
      <c r="G179" s="20">
        <v>0.69</v>
      </c>
      <c r="H179" s="20">
        <v>1.01</v>
      </c>
      <c r="I179" s="20">
        <v>0.24</v>
      </c>
      <c r="J179" s="20">
        <v>0</v>
      </c>
      <c r="K179" s="20">
        <v>3.5621</v>
      </c>
      <c r="L179" s="16"/>
      <c r="M179" s="16"/>
      <c r="N179" s="16"/>
      <c r="O179" s="16"/>
      <c r="P179" s="16"/>
      <c r="Q179" s="16"/>
      <c r="R179" s="16"/>
      <c r="S179" s="22"/>
      <c r="T179" s="190"/>
    </row>
    <row r="180" spans="1:20" ht="40.200000000000003" hidden="1" thickBot="1">
      <c r="A180" s="58" t="str">
        <f t="shared" si="2"/>
        <v>41</v>
      </c>
      <c r="B180" s="29" t="s">
        <v>22</v>
      </c>
      <c r="C180" s="30" t="s">
        <v>17</v>
      </c>
      <c r="D180" s="31" t="s">
        <v>38</v>
      </c>
      <c r="E180" s="20" t="s">
        <v>207</v>
      </c>
      <c r="F180" s="20">
        <v>1.61</v>
      </c>
      <c r="G180" s="20">
        <v>0.26</v>
      </c>
      <c r="H180" s="20">
        <v>1.01</v>
      </c>
      <c r="I180" s="20">
        <v>0.49</v>
      </c>
      <c r="J180" s="20">
        <v>0</v>
      </c>
      <c r="K180" s="20">
        <v>3.3738000000000001</v>
      </c>
      <c r="L180" s="16"/>
      <c r="M180" s="16"/>
      <c r="N180" s="16"/>
      <c r="O180" s="16"/>
      <c r="P180" s="16"/>
      <c r="Q180" s="16"/>
      <c r="R180" s="16"/>
      <c r="S180" s="22"/>
      <c r="T180" s="190"/>
    </row>
    <row r="181" spans="1:20" ht="27" hidden="1" thickBot="1">
      <c r="A181" s="58" t="str">
        <f t="shared" si="2"/>
        <v>老年A1</v>
      </c>
      <c r="B181" s="29" t="s">
        <v>22</v>
      </c>
      <c r="C181" s="30" t="s">
        <v>17</v>
      </c>
      <c r="D181" s="31" t="s">
        <v>38</v>
      </c>
      <c r="E181" s="20" t="s">
        <v>45</v>
      </c>
      <c r="F181" s="20">
        <v>1.66</v>
      </c>
      <c r="G181" s="20">
        <v>0.28000000000000003</v>
      </c>
      <c r="H181" s="20">
        <v>1.05</v>
      </c>
      <c r="I181" s="20">
        <v>0.24</v>
      </c>
      <c r="J181" s="20">
        <v>0</v>
      </c>
      <c r="K181" s="20">
        <v>3.2244999999999999</v>
      </c>
      <c r="L181" s="16"/>
      <c r="M181" s="16"/>
      <c r="N181" s="16"/>
      <c r="O181" s="16"/>
      <c r="P181" s="16"/>
      <c r="Q181" s="16"/>
      <c r="R181" s="16"/>
      <c r="S181" s="22"/>
      <c r="T181" s="190"/>
    </row>
    <row r="182" spans="1:20" ht="27" hidden="1" thickBot="1">
      <c r="A182" s="58" t="str">
        <f t="shared" si="2"/>
        <v>L1</v>
      </c>
      <c r="B182" s="29" t="s">
        <v>22</v>
      </c>
      <c r="C182" s="30" t="s">
        <v>17</v>
      </c>
      <c r="D182" s="31" t="s">
        <v>38</v>
      </c>
      <c r="E182" s="20" t="s">
        <v>41</v>
      </c>
      <c r="F182" s="20">
        <v>1.61</v>
      </c>
      <c r="G182" s="20">
        <v>0.28000000000000003</v>
      </c>
      <c r="H182" s="20">
        <v>1.05</v>
      </c>
      <c r="I182" s="20">
        <v>0.24</v>
      </c>
      <c r="J182" s="20">
        <v>0</v>
      </c>
      <c r="K182" s="20">
        <v>3.1808000000000001</v>
      </c>
      <c r="L182" s="16"/>
      <c r="M182" s="16"/>
      <c r="N182" s="16"/>
      <c r="O182" s="16"/>
      <c r="P182" s="16"/>
      <c r="Q182" s="16"/>
      <c r="R182" s="16"/>
      <c r="S182" s="22"/>
      <c r="T182" s="190"/>
    </row>
    <row r="183" spans="1:20" ht="27" hidden="1" thickBot="1">
      <c r="A183" s="58" t="str">
        <f t="shared" si="2"/>
        <v>老</v>
      </c>
      <c r="B183" s="29" t="s">
        <v>22</v>
      </c>
      <c r="C183" s="30" t="s">
        <v>17</v>
      </c>
      <c r="D183" s="31" t="s">
        <v>38</v>
      </c>
      <c r="E183" s="20" t="s">
        <v>47</v>
      </c>
      <c r="F183" s="20">
        <v>1.61</v>
      </c>
      <c r="G183" s="20">
        <v>0.28000000000000003</v>
      </c>
      <c r="H183" s="20">
        <v>1.01</v>
      </c>
      <c r="I183" s="20">
        <v>0.24</v>
      </c>
      <c r="J183" s="20">
        <v>0</v>
      </c>
      <c r="K183" s="20">
        <v>3.1455000000000002</v>
      </c>
      <c r="L183" s="16"/>
      <c r="M183" s="16"/>
      <c r="N183" s="16"/>
      <c r="O183" s="16"/>
      <c r="P183" s="16"/>
      <c r="Q183" s="16"/>
      <c r="R183" s="16"/>
      <c r="S183" s="22"/>
      <c r="T183" s="190"/>
    </row>
    <row r="184" spans="1:20" ht="40.200000000000003" hidden="1" thickBot="1">
      <c r="A184" s="58" t="str">
        <f t="shared" si="2"/>
        <v>LNN1</v>
      </c>
      <c r="B184" s="29" t="s">
        <v>22</v>
      </c>
      <c r="C184" s="30" t="s">
        <v>17</v>
      </c>
      <c r="D184" s="31" t="s">
        <v>38</v>
      </c>
      <c r="E184" s="20" t="s">
        <v>50</v>
      </c>
      <c r="F184" s="20">
        <v>1.61</v>
      </c>
      <c r="G184" s="20">
        <v>0</v>
      </c>
      <c r="H184" s="20">
        <v>1.05</v>
      </c>
      <c r="I184" s="20">
        <v>0.49</v>
      </c>
      <c r="J184" s="20">
        <v>0</v>
      </c>
      <c r="K184" s="20">
        <v>3.1454</v>
      </c>
      <c r="L184" s="16"/>
      <c r="M184" s="16"/>
      <c r="N184" s="16"/>
      <c r="O184" s="16"/>
      <c r="P184" s="16"/>
      <c r="Q184" s="16"/>
      <c r="R184" s="16"/>
      <c r="S184" s="22"/>
      <c r="T184" s="190"/>
    </row>
    <row r="185" spans="1:20" ht="40.200000000000003" hidden="1" thickBot="1">
      <c r="A185" s="58" t="str">
        <f t="shared" si="2"/>
        <v>LNN2</v>
      </c>
      <c r="B185" s="29" t="s">
        <v>22</v>
      </c>
      <c r="C185" s="30" t="s">
        <v>17</v>
      </c>
      <c r="D185" s="31" t="s">
        <v>38</v>
      </c>
      <c r="E185" s="20" t="s">
        <v>48</v>
      </c>
      <c r="F185" s="20">
        <v>1.61</v>
      </c>
      <c r="G185" s="20">
        <v>0</v>
      </c>
      <c r="H185" s="20">
        <v>1.05</v>
      </c>
      <c r="I185" s="20">
        <v>0.49</v>
      </c>
      <c r="J185" s="20">
        <v>0</v>
      </c>
      <c r="K185" s="20">
        <v>3.1454</v>
      </c>
      <c r="L185" s="16"/>
      <c r="M185" s="16"/>
      <c r="N185" s="16"/>
      <c r="O185" s="16"/>
      <c r="P185" s="16"/>
      <c r="Q185" s="16"/>
      <c r="R185" s="16"/>
      <c r="S185" s="22"/>
      <c r="T185" s="190"/>
    </row>
    <row r="186" spans="1:20" ht="40.200000000000003" hidden="1" thickBot="1">
      <c r="A186" s="58" t="str">
        <f t="shared" si="2"/>
        <v>LN1</v>
      </c>
      <c r="B186" s="29" t="s">
        <v>22</v>
      </c>
      <c r="C186" s="30" t="s">
        <v>17</v>
      </c>
      <c r="D186" s="31" t="s">
        <v>38</v>
      </c>
      <c r="E186" s="20" t="s">
        <v>49</v>
      </c>
      <c r="F186" s="20">
        <v>1.61</v>
      </c>
      <c r="G186" s="20">
        <v>0</v>
      </c>
      <c r="H186" s="20">
        <v>1.01</v>
      </c>
      <c r="I186" s="20">
        <v>0.49</v>
      </c>
      <c r="J186" s="20">
        <v>0</v>
      </c>
      <c r="K186" s="20">
        <v>3.1116999999999999</v>
      </c>
      <c r="L186" s="16"/>
      <c r="M186" s="16"/>
      <c r="N186" s="16"/>
      <c r="O186" s="16"/>
      <c r="P186" s="16"/>
      <c r="Q186" s="16"/>
      <c r="R186" s="16"/>
      <c r="S186" s="22"/>
      <c r="T186" s="190"/>
    </row>
    <row r="187" spans="1:20" ht="40.200000000000003" hidden="1" thickBot="1">
      <c r="A187" s="58" t="str">
        <f t="shared" si="2"/>
        <v>42</v>
      </c>
      <c r="B187" s="29" t="s">
        <v>22</v>
      </c>
      <c r="C187" s="30" t="s">
        <v>17</v>
      </c>
      <c r="D187" s="31" t="s">
        <v>38</v>
      </c>
      <c r="E187" s="20" t="s">
        <v>208</v>
      </c>
      <c r="F187" s="20">
        <v>1.61</v>
      </c>
      <c r="G187" s="20">
        <v>0</v>
      </c>
      <c r="H187" s="20">
        <v>1.01</v>
      </c>
      <c r="I187" s="20">
        <v>0.49</v>
      </c>
      <c r="J187" s="20">
        <v>0</v>
      </c>
      <c r="K187" s="20">
        <v>3.1116000000000001</v>
      </c>
      <c r="L187" s="16"/>
      <c r="M187" s="16"/>
      <c r="N187" s="16"/>
      <c r="O187" s="16"/>
      <c r="P187" s="16"/>
      <c r="Q187" s="16"/>
      <c r="R187" s="16"/>
      <c r="S187" s="22"/>
      <c r="T187" s="190"/>
    </row>
    <row r="188" spans="1:20" ht="27" hidden="1" thickBot="1">
      <c r="A188" s="58" t="str">
        <f t="shared" si="2"/>
        <v>老年11</v>
      </c>
      <c r="B188" s="29" t="s">
        <v>22</v>
      </c>
      <c r="C188" s="30" t="s">
        <v>17</v>
      </c>
      <c r="D188" s="31" t="s">
        <v>38</v>
      </c>
      <c r="E188" s="20" t="s">
        <v>57</v>
      </c>
      <c r="F188" s="20">
        <v>1.61</v>
      </c>
      <c r="G188" s="20">
        <v>0</v>
      </c>
      <c r="H188" s="20">
        <v>1.01</v>
      </c>
      <c r="I188" s="20">
        <v>0.49</v>
      </c>
      <c r="J188" s="20">
        <v>0</v>
      </c>
      <c r="K188" s="20">
        <v>3.1116000000000001</v>
      </c>
      <c r="L188" s="16"/>
      <c r="M188" s="16"/>
      <c r="N188" s="16"/>
      <c r="O188" s="16"/>
      <c r="P188" s="16"/>
      <c r="Q188" s="16"/>
      <c r="R188" s="16"/>
      <c r="S188" s="22"/>
      <c r="T188" s="190"/>
    </row>
    <row r="189" spans="1:20" ht="40.200000000000003" hidden="1" thickBot="1">
      <c r="A189" s="58" t="str">
        <f t="shared" si="2"/>
        <v>老松1</v>
      </c>
      <c r="B189" s="29" t="s">
        <v>22</v>
      </c>
      <c r="C189" s="30" t="s">
        <v>17</v>
      </c>
      <c r="D189" s="31" t="s">
        <v>38</v>
      </c>
      <c r="E189" s="59" t="s">
        <v>42</v>
      </c>
      <c r="F189" s="20">
        <v>1.61</v>
      </c>
      <c r="G189" s="20">
        <v>0.14000000000000001</v>
      </c>
      <c r="H189" s="20">
        <v>1.01</v>
      </c>
      <c r="I189" s="20">
        <v>0.24</v>
      </c>
      <c r="J189" s="20">
        <v>0</v>
      </c>
      <c r="K189" s="20">
        <v>3.0105</v>
      </c>
      <c r="L189" s="16"/>
      <c r="M189" s="16"/>
      <c r="N189" s="16"/>
      <c r="O189" s="16"/>
      <c r="P189" s="16"/>
      <c r="Q189" s="16"/>
      <c r="R189" s="16"/>
      <c r="S189" s="22"/>
      <c r="T189" s="190"/>
    </row>
    <row r="190" spans="1:20" ht="53.4" hidden="1" thickBot="1">
      <c r="A190" s="58" t="str">
        <f t="shared" si="2"/>
        <v>l121</v>
      </c>
      <c r="B190" s="29" t="s">
        <v>22</v>
      </c>
      <c r="C190" s="30" t="s">
        <v>17</v>
      </c>
      <c r="D190" s="31" t="s">
        <v>38</v>
      </c>
      <c r="E190" s="20" t="s">
        <v>44</v>
      </c>
      <c r="F190" s="20">
        <v>1.61</v>
      </c>
      <c r="G190" s="20">
        <v>0.14000000000000001</v>
      </c>
      <c r="H190" s="20">
        <v>1.01</v>
      </c>
      <c r="I190" s="20">
        <v>0.24</v>
      </c>
      <c r="J190" s="20">
        <v>0</v>
      </c>
      <c r="K190" s="20">
        <v>3.0066000000000002</v>
      </c>
      <c r="L190" s="16"/>
      <c r="M190" s="16"/>
      <c r="N190" s="16"/>
      <c r="O190" s="16"/>
      <c r="P190" s="16"/>
      <c r="Q190" s="16"/>
      <c r="R190" s="16"/>
      <c r="S190" s="22"/>
      <c r="T190" s="190"/>
    </row>
    <row r="191" spans="1:20" ht="40.200000000000003" hidden="1" thickBot="1">
      <c r="A191" s="58" t="str">
        <f t="shared" si="2"/>
        <v>老年01</v>
      </c>
      <c r="B191" s="29" t="s">
        <v>22</v>
      </c>
      <c r="C191" s="30" t="s">
        <v>17</v>
      </c>
      <c r="D191" s="31" t="s">
        <v>38</v>
      </c>
      <c r="E191" s="20" t="s">
        <v>54</v>
      </c>
      <c r="F191" s="20">
        <v>1.61</v>
      </c>
      <c r="G191" s="20">
        <v>0</v>
      </c>
      <c r="H191" s="20">
        <v>1.01</v>
      </c>
      <c r="I191" s="20">
        <v>0.24</v>
      </c>
      <c r="J191" s="20">
        <v>0</v>
      </c>
      <c r="K191" s="20">
        <v>2.8685</v>
      </c>
      <c r="L191" s="16"/>
      <c r="M191" s="16"/>
      <c r="N191" s="16"/>
      <c r="O191" s="16"/>
      <c r="P191" s="16"/>
      <c r="Q191" s="16"/>
      <c r="R191" s="16"/>
      <c r="S191" s="22"/>
      <c r="T191" s="190"/>
    </row>
    <row r="192" spans="1:20" ht="53.4" hidden="1" thickBot="1">
      <c r="A192" s="58" t="str">
        <f t="shared" si="2"/>
        <v>lll1</v>
      </c>
      <c r="B192" s="29" t="s">
        <v>22</v>
      </c>
      <c r="C192" s="30" t="s">
        <v>17</v>
      </c>
      <c r="D192" s="31" t="s">
        <v>38</v>
      </c>
      <c r="E192" s="20" t="s">
        <v>182</v>
      </c>
      <c r="F192" s="20">
        <v>1.61</v>
      </c>
      <c r="G192" s="20">
        <v>0</v>
      </c>
      <c r="H192" s="20">
        <v>1.01</v>
      </c>
      <c r="I192" s="20">
        <v>0.24</v>
      </c>
      <c r="J192" s="20">
        <v>0</v>
      </c>
      <c r="K192" s="20">
        <v>2.8677000000000001</v>
      </c>
      <c r="L192" s="16"/>
      <c r="M192" s="16"/>
      <c r="N192" s="16"/>
      <c r="O192" s="16"/>
      <c r="P192" s="16"/>
      <c r="Q192" s="16"/>
      <c r="R192" s="16"/>
      <c r="S192" s="22"/>
      <c r="T192" s="190"/>
    </row>
    <row r="193" spans="1:20" ht="40.200000000000003" hidden="1" thickBot="1">
      <c r="A193" s="58" t="str">
        <f t="shared" si="2"/>
        <v>1老</v>
      </c>
      <c r="B193" s="29" t="s">
        <v>22</v>
      </c>
      <c r="C193" s="30" t="s">
        <v>17</v>
      </c>
      <c r="D193" s="31" t="s">
        <v>38</v>
      </c>
      <c r="E193" s="20" t="s">
        <v>58</v>
      </c>
      <c r="F193" s="20">
        <v>1.61</v>
      </c>
      <c r="G193" s="20">
        <v>0</v>
      </c>
      <c r="H193" s="20">
        <v>1.01</v>
      </c>
      <c r="I193" s="20">
        <v>0.24</v>
      </c>
      <c r="J193" s="20">
        <v>0</v>
      </c>
      <c r="K193" s="20">
        <v>2.8677000000000001</v>
      </c>
      <c r="L193" s="16"/>
      <c r="M193" s="16"/>
      <c r="N193" s="16"/>
      <c r="O193" s="16"/>
      <c r="P193" s="16"/>
      <c r="Q193" s="16"/>
      <c r="R193" s="16"/>
      <c r="S193" s="22"/>
      <c r="T193" s="190"/>
    </row>
    <row r="194" spans="1:20" ht="40.200000000000003" hidden="1" thickBot="1">
      <c r="A194" s="58" t="str">
        <f t="shared" si="2"/>
        <v>2老</v>
      </c>
      <c r="B194" s="29" t="s">
        <v>22</v>
      </c>
      <c r="C194" s="30" t="s">
        <v>17</v>
      </c>
      <c r="D194" s="31" t="s">
        <v>38</v>
      </c>
      <c r="E194" s="20" t="s">
        <v>59</v>
      </c>
      <c r="F194" s="20">
        <v>1.61</v>
      </c>
      <c r="G194" s="20">
        <v>0</v>
      </c>
      <c r="H194" s="20">
        <v>1.01</v>
      </c>
      <c r="I194" s="20">
        <v>0.24</v>
      </c>
      <c r="J194" s="20">
        <v>0</v>
      </c>
      <c r="K194" s="20">
        <v>2.8677000000000001</v>
      </c>
      <c r="L194" s="16"/>
      <c r="M194" s="16"/>
      <c r="N194" s="16"/>
      <c r="O194" s="16"/>
      <c r="P194" s="16"/>
      <c r="Q194" s="16"/>
      <c r="R194" s="16"/>
      <c r="S194" s="22"/>
      <c r="T194" s="190"/>
    </row>
    <row r="195" spans="1:20" ht="53.4" hidden="1" thickBot="1">
      <c r="A195" s="58" t="str">
        <f t="shared" si="2"/>
        <v>老年O1</v>
      </c>
      <c r="B195" s="29" t="s">
        <v>22</v>
      </c>
      <c r="C195" s="30" t="s">
        <v>17</v>
      </c>
      <c r="D195" s="31" t="s">
        <v>38</v>
      </c>
      <c r="E195" s="20" t="s">
        <v>60</v>
      </c>
      <c r="F195" s="20">
        <v>1.61</v>
      </c>
      <c r="G195" s="20">
        <v>0</v>
      </c>
      <c r="H195" s="20">
        <v>1.01</v>
      </c>
      <c r="I195" s="20">
        <v>0.24</v>
      </c>
      <c r="J195" s="20">
        <v>0</v>
      </c>
      <c r="K195" s="20">
        <v>2.8677000000000001</v>
      </c>
      <c r="L195" s="16"/>
      <c r="M195" s="16"/>
      <c r="N195" s="16"/>
      <c r="O195" s="16"/>
      <c r="P195" s="16"/>
      <c r="Q195" s="16"/>
      <c r="R195" s="16"/>
      <c r="S195" s="22"/>
      <c r="T195" s="190"/>
    </row>
    <row r="196" spans="1:20" ht="53.4" hidden="1" thickBot="1">
      <c r="A196" s="58" t="str">
        <f t="shared" si="2"/>
        <v>老一</v>
      </c>
      <c r="B196" s="29" t="s">
        <v>22</v>
      </c>
      <c r="C196" s="30" t="s">
        <v>17</v>
      </c>
      <c r="D196" s="31" t="s">
        <v>38</v>
      </c>
      <c r="E196" s="20" t="s">
        <v>53</v>
      </c>
      <c r="F196" s="20">
        <v>1.61</v>
      </c>
      <c r="G196" s="20">
        <v>0</v>
      </c>
      <c r="H196" s="20">
        <v>1.01</v>
      </c>
      <c r="I196" s="20">
        <v>0.24</v>
      </c>
      <c r="J196" s="20">
        <v>0</v>
      </c>
      <c r="K196" s="20">
        <v>2.8677000000000001</v>
      </c>
      <c r="L196" s="16"/>
      <c r="M196" s="16"/>
      <c r="N196" s="16"/>
      <c r="O196" s="16"/>
      <c r="P196" s="16"/>
      <c r="Q196" s="16"/>
      <c r="R196" s="16"/>
      <c r="S196" s="22"/>
      <c r="T196" s="190"/>
    </row>
    <row r="197" spans="1:20" ht="40.200000000000003" hidden="1" thickBot="1">
      <c r="A197" s="58" t="str">
        <f t="shared" si="2"/>
        <v>老老4</v>
      </c>
      <c r="B197" s="29" t="s">
        <v>22</v>
      </c>
      <c r="C197" s="30" t="s">
        <v>17</v>
      </c>
      <c r="D197" s="31" t="s">
        <v>38</v>
      </c>
      <c r="E197" s="20" t="s">
        <v>52</v>
      </c>
      <c r="F197" s="20">
        <v>1.61</v>
      </c>
      <c r="G197" s="20">
        <v>0</v>
      </c>
      <c r="H197" s="20">
        <v>1.01</v>
      </c>
      <c r="I197" s="20">
        <v>0.24</v>
      </c>
      <c r="J197" s="20">
        <v>0</v>
      </c>
      <c r="K197" s="20">
        <v>2.8677000000000001</v>
      </c>
      <c r="L197" s="16"/>
      <c r="M197" s="16"/>
      <c r="N197" s="16"/>
      <c r="O197" s="16"/>
      <c r="P197" s="16"/>
      <c r="Q197" s="16"/>
      <c r="R197" s="16"/>
      <c r="S197" s="22"/>
      <c r="T197" s="190"/>
    </row>
    <row r="198" spans="1:20" ht="27" hidden="1" thickBot="1">
      <c r="A198" s="58" t="str">
        <f t="shared" si="2"/>
        <v>老年A</v>
      </c>
      <c r="B198" s="29" t="s">
        <v>22</v>
      </c>
      <c r="C198" s="30" t="s">
        <v>17</v>
      </c>
      <c r="D198" s="31" t="s">
        <v>38</v>
      </c>
      <c r="E198" s="20" t="s">
        <v>56</v>
      </c>
      <c r="F198" s="20">
        <v>1.61</v>
      </c>
      <c r="G198" s="20">
        <v>0</v>
      </c>
      <c r="H198" s="20">
        <v>1.01</v>
      </c>
      <c r="I198" s="20">
        <v>0.24</v>
      </c>
      <c r="J198" s="20">
        <v>0</v>
      </c>
      <c r="K198" s="20">
        <v>2.8677000000000001</v>
      </c>
      <c r="L198" s="16"/>
      <c r="M198" s="16"/>
      <c r="N198" s="16"/>
      <c r="O198" s="16"/>
      <c r="P198" s="16"/>
      <c r="Q198" s="16"/>
      <c r="R198" s="16"/>
      <c r="S198" s="22"/>
      <c r="T198" s="190"/>
    </row>
    <row r="199" spans="1:20" ht="40.200000000000003" hidden="1" thickBot="1">
      <c r="A199" s="58" t="str">
        <f t="shared" si="2"/>
        <v>11老年</v>
      </c>
      <c r="B199" s="29" t="s">
        <v>22</v>
      </c>
      <c r="C199" s="30" t="s">
        <v>17</v>
      </c>
      <c r="D199" s="31" t="s">
        <v>38</v>
      </c>
      <c r="E199" s="20" t="s">
        <v>55</v>
      </c>
      <c r="F199" s="20">
        <v>1.61</v>
      </c>
      <c r="G199" s="20">
        <v>0</v>
      </c>
      <c r="H199" s="20">
        <v>1.01</v>
      </c>
      <c r="I199" s="20">
        <v>0.24</v>
      </c>
      <c r="J199" s="20">
        <v>0</v>
      </c>
      <c r="K199" s="20">
        <v>2.8677000000000001</v>
      </c>
      <c r="L199" s="16"/>
      <c r="M199" s="16"/>
      <c r="N199" s="16"/>
      <c r="O199" s="16"/>
      <c r="P199" s="16"/>
      <c r="Q199" s="16"/>
      <c r="R199" s="16"/>
      <c r="S199" s="22"/>
      <c r="T199" s="190"/>
    </row>
    <row r="200" spans="1:20" ht="40.200000000000003" hidden="1" thickBot="1">
      <c r="A200" s="58" t="str">
        <f t="shared" si="2"/>
        <v>22老年</v>
      </c>
      <c r="B200" s="29" t="s">
        <v>22</v>
      </c>
      <c r="C200" s="30" t="s">
        <v>17</v>
      </c>
      <c r="D200" s="31" t="s">
        <v>38</v>
      </c>
      <c r="E200" s="20" t="s">
        <v>51</v>
      </c>
      <c r="F200" s="20">
        <v>1.61</v>
      </c>
      <c r="G200" s="20">
        <v>0</v>
      </c>
      <c r="H200" s="20">
        <v>1.01</v>
      </c>
      <c r="I200" s="20">
        <v>0.24</v>
      </c>
      <c r="J200" s="20">
        <v>0</v>
      </c>
      <c r="K200" s="20">
        <v>2.8677000000000001</v>
      </c>
      <c r="L200" s="16"/>
      <c r="M200" s="16"/>
      <c r="N200" s="16"/>
      <c r="O200" s="16"/>
      <c r="P200" s="16"/>
      <c r="Q200" s="16"/>
      <c r="R200" s="16"/>
      <c r="S200" s="22"/>
      <c r="T200" s="190"/>
    </row>
    <row r="201" spans="1:20" ht="40.200000000000003" hidden="1" thickBot="1">
      <c r="A201" s="58" t="str">
        <f t="shared" si="2"/>
        <v>丁11</v>
      </c>
      <c r="B201" s="29" t="s">
        <v>22</v>
      </c>
      <c r="C201" s="30" t="s">
        <v>17</v>
      </c>
      <c r="D201" s="31" t="s">
        <v>38</v>
      </c>
      <c r="E201" s="20" t="s">
        <v>46</v>
      </c>
      <c r="F201" s="20">
        <v>1.61</v>
      </c>
      <c r="G201" s="20">
        <v>0</v>
      </c>
      <c r="H201" s="20">
        <v>1.01</v>
      </c>
      <c r="I201" s="20">
        <v>0.24</v>
      </c>
      <c r="J201" s="20">
        <v>0</v>
      </c>
      <c r="K201" s="20">
        <v>2.8677000000000001</v>
      </c>
      <c r="L201" s="16"/>
      <c r="M201" s="16"/>
      <c r="N201" s="16"/>
      <c r="O201" s="16"/>
      <c r="P201" s="16"/>
      <c r="Q201" s="16"/>
      <c r="R201" s="16"/>
      <c r="S201" s="22"/>
      <c r="T201" s="190"/>
    </row>
    <row r="202" spans="1:20" ht="40.200000000000003" hidden="1" thickBot="1">
      <c r="A202" s="58" t="str">
        <f t="shared" si="2"/>
        <v>老年111</v>
      </c>
      <c r="B202" s="29" t="s">
        <v>22</v>
      </c>
      <c r="C202" s="30" t="s">
        <v>17</v>
      </c>
      <c r="D202" s="31" t="s">
        <v>38</v>
      </c>
      <c r="E202" s="20" t="s">
        <v>61</v>
      </c>
      <c r="F202" s="20">
        <v>1.61</v>
      </c>
      <c r="G202" s="20">
        <v>0</v>
      </c>
      <c r="H202" s="20">
        <v>1.01</v>
      </c>
      <c r="I202" s="20">
        <v>0.24</v>
      </c>
      <c r="J202" s="20">
        <v>0</v>
      </c>
      <c r="K202" s="20">
        <v>2.8677000000000001</v>
      </c>
      <c r="L202" s="16"/>
      <c r="M202" s="16"/>
      <c r="N202" s="16"/>
      <c r="O202" s="16"/>
      <c r="P202" s="16"/>
      <c r="Q202" s="16"/>
      <c r="R202" s="16"/>
      <c r="S202" s="22"/>
      <c r="T202" s="190"/>
    </row>
    <row r="203" spans="1:20" ht="40.200000000000003" hidden="1" thickBot="1">
      <c r="A203" s="58" t="str">
        <f t="shared" si="2"/>
        <v>LL1</v>
      </c>
      <c r="B203" s="29" t="s">
        <v>22</v>
      </c>
      <c r="C203" s="30" t="s">
        <v>17</v>
      </c>
      <c r="D203" s="31" t="s">
        <v>38</v>
      </c>
      <c r="E203" s="20" t="s">
        <v>62</v>
      </c>
      <c r="F203" s="20">
        <v>1.61</v>
      </c>
      <c r="G203" s="20">
        <v>0</v>
      </c>
      <c r="H203" s="20">
        <v>1.01</v>
      </c>
      <c r="I203" s="20">
        <v>0.24</v>
      </c>
      <c r="J203" s="20">
        <v>0</v>
      </c>
      <c r="K203" s="20">
        <v>2.8677000000000001</v>
      </c>
      <c r="L203" s="16"/>
      <c r="M203" s="16"/>
      <c r="N203" s="16"/>
      <c r="O203" s="16"/>
      <c r="P203" s="16"/>
      <c r="Q203" s="16"/>
      <c r="R203" s="16"/>
      <c r="S203" s="22"/>
      <c r="T203" s="190"/>
    </row>
    <row r="204" spans="1:20" ht="27" hidden="1" thickBot="1">
      <c r="A204" s="58" t="str">
        <f t="shared" si="2"/>
        <v>ln</v>
      </c>
      <c r="B204" s="29" t="s">
        <v>22</v>
      </c>
      <c r="C204" s="30" t="s">
        <v>17</v>
      </c>
      <c r="D204" s="31" t="s">
        <v>38</v>
      </c>
      <c r="E204" s="20" t="s">
        <v>64</v>
      </c>
      <c r="F204" s="20">
        <v>1.61</v>
      </c>
      <c r="G204" s="20">
        <v>0</v>
      </c>
      <c r="H204" s="20">
        <v>0.71</v>
      </c>
      <c r="I204" s="20">
        <v>0.49</v>
      </c>
      <c r="J204" s="20">
        <v>0</v>
      </c>
      <c r="K204" s="20">
        <v>2.8079000000000001</v>
      </c>
      <c r="L204" s="16"/>
      <c r="M204" s="16"/>
      <c r="N204" s="16"/>
      <c r="O204" s="16"/>
      <c r="P204" s="16"/>
      <c r="Q204" s="16"/>
      <c r="R204" s="16"/>
      <c r="S204" s="22"/>
      <c r="T204" s="190"/>
    </row>
    <row r="205" spans="1:20" ht="27" hidden="1" thickBot="1">
      <c r="A205" s="58" t="str">
        <f t="shared" ref="A205:A268" si="3">SUBSTITUTE(MID(E205,1,FIND("(",E205)-2)," ","")</f>
        <v>老年22</v>
      </c>
      <c r="B205" s="29" t="s">
        <v>22</v>
      </c>
      <c r="C205" s="30" t="s">
        <v>17</v>
      </c>
      <c r="D205" s="31" t="s">
        <v>38</v>
      </c>
      <c r="E205" s="20" t="s">
        <v>63</v>
      </c>
      <c r="F205" s="20">
        <v>1.61</v>
      </c>
      <c r="G205" s="20">
        <v>0</v>
      </c>
      <c r="H205" s="20">
        <v>0.71</v>
      </c>
      <c r="I205" s="20">
        <v>0.49</v>
      </c>
      <c r="J205" s="20">
        <v>0</v>
      </c>
      <c r="K205" s="20">
        <v>2.8079000000000001</v>
      </c>
      <c r="L205" s="16"/>
      <c r="M205" s="16"/>
      <c r="N205" s="16"/>
      <c r="O205" s="16"/>
      <c r="P205" s="16"/>
      <c r="Q205" s="16"/>
      <c r="R205" s="16"/>
      <c r="S205" s="22"/>
      <c r="T205" s="190"/>
    </row>
    <row r="206" spans="1:20" ht="40.200000000000003" hidden="1" thickBot="1">
      <c r="A206" s="58" t="str">
        <f t="shared" si="3"/>
        <v>LL2</v>
      </c>
      <c r="B206" s="29" t="s">
        <v>22</v>
      </c>
      <c r="C206" s="30" t="s">
        <v>17</v>
      </c>
      <c r="D206" s="31" t="s">
        <v>38</v>
      </c>
      <c r="E206" s="20" t="s">
        <v>65</v>
      </c>
      <c r="F206" s="20">
        <v>1.61</v>
      </c>
      <c r="G206" s="20">
        <v>0</v>
      </c>
      <c r="H206" s="20">
        <v>0.71</v>
      </c>
      <c r="I206" s="20">
        <v>0.24</v>
      </c>
      <c r="J206" s="20">
        <v>0</v>
      </c>
      <c r="K206" s="20">
        <v>2.5640000000000001</v>
      </c>
      <c r="L206" s="16"/>
      <c r="M206" s="16"/>
      <c r="N206" s="16"/>
      <c r="O206" s="16"/>
      <c r="P206" s="16"/>
      <c r="Q206" s="16"/>
      <c r="R206" s="16"/>
      <c r="S206" s="22"/>
      <c r="T206" s="190"/>
    </row>
    <row r="207" spans="1:20" ht="40.200000000000003" hidden="1" thickBot="1">
      <c r="A207" s="58" t="str">
        <f t="shared" si="3"/>
        <v>老年222</v>
      </c>
      <c r="B207" s="29" t="s">
        <v>22</v>
      </c>
      <c r="C207" s="30" t="s">
        <v>17</v>
      </c>
      <c r="D207" s="31" t="s">
        <v>38</v>
      </c>
      <c r="E207" s="20" t="s">
        <v>66</v>
      </c>
      <c r="F207" s="20">
        <v>1.61</v>
      </c>
      <c r="G207" s="20">
        <v>0</v>
      </c>
      <c r="H207" s="20">
        <v>0.71</v>
      </c>
      <c r="I207" s="20">
        <v>0.24</v>
      </c>
      <c r="J207" s="20">
        <v>0</v>
      </c>
      <c r="K207" s="20">
        <v>2.5640000000000001</v>
      </c>
      <c r="L207" s="16"/>
      <c r="M207" s="16"/>
      <c r="N207" s="16"/>
      <c r="O207" s="16"/>
      <c r="P207" s="16"/>
      <c r="Q207" s="16"/>
      <c r="R207" s="16"/>
      <c r="S207" s="22"/>
      <c r="T207" s="190"/>
    </row>
    <row r="208" spans="1:20" ht="27" hidden="1" thickBot="1">
      <c r="A208" s="58" t="str">
        <f t="shared" si="3"/>
        <v>青212</v>
      </c>
      <c r="B208" s="29" t="s">
        <v>22</v>
      </c>
      <c r="C208" s="30" t="s">
        <v>17</v>
      </c>
      <c r="D208" s="32" t="s">
        <v>67</v>
      </c>
      <c r="E208" s="20" t="s">
        <v>68</v>
      </c>
      <c r="F208" s="20">
        <v>0.54</v>
      </c>
      <c r="G208" s="20">
        <v>1.21</v>
      </c>
      <c r="H208" s="20">
        <v>0.93</v>
      </c>
      <c r="I208" s="20">
        <v>0.26</v>
      </c>
      <c r="J208" s="20">
        <v>0.59</v>
      </c>
      <c r="K208" s="20">
        <v>3.5226999999999999</v>
      </c>
      <c r="L208" s="16"/>
      <c r="M208" s="16"/>
      <c r="N208" s="16"/>
      <c r="O208" s="16"/>
      <c r="P208" s="16"/>
      <c r="Q208" s="16"/>
      <c r="R208" s="16"/>
      <c r="S208" s="22"/>
      <c r="T208" s="190"/>
    </row>
    <row r="209" spans="1:20" ht="40.200000000000003" hidden="1" thickBot="1">
      <c r="A209" s="58" t="str">
        <f t="shared" si="3"/>
        <v>青竹3</v>
      </c>
      <c r="B209" s="29" t="s">
        <v>22</v>
      </c>
      <c r="C209" s="30" t="s">
        <v>17</v>
      </c>
      <c r="D209" s="32" t="s">
        <v>67</v>
      </c>
      <c r="E209" s="59" t="s">
        <v>79</v>
      </c>
      <c r="F209" s="20">
        <v>0.54</v>
      </c>
      <c r="G209" s="20">
        <v>1.41</v>
      </c>
      <c r="H209" s="20">
        <v>0.65</v>
      </c>
      <c r="I209" s="20">
        <v>0.09</v>
      </c>
      <c r="J209" s="20">
        <v>0.6</v>
      </c>
      <c r="K209" s="20">
        <v>3.2887</v>
      </c>
      <c r="L209" s="16"/>
      <c r="M209" s="16"/>
      <c r="N209" s="16"/>
      <c r="O209" s="16"/>
      <c r="P209" s="16"/>
      <c r="Q209" s="16"/>
      <c r="R209" s="16"/>
      <c r="S209" s="22"/>
      <c r="T209" s="190"/>
    </row>
    <row r="210" spans="1:20" ht="40.200000000000003" hidden="1" thickBot="1">
      <c r="A210" s="58" t="str">
        <f t="shared" si="3"/>
        <v>QS1</v>
      </c>
      <c r="B210" s="29" t="s">
        <v>22</v>
      </c>
      <c r="C210" s="30" t="s">
        <v>17</v>
      </c>
      <c r="D210" s="32" t="s">
        <v>67</v>
      </c>
      <c r="E210" s="20" t="s">
        <v>69</v>
      </c>
      <c r="F210" s="20">
        <v>0.54</v>
      </c>
      <c r="G210" s="20">
        <v>0.81</v>
      </c>
      <c r="H210" s="20">
        <v>0.96</v>
      </c>
      <c r="I210" s="20">
        <v>0.18</v>
      </c>
      <c r="J210" s="20">
        <v>0.59</v>
      </c>
      <c r="K210" s="20">
        <v>3.0701000000000001</v>
      </c>
      <c r="L210" s="16"/>
      <c r="M210" s="16"/>
      <c r="N210" s="16"/>
      <c r="O210" s="16"/>
      <c r="P210" s="16"/>
      <c r="Q210" s="16"/>
      <c r="R210" s="16"/>
      <c r="S210" s="22"/>
      <c r="T210" s="190"/>
    </row>
    <row r="211" spans="1:20" ht="40.200000000000003" hidden="1" thickBot="1">
      <c r="A211" s="58" t="str">
        <f t="shared" si="3"/>
        <v>QS2</v>
      </c>
      <c r="B211" s="29" t="s">
        <v>22</v>
      </c>
      <c r="C211" s="30" t="s">
        <v>17</v>
      </c>
      <c r="D211" s="32" t="s">
        <v>67</v>
      </c>
      <c r="E211" s="20" t="s">
        <v>70</v>
      </c>
      <c r="F211" s="20">
        <v>0.54</v>
      </c>
      <c r="G211" s="20">
        <v>0.73</v>
      </c>
      <c r="H211" s="20">
        <v>0.93</v>
      </c>
      <c r="I211" s="20">
        <v>0.18</v>
      </c>
      <c r="J211" s="20">
        <v>0.53</v>
      </c>
      <c r="K211" s="20">
        <v>2.9007999999999998</v>
      </c>
      <c r="L211" s="16"/>
      <c r="M211" s="16"/>
      <c r="N211" s="16"/>
      <c r="O211" s="16"/>
      <c r="P211" s="16"/>
      <c r="Q211" s="16"/>
      <c r="R211" s="16"/>
      <c r="S211" s="22"/>
      <c r="T211" s="190"/>
    </row>
    <row r="212" spans="1:20" ht="27" hidden="1" thickBot="1">
      <c r="A212" s="58" t="str">
        <f t="shared" si="3"/>
        <v>Q1</v>
      </c>
      <c r="B212" s="29" t="s">
        <v>22</v>
      </c>
      <c r="C212" s="30" t="s">
        <v>17</v>
      </c>
      <c r="D212" s="32" t="s">
        <v>67</v>
      </c>
      <c r="E212" s="20" t="s">
        <v>72</v>
      </c>
      <c r="F212" s="20">
        <v>0.54</v>
      </c>
      <c r="G212" s="20">
        <v>0.68</v>
      </c>
      <c r="H212" s="20">
        <v>0.93</v>
      </c>
      <c r="I212" s="20">
        <v>0.09</v>
      </c>
      <c r="J212" s="20">
        <v>0.54</v>
      </c>
      <c r="K212" s="20">
        <v>2.7812000000000001</v>
      </c>
      <c r="L212" s="16"/>
      <c r="M212" s="16"/>
      <c r="N212" s="16"/>
      <c r="O212" s="16"/>
      <c r="P212" s="16"/>
      <c r="Q212" s="16"/>
      <c r="R212" s="16"/>
      <c r="S212" s="22"/>
      <c r="T212" s="190"/>
    </row>
    <row r="213" spans="1:20" ht="40.200000000000003" hidden="1" thickBot="1">
      <c r="A213" s="58" t="str">
        <f t="shared" si="3"/>
        <v>青书1</v>
      </c>
      <c r="B213" s="29" t="s">
        <v>22</v>
      </c>
      <c r="C213" s="30" t="s">
        <v>17</v>
      </c>
      <c r="D213" s="32" t="s">
        <v>67</v>
      </c>
      <c r="E213" s="20" t="s">
        <v>76</v>
      </c>
      <c r="F213" s="20">
        <v>0.54</v>
      </c>
      <c r="G213" s="20">
        <v>0.47</v>
      </c>
      <c r="H213" s="20">
        <v>0.93</v>
      </c>
      <c r="I213" s="20">
        <v>0.09</v>
      </c>
      <c r="J213" s="20">
        <v>0.63</v>
      </c>
      <c r="K213" s="20">
        <v>2.6539000000000001</v>
      </c>
      <c r="L213" s="16"/>
      <c r="M213" s="16"/>
      <c r="N213" s="16"/>
      <c r="O213" s="16"/>
      <c r="P213" s="16"/>
      <c r="Q213" s="16"/>
      <c r="R213" s="16"/>
      <c r="S213" s="22"/>
      <c r="T213" s="190"/>
    </row>
    <row r="214" spans="1:20" ht="40.200000000000003" hidden="1" thickBot="1">
      <c r="A214" s="58" t="str">
        <f t="shared" si="3"/>
        <v>丙11</v>
      </c>
      <c r="B214" s="29" t="s">
        <v>22</v>
      </c>
      <c r="C214" s="30" t="s">
        <v>17</v>
      </c>
      <c r="D214" s="32" t="s">
        <v>67</v>
      </c>
      <c r="E214" s="20" t="s">
        <v>75</v>
      </c>
      <c r="F214" s="20">
        <v>0.54</v>
      </c>
      <c r="G214" s="20">
        <v>0.57999999999999996</v>
      </c>
      <c r="H214" s="20">
        <v>0.93</v>
      </c>
      <c r="I214" s="20">
        <v>0.09</v>
      </c>
      <c r="J214" s="20">
        <v>0.5</v>
      </c>
      <c r="K214" s="20">
        <v>2.6383999999999999</v>
      </c>
      <c r="L214" s="16"/>
      <c r="M214" s="16"/>
      <c r="N214" s="16"/>
      <c r="O214" s="16"/>
      <c r="P214" s="16"/>
      <c r="Q214" s="16"/>
      <c r="R214" s="16"/>
      <c r="S214" s="22"/>
      <c r="T214" s="190"/>
    </row>
    <row r="215" spans="1:20" ht="40.200000000000003" hidden="1" thickBot="1">
      <c r="A215" s="58" t="str">
        <f t="shared" si="3"/>
        <v>青青1</v>
      </c>
      <c r="B215" s="29" t="s">
        <v>22</v>
      </c>
      <c r="C215" s="30" t="s">
        <v>17</v>
      </c>
      <c r="D215" s="32" t="s">
        <v>67</v>
      </c>
      <c r="E215" s="20" t="s">
        <v>73</v>
      </c>
      <c r="F215" s="20">
        <v>0.54</v>
      </c>
      <c r="G215" s="20">
        <v>0.54</v>
      </c>
      <c r="H215" s="20">
        <v>0.96</v>
      </c>
      <c r="I215" s="20">
        <v>0.09</v>
      </c>
      <c r="J215" s="20">
        <v>0.51</v>
      </c>
      <c r="K215" s="20">
        <v>2.6352000000000002</v>
      </c>
      <c r="L215" s="16"/>
      <c r="M215" s="16"/>
      <c r="N215" s="16"/>
      <c r="O215" s="16"/>
      <c r="P215" s="16"/>
      <c r="Q215" s="16"/>
      <c r="R215" s="16"/>
      <c r="S215" s="22"/>
      <c r="T215" s="190"/>
    </row>
    <row r="216" spans="1:20" ht="27" hidden="1" thickBot="1">
      <c r="A216" s="58" t="str">
        <f t="shared" si="3"/>
        <v>青年A1</v>
      </c>
      <c r="B216" s="29" t="s">
        <v>22</v>
      </c>
      <c r="C216" s="30" t="s">
        <v>17</v>
      </c>
      <c r="D216" s="32" t="s">
        <v>67</v>
      </c>
      <c r="E216" s="20" t="s">
        <v>92</v>
      </c>
      <c r="F216" s="20">
        <v>0.55000000000000004</v>
      </c>
      <c r="G216" s="20">
        <v>0.48</v>
      </c>
      <c r="H216" s="20">
        <v>0.93</v>
      </c>
      <c r="I216" s="20">
        <v>0.09</v>
      </c>
      <c r="J216" s="20">
        <v>0.54</v>
      </c>
      <c r="K216" s="20">
        <v>2.5935999999999999</v>
      </c>
      <c r="L216" s="16"/>
      <c r="M216" s="16"/>
      <c r="N216" s="16"/>
      <c r="O216" s="16"/>
      <c r="P216" s="16"/>
      <c r="Q216" s="16"/>
      <c r="R216" s="16"/>
      <c r="S216" s="22"/>
      <c r="T216" s="190"/>
    </row>
    <row r="217" spans="1:20" ht="53.4" hidden="1" thickBot="1">
      <c r="A217" s="58" t="str">
        <f t="shared" si="3"/>
        <v>青少年T1</v>
      </c>
      <c r="B217" s="29" t="s">
        <v>22</v>
      </c>
      <c r="C217" s="30" t="s">
        <v>17</v>
      </c>
      <c r="D217" s="32" t="s">
        <v>67</v>
      </c>
      <c r="E217" s="20" t="s">
        <v>84</v>
      </c>
      <c r="F217" s="20">
        <v>0.54</v>
      </c>
      <c r="G217" s="20">
        <v>0.5</v>
      </c>
      <c r="H217" s="20">
        <v>0.96</v>
      </c>
      <c r="I217" s="20">
        <v>0.09</v>
      </c>
      <c r="J217" s="20">
        <v>0.42</v>
      </c>
      <c r="K217" s="20">
        <v>2.5082</v>
      </c>
      <c r="L217" s="16"/>
      <c r="M217" s="16"/>
      <c r="N217" s="16"/>
      <c r="O217" s="16"/>
      <c r="P217" s="16"/>
      <c r="Q217" s="16"/>
      <c r="R217" s="16"/>
      <c r="S217" s="22"/>
      <c r="T217" s="190"/>
    </row>
    <row r="218" spans="1:20" ht="40.200000000000003" hidden="1" thickBot="1">
      <c r="A218" s="58" t="str">
        <f t="shared" si="3"/>
        <v>青年01</v>
      </c>
      <c r="B218" s="29" t="s">
        <v>22</v>
      </c>
      <c r="C218" s="30" t="s">
        <v>17</v>
      </c>
      <c r="D218" s="32" t="s">
        <v>67</v>
      </c>
      <c r="E218" s="20" t="s">
        <v>93</v>
      </c>
      <c r="F218" s="20">
        <v>0.54</v>
      </c>
      <c r="G218" s="20">
        <v>0.38</v>
      </c>
      <c r="H218" s="20">
        <v>0.96</v>
      </c>
      <c r="I218" s="20">
        <v>0.09</v>
      </c>
      <c r="J218" s="20">
        <v>0.54</v>
      </c>
      <c r="K218" s="20">
        <v>2.5070000000000001</v>
      </c>
      <c r="L218" s="16"/>
      <c r="M218" s="16"/>
      <c r="N218" s="16"/>
      <c r="O218" s="16"/>
      <c r="P218" s="16"/>
      <c r="Q218" s="16"/>
      <c r="R218" s="16"/>
      <c r="S218" s="22"/>
      <c r="T218" s="190"/>
    </row>
    <row r="219" spans="1:20" ht="27" hidden="1" thickBot="1">
      <c r="A219" s="58" t="str">
        <f t="shared" si="3"/>
        <v>青年A</v>
      </c>
      <c r="B219" s="29" t="s">
        <v>22</v>
      </c>
      <c r="C219" s="30" t="s">
        <v>17</v>
      </c>
      <c r="D219" s="32" t="s">
        <v>67</v>
      </c>
      <c r="E219" s="20" t="s">
        <v>71</v>
      </c>
      <c r="F219" s="20">
        <v>0.54</v>
      </c>
      <c r="G219" s="20">
        <v>0.34</v>
      </c>
      <c r="H219" s="20">
        <v>0.93</v>
      </c>
      <c r="I219" s="20">
        <v>0.09</v>
      </c>
      <c r="J219" s="20">
        <v>0.6</v>
      </c>
      <c r="K219" s="20">
        <v>2.4969000000000001</v>
      </c>
      <c r="L219" s="16"/>
      <c r="M219" s="16"/>
      <c r="N219" s="16"/>
      <c r="O219" s="16"/>
      <c r="P219" s="16"/>
      <c r="Q219" s="16"/>
      <c r="R219" s="16"/>
      <c r="S219" s="22"/>
      <c r="T219" s="190"/>
    </row>
    <row r="220" spans="1:20" ht="53.4" hidden="1" thickBot="1">
      <c r="A220" s="58" t="str">
        <f t="shared" si="3"/>
        <v>青少年T2</v>
      </c>
      <c r="B220" s="29" t="s">
        <v>22</v>
      </c>
      <c r="C220" s="30" t="s">
        <v>17</v>
      </c>
      <c r="D220" s="32" t="s">
        <v>67</v>
      </c>
      <c r="E220" s="20" t="s">
        <v>89</v>
      </c>
      <c r="F220" s="20">
        <v>0.54</v>
      </c>
      <c r="G220" s="20">
        <v>0.5</v>
      </c>
      <c r="H220" s="20">
        <v>0.93</v>
      </c>
      <c r="I220" s="20">
        <v>0.09</v>
      </c>
      <c r="J220" s="20">
        <v>0.41</v>
      </c>
      <c r="K220" s="20">
        <v>2.4628000000000001</v>
      </c>
      <c r="L220" s="16"/>
      <c r="M220" s="16"/>
      <c r="N220" s="16"/>
      <c r="O220" s="16"/>
      <c r="P220" s="16"/>
      <c r="Q220" s="16"/>
      <c r="R220" s="16"/>
      <c r="S220" s="22"/>
      <c r="T220" s="190"/>
    </row>
    <row r="221" spans="1:20" ht="40.200000000000003" hidden="1" thickBot="1">
      <c r="A221" s="58" t="str">
        <f t="shared" si="3"/>
        <v>青年02</v>
      </c>
      <c r="B221" s="29" t="s">
        <v>22</v>
      </c>
      <c r="C221" s="30" t="s">
        <v>17</v>
      </c>
      <c r="D221" s="32" t="s">
        <v>67</v>
      </c>
      <c r="E221" s="20" t="s">
        <v>95</v>
      </c>
      <c r="F221" s="20">
        <v>0.54</v>
      </c>
      <c r="G221" s="20">
        <v>0.38</v>
      </c>
      <c r="H221" s="20">
        <v>0.93</v>
      </c>
      <c r="I221" s="20">
        <v>0.09</v>
      </c>
      <c r="J221" s="20">
        <v>0.53</v>
      </c>
      <c r="K221" s="20">
        <v>2.4615</v>
      </c>
      <c r="L221" s="16"/>
      <c r="M221" s="16"/>
      <c r="N221" s="16"/>
      <c r="O221" s="16"/>
      <c r="P221" s="16"/>
      <c r="Q221" s="16"/>
      <c r="R221" s="16"/>
      <c r="S221" s="22"/>
      <c r="T221" s="190"/>
    </row>
    <row r="222" spans="1:20" ht="40.200000000000003" hidden="1" thickBot="1">
      <c r="A222" s="58" t="str">
        <f t="shared" si="3"/>
        <v>青年1</v>
      </c>
      <c r="B222" s="29" t="s">
        <v>22</v>
      </c>
      <c r="C222" s="30" t="s">
        <v>17</v>
      </c>
      <c r="D222" s="32" t="s">
        <v>67</v>
      </c>
      <c r="E222" s="20" t="s">
        <v>82</v>
      </c>
      <c r="F222" s="20">
        <v>0.54</v>
      </c>
      <c r="G222" s="20">
        <v>0.26</v>
      </c>
      <c r="H222" s="20">
        <v>0.96</v>
      </c>
      <c r="I222" s="20">
        <v>0.18</v>
      </c>
      <c r="J222" s="20">
        <v>0.51</v>
      </c>
      <c r="K222" s="20">
        <v>2.4422999999999999</v>
      </c>
      <c r="L222" s="16"/>
      <c r="M222" s="16"/>
      <c r="N222" s="16"/>
      <c r="O222" s="16"/>
      <c r="P222" s="16"/>
      <c r="Q222" s="16"/>
      <c r="R222" s="16"/>
      <c r="S222" s="22"/>
      <c r="T222" s="190"/>
    </row>
    <row r="223" spans="1:20" ht="53.4" hidden="1" thickBot="1">
      <c r="A223" s="58" t="str">
        <f t="shared" si="3"/>
        <v>QSSS1</v>
      </c>
      <c r="B223" s="29" t="s">
        <v>22</v>
      </c>
      <c r="C223" s="30" t="s">
        <v>17</v>
      </c>
      <c r="D223" s="32" t="s">
        <v>67</v>
      </c>
      <c r="E223" s="20" t="s">
        <v>86</v>
      </c>
      <c r="F223" s="20">
        <v>0.54</v>
      </c>
      <c r="G223" s="20">
        <v>0.25</v>
      </c>
      <c r="H223" s="20">
        <v>0.93</v>
      </c>
      <c r="I223" s="20">
        <v>0.18</v>
      </c>
      <c r="J223" s="20">
        <v>0.53</v>
      </c>
      <c r="K223" s="20">
        <v>2.423</v>
      </c>
      <c r="L223" s="16"/>
      <c r="M223" s="16"/>
      <c r="N223" s="16"/>
      <c r="O223" s="16"/>
      <c r="P223" s="16"/>
      <c r="Q223" s="16"/>
      <c r="R223" s="16"/>
      <c r="S223" s="22"/>
      <c r="T223" s="190"/>
    </row>
    <row r="224" spans="1:20" ht="53.4" hidden="1" thickBot="1">
      <c r="A224" s="58" t="str">
        <f t="shared" si="3"/>
        <v>qqq3</v>
      </c>
      <c r="B224" s="29" t="s">
        <v>22</v>
      </c>
      <c r="C224" s="30" t="s">
        <v>17</v>
      </c>
      <c r="D224" s="32" t="s">
        <v>67</v>
      </c>
      <c r="E224" s="20" t="s">
        <v>74</v>
      </c>
      <c r="F224" s="20">
        <v>0.54</v>
      </c>
      <c r="G224" s="20">
        <v>1.1000000000000001</v>
      </c>
      <c r="H224" s="20">
        <v>0.65</v>
      </c>
      <c r="I224" s="20">
        <v>0.09</v>
      </c>
      <c r="J224" s="20">
        <v>0</v>
      </c>
      <c r="K224" s="20">
        <v>2.3769999999999998</v>
      </c>
      <c r="L224" s="16"/>
      <c r="M224" s="16"/>
      <c r="N224" s="16"/>
      <c r="O224" s="16"/>
      <c r="P224" s="16"/>
      <c r="Q224" s="16"/>
      <c r="R224" s="16"/>
      <c r="S224" s="22"/>
      <c r="T224" s="190"/>
    </row>
    <row r="225" spans="1:20" ht="27" hidden="1" thickBot="1">
      <c r="A225" s="58" t="str">
        <f t="shared" si="3"/>
        <v>青年22</v>
      </c>
      <c r="B225" s="29" t="s">
        <v>22</v>
      </c>
      <c r="C225" s="30" t="s">
        <v>17</v>
      </c>
      <c r="D225" s="32" t="s">
        <v>67</v>
      </c>
      <c r="E225" s="20" t="s">
        <v>80</v>
      </c>
      <c r="F225" s="20">
        <v>0.54</v>
      </c>
      <c r="G225" s="20">
        <v>0.2</v>
      </c>
      <c r="H225" s="20">
        <v>0.93</v>
      </c>
      <c r="I225" s="20">
        <v>0.18</v>
      </c>
      <c r="J225" s="20">
        <v>0.47</v>
      </c>
      <c r="K225" s="20">
        <v>2.3142999999999998</v>
      </c>
      <c r="L225" s="16"/>
      <c r="M225" s="16"/>
      <c r="N225" s="16"/>
      <c r="O225" s="16"/>
      <c r="P225" s="16"/>
      <c r="Q225" s="16"/>
      <c r="R225" s="16"/>
      <c r="S225" s="22"/>
      <c r="T225" s="190"/>
    </row>
    <row r="226" spans="1:20" ht="53.4" hidden="1" thickBot="1">
      <c r="A226" s="58" t="str">
        <f t="shared" si="3"/>
        <v>q1121</v>
      </c>
      <c r="B226" s="29" t="s">
        <v>22</v>
      </c>
      <c r="C226" s="30" t="s">
        <v>17</v>
      </c>
      <c r="D226" s="32" t="s">
        <v>67</v>
      </c>
      <c r="E226" s="20" t="s">
        <v>90</v>
      </c>
      <c r="F226" s="20">
        <v>0.54</v>
      </c>
      <c r="G226" s="20">
        <v>0.26</v>
      </c>
      <c r="H226" s="20">
        <v>0.96</v>
      </c>
      <c r="I226" s="20">
        <v>0.09</v>
      </c>
      <c r="J226" s="20">
        <v>0.47</v>
      </c>
      <c r="K226" s="20">
        <v>2.3107000000000002</v>
      </c>
      <c r="L226" s="16"/>
      <c r="M226" s="16"/>
      <c r="N226" s="16"/>
      <c r="O226" s="16"/>
      <c r="P226" s="16"/>
      <c r="Q226" s="16"/>
      <c r="R226" s="16"/>
      <c r="S226" s="22"/>
      <c r="T226" s="190"/>
    </row>
    <row r="227" spans="1:20" ht="40.200000000000003" hidden="1" thickBot="1">
      <c r="A227" s="58" t="str">
        <f t="shared" si="3"/>
        <v>青年111</v>
      </c>
      <c r="B227" s="29" t="s">
        <v>22</v>
      </c>
      <c r="C227" s="30" t="s">
        <v>17</v>
      </c>
      <c r="D227" s="32" t="s">
        <v>67</v>
      </c>
      <c r="E227" s="20" t="s">
        <v>85</v>
      </c>
      <c r="F227" s="20">
        <v>0.54</v>
      </c>
      <c r="G227" s="20">
        <v>0.19</v>
      </c>
      <c r="H227" s="20">
        <v>0.93</v>
      </c>
      <c r="I227" s="20">
        <v>0.09</v>
      </c>
      <c r="J227" s="20">
        <v>0.54</v>
      </c>
      <c r="K227" s="20">
        <v>2.2841</v>
      </c>
      <c r="L227" s="16"/>
      <c r="M227" s="16"/>
      <c r="N227" s="16"/>
      <c r="O227" s="16"/>
      <c r="P227" s="16"/>
      <c r="Q227" s="16"/>
      <c r="R227" s="16"/>
      <c r="S227" s="22"/>
      <c r="T227" s="190"/>
    </row>
    <row r="228" spans="1:20" ht="53.4" hidden="1" thickBot="1">
      <c r="A228" s="58" t="str">
        <f t="shared" si="3"/>
        <v>q212</v>
      </c>
      <c r="B228" s="29" t="s">
        <v>22</v>
      </c>
      <c r="C228" s="30" t="s">
        <v>17</v>
      </c>
      <c r="D228" s="32" t="s">
        <v>67</v>
      </c>
      <c r="E228" s="20" t="s">
        <v>91</v>
      </c>
      <c r="F228" s="20">
        <v>0.54</v>
      </c>
      <c r="G228" s="20">
        <v>0.26</v>
      </c>
      <c r="H228" s="20">
        <v>0.93</v>
      </c>
      <c r="I228" s="20">
        <v>0.09</v>
      </c>
      <c r="J228" s="20">
        <v>0.47</v>
      </c>
      <c r="K228" s="20">
        <v>2.2799</v>
      </c>
      <c r="L228" s="16"/>
      <c r="M228" s="16"/>
      <c r="N228" s="16"/>
      <c r="O228" s="16"/>
      <c r="P228" s="16"/>
      <c r="Q228" s="16"/>
      <c r="R228" s="16"/>
      <c r="S228" s="22"/>
      <c r="T228" s="190"/>
    </row>
    <row r="229" spans="1:20" ht="40.200000000000003" hidden="1" thickBot="1">
      <c r="A229" s="58" t="str">
        <f t="shared" si="3"/>
        <v>1青</v>
      </c>
      <c r="B229" s="29" t="s">
        <v>22</v>
      </c>
      <c r="C229" s="30" t="s">
        <v>17</v>
      </c>
      <c r="D229" s="32" t="s">
        <v>67</v>
      </c>
      <c r="E229" s="20" t="s">
        <v>99</v>
      </c>
      <c r="F229" s="20">
        <v>0.54</v>
      </c>
      <c r="G229" s="20">
        <v>0.16</v>
      </c>
      <c r="H229" s="20">
        <v>0.93</v>
      </c>
      <c r="I229" s="20">
        <v>0.09</v>
      </c>
      <c r="J229" s="20">
        <v>0.53</v>
      </c>
      <c r="K229" s="20">
        <v>2.2427999999999999</v>
      </c>
      <c r="L229" s="16"/>
      <c r="M229" s="16"/>
      <c r="N229" s="16"/>
      <c r="O229" s="16"/>
      <c r="P229" s="16"/>
      <c r="Q229" s="16"/>
      <c r="R229" s="16"/>
      <c r="S229" s="22"/>
      <c r="T229" s="190"/>
    </row>
    <row r="230" spans="1:20" ht="40.200000000000003" hidden="1" thickBot="1">
      <c r="A230" s="58" t="str">
        <f t="shared" si="3"/>
        <v>qq1</v>
      </c>
      <c r="B230" s="29" t="s">
        <v>22</v>
      </c>
      <c r="C230" s="30" t="s">
        <v>17</v>
      </c>
      <c r="D230" s="32" t="s">
        <v>67</v>
      </c>
      <c r="E230" s="20" t="s">
        <v>88</v>
      </c>
      <c r="F230" s="20">
        <v>0.54</v>
      </c>
      <c r="G230" s="20">
        <v>0.2</v>
      </c>
      <c r="H230" s="20">
        <v>0.96</v>
      </c>
      <c r="I230" s="20">
        <v>0.09</v>
      </c>
      <c r="J230" s="20">
        <v>0.42</v>
      </c>
      <c r="K230" s="20">
        <v>2.2105000000000001</v>
      </c>
      <c r="L230" s="16"/>
      <c r="M230" s="16"/>
      <c r="N230" s="16"/>
      <c r="O230" s="16"/>
      <c r="P230" s="16"/>
      <c r="Q230" s="16"/>
      <c r="R230" s="16"/>
      <c r="S230" s="22"/>
      <c r="T230" s="190"/>
    </row>
    <row r="231" spans="1:20" ht="40.200000000000003" hidden="1" thickBot="1">
      <c r="A231" s="58" t="str">
        <f t="shared" si="3"/>
        <v>青年one</v>
      </c>
      <c r="B231" s="29" t="s">
        <v>22</v>
      </c>
      <c r="C231" s="30" t="s">
        <v>17</v>
      </c>
      <c r="D231" s="32" t="s">
        <v>67</v>
      </c>
      <c r="E231" s="20" t="s">
        <v>102</v>
      </c>
      <c r="F231" s="20">
        <v>0.54</v>
      </c>
      <c r="G231" s="20">
        <v>0.13</v>
      </c>
      <c r="H231" s="20">
        <v>0.93</v>
      </c>
      <c r="I231" s="20">
        <v>0.09</v>
      </c>
      <c r="J231" s="20">
        <v>0.5</v>
      </c>
      <c r="K231" s="20">
        <v>2.1869000000000001</v>
      </c>
      <c r="L231" s="16"/>
      <c r="M231" s="16"/>
      <c r="N231" s="16"/>
      <c r="O231" s="16"/>
      <c r="P231" s="16"/>
      <c r="Q231" s="16"/>
      <c r="R231" s="16"/>
      <c r="S231" s="22"/>
      <c r="T231" s="190"/>
    </row>
    <row r="232" spans="1:20" ht="40.200000000000003" hidden="1" thickBot="1">
      <c r="A232" s="58" t="str">
        <f t="shared" si="3"/>
        <v>31</v>
      </c>
      <c r="B232" s="29" t="s">
        <v>22</v>
      </c>
      <c r="C232" s="30" t="s">
        <v>17</v>
      </c>
      <c r="D232" s="32" t="s">
        <v>67</v>
      </c>
      <c r="E232" s="20" t="s">
        <v>209</v>
      </c>
      <c r="F232" s="20">
        <v>0.54</v>
      </c>
      <c r="G232" s="20">
        <v>0.06</v>
      </c>
      <c r="H232" s="20">
        <v>0.93</v>
      </c>
      <c r="I232" s="20">
        <v>0.18</v>
      </c>
      <c r="J232" s="20">
        <v>0.45</v>
      </c>
      <c r="K232" s="20">
        <v>2.1625000000000001</v>
      </c>
      <c r="L232" s="16"/>
      <c r="M232" s="16"/>
      <c r="N232" s="16"/>
      <c r="O232" s="16"/>
      <c r="P232" s="16"/>
      <c r="Q232" s="16"/>
      <c r="R232" s="16"/>
      <c r="S232" s="22"/>
      <c r="T232" s="190"/>
    </row>
    <row r="233" spans="1:20" ht="53.4" hidden="1" thickBot="1">
      <c r="A233" s="58" t="str">
        <f t="shared" si="3"/>
        <v>青二</v>
      </c>
      <c r="B233" s="29" t="s">
        <v>22</v>
      </c>
      <c r="C233" s="30" t="s">
        <v>17</v>
      </c>
      <c r="D233" s="32" t="s">
        <v>67</v>
      </c>
      <c r="E233" s="20" t="s">
        <v>87</v>
      </c>
      <c r="F233" s="20">
        <v>0.54</v>
      </c>
      <c r="G233" s="20">
        <v>0.08</v>
      </c>
      <c r="H233" s="20">
        <v>0.93</v>
      </c>
      <c r="I233" s="20">
        <v>0.09</v>
      </c>
      <c r="J233" s="20">
        <v>0.48</v>
      </c>
      <c r="K233" s="20">
        <v>2.1193</v>
      </c>
      <c r="L233" s="16"/>
      <c r="M233" s="16"/>
      <c r="N233" s="16"/>
      <c r="O233" s="16"/>
      <c r="P233" s="16"/>
      <c r="Q233" s="16"/>
      <c r="R233" s="16"/>
      <c r="S233" s="22"/>
      <c r="T233" s="190"/>
    </row>
    <row r="234" spans="1:20" ht="40.200000000000003" hidden="1" thickBot="1">
      <c r="A234" s="58" t="str">
        <f t="shared" si="3"/>
        <v>青竹2</v>
      </c>
      <c r="B234" s="29" t="s">
        <v>22</v>
      </c>
      <c r="C234" s="30" t="s">
        <v>17</v>
      </c>
      <c r="D234" s="32" t="s">
        <v>67</v>
      </c>
      <c r="E234" s="59" t="s">
        <v>100</v>
      </c>
      <c r="F234" s="20">
        <v>0.54</v>
      </c>
      <c r="G234" s="20">
        <v>0</v>
      </c>
      <c r="H234" s="20">
        <v>0.96</v>
      </c>
      <c r="I234" s="20">
        <v>0.09</v>
      </c>
      <c r="J234" s="20">
        <v>0.45</v>
      </c>
      <c r="K234" s="20">
        <v>2.0407000000000002</v>
      </c>
      <c r="L234" s="16"/>
      <c r="M234" s="16"/>
      <c r="N234" s="16"/>
      <c r="O234" s="16"/>
      <c r="P234" s="16"/>
      <c r="Q234" s="16"/>
      <c r="R234" s="16"/>
      <c r="S234" s="22"/>
      <c r="T234" s="190"/>
    </row>
    <row r="235" spans="1:20" ht="40.200000000000003" hidden="1" thickBot="1">
      <c r="A235" s="58" t="str">
        <f t="shared" si="3"/>
        <v>青竹1</v>
      </c>
      <c r="B235" s="29" t="s">
        <v>22</v>
      </c>
      <c r="C235" s="30" t="s">
        <v>17</v>
      </c>
      <c r="D235" s="32" t="s">
        <v>67</v>
      </c>
      <c r="E235" s="59" t="s">
        <v>104</v>
      </c>
      <c r="F235" s="20">
        <v>0.54</v>
      </c>
      <c r="G235" s="20">
        <v>0</v>
      </c>
      <c r="H235" s="20">
        <v>0.93</v>
      </c>
      <c r="I235" s="20">
        <v>0.09</v>
      </c>
      <c r="J235" s="20">
        <v>0.45</v>
      </c>
      <c r="K235" s="20">
        <v>2.0097999999999998</v>
      </c>
      <c r="L235" s="16"/>
      <c r="M235" s="16"/>
      <c r="N235" s="16"/>
      <c r="O235" s="16"/>
      <c r="P235" s="16"/>
      <c r="Q235" s="16"/>
      <c r="R235" s="16"/>
      <c r="S235" s="22"/>
      <c r="T235" s="190"/>
    </row>
    <row r="236" spans="1:20" ht="27" hidden="1" thickBot="1">
      <c r="A236" s="58" t="str">
        <f t="shared" si="3"/>
        <v>Q2</v>
      </c>
      <c r="B236" s="29" t="s">
        <v>22</v>
      </c>
      <c r="C236" s="30" t="s">
        <v>17</v>
      </c>
      <c r="D236" s="32" t="s">
        <v>67</v>
      </c>
      <c r="E236" s="20" t="s">
        <v>78</v>
      </c>
      <c r="F236" s="20">
        <v>0.54</v>
      </c>
      <c r="G236" s="20">
        <v>0.4</v>
      </c>
      <c r="H236" s="20">
        <v>0.96</v>
      </c>
      <c r="I236" s="20">
        <v>0.09</v>
      </c>
      <c r="J236" s="20">
        <v>0</v>
      </c>
      <c r="K236" s="20">
        <v>1.9845999999999999</v>
      </c>
      <c r="L236" s="16"/>
      <c r="M236" s="16"/>
      <c r="N236" s="16"/>
      <c r="O236" s="16"/>
      <c r="P236" s="16"/>
      <c r="Q236" s="16"/>
      <c r="R236" s="16"/>
      <c r="S236" s="22"/>
      <c r="T236" s="190"/>
    </row>
    <row r="237" spans="1:20" ht="40.200000000000003" hidden="1" thickBot="1">
      <c r="A237" s="58" t="str">
        <f t="shared" si="3"/>
        <v>青青2</v>
      </c>
      <c r="B237" s="29" t="s">
        <v>22</v>
      </c>
      <c r="C237" s="30" t="s">
        <v>17</v>
      </c>
      <c r="D237" s="32" t="s">
        <v>67</v>
      </c>
      <c r="E237" s="20" t="s">
        <v>77</v>
      </c>
      <c r="F237" s="20">
        <v>0.54</v>
      </c>
      <c r="G237" s="20">
        <v>0.4</v>
      </c>
      <c r="H237" s="20">
        <v>0.93</v>
      </c>
      <c r="I237" s="20">
        <v>0.09</v>
      </c>
      <c r="J237" s="20">
        <v>0</v>
      </c>
      <c r="K237" s="20">
        <v>1.9537</v>
      </c>
      <c r="L237" s="16"/>
      <c r="M237" s="16"/>
      <c r="N237" s="16"/>
      <c r="O237" s="16"/>
      <c r="P237" s="16"/>
      <c r="Q237" s="16"/>
      <c r="R237" s="16"/>
      <c r="S237" s="22"/>
      <c r="T237" s="190"/>
    </row>
    <row r="238" spans="1:20" ht="53.4" hidden="1" thickBot="1">
      <c r="A238" s="58" t="str">
        <f t="shared" si="3"/>
        <v>qqq1</v>
      </c>
      <c r="B238" s="29" t="s">
        <v>22</v>
      </c>
      <c r="C238" s="30" t="s">
        <v>17</v>
      </c>
      <c r="D238" s="32" t="s">
        <v>67</v>
      </c>
      <c r="E238" s="20" t="s">
        <v>113</v>
      </c>
      <c r="F238" s="20">
        <v>0.54</v>
      </c>
      <c r="G238" s="20">
        <v>0.16</v>
      </c>
      <c r="H238" s="20">
        <v>0.68</v>
      </c>
      <c r="I238" s="20">
        <v>0.09</v>
      </c>
      <c r="J238" s="20">
        <v>0.45</v>
      </c>
      <c r="K238" s="20">
        <v>1.9229000000000001</v>
      </c>
      <c r="L238" s="16"/>
      <c r="M238" s="16"/>
      <c r="N238" s="16"/>
      <c r="O238" s="16"/>
      <c r="P238" s="16"/>
      <c r="Q238" s="16"/>
      <c r="R238" s="16"/>
      <c r="S238" s="22"/>
      <c r="T238" s="190"/>
    </row>
    <row r="239" spans="1:20" ht="27" hidden="1" thickBot="1">
      <c r="A239" s="58" t="str">
        <f t="shared" si="3"/>
        <v>青年B</v>
      </c>
      <c r="B239" s="29" t="s">
        <v>22</v>
      </c>
      <c r="C239" s="30" t="s">
        <v>17</v>
      </c>
      <c r="D239" s="32" t="s">
        <v>67</v>
      </c>
      <c r="E239" s="20" t="s">
        <v>103</v>
      </c>
      <c r="F239" s="20">
        <v>0.54</v>
      </c>
      <c r="G239" s="20">
        <v>0</v>
      </c>
      <c r="H239" s="20">
        <v>0.96</v>
      </c>
      <c r="I239" s="20">
        <v>0.09</v>
      </c>
      <c r="J239" s="20">
        <v>0.32</v>
      </c>
      <c r="K239" s="20">
        <v>1.9089</v>
      </c>
      <c r="L239" s="16"/>
      <c r="M239" s="16"/>
      <c r="N239" s="16"/>
      <c r="O239" s="16"/>
      <c r="P239" s="16"/>
      <c r="Q239" s="16"/>
      <c r="R239" s="16"/>
      <c r="S239" s="22"/>
      <c r="T239" s="190"/>
    </row>
    <row r="240" spans="1:20" ht="27" hidden="1" thickBot="1">
      <c r="A240" s="58" t="str">
        <f t="shared" si="3"/>
        <v>青年11</v>
      </c>
      <c r="B240" s="29" t="s">
        <v>22</v>
      </c>
      <c r="C240" s="30" t="s">
        <v>17</v>
      </c>
      <c r="D240" s="32" t="s">
        <v>67</v>
      </c>
      <c r="E240" s="20" t="s">
        <v>83</v>
      </c>
      <c r="F240" s="20">
        <v>0.54</v>
      </c>
      <c r="G240" s="20">
        <v>0.15</v>
      </c>
      <c r="H240" s="20">
        <v>0.96</v>
      </c>
      <c r="I240" s="20">
        <v>0.18</v>
      </c>
      <c r="J240" s="20">
        <v>0</v>
      </c>
      <c r="K240" s="20">
        <v>1.8236000000000001</v>
      </c>
      <c r="L240" s="16"/>
      <c r="M240" s="16"/>
      <c r="N240" s="16"/>
      <c r="O240" s="16"/>
      <c r="P240" s="16"/>
      <c r="Q240" s="16"/>
      <c r="R240" s="16"/>
      <c r="S240" s="22"/>
      <c r="T240" s="190"/>
    </row>
    <row r="241" spans="1:20" ht="53.4" hidden="1" thickBot="1">
      <c r="A241" s="58" t="str">
        <f t="shared" si="3"/>
        <v>青一</v>
      </c>
      <c r="B241" s="29" t="s">
        <v>22</v>
      </c>
      <c r="C241" s="30" t="s">
        <v>17</v>
      </c>
      <c r="D241" s="32" t="s">
        <v>67</v>
      </c>
      <c r="E241" s="20" t="s">
        <v>105</v>
      </c>
      <c r="F241" s="20">
        <v>0.54</v>
      </c>
      <c r="G241" s="20">
        <v>0.08</v>
      </c>
      <c r="H241" s="20">
        <v>0.68</v>
      </c>
      <c r="I241" s="20">
        <v>0.09</v>
      </c>
      <c r="J241" s="20">
        <v>0.42</v>
      </c>
      <c r="K241" s="20">
        <v>1.8140000000000001</v>
      </c>
      <c r="L241" s="16"/>
      <c r="M241" s="16"/>
      <c r="N241" s="16"/>
      <c r="O241" s="16"/>
      <c r="P241" s="16"/>
      <c r="Q241" s="16"/>
      <c r="R241" s="16"/>
      <c r="S241" s="22"/>
      <c r="T241" s="190"/>
    </row>
    <row r="242" spans="1:20" ht="40.200000000000003" hidden="1" thickBot="1">
      <c r="A242" s="58" t="str">
        <f t="shared" si="3"/>
        <v>qq2</v>
      </c>
      <c r="B242" s="29" t="s">
        <v>22</v>
      </c>
      <c r="C242" s="30" t="s">
        <v>17</v>
      </c>
      <c r="D242" s="32" t="s">
        <v>67</v>
      </c>
      <c r="E242" s="20" t="s">
        <v>94</v>
      </c>
      <c r="F242" s="20">
        <v>0.54</v>
      </c>
      <c r="G242" s="20">
        <v>0.25</v>
      </c>
      <c r="H242" s="20">
        <v>0.93</v>
      </c>
      <c r="I242" s="20">
        <v>0.09</v>
      </c>
      <c r="J242" s="20">
        <v>0</v>
      </c>
      <c r="K242" s="20">
        <v>1.8048999999999999</v>
      </c>
      <c r="L242" s="16"/>
      <c r="M242" s="16"/>
      <c r="N242" s="16"/>
      <c r="O242" s="16"/>
      <c r="P242" s="16"/>
      <c r="Q242" s="16"/>
      <c r="R242" s="16"/>
      <c r="S242" s="22"/>
      <c r="T242" s="190"/>
    </row>
    <row r="243" spans="1:20" ht="53.4" hidden="1" thickBot="1">
      <c r="A243" s="58" t="str">
        <f t="shared" si="3"/>
        <v>青少年T3</v>
      </c>
      <c r="B243" s="29" t="s">
        <v>22</v>
      </c>
      <c r="C243" s="30" t="s">
        <v>17</v>
      </c>
      <c r="D243" s="32" t="s">
        <v>67</v>
      </c>
      <c r="E243" s="20" t="s">
        <v>110</v>
      </c>
      <c r="F243" s="20">
        <v>0.54</v>
      </c>
      <c r="G243" s="20">
        <v>0.5</v>
      </c>
      <c r="H243" s="20">
        <v>0.65</v>
      </c>
      <c r="I243" s="20">
        <v>0.09</v>
      </c>
      <c r="J243" s="20">
        <v>0</v>
      </c>
      <c r="K243" s="20">
        <v>1.7774000000000001</v>
      </c>
      <c r="L243" s="16"/>
      <c r="M243" s="16"/>
      <c r="N243" s="16"/>
      <c r="O243" s="16"/>
      <c r="P243" s="16"/>
      <c r="Q243" s="16"/>
      <c r="R243" s="16"/>
      <c r="S243" s="22"/>
      <c r="T243" s="190"/>
    </row>
    <row r="244" spans="1:20" ht="53.4" hidden="1" thickBot="1">
      <c r="A244" s="58" t="str">
        <f t="shared" si="3"/>
        <v>QSNN2</v>
      </c>
      <c r="B244" s="29" t="s">
        <v>22</v>
      </c>
      <c r="C244" s="30" t="s">
        <v>17</v>
      </c>
      <c r="D244" s="32" t="s">
        <v>67</v>
      </c>
      <c r="E244" s="20" t="s">
        <v>107</v>
      </c>
      <c r="F244" s="20">
        <v>0.54</v>
      </c>
      <c r="G244" s="20">
        <v>0</v>
      </c>
      <c r="H244" s="20">
        <v>0.96</v>
      </c>
      <c r="I244" s="20">
        <v>0.18</v>
      </c>
      <c r="J244" s="20">
        <v>0</v>
      </c>
      <c r="K244" s="20">
        <v>1.6747000000000001</v>
      </c>
      <c r="L244" s="16"/>
      <c r="M244" s="16"/>
      <c r="N244" s="16"/>
      <c r="O244" s="16"/>
      <c r="P244" s="16"/>
      <c r="Q244" s="16"/>
      <c r="R244" s="16"/>
      <c r="S244" s="22"/>
      <c r="T244" s="190"/>
    </row>
    <row r="245" spans="1:20" ht="40.200000000000003" hidden="1" thickBot="1">
      <c r="A245" s="58" t="str">
        <f t="shared" si="3"/>
        <v>QS3</v>
      </c>
      <c r="B245" s="29" t="s">
        <v>22</v>
      </c>
      <c r="C245" s="30" t="s">
        <v>17</v>
      </c>
      <c r="D245" s="32" t="s">
        <v>67</v>
      </c>
      <c r="E245" s="20" t="s">
        <v>96</v>
      </c>
      <c r="F245" s="20">
        <v>0.54</v>
      </c>
      <c r="G245" s="20">
        <v>0.3</v>
      </c>
      <c r="H245" s="20">
        <v>0.65</v>
      </c>
      <c r="I245" s="20">
        <v>0.18</v>
      </c>
      <c r="J245" s="20">
        <v>0</v>
      </c>
      <c r="K245" s="20">
        <v>1.6640999999999999</v>
      </c>
      <c r="L245" s="16"/>
      <c r="M245" s="16"/>
      <c r="N245" s="16"/>
      <c r="O245" s="16"/>
      <c r="P245" s="16"/>
      <c r="Q245" s="16"/>
      <c r="R245" s="16"/>
      <c r="S245" s="22"/>
      <c r="T245" s="190"/>
    </row>
    <row r="246" spans="1:20" ht="27" hidden="1" thickBot="1">
      <c r="A246" s="58" t="str">
        <f t="shared" si="3"/>
        <v>青2</v>
      </c>
      <c r="B246" s="29" t="s">
        <v>22</v>
      </c>
      <c r="C246" s="30" t="s">
        <v>17</v>
      </c>
      <c r="D246" s="32" t="s">
        <v>67</v>
      </c>
      <c r="E246" s="20" t="s">
        <v>108</v>
      </c>
      <c r="F246" s="20">
        <v>0.54</v>
      </c>
      <c r="G246" s="20">
        <v>0.1</v>
      </c>
      <c r="H246" s="20">
        <v>0.93</v>
      </c>
      <c r="I246" s="20">
        <v>0.09</v>
      </c>
      <c r="J246" s="20">
        <v>0</v>
      </c>
      <c r="K246" s="20">
        <v>1.6554</v>
      </c>
      <c r="L246" s="16"/>
      <c r="M246" s="16"/>
      <c r="N246" s="16"/>
      <c r="O246" s="16"/>
      <c r="P246" s="16"/>
      <c r="Q246" s="16"/>
      <c r="R246" s="16"/>
      <c r="S246" s="22"/>
      <c r="T246" s="190"/>
    </row>
    <row r="247" spans="1:20" ht="40.200000000000003" hidden="1" thickBot="1">
      <c r="A247" s="58" t="str">
        <f t="shared" si="3"/>
        <v>22青年</v>
      </c>
      <c r="B247" s="29" t="s">
        <v>22</v>
      </c>
      <c r="C247" s="30" t="s">
        <v>17</v>
      </c>
      <c r="D247" s="32" t="s">
        <v>67</v>
      </c>
      <c r="E247" s="20" t="s">
        <v>106</v>
      </c>
      <c r="F247" s="20">
        <v>0.54</v>
      </c>
      <c r="G247" s="20">
        <v>0</v>
      </c>
      <c r="H247" s="20">
        <v>0.96</v>
      </c>
      <c r="I247" s="20">
        <v>0.09</v>
      </c>
      <c r="J247" s="20">
        <v>0</v>
      </c>
      <c r="K247" s="20">
        <v>1.587</v>
      </c>
      <c r="L247" s="16"/>
      <c r="M247" s="16"/>
      <c r="N247" s="16"/>
      <c r="O247" s="16"/>
      <c r="P247" s="16"/>
      <c r="Q247" s="16"/>
      <c r="R247" s="16"/>
      <c r="S247" s="22"/>
      <c r="T247" s="190"/>
    </row>
    <row r="248" spans="1:20" ht="40.200000000000003" hidden="1" thickBot="1">
      <c r="A248" s="58" t="str">
        <f t="shared" si="3"/>
        <v>丙12</v>
      </c>
      <c r="B248" s="29" t="s">
        <v>22</v>
      </c>
      <c r="C248" s="30" t="s">
        <v>17</v>
      </c>
      <c r="D248" s="32" t="s">
        <v>67</v>
      </c>
      <c r="E248" s="20" t="s">
        <v>97</v>
      </c>
      <c r="F248" s="20">
        <v>0.54</v>
      </c>
      <c r="G248" s="20">
        <v>0</v>
      </c>
      <c r="H248" s="20">
        <v>0.96</v>
      </c>
      <c r="I248" s="20">
        <v>0.09</v>
      </c>
      <c r="J248" s="20">
        <v>0</v>
      </c>
      <c r="K248" s="20">
        <v>1.587</v>
      </c>
      <c r="L248" s="16"/>
      <c r="M248" s="16"/>
      <c r="N248" s="16"/>
      <c r="O248" s="16"/>
      <c r="P248" s="16"/>
      <c r="Q248" s="16"/>
      <c r="R248" s="16"/>
      <c r="S248" s="22"/>
      <c r="T248" s="190"/>
    </row>
    <row r="249" spans="1:20" ht="53.4" hidden="1" thickBot="1">
      <c r="A249" s="58" t="str">
        <f t="shared" si="3"/>
        <v>qqq2</v>
      </c>
      <c r="B249" s="29" t="s">
        <v>22</v>
      </c>
      <c r="C249" s="30" t="s">
        <v>17</v>
      </c>
      <c r="D249" s="32" t="s">
        <v>67</v>
      </c>
      <c r="E249" s="20" t="s">
        <v>109</v>
      </c>
      <c r="F249" s="20">
        <v>0.54</v>
      </c>
      <c r="G249" s="20">
        <v>0</v>
      </c>
      <c r="H249" s="20">
        <v>0.93</v>
      </c>
      <c r="I249" s="20">
        <v>0.09</v>
      </c>
      <c r="J249" s="20">
        <v>0</v>
      </c>
      <c r="K249" s="20">
        <v>1.5562</v>
      </c>
      <c r="L249" s="16"/>
      <c r="M249" s="16"/>
      <c r="N249" s="16"/>
      <c r="O249" s="16"/>
      <c r="P249" s="16"/>
      <c r="Q249" s="16"/>
      <c r="R249" s="16"/>
      <c r="S249" s="22"/>
      <c r="T249" s="190"/>
    </row>
    <row r="250" spans="1:20" ht="53.4" hidden="1" thickBot="1">
      <c r="A250" s="58" t="str">
        <f t="shared" si="3"/>
        <v>q112</v>
      </c>
      <c r="B250" s="29" t="s">
        <v>22</v>
      </c>
      <c r="C250" s="30" t="s">
        <v>17</v>
      </c>
      <c r="D250" s="32" t="s">
        <v>67</v>
      </c>
      <c r="E250" s="20" t="s">
        <v>112</v>
      </c>
      <c r="F250" s="20">
        <v>0.54</v>
      </c>
      <c r="G250" s="20">
        <v>0.22</v>
      </c>
      <c r="H250" s="20">
        <v>0.65</v>
      </c>
      <c r="I250" s="20">
        <v>0.09</v>
      </c>
      <c r="J250" s="20">
        <v>0</v>
      </c>
      <c r="K250" s="20">
        <v>1.5019</v>
      </c>
      <c r="L250" s="16"/>
      <c r="M250" s="16"/>
      <c r="N250" s="16"/>
      <c r="O250" s="16"/>
      <c r="P250" s="16"/>
      <c r="Q250" s="16"/>
      <c r="R250" s="16"/>
      <c r="S250" s="22"/>
      <c r="T250" s="190"/>
    </row>
    <row r="251" spans="1:20" ht="40.200000000000003" hidden="1" thickBot="1">
      <c r="A251" s="58" t="str">
        <f t="shared" si="3"/>
        <v>青年03</v>
      </c>
      <c r="B251" s="29" t="s">
        <v>22</v>
      </c>
      <c r="C251" s="30" t="s">
        <v>17</v>
      </c>
      <c r="D251" s="32" t="s">
        <v>67</v>
      </c>
      <c r="E251" s="20" t="s">
        <v>111</v>
      </c>
      <c r="F251" s="20">
        <v>0.54</v>
      </c>
      <c r="G251" s="20">
        <v>0.2</v>
      </c>
      <c r="H251" s="20">
        <v>0.65</v>
      </c>
      <c r="I251" s="20">
        <v>0.09</v>
      </c>
      <c r="J251" s="20">
        <v>0</v>
      </c>
      <c r="K251" s="20">
        <v>1.4798</v>
      </c>
      <c r="L251" s="16"/>
      <c r="M251" s="16"/>
      <c r="N251" s="16"/>
      <c r="O251" s="16"/>
      <c r="P251" s="16"/>
      <c r="Q251" s="16"/>
      <c r="R251" s="16"/>
      <c r="S251" s="22"/>
      <c r="T251" s="190"/>
    </row>
    <row r="252" spans="1:20" ht="27" hidden="1" thickBot="1">
      <c r="A252" s="58" t="str">
        <f t="shared" si="3"/>
        <v>青1</v>
      </c>
      <c r="B252" s="29" t="s">
        <v>22</v>
      </c>
      <c r="C252" s="30" t="s">
        <v>17</v>
      </c>
      <c r="D252" s="32" t="s">
        <v>67</v>
      </c>
      <c r="E252" s="20" t="s">
        <v>115</v>
      </c>
      <c r="F252" s="20">
        <v>0.54</v>
      </c>
      <c r="G252" s="20">
        <v>0.1</v>
      </c>
      <c r="H252" s="20">
        <v>0.65</v>
      </c>
      <c r="I252" s="20">
        <v>0.09</v>
      </c>
      <c r="J252" s="20">
        <v>0</v>
      </c>
      <c r="K252" s="20">
        <v>1.3778999999999999</v>
      </c>
      <c r="L252" s="16"/>
      <c r="M252" s="16"/>
      <c r="N252" s="16"/>
      <c r="O252" s="16"/>
      <c r="P252" s="16"/>
      <c r="Q252" s="16"/>
      <c r="R252" s="16"/>
      <c r="S252" s="22"/>
      <c r="T252" s="190"/>
    </row>
    <row r="253" spans="1:20" ht="27" hidden="1" thickBot="1">
      <c r="A253" s="58" t="str">
        <f t="shared" si="3"/>
        <v>青年C</v>
      </c>
      <c r="B253" s="29" t="s">
        <v>22</v>
      </c>
      <c r="C253" s="30" t="s">
        <v>17</v>
      </c>
      <c r="D253" s="32" t="s">
        <v>67</v>
      </c>
      <c r="E253" s="20" t="s">
        <v>114</v>
      </c>
      <c r="F253" s="20">
        <v>0.54</v>
      </c>
      <c r="G253" s="20">
        <v>0</v>
      </c>
      <c r="H253" s="20">
        <v>0.37</v>
      </c>
      <c r="I253" s="20">
        <v>0.09</v>
      </c>
      <c r="J253" s="20">
        <v>0</v>
      </c>
      <c r="K253" s="20">
        <v>1.0009999999999999</v>
      </c>
      <c r="L253" s="16"/>
      <c r="M253" s="16"/>
      <c r="N253" s="16"/>
      <c r="O253" s="16"/>
      <c r="P253" s="16"/>
      <c r="Q253" s="16"/>
      <c r="R253" s="16"/>
      <c r="S253" s="22"/>
      <c r="T253" s="190"/>
    </row>
    <row r="254" spans="1:20" ht="27" hidden="1" thickBot="1">
      <c r="A254" s="58" t="str">
        <f t="shared" si="3"/>
        <v>白1121</v>
      </c>
      <c r="B254" s="29" t="s">
        <v>22</v>
      </c>
      <c r="C254" s="30" t="s">
        <v>17</v>
      </c>
      <c r="D254" s="32" t="s">
        <v>116</v>
      </c>
      <c r="E254" s="20" t="s">
        <v>117</v>
      </c>
      <c r="F254" s="20">
        <v>0.28999999999999998</v>
      </c>
      <c r="G254" s="20">
        <v>2.0699999999999998</v>
      </c>
      <c r="H254" s="20">
        <v>0.99</v>
      </c>
      <c r="I254" s="20">
        <v>0.23</v>
      </c>
      <c r="J254" s="20">
        <v>0.17</v>
      </c>
      <c r="K254" s="20">
        <v>3.7604000000000002</v>
      </c>
      <c r="L254" s="16"/>
      <c r="M254" s="16"/>
      <c r="N254" s="16"/>
      <c r="O254" s="16"/>
      <c r="P254" s="16"/>
      <c r="Q254" s="16"/>
      <c r="R254" s="16"/>
      <c r="S254" s="22"/>
      <c r="T254" s="190"/>
    </row>
    <row r="255" spans="1:20" ht="53.4" hidden="1" thickBot="1">
      <c r="A255" s="58" t="str">
        <f t="shared" si="3"/>
        <v>bbb1</v>
      </c>
      <c r="B255" s="29" t="s">
        <v>22</v>
      </c>
      <c r="C255" s="30" t="s">
        <v>17</v>
      </c>
      <c r="D255" s="32" t="s">
        <v>116</v>
      </c>
      <c r="E255" s="20" t="s">
        <v>120</v>
      </c>
      <c r="F255" s="20">
        <v>0.28999999999999998</v>
      </c>
      <c r="G255" s="20">
        <v>1.96</v>
      </c>
      <c r="H255" s="20">
        <v>0.99</v>
      </c>
      <c r="I255" s="20">
        <v>0.08</v>
      </c>
      <c r="J255" s="20">
        <v>0.11</v>
      </c>
      <c r="K255" s="20">
        <v>3.4365000000000001</v>
      </c>
      <c r="L255" s="16"/>
      <c r="M255" s="16"/>
      <c r="N255" s="16"/>
      <c r="O255" s="16"/>
      <c r="P255" s="16"/>
      <c r="Q255" s="16"/>
      <c r="R255" s="16"/>
      <c r="S255" s="22"/>
      <c r="T255" s="190"/>
    </row>
    <row r="256" spans="1:20" ht="40.200000000000003" hidden="1" thickBot="1">
      <c r="A256" s="58" t="str">
        <f t="shared" si="3"/>
        <v>白兰1</v>
      </c>
      <c r="B256" s="29" t="s">
        <v>22</v>
      </c>
      <c r="C256" s="30" t="s">
        <v>17</v>
      </c>
      <c r="D256" s="32" t="s">
        <v>116</v>
      </c>
      <c r="E256" s="59" t="s">
        <v>119</v>
      </c>
      <c r="F256" s="20">
        <v>0.28999999999999998</v>
      </c>
      <c r="G256" s="20">
        <v>1.83</v>
      </c>
      <c r="H256" s="20">
        <v>0.99</v>
      </c>
      <c r="I256" s="20">
        <v>0.08</v>
      </c>
      <c r="J256" s="20">
        <v>0.2</v>
      </c>
      <c r="K256" s="20">
        <v>3.3820999999999999</v>
      </c>
      <c r="L256" s="16"/>
      <c r="M256" s="16"/>
      <c r="N256" s="16"/>
      <c r="O256" s="16"/>
      <c r="P256" s="16"/>
      <c r="Q256" s="16"/>
      <c r="R256" s="16"/>
      <c r="S256" s="22"/>
      <c r="T256" s="190"/>
    </row>
    <row r="257" spans="1:20" ht="27" hidden="1" thickBot="1">
      <c r="A257" s="58" t="str">
        <f t="shared" si="3"/>
        <v>B1</v>
      </c>
      <c r="B257" s="29" t="s">
        <v>22</v>
      </c>
      <c r="C257" s="30" t="s">
        <v>17</v>
      </c>
      <c r="D257" s="32" t="s">
        <v>116</v>
      </c>
      <c r="E257" s="20" t="s">
        <v>121</v>
      </c>
      <c r="F257" s="20">
        <v>0.28999999999999998</v>
      </c>
      <c r="G257" s="20">
        <v>1.23</v>
      </c>
      <c r="H257" s="20">
        <v>0.99</v>
      </c>
      <c r="I257" s="20">
        <v>0.08</v>
      </c>
      <c r="J257" s="20">
        <v>0.31</v>
      </c>
      <c r="K257" s="20">
        <v>2.8946000000000001</v>
      </c>
      <c r="L257" s="16"/>
      <c r="M257" s="16"/>
      <c r="N257" s="16"/>
      <c r="O257" s="16"/>
      <c r="P257" s="16"/>
      <c r="Q257" s="16"/>
      <c r="R257" s="16"/>
      <c r="S257" s="22"/>
      <c r="T257" s="190"/>
    </row>
    <row r="258" spans="1:20" ht="40.200000000000003" hidden="1" thickBot="1">
      <c r="A258" s="58" t="str">
        <f t="shared" si="3"/>
        <v>白领one</v>
      </c>
      <c r="B258" s="29" t="s">
        <v>22</v>
      </c>
      <c r="C258" s="30" t="s">
        <v>17</v>
      </c>
      <c r="D258" s="32" t="s">
        <v>116</v>
      </c>
      <c r="E258" s="20" t="s">
        <v>126</v>
      </c>
      <c r="F258" s="20">
        <v>0.28999999999999998</v>
      </c>
      <c r="G258" s="20">
        <v>1.25</v>
      </c>
      <c r="H258" s="20">
        <v>0.99</v>
      </c>
      <c r="I258" s="20">
        <v>0.08</v>
      </c>
      <c r="J258" s="20">
        <v>0.17</v>
      </c>
      <c r="K258" s="20">
        <v>2.7766000000000002</v>
      </c>
      <c r="L258" s="16"/>
      <c r="M258" s="16"/>
      <c r="N258" s="16"/>
      <c r="O258" s="16"/>
      <c r="P258" s="16"/>
      <c r="Q258" s="16"/>
      <c r="R258" s="16"/>
      <c r="S258" s="22"/>
      <c r="T258" s="190"/>
    </row>
    <row r="259" spans="1:20" ht="40.200000000000003" hidden="1" thickBot="1">
      <c r="A259" s="58" t="str">
        <f t="shared" si="3"/>
        <v>白领222</v>
      </c>
      <c r="B259" s="29" t="s">
        <v>22</v>
      </c>
      <c r="C259" s="30" t="s">
        <v>17</v>
      </c>
      <c r="D259" s="32" t="s">
        <v>116</v>
      </c>
      <c r="E259" s="20" t="s">
        <v>118</v>
      </c>
      <c r="F259" s="20">
        <v>0.28999999999999998</v>
      </c>
      <c r="G259" s="20">
        <v>0</v>
      </c>
      <c r="H259" s="20">
        <v>2.36</v>
      </c>
      <c r="I259" s="20">
        <v>0.08</v>
      </c>
      <c r="J259" s="20">
        <v>0</v>
      </c>
      <c r="K259" s="20">
        <v>2.7277999999999998</v>
      </c>
      <c r="L259" s="16"/>
      <c r="M259" s="16"/>
      <c r="N259" s="16"/>
      <c r="O259" s="16"/>
      <c r="P259" s="16"/>
      <c r="Q259" s="16"/>
      <c r="R259" s="16"/>
      <c r="S259" s="22"/>
      <c r="T259" s="190"/>
    </row>
    <row r="260" spans="1:20" ht="40.200000000000003" hidden="1" thickBot="1">
      <c r="A260" s="58" t="str">
        <f t="shared" si="3"/>
        <v>乙11</v>
      </c>
      <c r="B260" s="29" t="s">
        <v>22</v>
      </c>
      <c r="C260" s="30" t="s">
        <v>17</v>
      </c>
      <c r="D260" s="32" t="s">
        <v>116</v>
      </c>
      <c r="E260" s="20" t="s">
        <v>122</v>
      </c>
      <c r="F260" s="20">
        <v>0.28999999999999998</v>
      </c>
      <c r="G260" s="20">
        <v>1.17</v>
      </c>
      <c r="H260" s="20">
        <v>0.99</v>
      </c>
      <c r="I260" s="20">
        <v>0.08</v>
      </c>
      <c r="J260" s="20">
        <v>0.17</v>
      </c>
      <c r="K260" s="20">
        <v>2.7054999999999998</v>
      </c>
      <c r="L260" s="16"/>
      <c r="M260" s="16"/>
      <c r="N260" s="16"/>
      <c r="O260" s="16"/>
      <c r="P260" s="16"/>
      <c r="Q260" s="16"/>
      <c r="R260" s="16"/>
      <c r="S260" s="22"/>
      <c r="T260" s="190"/>
    </row>
    <row r="261" spans="1:20" ht="40.200000000000003" hidden="1" thickBot="1">
      <c r="A261" s="58" t="str">
        <f t="shared" si="3"/>
        <v>BL1</v>
      </c>
      <c r="B261" s="29" t="s">
        <v>22</v>
      </c>
      <c r="C261" s="30" t="s">
        <v>17</v>
      </c>
      <c r="D261" s="32" t="s">
        <v>116</v>
      </c>
      <c r="E261" s="20" t="s">
        <v>127</v>
      </c>
      <c r="F261" s="20">
        <v>0.28999999999999998</v>
      </c>
      <c r="G261" s="20">
        <v>1.02</v>
      </c>
      <c r="H261" s="20">
        <v>0.99</v>
      </c>
      <c r="I261" s="20">
        <v>0.16</v>
      </c>
      <c r="J261" s="20">
        <v>0.19</v>
      </c>
      <c r="K261" s="20">
        <v>2.6486999999999998</v>
      </c>
      <c r="L261" s="16"/>
      <c r="M261" s="16"/>
      <c r="N261" s="16"/>
      <c r="O261" s="16"/>
      <c r="P261" s="16"/>
      <c r="Q261" s="16"/>
      <c r="R261" s="16"/>
      <c r="S261" s="22"/>
      <c r="T261" s="190"/>
    </row>
    <row r="262" spans="1:20" ht="53.4" hidden="1" thickBot="1">
      <c r="A262" s="58" t="str">
        <f t="shared" si="3"/>
        <v>白领W2</v>
      </c>
      <c r="B262" s="29" t="s">
        <v>22</v>
      </c>
      <c r="C262" s="30" t="s">
        <v>17</v>
      </c>
      <c r="D262" s="32" t="s">
        <v>116</v>
      </c>
      <c r="E262" s="20" t="s">
        <v>129</v>
      </c>
      <c r="F262" s="20">
        <v>0.28999999999999998</v>
      </c>
      <c r="G262" s="20">
        <v>1.03</v>
      </c>
      <c r="H262" s="20">
        <v>0.99</v>
      </c>
      <c r="I262" s="20">
        <v>0.08</v>
      </c>
      <c r="J262" s="20">
        <v>0</v>
      </c>
      <c r="K262" s="20">
        <v>2.3885000000000001</v>
      </c>
      <c r="L262" s="16"/>
      <c r="M262" s="16"/>
      <c r="N262" s="16"/>
      <c r="O262" s="16"/>
      <c r="P262" s="16"/>
      <c r="Q262" s="16"/>
      <c r="R262" s="16"/>
      <c r="S262" s="22"/>
      <c r="T262" s="190"/>
    </row>
    <row r="263" spans="1:20" ht="40.200000000000003" hidden="1" thickBot="1">
      <c r="A263" s="58" t="str">
        <f t="shared" si="3"/>
        <v>白领01</v>
      </c>
      <c r="B263" s="29" t="s">
        <v>22</v>
      </c>
      <c r="C263" s="30" t="s">
        <v>17</v>
      </c>
      <c r="D263" s="32" t="s">
        <v>116</v>
      </c>
      <c r="E263" s="20" t="s">
        <v>130</v>
      </c>
      <c r="F263" s="20">
        <v>0.28999999999999998</v>
      </c>
      <c r="G263" s="20">
        <v>0.75</v>
      </c>
      <c r="H263" s="20">
        <v>0.99</v>
      </c>
      <c r="I263" s="20">
        <v>0.08</v>
      </c>
      <c r="J263" s="20">
        <v>0.22</v>
      </c>
      <c r="K263" s="20">
        <v>2.3319999999999999</v>
      </c>
      <c r="L263" s="16"/>
      <c r="M263" s="16"/>
      <c r="N263" s="16"/>
      <c r="O263" s="16"/>
      <c r="P263" s="16"/>
      <c r="Q263" s="16"/>
      <c r="R263" s="16"/>
      <c r="S263" s="22"/>
      <c r="T263" s="190"/>
    </row>
    <row r="264" spans="1:20" ht="53.4" hidden="1" thickBot="1">
      <c r="A264" s="58" t="str">
        <f t="shared" si="3"/>
        <v>白领W3</v>
      </c>
      <c r="B264" s="29" t="s">
        <v>22</v>
      </c>
      <c r="C264" s="30" t="s">
        <v>17</v>
      </c>
      <c r="D264" s="32" t="s">
        <v>116</v>
      </c>
      <c r="E264" s="20" t="s">
        <v>133</v>
      </c>
      <c r="F264" s="20">
        <v>0.28999999999999998</v>
      </c>
      <c r="G264" s="20">
        <v>1.03</v>
      </c>
      <c r="H264" s="20">
        <v>0.91</v>
      </c>
      <c r="I264" s="20">
        <v>0.08</v>
      </c>
      <c r="J264" s="20">
        <v>0</v>
      </c>
      <c r="K264" s="20">
        <v>2.3125</v>
      </c>
      <c r="L264" s="16"/>
      <c r="M264" s="16"/>
      <c r="N264" s="16"/>
      <c r="O264" s="16"/>
      <c r="P264" s="16"/>
      <c r="Q264" s="16"/>
      <c r="R264" s="16"/>
      <c r="S264" s="22"/>
      <c r="T264" s="190"/>
    </row>
    <row r="265" spans="1:20" ht="40.200000000000003" hidden="1" thickBot="1">
      <c r="A265" s="58" t="str">
        <f t="shared" si="3"/>
        <v>白白1</v>
      </c>
      <c r="B265" s="29" t="s">
        <v>22</v>
      </c>
      <c r="C265" s="30" t="s">
        <v>17</v>
      </c>
      <c r="D265" s="32" t="s">
        <v>116</v>
      </c>
      <c r="E265" s="20" t="s">
        <v>123</v>
      </c>
      <c r="F265" s="20">
        <v>0.28999999999999998</v>
      </c>
      <c r="G265" s="20">
        <v>0.73</v>
      </c>
      <c r="H265" s="20">
        <v>0.99</v>
      </c>
      <c r="I265" s="20">
        <v>0.08</v>
      </c>
      <c r="J265" s="20">
        <v>0.19</v>
      </c>
      <c r="K265" s="20">
        <v>2.282</v>
      </c>
      <c r="L265" s="16"/>
      <c r="M265" s="16"/>
      <c r="N265" s="16"/>
      <c r="O265" s="16"/>
      <c r="P265" s="16"/>
      <c r="Q265" s="16"/>
      <c r="R265" s="16"/>
      <c r="S265" s="22"/>
      <c r="T265" s="190"/>
    </row>
    <row r="266" spans="1:20" ht="40.200000000000003" hidden="1" thickBot="1">
      <c r="A266" s="58" t="str">
        <f t="shared" si="3"/>
        <v>白棋2</v>
      </c>
      <c r="B266" s="29" t="s">
        <v>22</v>
      </c>
      <c r="C266" s="30" t="s">
        <v>17</v>
      </c>
      <c r="D266" s="32" t="s">
        <v>116</v>
      </c>
      <c r="E266" s="20" t="s">
        <v>131</v>
      </c>
      <c r="F266" s="20">
        <v>0.28999999999999998</v>
      </c>
      <c r="G266" s="20">
        <v>0.65</v>
      </c>
      <c r="H266" s="20">
        <v>0.99</v>
      </c>
      <c r="I266" s="20">
        <v>0.08</v>
      </c>
      <c r="J266" s="20">
        <v>0.27</v>
      </c>
      <c r="K266" s="20">
        <v>2.2816000000000001</v>
      </c>
      <c r="L266" s="16"/>
      <c r="M266" s="16"/>
      <c r="N266" s="16"/>
      <c r="O266" s="16"/>
      <c r="P266" s="16"/>
      <c r="Q266" s="16"/>
      <c r="R266" s="16"/>
      <c r="S266" s="22"/>
      <c r="T266" s="190"/>
    </row>
    <row r="267" spans="1:20" ht="27" hidden="1" thickBot="1">
      <c r="A267" s="58" t="str">
        <f t="shared" si="3"/>
        <v>白领A1</v>
      </c>
      <c r="B267" s="29" t="s">
        <v>22</v>
      </c>
      <c r="C267" s="30" t="s">
        <v>17</v>
      </c>
      <c r="D267" s="32" t="s">
        <v>116</v>
      </c>
      <c r="E267" s="20" t="s">
        <v>187</v>
      </c>
      <c r="F267" s="20">
        <v>0.3</v>
      </c>
      <c r="G267" s="20">
        <v>0.68</v>
      </c>
      <c r="H267" s="20">
        <v>0.99</v>
      </c>
      <c r="I267" s="20">
        <v>0.08</v>
      </c>
      <c r="J267" s="20">
        <v>0.18</v>
      </c>
      <c r="K267" s="20">
        <v>2.2313999999999998</v>
      </c>
      <c r="L267" s="16"/>
      <c r="M267" s="16"/>
      <c r="N267" s="16"/>
      <c r="O267" s="16"/>
      <c r="P267" s="16"/>
      <c r="Q267" s="16"/>
      <c r="R267" s="16"/>
      <c r="S267" s="22"/>
      <c r="T267" s="190"/>
    </row>
    <row r="268" spans="1:20" ht="40.200000000000003" hidden="1" thickBot="1">
      <c r="A268" s="58" t="str">
        <f t="shared" si="3"/>
        <v>白白2</v>
      </c>
      <c r="B268" s="29" t="s">
        <v>22</v>
      </c>
      <c r="C268" s="30" t="s">
        <v>17</v>
      </c>
      <c r="D268" s="32" t="s">
        <v>116</v>
      </c>
      <c r="E268" s="20" t="s">
        <v>125</v>
      </c>
      <c r="F268" s="20">
        <v>0.28999999999999998</v>
      </c>
      <c r="G268" s="20">
        <v>0.73</v>
      </c>
      <c r="H268" s="20">
        <v>0.91</v>
      </c>
      <c r="I268" s="20">
        <v>0.08</v>
      </c>
      <c r="J268" s="20">
        <v>0.18</v>
      </c>
      <c r="K268" s="20">
        <v>2.2006999999999999</v>
      </c>
      <c r="L268" s="16"/>
      <c r="M268" s="16"/>
      <c r="N268" s="16"/>
      <c r="O268" s="16"/>
      <c r="P268" s="16"/>
      <c r="Q268" s="16"/>
      <c r="R268" s="16"/>
      <c r="S268" s="22"/>
      <c r="T268" s="190"/>
    </row>
    <row r="269" spans="1:20" ht="40.200000000000003" hidden="1" thickBot="1">
      <c r="A269" s="58" t="str">
        <f t="shared" ref="A269:A332" si="4">SUBSTITUTE(MID(E269,1,FIND("(",E269)-2)," ","")</f>
        <v>21</v>
      </c>
      <c r="B269" s="29" t="s">
        <v>22</v>
      </c>
      <c r="C269" s="30" t="s">
        <v>17</v>
      </c>
      <c r="D269" s="32" t="s">
        <v>116</v>
      </c>
      <c r="E269" s="20" t="s">
        <v>210</v>
      </c>
      <c r="F269" s="20">
        <v>0.28999999999999998</v>
      </c>
      <c r="G269" s="20">
        <v>0.61</v>
      </c>
      <c r="H269" s="20">
        <v>0.99</v>
      </c>
      <c r="I269" s="20">
        <v>0.16</v>
      </c>
      <c r="J269" s="20">
        <v>0.12</v>
      </c>
      <c r="K269" s="20">
        <v>2.1686000000000001</v>
      </c>
      <c r="L269" s="16"/>
      <c r="M269" s="16"/>
      <c r="N269" s="16"/>
      <c r="O269" s="16"/>
      <c r="P269" s="16"/>
      <c r="Q269" s="16"/>
      <c r="R269" s="16"/>
      <c r="S269" s="22"/>
      <c r="T269" s="190"/>
    </row>
    <row r="270" spans="1:20" ht="40.200000000000003" hidden="1" thickBot="1">
      <c r="A270" s="58" t="str">
        <f t="shared" si="4"/>
        <v>bb1</v>
      </c>
      <c r="B270" s="29" t="s">
        <v>22</v>
      </c>
      <c r="C270" s="30" t="s">
        <v>17</v>
      </c>
      <c r="D270" s="32" t="s">
        <v>116</v>
      </c>
      <c r="E270" s="20" t="s">
        <v>124</v>
      </c>
      <c r="F270" s="20">
        <v>0.28999999999999998</v>
      </c>
      <c r="G270" s="20">
        <v>0.57999999999999996</v>
      </c>
      <c r="H270" s="20">
        <v>0.99</v>
      </c>
      <c r="I270" s="20">
        <v>0.08</v>
      </c>
      <c r="J270" s="20">
        <v>0.16</v>
      </c>
      <c r="K270" s="20">
        <v>2.0931999999999999</v>
      </c>
      <c r="L270" s="16"/>
      <c r="M270" s="16"/>
      <c r="N270" s="16"/>
      <c r="O270" s="16"/>
      <c r="P270" s="16"/>
      <c r="Q270" s="16"/>
      <c r="R270" s="16"/>
      <c r="S270" s="22"/>
      <c r="T270" s="190"/>
    </row>
    <row r="271" spans="1:20" ht="53.4" hidden="1" thickBot="1">
      <c r="A271" s="58" t="str">
        <f t="shared" si="4"/>
        <v>白领W1</v>
      </c>
      <c r="B271" s="29" t="s">
        <v>22</v>
      </c>
      <c r="C271" s="30" t="s">
        <v>17</v>
      </c>
      <c r="D271" s="32" t="s">
        <v>116</v>
      </c>
      <c r="E271" s="20" t="s">
        <v>128</v>
      </c>
      <c r="F271" s="20">
        <v>0.28999999999999998</v>
      </c>
      <c r="G271" s="20">
        <v>0.56999999999999995</v>
      </c>
      <c r="H271" s="20">
        <v>0.99</v>
      </c>
      <c r="I271" s="20">
        <v>0.08</v>
      </c>
      <c r="J271" s="20">
        <v>0.13</v>
      </c>
      <c r="K271" s="20">
        <v>2.0531999999999999</v>
      </c>
      <c r="L271" s="16"/>
      <c r="M271" s="16"/>
      <c r="N271" s="16"/>
      <c r="O271" s="16"/>
      <c r="P271" s="16"/>
      <c r="Q271" s="16"/>
      <c r="R271" s="16"/>
      <c r="S271" s="22"/>
      <c r="T271" s="190"/>
    </row>
    <row r="272" spans="1:20" ht="27" hidden="1" thickBot="1">
      <c r="A272" s="58" t="str">
        <f t="shared" si="4"/>
        <v>白领A</v>
      </c>
      <c r="B272" s="29" t="s">
        <v>22</v>
      </c>
      <c r="C272" s="30" t="s">
        <v>17</v>
      </c>
      <c r="D272" s="32" t="s">
        <v>116</v>
      </c>
      <c r="E272" s="20" t="s">
        <v>183</v>
      </c>
      <c r="F272" s="20">
        <v>0.28999999999999998</v>
      </c>
      <c r="G272" s="20">
        <v>0.39</v>
      </c>
      <c r="H272" s="20">
        <v>0.99</v>
      </c>
      <c r="I272" s="20">
        <v>0.08</v>
      </c>
      <c r="J272" s="20">
        <v>0.26</v>
      </c>
      <c r="K272" s="20">
        <v>2.0023</v>
      </c>
      <c r="L272" s="16"/>
      <c r="M272" s="16"/>
      <c r="N272" s="16"/>
      <c r="O272" s="16"/>
      <c r="P272" s="16"/>
      <c r="Q272" s="16"/>
      <c r="R272" s="16"/>
      <c r="S272" s="22"/>
      <c r="T272" s="190"/>
    </row>
    <row r="273" spans="1:20" ht="40.200000000000003" hidden="1" thickBot="1">
      <c r="A273" s="58" t="str">
        <f t="shared" si="4"/>
        <v>bb2</v>
      </c>
      <c r="B273" s="29" t="s">
        <v>22</v>
      </c>
      <c r="C273" s="30" t="s">
        <v>17</v>
      </c>
      <c r="D273" s="32" t="s">
        <v>116</v>
      </c>
      <c r="E273" s="20" t="s">
        <v>142</v>
      </c>
      <c r="F273" s="20">
        <v>0.28999999999999998</v>
      </c>
      <c r="G273" s="20">
        <v>0.57999999999999996</v>
      </c>
      <c r="H273" s="20">
        <v>0.91</v>
      </c>
      <c r="I273" s="20">
        <v>0.08</v>
      </c>
      <c r="J273" s="20">
        <v>0.06</v>
      </c>
      <c r="K273" s="20">
        <v>1.9218</v>
      </c>
      <c r="L273" s="16"/>
      <c r="M273" s="16"/>
      <c r="N273" s="16"/>
      <c r="O273" s="16"/>
      <c r="P273" s="16"/>
      <c r="Q273" s="16"/>
      <c r="R273" s="16"/>
      <c r="S273" s="22"/>
      <c r="T273" s="190"/>
    </row>
    <row r="274" spans="1:20" ht="40.200000000000003" hidden="1" thickBot="1">
      <c r="A274" s="58" t="str">
        <f t="shared" si="4"/>
        <v>白棋1</v>
      </c>
      <c r="B274" s="29" t="s">
        <v>22</v>
      </c>
      <c r="C274" s="30" t="s">
        <v>17</v>
      </c>
      <c r="D274" s="32" t="s">
        <v>116</v>
      </c>
      <c r="E274" s="20" t="s">
        <v>136</v>
      </c>
      <c r="F274" s="20">
        <v>0.28999999999999998</v>
      </c>
      <c r="G274" s="20">
        <v>0.51</v>
      </c>
      <c r="H274" s="20">
        <v>0.99</v>
      </c>
      <c r="I274" s="20">
        <v>0.08</v>
      </c>
      <c r="J274" s="20">
        <v>0</v>
      </c>
      <c r="K274" s="20">
        <v>1.8740000000000001</v>
      </c>
      <c r="L274" s="16"/>
      <c r="M274" s="16"/>
      <c r="N274" s="16"/>
      <c r="O274" s="16"/>
      <c r="P274" s="16"/>
      <c r="Q274" s="16"/>
      <c r="R274" s="16"/>
      <c r="S274" s="22"/>
      <c r="T274" s="190"/>
    </row>
    <row r="275" spans="1:20" ht="53.4" hidden="1" thickBot="1">
      <c r="A275" s="58" t="str">
        <f t="shared" si="4"/>
        <v>BLLL1</v>
      </c>
      <c r="B275" s="29" t="s">
        <v>22</v>
      </c>
      <c r="C275" s="30" t="s">
        <v>17</v>
      </c>
      <c r="D275" s="32" t="s">
        <v>116</v>
      </c>
      <c r="E275" s="20" t="s">
        <v>190</v>
      </c>
      <c r="F275" s="20">
        <v>0.28999999999999998</v>
      </c>
      <c r="G275" s="20">
        <v>0.26</v>
      </c>
      <c r="H275" s="20">
        <v>0.99</v>
      </c>
      <c r="I275" s="20">
        <v>0.16</v>
      </c>
      <c r="J275" s="20">
        <v>0.17</v>
      </c>
      <c r="K275" s="20">
        <v>1.8662000000000001</v>
      </c>
      <c r="L275" s="16"/>
      <c r="M275" s="16"/>
      <c r="N275" s="16"/>
      <c r="O275" s="16"/>
      <c r="P275" s="16"/>
      <c r="Q275" s="16"/>
      <c r="R275" s="16"/>
      <c r="S275" s="22"/>
      <c r="T275" s="190"/>
    </row>
    <row r="276" spans="1:20" ht="53.4" hidden="1" thickBot="1">
      <c r="A276" s="58" t="str">
        <f t="shared" si="4"/>
        <v>b1111</v>
      </c>
      <c r="B276" s="29" t="s">
        <v>22</v>
      </c>
      <c r="C276" s="30" t="s">
        <v>17</v>
      </c>
      <c r="D276" s="32" t="s">
        <v>116</v>
      </c>
      <c r="E276" s="20" t="s">
        <v>138</v>
      </c>
      <c r="F276" s="20">
        <v>0.28999999999999998</v>
      </c>
      <c r="G276" s="20">
        <v>0.34</v>
      </c>
      <c r="H276" s="20">
        <v>0.99</v>
      </c>
      <c r="I276" s="20">
        <v>0.08</v>
      </c>
      <c r="J276" s="20">
        <v>0.16</v>
      </c>
      <c r="K276" s="20">
        <v>1.8607</v>
      </c>
      <c r="L276" s="16"/>
      <c r="M276" s="16"/>
      <c r="N276" s="16"/>
      <c r="O276" s="16"/>
      <c r="P276" s="16"/>
      <c r="Q276" s="16"/>
      <c r="R276" s="16"/>
      <c r="S276" s="22"/>
      <c r="T276" s="190"/>
    </row>
    <row r="277" spans="1:20" ht="27" hidden="1" thickBot="1">
      <c r="A277" s="58" t="str">
        <f t="shared" si="4"/>
        <v>白领11</v>
      </c>
      <c r="B277" s="29" t="s">
        <v>22</v>
      </c>
      <c r="C277" s="30" t="s">
        <v>17</v>
      </c>
      <c r="D277" s="32" t="s">
        <v>116</v>
      </c>
      <c r="E277" s="20" t="s">
        <v>184</v>
      </c>
      <c r="F277" s="20">
        <v>0.28999999999999998</v>
      </c>
      <c r="G277" s="20">
        <v>0.26</v>
      </c>
      <c r="H277" s="20">
        <v>0.99</v>
      </c>
      <c r="I277" s="20">
        <v>0.16</v>
      </c>
      <c r="J277" s="20">
        <v>0.14000000000000001</v>
      </c>
      <c r="K277" s="20">
        <v>1.8411999999999999</v>
      </c>
      <c r="L277" s="16"/>
      <c r="M277" s="16"/>
      <c r="N277" s="16"/>
      <c r="O277" s="16"/>
      <c r="P277" s="16"/>
      <c r="Q277" s="16"/>
      <c r="R277" s="16"/>
      <c r="S277" s="22"/>
      <c r="T277" s="190"/>
    </row>
    <row r="278" spans="1:20" ht="40.200000000000003" hidden="1" thickBot="1">
      <c r="A278" s="58" t="str">
        <f t="shared" si="4"/>
        <v>白领111</v>
      </c>
      <c r="B278" s="29" t="s">
        <v>22</v>
      </c>
      <c r="C278" s="30" t="s">
        <v>17</v>
      </c>
      <c r="D278" s="32" t="s">
        <v>116</v>
      </c>
      <c r="E278" s="20" t="s">
        <v>139</v>
      </c>
      <c r="F278" s="20">
        <v>0.28999999999999998</v>
      </c>
      <c r="G278" s="20">
        <v>0.25</v>
      </c>
      <c r="H278" s="20">
        <v>0.99</v>
      </c>
      <c r="I278" s="20">
        <v>0.08</v>
      </c>
      <c r="J278" s="20">
        <v>0.21</v>
      </c>
      <c r="K278" s="20">
        <v>1.819</v>
      </c>
      <c r="L278" s="16"/>
      <c r="M278" s="16"/>
      <c r="N278" s="16"/>
      <c r="O278" s="16"/>
      <c r="P278" s="16"/>
      <c r="Q278" s="16"/>
      <c r="R278" s="16"/>
      <c r="S278" s="22"/>
      <c r="T278" s="190"/>
    </row>
    <row r="279" spans="1:20" ht="27" hidden="1" thickBot="1">
      <c r="A279" s="58" t="str">
        <f t="shared" si="4"/>
        <v>白领22</v>
      </c>
      <c r="B279" s="29" t="s">
        <v>22</v>
      </c>
      <c r="C279" s="30" t="s">
        <v>17</v>
      </c>
      <c r="D279" s="32" t="s">
        <v>116</v>
      </c>
      <c r="E279" s="20" t="s">
        <v>185</v>
      </c>
      <c r="F279" s="20">
        <v>0.28999999999999998</v>
      </c>
      <c r="G279" s="20">
        <v>0.28999999999999998</v>
      </c>
      <c r="H279" s="20">
        <v>0.91</v>
      </c>
      <c r="I279" s="20">
        <v>0.16</v>
      </c>
      <c r="J279" s="20">
        <v>0.14000000000000001</v>
      </c>
      <c r="K279" s="20">
        <v>1.7948</v>
      </c>
      <c r="L279" s="16"/>
      <c r="M279" s="16"/>
      <c r="N279" s="16"/>
      <c r="O279" s="16"/>
      <c r="P279" s="16"/>
      <c r="Q279" s="16"/>
      <c r="R279" s="16"/>
      <c r="S279" s="22"/>
      <c r="T279" s="190"/>
    </row>
    <row r="280" spans="1:20" ht="40.200000000000003" hidden="1" thickBot="1">
      <c r="A280" s="58" t="str">
        <f t="shared" si="4"/>
        <v>1白领</v>
      </c>
      <c r="B280" s="29" t="s">
        <v>22</v>
      </c>
      <c r="C280" s="30" t="s">
        <v>17</v>
      </c>
      <c r="D280" s="32" t="s">
        <v>116</v>
      </c>
      <c r="E280" s="20" t="s">
        <v>186</v>
      </c>
      <c r="F280" s="20">
        <v>0.28999999999999998</v>
      </c>
      <c r="G280" s="20">
        <v>0.21</v>
      </c>
      <c r="H280" s="20">
        <v>0.99</v>
      </c>
      <c r="I280" s="20">
        <v>0.16</v>
      </c>
      <c r="J280" s="20">
        <v>0.14000000000000001</v>
      </c>
      <c r="K280" s="20">
        <v>1.7898000000000001</v>
      </c>
      <c r="L280" s="16"/>
      <c r="M280" s="16"/>
      <c r="N280" s="16"/>
      <c r="O280" s="16"/>
      <c r="P280" s="16"/>
      <c r="Q280" s="16"/>
      <c r="R280" s="16"/>
      <c r="S280" s="22"/>
      <c r="T280" s="190"/>
    </row>
    <row r="281" spans="1:20" ht="40.200000000000003" hidden="1" thickBot="1">
      <c r="A281" s="58" t="str">
        <f t="shared" si="4"/>
        <v>白领02</v>
      </c>
      <c r="B281" s="29" t="s">
        <v>22</v>
      </c>
      <c r="C281" s="30" t="s">
        <v>17</v>
      </c>
      <c r="D281" s="32" t="s">
        <v>116</v>
      </c>
      <c r="E281" s="20" t="s">
        <v>132</v>
      </c>
      <c r="F281" s="20">
        <v>0.28999999999999998</v>
      </c>
      <c r="G281" s="20">
        <v>0.41</v>
      </c>
      <c r="H281" s="20">
        <v>0.99</v>
      </c>
      <c r="I281" s="20">
        <v>0.08</v>
      </c>
      <c r="J281" s="20">
        <v>0</v>
      </c>
      <c r="K281" s="20">
        <v>1.7738</v>
      </c>
      <c r="L281" s="16"/>
      <c r="M281" s="16"/>
      <c r="N281" s="16"/>
      <c r="O281" s="16"/>
      <c r="P281" s="16"/>
      <c r="Q281" s="16"/>
      <c r="R281" s="16"/>
      <c r="S281" s="22"/>
      <c r="T281" s="190"/>
    </row>
    <row r="282" spans="1:20" ht="53.4" hidden="1" thickBot="1">
      <c r="A282" s="58" t="str">
        <f t="shared" si="4"/>
        <v>白一</v>
      </c>
      <c r="B282" s="29" t="s">
        <v>22</v>
      </c>
      <c r="C282" s="30" t="s">
        <v>17</v>
      </c>
      <c r="D282" s="32" t="s">
        <v>116</v>
      </c>
      <c r="E282" s="20" t="s">
        <v>145</v>
      </c>
      <c r="F282" s="20">
        <v>0.28999999999999998</v>
      </c>
      <c r="G282" s="20">
        <v>0.41</v>
      </c>
      <c r="H282" s="20">
        <v>0.99</v>
      </c>
      <c r="I282" s="20">
        <v>0.08</v>
      </c>
      <c r="J282" s="20">
        <v>0</v>
      </c>
      <c r="K282" s="20">
        <v>1.7718</v>
      </c>
      <c r="L282" s="16"/>
      <c r="M282" s="16"/>
      <c r="N282" s="16"/>
      <c r="O282" s="16"/>
      <c r="P282" s="16"/>
      <c r="Q282" s="16"/>
      <c r="R282" s="16"/>
      <c r="S282" s="22"/>
      <c r="T282" s="190"/>
    </row>
    <row r="283" spans="1:20" ht="53.4" hidden="1" thickBot="1">
      <c r="A283" s="58" t="str">
        <f t="shared" si="4"/>
        <v>白二</v>
      </c>
      <c r="B283" s="29" t="s">
        <v>22</v>
      </c>
      <c r="C283" s="30" t="s">
        <v>17</v>
      </c>
      <c r="D283" s="32" t="s">
        <v>116</v>
      </c>
      <c r="E283" s="20" t="s">
        <v>137</v>
      </c>
      <c r="F283" s="20">
        <v>0.28999999999999998</v>
      </c>
      <c r="G283" s="20">
        <v>0.3</v>
      </c>
      <c r="H283" s="20">
        <v>0.91</v>
      </c>
      <c r="I283" s="20">
        <v>0.08</v>
      </c>
      <c r="J283" s="20">
        <v>0.19</v>
      </c>
      <c r="K283" s="20">
        <v>1.7716000000000001</v>
      </c>
      <c r="L283" s="16"/>
      <c r="M283" s="16"/>
      <c r="N283" s="16"/>
      <c r="O283" s="16"/>
      <c r="P283" s="16"/>
      <c r="Q283" s="16"/>
      <c r="R283" s="16"/>
      <c r="S283" s="22"/>
      <c r="T283" s="190"/>
    </row>
    <row r="284" spans="1:20" ht="40.200000000000003" hidden="1" thickBot="1">
      <c r="A284" s="58" t="str">
        <f t="shared" si="4"/>
        <v>BL2</v>
      </c>
      <c r="B284" s="29" t="s">
        <v>22</v>
      </c>
      <c r="C284" s="30" t="s">
        <v>17</v>
      </c>
      <c r="D284" s="32" t="s">
        <v>116</v>
      </c>
      <c r="E284" s="20" t="s">
        <v>135</v>
      </c>
      <c r="F284" s="20">
        <v>0.28999999999999998</v>
      </c>
      <c r="G284" s="20">
        <v>0.31</v>
      </c>
      <c r="H284" s="20">
        <v>0.99</v>
      </c>
      <c r="I284" s="20">
        <v>0.16</v>
      </c>
      <c r="J284" s="20">
        <v>0</v>
      </c>
      <c r="K284" s="20">
        <v>1.7464999999999999</v>
      </c>
      <c r="L284" s="16"/>
      <c r="M284" s="16"/>
      <c r="N284" s="16"/>
      <c r="O284" s="16"/>
      <c r="P284" s="16"/>
      <c r="Q284" s="16"/>
      <c r="R284" s="16"/>
      <c r="S284" s="22"/>
      <c r="T284" s="190"/>
    </row>
    <row r="285" spans="1:20" ht="27" hidden="1" thickBot="1">
      <c r="A285" s="58" t="str">
        <f t="shared" si="4"/>
        <v>白2</v>
      </c>
      <c r="B285" s="29" t="s">
        <v>22</v>
      </c>
      <c r="C285" s="30" t="s">
        <v>17</v>
      </c>
      <c r="D285" s="32" t="s">
        <v>116</v>
      </c>
      <c r="E285" s="20" t="s">
        <v>151</v>
      </c>
      <c r="F285" s="20">
        <v>0.28999999999999998</v>
      </c>
      <c r="G285" s="20">
        <v>0.25</v>
      </c>
      <c r="H285" s="20">
        <v>0.91</v>
      </c>
      <c r="I285" s="20">
        <v>0.08</v>
      </c>
      <c r="J285" s="20">
        <v>0.21</v>
      </c>
      <c r="K285" s="20">
        <v>1.738</v>
      </c>
      <c r="L285" s="16"/>
      <c r="M285" s="16"/>
      <c r="N285" s="16"/>
      <c r="O285" s="16"/>
      <c r="P285" s="16"/>
      <c r="Q285" s="16"/>
      <c r="R285" s="16"/>
      <c r="S285" s="22"/>
      <c r="T285" s="190"/>
    </row>
    <row r="286" spans="1:20" ht="40.200000000000003" hidden="1" thickBot="1">
      <c r="A286" s="58" t="str">
        <f t="shared" si="4"/>
        <v>2白</v>
      </c>
      <c r="B286" s="29" t="s">
        <v>22</v>
      </c>
      <c r="C286" s="30" t="s">
        <v>17</v>
      </c>
      <c r="D286" s="32" t="s">
        <v>116</v>
      </c>
      <c r="E286" s="20" t="s">
        <v>191</v>
      </c>
      <c r="F286" s="20">
        <v>0.28999999999999998</v>
      </c>
      <c r="G286" s="20">
        <v>0.17</v>
      </c>
      <c r="H286" s="20">
        <v>0.99</v>
      </c>
      <c r="I286" s="20">
        <v>0.08</v>
      </c>
      <c r="J286" s="20">
        <v>0.18</v>
      </c>
      <c r="K286" s="20">
        <v>1.7013</v>
      </c>
      <c r="L286" s="16"/>
      <c r="M286" s="16"/>
      <c r="N286" s="16"/>
      <c r="O286" s="16"/>
      <c r="P286" s="16"/>
      <c r="Q286" s="16"/>
      <c r="R286" s="16"/>
      <c r="S286" s="22"/>
      <c r="T286" s="190"/>
    </row>
    <row r="287" spans="1:20" ht="40.200000000000003" hidden="1" thickBot="1">
      <c r="A287" s="58" t="str">
        <f t="shared" si="4"/>
        <v>白领03</v>
      </c>
      <c r="B287" s="29" t="s">
        <v>22</v>
      </c>
      <c r="C287" s="30" t="s">
        <v>17</v>
      </c>
      <c r="D287" s="32" t="s">
        <v>116</v>
      </c>
      <c r="E287" s="20" t="s">
        <v>134</v>
      </c>
      <c r="F287" s="20">
        <v>0.28999999999999998</v>
      </c>
      <c r="G287" s="20">
        <v>0.41</v>
      </c>
      <c r="H287" s="20">
        <v>0.91</v>
      </c>
      <c r="I287" s="20">
        <v>0.08</v>
      </c>
      <c r="J287" s="20">
        <v>0</v>
      </c>
      <c r="K287" s="20">
        <v>1.6979</v>
      </c>
      <c r="L287" s="16"/>
      <c r="M287" s="16"/>
      <c r="N287" s="16"/>
      <c r="O287" s="16"/>
      <c r="P287" s="16"/>
      <c r="Q287" s="16"/>
      <c r="R287" s="16"/>
      <c r="S287" s="22"/>
      <c r="T287" s="190"/>
    </row>
    <row r="288" spans="1:20" ht="40.200000000000003" hidden="1" thickBot="1">
      <c r="A288" s="58" t="str">
        <f t="shared" si="4"/>
        <v>BL3a</v>
      </c>
      <c r="B288" s="29" t="s">
        <v>22</v>
      </c>
      <c r="C288" s="30" t="s">
        <v>17</v>
      </c>
      <c r="D288" s="32" t="s">
        <v>116</v>
      </c>
      <c r="E288" s="20" t="s">
        <v>150</v>
      </c>
      <c r="F288" s="20">
        <v>0.28999999999999998</v>
      </c>
      <c r="G288" s="20">
        <v>0.31</v>
      </c>
      <c r="H288" s="20">
        <v>0.91</v>
      </c>
      <c r="I288" s="20">
        <v>0.16</v>
      </c>
      <c r="J288" s="20">
        <v>0</v>
      </c>
      <c r="K288" s="20">
        <v>1.6705000000000001</v>
      </c>
      <c r="L288" s="16"/>
      <c r="M288" s="16"/>
      <c r="N288" s="16"/>
      <c r="O288" s="16"/>
      <c r="P288" s="16"/>
      <c r="Q288" s="16"/>
      <c r="R288" s="16"/>
      <c r="S288" s="22"/>
      <c r="T288" s="190"/>
    </row>
    <row r="289" spans="1:20" ht="53.4" hidden="1" thickBot="1">
      <c r="A289" s="58" t="str">
        <f t="shared" si="4"/>
        <v>b1121</v>
      </c>
      <c r="B289" s="29" t="s">
        <v>22</v>
      </c>
      <c r="C289" s="30" t="s">
        <v>17</v>
      </c>
      <c r="D289" s="32" t="s">
        <v>116</v>
      </c>
      <c r="E289" s="20" t="s">
        <v>141</v>
      </c>
      <c r="F289" s="20">
        <v>0.28999999999999998</v>
      </c>
      <c r="G289" s="20">
        <v>0.21</v>
      </c>
      <c r="H289" s="20">
        <v>0.99</v>
      </c>
      <c r="I289" s="20">
        <v>0.08</v>
      </c>
      <c r="J289" s="20">
        <v>0</v>
      </c>
      <c r="K289" s="20">
        <v>1.5656000000000001</v>
      </c>
      <c r="L289" s="16"/>
      <c r="M289" s="16"/>
      <c r="N289" s="16"/>
      <c r="O289" s="16"/>
      <c r="P289" s="16"/>
      <c r="Q289" s="16"/>
      <c r="R289" s="16"/>
      <c r="S289" s="22"/>
      <c r="T289" s="190"/>
    </row>
    <row r="290" spans="1:20" ht="27" hidden="1" thickBot="1">
      <c r="A290" s="58" t="str">
        <f t="shared" si="4"/>
        <v>bl3</v>
      </c>
      <c r="B290" s="29" t="s">
        <v>22</v>
      </c>
      <c r="C290" s="30" t="s">
        <v>17</v>
      </c>
      <c r="D290" s="32" t="s">
        <v>116</v>
      </c>
      <c r="E290" s="20" t="s">
        <v>189</v>
      </c>
      <c r="F290" s="20">
        <v>0.28999999999999998</v>
      </c>
      <c r="G290" s="20">
        <v>0.15</v>
      </c>
      <c r="H290" s="20">
        <v>0.91</v>
      </c>
      <c r="I290" s="20">
        <v>0.16</v>
      </c>
      <c r="J290" s="20">
        <v>0</v>
      </c>
      <c r="K290" s="20">
        <v>1.5163</v>
      </c>
      <c r="L290" s="16"/>
      <c r="M290" s="16"/>
      <c r="N290" s="16"/>
      <c r="O290" s="16"/>
      <c r="P290" s="16"/>
      <c r="Q290" s="16"/>
      <c r="R290" s="16"/>
      <c r="S290" s="22"/>
      <c r="T290" s="190"/>
    </row>
    <row r="291" spans="1:20" ht="27" hidden="1" thickBot="1">
      <c r="A291" s="58" t="str">
        <f t="shared" si="4"/>
        <v>白1</v>
      </c>
      <c r="B291" s="29" t="s">
        <v>22</v>
      </c>
      <c r="C291" s="30" t="s">
        <v>17</v>
      </c>
      <c r="D291" s="32" t="s">
        <v>116</v>
      </c>
      <c r="E291" s="20" t="s">
        <v>146</v>
      </c>
      <c r="F291" s="20">
        <v>0.28999999999999998</v>
      </c>
      <c r="G291" s="20">
        <v>0.15</v>
      </c>
      <c r="H291" s="20">
        <v>0.99</v>
      </c>
      <c r="I291" s="20">
        <v>0.08</v>
      </c>
      <c r="J291" s="20">
        <v>0</v>
      </c>
      <c r="K291" s="20">
        <v>1.5142</v>
      </c>
      <c r="L291" s="16"/>
      <c r="M291" s="16"/>
      <c r="N291" s="16"/>
      <c r="O291" s="16"/>
      <c r="P291" s="16"/>
      <c r="Q291" s="16"/>
      <c r="R291" s="16"/>
      <c r="S291" s="22"/>
      <c r="T291" s="190"/>
    </row>
    <row r="292" spans="1:20" ht="40.200000000000003" hidden="1" thickBot="1">
      <c r="A292" s="58" t="str">
        <f t="shared" si="4"/>
        <v>1白</v>
      </c>
      <c r="B292" s="29" t="s">
        <v>22</v>
      </c>
      <c r="C292" s="30" t="s">
        <v>17</v>
      </c>
      <c r="D292" s="32" t="s">
        <v>116</v>
      </c>
      <c r="E292" s="20" t="s">
        <v>192</v>
      </c>
      <c r="F292" s="20">
        <v>0.28999999999999998</v>
      </c>
      <c r="G292" s="20">
        <v>0</v>
      </c>
      <c r="H292" s="20">
        <v>0.99</v>
      </c>
      <c r="I292" s="20">
        <v>0.08</v>
      </c>
      <c r="J292" s="20">
        <v>0.13</v>
      </c>
      <c r="K292" s="20">
        <v>1.4915</v>
      </c>
      <c r="L292" s="16"/>
      <c r="M292" s="16"/>
      <c r="N292" s="16"/>
      <c r="O292" s="16"/>
      <c r="P292" s="16"/>
      <c r="Q292" s="16"/>
      <c r="R292" s="16"/>
      <c r="S292" s="22"/>
      <c r="T292" s="190"/>
    </row>
    <row r="293" spans="1:20" ht="53.4" hidden="1" thickBot="1">
      <c r="A293" s="58" t="str">
        <f t="shared" si="4"/>
        <v>bbb2</v>
      </c>
      <c r="B293" s="29" t="s">
        <v>22</v>
      </c>
      <c r="C293" s="30" t="s">
        <v>17</v>
      </c>
      <c r="D293" s="32" t="s">
        <v>116</v>
      </c>
      <c r="E293" s="20" t="s">
        <v>147</v>
      </c>
      <c r="F293" s="20">
        <v>0.28999999999999998</v>
      </c>
      <c r="G293" s="20">
        <v>0</v>
      </c>
      <c r="H293" s="20">
        <v>0.99</v>
      </c>
      <c r="I293" s="20">
        <v>0.08</v>
      </c>
      <c r="J293" s="20">
        <v>0.13</v>
      </c>
      <c r="K293" s="20">
        <v>1.4915</v>
      </c>
      <c r="L293" s="16"/>
      <c r="M293" s="16"/>
      <c r="N293" s="16"/>
      <c r="O293" s="16"/>
      <c r="P293" s="16"/>
      <c r="Q293" s="16"/>
      <c r="R293" s="16"/>
      <c r="S293" s="22"/>
      <c r="T293" s="190"/>
    </row>
    <row r="294" spans="1:20" ht="53.4" hidden="1" thickBot="1">
      <c r="A294" s="58" t="str">
        <f t="shared" si="4"/>
        <v>b113</v>
      </c>
      <c r="B294" s="29" t="s">
        <v>22</v>
      </c>
      <c r="C294" s="30" t="s">
        <v>17</v>
      </c>
      <c r="D294" s="32" t="s">
        <v>116</v>
      </c>
      <c r="E294" s="20" t="s">
        <v>143</v>
      </c>
      <c r="F294" s="20">
        <v>0.28999999999999998</v>
      </c>
      <c r="G294" s="20">
        <v>0.21</v>
      </c>
      <c r="H294" s="20">
        <v>0.91</v>
      </c>
      <c r="I294" s="20">
        <v>0.08</v>
      </c>
      <c r="J294" s="20">
        <v>0</v>
      </c>
      <c r="K294" s="20">
        <v>1.4896</v>
      </c>
      <c r="L294" s="16"/>
      <c r="M294" s="16"/>
      <c r="N294" s="16"/>
      <c r="O294" s="16"/>
      <c r="P294" s="16"/>
      <c r="Q294" s="16"/>
      <c r="R294" s="16"/>
      <c r="S294" s="22"/>
      <c r="T294" s="190"/>
    </row>
    <row r="295" spans="1:20" ht="40.200000000000003" hidden="1" thickBot="1">
      <c r="A295" s="58" t="str">
        <f t="shared" si="4"/>
        <v>22</v>
      </c>
      <c r="B295" s="29" t="s">
        <v>22</v>
      </c>
      <c r="C295" s="30" t="s">
        <v>17</v>
      </c>
      <c r="D295" s="32" t="s">
        <v>116</v>
      </c>
      <c r="E295" s="20" t="s">
        <v>211</v>
      </c>
      <c r="F295" s="20">
        <v>0.28999999999999998</v>
      </c>
      <c r="G295" s="20">
        <v>0</v>
      </c>
      <c r="H295" s="20">
        <v>0.99</v>
      </c>
      <c r="I295" s="20">
        <v>0.16</v>
      </c>
      <c r="J295" s="20">
        <v>0</v>
      </c>
      <c r="K295" s="20">
        <v>1.4380999999999999</v>
      </c>
      <c r="L295" s="16"/>
      <c r="M295" s="16"/>
      <c r="N295" s="16"/>
      <c r="O295" s="16"/>
      <c r="P295" s="16"/>
      <c r="Q295" s="16"/>
      <c r="R295" s="16"/>
      <c r="S295" s="22"/>
      <c r="T295" s="190"/>
    </row>
    <row r="296" spans="1:20" ht="53.4" hidden="1" thickBot="1">
      <c r="A296" s="58" t="str">
        <f t="shared" si="4"/>
        <v>BLLL2</v>
      </c>
      <c r="B296" s="29" t="s">
        <v>22</v>
      </c>
      <c r="C296" s="30" t="s">
        <v>17</v>
      </c>
      <c r="D296" s="32" t="s">
        <v>116</v>
      </c>
      <c r="E296" s="20" t="s">
        <v>193</v>
      </c>
      <c r="F296" s="20">
        <v>0.28999999999999998</v>
      </c>
      <c r="G296" s="20">
        <v>0</v>
      </c>
      <c r="H296" s="20">
        <v>0.99</v>
      </c>
      <c r="I296" s="20">
        <v>0.16</v>
      </c>
      <c r="J296" s="20">
        <v>0</v>
      </c>
      <c r="K296" s="20">
        <v>1.4380999999999999</v>
      </c>
      <c r="L296" s="16"/>
      <c r="M296" s="16"/>
      <c r="N296" s="16"/>
      <c r="O296" s="16"/>
      <c r="P296" s="16"/>
      <c r="Q296" s="16"/>
      <c r="R296" s="16"/>
      <c r="S296" s="22"/>
      <c r="T296" s="190"/>
    </row>
    <row r="297" spans="1:20" ht="53.4" hidden="1" thickBot="1">
      <c r="A297" s="58" t="str">
        <f t="shared" si="4"/>
        <v>bbb3</v>
      </c>
      <c r="B297" s="29" t="s">
        <v>22</v>
      </c>
      <c r="C297" s="30" t="s">
        <v>17</v>
      </c>
      <c r="D297" s="32" t="s">
        <v>116</v>
      </c>
      <c r="E297" s="20" t="s">
        <v>152</v>
      </c>
      <c r="F297" s="20">
        <v>0.28999999999999998</v>
      </c>
      <c r="G297" s="20">
        <v>0</v>
      </c>
      <c r="H297" s="20">
        <v>0.91</v>
      </c>
      <c r="I297" s="20">
        <v>0.08</v>
      </c>
      <c r="J297" s="20">
        <v>0.13</v>
      </c>
      <c r="K297" s="20">
        <v>1.4101999999999999</v>
      </c>
      <c r="L297" s="16"/>
      <c r="M297" s="16"/>
      <c r="N297" s="16"/>
      <c r="O297" s="16"/>
      <c r="P297" s="16"/>
      <c r="Q297" s="16"/>
      <c r="R297" s="16"/>
      <c r="S297" s="22"/>
      <c r="T297" s="190"/>
    </row>
    <row r="298" spans="1:20" ht="40.200000000000003" hidden="1" thickBot="1">
      <c r="A298" s="58" t="str">
        <f t="shared" si="4"/>
        <v>白兰2</v>
      </c>
      <c r="B298" s="29" t="s">
        <v>22</v>
      </c>
      <c r="C298" s="30" t="s">
        <v>17</v>
      </c>
      <c r="D298" s="32" t="s">
        <v>116</v>
      </c>
      <c r="E298" s="59" t="s">
        <v>149</v>
      </c>
      <c r="F298" s="20">
        <v>0.28999999999999998</v>
      </c>
      <c r="G298" s="20">
        <v>0</v>
      </c>
      <c r="H298" s="20">
        <v>0.99</v>
      </c>
      <c r="I298" s="20">
        <v>0.08</v>
      </c>
      <c r="J298" s="20">
        <v>0</v>
      </c>
      <c r="K298" s="20">
        <v>1.36</v>
      </c>
      <c r="L298" s="16"/>
      <c r="M298" s="16"/>
      <c r="N298" s="16"/>
      <c r="O298" s="16"/>
      <c r="P298" s="16"/>
      <c r="Q298" s="16"/>
      <c r="R298" s="16"/>
      <c r="S298" s="22"/>
      <c r="T298" s="190"/>
    </row>
    <row r="299" spans="1:20" ht="27" hidden="1" thickBot="1">
      <c r="A299" s="58" t="str">
        <f t="shared" si="4"/>
        <v>白领B</v>
      </c>
      <c r="B299" s="29" t="s">
        <v>22</v>
      </c>
      <c r="C299" s="30" t="s">
        <v>17</v>
      </c>
      <c r="D299" s="32" t="s">
        <v>116</v>
      </c>
      <c r="E299" s="20" t="s">
        <v>194</v>
      </c>
      <c r="F299" s="20">
        <v>0.28999999999999998</v>
      </c>
      <c r="G299" s="20">
        <v>0</v>
      </c>
      <c r="H299" s="20">
        <v>0.99</v>
      </c>
      <c r="I299" s="20">
        <v>0.08</v>
      </c>
      <c r="J299" s="20">
        <v>0</v>
      </c>
      <c r="K299" s="20">
        <v>1.36</v>
      </c>
      <c r="L299" s="16"/>
      <c r="M299" s="16"/>
      <c r="N299" s="16"/>
      <c r="O299" s="16"/>
      <c r="P299" s="16"/>
      <c r="Q299" s="16"/>
      <c r="R299" s="16"/>
      <c r="S299" s="22"/>
      <c r="T299" s="190"/>
    </row>
    <row r="300" spans="1:20" ht="40.200000000000003" hidden="1" thickBot="1">
      <c r="A300" s="58" t="str">
        <f t="shared" si="4"/>
        <v>乙12</v>
      </c>
      <c r="B300" s="29" t="s">
        <v>22</v>
      </c>
      <c r="C300" s="30" t="s">
        <v>17</v>
      </c>
      <c r="D300" s="32" t="s">
        <v>116</v>
      </c>
      <c r="E300" s="20" t="s">
        <v>140</v>
      </c>
      <c r="F300" s="20">
        <v>0.28999999999999998</v>
      </c>
      <c r="G300" s="20">
        <v>0</v>
      </c>
      <c r="H300" s="20">
        <v>0.99</v>
      </c>
      <c r="I300" s="20">
        <v>0.08</v>
      </c>
      <c r="J300" s="20">
        <v>0</v>
      </c>
      <c r="K300" s="20">
        <v>1.36</v>
      </c>
      <c r="L300" s="16"/>
      <c r="M300" s="16"/>
      <c r="N300" s="16"/>
      <c r="O300" s="16"/>
      <c r="P300" s="16"/>
      <c r="Q300" s="16"/>
      <c r="R300" s="16"/>
      <c r="S300" s="22"/>
      <c r="T300" s="190"/>
    </row>
    <row r="301" spans="1:20" ht="40.200000000000003" hidden="1" thickBot="1">
      <c r="A301" s="58" t="str">
        <f t="shared" si="4"/>
        <v>22领白</v>
      </c>
      <c r="B301" s="29" t="s">
        <v>22</v>
      </c>
      <c r="C301" s="30" t="s">
        <v>17</v>
      </c>
      <c r="D301" s="32" t="s">
        <v>116</v>
      </c>
      <c r="E301" s="20" t="s">
        <v>148</v>
      </c>
      <c r="F301" s="20">
        <v>0.28999999999999998</v>
      </c>
      <c r="G301" s="20">
        <v>0</v>
      </c>
      <c r="H301" s="20">
        <v>0.99</v>
      </c>
      <c r="I301" s="20">
        <v>0.08</v>
      </c>
      <c r="J301" s="20">
        <v>0</v>
      </c>
      <c r="K301" s="20">
        <v>1.36</v>
      </c>
      <c r="L301" s="16"/>
      <c r="M301" s="16"/>
      <c r="N301" s="16"/>
      <c r="O301" s="16"/>
      <c r="P301" s="16"/>
      <c r="Q301" s="16"/>
      <c r="R301" s="16"/>
      <c r="S301" s="22"/>
      <c r="T301" s="190"/>
    </row>
    <row r="302" spans="1:20" ht="40.200000000000003" hidden="1" thickBot="1">
      <c r="A302" s="58" t="str">
        <f t="shared" si="4"/>
        <v>白白3</v>
      </c>
      <c r="B302" s="29" t="s">
        <v>22</v>
      </c>
      <c r="C302" s="30" t="s">
        <v>17</v>
      </c>
      <c r="D302" s="32" t="s">
        <v>116</v>
      </c>
      <c r="E302" s="20" t="s">
        <v>154</v>
      </c>
      <c r="F302" s="20">
        <v>0.28999999999999998</v>
      </c>
      <c r="G302" s="20">
        <v>0.72</v>
      </c>
      <c r="H302" s="20">
        <v>0.23</v>
      </c>
      <c r="I302" s="20">
        <v>0.08</v>
      </c>
      <c r="J302" s="20">
        <v>0</v>
      </c>
      <c r="K302" s="20">
        <v>1.3197000000000001</v>
      </c>
      <c r="L302" s="16"/>
      <c r="M302" s="16"/>
      <c r="N302" s="16"/>
      <c r="O302" s="16"/>
      <c r="P302" s="16"/>
      <c r="Q302" s="16"/>
      <c r="R302" s="16"/>
      <c r="S302" s="22"/>
      <c r="T302" s="190"/>
    </row>
    <row r="303" spans="1:20" ht="40.200000000000003" hidden="1" thickBot="1">
      <c r="A303" s="58" t="str">
        <f t="shared" si="4"/>
        <v>白兰3</v>
      </c>
      <c r="B303" s="29" t="s">
        <v>22</v>
      </c>
      <c r="C303" s="30" t="s">
        <v>17</v>
      </c>
      <c r="D303" s="32" t="s">
        <v>116</v>
      </c>
      <c r="E303" s="59" t="s">
        <v>153</v>
      </c>
      <c r="F303" s="20">
        <v>0.28999999999999998</v>
      </c>
      <c r="G303" s="20">
        <v>0</v>
      </c>
      <c r="H303" s="20">
        <v>0.91</v>
      </c>
      <c r="I303" s="20">
        <v>0.08</v>
      </c>
      <c r="J303" s="20">
        <v>0</v>
      </c>
      <c r="K303" s="20">
        <v>1.284</v>
      </c>
      <c r="L303" s="16"/>
      <c r="M303" s="16"/>
      <c r="N303" s="16"/>
      <c r="O303" s="16"/>
      <c r="P303" s="16"/>
      <c r="Q303" s="16"/>
      <c r="R303" s="16"/>
      <c r="S303" s="22"/>
      <c r="T303" s="190"/>
    </row>
    <row r="304" spans="1:20" ht="40.200000000000003" hidden="1" thickBot="1">
      <c r="A304" s="58" t="str">
        <f t="shared" si="4"/>
        <v>白领333</v>
      </c>
      <c r="B304" s="29" t="s">
        <v>22</v>
      </c>
      <c r="C304" s="30" t="s">
        <v>17</v>
      </c>
      <c r="D304" s="32" t="s">
        <v>116</v>
      </c>
      <c r="E304" s="20" t="s">
        <v>144</v>
      </c>
      <c r="F304" s="20">
        <v>0.28999999999999998</v>
      </c>
      <c r="G304" s="20">
        <v>0</v>
      </c>
      <c r="H304" s="20">
        <v>0.91</v>
      </c>
      <c r="I304" s="20">
        <v>0.08</v>
      </c>
      <c r="J304" s="20">
        <v>0</v>
      </c>
      <c r="K304" s="20">
        <v>1.284</v>
      </c>
      <c r="L304" s="16"/>
      <c r="M304" s="16"/>
      <c r="N304" s="16"/>
      <c r="O304" s="16"/>
      <c r="P304" s="16"/>
      <c r="Q304" s="16"/>
      <c r="R304" s="16"/>
      <c r="S304" s="22"/>
      <c r="T304" s="190"/>
    </row>
    <row r="305" spans="1:20" ht="27" thickBot="1">
      <c r="A305" s="58" t="str">
        <f t="shared" si="4"/>
        <v>S2</v>
      </c>
      <c r="B305" s="29" t="s">
        <v>22</v>
      </c>
      <c r="C305" s="30" t="s">
        <v>17</v>
      </c>
      <c r="D305" s="32" t="s">
        <v>155</v>
      </c>
      <c r="E305" s="20" t="s">
        <v>156</v>
      </c>
      <c r="F305" s="20">
        <v>0.27</v>
      </c>
      <c r="G305" s="20">
        <v>0.27</v>
      </c>
      <c r="H305" s="20">
        <v>3.5</v>
      </c>
      <c r="I305" s="20">
        <v>0.2</v>
      </c>
      <c r="J305" s="20">
        <v>0</v>
      </c>
      <c r="K305" s="20">
        <v>4.2351999999999999</v>
      </c>
      <c r="L305" s="16"/>
      <c r="M305" s="16"/>
      <c r="N305" s="16"/>
      <c r="O305" s="16"/>
      <c r="P305" s="16"/>
      <c r="Q305" s="16"/>
      <c r="R305" s="16"/>
      <c r="S305" s="22"/>
      <c r="T305" s="190"/>
    </row>
    <row r="306" spans="1:20" ht="40.200000000000003" thickBot="1">
      <c r="A306" s="58" t="str">
        <f t="shared" si="4"/>
        <v>1商</v>
      </c>
      <c r="B306" s="29" t="s">
        <v>22</v>
      </c>
      <c r="C306" s="30" t="s">
        <v>17</v>
      </c>
      <c r="D306" s="32" t="s">
        <v>155</v>
      </c>
      <c r="E306" s="20" t="s">
        <v>195</v>
      </c>
      <c r="F306" s="20">
        <v>0.27</v>
      </c>
      <c r="G306" s="20">
        <v>0</v>
      </c>
      <c r="H306" s="20">
        <v>3.5</v>
      </c>
      <c r="I306" s="20">
        <v>0.2</v>
      </c>
      <c r="J306" s="20">
        <v>0</v>
      </c>
      <c r="K306" s="20">
        <v>3.9659</v>
      </c>
      <c r="L306" s="16"/>
      <c r="M306" s="16"/>
      <c r="N306" s="16"/>
      <c r="O306" s="16"/>
      <c r="P306" s="16"/>
      <c r="Q306" s="16"/>
      <c r="R306" s="16"/>
      <c r="S306" s="22"/>
      <c r="T306" s="190"/>
    </row>
    <row r="307" spans="1:20" ht="40.200000000000003" thickBot="1">
      <c r="A307" s="58" t="str">
        <f t="shared" si="4"/>
        <v>商琴2</v>
      </c>
      <c r="B307" s="29" t="s">
        <v>22</v>
      </c>
      <c r="C307" s="30" t="s">
        <v>17</v>
      </c>
      <c r="D307" s="32" t="s">
        <v>155</v>
      </c>
      <c r="E307" s="20" t="s">
        <v>157</v>
      </c>
      <c r="F307" s="20">
        <v>0.27</v>
      </c>
      <c r="G307" s="20">
        <v>0.54</v>
      </c>
      <c r="H307" s="20">
        <v>2.8</v>
      </c>
      <c r="I307" s="20">
        <v>0.2</v>
      </c>
      <c r="J307" s="20">
        <v>0</v>
      </c>
      <c r="K307" s="20">
        <v>3.8043999999999998</v>
      </c>
      <c r="L307" s="16"/>
      <c r="M307" s="16"/>
      <c r="N307" s="16"/>
      <c r="O307" s="16"/>
      <c r="P307" s="16"/>
      <c r="Q307" s="16"/>
      <c r="R307" s="16"/>
      <c r="S307" s="22"/>
      <c r="T307" s="190"/>
    </row>
    <row r="308" spans="1:20" ht="27" thickBot="1">
      <c r="A308" s="58" t="str">
        <f t="shared" si="4"/>
        <v>商务A2</v>
      </c>
      <c r="B308" s="29" t="s">
        <v>22</v>
      </c>
      <c r="C308" s="30" t="s">
        <v>17</v>
      </c>
      <c r="D308" s="32" t="s">
        <v>155</v>
      </c>
      <c r="E308" s="20" t="s">
        <v>198</v>
      </c>
      <c r="F308" s="20">
        <v>0.27</v>
      </c>
      <c r="G308" s="20">
        <v>0.34</v>
      </c>
      <c r="H308" s="20">
        <v>2.8</v>
      </c>
      <c r="I308" s="20">
        <v>0.2</v>
      </c>
      <c r="J308" s="20">
        <v>0</v>
      </c>
      <c r="K308" s="20">
        <v>3.6097000000000001</v>
      </c>
      <c r="L308" s="16"/>
      <c r="M308" s="16"/>
      <c r="N308" s="16"/>
      <c r="O308" s="16"/>
      <c r="P308" s="16"/>
      <c r="Q308" s="16"/>
      <c r="R308" s="16"/>
      <c r="S308" s="22"/>
      <c r="T308" s="190"/>
    </row>
    <row r="309" spans="1:20" ht="27" thickBot="1">
      <c r="A309" s="58" t="str">
        <f t="shared" si="4"/>
        <v>22312</v>
      </c>
      <c r="B309" s="29" t="s">
        <v>22</v>
      </c>
      <c r="C309" s="30" t="s">
        <v>17</v>
      </c>
      <c r="D309" s="32" t="s">
        <v>155</v>
      </c>
      <c r="E309" s="20" t="s">
        <v>165</v>
      </c>
      <c r="F309" s="20">
        <v>0.27</v>
      </c>
      <c r="G309" s="20">
        <v>1.34</v>
      </c>
      <c r="H309" s="20">
        <v>1.26</v>
      </c>
      <c r="I309" s="20">
        <v>0.6</v>
      </c>
      <c r="J309" s="20">
        <v>0</v>
      </c>
      <c r="K309" s="20">
        <v>3.4727999999999999</v>
      </c>
      <c r="L309" s="16"/>
      <c r="M309" s="16"/>
      <c r="N309" s="16"/>
      <c r="O309" s="16"/>
      <c r="P309" s="16"/>
      <c r="Q309" s="16"/>
      <c r="R309" s="16"/>
      <c r="S309" s="22"/>
      <c r="T309" s="190"/>
    </row>
    <row r="310" spans="1:20" ht="40.200000000000003" thickBot="1">
      <c r="A310" s="58" t="str">
        <f t="shared" si="4"/>
        <v>12</v>
      </c>
      <c r="B310" s="29" t="s">
        <v>22</v>
      </c>
      <c r="C310" s="30" t="s">
        <v>17</v>
      </c>
      <c r="D310" s="32" t="s">
        <v>155</v>
      </c>
      <c r="E310" s="20" t="s">
        <v>212</v>
      </c>
      <c r="F310" s="20">
        <v>0.27</v>
      </c>
      <c r="G310" s="20">
        <v>0</v>
      </c>
      <c r="H310" s="20">
        <v>2.8</v>
      </c>
      <c r="I310" s="20">
        <v>0.4</v>
      </c>
      <c r="J310" s="20">
        <v>0</v>
      </c>
      <c r="K310" s="20">
        <v>3.4666000000000001</v>
      </c>
      <c r="L310" s="16"/>
      <c r="M310" s="16"/>
      <c r="N310" s="16"/>
      <c r="O310" s="16"/>
      <c r="P310" s="16"/>
      <c r="Q310" s="16"/>
      <c r="R310" s="16"/>
      <c r="S310" s="22"/>
      <c r="T310" s="190"/>
    </row>
    <row r="311" spans="1:20" ht="40.200000000000003" thickBot="1">
      <c r="A311" s="58" t="str">
        <f t="shared" si="4"/>
        <v>13</v>
      </c>
      <c r="B311" s="29" t="s">
        <v>22</v>
      </c>
      <c r="C311" s="30" t="s">
        <v>17</v>
      </c>
      <c r="D311" s="32" t="s">
        <v>155</v>
      </c>
      <c r="E311" s="20" t="s">
        <v>213</v>
      </c>
      <c r="F311" s="20">
        <v>0.27</v>
      </c>
      <c r="G311" s="20">
        <v>0</v>
      </c>
      <c r="H311" s="20">
        <v>2.8</v>
      </c>
      <c r="I311" s="20">
        <v>0.4</v>
      </c>
      <c r="J311" s="20">
        <v>0</v>
      </c>
      <c r="K311" s="20">
        <v>3.4666000000000001</v>
      </c>
      <c r="L311" s="16"/>
      <c r="M311" s="16"/>
      <c r="N311" s="16"/>
      <c r="O311" s="16"/>
      <c r="P311" s="16"/>
      <c r="Q311" s="16"/>
      <c r="R311" s="16"/>
      <c r="S311" s="22"/>
      <c r="T311" s="190"/>
    </row>
    <row r="312" spans="1:20" ht="27" thickBot="1">
      <c r="A312" s="58" t="str">
        <f t="shared" si="4"/>
        <v>商务22</v>
      </c>
      <c r="B312" s="29" t="s">
        <v>22</v>
      </c>
      <c r="C312" s="30" t="s">
        <v>17</v>
      </c>
      <c r="D312" s="32" t="s">
        <v>155</v>
      </c>
      <c r="E312" s="20" t="s">
        <v>196</v>
      </c>
      <c r="F312" s="20">
        <v>0.27</v>
      </c>
      <c r="G312" s="20">
        <v>0</v>
      </c>
      <c r="H312" s="20">
        <v>2.8</v>
      </c>
      <c r="I312" s="20">
        <v>0.4</v>
      </c>
      <c r="J312" s="20">
        <v>0</v>
      </c>
      <c r="K312" s="20">
        <v>3.4666000000000001</v>
      </c>
      <c r="L312" s="16"/>
      <c r="M312" s="16"/>
      <c r="N312" s="16"/>
      <c r="O312" s="16"/>
      <c r="P312" s="16"/>
      <c r="Q312" s="16"/>
      <c r="R312" s="16"/>
      <c r="S312" s="22"/>
      <c r="T312" s="190"/>
    </row>
    <row r="313" spans="1:20" ht="53.4" thickBot="1">
      <c r="A313" s="58" t="str">
        <f t="shared" si="4"/>
        <v>SWWW2</v>
      </c>
      <c r="B313" s="29" t="s">
        <v>22</v>
      </c>
      <c r="C313" s="30" t="s">
        <v>17</v>
      </c>
      <c r="D313" s="32" t="s">
        <v>155</v>
      </c>
      <c r="E313" s="20" t="s">
        <v>197</v>
      </c>
      <c r="F313" s="20">
        <v>0.27</v>
      </c>
      <c r="G313" s="20">
        <v>0</v>
      </c>
      <c r="H313" s="20">
        <v>2.8</v>
      </c>
      <c r="I313" s="20">
        <v>0.4</v>
      </c>
      <c r="J313" s="20">
        <v>0</v>
      </c>
      <c r="K313" s="20">
        <v>3.4666000000000001</v>
      </c>
      <c r="L313" s="16"/>
      <c r="M313" s="16"/>
      <c r="N313" s="16"/>
      <c r="O313" s="16"/>
      <c r="P313" s="16"/>
      <c r="Q313" s="16"/>
      <c r="R313" s="16"/>
      <c r="S313" s="22"/>
      <c r="T313" s="190"/>
    </row>
    <row r="314" spans="1:20" ht="27" thickBot="1">
      <c r="A314" s="58" t="str">
        <f t="shared" si="4"/>
        <v>商1</v>
      </c>
      <c r="B314" s="29" t="s">
        <v>22</v>
      </c>
      <c r="C314" s="30" t="s">
        <v>17</v>
      </c>
      <c r="D314" s="32" t="s">
        <v>155</v>
      </c>
      <c r="E314" s="20" t="s">
        <v>160</v>
      </c>
      <c r="F314" s="20">
        <v>0.27</v>
      </c>
      <c r="G314" s="20">
        <v>0.1</v>
      </c>
      <c r="H314" s="20">
        <v>2.8</v>
      </c>
      <c r="I314" s="20">
        <v>0.2</v>
      </c>
      <c r="J314" s="20">
        <v>0</v>
      </c>
      <c r="K314" s="20">
        <v>3.3673999999999999</v>
      </c>
      <c r="L314" s="16"/>
      <c r="M314" s="16"/>
      <c r="N314" s="16"/>
      <c r="O314" s="16"/>
      <c r="P314" s="16"/>
      <c r="Q314" s="16"/>
      <c r="R314" s="16"/>
      <c r="S314" s="22"/>
      <c r="T314" s="190"/>
    </row>
    <row r="315" spans="1:20" ht="53.4" thickBot="1">
      <c r="A315" s="58" t="str">
        <f t="shared" si="4"/>
        <v>商二</v>
      </c>
      <c r="B315" s="29" t="s">
        <v>22</v>
      </c>
      <c r="C315" s="30" t="s">
        <v>17</v>
      </c>
      <c r="D315" s="32" t="s">
        <v>155</v>
      </c>
      <c r="E315" s="20" t="s">
        <v>164</v>
      </c>
      <c r="F315" s="20">
        <v>0.27</v>
      </c>
      <c r="G315" s="20">
        <v>0</v>
      </c>
      <c r="H315" s="20">
        <v>2.8</v>
      </c>
      <c r="I315" s="20">
        <v>0.2</v>
      </c>
      <c r="J315" s="20">
        <v>0</v>
      </c>
      <c r="K315" s="20">
        <v>3.2665999999999999</v>
      </c>
      <c r="L315" s="16"/>
      <c r="M315" s="16"/>
      <c r="N315" s="16"/>
      <c r="O315" s="16"/>
      <c r="P315" s="16"/>
      <c r="Q315" s="16"/>
      <c r="R315" s="16"/>
      <c r="S315" s="22"/>
      <c r="T315" s="190"/>
    </row>
    <row r="316" spans="1:20" ht="40.200000000000003" thickBot="1">
      <c r="A316" s="58" t="str">
        <f t="shared" si="4"/>
        <v>ss2</v>
      </c>
      <c r="B316" s="29" t="s">
        <v>22</v>
      </c>
      <c r="C316" s="30" t="s">
        <v>17</v>
      </c>
      <c r="D316" s="32" t="s">
        <v>155</v>
      </c>
      <c r="E316" s="20" t="s">
        <v>159</v>
      </c>
      <c r="F316" s="20">
        <v>0.27</v>
      </c>
      <c r="G316" s="20">
        <v>0</v>
      </c>
      <c r="H316" s="20">
        <v>2.8</v>
      </c>
      <c r="I316" s="20">
        <v>0.2</v>
      </c>
      <c r="J316" s="20">
        <v>0</v>
      </c>
      <c r="K316" s="20">
        <v>3.2665999999999999</v>
      </c>
      <c r="L316" s="16"/>
      <c r="M316" s="16"/>
      <c r="N316" s="16"/>
      <c r="O316" s="16"/>
      <c r="P316" s="16"/>
      <c r="Q316" s="16"/>
      <c r="R316" s="16"/>
      <c r="S316" s="22"/>
      <c r="T316" s="190"/>
    </row>
    <row r="317" spans="1:20" ht="27" thickBot="1">
      <c r="A317" s="58" t="str">
        <f t="shared" si="4"/>
        <v>商务B</v>
      </c>
      <c r="B317" s="29" t="s">
        <v>22</v>
      </c>
      <c r="C317" s="30" t="s">
        <v>17</v>
      </c>
      <c r="D317" s="32" t="s">
        <v>155</v>
      </c>
      <c r="E317" s="20" t="s">
        <v>199</v>
      </c>
      <c r="F317" s="20">
        <v>0.27</v>
      </c>
      <c r="G317" s="20">
        <v>0</v>
      </c>
      <c r="H317" s="20">
        <v>2.8</v>
      </c>
      <c r="I317" s="20">
        <v>0.2</v>
      </c>
      <c r="J317" s="20">
        <v>0</v>
      </c>
      <c r="K317" s="20">
        <v>3.2665999999999999</v>
      </c>
      <c r="L317" s="16"/>
      <c r="M317" s="16"/>
      <c r="N317" s="16"/>
      <c r="O317" s="16"/>
      <c r="P317" s="16"/>
      <c r="Q317" s="16"/>
      <c r="R317" s="16"/>
      <c r="S317" s="22"/>
      <c r="T317" s="190"/>
    </row>
    <row r="318" spans="1:20" ht="40.200000000000003" thickBot="1">
      <c r="A318" s="58" t="str">
        <f t="shared" si="4"/>
        <v>甲12</v>
      </c>
      <c r="B318" s="29" t="s">
        <v>22</v>
      </c>
      <c r="C318" s="30" t="s">
        <v>17</v>
      </c>
      <c r="D318" s="32" t="s">
        <v>155</v>
      </c>
      <c r="E318" s="20" t="s">
        <v>161</v>
      </c>
      <c r="F318" s="20">
        <v>0.27</v>
      </c>
      <c r="G318" s="20">
        <v>0</v>
      </c>
      <c r="H318" s="20">
        <v>2.8</v>
      </c>
      <c r="I318" s="20">
        <v>0.2</v>
      </c>
      <c r="J318" s="20">
        <v>0</v>
      </c>
      <c r="K318" s="20">
        <v>3.2665999999999999</v>
      </c>
      <c r="L318" s="16"/>
      <c r="M318" s="16"/>
      <c r="N318" s="16"/>
      <c r="O318" s="16"/>
      <c r="P318" s="16"/>
      <c r="Q318" s="16"/>
      <c r="R318" s="16"/>
      <c r="S318" s="22"/>
      <c r="T318" s="190"/>
    </row>
    <row r="319" spans="1:20" ht="40.200000000000003" thickBot="1">
      <c r="A319" s="58" t="str">
        <f t="shared" si="4"/>
        <v>商务222</v>
      </c>
      <c r="B319" s="29" t="s">
        <v>22</v>
      </c>
      <c r="C319" s="30" t="s">
        <v>17</v>
      </c>
      <c r="D319" s="32" t="s">
        <v>155</v>
      </c>
      <c r="E319" s="20" t="s">
        <v>163</v>
      </c>
      <c r="F319" s="20">
        <v>0.27</v>
      </c>
      <c r="G319" s="20">
        <v>0</v>
      </c>
      <c r="H319" s="20">
        <v>2.8</v>
      </c>
      <c r="I319" s="20">
        <v>0.2</v>
      </c>
      <c r="J319" s="20">
        <v>0</v>
      </c>
      <c r="K319" s="20">
        <v>3.2665999999999999</v>
      </c>
      <c r="L319" s="16"/>
      <c r="M319" s="16"/>
      <c r="N319" s="16"/>
      <c r="O319" s="16"/>
      <c r="P319" s="16"/>
      <c r="Q319" s="16"/>
      <c r="R319" s="16"/>
      <c r="S319" s="22"/>
      <c r="T319" s="190"/>
    </row>
    <row r="320" spans="1:20" ht="27" thickBot="1">
      <c r="A320" s="58" t="str">
        <f t="shared" si="4"/>
        <v>商113</v>
      </c>
      <c r="B320" s="29" t="s">
        <v>22</v>
      </c>
      <c r="C320" s="30" t="s">
        <v>17</v>
      </c>
      <c r="D320" s="32" t="s">
        <v>155</v>
      </c>
      <c r="E320" s="20" t="s">
        <v>166</v>
      </c>
      <c r="F320" s="20">
        <v>0.3</v>
      </c>
      <c r="G320" s="20">
        <v>0.84</v>
      </c>
      <c r="H320" s="20">
        <v>0.84</v>
      </c>
      <c r="I320" s="20">
        <v>0.6</v>
      </c>
      <c r="J320" s="20">
        <v>0.25</v>
      </c>
      <c r="K320" s="20">
        <v>2.8331</v>
      </c>
      <c r="L320" s="16"/>
      <c r="M320" s="16"/>
      <c r="N320" s="16"/>
      <c r="O320" s="16"/>
      <c r="P320" s="16"/>
      <c r="Q320" s="16"/>
      <c r="R320" s="16"/>
      <c r="S320" s="22"/>
      <c r="T320" s="190"/>
    </row>
    <row r="321" spans="1:20" ht="40.200000000000003" thickBot="1">
      <c r="A321" s="58" t="str">
        <f t="shared" si="4"/>
        <v>SW1</v>
      </c>
      <c r="B321" s="29" t="s">
        <v>22</v>
      </c>
      <c r="C321" s="30" t="s">
        <v>17</v>
      </c>
      <c r="D321" s="32" t="s">
        <v>155</v>
      </c>
      <c r="E321" s="20" t="s">
        <v>176</v>
      </c>
      <c r="F321" s="20">
        <v>0.27</v>
      </c>
      <c r="G321" s="20">
        <v>0.84</v>
      </c>
      <c r="H321" s="20">
        <v>0.84</v>
      </c>
      <c r="I321" s="20">
        <v>0.4</v>
      </c>
      <c r="J321" s="20">
        <v>0.24</v>
      </c>
      <c r="K321" s="20">
        <v>2.5798999999999999</v>
      </c>
      <c r="L321" s="16"/>
      <c r="M321" s="16"/>
      <c r="N321" s="16"/>
      <c r="O321" s="16"/>
      <c r="P321" s="16"/>
      <c r="Q321" s="16"/>
      <c r="R321" s="16"/>
      <c r="S321" s="22"/>
      <c r="T321" s="190"/>
    </row>
    <row r="322" spans="1:20" ht="40.200000000000003" thickBot="1">
      <c r="A322" s="58" t="str">
        <f t="shared" si="4"/>
        <v>商商1</v>
      </c>
      <c r="B322" s="29" t="s">
        <v>22</v>
      </c>
      <c r="C322" s="30" t="s">
        <v>17</v>
      </c>
      <c r="D322" s="32" t="s">
        <v>155</v>
      </c>
      <c r="E322" s="20" t="s">
        <v>167</v>
      </c>
      <c r="F322" s="20">
        <v>0.27</v>
      </c>
      <c r="G322" s="20">
        <v>0.86</v>
      </c>
      <c r="H322" s="20">
        <v>0.84</v>
      </c>
      <c r="I322" s="20">
        <v>0.2</v>
      </c>
      <c r="J322" s="20">
        <v>0.23</v>
      </c>
      <c r="K322" s="20">
        <v>2.3948999999999998</v>
      </c>
      <c r="L322" s="16"/>
      <c r="M322" s="16"/>
      <c r="N322" s="16"/>
      <c r="O322" s="16"/>
      <c r="P322" s="16"/>
      <c r="Q322" s="16"/>
      <c r="R322" s="16"/>
      <c r="S322" s="22"/>
      <c r="T322" s="190"/>
    </row>
    <row r="323" spans="1:20" ht="27" thickBot="1">
      <c r="A323" s="58" t="str">
        <f t="shared" si="4"/>
        <v>S1</v>
      </c>
      <c r="B323" s="29" t="s">
        <v>22</v>
      </c>
      <c r="C323" s="30" t="s">
        <v>17</v>
      </c>
      <c r="D323" s="32" t="s">
        <v>155</v>
      </c>
      <c r="E323" s="20" t="s">
        <v>174</v>
      </c>
      <c r="F323" s="20">
        <v>0.27</v>
      </c>
      <c r="G323" s="20">
        <v>0.73</v>
      </c>
      <c r="H323" s="20">
        <v>0.84</v>
      </c>
      <c r="I323" s="20">
        <v>0.2</v>
      </c>
      <c r="J323" s="20">
        <v>0.27</v>
      </c>
      <c r="K323" s="20">
        <v>2.3142</v>
      </c>
      <c r="L323" s="16"/>
      <c r="M323" s="16"/>
      <c r="N323" s="16"/>
      <c r="O323" s="16"/>
      <c r="P323" s="16"/>
      <c r="Q323" s="16"/>
      <c r="R323" s="16"/>
      <c r="S323" s="22"/>
      <c r="T323" s="190"/>
    </row>
    <row r="324" spans="1:20" ht="53.4" thickBot="1">
      <c r="A324" s="58" t="str">
        <f t="shared" si="4"/>
        <v>sss1</v>
      </c>
      <c r="B324" s="29" t="s">
        <v>22</v>
      </c>
      <c r="C324" s="30" t="s">
        <v>17</v>
      </c>
      <c r="D324" s="32" t="s">
        <v>155</v>
      </c>
      <c r="E324" s="20" t="s">
        <v>171</v>
      </c>
      <c r="F324" s="20">
        <v>0.27</v>
      </c>
      <c r="G324" s="20">
        <v>0.81</v>
      </c>
      <c r="H324" s="20">
        <v>0.84</v>
      </c>
      <c r="I324" s="20">
        <v>0.2</v>
      </c>
      <c r="J324" s="20">
        <v>0.19</v>
      </c>
      <c r="K324" s="20">
        <v>2.3104</v>
      </c>
      <c r="L324" s="16"/>
      <c r="M324" s="16"/>
      <c r="N324" s="16"/>
      <c r="O324" s="16"/>
      <c r="P324" s="16"/>
      <c r="Q324" s="16"/>
      <c r="R324" s="16"/>
      <c r="S324" s="22"/>
      <c r="T324" s="190"/>
    </row>
    <row r="325" spans="1:20" ht="40.200000000000003" thickBot="1">
      <c r="A325" s="58" t="str">
        <f t="shared" si="4"/>
        <v>1商务</v>
      </c>
      <c r="B325" s="29" t="s">
        <v>22</v>
      </c>
      <c r="C325" s="30" t="s">
        <v>17</v>
      </c>
      <c r="D325" s="32" t="s">
        <v>155</v>
      </c>
      <c r="E325" s="20" t="s">
        <v>200</v>
      </c>
      <c r="F325" s="20">
        <v>0.27</v>
      </c>
      <c r="G325" s="20">
        <v>0.67</v>
      </c>
      <c r="H325" s="20">
        <v>0.84</v>
      </c>
      <c r="I325" s="20">
        <v>0.4</v>
      </c>
      <c r="J325" s="20">
        <v>0.12</v>
      </c>
      <c r="K325" s="20">
        <v>2.3001999999999998</v>
      </c>
      <c r="L325" s="16"/>
      <c r="M325" s="16"/>
      <c r="N325" s="16"/>
      <c r="O325" s="16"/>
      <c r="P325" s="16"/>
      <c r="Q325" s="16"/>
      <c r="R325" s="16"/>
      <c r="S325" s="22"/>
      <c r="T325" s="190"/>
    </row>
    <row r="326" spans="1:20" ht="40.200000000000003" thickBot="1">
      <c r="A326" s="58" t="str">
        <f t="shared" si="4"/>
        <v>11</v>
      </c>
      <c r="B326" s="29" t="s">
        <v>22</v>
      </c>
      <c r="C326" s="30" t="s">
        <v>17</v>
      </c>
      <c r="D326" s="32" t="s">
        <v>155</v>
      </c>
      <c r="E326" s="20" t="s">
        <v>214</v>
      </c>
      <c r="F326" s="20">
        <v>0.27</v>
      </c>
      <c r="G326" s="20">
        <v>0.56999999999999995</v>
      </c>
      <c r="H326" s="20">
        <v>0.84</v>
      </c>
      <c r="I326" s="20">
        <v>0.4</v>
      </c>
      <c r="J326" s="20">
        <v>0.19</v>
      </c>
      <c r="K326" s="20">
        <v>2.2665000000000002</v>
      </c>
      <c r="L326" s="16"/>
      <c r="M326" s="16"/>
      <c r="N326" s="16"/>
      <c r="O326" s="16"/>
      <c r="P326" s="16"/>
      <c r="Q326" s="16"/>
      <c r="R326" s="16"/>
      <c r="S326" s="22"/>
      <c r="T326" s="190"/>
    </row>
    <row r="327" spans="1:20" ht="53.4" thickBot="1">
      <c r="A327" s="58" t="str">
        <f t="shared" si="4"/>
        <v>sw113</v>
      </c>
      <c r="B327" s="29" t="s">
        <v>22</v>
      </c>
      <c r="C327" s="30" t="s">
        <v>17</v>
      </c>
      <c r="D327" s="32" t="s">
        <v>155</v>
      </c>
      <c r="E327" s="20" t="s">
        <v>168</v>
      </c>
      <c r="F327" s="20">
        <v>0.27</v>
      </c>
      <c r="G327" s="20">
        <v>0.73</v>
      </c>
      <c r="H327" s="20">
        <v>0.84</v>
      </c>
      <c r="I327" s="20">
        <v>0.2</v>
      </c>
      <c r="J327" s="20">
        <v>0.23</v>
      </c>
      <c r="K327" s="20">
        <v>2.2621000000000002</v>
      </c>
      <c r="L327" s="16"/>
      <c r="M327" s="16"/>
      <c r="N327" s="16"/>
      <c r="O327" s="16"/>
      <c r="P327" s="16"/>
      <c r="Q327" s="16"/>
      <c r="R327" s="16"/>
      <c r="S327" s="22"/>
      <c r="T327" s="190"/>
    </row>
    <row r="328" spans="1:20" ht="40.200000000000003" thickBot="1">
      <c r="A328" s="58" t="str">
        <f t="shared" si="4"/>
        <v>商务01</v>
      </c>
      <c r="B328" s="29" t="s">
        <v>22</v>
      </c>
      <c r="C328" s="30" t="s">
        <v>17</v>
      </c>
      <c r="D328" s="32" t="s">
        <v>155</v>
      </c>
      <c r="E328" s="20" t="s">
        <v>170</v>
      </c>
      <c r="F328" s="20">
        <v>0.27</v>
      </c>
      <c r="G328" s="20">
        <v>0.73</v>
      </c>
      <c r="H328" s="20">
        <v>0.84</v>
      </c>
      <c r="I328" s="20">
        <v>0.2</v>
      </c>
      <c r="J328" s="20">
        <v>0.18</v>
      </c>
      <c r="K328" s="20">
        <v>2.2218</v>
      </c>
      <c r="L328" s="16"/>
      <c r="M328" s="16"/>
      <c r="N328" s="16"/>
      <c r="O328" s="16"/>
      <c r="P328" s="16"/>
      <c r="Q328" s="16"/>
      <c r="R328" s="16"/>
      <c r="S328" s="22"/>
      <c r="T328" s="190"/>
    </row>
    <row r="329" spans="1:20" ht="53.4" thickBot="1">
      <c r="A329" s="58" t="str">
        <f t="shared" si="4"/>
        <v>商务S1</v>
      </c>
      <c r="B329" s="29" t="s">
        <v>22</v>
      </c>
      <c r="C329" s="30" t="s">
        <v>17</v>
      </c>
      <c r="D329" s="32" t="s">
        <v>155</v>
      </c>
      <c r="E329" s="20" t="s">
        <v>175</v>
      </c>
      <c r="F329" s="20">
        <v>0.27</v>
      </c>
      <c r="G329" s="20">
        <v>0.71</v>
      </c>
      <c r="H329" s="20">
        <v>0.84</v>
      </c>
      <c r="I329" s="20">
        <v>0.2</v>
      </c>
      <c r="J329" s="20">
        <v>0.18</v>
      </c>
      <c r="K329" s="20">
        <v>2.1998000000000002</v>
      </c>
      <c r="L329" s="16"/>
      <c r="M329" s="16"/>
      <c r="N329" s="16"/>
      <c r="O329" s="16"/>
      <c r="P329" s="16"/>
      <c r="Q329" s="16"/>
      <c r="R329" s="16"/>
      <c r="S329" s="22"/>
      <c r="T329" s="190"/>
    </row>
    <row r="330" spans="1:20" ht="40.200000000000003" thickBot="1">
      <c r="A330" s="58" t="str">
        <f t="shared" si="4"/>
        <v>商梅1</v>
      </c>
      <c r="B330" s="29" t="s">
        <v>22</v>
      </c>
      <c r="C330" s="30" t="s">
        <v>17</v>
      </c>
      <c r="D330" s="32" t="s">
        <v>155</v>
      </c>
      <c r="E330" s="59" t="s">
        <v>173</v>
      </c>
      <c r="F330" s="20">
        <v>0.27</v>
      </c>
      <c r="G330" s="20">
        <v>0.56999999999999995</v>
      </c>
      <c r="H330" s="20">
        <v>0.84</v>
      </c>
      <c r="I330" s="20">
        <v>0.2</v>
      </c>
      <c r="J330" s="20">
        <v>0.28000000000000003</v>
      </c>
      <c r="K330" s="20">
        <v>2.1545999999999998</v>
      </c>
      <c r="L330" s="16"/>
      <c r="M330" s="16"/>
      <c r="N330" s="16"/>
      <c r="O330" s="16"/>
      <c r="P330" s="16"/>
      <c r="Q330" s="16"/>
      <c r="R330" s="16"/>
      <c r="S330" s="22"/>
      <c r="T330" s="190"/>
    </row>
    <row r="331" spans="1:20" ht="40.200000000000003" thickBot="1">
      <c r="A331" s="58" t="str">
        <f t="shared" si="4"/>
        <v>商务one</v>
      </c>
      <c r="B331" s="29" t="s">
        <v>22</v>
      </c>
      <c r="C331" s="30" t="s">
        <v>17</v>
      </c>
      <c r="D331" s="32" t="s">
        <v>155</v>
      </c>
      <c r="E331" s="20" t="s">
        <v>179</v>
      </c>
      <c r="F331" s="20">
        <v>0.27</v>
      </c>
      <c r="G331" s="20">
        <v>0.63</v>
      </c>
      <c r="H331" s="20">
        <v>0.84</v>
      </c>
      <c r="I331" s="20">
        <v>0.2</v>
      </c>
      <c r="J331" s="20">
        <v>0.21</v>
      </c>
      <c r="K331" s="20">
        <v>2.1482999999999999</v>
      </c>
      <c r="L331" s="16"/>
      <c r="M331" s="16"/>
      <c r="N331" s="16"/>
      <c r="O331" s="16"/>
      <c r="P331" s="16"/>
      <c r="Q331" s="16"/>
      <c r="R331" s="16"/>
      <c r="S331" s="22"/>
      <c r="T331" s="190"/>
    </row>
    <row r="332" spans="1:20" ht="40.200000000000003" thickBot="1">
      <c r="A332" s="58" t="str">
        <f t="shared" si="4"/>
        <v>ss1</v>
      </c>
      <c r="B332" s="29" t="s">
        <v>22</v>
      </c>
      <c r="C332" s="30" t="s">
        <v>17</v>
      </c>
      <c r="D332" s="32" t="s">
        <v>155</v>
      </c>
      <c r="E332" s="20" t="s">
        <v>180</v>
      </c>
      <c r="F332" s="20">
        <v>0.27</v>
      </c>
      <c r="G332" s="20">
        <v>0.55000000000000004</v>
      </c>
      <c r="H332" s="20">
        <v>0.84</v>
      </c>
      <c r="I332" s="20">
        <v>0.2</v>
      </c>
      <c r="J332" s="20">
        <v>0.28000000000000003</v>
      </c>
      <c r="K332" s="20">
        <v>2.1412</v>
      </c>
      <c r="L332" s="16"/>
      <c r="M332" s="16"/>
      <c r="N332" s="16"/>
      <c r="O332" s="16"/>
      <c r="P332" s="16"/>
      <c r="Q332" s="16"/>
      <c r="R332" s="16"/>
      <c r="S332" s="22"/>
      <c r="T332" s="190"/>
    </row>
    <row r="333" spans="1:20" ht="40.200000000000003" thickBot="1">
      <c r="A333" s="58" t="str">
        <f t="shared" ref="A333:A396" si="5">SUBSTITUTE(MID(E333,1,FIND("(",E333)-2)," ","")</f>
        <v>甲11</v>
      </c>
      <c r="B333" s="29" t="s">
        <v>22</v>
      </c>
      <c r="C333" s="30" t="s">
        <v>17</v>
      </c>
      <c r="D333" s="32" t="s">
        <v>155</v>
      </c>
      <c r="E333" s="20" t="s">
        <v>172</v>
      </c>
      <c r="F333" s="20">
        <v>0.27</v>
      </c>
      <c r="G333" s="20">
        <v>0.57999999999999996</v>
      </c>
      <c r="H333" s="20">
        <v>0.84</v>
      </c>
      <c r="I333" s="20">
        <v>0.2</v>
      </c>
      <c r="J333" s="20">
        <v>0.22</v>
      </c>
      <c r="K333" s="20">
        <v>2.1103999999999998</v>
      </c>
      <c r="L333" s="16"/>
      <c r="M333" s="16"/>
      <c r="N333" s="16"/>
      <c r="O333" s="16"/>
      <c r="P333" s="16"/>
      <c r="Q333" s="16"/>
      <c r="R333" s="16"/>
      <c r="S333" s="22"/>
      <c r="T333" s="190"/>
    </row>
    <row r="334" spans="1:20" ht="53.4" thickBot="1">
      <c r="A334" s="58" t="str">
        <f t="shared" si="5"/>
        <v>SWWW1</v>
      </c>
      <c r="B334" s="29" t="s">
        <v>22</v>
      </c>
      <c r="C334" s="30" t="s">
        <v>17</v>
      </c>
      <c r="D334" s="32" t="s">
        <v>155</v>
      </c>
      <c r="E334" s="20" t="s">
        <v>203</v>
      </c>
      <c r="F334" s="20">
        <v>0.27</v>
      </c>
      <c r="G334" s="20">
        <v>0.34</v>
      </c>
      <c r="H334" s="20">
        <v>0.84</v>
      </c>
      <c r="I334" s="20">
        <v>0.4</v>
      </c>
      <c r="J334" s="20">
        <v>0.26</v>
      </c>
      <c r="K334" s="20">
        <v>2.1042000000000001</v>
      </c>
      <c r="L334" s="16"/>
      <c r="M334" s="16"/>
      <c r="N334" s="16"/>
      <c r="O334" s="16"/>
      <c r="P334" s="16"/>
      <c r="Q334" s="16"/>
      <c r="R334" s="16"/>
      <c r="S334" s="22"/>
      <c r="T334" s="190"/>
    </row>
    <row r="335" spans="1:20" ht="53.4" thickBot="1">
      <c r="A335" s="58" t="str">
        <f t="shared" si="5"/>
        <v>商一</v>
      </c>
      <c r="B335" s="29" t="s">
        <v>22</v>
      </c>
      <c r="C335" s="30" t="s">
        <v>17</v>
      </c>
      <c r="D335" s="32" t="s">
        <v>155</v>
      </c>
      <c r="E335" s="20" t="s">
        <v>169</v>
      </c>
      <c r="F335" s="20">
        <v>0.27</v>
      </c>
      <c r="G335" s="20">
        <v>0.52</v>
      </c>
      <c r="H335" s="20">
        <v>0.84</v>
      </c>
      <c r="I335" s="20">
        <v>0.2</v>
      </c>
      <c r="J335" s="20">
        <v>0.25</v>
      </c>
      <c r="K335" s="20">
        <v>2.0739000000000001</v>
      </c>
      <c r="L335" s="16"/>
      <c r="M335" s="16"/>
      <c r="N335" s="16"/>
      <c r="O335" s="16"/>
      <c r="P335" s="16"/>
      <c r="Q335" s="16"/>
      <c r="R335" s="16"/>
      <c r="S335" s="22"/>
      <c r="T335" s="190"/>
    </row>
    <row r="336" spans="1:20" ht="27" thickBot="1">
      <c r="A336" s="58" t="str">
        <f t="shared" si="5"/>
        <v>商务11</v>
      </c>
      <c r="B336" s="29" t="s">
        <v>22</v>
      </c>
      <c r="C336" s="30" t="s">
        <v>17</v>
      </c>
      <c r="D336" s="32" t="s">
        <v>155</v>
      </c>
      <c r="E336" s="20" t="s">
        <v>201</v>
      </c>
      <c r="F336" s="20">
        <v>0.27</v>
      </c>
      <c r="G336" s="20">
        <v>0.32</v>
      </c>
      <c r="H336" s="20">
        <v>0.84</v>
      </c>
      <c r="I336" s="20">
        <v>0.4</v>
      </c>
      <c r="J336" s="20">
        <v>0.22</v>
      </c>
      <c r="K336" s="20">
        <v>2.0537000000000001</v>
      </c>
      <c r="L336" s="16"/>
      <c r="M336" s="16"/>
      <c r="N336" s="16"/>
      <c r="O336" s="16"/>
      <c r="P336" s="16"/>
      <c r="Q336" s="16"/>
      <c r="R336" s="16"/>
      <c r="S336" s="22"/>
      <c r="T336" s="190"/>
    </row>
    <row r="337" spans="1:20" ht="40.200000000000003" thickBot="1">
      <c r="A337" s="58" t="str">
        <f t="shared" si="5"/>
        <v>商琴1</v>
      </c>
      <c r="B337" s="29" t="s">
        <v>22</v>
      </c>
      <c r="C337" s="30" t="s">
        <v>17</v>
      </c>
      <c r="D337" s="32" t="s">
        <v>155</v>
      </c>
      <c r="E337" s="20" t="s">
        <v>177</v>
      </c>
      <c r="F337" s="20">
        <v>0.27</v>
      </c>
      <c r="G337" s="20">
        <v>0.43</v>
      </c>
      <c r="H337" s="20">
        <v>0.84</v>
      </c>
      <c r="I337" s="20">
        <v>0.2</v>
      </c>
      <c r="J337" s="20">
        <v>0.28000000000000003</v>
      </c>
      <c r="K337" s="20">
        <v>2.0139999999999998</v>
      </c>
      <c r="L337" s="16"/>
      <c r="M337" s="16"/>
      <c r="N337" s="16"/>
      <c r="O337" s="16"/>
      <c r="P337" s="16"/>
      <c r="Q337" s="16"/>
      <c r="R337" s="16"/>
      <c r="S337" s="22"/>
      <c r="T337" s="190"/>
    </row>
    <row r="338" spans="1:20" ht="27" thickBot="1">
      <c r="A338" s="58" t="str">
        <f t="shared" si="5"/>
        <v>商务A</v>
      </c>
      <c r="B338" s="29" t="s">
        <v>22</v>
      </c>
      <c r="C338" s="30" t="s">
        <v>17</v>
      </c>
      <c r="D338" s="32" t="s">
        <v>155</v>
      </c>
      <c r="E338" s="20" t="s">
        <v>202</v>
      </c>
      <c r="F338" s="20">
        <v>0.27</v>
      </c>
      <c r="G338" s="20">
        <v>0.22</v>
      </c>
      <c r="H338" s="20">
        <v>0.84</v>
      </c>
      <c r="I338" s="20">
        <v>0.2</v>
      </c>
      <c r="J338" s="20">
        <v>0.24</v>
      </c>
      <c r="K338" s="20">
        <v>1.7695000000000001</v>
      </c>
      <c r="L338" s="16"/>
      <c r="M338" s="16"/>
      <c r="N338" s="16"/>
      <c r="O338" s="16"/>
      <c r="P338" s="16"/>
      <c r="Q338" s="16"/>
      <c r="R338" s="16"/>
      <c r="S338" s="22"/>
      <c r="T338" s="190"/>
    </row>
    <row r="339" spans="1:20" ht="40.200000000000003" thickBot="1">
      <c r="A339" s="58" t="str">
        <f t="shared" si="5"/>
        <v>商务111</v>
      </c>
      <c r="B339" s="29" t="s">
        <v>22</v>
      </c>
      <c r="C339" s="30" t="s">
        <v>17</v>
      </c>
      <c r="D339" s="32" t="s">
        <v>155</v>
      </c>
      <c r="E339" s="20" t="s">
        <v>178</v>
      </c>
      <c r="F339" s="20">
        <v>0.27</v>
      </c>
      <c r="G339" s="20">
        <v>0.18</v>
      </c>
      <c r="H339" s="20">
        <v>0.84</v>
      </c>
      <c r="I339" s="20">
        <v>0.2</v>
      </c>
      <c r="J339" s="20">
        <v>0.25</v>
      </c>
      <c r="K339" s="20">
        <v>1.7447999999999999</v>
      </c>
      <c r="L339" s="16"/>
      <c r="M339" s="16"/>
      <c r="N339" s="16"/>
      <c r="O339" s="16"/>
      <c r="P339" s="16"/>
      <c r="Q339" s="16"/>
      <c r="R339" s="16"/>
      <c r="S339" s="22"/>
      <c r="T339" s="190"/>
    </row>
    <row r="340" spans="1:20" ht="27" thickBot="1">
      <c r="A340" s="58" t="str">
        <f t="shared" si="5"/>
        <v>商2</v>
      </c>
      <c r="B340" s="29" t="s">
        <v>22</v>
      </c>
      <c r="C340" s="30" t="s">
        <v>17</v>
      </c>
      <c r="D340" s="32" t="s">
        <v>155</v>
      </c>
      <c r="E340" s="20" t="s">
        <v>181</v>
      </c>
      <c r="F340" s="20">
        <v>0.27</v>
      </c>
      <c r="G340" s="20">
        <v>0.18</v>
      </c>
      <c r="H340" s="20">
        <v>0.84</v>
      </c>
      <c r="I340" s="20">
        <v>0.2</v>
      </c>
      <c r="J340" s="20">
        <v>0.25</v>
      </c>
      <c r="K340" s="20">
        <v>1.7428999999999999</v>
      </c>
      <c r="L340" s="16"/>
      <c r="M340" s="16"/>
      <c r="N340" s="16"/>
      <c r="O340" s="16"/>
      <c r="P340" s="16"/>
      <c r="Q340" s="16"/>
      <c r="R340" s="16"/>
      <c r="S340" s="22"/>
      <c r="T340" s="190"/>
    </row>
    <row r="341" spans="1:20" ht="40.200000000000003" thickBot="1">
      <c r="A341" s="58" t="str">
        <f t="shared" si="5"/>
        <v>2商</v>
      </c>
      <c r="B341" s="29" t="s">
        <v>22</v>
      </c>
      <c r="C341" s="30" t="s">
        <v>17</v>
      </c>
      <c r="D341" s="32" t="s">
        <v>155</v>
      </c>
      <c r="E341" s="20" t="s">
        <v>205</v>
      </c>
      <c r="F341" s="20">
        <v>0.27</v>
      </c>
      <c r="G341" s="20">
        <v>0.14000000000000001</v>
      </c>
      <c r="H341" s="20">
        <v>0.56000000000000005</v>
      </c>
      <c r="I341" s="20">
        <v>0.2</v>
      </c>
      <c r="J341" s="20">
        <v>0.18</v>
      </c>
      <c r="K341" s="20">
        <v>1.3522000000000001</v>
      </c>
      <c r="L341" s="16"/>
      <c r="M341" s="16"/>
      <c r="N341" s="16"/>
      <c r="O341" s="16"/>
      <c r="P341" s="16"/>
      <c r="Q341" s="16"/>
      <c r="R341" s="16"/>
      <c r="S341" s="22"/>
      <c r="T341" s="190"/>
    </row>
    <row r="342" spans="1:20" ht="27" hidden="1" thickBot="1">
      <c r="A342" s="58" t="str">
        <f t="shared" si="5"/>
        <v>老112</v>
      </c>
      <c r="B342" s="29" t="s">
        <v>23</v>
      </c>
      <c r="C342" s="30" t="s">
        <v>17</v>
      </c>
      <c r="D342" s="31" t="s">
        <v>38</v>
      </c>
      <c r="E342" s="20" t="s">
        <v>39</v>
      </c>
      <c r="F342" s="20">
        <v>1.61</v>
      </c>
      <c r="G342" s="20">
        <v>2.08</v>
      </c>
      <c r="H342" s="20">
        <v>0.71</v>
      </c>
      <c r="I342" s="20">
        <v>0.75</v>
      </c>
      <c r="J342" s="20">
        <v>0</v>
      </c>
      <c r="K342" s="20">
        <v>5.1531000000000002</v>
      </c>
      <c r="L342" s="16"/>
      <c r="M342" s="16"/>
      <c r="N342" s="16"/>
      <c r="O342" s="16"/>
      <c r="P342" s="16"/>
      <c r="Q342" s="16"/>
      <c r="R342" s="16"/>
      <c r="S342" s="22"/>
      <c r="T342" s="190"/>
    </row>
    <row r="343" spans="1:20" ht="40.200000000000003" hidden="1" thickBot="1">
      <c r="A343" s="58" t="str">
        <f t="shared" si="5"/>
        <v>丁12</v>
      </c>
      <c r="B343" s="29" t="s">
        <v>23</v>
      </c>
      <c r="C343" s="30" t="s">
        <v>17</v>
      </c>
      <c r="D343" s="31" t="s">
        <v>38</v>
      </c>
      <c r="E343" s="20" t="s">
        <v>43</v>
      </c>
      <c r="F343" s="20">
        <v>1.61</v>
      </c>
      <c r="G343" s="20">
        <v>0.84</v>
      </c>
      <c r="H343" s="20">
        <v>1.01</v>
      </c>
      <c r="I343" s="20">
        <v>0.25</v>
      </c>
      <c r="J343" s="20">
        <v>0</v>
      </c>
      <c r="K343" s="20">
        <v>3.7161</v>
      </c>
      <c r="L343" s="16"/>
      <c r="M343" s="16"/>
      <c r="N343" s="16"/>
      <c r="O343" s="16"/>
      <c r="P343" s="16"/>
      <c r="Q343" s="16"/>
      <c r="R343" s="16"/>
      <c r="S343" s="22"/>
      <c r="T343" s="190"/>
    </row>
    <row r="344" spans="1:20" ht="40.200000000000003" hidden="1" thickBot="1">
      <c r="A344" s="58" t="str">
        <f t="shared" si="5"/>
        <v>老画2</v>
      </c>
      <c r="B344" s="29" t="s">
        <v>23</v>
      </c>
      <c r="C344" s="30" t="s">
        <v>17</v>
      </c>
      <c r="D344" s="31" t="s">
        <v>38</v>
      </c>
      <c r="E344" s="20" t="s">
        <v>40</v>
      </c>
      <c r="F344" s="20">
        <v>1.61</v>
      </c>
      <c r="G344" s="20">
        <v>0.69</v>
      </c>
      <c r="H344" s="20">
        <v>1.01</v>
      </c>
      <c r="I344" s="20">
        <v>0.25</v>
      </c>
      <c r="J344" s="20">
        <v>0</v>
      </c>
      <c r="K344" s="20">
        <v>3.5680000000000001</v>
      </c>
      <c r="L344" s="16"/>
      <c r="M344" s="16"/>
      <c r="N344" s="16"/>
      <c r="O344" s="16"/>
      <c r="P344" s="16"/>
      <c r="Q344" s="16"/>
      <c r="R344" s="16"/>
      <c r="S344" s="22"/>
      <c r="T344" s="190"/>
    </row>
    <row r="345" spans="1:20" ht="40.200000000000003" hidden="1" thickBot="1">
      <c r="A345" s="58" t="str">
        <f t="shared" si="5"/>
        <v>41</v>
      </c>
      <c r="B345" s="29" t="s">
        <v>23</v>
      </c>
      <c r="C345" s="30" t="s">
        <v>17</v>
      </c>
      <c r="D345" s="31" t="s">
        <v>38</v>
      </c>
      <c r="E345" s="20" t="s">
        <v>207</v>
      </c>
      <c r="F345" s="20">
        <v>1.61</v>
      </c>
      <c r="G345" s="20">
        <v>0.26</v>
      </c>
      <c r="H345" s="20">
        <v>1.01</v>
      </c>
      <c r="I345" s="20">
        <v>0.5</v>
      </c>
      <c r="J345" s="20">
        <v>0</v>
      </c>
      <c r="K345" s="20">
        <v>3.3858999999999999</v>
      </c>
      <c r="L345" s="16"/>
      <c r="M345" s="16"/>
      <c r="N345" s="16"/>
      <c r="O345" s="16"/>
      <c r="P345" s="16"/>
      <c r="Q345" s="16"/>
      <c r="R345" s="16"/>
      <c r="S345" s="22"/>
      <c r="T345" s="190"/>
    </row>
    <row r="346" spans="1:20" ht="27" hidden="1" thickBot="1">
      <c r="A346" s="58" t="str">
        <f t="shared" si="5"/>
        <v>老年A1</v>
      </c>
      <c r="B346" s="29" t="s">
        <v>23</v>
      </c>
      <c r="C346" s="30" t="s">
        <v>17</v>
      </c>
      <c r="D346" s="31" t="s">
        <v>38</v>
      </c>
      <c r="E346" s="20" t="s">
        <v>45</v>
      </c>
      <c r="F346" s="20">
        <v>1.66</v>
      </c>
      <c r="G346" s="20">
        <v>0.28000000000000003</v>
      </c>
      <c r="H346" s="20">
        <v>1.05</v>
      </c>
      <c r="I346" s="20">
        <v>0.25</v>
      </c>
      <c r="J346" s="20">
        <v>0</v>
      </c>
      <c r="K346" s="20">
        <v>3.2360000000000002</v>
      </c>
      <c r="L346" s="16"/>
      <c r="M346" s="16"/>
      <c r="N346" s="16"/>
      <c r="O346" s="16"/>
      <c r="P346" s="16"/>
      <c r="Q346" s="16"/>
      <c r="R346" s="16"/>
      <c r="S346" s="22"/>
      <c r="T346" s="190"/>
    </row>
    <row r="347" spans="1:20" ht="27" hidden="1" thickBot="1">
      <c r="A347" s="58" t="str">
        <f t="shared" si="5"/>
        <v>L1</v>
      </c>
      <c r="B347" s="29" t="s">
        <v>23</v>
      </c>
      <c r="C347" s="30" t="s">
        <v>17</v>
      </c>
      <c r="D347" s="31" t="s">
        <v>38</v>
      </c>
      <c r="E347" s="20" t="s">
        <v>41</v>
      </c>
      <c r="F347" s="20">
        <v>1.61</v>
      </c>
      <c r="G347" s="20">
        <v>0.28000000000000003</v>
      </c>
      <c r="H347" s="20">
        <v>1.05</v>
      </c>
      <c r="I347" s="20">
        <v>0.25</v>
      </c>
      <c r="J347" s="20">
        <v>0</v>
      </c>
      <c r="K347" s="20">
        <v>3.1867000000000001</v>
      </c>
      <c r="L347" s="16"/>
      <c r="M347" s="16"/>
      <c r="N347" s="16"/>
      <c r="O347" s="16"/>
      <c r="P347" s="16"/>
      <c r="Q347" s="16"/>
      <c r="R347" s="16"/>
      <c r="S347" s="22"/>
      <c r="T347" s="190"/>
    </row>
    <row r="348" spans="1:20" ht="40.200000000000003" hidden="1" thickBot="1">
      <c r="A348" s="58" t="str">
        <f t="shared" si="5"/>
        <v>LNN1</v>
      </c>
      <c r="B348" s="29" t="s">
        <v>23</v>
      </c>
      <c r="C348" s="30" t="s">
        <v>17</v>
      </c>
      <c r="D348" s="31" t="s">
        <v>38</v>
      </c>
      <c r="E348" s="20" t="s">
        <v>50</v>
      </c>
      <c r="F348" s="20">
        <v>1.61</v>
      </c>
      <c r="G348" s="20">
        <v>0</v>
      </c>
      <c r="H348" s="20">
        <v>1.05</v>
      </c>
      <c r="I348" s="20">
        <v>0.5</v>
      </c>
      <c r="J348" s="20">
        <v>0</v>
      </c>
      <c r="K348" s="20">
        <v>3.1574</v>
      </c>
      <c r="L348" s="16"/>
      <c r="M348" s="16"/>
      <c r="N348" s="16"/>
      <c r="O348" s="16"/>
      <c r="P348" s="16"/>
      <c r="Q348" s="16"/>
      <c r="R348" s="16"/>
      <c r="S348" s="22"/>
      <c r="T348" s="190"/>
    </row>
    <row r="349" spans="1:20" ht="40.200000000000003" hidden="1" thickBot="1">
      <c r="A349" s="58" t="str">
        <f t="shared" si="5"/>
        <v>LNN2</v>
      </c>
      <c r="B349" s="29" t="s">
        <v>23</v>
      </c>
      <c r="C349" s="30" t="s">
        <v>17</v>
      </c>
      <c r="D349" s="31" t="s">
        <v>38</v>
      </c>
      <c r="E349" s="20" t="s">
        <v>48</v>
      </c>
      <c r="F349" s="20">
        <v>1.61</v>
      </c>
      <c r="G349" s="20">
        <v>0</v>
      </c>
      <c r="H349" s="20">
        <v>1.05</v>
      </c>
      <c r="I349" s="20">
        <v>0.5</v>
      </c>
      <c r="J349" s="20">
        <v>0</v>
      </c>
      <c r="K349" s="20">
        <v>3.1574</v>
      </c>
      <c r="L349" s="16"/>
      <c r="M349" s="16"/>
      <c r="N349" s="16"/>
      <c r="O349" s="16"/>
      <c r="P349" s="16"/>
      <c r="Q349" s="16"/>
      <c r="R349" s="16"/>
      <c r="S349" s="22"/>
      <c r="T349" s="190"/>
    </row>
    <row r="350" spans="1:20" ht="27" hidden="1" thickBot="1">
      <c r="A350" s="58" t="str">
        <f t="shared" si="5"/>
        <v>老</v>
      </c>
      <c r="B350" s="29" t="s">
        <v>23</v>
      </c>
      <c r="C350" s="30" t="s">
        <v>17</v>
      </c>
      <c r="D350" s="31" t="s">
        <v>38</v>
      </c>
      <c r="E350" s="20" t="s">
        <v>47</v>
      </c>
      <c r="F350" s="20">
        <v>1.61</v>
      </c>
      <c r="G350" s="20">
        <v>0.28000000000000003</v>
      </c>
      <c r="H350" s="20">
        <v>1.01</v>
      </c>
      <c r="I350" s="20">
        <v>0.25</v>
      </c>
      <c r="J350" s="20">
        <v>0</v>
      </c>
      <c r="K350" s="20">
        <v>3.1514000000000002</v>
      </c>
      <c r="L350" s="16"/>
      <c r="M350" s="16"/>
      <c r="N350" s="16"/>
      <c r="O350" s="16"/>
      <c r="P350" s="16"/>
      <c r="Q350" s="16"/>
      <c r="R350" s="16"/>
      <c r="S350" s="22"/>
      <c r="T350" s="190"/>
    </row>
    <row r="351" spans="1:20" ht="27" hidden="1" thickBot="1">
      <c r="A351" s="58" t="str">
        <f t="shared" si="5"/>
        <v>老年11</v>
      </c>
      <c r="B351" s="29" t="s">
        <v>23</v>
      </c>
      <c r="C351" s="30" t="s">
        <v>17</v>
      </c>
      <c r="D351" s="31" t="s">
        <v>38</v>
      </c>
      <c r="E351" s="20" t="s">
        <v>57</v>
      </c>
      <c r="F351" s="20">
        <v>1.61</v>
      </c>
      <c r="G351" s="20">
        <v>0</v>
      </c>
      <c r="H351" s="20">
        <v>1.01</v>
      </c>
      <c r="I351" s="20">
        <v>0.5</v>
      </c>
      <c r="J351" s="20">
        <v>0</v>
      </c>
      <c r="K351" s="20">
        <v>3.1236999999999999</v>
      </c>
      <c r="L351" s="16"/>
      <c r="M351" s="16"/>
      <c r="N351" s="16"/>
      <c r="O351" s="16"/>
      <c r="P351" s="16"/>
      <c r="Q351" s="16"/>
      <c r="R351" s="16"/>
      <c r="S351" s="22"/>
      <c r="T351" s="190"/>
    </row>
    <row r="352" spans="1:20" ht="40.200000000000003" hidden="1" thickBot="1">
      <c r="A352" s="58" t="str">
        <f t="shared" si="5"/>
        <v>42</v>
      </c>
      <c r="B352" s="29" t="s">
        <v>23</v>
      </c>
      <c r="C352" s="30" t="s">
        <v>17</v>
      </c>
      <c r="D352" s="31" t="s">
        <v>38</v>
      </c>
      <c r="E352" s="20" t="s">
        <v>208</v>
      </c>
      <c r="F352" s="20">
        <v>1.61</v>
      </c>
      <c r="G352" s="20">
        <v>0</v>
      </c>
      <c r="H352" s="20">
        <v>1.01</v>
      </c>
      <c r="I352" s="20">
        <v>0.5</v>
      </c>
      <c r="J352" s="20">
        <v>0</v>
      </c>
      <c r="K352" s="20">
        <v>3.1236999999999999</v>
      </c>
      <c r="L352" s="16"/>
      <c r="M352" s="16"/>
      <c r="N352" s="16"/>
      <c r="O352" s="16"/>
      <c r="P352" s="16"/>
      <c r="Q352" s="16"/>
      <c r="R352" s="16"/>
      <c r="S352" s="22"/>
      <c r="T352" s="190"/>
    </row>
    <row r="353" spans="1:20" ht="40.200000000000003" hidden="1" thickBot="1">
      <c r="A353" s="58" t="str">
        <f t="shared" si="5"/>
        <v>老松1</v>
      </c>
      <c r="B353" s="29" t="s">
        <v>23</v>
      </c>
      <c r="C353" s="30" t="s">
        <v>17</v>
      </c>
      <c r="D353" s="31" t="s">
        <v>38</v>
      </c>
      <c r="E353" s="59" t="s">
        <v>42</v>
      </c>
      <c r="F353" s="20">
        <v>1.61</v>
      </c>
      <c r="G353" s="20">
        <v>0.14000000000000001</v>
      </c>
      <c r="H353" s="20">
        <v>1.01</v>
      </c>
      <c r="I353" s="20">
        <v>0.25</v>
      </c>
      <c r="J353" s="20">
        <v>0</v>
      </c>
      <c r="K353" s="20">
        <v>3.0164</v>
      </c>
      <c r="L353" s="16"/>
      <c r="M353" s="16"/>
      <c r="N353" s="16"/>
      <c r="O353" s="16"/>
      <c r="P353" s="16"/>
      <c r="Q353" s="16"/>
      <c r="R353" s="16"/>
      <c r="S353" s="22"/>
      <c r="T353" s="190"/>
    </row>
    <row r="354" spans="1:20" ht="53.4" hidden="1" thickBot="1">
      <c r="A354" s="58" t="str">
        <f t="shared" si="5"/>
        <v>l121</v>
      </c>
      <c r="B354" s="29" t="s">
        <v>23</v>
      </c>
      <c r="C354" s="30" t="s">
        <v>17</v>
      </c>
      <c r="D354" s="31" t="s">
        <v>38</v>
      </c>
      <c r="E354" s="20" t="s">
        <v>44</v>
      </c>
      <c r="F354" s="20">
        <v>1.61</v>
      </c>
      <c r="G354" s="20">
        <v>0.14000000000000001</v>
      </c>
      <c r="H354" s="20">
        <v>1.01</v>
      </c>
      <c r="I354" s="20">
        <v>0.25</v>
      </c>
      <c r="J354" s="20">
        <v>0</v>
      </c>
      <c r="K354" s="20">
        <v>3.0125000000000002</v>
      </c>
      <c r="L354" s="16"/>
      <c r="M354" s="16"/>
      <c r="N354" s="16"/>
      <c r="O354" s="16"/>
      <c r="P354" s="16"/>
      <c r="Q354" s="16"/>
      <c r="R354" s="16"/>
      <c r="S354" s="22"/>
      <c r="T354" s="190"/>
    </row>
    <row r="355" spans="1:20" ht="40.200000000000003" hidden="1" thickBot="1">
      <c r="A355" s="58" t="str">
        <f t="shared" si="5"/>
        <v>老年01</v>
      </c>
      <c r="B355" s="29" t="s">
        <v>23</v>
      </c>
      <c r="C355" s="30" t="s">
        <v>17</v>
      </c>
      <c r="D355" s="31" t="s">
        <v>38</v>
      </c>
      <c r="E355" s="20" t="s">
        <v>54</v>
      </c>
      <c r="F355" s="20">
        <v>1.61</v>
      </c>
      <c r="G355" s="20">
        <v>0</v>
      </c>
      <c r="H355" s="20">
        <v>1.01</v>
      </c>
      <c r="I355" s="20">
        <v>0.25</v>
      </c>
      <c r="J355" s="20">
        <v>0</v>
      </c>
      <c r="K355" s="20">
        <v>2.8744999999999998</v>
      </c>
      <c r="L355" s="16"/>
      <c r="M355" s="16"/>
      <c r="N355" s="16"/>
      <c r="O355" s="16"/>
      <c r="P355" s="16"/>
      <c r="Q355" s="16"/>
      <c r="R355" s="16"/>
      <c r="S355" s="22"/>
      <c r="T355" s="190"/>
    </row>
    <row r="356" spans="1:20" ht="40.200000000000003" hidden="1" thickBot="1">
      <c r="A356" s="58" t="str">
        <f t="shared" si="5"/>
        <v>LN1</v>
      </c>
      <c r="B356" s="29" t="s">
        <v>23</v>
      </c>
      <c r="C356" s="30" t="s">
        <v>17</v>
      </c>
      <c r="D356" s="31" t="s">
        <v>38</v>
      </c>
      <c r="E356" s="20" t="s">
        <v>49</v>
      </c>
      <c r="F356" s="20">
        <v>1.61</v>
      </c>
      <c r="G356" s="20">
        <v>0</v>
      </c>
      <c r="H356" s="20">
        <v>1.01</v>
      </c>
      <c r="I356" s="20">
        <v>0.25</v>
      </c>
      <c r="J356" s="20">
        <v>0</v>
      </c>
      <c r="K356" s="20">
        <v>2.8736999999999999</v>
      </c>
      <c r="L356" s="16"/>
      <c r="M356" s="16"/>
      <c r="N356" s="16"/>
      <c r="O356" s="16"/>
      <c r="P356" s="16"/>
      <c r="Q356" s="16"/>
      <c r="R356" s="16"/>
      <c r="S356" s="22"/>
      <c r="T356" s="190"/>
    </row>
    <row r="357" spans="1:20" ht="27" hidden="1" thickBot="1">
      <c r="A357" s="58" t="str">
        <f t="shared" si="5"/>
        <v>老年A</v>
      </c>
      <c r="B357" s="29" t="s">
        <v>23</v>
      </c>
      <c r="C357" s="30" t="s">
        <v>17</v>
      </c>
      <c r="D357" s="31" t="s">
        <v>38</v>
      </c>
      <c r="E357" s="20" t="s">
        <v>56</v>
      </c>
      <c r="F357" s="20">
        <v>1.61</v>
      </c>
      <c r="G357" s="20">
        <v>0</v>
      </c>
      <c r="H357" s="20">
        <v>1.01</v>
      </c>
      <c r="I357" s="20">
        <v>0.25</v>
      </c>
      <c r="J357" s="20">
        <v>0</v>
      </c>
      <c r="K357" s="20">
        <v>2.8736999999999999</v>
      </c>
      <c r="L357" s="16"/>
      <c r="M357" s="16"/>
      <c r="N357" s="16"/>
      <c r="O357" s="16"/>
      <c r="P357" s="16"/>
      <c r="Q357" s="16"/>
      <c r="R357" s="16"/>
      <c r="S357" s="22"/>
      <c r="T357" s="190"/>
    </row>
    <row r="358" spans="1:20" ht="40.200000000000003" hidden="1" thickBot="1">
      <c r="A358" s="58" t="str">
        <f t="shared" si="5"/>
        <v>11老年</v>
      </c>
      <c r="B358" s="29" t="s">
        <v>23</v>
      </c>
      <c r="C358" s="30" t="s">
        <v>17</v>
      </c>
      <c r="D358" s="31" t="s">
        <v>38</v>
      </c>
      <c r="E358" s="20" t="s">
        <v>55</v>
      </c>
      <c r="F358" s="20">
        <v>1.61</v>
      </c>
      <c r="G358" s="20">
        <v>0</v>
      </c>
      <c r="H358" s="20">
        <v>1.01</v>
      </c>
      <c r="I358" s="20">
        <v>0.25</v>
      </c>
      <c r="J358" s="20">
        <v>0</v>
      </c>
      <c r="K358" s="20">
        <v>2.8736999999999999</v>
      </c>
      <c r="L358" s="16"/>
      <c r="M358" s="16"/>
      <c r="N358" s="16"/>
      <c r="O358" s="16"/>
      <c r="P358" s="16"/>
      <c r="Q358" s="16"/>
      <c r="R358" s="16"/>
      <c r="S358" s="22"/>
      <c r="T358" s="190"/>
    </row>
    <row r="359" spans="1:20" ht="40.200000000000003" hidden="1" thickBot="1">
      <c r="A359" s="58" t="str">
        <f t="shared" si="5"/>
        <v>22老年</v>
      </c>
      <c r="B359" s="29" t="s">
        <v>23</v>
      </c>
      <c r="C359" s="30" t="s">
        <v>17</v>
      </c>
      <c r="D359" s="31" t="s">
        <v>38</v>
      </c>
      <c r="E359" s="20" t="s">
        <v>51</v>
      </c>
      <c r="F359" s="20">
        <v>1.61</v>
      </c>
      <c r="G359" s="20">
        <v>0</v>
      </c>
      <c r="H359" s="20">
        <v>1.01</v>
      </c>
      <c r="I359" s="20">
        <v>0.25</v>
      </c>
      <c r="J359" s="20">
        <v>0</v>
      </c>
      <c r="K359" s="20">
        <v>2.8736999999999999</v>
      </c>
      <c r="L359" s="16"/>
      <c r="M359" s="16"/>
      <c r="N359" s="16"/>
      <c r="O359" s="16"/>
      <c r="P359" s="16"/>
      <c r="Q359" s="16"/>
      <c r="R359" s="16"/>
      <c r="S359" s="22"/>
      <c r="T359" s="190"/>
    </row>
    <row r="360" spans="1:20" ht="40.200000000000003" hidden="1" thickBot="1">
      <c r="A360" s="58" t="str">
        <f t="shared" si="5"/>
        <v>丁11</v>
      </c>
      <c r="B360" s="29" t="s">
        <v>23</v>
      </c>
      <c r="C360" s="30" t="s">
        <v>17</v>
      </c>
      <c r="D360" s="31" t="s">
        <v>38</v>
      </c>
      <c r="E360" s="20" t="s">
        <v>46</v>
      </c>
      <c r="F360" s="20">
        <v>1.61</v>
      </c>
      <c r="G360" s="20">
        <v>0</v>
      </c>
      <c r="H360" s="20">
        <v>1.01</v>
      </c>
      <c r="I360" s="20">
        <v>0.25</v>
      </c>
      <c r="J360" s="20">
        <v>0</v>
      </c>
      <c r="K360" s="20">
        <v>2.8736999999999999</v>
      </c>
      <c r="L360" s="16"/>
      <c r="M360" s="16"/>
      <c r="N360" s="16"/>
      <c r="O360" s="16"/>
      <c r="P360" s="16"/>
      <c r="Q360" s="16"/>
      <c r="R360" s="16"/>
      <c r="S360" s="22"/>
      <c r="T360" s="190"/>
    </row>
    <row r="361" spans="1:20" ht="40.200000000000003" hidden="1" thickBot="1">
      <c r="A361" s="58" t="str">
        <f t="shared" si="5"/>
        <v>老年111</v>
      </c>
      <c r="B361" s="29" t="s">
        <v>23</v>
      </c>
      <c r="C361" s="30" t="s">
        <v>17</v>
      </c>
      <c r="D361" s="31" t="s">
        <v>38</v>
      </c>
      <c r="E361" s="20" t="s">
        <v>61</v>
      </c>
      <c r="F361" s="20">
        <v>1.61</v>
      </c>
      <c r="G361" s="20">
        <v>0</v>
      </c>
      <c r="H361" s="20">
        <v>1.01</v>
      </c>
      <c r="I361" s="20">
        <v>0.25</v>
      </c>
      <c r="J361" s="20">
        <v>0</v>
      </c>
      <c r="K361" s="20">
        <v>2.8736999999999999</v>
      </c>
      <c r="L361" s="16"/>
      <c r="M361" s="16"/>
      <c r="N361" s="16"/>
      <c r="O361" s="16"/>
      <c r="P361" s="16"/>
      <c r="Q361" s="16"/>
      <c r="R361" s="16"/>
      <c r="S361" s="22"/>
      <c r="T361" s="190"/>
    </row>
    <row r="362" spans="1:20" ht="40.200000000000003" hidden="1" thickBot="1">
      <c r="A362" s="58" t="str">
        <f t="shared" si="5"/>
        <v>LL1</v>
      </c>
      <c r="B362" s="29" t="s">
        <v>23</v>
      </c>
      <c r="C362" s="30" t="s">
        <v>17</v>
      </c>
      <c r="D362" s="31" t="s">
        <v>38</v>
      </c>
      <c r="E362" s="20" t="s">
        <v>62</v>
      </c>
      <c r="F362" s="20">
        <v>1.61</v>
      </c>
      <c r="G362" s="20">
        <v>0</v>
      </c>
      <c r="H362" s="20">
        <v>1.01</v>
      </c>
      <c r="I362" s="20">
        <v>0.25</v>
      </c>
      <c r="J362" s="20">
        <v>0</v>
      </c>
      <c r="K362" s="20">
        <v>2.8736999999999999</v>
      </c>
      <c r="L362" s="16"/>
      <c r="M362" s="16"/>
      <c r="N362" s="16"/>
      <c r="O362" s="16"/>
      <c r="P362" s="16"/>
      <c r="Q362" s="16"/>
      <c r="R362" s="16"/>
      <c r="S362" s="22"/>
      <c r="T362" s="190"/>
    </row>
    <row r="363" spans="1:20" ht="53.4" hidden="1" thickBot="1">
      <c r="A363" s="58" t="str">
        <f t="shared" si="5"/>
        <v>lll1</v>
      </c>
      <c r="B363" s="29" t="s">
        <v>23</v>
      </c>
      <c r="C363" s="30" t="s">
        <v>17</v>
      </c>
      <c r="D363" s="31" t="s">
        <v>38</v>
      </c>
      <c r="E363" s="20" t="s">
        <v>182</v>
      </c>
      <c r="F363" s="20">
        <v>1.61</v>
      </c>
      <c r="G363" s="20">
        <v>0</v>
      </c>
      <c r="H363" s="20">
        <v>1.01</v>
      </c>
      <c r="I363" s="20">
        <v>0.25</v>
      </c>
      <c r="J363" s="20">
        <v>0</v>
      </c>
      <c r="K363" s="20">
        <v>2.8736999999999999</v>
      </c>
      <c r="L363" s="16"/>
      <c r="M363" s="16"/>
      <c r="N363" s="16"/>
      <c r="O363" s="16"/>
      <c r="P363" s="16"/>
      <c r="Q363" s="16"/>
      <c r="R363" s="16"/>
      <c r="S363" s="22"/>
      <c r="T363" s="190"/>
    </row>
    <row r="364" spans="1:20" ht="40.200000000000003" hidden="1" thickBot="1">
      <c r="A364" s="58" t="str">
        <f t="shared" si="5"/>
        <v>1老</v>
      </c>
      <c r="B364" s="29" t="s">
        <v>23</v>
      </c>
      <c r="C364" s="30" t="s">
        <v>17</v>
      </c>
      <c r="D364" s="31" t="s">
        <v>38</v>
      </c>
      <c r="E364" s="20" t="s">
        <v>58</v>
      </c>
      <c r="F364" s="20">
        <v>1.61</v>
      </c>
      <c r="G364" s="20">
        <v>0</v>
      </c>
      <c r="H364" s="20">
        <v>1.01</v>
      </c>
      <c r="I364" s="20">
        <v>0.25</v>
      </c>
      <c r="J364" s="20">
        <v>0</v>
      </c>
      <c r="K364" s="20">
        <v>2.8736999999999999</v>
      </c>
      <c r="L364" s="16"/>
      <c r="M364" s="16"/>
      <c r="N364" s="16"/>
      <c r="O364" s="16"/>
      <c r="P364" s="16"/>
      <c r="Q364" s="16"/>
      <c r="R364" s="16"/>
      <c r="S364" s="22"/>
      <c r="T364" s="190"/>
    </row>
    <row r="365" spans="1:20" ht="40.200000000000003" hidden="1" thickBot="1">
      <c r="A365" s="58" t="str">
        <f t="shared" si="5"/>
        <v>2老</v>
      </c>
      <c r="B365" s="29" t="s">
        <v>23</v>
      </c>
      <c r="C365" s="30" t="s">
        <v>17</v>
      </c>
      <c r="D365" s="31" t="s">
        <v>38</v>
      </c>
      <c r="E365" s="20" t="s">
        <v>59</v>
      </c>
      <c r="F365" s="20">
        <v>1.61</v>
      </c>
      <c r="G365" s="20">
        <v>0</v>
      </c>
      <c r="H365" s="20">
        <v>1.01</v>
      </c>
      <c r="I365" s="20">
        <v>0.25</v>
      </c>
      <c r="J365" s="20">
        <v>0</v>
      </c>
      <c r="K365" s="20">
        <v>2.8736999999999999</v>
      </c>
      <c r="L365" s="16"/>
      <c r="M365" s="16"/>
      <c r="N365" s="16"/>
      <c r="O365" s="16"/>
      <c r="P365" s="16"/>
      <c r="Q365" s="16"/>
      <c r="R365" s="16"/>
      <c r="S365" s="22"/>
      <c r="T365" s="190"/>
    </row>
    <row r="366" spans="1:20" ht="53.4" hidden="1" thickBot="1">
      <c r="A366" s="58" t="str">
        <f t="shared" si="5"/>
        <v>老年O1</v>
      </c>
      <c r="B366" s="29" t="s">
        <v>23</v>
      </c>
      <c r="C366" s="30" t="s">
        <v>17</v>
      </c>
      <c r="D366" s="31" t="s">
        <v>38</v>
      </c>
      <c r="E366" s="20" t="s">
        <v>60</v>
      </c>
      <c r="F366" s="20">
        <v>1.61</v>
      </c>
      <c r="G366" s="20">
        <v>0</v>
      </c>
      <c r="H366" s="20">
        <v>1.01</v>
      </c>
      <c r="I366" s="20">
        <v>0.25</v>
      </c>
      <c r="J366" s="20">
        <v>0</v>
      </c>
      <c r="K366" s="20">
        <v>2.8736999999999999</v>
      </c>
      <c r="L366" s="16"/>
      <c r="M366" s="16"/>
      <c r="N366" s="16"/>
      <c r="O366" s="16"/>
      <c r="P366" s="16"/>
      <c r="Q366" s="16"/>
      <c r="R366" s="16"/>
      <c r="S366" s="22"/>
      <c r="T366" s="190"/>
    </row>
    <row r="367" spans="1:20" ht="53.4" hidden="1" thickBot="1">
      <c r="A367" s="58" t="str">
        <f t="shared" si="5"/>
        <v>老一</v>
      </c>
      <c r="B367" s="29" t="s">
        <v>23</v>
      </c>
      <c r="C367" s="30" t="s">
        <v>17</v>
      </c>
      <c r="D367" s="31" t="s">
        <v>38</v>
      </c>
      <c r="E367" s="20" t="s">
        <v>53</v>
      </c>
      <c r="F367" s="20">
        <v>1.61</v>
      </c>
      <c r="G367" s="20">
        <v>0</v>
      </c>
      <c r="H367" s="20">
        <v>1.01</v>
      </c>
      <c r="I367" s="20">
        <v>0.25</v>
      </c>
      <c r="J367" s="20">
        <v>0</v>
      </c>
      <c r="K367" s="20">
        <v>2.8736999999999999</v>
      </c>
      <c r="L367" s="16"/>
      <c r="M367" s="16"/>
      <c r="N367" s="16"/>
      <c r="O367" s="16"/>
      <c r="P367" s="16"/>
      <c r="Q367" s="16"/>
      <c r="R367" s="16"/>
      <c r="S367" s="22"/>
      <c r="T367" s="190"/>
    </row>
    <row r="368" spans="1:20" ht="40.200000000000003" hidden="1" thickBot="1">
      <c r="A368" s="58" t="str">
        <f t="shared" si="5"/>
        <v>老老4</v>
      </c>
      <c r="B368" s="29" t="s">
        <v>23</v>
      </c>
      <c r="C368" s="30" t="s">
        <v>17</v>
      </c>
      <c r="D368" s="31" t="s">
        <v>38</v>
      </c>
      <c r="E368" s="20" t="s">
        <v>52</v>
      </c>
      <c r="F368" s="20">
        <v>1.61</v>
      </c>
      <c r="G368" s="20">
        <v>0</v>
      </c>
      <c r="H368" s="20">
        <v>1.01</v>
      </c>
      <c r="I368" s="20">
        <v>0.25</v>
      </c>
      <c r="J368" s="20">
        <v>0</v>
      </c>
      <c r="K368" s="20">
        <v>2.8736999999999999</v>
      </c>
      <c r="L368" s="16"/>
      <c r="M368" s="16"/>
      <c r="N368" s="16"/>
      <c r="O368" s="16"/>
      <c r="P368" s="16"/>
      <c r="Q368" s="16"/>
      <c r="R368" s="16"/>
      <c r="S368" s="22"/>
      <c r="T368" s="190"/>
    </row>
    <row r="369" spans="1:20" ht="27" hidden="1" thickBot="1">
      <c r="A369" s="58" t="str">
        <f t="shared" si="5"/>
        <v>老年22</v>
      </c>
      <c r="B369" s="29" t="s">
        <v>23</v>
      </c>
      <c r="C369" s="30" t="s">
        <v>17</v>
      </c>
      <c r="D369" s="31" t="s">
        <v>38</v>
      </c>
      <c r="E369" s="20" t="s">
        <v>63</v>
      </c>
      <c r="F369" s="20">
        <v>1.61</v>
      </c>
      <c r="G369" s="20">
        <v>0</v>
      </c>
      <c r="H369" s="20">
        <v>0.71</v>
      </c>
      <c r="I369" s="20">
        <v>0.5</v>
      </c>
      <c r="J369" s="20">
        <v>0</v>
      </c>
      <c r="K369" s="20">
        <v>2.8199000000000001</v>
      </c>
      <c r="L369" s="16"/>
      <c r="M369" s="16"/>
      <c r="N369" s="16"/>
      <c r="O369" s="16"/>
      <c r="P369" s="16"/>
      <c r="Q369" s="16"/>
      <c r="R369" s="16"/>
      <c r="S369" s="22"/>
      <c r="T369" s="190"/>
    </row>
    <row r="370" spans="1:20" ht="27" hidden="1" thickBot="1">
      <c r="A370" s="58" t="str">
        <f t="shared" si="5"/>
        <v>ln</v>
      </c>
      <c r="B370" s="29" t="s">
        <v>23</v>
      </c>
      <c r="C370" s="30" t="s">
        <v>17</v>
      </c>
      <c r="D370" s="31" t="s">
        <v>38</v>
      </c>
      <c r="E370" s="20" t="s">
        <v>64</v>
      </c>
      <c r="F370" s="20">
        <v>1.61</v>
      </c>
      <c r="G370" s="20">
        <v>0</v>
      </c>
      <c r="H370" s="20">
        <v>0.71</v>
      </c>
      <c r="I370" s="20">
        <v>0.5</v>
      </c>
      <c r="J370" s="20">
        <v>0</v>
      </c>
      <c r="K370" s="20">
        <v>2.8199000000000001</v>
      </c>
      <c r="L370" s="16"/>
      <c r="M370" s="16"/>
      <c r="N370" s="16"/>
      <c r="O370" s="16"/>
      <c r="P370" s="16"/>
      <c r="Q370" s="16"/>
      <c r="R370" s="16"/>
      <c r="S370" s="22"/>
      <c r="T370" s="190"/>
    </row>
    <row r="371" spans="1:20" ht="40.200000000000003" hidden="1" thickBot="1">
      <c r="A371" s="58" t="str">
        <f t="shared" si="5"/>
        <v>LL2</v>
      </c>
      <c r="B371" s="29" t="s">
        <v>23</v>
      </c>
      <c r="C371" s="30" t="s">
        <v>17</v>
      </c>
      <c r="D371" s="31" t="s">
        <v>38</v>
      </c>
      <c r="E371" s="20" t="s">
        <v>65</v>
      </c>
      <c r="F371" s="20">
        <v>1.61</v>
      </c>
      <c r="G371" s="20">
        <v>0</v>
      </c>
      <c r="H371" s="20">
        <v>0.71</v>
      </c>
      <c r="I371" s="20">
        <v>0.25</v>
      </c>
      <c r="J371" s="20">
        <v>0</v>
      </c>
      <c r="K371" s="20">
        <v>2.5699000000000001</v>
      </c>
      <c r="L371" s="16"/>
      <c r="M371" s="16"/>
      <c r="N371" s="16"/>
      <c r="O371" s="16"/>
      <c r="P371" s="16"/>
      <c r="Q371" s="16"/>
      <c r="R371" s="16"/>
      <c r="S371" s="22"/>
      <c r="T371" s="190"/>
    </row>
    <row r="372" spans="1:20" ht="40.200000000000003" hidden="1" thickBot="1">
      <c r="A372" s="58" t="str">
        <f t="shared" si="5"/>
        <v>老年222</v>
      </c>
      <c r="B372" s="29" t="s">
        <v>23</v>
      </c>
      <c r="C372" s="30" t="s">
        <v>17</v>
      </c>
      <c r="D372" s="31" t="s">
        <v>38</v>
      </c>
      <c r="E372" s="20" t="s">
        <v>66</v>
      </c>
      <c r="F372" s="20">
        <v>1.61</v>
      </c>
      <c r="G372" s="20">
        <v>0</v>
      </c>
      <c r="H372" s="20">
        <v>0.71</v>
      </c>
      <c r="I372" s="20">
        <v>0.25</v>
      </c>
      <c r="J372" s="20">
        <v>0</v>
      </c>
      <c r="K372" s="20">
        <v>2.5699000000000001</v>
      </c>
      <c r="L372" s="16"/>
      <c r="M372" s="16"/>
      <c r="N372" s="16"/>
      <c r="O372" s="16"/>
      <c r="P372" s="16"/>
      <c r="Q372" s="16"/>
      <c r="R372" s="16"/>
      <c r="S372" s="22"/>
      <c r="T372" s="190"/>
    </row>
    <row r="373" spans="1:20" ht="27" hidden="1" thickBot="1">
      <c r="A373" s="58" t="str">
        <f t="shared" si="5"/>
        <v>青212</v>
      </c>
      <c r="B373" s="29" t="s">
        <v>23</v>
      </c>
      <c r="C373" s="30" t="s">
        <v>17</v>
      </c>
      <c r="D373" s="32" t="s">
        <v>67</v>
      </c>
      <c r="E373" s="20" t="s">
        <v>68</v>
      </c>
      <c r="F373" s="20">
        <v>0.54</v>
      </c>
      <c r="G373" s="20">
        <v>1.21</v>
      </c>
      <c r="H373" s="20">
        <v>0.93</v>
      </c>
      <c r="I373" s="20">
        <v>0.28000000000000003</v>
      </c>
      <c r="J373" s="20">
        <v>0.51</v>
      </c>
      <c r="K373" s="20">
        <v>3.4611000000000001</v>
      </c>
      <c r="L373" s="16"/>
      <c r="M373" s="16"/>
      <c r="N373" s="16"/>
      <c r="O373" s="16"/>
      <c r="P373" s="16"/>
      <c r="Q373" s="16"/>
      <c r="R373" s="16"/>
      <c r="S373" s="22"/>
      <c r="T373" s="190"/>
    </row>
    <row r="374" spans="1:20" ht="40.200000000000003" hidden="1" thickBot="1">
      <c r="A374" s="58" t="str">
        <f t="shared" si="5"/>
        <v>青竹3</v>
      </c>
      <c r="B374" s="29" t="s">
        <v>23</v>
      </c>
      <c r="C374" s="30" t="s">
        <v>17</v>
      </c>
      <c r="D374" s="32" t="s">
        <v>67</v>
      </c>
      <c r="E374" s="59" t="s">
        <v>79</v>
      </c>
      <c r="F374" s="20">
        <v>0.54</v>
      </c>
      <c r="G374" s="20">
        <v>1.41</v>
      </c>
      <c r="H374" s="20">
        <v>0.65</v>
      </c>
      <c r="I374" s="20">
        <v>0.09</v>
      </c>
      <c r="J374" s="20">
        <v>0.55000000000000004</v>
      </c>
      <c r="K374" s="20">
        <v>3.2441</v>
      </c>
      <c r="L374" s="16"/>
      <c r="M374" s="16"/>
      <c r="N374" s="16"/>
      <c r="O374" s="16"/>
      <c r="P374" s="16"/>
      <c r="Q374" s="16"/>
      <c r="R374" s="16"/>
      <c r="S374" s="22"/>
      <c r="T374" s="190"/>
    </row>
    <row r="375" spans="1:20" ht="40.200000000000003" hidden="1" thickBot="1">
      <c r="A375" s="58" t="str">
        <f t="shared" si="5"/>
        <v>QS1</v>
      </c>
      <c r="B375" s="29" t="s">
        <v>23</v>
      </c>
      <c r="C375" s="30" t="s">
        <v>17</v>
      </c>
      <c r="D375" s="32" t="s">
        <v>67</v>
      </c>
      <c r="E375" s="20" t="s">
        <v>69</v>
      </c>
      <c r="F375" s="20">
        <v>0.54</v>
      </c>
      <c r="G375" s="20">
        <v>0.81</v>
      </c>
      <c r="H375" s="20">
        <v>0.96</v>
      </c>
      <c r="I375" s="20">
        <v>0.09</v>
      </c>
      <c r="J375" s="20">
        <v>0.55000000000000004</v>
      </c>
      <c r="K375" s="20">
        <v>2.9525000000000001</v>
      </c>
      <c r="L375" s="16"/>
      <c r="M375" s="16"/>
      <c r="N375" s="16"/>
      <c r="O375" s="16"/>
      <c r="P375" s="16"/>
      <c r="Q375" s="16"/>
      <c r="R375" s="16"/>
      <c r="S375" s="22"/>
      <c r="T375" s="190"/>
    </row>
    <row r="376" spans="1:20" ht="40.200000000000003" hidden="1" thickBot="1">
      <c r="A376" s="58" t="str">
        <f t="shared" si="5"/>
        <v>QS2</v>
      </c>
      <c r="B376" s="29" t="s">
        <v>23</v>
      </c>
      <c r="C376" s="30" t="s">
        <v>17</v>
      </c>
      <c r="D376" s="32" t="s">
        <v>67</v>
      </c>
      <c r="E376" s="20" t="s">
        <v>70</v>
      </c>
      <c r="F376" s="20">
        <v>0.54</v>
      </c>
      <c r="G376" s="20">
        <v>0.73</v>
      </c>
      <c r="H376" s="20">
        <v>0.93</v>
      </c>
      <c r="I376" s="20">
        <v>0.09</v>
      </c>
      <c r="J376" s="20">
        <v>0.48</v>
      </c>
      <c r="K376" s="20">
        <v>2.7663000000000002</v>
      </c>
      <c r="L376" s="16"/>
      <c r="M376" s="16"/>
      <c r="N376" s="16"/>
      <c r="O376" s="16"/>
      <c r="P376" s="16"/>
      <c r="Q376" s="16"/>
      <c r="R376" s="16"/>
      <c r="S376" s="22"/>
      <c r="T376" s="190"/>
    </row>
    <row r="377" spans="1:20" ht="27" hidden="1" thickBot="1">
      <c r="A377" s="58" t="str">
        <f t="shared" si="5"/>
        <v>Q1</v>
      </c>
      <c r="B377" s="29" t="s">
        <v>23</v>
      </c>
      <c r="C377" s="30" t="s">
        <v>17</v>
      </c>
      <c r="D377" s="32" t="s">
        <v>67</v>
      </c>
      <c r="E377" s="20" t="s">
        <v>72</v>
      </c>
      <c r="F377" s="20">
        <v>0.54</v>
      </c>
      <c r="G377" s="20">
        <v>0.68</v>
      </c>
      <c r="H377" s="20">
        <v>0.93</v>
      </c>
      <c r="I377" s="20">
        <v>0.09</v>
      </c>
      <c r="J377" s="20">
        <v>0.51</v>
      </c>
      <c r="K377" s="20">
        <v>2.7519999999999998</v>
      </c>
      <c r="L377" s="16"/>
      <c r="M377" s="16"/>
      <c r="N377" s="16"/>
      <c r="O377" s="16"/>
      <c r="P377" s="16"/>
      <c r="Q377" s="16"/>
      <c r="R377" s="16"/>
      <c r="S377" s="22"/>
      <c r="T377" s="190"/>
    </row>
    <row r="378" spans="1:20" ht="40.200000000000003" hidden="1" thickBot="1">
      <c r="A378" s="58" t="str">
        <f t="shared" si="5"/>
        <v>青书1</v>
      </c>
      <c r="B378" s="29" t="s">
        <v>23</v>
      </c>
      <c r="C378" s="30" t="s">
        <v>17</v>
      </c>
      <c r="D378" s="32" t="s">
        <v>67</v>
      </c>
      <c r="E378" s="20" t="s">
        <v>76</v>
      </c>
      <c r="F378" s="20">
        <v>0.54</v>
      </c>
      <c r="G378" s="20">
        <v>0.47</v>
      </c>
      <c r="H378" s="20">
        <v>0.93</v>
      </c>
      <c r="I378" s="20">
        <v>0.09</v>
      </c>
      <c r="J378" s="20">
        <v>0.66</v>
      </c>
      <c r="K378" s="20">
        <v>2.6928999999999998</v>
      </c>
      <c r="L378" s="16"/>
      <c r="M378" s="16"/>
      <c r="N378" s="16"/>
      <c r="O378" s="16"/>
      <c r="P378" s="16"/>
      <c r="Q378" s="16"/>
      <c r="R378" s="16"/>
      <c r="S378" s="22"/>
      <c r="T378" s="190"/>
    </row>
    <row r="379" spans="1:20" ht="40.200000000000003" hidden="1" thickBot="1">
      <c r="A379" s="58" t="str">
        <f t="shared" si="5"/>
        <v>青青1</v>
      </c>
      <c r="B379" s="29" t="s">
        <v>23</v>
      </c>
      <c r="C379" s="30" t="s">
        <v>17</v>
      </c>
      <c r="D379" s="32" t="s">
        <v>67</v>
      </c>
      <c r="E379" s="20" t="s">
        <v>73</v>
      </c>
      <c r="F379" s="20">
        <v>0.54</v>
      </c>
      <c r="G379" s="20">
        <v>0.54</v>
      </c>
      <c r="H379" s="20">
        <v>0.96</v>
      </c>
      <c r="I379" s="20">
        <v>0.09</v>
      </c>
      <c r="J379" s="20">
        <v>0.52</v>
      </c>
      <c r="K379" s="20">
        <v>2.6444000000000001</v>
      </c>
      <c r="L379" s="16"/>
      <c r="M379" s="16"/>
      <c r="N379" s="16"/>
      <c r="O379" s="16"/>
      <c r="P379" s="16"/>
      <c r="Q379" s="16"/>
      <c r="R379" s="16"/>
      <c r="S379" s="22"/>
      <c r="T379" s="190"/>
    </row>
    <row r="380" spans="1:20" ht="40.200000000000003" hidden="1" thickBot="1">
      <c r="A380" s="58" t="str">
        <f t="shared" si="5"/>
        <v>丙11</v>
      </c>
      <c r="B380" s="29" t="s">
        <v>23</v>
      </c>
      <c r="C380" s="30" t="s">
        <v>17</v>
      </c>
      <c r="D380" s="32" t="s">
        <v>67</v>
      </c>
      <c r="E380" s="20" t="s">
        <v>75</v>
      </c>
      <c r="F380" s="20">
        <v>0.54</v>
      </c>
      <c r="G380" s="20">
        <v>0.57999999999999996</v>
      </c>
      <c r="H380" s="20">
        <v>0.93</v>
      </c>
      <c r="I380" s="20">
        <v>0.09</v>
      </c>
      <c r="J380" s="20">
        <v>0.46</v>
      </c>
      <c r="K380" s="20">
        <v>2.6099000000000001</v>
      </c>
      <c r="L380" s="16"/>
      <c r="M380" s="16"/>
      <c r="N380" s="16"/>
      <c r="O380" s="16"/>
      <c r="P380" s="16"/>
      <c r="Q380" s="16"/>
      <c r="R380" s="16"/>
      <c r="S380" s="22"/>
      <c r="T380" s="190"/>
    </row>
    <row r="381" spans="1:20" ht="27" hidden="1" thickBot="1">
      <c r="A381" s="58" t="str">
        <f t="shared" si="5"/>
        <v>青年A1</v>
      </c>
      <c r="B381" s="29" t="s">
        <v>23</v>
      </c>
      <c r="C381" s="30" t="s">
        <v>17</v>
      </c>
      <c r="D381" s="32" t="s">
        <v>67</v>
      </c>
      <c r="E381" s="20" t="s">
        <v>92</v>
      </c>
      <c r="F381" s="20">
        <v>0.55000000000000004</v>
      </c>
      <c r="G381" s="20">
        <v>0.48</v>
      </c>
      <c r="H381" s="20">
        <v>0.93</v>
      </c>
      <c r="I381" s="20">
        <v>0.09</v>
      </c>
      <c r="J381" s="20">
        <v>0.53</v>
      </c>
      <c r="K381" s="20">
        <v>2.5878000000000001</v>
      </c>
      <c r="L381" s="16"/>
      <c r="M381" s="16"/>
      <c r="N381" s="16"/>
      <c r="O381" s="16"/>
      <c r="P381" s="16"/>
      <c r="Q381" s="16"/>
      <c r="R381" s="16"/>
      <c r="S381" s="22"/>
      <c r="T381" s="190"/>
    </row>
    <row r="382" spans="1:20" ht="27" hidden="1" thickBot="1">
      <c r="A382" s="58" t="str">
        <f t="shared" si="5"/>
        <v>青年A</v>
      </c>
      <c r="B382" s="29" t="s">
        <v>23</v>
      </c>
      <c r="C382" s="30" t="s">
        <v>17</v>
      </c>
      <c r="D382" s="32" t="s">
        <v>67</v>
      </c>
      <c r="E382" s="20" t="s">
        <v>71</v>
      </c>
      <c r="F382" s="20">
        <v>0.54</v>
      </c>
      <c r="G382" s="20">
        <v>0.34</v>
      </c>
      <c r="H382" s="20">
        <v>0.93</v>
      </c>
      <c r="I382" s="20">
        <v>0.09</v>
      </c>
      <c r="J382" s="20">
        <v>0.64</v>
      </c>
      <c r="K382" s="20">
        <v>2.5388000000000002</v>
      </c>
      <c r="L382" s="16"/>
      <c r="M382" s="16"/>
      <c r="N382" s="16"/>
      <c r="O382" s="16"/>
      <c r="P382" s="16"/>
      <c r="Q382" s="16"/>
      <c r="R382" s="16"/>
      <c r="S382" s="22"/>
      <c r="T382" s="190"/>
    </row>
    <row r="383" spans="1:20" ht="40.200000000000003" hidden="1" thickBot="1">
      <c r="A383" s="58" t="str">
        <f t="shared" si="5"/>
        <v>青年01</v>
      </c>
      <c r="B383" s="29" t="s">
        <v>23</v>
      </c>
      <c r="C383" s="30" t="s">
        <v>17</v>
      </c>
      <c r="D383" s="32" t="s">
        <v>67</v>
      </c>
      <c r="E383" s="20" t="s">
        <v>93</v>
      </c>
      <c r="F383" s="20">
        <v>0.54</v>
      </c>
      <c r="G383" s="20">
        <v>0.38</v>
      </c>
      <c r="H383" s="20">
        <v>0.96</v>
      </c>
      <c r="I383" s="20">
        <v>0.09</v>
      </c>
      <c r="J383" s="20">
        <v>0.54</v>
      </c>
      <c r="K383" s="20">
        <v>2.5137</v>
      </c>
      <c r="L383" s="16"/>
      <c r="M383" s="16"/>
      <c r="N383" s="16"/>
      <c r="O383" s="16"/>
      <c r="P383" s="16"/>
      <c r="Q383" s="16"/>
      <c r="R383" s="16"/>
      <c r="S383" s="22"/>
      <c r="T383" s="190"/>
    </row>
    <row r="384" spans="1:20" ht="53.4" hidden="1" thickBot="1">
      <c r="A384" s="58" t="str">
        <f t="shared" si="5"/>
        <v>青少年T1</v>
      </c>
      <c r="B384" s="29" t="s">
        <v>23</v>
      </c>
      <c r="C384" s="30" t="s">
        <v>17</v>
      </c>
      <c r="D384" s="32" t="s">
        <v>67</v>
      </c>
      <c r="E384" s="20" t="s">
        <v>84</v>
      </c>
      <c r="F384" s="20">
        <v>0.54</v>
      </c>
      <c r="G384" s="20">
        <v>0.5</v>
      </c>
      <c r="H384" s="20">
        <v>0.96</v>
      </c>
      <c r="I384" s="20">
        <v>0.09</v>
      </c>
      <c r="J384" s="20">
        <v>0.39</v>
      </c>
      <c r="K384" s="20">
        <v>2.4826999999999999</v>
      </c>
      <c r="L384" s="16"/>
      <c r="M384" s="16"/>
      <c r="N384" s="16"/>
      <c r="O384" s="16"/>
      <c r="P384" s="16"/>
      <c r="Q384" s="16"/>
      <c r="R384" s="16"/>
      <c r="S384" s="22"/>
      <c r="T384" s="190"/>
    </row>
    <row r="385" spans="1:20" ht="40.200000000000003" hidden="1" thickBot="1">
      <c r="A385" s="58" t="str">
        <f t="shared" si="5"/>
        <v>青年02</v>
      </c>
      <c r="B385" s="29" t="s">
        <v>23</v>
      </c>
      <c r="C385" s="30" t="s">
        <v>17</v>
      </c>
      <c r="D385" s="32" t="s">
        <v>67</v>
      </c>
      <c r="E385" s="20" t="s">
        <v>95</v>
      </c>
      <c r="F385" s="20">
        <v>0.54</v>
      </c>
      <c r="G385" s="20">
        <v>0.38</v>
      </c>
      <c r="H385" s="20">
        <v>0.93</v>
      </c>
      <c r="I385" s="20">
        <v>0.09</v>
      </c>
      <c r="J385" s="20">
        <v>0.52</v>
      </c>
      <c r="K385" s="20">
        <v>2.46</v>
      </c>
      <c r="L385" s="16"/>
      <c r="M385" s="16"/>
      <c r="N385" s="16"/>
      <c r="O385" s="16"/>
      <c r="P385" s="16"/>
      <c r="Q385" s="16"/>
      <c r="R385" s="16"/>
      <c r="S385" s="22"/>
      <c r="T385" s="190"/>
    </row>
    <row r="386" spans="1:20" ht="40.200000000000003" hidden="1" thickBot="1">
      <c r="A386" s="58" t="str">
        <f t="shared" si="5"/>
        <v>青年1</v>
      </c>
      <c r="B386" s="29" t="s">
        <v>23</v>
      </c>
      <c r="C386" s="30" t="s">
        <v>17</v>
      </c>
      <c r="D386" s="32" t="s">
        <v>67</v>
      </c>
      <c r="E386" s="20" t="s">
        <v>82</v>
      </c>
      <c r="F386" s="20">
        <v>0.54</v>
      </c>
      <c r="G386" s="20">
        <v>0.26</v>
      </c>
      <c r="H386" s="20">
        <v>0.96</v>
      </c>
      <c r="I386" s="20">
        <v>0.19</v>
      </c>
      <c r="J386" s="20">
        <v>0.5</v>
      </c>
      <c r="K386" s="20">
        <v>2.4438</v>
      </c>
      <c r="L386" s="16"/>
      <c r="M386" s="16"/>
      <c r="N386" s="16"/>
      <c r="O386" s="16"/>
      <c r="P386" s="16"/>
      <c r="Q386" s="16"/>
      <c r="R386" s="16"/>
      <c r="S386" s="22"/>
      <c r="T386" s="190"/>
    </row>
    <row r="387" spans="1:20" ht="53.4" hidden="1" thickBot="1">
      <c r="A387" s="58" t="str">
        <f t="shared" si="5"/>
        <v>青少年T2</v>
      </c>
      <c r="B387" s="29" t="s">
        <v>23</v>
      </c>
      <c r="C387" s="30" t="s">
        <v>17</v>
      </c>
      <c r="D387" s="32" t="s">
        <v>67</v>
      </c>
      <c r="E387" s="20" t="s">
        <v>89</v>
      </c>
      <c r="F387" s="20">
        <v>0.54</v>
      </c>
      <c r="G387" s="20">
        <v>0.5</v>
      </c>
      <c r="H387" s="20">
        <v>0.93</v>
      </c>
      <c r="I387" s="20">
        <v>0.09</v>
      </c>
      <c r="J387" s="20">
        <v>0.38</v>
      </c>
      <c r="K387" s="20">
        <v>2.4356</v>
      </c>
      <c r="L387" s="16"/>
      <c r="M387" s="16"/>
      <c r="N387" s="16"/>
      <c r="O387" s="16"/>
      <c r="P387" s="16"/>
      <c r="Q387" s="16"/>
      <c r="R387" s="16"/>
      <c r="S387" s="22"/>
      <c r="T387" s="190"/>
    </row>
    <row r="388" spans="1:20" ht="53.4" hidden="1" thickBot="1">
      <c r="A388" s="58" t="str">
        <f t="shared" si="5"/>
        <v>QSSS1</v>
      </c>
      <c r="B388" s="29" t="s">
        <v>23</v>
      </c>
      <c r="C388" s="30" t="s">
        <v>17</v>
      </c>
      <c r="D388" s="32" t="s">
        <v>67</v>
      </c>
      <c r="E388" s="20" t="s">
        <v>86</v>
      </c>
      <c r="F388" s="20">
        <v>0.54</v>
      </c>
      <c r="G388" s="20">
        <v>0.25</v>
      </c>
      <c r="H388" s="20">
        <v>0.93</v>
      </c>
      <c r="I388" s="20">
        <v>0.19</v>
      </c>
      <c r="J388" s="20">
        <v>0.53</v>
      </c>
      <c r="K388" s="20">
        <v>2.4325000000000001</v>
      </c>
      <c r="L388" s="16"/>
      <c r="M388" s="16"/>
      <c r="N388" s="16"/>
      <c r="O388" s="16"/>
      <c r="P388" s="16"/>
      <c r="Q388" s="16"/>
      <c r="R388" s="16"/>
      <c r="S388" s="22"/>
      <c r="T388" s="190"/>
    </row>
    <row r="389" spans="1:20" ht="53.4" hidden="1" thickBot="1">
      <c r="A389" s="58" t="str">
        <f t="shared" si="5"/>
        <v>qqq3</v>
      </c>
      <c r="B389" s="29" t="s">
        <v>23</v>
      </c>
      <c r="C389" s="30" t="s">
        <v>17</v>
      </c>
      <c r="D389" s="32" t="s">
        <v>67</v>
      </c>
      <c r="E389" s="20" t="s">
        <v>74</v>
      </c>
      <c r="F389" s="20">
        <v>0.54</v>
      </c>
      <c r="G389" s="20">
        <v>1.1000000000000001</v>
      </c>
      <c r="H389" s="20">
        <v>0.65</v>
      </c>
      <c r="I389" s="20">
        <v>0.09</v>
      </c>
      <c r="J389" s="20">
        <v>0</v>
      </c>
      <c r="K389" s="20">
        <v>2.3818999999999999</v>
      </c>
      <c r="L389" s="16"/>
      <c r="M389" s="16"/>
      <c r="N389" s="16"/>
      <c r="O389" s="16"/>
      <c r="P389" s="16"/>
      <c r="Q389" s="16"/>
      <c r="R389" s="16"/>
      <c r="S389" s="22"/>
      <c r="T389" s="190"/>
    </row>
    <row r="390" spans="1:20" ht="53.4" hidden="1" thickBot="1">
      <c r="A390" s="58" t="str">
        <f t="shared" si="5"/>
        <v>q1121</v>
      </c>
      <c r="B390" s="29" t="s">
        <v>23</v>
      </c>
      <c r="C390" s="30" t="s">
        <v>17</v>
      </c>
      <c r="D390" s="32" t="s">
        <v>67</v>
      </c>
      <c r="E390" s="20" t="s">
        <v>90</v>
      </c>
      <c r="F390" s="20">
        <v>0.54</v>
      </c>
      <c r="G390" s="20">
        <v>0.26</v>
      </c>
      <c r="H390" s="20">
        <v>0.96</v>
      </c>
      <c r="I390" s="20">
        <v>0.09</v>
      </c>
      <c r="J390" s="20">
        <v>0.51</v>
      </c>
      <c r="K390" s="20">
        <v>2.3552</v>
      </c>
      <c r="L390" s="16"/>
      <c r="M390" s="16"/>
      <c r="N390" s="16"/>
      <c r="O390" s="16"/>
      <c r="P390" s="16"/>
      <c r="Q390" s="16"/>
      <c r="R390" s="16"/>
      <c r="S390" s="22"/>
      <c r="T390" s="190"/>
    </row>
    <row r="391" spans="1:20" ht="27" hidden="1" thickBot="1">
      <c r="A391" s="58" t="str">
        <f t="shared" si="5"/>
        <v>青年22</v>
      </c>
      <c r="B391" s="29" t="s">
        <v>23</v>
      </c>
      <c r="C391" s="30" t="s">
        <v>17</v>
      </c>
      <c r="D391" s="32" t="s">
        <v>67</v>
      </c>
      <c r="E391" s="20" t="s">
        <v>80</v>
      </c>
      <c r="F391" s="20">
        <v>0.54</v>
      </c>
      <c r="G391" s="20">
        <v>0.2</v>
      </c>
      <c r="H391" s="20">
        <v>0.93</v>
      </c>
      <c r="I391" s="20">
        <v>0.19</v>
      </c>
      <c r="J391" s="20">
        <v>0.48</v>
      </c>
      <c r="K391" s="20">
        <v>2.3355000000000001</v>
      </c>
      <c r="L391" s="16"/>
      <c r="M391" s="16"/>
      <c r="N391" s="16"/>
      <c r="O391" s="16"/>
      <c r="P391" s="16"/>
      <c r="Q391" s="16"/>
      <c r="R391" s="16"/>
      <c r="S391" s="22"/>
      <c r="T391" s="190"/>
    </row>
    <row r="392" spans="1:20" ht="40.200000000000003" hidden="1" thickBot="1">
      <c r="A392" s="58" t="str">
        <f t="shared" si="5"/>
        <v>青年111</v>
      </c>
      <c r="B392" s="29" t="s">
        <v>23</v>
      </c>
      <c r="C392" s="30" t="s">
        <v>17</v>
      </c>
      <c r="D392" s="32" t="s">
        <v>67</v>
      </c>
      <c r="E392" s="20" t="s">
        <v>85</v>
      </c>
      <c r="F392" s="20">
        <v>0.54</v>
      </c>
      <c r="G392" s="20">
        <v>0.19</v>
      </c>
      <c r="H392" s="20">
        <v>0.93</v>
      </c>
      <c r="I392" s="20">
        <v>0.09</v>
      </c>
      <c r="J392" s="20">
        <v>0.57999999999999996</v>
      </c>
      <c r="K392" s="20">
        <v>2.3246000000000002</v>
      </c>
      <c r="L392" s="16"/>
      <c r="M392" s="16"/>
      <c r="N392" s="16"/>
      <c r="O392" s="16"/>
      <c r="P392" s="16"/>
      <c r="Q392" s="16"/>
      <c r="R392" s="16"/>
      <c r="S392" s="22"/>
      <c r="T392" s="190"/>
    </row>
    <row r="393" spans="1:20" ht="53.4" hidden="1" thickBot="1">
      <c r="A393" s="58" t="str">
        <f t="shared" si="5"/>
        <v>q212</v>
      </c>
      <c r="B393" s="29" t="s">
        <v>23</v>
      </c>
      <c r="C393" s="30" t="s">
        <v>17</v>
      </c>
      <c r="D393" s="32" t="s">
        <v>67</v>
      </c>
      <c r="E393" s="20" t="s">
        <v>91</v>
      </c>
      <c r="F393" s="20">
        <v>0.54</v>
      </c>
      <c r="G393" s="20">
        <v>0.26</v>
      </c>
      <c r="H393" s="20">
        <v>0.93</v>
      </c>
      <c r="I393" s="20">
        <v>0.09</v>
      </c>
      <c r="J393" s="20">
        <v>0.51</v>
      </c>
      <c r="K393" s="20">
        <v>2.3243999999999998</v>
      </c>
      <c r="L393" s="16"/>
      <c r="M393" s="16"/>
      <c r="N393" s="16"/>
      <c r="O393" s="16"/>
      <c r="P393" s="16"/>
      <c r="Q393" s="16"/>
      <c r="R393" s="16"/>
      <c r="S393" s="22"/>
      <c r="T393" s="190"/>
    </row>
    <row r="394" spans="1:20" ht="40.200000000000003" hidden="1" thickBot="1">
      <c r="A394" s="58" t="str">
        <f t="shared" si="5"/>
        <v>1青</v>
      </c>
      <c r="B394" s="29" t="s">
        <v>23</v>
      </c>
      <c r="C394" s="30" t="s">
        <v>17</v>
      </c>
      <c r="D394" s="32" t="s">
        <v>67</v>
      </c>
      <c r="E394" s="20" t="s">
        <v>99</v>
      </c>
      <c r="F394" s="20">
        <v>0.54</v>
      </c>
      <c r="G394" s="20">
        <v>0.16</v>
      </c>
      <c r="H394" s="20">
        <v>0.93</v>
      </c>
      <c r="I394" s="20">
        <v>0.09</v>
      </c>
      <c r="J394" s="20">
        <v>0.55000000000000004</v>
      </c>
      <c r="K394" s="20">
        <v>2.2740999999999998</v>
      </c>
      <c r="L394" s="16"/>
      <c r="M394" s="16"/>
      <c r="N394" s="16"/>
      <c r="O394" s="16"/>
      <c r="P394" s="16"/>
      <c r="Q394" s="16"/>
      <c r="R394" s="16"/>
      <c r="S394" s="22"/>
      <c r="T394" s="190"/>
    </row>
    <row r="395" spans="1:20" ht="40.200000000000003" hidden="1" thickBot="1">
      <c r="A395" s="58" t="str">
        <f t="shared" si="5"/>
        <v>qq1</v>
      </c>
      <c r="B395" s="29" t="s">
        <v>23</v>
      </c>
      <c r="C395" s="30" t="s">
        <v>17</v>
      </c>
      <c r="D395" s="32" t="s">
        <v>67</v>
      </c>
      <c r="E395" s="20" t="s">
        <v>88</v>
      </c>
      <c r="F395" s="20">
        <v>0.54</v>
      </c>
      <c r="G395" s="20">
        <v>0.2</v>
      </c>
      <c r="H395" s="20">
        <v>0.96</v>
      </c>
      <c r="I395" s="20">
        <v>0.09</v>
      </c>
      <c r="J395" s="20">
        <v>0.44</v>
      </c>
      <c r="K395" s="20">
        <v>2.2273000000000001</v>
      </c>
      <c r="L395" s="16"/>
      <c r="M395" s="16"/>
      <c r="N395" s="16"/>
      <c r="O395" s="16"/>
      <c r="P395" s="16"/>
      <c r="Q395" s="16"/>
      <c r="R395" s="16"/>
      <c r="S395" s="22"/>
      <c r="T395" s="190"/>
    </row>
    <row r="396" spans="1:20" ht="40.200000000000003" hidden="1" thickBot="1">
      <c r="A396" s="58" t="str">
        <f t="shared" si="5"/>
        <v>青年one</v>
      </c>
      <c r="B396" s="29" t="s">
        <v>23</v>
      </c>
      <c r="C396" s="30" t="s">
        <v>17</v>
      </c>
      <c r="D396" s="32" t="s">
        <v>67</v>
      </c>
      <c r="E396" s="20" t="s">
        <v>102</v>
      </c>
      <c r="F396" s="20">
        <v>0.54</v>
      </c>
      <c r="G396" s="20">
        <v>0.13</v>
      </c>
      <c r="H396" s="20">
        <v>0.93</v>
      </c>
      <c r="I396" s="20">
        <v>0.09</v>
      </c>
      <c r="J396" s="20">
        <v>0.52</v>
      </c>
      <c r="K396" s="20">
        <v>2.2141000000000002</v>
      </c>
      <c r="L396" s="16"/>
      <c r="M396" s="16"/>
      <c r="N396" s="16"/>
      <c r="O396" s="16"/>
      <c r="P396" s="16"/>
      <c r="Q396" s="16"/>
      <c r="R396" s="16"/>
      <c r="S396" s="22"/>
      <c r="T396" s="190"/>
    </row>
    <row r="397" spans="1:20" ht="40.200000000000003" hidden="1" thickBot="1">
      <c r="A397" s="58" t="str">
        <f t="shared" ref="A397:A460" si="6">SUBSTITUTE(MID(E397,1,FIND("(",E397)-2)," ","")</f>
        <v>31</v>
      </c>
      <c r="B397" s="29" t="s">
        <v>23</v>
      </c>
      <c r="C397" s="30" t="s">
        <v>17</v>
      </c>
      <c r="D397" s="32" t="s">
        <v>67</v>
      </c>
      <c r="E397" s="20" t="s">
        <v>209</v>
      </c>
      <c r="F397" s="20">
        <v>0.54</v>
      </c>
      <c r="G397" s="20">
        <v>0.06</v>
      </c>
      <c r="H397" s="20">
        <v>0.93</v>
      </c>
      <c r="I397" s="20">
        <v>0.19</v>
      </c>
      <c r="J397" s="20">
        <v>0.46</v>
      </c>
      <c r="K397" s="20">
        <v>2.1816</v>
      </c>
      <c r="L397" s="16"/>
      <c r="M397" s="16"/>
      <c r="N397" s="16"/>
      <c r="O397" s="16"/>
      <c r="P397" s="16"/>
      <c r="Q397" s="16"/>
      <c r="R397" s="16"/>
      <c r="S397" s="22"/>
      <c r="T397" s="190"/>
    </row>
    <row r="398" spans="1:20" ht="53.4" hidden="1" thickBot="1">
      <c r="A398" s="58" t="str">
        <f t="shared" si="6"/>
        <v>青二</v>
      </c>
      <c r="B398" s="29" t="s">
        <v>23</v>
      </c>
      <c r="C398" s="30" t="s">
        <v>17</v>
      </c>
      <c r="D398" s="32" t="s">
        <v>67</v>
      </c>
      <c r="E398" s="20" t="s">
        <v>87</v>
      </c>
      <c r="F398" s="20">
        <v>0.54</v>
      </c>
      <c r="G398" s="20">
        <v>0.08</v>
      </c>
      <c r="H398" s="20">
        <v>0.93</v>
      </c>
      <c r="I398" s="20">
        <v>0.09</v>
      </c>
      <c r="J398" s="20">
        <v>0.52</v>
      </c>
      <c r="K398" s="20">
        <v>2.1585000000000001</v>
      </c>
      <c r="L398" s="16"/>
      <c r="M398" s="16"/>
      <c r="N398" s="16"/>
      <c r="O398" s="16"/>
      <c r="P398" s="16"/>
      <c r="Q398" s="16"/>
      <c r="R398" s="16"/>
      <c r="S398" s="22"/>
      <c r="T398" s="190"/>
    </row>
    <row r="399" spans="1:20" ht="40.200000000000003" hidden="1" thickBot="1">
      <c r="A399" s="58" t="str">
        <f t="shared" si="6"/>
        <v>青竹2</v>
      </c>
      <c r="B399" s="29" t="s">
        <v>23</v>
      </c>
      <c r="C399" s="30" t="s">
        <v>17</v>
      </c>
      <c r="D399" s="32" t="s">
        <v>67</v>
      </c>
      <c r="E399" s="59" t="s">
        <v>100</v>
      </c>
      <c r="F399" s="20">
        <v>0.54</v>
      </c>
      <c r="G399" s="20">
        <v>0</v>
      </c>
      <c r="H399" s="20">
        <v>0.96</v>
      </c>
      <c r="I399" s="20">
        <v>0.09</v>
      </c>
      <c r="J399" s="20">
        <v>0.47</v>
      </c>
      <c r="K399" s="20">
        <v>2.0615999999999999</v>
      </c>
      <c r="L399" s="16"/>
      <c r="M399" s="16"/>
      <c r="N399" s="16"/>
      <c r="O399" s="16"/>
      <c r="P399" s="16"/>
      <c r="Q399" s="16"/>
      <c r="R399" s="16"/>
      <c r="S399" s="22"/>
      <c r="T399" s="190"/>
    </row>
    <row r="400" spans="1:20" ht="40.200000000000003" hidden="1" thickBot="1">
      <c r="A400" s="58" t="str">
        <f t="shared" si="6"/>
        <v>青竹1</v>
      </c>
      <c r="B400" s="29" t="s">
        <v>23</v>
      </c>
      <c r="C400" s="30" t="s">
        <v>17</v>
      </c>
      <c r="D400" s="32" t="s">
        <v>67</v>
      </c>
      <c r="E400" s="59" t="s">
        <v>104</v>
      </c>
      <c r="F400" s="20">
        <v>0.54</v>
      </c>
      <c r="G400" s="20">
        <v>0</v>
      </c>
      <c r="H400" s="20">
        <v>0.93</v>
      </c>
      <c r="I400" s="20">
        <v>0.09</v>
      </c>
      <c r="J400" s="20">
        <v>0.48</v>
      </c>
      <c r="K400" s="20">
        <v>2.0377000000000001</v>
      </c>
      <c r="L400" s="16"/>
      <c r="M400" s="16"/>
      <c r="N400" s="16"/>
      <c r="O400" s="16"/>
      <c r="P400" s="16"/>
      <c r="Q400" s="16"/>
      <c r="R400" s="16"/>
      <c r="S400" s="22"/>
      <c r="T400" s="190"/>
    </row>
    <row r="401" spans="1:20" ht="27" hidden="1" thickBot="1">
      <c r="A401" s="58" t="str">
        <f t="shared" si="6"/>
        <v>Q2</v>
      </c>
      <c r="B401" s="29" t="s">
        <v>23</v>
      </c>
      <c r="C401" s="30" t="s">
        <v>17</v>
      </c>
      <c r="D401" s="32" t="s">
        <v>67</v>
      </c>
      <c r="E401" s="20" t="s">
        <v>78</v>
      </c>
      <c r="F401" s="20">
        <v>0.54</v>
      </c>
      <c r="G401" s="20">
        <v>0.4</v>
      </c>
      <c r="H401" s="20">
        <v>0.96</v>
      </c>
      <c r="I401" s="20">
        <v>0.09</v>
      </c>
      <c r="J401" s="20">
        <v>0</v>
      </c>
      <c r="K401" s="20">
        <v>1.9895</v>
      </c>
      <c r="L401" s="16"/>
      <c r="M401" s="16"/>
      <c r="N401" s="16"/>
      <c r="O401" s="16"/>
      <c r="P401" s="16"/>
      <c r="Q401" s="16"/>
      <c r="R401" s="16"/>
      <c r="S401" s="22"/>
      <c r="T401" s="190"/>
    </row>
    <row r="402" spans="1:20" ht="40.200000000000003" hidden="1" thickBot="1">
      <c r="A402" s="58" t="str">
        <f t="shared" si="6"/>
        <v>青青2</v>
      </c>
      <c r="B402" s="29" t="s">
        <v>23</v>
      </c>
      <c r="C402" s="30" t="s">
        <v>17</v>
      </c>
      <c r="D402" s="32" t="s">
        <v>67</v>
      </c>
      <c r="E402" s="20" t="s">
        <v>77</v>
      </c>
      <c r="F402" s="20">
        <v>0.54</v>
      </c>
      <c r="G402" s="20">
        <v>0.4</v>
      </c>
      <c r="H402" s="20">
        <v>0.93</v>
      </c>
      <c r="I402" s="20">
        <v>0.09</v>
      </c>
      <c r="J402" s="20">
        <v>0</v>
      </c>
      <c r="K402" s="20">
        <v>1.9585999999999999</v>
      </c>
      <c r="L402" s="16"/>
      <c r="M402" s="16"/>
      <c r="N402" s="16"/>
      <c r="O402" s="16"/>
      <c r="P402" s="16"/>
      <c r="Q402" s="16"/>
      <c r="R402" s="16"/>
      <c r="S402" s="22"/>
      <c r="T402" s="190"/>
    </row>
    <row r="403" spans="1:20" ht="53.4" hidden="1" thickBot="1">
      <c r="A403" s="58" t="str">
        <f t="shared" si="6"/>
        <v>qqq1</v>
      </c>
      <c r="B403" s="29" t="s">
        <v>23</v>
      </c>
      <c r="C403" s="30" t="s">
        <v>17</v>
      </c>
      <c r="D403" s="32" t="s">
        <v>67</v>
      </c>
      <c r="E403" s="20" t="s">
        <v>113</v>
      </c>
      <c r="F403" s="20">
        <v>0.54</v>
      </c>
      <c r="G403" s="20">
        <v>0.16</v>
      </c>
      <c r="H403" s="20">
        <v>0.68</v>
      </c>
      <c r="I403" s="20">
        <v>0.09</v>
      </c>
      <c r="J403" s="20">
        <v>0.48</v>
      </c>
      <c r="K403" s="20">
        <v>1.9579</v>
      </c>
      <c r="L403" s="16"/>
      <c r="M403" s="16"/>
      <c r="N403" s="16"/>
      <c r="O403" s="16"/>
      <c r="P403" s="16"/>
      <c r="Q403" s="16"/>
      <c r="R403" s="16"/>
      <c r="S403" s="22"/>
      <c r="T403" s="190"/>
    </row>
    <row r="404" spans="1:20" ht="27" hidden="1" thickBot="1">
      <c r="A404" s="58" t="str">
        <f t="shared" si="6"/>
        <v>青年B</v>
      </c>
      <c r="B404" s="29" t="s">
        <v>23</v>
      </c>
      <c r="C404" s="30" t="s">
        <v>17</v>
      </c>
      <c r="D404" s="32" t="s">
        <v>67</v>
      </c>
      <c r="E404" s="20" t="s">
        <v>103</v>
      </c>
      <c r="F404" s="20">
        <v>0.54</v>
      </c>
      <c r="G404" s="20">
        <v>0</v>
      </c>
      <c r="H404" s="20">
        <v>0.96</v>
      </c>
      <c r="I404" s="20">
        <v>0.09</v>
      </c>
      <c r="J404" s="20">
        <v>0.28999999999999998</v>
      </c>
      <c r="K404" s="20">
        <v>1.8783000000000001</v>
      </c>
      <c r="L404" s="16"/>
      <c r="M404" s="16"/>
      <c r="N404" s="16"/>
      <c r="O404" s="16"/>
      <c r="P404" s="16"/>
      <c r="Q404" s="16"/>
      <c r="R404" s="16"/>
      <c r="S404" s="22"/>
      <c r="T404" s="190"/>
    </row>
    <row r="405" spans="1:20" ht="53.4" hidden="1" thickBot="1">
      <c r="A405" s="58" t="str">
        <f t="shared" si="6"/>
        <v>青一</v>
      </c>
      <c r="B405" s="29" t="s">
        <v>23</v>
      </c>
      <c r="C405" s="30" t="s">
        <v>17</v>
      </c>
      <c r="D405" s="32" t="s">
        <v>67</v>
      </c>
      <c r="E405" s="20" t="s">
        <v>105</v>
      </c>
      <c r="F405" s="20">
        <v>0.54</v>
      </c>
      <c r="G405" s="20">
        <v>0.08</v>
      </c>
      <c r="H405" s="20">
        <v>0.68</v>
      </c>
      <c r="I405" s="20">
        <v>0.09</v>
      </c>
      <c r="J405" s="20">
        <v>0.45</v>
      </c>
      <c r="K405" s="20">
        <v>1.8447</v>
      </c>
      <c r="L405" s="16"/>
      <c r="M405" s="16"/>
      <c r="N405" s="16"/>
      <c r="O405" s="16"/>
      <c r="P405" s="16"/>
      <c r="Q405" s="16"/>
      <c r="R405" s="16"/>
      <c r="S405" s="22"/>
      <c r="T405" s="190"/>
    </row>
    <row r="406" spans="1:20" ht="27" hidden="1" thickBot="1">
      <c r="A406" s="58" t="str">
        <f t="shared" si="6"/>
        <v>青年11</v>
      </c>
      <c r="B406" s="29" t="s">
        <v>23</v>
      </c>
      <c r="C406" s="30" t="s">
        <v>17</v>
      </c>
      <c r="D406" s="32" t="s">
        <v>67</v>
      </c>
      <c r="E406" s="20" t="s">
        <v>83</v>
      </c>
      <c r="F406" s="20">
        <v>0.54</v>
      </c>
      <c r="G406" s="20">
        <v>0.15</v>
      </c>
      <c r="H406" s="20">
        <v>0.96</v>
      </c>
      <c r="I406" s="20">
        <v>0.19</v>
      </c>
      <c r="J406" s="20">
        <v>0</v>
      </c>
      <c r="K406" s="20">
        <v>1.8333999999999999</v>
      </c>
      <c r="L406" s="16"/>
      <c r="M406" s="16"/>
      <c r="N406" s="16"/>
      <c r="O406" s="16"/>
      <c r="P406" s="16"/>
      <c r="Q406" s="16"/>
      <c r="R406" s="16"/>
      <c r="S406" s="22"/>
      <c r="T406" s="190"/>
    </row>
    <row r="407" spans="1:20" ht="40.200000000000003" hidden="1" thickBot="1">
      <c r="A407" s="58" t="str">
        <f t="shared" si="6"/>
        <v>qq2</v>
      </c>
      <c r="B407" s="29" t="s">
        <v>23</v>
      </c>
      <c r="C407" s="30" t="s">
        <v>17</v>
      </c>
      <c r="D407" s="32" t="s">
        <v>67</v>
      </c>
      <c r="E407" s="20" t="s">
        <v>94</v>
      </c>
      <c r="F407" s="20">
        <v>0.54</v>
      </c>
      <c r="G407" s="20">
        <v>0.25</v>
      </c>
      <c r="H407" s="20">
        <v>0.93</v>
      </c>
      <c r="I407" s="20">
        <v>0.09</v>
      </c>
      <c r="J407" s="20">
        <v>0</v>
      </c>
      <c r="K407" s="20">
        <v>1.8097000000000001</v>
      </c>
      <c r="L407" s="16"/>
      <c r="M407" s="16"/>
      <c r="N407" s="16"/>
      <c r="O407" s="16"/>
      <c r="P407" s="16"/>
      <c r="Q407" s="16"/>
      <c r="R407" s="16"/>
      <c r="S407" s="22"/>
      <c r="T407" s="190"/>
    </row>
    <row r="408" spans="1:20" ht="53.4" hidden="1" thickBot="1">
      <c r="A408" s="58" t="str">
        <f t="shared" si="6"/>
        <v>青少年T3</v>
      </c>
      <c r="B408" s="29" t="s">
        <v>23</v>
      </c>
      <c r="C408" s="30" t="s">
        <v>17</v>
      </c>
      <c r="D408" s="32" t="s">
        <v>67</v>
      </c>
      <c r="E408" s="20" t="s">
        <v>110</v>
      </c>
      <c r="F408" s="20">
        <v>0.54</v>
      </c>
      <c r="G408" s="20">
        <v>0.5</v>
      </c>
      <c r="H408" s="20">
        <v>0.65</v>
      </c>
      <c r="I408" s="20">
        <v>0.09</v>
      </c>
      <c r="J408" s="20">
        <v>0</v>
      </c>
      <c r="K408" s="20">
        <v>1.7823</v>
      </c>
      <c r="L408" s="16"/>
      <c r="M408" s="16"/>
      <c r="N408" s="16"/>
      <c r="O408" s="16"/>
      <c r="P408" s="16"/>
      <c r="Q408" s="16"/>
      <c r="R408" s="16"/>
      <c r="S408" s="22"/>
      <c r="T408" s="190"/>
    </row>
    <row r="409" spans="1:20" ht="53.4" hidden="1" thickBot="1">
      <c r="A409" s="58" t="str">
        <f t="shared" si="6"/>
        <v>QSNN2</v>
      </c>
      <c r="B409" s="29" t="s">
        <v>23</v>
      </c>
      <c r="C409" s="30" t="s">
        <v>17</v>
      </c>
      <c r="D409" s="32" t="s">
        <v>67</v>
      </c>
      <c r="E409" s="20" t="s">
        <v>107</v>
      </c>
      <c r="F409" s="20">
        <v>0.54</v>
      </c>
      <c r="G409" s="20">
        <v>0</v>
      </c>
      <c r="H409" s="20">
        <v>0.96</v>
      </c>
      <c r="I409" s="20">
        <v>0.19</v>
      </c>
      <c r="J409" s="20">
        <v>0</v>
      </c>
      <c r="K409" s="20">
        <v>1.6845000000000001</v>
      </c>
      <c r="L409" s="16"/>
      <c r="M409" s="16"/>
      <c r="N409" s="16"/>
      <c r="O409" s="16"/>
      <c r="P409" s="16"/>
      <c r="Q409" s="16"/>
      <c r="R409" s="16"/>
      <c r="S409" s="22"/>
      <c r="T409" s="190"/>
    </row>
    <row r="410" spans="1:20" ht="27" hidden="1" thickBot="1">
      <c r="A410" s="58" t="str">
        <f t="shared" si="6"/>
        <v>青2</v>
      </c>
      <c r="B410" s="29" t="s">
        <v>23</v>
      </c>
      <c r="C410" s="30" t="s">
        <v>17</v>
      </c>
      <c r="D410" s="32" t="s">
        <v>67</v>
      </c>
      <c r="E410" s="20" t="s">
        <v>108</v>
      </c>
      <c r="F410" s="20">
        <v>0.54</v>
      </c>
      <c r="G410" s="20">
        <v>0.1</v>
      </c>
      <c r="H410" s="20">
        <v>0.93</v>
      </c>
      <c r="I410" s="20">
        <v>0.09</v>
      </c>
      <c r="J410" s="20">
        <v>0</v>
      </c>
      <c r="K410" s="20">
        <v>1.6603000000000001</v>
      </c>
      <c r="L410" s="16"/>
      <c r="M410" s="16"/>
      <c r="N410" s="16"/>
      <c r="O410" s="16"/>
      <c r="P410" s="16"/>
      <c r="Q410" s="16"/>
      <c r="R410" s="16"/>
      <c r="S410" s="22"/>
      <c r="T410" s="190"/>
    </row>
    <row r="411" spans="1:20" ht="40.200000000000003" hidden="1" thickBot="1">
      <c r="A411" s="58" t="str">
        <f t="shared" si="6"/>
        <v>22青年</v>
      </c>
      <c r="B411" s="29" t="s">
        <v>23</v>
      </c>
      <c r="C411" s="30" t="s">
        <v>17</v>
      </c>
      <c r="D411" s="32" t="s">
        <v>67</v>
      </c>
      <c r="E411" s="20" t="s">
        <v>106</v>
      </c>
      <c r="F411" s="20">
        <v>0.54</v>
      </c>
      <c r="G411" s="20">
        <v>0</v>
      </c>
      <c r="H411" s="20">
        <v>0.96</v>
      </c>
      <c r="I411" s="20">
        <v>0.09</v>
      </c>
      <c r="J411" s="20">
        <v>0</v>
      </c>
      <c r="K411" s="20">
        <v>1.5919000000000001</v>
      </c>
      <c r="L411" s="16"/>
      <c r="M411" s="16"/>
      <c r="N411" s="16"/>
      <c r="O411" s="16"/>
      <c r="P411" s="16"/>
      <c r="Q411" s="16"/>
      <c r="R411" s="16"/>
      <c r="S411" s="22"/>
      <c r="T411" s="190"/>
    </row>
    <row r="412" spans="1:20" ht="40.200000000000003" hidden="1" thickBot="1">
      <c r="A412" s="58" t="str">
        <f t="shared" si="6"/>
        <v>丙12</v>
      </c>
      <c r="B412" s="29" t="s">
        <v>23</v>
      </c>
      <c r="C412" s="30" t="s">
        <v>17</v>
      </c>
      <c r="D412" s="32" t="s">
        <v>67</v>
      </c>
      <c r="E412" s="20" t="s">
        <v>97</v>
      </c>
      <c r="F412" s="20">
        <v>0.54</v>
      </c>
      <c r="G412" s="20">
        <v>0</v>
      </c>
      <c r="H412" s="20">
        <v>0.96</v>
      </c>
      <c r="I412" s="20">
        <v>0.09</v>
      </c>
      <c r="J412" s="20">
        <v>0</v>
      </c>
      <c r="K412" s="20">
        <v>1.5919000000000001</v>
      </c>
      <c r="L412" s="16"/>
      <c r="M412" s="16"/>
      <c r="N412" s="16"/>
      <c r="O412" s="16"/>
      <c r="P412" s="16"/>
      <c r="Q412" s="16"/>
      <c r="R412" s="16"/>
      <c r="S412" s="22"/>
      <c r="T412" s="190"/>
    </row>
    <row r="413" spans="1:20" ht="40.200000000000003" hidden="1" thickBot="1">
      <c r="A413" s="58" t="str">
        <f t="shared" si="6"/>
        <v>QS3</v>
      </c>
      <c r="B413" s="29" t="s">
        <v>23</v>
      </c>
      <c r="C413" s="30" t="s">
        <v>17</v>
      </c>
      <c r="D413" s="32" t="s">
        <v>67</v>
      </c>
      <c r="E413" s="20" t="s">
        <v>96</v>
      </c>
      <c r="F413" s="20">
        <v>0.54</v>
      </c>
      <c r="G413" s="20">
        <v>0.3</v>
      </c>
      <c r="H413" s="20">
        <v>0.65</v>
      </c>
      <c r="I413" s="20">
        <v>0.09</v>
      </c>
      <c r="J413" s="20">
        <v>0</v>
      </c>
      <c r="K413" s="20">
        <v>1.5812999999999999</v>
      </c>
      <c r="L413" s="16"/>
      <c r="M413" s="16"/>
      <c r="N413" s="16"/>
      <c r="O413" s="16"/>
      <c r="P413" s="16"/>
      <c r="Q413" s="16"/>
      <c r="R413" s="16"/>
      <c r="S413" s="22"/>
      <c r="T413" s="190"/>
    </row>
    <row r="414" spans="1:20" ht="53.4" hidden="1" thickBot="1">
      <c r="A414" s="58" t="str">
        <f t="shared" si="6"/>
        <v>qqq2</v>
      </c>
      <c r="B414" s="29" t="s">
        <v>23</v>
      </c>
      <c r="C414" s="30" t="s">
        <v>17</v>
      </c>
      <c r="D414" s="32" t="s">
        <v>67</v>
      </c>
      <c r="E414" s="20" t="s">
        <v>109</v>
      </c>
      <c r="F414" s="20">
        <v>0.54</v>
      </c>
      <c r="G414" s="20">
        <v>0</v>
      </c>
      <c r="H414" s="20">
        <v>0.93</v>
      </c>
      <c r="I414" s="20">
        <v>0.09</v>
      </c>
      <c r="J414" s="20">
        <v>0</v>
      </c>
      <c r="K414" s="20">
        <v>1.5609999999999999</v>
      </c>
      <c r="L414" s="16"/>
      <c r="M414" s="16"/>
      <c r="N414" s="16"/>
      <c r="O414" s="16"/>
      <c r="P414" s="16"/>
      <c r="Q414" s="16"/>
      <c r="R414" s="16"/>
      <c r="S414" s="22"/>
      <c r="T414" s="190"/>
    </row>
    <row r="415" spans="1:20" ht="53.4" hidden="1" thickBot="1">
      <c r="A415" s="58" t="str">
        <f t="shared" si="6"/>
        <v>q112</v>
      </c>
      <c r="B415" s="29" t="s">
        <v>23</v>
      </c>
      <c r="C415" s="30" t="s">
        <v>17</v>
      </c>
      <c r="D415" s="32" t="s">
        <v>67</v>
      </c>
      <c r="E415" s="20" t="s">
        <v>112</v>
      </c>
      <c r="F415" s="20">
        <v>0.54</v>
      </c>
      <c r="G415" s="20">
        <v>0.22</v>
      </c>
      <c r="H415" s="20">
        <v>0.65</v>
      </c>
      <c r="I415" s="20">
        <v>0.09</v>
      </c>
      <c r="J415" s="20">
        <v>0</v>
      </c>
      <c r="K415" s="20">
        <v>1.5067999999999999</v>
      </c>
      <c r="L415" s="16"/>
      <c r="M415" s="16"/>
      <c r="N415" s="16"/>
      <c r="O415" s="16"/>
      <c r="P415" s="16"/>
      <c r="Q415" s="16"/>
      <c r="R415" s="16"/>
      <c r="S415" s="22"/>
      <c r="T415" s="190"/>
    </row>
    <row r="416" spans="1:20" ht="40.200000000000003" hidden="1" thickBot="1">
      <c r="A416" s="58" t="str">
        <f t="shared" si="6"/>
        <v>青年03</v>
      </c>
      <c r="B416" s="29" t="s">
        <v>23</v>
      </c>
      <c r="C416" s="30" t="s">
        <v>17</v>
      </c>
      <c r="D416" s="32" t="s">
        <v>67</v>
      </c>
      <c r="E416" s="20" t="s">
        <v>111</v>
      </c>
      <c r="F416" s="20">
        <v>0.54</v>
      </c>
      <c r="G416" s="20">
        <v>0.2</v>
      </c>
      <c r="H416" s="20">
        <v>0.65</v>
      </c>
      <c r="I416" s="20">
        <v>0.09</v>
      </c>
      <c r="J416" s="20">
        <v>0</v>
      </c>
      <c r="K416" s="20">
        <v>1.4846999999999999</v>
      </c>
      <c r="L416" s="16"/>
      <c r="M416" s="16"/>
      <c r="N416" s="16"/>
      <c r="O416" s="16"/>
      <c r="P416" s="16"/>
      <c r="Q416" s="16"/>
      <c r="R416" s="16"/>
      <c r="S416" s="22"/>
      <c r="T416" s="190"/>
    </row>
    <row r="417" spans="1:20" ht="27" hidden="1" thickBot="1">
      <c r="A417" s="58" t="str">
        <f t="shared" si="6"/>
        <v>青1</v>
      </c>
      <c r="B417" s="29" t="s">
        <v>23</v>
      </c>
      <c r="C417" s="30" t="s">
        <v>17</v>
      </c>
      <c r="D417" s="32" t="s">
        <v>67</v>
      </c>
      <c r="E417" s="20" t="s">
        <v>115</v>
      </c>
      <c r="F417" s="20">
        <v>0.54</v>
      </c>
      <c r="G417" s="20">
        <v>0.1</v>
      </c>
      <c r="H417" s="20">
        <v>0.65</v>
      </c>
      <c r="I417" s="20">
        <v>0.09</v>
      </c>
      <c r="J417" s="20">
        <v>0</v>
      </c>
      <c r="K417" s="20">
        <v>1.3827</v>
      </c>
      <c r="L417" s="16"/>
      <c r="M417" s="16"/>
      <c r="N417" s="16"/>
      <c r="O417" s="16"/>
      <c r="P417" s="16"/>
      <c r="Q417" s="16"/>
      <c r="R417" s="16"/>
      <c r="S417" s="22"/>
      <c r="T417" s="190"/>
    </row>
    <row r="418" spans="1:20" ht="27" hidden="1" thickBot="1">
      <c r="A418" s="58" t="str">
        <f t="shared" si="6"/>
        <v>青年C</v>
      </c>
      <c r="B418" s="29" t="s">
        <v>23</v>
      </c>
      <c r="C418" s="30" t="s">
        <v>17</v>
      </c>
      <c r="D418" s="32" t="s">
        <v>67</v>
      </c>
      <c r="E418" s="20" t="s">
        <v>114</v>
      </c>
      <c r="F418" s="20">
        <v>0.54</v>
      </c>
      <c r="G418" s="20">
        <v>0</v>
      </c>
      <c r="H418" s="20">
        <v>0.37</v>
      </c>
      <c r="I418" s="20">
        <v>0.09</v>
      </c>
      <c r="J418" s="20">
        <v>0</v>
      </c>
      <c r="K418" s="20">
        <v>1.0059</v>
      </c>
      <c r="L418" s="16"/>
      <c r="M418" s="16"/>
      <c r="N418" s="16"/>
      <c r="O418" s="16"/>
      <c r="P418" s="16"/>
      <c r="Q418" s="16"/>
      <c r="R418" s="16"/>
      <c r="S418" s="22"/>
      <c r="T418" s="190"/>
    </row>
    <row r="419" spans="1:20" ht="27" hidden="1" thickBot="1">
      <c r="A419" s="58" t="str">
        <f t="shared" si="6"/>
        <v>白1121</v>
      </c>
      <c r="B419" s="29" t="s">
        <v>23</v>
      </c>
      <c r="C419" s="30" t="s">
        <v>17</v>
      </c>
      <c r="D419" s="32" t="s">
        <v>116</v>
      </c>
      <c r="E419" s="20" t="s">
        <v>117</v>
      </c>
      <c r="F419" s="20">
        <v>0.28999999999999998</v>
      </c>
      <c r="G419" s="20">
        <v>2.0699999999999998</v>
      </c>
      <c r="H419" s="20">
        <v>0.99</v>
      </c>
      <c r="I419" s="20">
        <v>0.25</v>
      </c>
      <c r="J419" s="20">
        <v>0.16</v>
      </c>
      <c r="K419" s="20">
        <v>3.7608000000000001</v>
      </c>
      <c r="L419" s="16"/>
      <c r="M419" s="16"/>
      <c r="N419" s="16"/>
      <c r="O419" s="16"/>
      <c r="P419" s="16"/>
      <c r="Q419" s="16"/>
      <c r="R419" s="16"/>
      <c r="S419" s="22"/>
      <c r="T419" s="190"/>
    </row>
    <row r="420" spans="1:20" ht="53.4" hidden="1" thickBot="1">
      <c r="A420" s="58" t="str">
        <f t="shared" si="6"/>
        <v>bbb1</v>
      </c>
      <c r="B420" s="29" t="s">
        <v>23</v>
      </c>
      <c r="C420" s="30" t="s">
        <v>17</v>
      </c>
      <c r="D420" s="32" t="s">
        <v>116</v>
      </c>
      <c r="E420" s="20" t="s">
        <v>120</v>
      </c>
      <c r="F420" s="20">
        <v>0.28999999999999998</v>
      </c>
      <c r="G420" s="20">
        <v>1.96</v>
      </c>
      <c r="H420" s="20">
        <v>0.99</v>
      </c>
      <c r="I420" s="20">
        <v>0.08</v>
      </c>
      <c r="J420" s="20">
        <v>0.1</v>
      </c>
      <c r="K420" s="20">
        <v>3.4281999999999999</v>
      </c>
      <c r="L420" s="16"/>
      <c r="M420" s="16"/>
      <c r="N420" s="16"/>
      <c r="O420" s="16"/>
      <c r="P420" s="16"/>
      <c r="Q420" s="16"/>
      <c r="R420" s="16"/>
      <c r="S420" s="22"/>
      <c r="T420" s="190"/>
    </row>
    <row r="421" spans="1:20" ht="40.200000000000003" hidden="1" thickBot="1">
      <c r="A421" s="58" t="str">
        <f t="shared" si="6"/>
        <v>白兰1</v>
      </c>
      <c r="B421" s="29" t="s">
        <v>23</v>
      </c>
      <c r="C421" s="30" t="s">
        <v>17</v>
      </c>
      <c r="D421" s="32" t="s">
        <v>116</v>
      </c>
      <c r="E421" s="59" t="s">
        <v>119</v>
      </c>
      <c r="F421" s="20">
        <v>0.28999999999999998</v>
      </c>
      <c r="G421" s="20">
        <v>1.83</v>
      </c>
      <c r="H421" s="20">
        <v>0.99</v>
      </c>
      <c r="I421" s="20">
        <v>0.08</v>
      </c>
      <c r="J421" s="20">
        <v>0.19</v>
      </c>
      <c r="K421" s="20">
        <v>3.3782999999999999</v>
      </c>
      <c r="L421" s="16"/>
      <c r="M421" s="16"/>
      <c r="N421" s="16"/>
      <c r="O421" s="16"/>
      <c r="P421" s="16"/>
      <c r="Q421" s="16"/>
      <c r="R421" s="16"/>
      <c r="S421" s="22"/>
      <c r="T421" s="190"/>
    </row>
    <row r="422" spans="1:20" ht="27" hidden="1" thickBot="1">
      <c r="A422" s="58" t="str">
        <f t="shared" si="6"/>
        <v>B1</v>
      </c>
      <c r="B422" s="29" t="s">
        <v>23</v>
      </c>
      <c r="C422" s="30" t="s">
        <v>17</v>
      </c>
      <c r="D422" s="32" t="s">
        <v>116</v>
      </c>
      <c r="E422" s="20" t="s">
        <v>121</v>
      </c>
      <c r="F422" s="20">
        <v>0.28999999999999998</v>
      </c>
      <c r="G422" s="20">
        <v>1.23</v>
      </c>
      <c r="H422" s="20">
        <v>0.99</v>
      </c>
      <c r="I422" s="20">
        <v>0.08</v>
      </c>
      <c r="J422" s="20">
        <v>0.32</v>
      </c>
      <c r="K422" s="20">
        <v>2.9091</v>
      </c>
      <c r="L422" s="16"/>
      <c r="M422" s="16"/>
      <c r="N422" s="16"/>
      <c r="O422" s="16"/>
      <c r="P422" s="16"/>
      <c r="Q422" s="16"/>
      <c r="R422" s="16"/>
      <c r="S422" s="22"/>
      <c r="T422" s="190"/>
    </row>
    <row r="423" spans="1:20" ht="40.200000000000003" hidden="1" thickBot="1">
      <c r="A423" s="58" t="str">
        <f t="shared" si="6"/>
        <v>白领one</v>
      </c>
      <c r="B423" s="29" t="s">
        <v>23</v>
      </c>
      <c r="C423" s="30" t="s">
        <v>17</v>
      </c>
      <c r="D423" s="32" t="s">
        <v>116</v>
      </c>
      <c r="E423" s="20" t="s">
        <v>126</v>
      </c>
      <c r="F423" s="20">
        <v>0.28999999999999998</v>
      </c>
      <c r="G423" s="20">
        <v>1.25</v>
      </c>
      <c r="H423" s="20">
        <v>0.99</v>
      </c>
      <c r="I423" s="20">
        <v>0.08</v>
      </c>
      <c r="J423" s="20">
        <v>0.16</v>
      </c>
      <c r="K423" s="20">
        <v>2.7749000000000001</v>
      </c>
      <c r="L423" s="16"/>
      <c r="M423" s="16"/>
      <c r="N423" s="16"/>
      <c r="O423" s="16"/>
      <c r="P423" s="16"/>
      <c r="Q423" s="16"/>
      <c r="R423" s="16"/>
      <c r="S423" s="22"/>
      <c r="T423" s="190"/>
    </row>
    <row r="424" spans="1:20" ht="40.200000000000003" hidden="1" thickBot="1">
      <c r="A424" s="58" t="str">
        <f t="shared" si="6"/>
        <v>白领222</v>
      </c>
      <c r="B424" s="29" t="s">
        <v>23</v>
      </c>
      <c r="C424" s="30" t="s">
        <v>17</v>
      </c>
      <c r="D424" s="32" t="s">
        <v>116</v>
      </c>
      <c r="E424" s="20" t="s">
        <v>118</v>
      </c>
      <c r="F424" s="20">
        <v>0.28999999999999998</v>
      </c>
      <c r="G424" s="20">
        <v>0</v>
      </c>
      <c r="H424" s="20">
        <v>2.36</v>
      </c>
      <c r="I424" s="20">
        <v>0.08</v>
      </c>
      <c r="J424" s="20">
        <v>0</v>
      </c>
      <c r="K424" s="20">
        <v>2.7315999999999998</v>
      </c>
      <c r="L424" s="16"/>
      <c r="M424" s="16"/>
      <c r="N424" s="16"/>
      <c r="O424" s="16"/>
      <c r="P424" s="16"/>
      <c r="Q424" s="16"/>
      <c r="R424" s="16"/>
      <c r="S424" s="22"/>
      <c r="T424" s="190"/>
    </row>
    <row r="425" spans="1:20" ht="40.200000000000003" hidden="1" thickBot="1">
      <c r="A425" s="58" t="str">
        <f t="shared" si="6"/>
        <v>乙11</v>
      </c>
      <c r="B425" s="29" t="s">
        <v>23</v>
      </c>
      <c r="C425" s="30" t="s">
        <v>17</v>
      </c>
      <c r="D425" s="32" t="s">
        <v>116</v>
      </c>
      <c r="E425" s="20" t="s">
        <v>122</v>
      </c>
      <c r="F425" s="20">
        <v>0.28999999999999998</v>
      </c>
      <c r="G425" s="20">
        <v>1.17</v>
      </c>
      <c r="H425" s="20">
        <v>0.99</v>
      </c>
      <c r="I425" s="20">
        <v>0.08</v>
      </c>
      <c r="J425" s="20">
        <v>0.16</v>
      </c>
      <c r="K425" s="20">
        <v>2.7025999999999999</v>
      </c>
      <c r="L425" s="16"/>
      <c r="M425" s="16"/>
      <c r="N425" s="16"/>
      <c r="O425" s="16"/>
      <c r="P425" s="16"/>
      <c r="Q425" s="16"/>
      <c r="R425" s="16"/>
      <c r="S425" s="22"/>
      <c r="T425" s="190"/>
    </row>
    <row r="426" spans="1:20" ht="40.200000000000003" hidden="1" thickBot="1">
      <c r="A426" s="58" t="str">
        <f t="shared" si="6"/>
        <v>BL1</v>
      </c>
      <c r="B426" s="29" t="s">
        <v>23</v>
      </c>
      <c r="C426" s="30" t="s">
        <v>17</v>
      </c>
      <c r="D426" s="32" t="s">
        <v>116</v>
      </c>
      <c r="E426" s="20" t="s">
        <v>127</v>
      </c>
      <c r="F426" s="20">
        <v>0.28999999999999998</v>
      </c>
      <c r="G426" s="20">
        <v>1.02</v>
      </c>
      <c r="H426" s="20">
        <v>0.99</v>
      </c>
      <c r="I426" s="20">
        <v>0.08</v>
      </c>
      <c r="J426" s="20">
        <v>0.19</v>
      </c>
      <c r="K426" s="20">
        <v>2.5718000000000001</v>
      </c>
      <c r="L426" s="16"/>
      <c r="M426" s="16"/>
      <c r="N426" s="16"/>
      <c r="O426" s="16"/>
      <c r="P426" s="16"/>
      <c r="Q426" s="16"/>
      <c r="R426" s="16"/>
      <c r="S426" s="22"/>
      <c r="T426" s="190"/>
    </row>
    <row r="427" spans="1:20" ht="53.4" hidden="1" thickBot="1">
      <c r="A427" s="58" t="str">
        <f t="shared" si="6"/>
        <v>白领W2</v>
      </c>
      <c r="B427" s="29" t="s">
        <v>23</v>
      </c>
      <c r="C427" s="30" t="s">
        <v>17</v>
      </c>
      <c r="D427" s="32" t="s">
        <v>116</v>
      </c>
      <c r="E427" s="20" t="s">
        <v>129</v>
      </c>
      <c r="F427" s="20">
        <v>0.28999999999999998</v>
      </c>
      <c r="G427" s="20">
        <v>1.03</v>
      </c>
      <c r="H427" s="20">
        <v>0.99</v>
      </c>
      <c r="I427" s="20">
        <v>0.08</v>
      </c>
      <c r="J427" s="20">
        <v>0</v>
      </c>
      <c r="K427" s="20">
        <v>2.3923999999999999</v>
      </c>
      <c r="L427" s="16"/>
      <c r="M427" s="16"/>
      <c r="N427" s="16"/>
      <c r="O427" s="16"/>
      <c r="P427" s="16"/>
      <c r="Q427" s="16"/>
      <c r="R427" s="16"/>
      <c r="S427" s="22"/>
      <c r="T427" s="190"/>
    </row>
    <row r="428" spans="1:20" ht="40.200000000000003" hidden="1" thickBot="1">
      <c r="A428" s="58" t="str">
        <f t="shared" si="6"/>
        <v>白领01</v>
      </c>
      <c r="B428" s="29" t="s">
        <v>23</v>
      </c>
      <c r="C428" s="30" t="s">
        <v>17</v>
      </c>
      <c r="D428" s="32" t="s">
        <v>116</v>
      </c>
      <c r="E428" s="20" t="s">
        <v>130</v>
      </c>
      <c r="F428" s="20">
        <v>0.28999999999999998</v>
      </c>
      <c r="G428" s="20">
        <v>0.75</v>
      </c>
      <c r="H428" s="20">
        <v>0.99</v>
      </c>
      <c r="I428" s="20">
        <v>0.08</v>
      </c>
      <c r="J428" s="20">
        <v>0.22</v>
      </c>
      <c r="K428" s="20">
        <v>2.3380000000000001</v>
      </c>
      <c r="L428" s="16"/>
      <c r="M428" s="16"/>
      <c r="N428" s="16"/>
      <c r="O428" s="16"/>
      <c r="P428" s="16"/>
      <c r="Q428" s="16"/>
      <c r="R428" s="16"/>
      <c r="S428" s="22"/>
      <c r="T428" s="190"/>
    </row>
    <row r="429" spans="1:20" ht="53.4" hidden="1" thickBot="1">
      <c r="A429" s="58" t="str">
        <f t="shared" si="6"/>
        <v>白领W3</v>
      </c>
      <c r="B429" s="29" t="s">
        <v>23</v>
      </c>
      <c r="C429" s="30" t="s">
        <v>17</v>
      </c>
      <c r="D429" s="32" t="s">
        <v>116</v>
      </c>
      <c r="E429" s="20" t="s">
        <v>133</v>
      </c>
      <c r="F429" s="20">
        <v>0.28999999999999998</v>
      </c>
      <c r="G429" s="20">
        <v>1.03</v>
      </c>
      <c r="H429" s="20">
        <v>0.91</v>
      </c>
      <c r="I429" s="20">
        <v>0.08</v>
      </c>
      <c r="J429" s="20">
        <v>0</v>
      </c>
      <c r="K429" s="20">
        <v>2.3163999999999998</v>
      </c>
      <c r="L429" s="16"/>
      <c r="M429" s="16"/>
      <c r="N429" s="16"/>
      <c r="O429" s="16"/>
      <c r="P429" s="16"/>
      <c r="Q429" s="16"/>
      <c r="R429" s="16"/>
      <c r="S429" s="22"/>
      <c r="T429" s="190"/>
    </row>
    <row r="430" spans="1:20" ht="40.200000000000003" hidden="1" thickBot="1">
      <c r="A430" s="58" t="str">
        <f t="shared" si="6"/>
        <v>白棋2</v>
      </c>
      <c r="B430" s="29" t="s">
        <v>23</v>
      </c>
      <c r="C430" s="30" t="s">
        <v>17</v>
      </c>
      <c r="D430" s="32" t="s">
        <v>116</v>
      </c>
      <c r="E430" s="20" t="s">
        <v>131</v>
      </c>
      <c r="F430" s="20">
        <v>0.28999999999999998</v>
      </c>
      <c r="G430" s="20">
        <v>0.65</v>
      </c>
      <c r="H430" s="20">
        <v>0.99</v>
      </c>
      <c r="I430" s="20">
        <v>0.08</v>
      </c>
      <c r="J430" s="20">
        <v>0.28000000000000003</v>
      </c>
      <c r="K430" s="20">
        <v>2.2991999999999999</v>
      </c>
      <c r="L430" s="16"/>
      <c r="M430" s="16"/>
      <c r="N430" s="16"/>
      <c r="O430" s="16"/>
      <c r="P430" s="16"/>
      <c r="Q430" s="16"/>
      <c r="R430" s="16"/>
      <c r="S430" s="22"/>
      <c r="T430" s="190"/>
    </row>
    <row r="431" spans="1:20" ht="40.200000000000003" hidden="1" thickBot="1">
      <c r="A431" s="58" t="str">
        <f t="shared" si="6"/>
        <v>白白1</v>
      </c>
      <c r="B431" s="29" t="s">
        <v>23</v>
      </c>
      <c r="C431" s="30" t="s">
        <v>17</v>
      </c>
      <c r="D431" s="32" t="s">
        <v>116</v>
      </c>
      <c r="E431" s="20" t="s">
        <v>123</v>
      </c>
      <c r="F431" s="20">
        <v>0.28999999999999998</v>
      </c>
      <c r="G431" s="20">
        <v>0.73</v>
      </c>
      <c r="H431" s="20">
        <v>0.99</v>
      </c>
      <c r="I431" s="20">
        <v>0.08</v>
      </c>
      <c r="J431" s="20">
        <v>0.19</v>
      </c>
      <c r="K431" s="20">
        <v>2.2877999999999998</v>
      </c>
      <c r="L431" s="16"/>
      <c r="M431" s="16"/>
      <c r="N431" s="16"/>
      <c r="O431" s="16"/>
      <c r="P431" s="16"/>
      <c r="Q431" s="16"/>
      <c r="R431" s="16"/>
      <c r="S431" s="22"/>
      <c r="T431" s="190"/>
    </row>
    <row r="432" spans="1:20" ht="27" hidden="1" thickBot="1">
      <c r="A432" s="58" t="str">
        <f t="shared" si="6"/>
        <v>白领A1</v>
      </c>
      <c r="B432" s="29" t="s">
        <v>23</v>
      </c>
      <c r="C432" s="30" t="s">
        <v>17</v>
      </c>
      <c r="D432" s="32" t="s">
        <v>116</v>
      </c>
      <c r="E432" s="20" t="s">
        <v>187</v>
      </c>
      <c r="F432" s="20">
        <v>0.3</v>
      </c>
      <c r="G432" s="20">
        <v>0.68</v>
      </c>
      <c r="H432" s="20">
        <v>0.99</v>
      </c>
      <c r="I432" s="20">
        <v>0.08</v>
      </c>
      <c r="J432" s="20">
        <v>0.18</v>
      </c>
      <c r="K432" s="20">
        <v>2.2351000000000001</v>
      </c>
      <c r="L432" s="16"/>
      <c r="M432" s="16"/>
      <c r="N432" s="16"/>
      <c r="O432" s="16"/>
      <c r="P432" s="16"/>
      <c r="Q432" s="16"/>
      <c r="R432" s="16"/>
      <c r="S432" s="22"/>
      <c r="T432" s="190"/>
    </row>
    <row r="433" spans="1:20" ht="40.200000000000003" hidden="1" thickBot="1">
      <c r="A433" s="58" t="str">
        <f t="shared" si="6"/>
        <v>白白2</v>
      </c>
      <c r="B433" s="29" t="s">
        <v>23</v>
      </c>
      <c r="C433" s="30" t="s">
        <v>17</v>
      </c>
      <c r="D433" s="32" t="s">
        <v>116</v>
      </c>
      <c r="E433" s="20" t="s">
        <v>125</v>
      </c>
      <c r="F433" s="20">
        <v>0.28999999999999998</v>
      </c>
      <c r="G433" s="20">
        <v>0.73</v>
      </c>
      <c r="H433" s="20">
        <v>0.91</v>
      </c>
      <c r="I433" s="20">
        <v>0.08</v>
      </c>
      <c r="J433" s="20">
        <v>0.18</v>
      </c>
      <c r="K433" s="20">
        <v>2.2010000000000001</v>
      </c>
      <c r="L433" s="16"/>
      <c r="M433" s="16"/>
      <c r="N433" s="16"/>
      <c r="O433" s="16"/>
      <c r="P433" s="16"/>
      <c r="Q433" s="16"/>
      <c r="R433" s="16"/>
      <c r="S433" s="22"/>
      <c r="T433" s="190"/>
    </row>
    <row r="434" spans="1:20" ht="40.200000000000003" hidden="1" thickBot="1">
      <c r="A434" s="58" t="str">
        <f t="shared" si="6"/>
        <v>21</v>
      </c>
      <c r="B434" s="29" t="s">
        <v>23</v>
      </c>
      <c r="C434" s="30" t="s">
        <v>17</v>
      </c>
      <c r="D434" s="32" t="s">
        <v>116</v>
      </c>
      <c r="E434" s="20" t="s">
        <v>210</v>
      </c>
      <c r="F434" s="20">
        <v>0.28999999999999998</v>
      </c>
      <c r="G434" s="20">
        <v>0.61</v>
      </c>
      <c r="H434" s="20">
        <v>0.99</v>
      </c>
      <c r="I434" s="20">
        <v>0.16</v>
      </c>
      <c r="J434" s="20">
        <v>0.12</v>
      </c>
      <c r="K434" s="20">
        <v>2.1714000000000002</v>
      </c>
      <c r="L434" s="16"/>
      <c r="M434" s="16"/>
      <c r="N434" s="16"/>
      <c r="O434" s="16"/>
      <c r="P434" s="16"/>
      <c r="Q434" s="16"/>
      <c r="R434" s="16"/>
      <c r="S434" s="22"/>
      <c r="T434" s="190"/>
    </row>
    <row r="435" spans="1:20" ht="40.200000000000003" hidden="1" thickBot="1">
      <c r="A435" s="58" t="str">
        <f t="shared" si="6"/>
        <v>bb1</v>
      </c>
      <c r="B435" s="29" t="s">
        <v>23</v>
      </c>
      <c r="C435" s="30" t="s">
        <v>17</v>
      </c>
      <c r="D435" s="32" t="s">
        <v>116</v>
      </c>
      <c r="E435" s="20" t="s">
        <v>124</v>
      </c>
      <c r="F435" s="20">
        <v>0.28999999999999998</v>
      </c>
      <c r="G435" s="20">
        <v>0.57999999999999996</v>
      </c>
      <c r="H435" s="20">
        <v>0.99</v>
      </c>
      <c r="I435" s="20">
        <v>0.08</v>
      </c>
      <c r="J435" s="20">
        <v>0.15</v>
      </c>
      <c r="K435" s="20">
        <v>2.093</v>
      </c>
      <c r="L435" s="16"/>
      <c r="M435" s="16"/>
      <c r="N435" s="16"/>
      <c r="O435" s="16"/>
      <c r="P435" s="16"/>
      <c r="Q435" s="16"/>
      <c r="R435" s="16"/>
      <c r="S435" s="22"/>
      <c r="T435" s="190"/>
    </row>
    <row r="436" spans="1:20" ht="53.4" hidden="1" thickBot="1">
      <c r="A436" s="58" t="str">
        <f t="shared" si="6"/>
        <v>白领W1</v>
      </c>
      <c r="B436" s="29" t="s">
        <v>23</v>
      </c>
      <c r="C436" s="30" t="s">
        <v>17</v>
      </c>
      <c r="D436" s="32" t="s">
        <v>116</v>
      </c>
      <c r="E436" s="20" t="s">
        <v>128</v>
      </c>
      <c r="F436" s="20">
        <v>0.28999999999999998</v>
      </c>
      <c r="G436" s="20">
        <v>0.56999999999999995</v>
      </c>
      <c r="H436" s="20">
        <v>0.99</v>
      </c>
      <c r="I436" s="20">
        <v>0.08</v>
      </c>
      <c r="J436" s="20">
        <v>0.12</v>
      </c>
      <c r="K436" s="20">
        <v>2.0510000000000002</v>
      </c>
      <c r="L436" s="16"/>
      <c r="M436" s="16"/>
      <c r="N436" s="16"/>
      <c r="O436" s="16"/>
      <c r="P436" s="16"/>
      <c r="Q436" s="16"/>
      <c r="R436" s="16"/>
      <c r="S436" s="22"/>
      <c r="T436" s="190"/>
    </row>
    <row r="437" spans="1:20" ht="27" hidden="1" thickBot="1">
      <c r="A437" s="58" t="str">
        <f t="shared" si="6"/>
        <v>白领A</v>
      </c>
      <c r="B437" s="29" t="s">
        <v>23</v>
      </c>
      <c r="C437" s="30" t="s">
        <v>17</v>
      </c>
      <c r="D437" s="32" t="s">
        <v>116</v>
      </c>
      <c r="E437" s="20" t="s">
        <v>183</v>
      </c>
      <c r="F437" s="20">
        <v>0.28999999999999998</v>
      </c>
      <c r="G437" s="20">
        <v>0.39</v>
      </c>
      <c r="H437" s="20">
        <v>0.99</v>
      </c>
      <c r="I437" s="20">
        <v>0.08</v>
      </c>
      <c r="J437" s="20">
        <v>0.27</v>
      </c>
      <c r="K437" s="20">
        <v>2.0190999999999999</v>
      </c>
      <c r="L437" s="16"/>
      <c r="M437" s="16"/>
      <c r="N437" s="16"/>
      <c r="O437" s="16"/>
      <c r="P437" s="16"/>
      <c r="Q437" s="16"/>
      <c r="R437" s="16"/>
      <c r="S437" s="22"/>
      <c r="T437" s="190"/>
    </row>
    <row r="438" spans="1:20" ht="40.200000000000003" hidden="1" thickBot="1">
      <c r="A438" s="58" t="str">
        <f t="shared" si="6"/>
        <v>bb2</v>
      </c>
      <c r="B438" s="29" t="s">
        <v>23</v>
      </c>
      <c r="C438" s="30" t="s">
        <v>17</v>
      </c>
      <c r="D438" s="32" t="s">
        <v>116</v>
      </c>
      <c r="E438" s="20" t="s">
        <v>142</v>
      </c>
      <c r="F438" s="20">
        <v>0.28999999999999998</v>
      </c>
      <c r="G438" s="20">
        <v>0.57999999999999996</v>
      </c>
      <c r="H438" s="20">
        <v>0.91</v>
      </c>
      <c r="I438" s="20">
        <v>0.08</v>
      </c>
      <c r="J438" s="20">
        <v>0.05</v>
      </c>
      <c r="K438" s="20">
        <v>1.9196</v>
      </c>
      <c r="L438" s="16"/>
      <c r="M438" s="16"/>
      <c r="N438" s="16"/>
      <c r="O438" s="16"/>
      <c r="P438" s="16"/>
      <c r="Q438" s="16"/>
      <c r="R438" s="16"/>
      <c r="S438" s="22"/>
      <c r="T438" s="190"/>
    </row>
    <row r="439" spans="1:20" ht="40.200000000000003" hidden="1" thickBot="1">
      <c r="A439" s="58" t="str">
        <f t="shared" si="6"/>
        <v>白棋1</v>
      </c>
      <c r="B439" s="29" t="s">
        <v>23</v>
      </c>
      <c r="C439" s="30" t="s">
        <v>17</v>
      </c>
      <c r="D439" s="32" t="s">
        <v>116</v>
      </c>
      <c r="E439" s="20" t="s">
        <v>136</v>
      </c>
      <c r="F439" s="20">
        <v>0.28999999999999998</v>
      </c>
      <c r="G439" s="20">
        <v>0.51</v>
      </c>
      <c r="H439" s="20">
        <v>0.99</v>
      </c>
      <c r="I439" s="20">
        <v>0.08</v>
      </c>
      <c r="J439" s="20">
        <v>0</v>
      </c>
      <c r="K439" s="20">
        <v>1.8777999999999999</v>
      </c>
      <c r="L439" s="16"/>
      <c r="M439" s="16"/>
      <c r="N439" s="16"/>
      <c r="O439" s="16"/>
      <c r="P439" s="16"/>
      <c r="Q439" s="16"/>
      <c r="R439" s="16"/>
      <c r="S439" s="22"/>
      <c r="T439" s="190"/>
    </row>
    <row r="440" spans="1:20" ht="53.4" hidden="1" thickBot="1">
      <c r="A440" s="58" t="str">
        <f t="shared" si="6"/>
        <v>BLLL1</v>
      </c>
      <c r="B440" s="29" t="s">
        <v>23</v>
      </c>
      <c r="C440" s="30" t="s">
        <v>17</v>
      </c>
      <c r="D440" s="32" t="s">
        <v>116</v>
      </c>
      <c r="E440" s="20" t="s">
        <v>190</v>
      </c>
      <c r="F440" s="20">
        <v>0.28999999999999998</v>
      </c>
      <c r="G440" s="20">
        <v>0.26</v>
      </c>
      <c r="H440" s="20">
        <v>0.99</v>
      </c>
      <c r="I440" s="20">
        <v>0.16</v>
      </c>
      <c r="J440" s="20">
        <v>0.17</v>
      </c>
      <c r="K440" s="20">
        <v>1.8757999999999999</v>
      </c>
      <c r="L440" s="16"/>
      <c r="M440" s="16"/>
      <c r="N440" s="16"/>
      <c r="O440" s="16"/>
      <c r="P440" s="16"/>
      <c r="Q440" s="16"/>
      <c r="R440" s="16"/>
      <c r="S440" s="22"/>
      <c r="T440" s="190"/>
    </row>
    <row r="441" spans="1:20" ht="53.4" hidden="1" thickBot="1">
      <c r="A441" s="58" t="str">
        <f t="shared" si="6"/>
        <v>b1111</v>
      </c>
      <c r="B441" s="29" t="s">
        <v>23</v>
      </c>
      <c r="C441" s="30" t="s">
        <v>17</v>
      </c>
      <c r="D441" s="32" t="s">
        <v>116</v>
      </c>
      <c r="E441" s="20" t="s">
        <v>138</v>
      </c>
      <c r="F441" s="20">
        <v>0.28999999999999998</v>
      </c>
      <c r="G441" s="20">
        <v>0.34</v>
      </c>
      <c r="H441" s="20">
        <v>0.99</v>
      </c>
      <c r="I441" s="20">
        <v>0.08</v>
      </c>
      <c r="J441" s="20">
        <v>0.16</v>
      </c>
      <c r="K441" s="20">
        <v>1.8652</v>
      </c>
      <c r="L441" s="16"/>
      <c r="M441" s="16"/>
      <c r="N441" s="16"/>
      <c r="O441" s="16"/>
      <c r="P441" s="16"/>
      <c r="Q441" s="16"/>
      <c r="R441" s="16"/>
      <c r="S441" s="22"/>
      <c r="T441" s="190"/>
    </row>
    <row r="442" spans="1:20" ht="27" hidden="1" thickBot="1">
      <c r="A442" s="58" t="str">
        <f t="shared" si="6"/>
        <v>白领11</v>
      </c>
      <c r="B442" s="29" t="s">
        <v>23</v>
      </c>
      <c r="C442" s="30" t="s">
        <v>17</v>
      </c>
      <c r="D442" s="32" t="s">
        <v>116</v>
      </c>
      <c r="E442" s="20" t="s">
        <v>184</v>
      </c>
      <c r="F442" s="20">
        <v>0.28999999999999998</v>
      </c>
      <c r="G442" s="20">
        <v>0.26</v>
      </c>
      <c r="H442" s="20">
        <v>0.99</v>
      </c>
      <c r="I442" s="20">
        <v>0.16</v>
      </c>
      <c r="J442" s="20">
        <v>0.14000000000000001</v>
      </c>
      <c r="K442" s="20">
        <v>1.8461000000000001</v>
      </c>
      <c r="L442" s="16"/>
      <c r="M442" s="16"/>
      <c r="N442" s="16"/>
      <c r="O442" s="16"/>
      <c r="P442" s="16"/>
      <c r="Q442" s="16"/>
      <c r="R442" s="16"/>
      <c r="S442" s="22"/>
      <c r="T442" s="190"/>
    </row>
    <row r="443" spans="1:20" ht="40.200000000000003" hidden="1" thickBot="1">
      <c r="A443" s="58" t="str">
        <f t="shared" si="6"/>
        <v>白领111</v>
      </c>
      <c r="B443" s="29" t="s">
        <v>23</v>
      </c>
      <c r="C443" s="30" t="s">
        <v>17</v>
      </c>
      <c r="D443" s="32" t="s">
        <v>116</v>
      </c>
      <c r="E443" s="20" t="s">
        <v>139</v>
      </c>
      <c r="F443" s="20">
        <v>0.28999999999999998</v>
      </c>
      <c r="G443" s="20">
        <v>0.25</v>
      </c>
      <c r="H443" s="20">
        <v>0.99</v>
      </c>
      <c r="I443" s="20">
        <v>0.08</v>
      </c>
      <c r="J443" s="20">
        <v>0.22</v>
      </c>
      <c r="K443" s="20">
        <v>1.8295999999999999</v>
      </c>
      <c r="L443" s="16"/>
      <c r="M443" s="16"/>
      <c r="N443" s="16"/>
      <c r="O443" s="16"/>
      <c r="P443" s="16"/>
      <c r="Q443" s="16"/>
      <c r="R443" s="16"/>
      <c r="S443" s="22"/>
      <c r="T443" s="190"/>
    </row>
    <row r="444" spans="1:20" ht="27" hidden="1" thickBot="1">
      <c r="A444" s="58" t="str">
        <f t="shared" si="6"/>
        <v>白领22</v>
      </c>
      <c r="B444" s="29" t="s">
        <v>23</v>
      </c>
      <c r="C444" s="30" t="s">
        <v>17</v>
      </c>
      <c r="D444" s="32" t="s">
        <v>116</v>
      </c>
      <c r="E444" s="20" t="s">
        <v>185</v>
      </c>
      <c r="F444" s="20">
        <v>0.28999999999999998</v>
      </c>
      <c r="G444" s="20">
        <v>0.28999999999999998</v>
      </c>
      <c r="H444" s="20">
        <v>0.91</v>
      </c>
      <c r="I444" s="20">
        <v>0.16</v>
      </c>
      <c r="J444" s="20">
        <v>0.14000000000000001</v>
      </c>
      <c r="K444" s="20">
        <v>1.8026</v>
      </c>
      <c r="L444" s="16"/>
      <c r="M444" s="16"/>
      <c r="N444" s="16"/>
      <c r="O444" s="16"/>
      <c r="P444" s="16"/>
      <c r="Q444" s="16"/>
      <c r="R444" s="16"/>
      <c r="S444" s="22"/>
      <c r="T444" s="190"/>
    </row>
    <row r="445" spans="1:20" ht="40.200000000000003" hidden="1" thickBot="1">
      <c r="A445" s="58" t="str">
        <f t="shared" si="6"/>
        <v>1白领</v>
      </c>
      <c r="B445" s="29" t="s">
        <v>23</v>
      </c>
      <c r="C445" s="30" t="s">
        <v>17</v>
      </c>
      <c r="D445" s="32" t="s">
        <v>116</v>
      </c>
      <c r="E445" s="20" t="s">
        <v>186</v>
      </c>
      <c r="F445" s="20">
        <v>0.28999999999999998</v>
      </c>
      <c r="G445" s="20">
        <v>0.21</v>
      </c>
      <c r="H445" s="20">
        <v>0.99</v>
      </c>
      <c r="I445" s="20">
        <v>0.16</v>
      </c>
      <c r="J445" s="20">
        <v>0.14000000000000001</v>
      </c>
      <c r="K445" s="20">
        <v>1.7975000000000001</v>
      </c>
      <c r="L445" s="16"/>
      <c r="M445" s="16"/>
      <c r="N445" s="16"/>
      <c r="O445" s="16"/>
      <c r="P445" s="16"/>
      <c r="Q445" s="16"/>
      <c r="R445" s="16"/>
      <c r="S445" s="22"/>
      <c r="T445" s="190"/>
    </row>
    <row r="446" spans="1:20" ht="53.4" hidden="1" thickBot="1">
      <c r="A446" s="58" t="str">
        <f t="shared" si="6"/>
        <v>白二</v>
      </c>
      <c r="B446" s="29" t="s">
        <v>23</v>
      </c>
      <c r="C446" s="30" t="s">
        <v>17</v>
      </c>
      <c r="D446" s="32" t="s">
        <v>116</v>
      </c>
      <c r="E446" s="20" t="s">
        <v>137</v>
      </c>
      <c r="F446" s="20">
        <v>0.28999999999999998</v>
      </c>
      <c r="G446" s="20">
        <v>0.3</v>
      </c>
      <c r="H446" s="20">
        <v>0.91</v>
      </c>
      <c r="I446" s="20">
        <v>0.08</v>
      </c>
      <c r="J446" s="20">
        <v>0.2</v>
      </c>
      <c r="K446" s="20">
        <v>1.7826</v>
      </c>
      <c r="L446" s="16"/>
      <c r="M446" s="16"/>
      <c r="N446" s="16"/>
      <c r="O446" s="16"/>
      <c r="P446" s="16"/>
      <c r="Q446" s="16"/>
      <c r="R446" s="16"/>
      <c r="S446" s="22"/>
      <c r="T446" s="190"/>
    </row>
    <row r="447" spans="1:20" ht="40.200000000000003" hidden="1" thickBot="1">
      <c r="A447" s="58" t="str">
        <f t="shared" si="6"/>
        <v>白领02</v>
      </c>
      <c r="B447" s="29" t="s">
        <v>23</v>
      </c>
      <c r="C447" s="30" t="s">
        <v>17</v>
      </c>
      <c r="D447" s="32" t="s">
        <v>116</v>
      </c>
      <c r="E447" s="20" t="s">
        <v>132</v>
      </c>
      <c r="F447" s="20">
        <v>0.28999999999999998</v>
      </c>
      <c r="G447" s="20">
        <v>0.41</v>
      </c>
      <c r="H447" s="20">
        <v>0.99</v>
      </c>
      <c r="I447" s="20">
        <v>0.08</v>
      </c>
      <c r="J447" s="20">
        <v>0</v>
      </c>
      <c r="K447" s="20">
        <v>1.7777000000000001</v>
      </c>
      <c r="L447" s="16"/>
      <c r="M447" s="16"/>
      <c r="N447" s="16"/>
      <c r="O447" s="16"/>
      <c r="P447" s="16"/>
      <c r="Q447" s="16"/>
      <c r="R447" s="16"/>
      <c r="S447" s="22"/>
      <c r="T447" s="190"/>
    </row>
    <row r="448" spans="1:20" ht="53.4" hidden="1" thickBot="1">
      <c r="A448" s="58" t="str">
        <f t="shared" si="6"/>
        <v>白一</v>
      </c>
      <c r="B448" s="29" t="s">
        <v>23</v>
      </c>
      <c r="C448" s="30" t="s">
        <v>17</v>
      </c>
      <c r="D448" s="32" t="s">
        <v>116</v>
      </c>
      <c r="E448" s="20" t="s">
        <v>145</v>
      </c>
      <c r="F448" s="20">
        <v>0.28999999999999998</v>
      </c>
      <c r="G448" s="20">
        <v>0.41</v>
      </c>
      <c r="H448" s="20">
        <v>0.99</v>
      </c>
      <c r="I448" s="20">
        <v>0.08</v>
      </c>
      <c r="J448" s="20">
        <v>0</v>
      </c>
      <c r="K448" s="20">
        <v>1.7756000000000001</v>
      </c>
      <c r="L448" s="16"/>
      <c r="M448" s="16"/>
      <c r="N448" s="16"/>
      <c r="O448" s="16"/>
      <c r="P448" s="16"/>
      <c r="Q448" s="16"/>
      <c r="R448" s="16"/>
      <c r="S448" s="22"/>
      <c r="T448" s="190"/>
    </row>
    <row r="449" spans="1:20" ht="27" hidden="1" thickBot="1">
      <c r="A449" s="58" t="str">
        <f t="shared" si="6"/>
        <v>白2</v>
      </c>
      <c r="B449" s="29" t="s">
        <v>23</v>
      </c>
      <c r="C449" s="30" t="s">
        <v>17</v>
      </c>
      <c r="D449" s="32" t="s">
        <v>116</v>
      </c>
      <c r="E449" s="20" t="s">
        <v>151</v>
      </c>
      <c r="F449" s="20">
        <v>0.28999999999999998</v>
      </c>
      <c r="G449" s="20">
        <v>0.25</v>
      </c>
      <c r="H449" s="20">
        <v>0.91</v>
      </c>
      <c r="I449" s="20">
        <v>0.08</v>
      </c>
      <c r="J449" s="20">
        <v>0.21</v>
      </c>
      <c r="K449" s="20">
        <v>1.7496</v>
      </c>
      <c r="L449" s="16"/>
      <c r="M449" s="16"/>
      <c r="N449" s="16"/>
      <c r="O449" s="16"/>
      <c r="P449" s="16"/>
      <c r="Q449" s="16"/>
      <c r="R449" s="16"/>
      <c r="S449" s="22"/>
      <c r="T449" s="190"/>
    </row>
    <row r="450" spans="1:20" ht="40.200000000000003" hidden="1" thickBot="1">
      <c r="A450" s="58" t="str">
        <f t="shared" si="6"/>
        <v>2白</v>
      </c>
      <c r="B450" s="29" t="s">
        <v>23</v>
      </c>
      <c r="C450" s="30" t="s">
        <v>17</v>
      </c>
      <c r="D450" s="32" t="s">
        <v>116</v>
      </c>
      <c r="E450" s="20" t="s">
        <v>191</v>
      </c>
      <c r="F450" s="20">
        <v>0.28999999999999998</v>
      </c>
      <c r="G450" s="20">
        <v>0.17</v>
      </c>
      <c r="H450" s="20">
        <v>0.99</v>
      </c>
      <c r="I450" s="20">
        <v>0.08</v>
      </c>
      <c r="J450" s="20">
        <v>0.18</v>
      </c>
      <c r="K450" s="20">
        <v>1.708</v>
      </c>
      <c r="L450" s="16"/>
      <c r="M450" s="16"/>
      <c r="N450" s="16"/>
      <c r="O450" s="16"/>
      <c r="P450" s="16"/>
      <c r="Q450" s="16"/>
      <c r="R450" s="16"/>
      <c r="S450" s="22"/>
      <c r="T450" s="190"/>
    </row>
    <row r="451" spans="1:20" ht="40.200000000000003" hidden="1" thickBot="1">
      <c r="A451" s="58" t="str">
        <f t="shared" si="6"/>
        <v>白领03</v>
      </c>
      <c r="B451" s="29" t="s">
        <v>23</v>
      </c>
      <c r="C451" s="30" t="s">
        <v>17</v>
      </c>
      <c r="D451" s="32" t="s">
        <v>116</v>
      </c>
      <c r="E451" s="20" t="s">
        <v>134</v>
      </c>
      <c r="F451" s="20">
        <v>0.28999999999999998</v>
      </c>
      <c r="G451" s="20">
        <v>0.41</v>
      </c>
      <c r="H451" s="20">
        <v>0.91</v>
      </c>
      <c r="I451" s="20">
        <v>0.08</v>
      </c>
      <c r="J451" s="20">
        <v>0</v>
      </c>
      <c r="K451" s="20">
        <v>1.7017</v>
      </c>
      <c r="L451" s="16"/>
      <c r="M451" s="16"/>
      <c r="N451" s="16"/>
      <c r="O451" s="16"/>
      <c r="P451" s="16"/>
      <c r="Q451" s="16"/>
      <c r="R451" s="16"/>
      <c r="S451" s="22"/>
      <c r="T451" s="190"/>
    </row>
    <row r="452" spans="1:20" ht="40.200000000000003" hidden="1" thickBot="1">
      <c r="A452" s="58" t="str">
        <f t="shared" si="6"/>
        <v>BL2</v>
      </c>
      <c r="B452" s="29" t="s">
        <v>23</v>
      </c>
      <c r="C452" s="30" t="s">
        <v>17</v>
      </c>
      <c r="D452" s="32" t="s">
        <v>116</v>
      </c>
      <c r="E452" s="20" t="s">
        <v>135</v>
      </c>
      <c r="F452" s="20">
        <v>0.28999999999999998</v>
      </c>
      <c r="G452" s="20">
        <v>0.31</v>
      </c>
      <c r="H452" s="20">
        <v>0.99</v>
      </c>
      <c r="I452" s="20">
        <v>0.08</v>
      </c>
      <c r="J452" s="20">
        <v>0</v>
      </c>
      <c r="K452" s="20">
        <v>1.6722999999999999</v>
      </c>
      <c r="L452" s="16"/>
      <c r="M452" s="16"/>
      <c r="N452" s="16"/>
      <c r="O452" s="16"/>
      <c r="P452" s="16"/>
      <c r="Q452" s="16"/>
      <c r="R452" s="16"/>
      <c r="S452" s="22"/>
      <c r="T452" s="190"/>
    </row>
    <row r="453" spans="1:20" ht="40.200000000000003" hidden="1" thickBot="1">
      <c r="A453" s="58" t="str">
        <f t="shared" si="6"/>
        <v>BL3a</v>
      </c>
      <c r="B453" s="29" t="s">
        <v>23</v>
      </c>
      <c r="C453" s="30" t="s">
        <v>17</v>
      </c>
      <c r="D453" s="32" t="s">
        <v>116</v>
      </c>
      <c r="E453" s="20" t="s">
        <v>150</v>
      </c>
      <c r="F453" s="20">
        <v>0.28999999999999998</v>
      </c>
      <c r="G453" s="20">
        <v>0.31</v>
      </c>
      <c r="H453" s="20">
        <v>0.91</v>
      </c>
      <c r="I453" s="20">
        <v>0.08</v>
      </c>
      <c r="J453" s="20">
        <v>0</v>
      </c>
      <c r="K453" s="20">
        <v>1.5963000000000001</v>
      </c>
      <c r="L453" s="16"/>
      <c r="M453" s="16"/>
      <c r="N453" s="16"/>
      <c r="O453" s="16"/>
      <c r="P453" s="16"/>
      <c r="Q453" s="16"/>
      <c r="R453" s="16"/>
      <c r="S453" s="22"/>
      <c r="T453" s="190"/>
    </row>
    <row r="454" spans="1:20" ht="53.4" hidden="1" thickBot="1">
      <c r="A454" s="58" t="str">
        <f t="shared" si="6"/>
        <v>b1121</v>
      </c>
      <c r="B454" s="29" t="s">
        <v>23</v>
      </c>
      <c r="C454" s="30" t="s">
        <v>17</v>
      </c>
      <c r="D454" s="32" t="s">
        <v>116</v>
      </c>
      <c r="E454" s="20" t="s">
        <v>141</v>
      </c>
      <c r="F454" s="20">
        <v>0.28999999999999998</v>
      </c>
      <c r="G454" s="20">
        <v>0.21</v>
      </c>
      <c r="H454" s="20">
        <v>0.99</v>
      </c>
      <c r="I454" s="20">
        <v>0.08</v>
      </c>
      <c r="J454" s="20">
        <v>0</v>
      </c>
      <c r="K454" s="20">
        <v>1.5693999999999999</v>
      </c>
      <c r="L454" s="16"/>
      <c r="M454" s="16"/>
      <c r="N454" s="16"/>
      <c r="O454" s="16"/>
      <c r="P454" s="16"/>
      <c r="Q454" s="16"/>
      <c r="R454" s="16"/>
      <c r="S454" s="22"/>
      <c r="T454" s="190"/>
    </row>
    <row r="455" spans="1:20" ht="27" hidden="1" thickBot="1">
      <c r="A455" s="58" t="str">
        <f t="shared" si="6"/>
        <v>bl3</v>
      </c>
      <c r="B455" s="29" t="s">
        <v>23</v>
      </c>
      <c r="C455" s="30" t="s">
        <v>17</v>
      </c>
      <c r="D455" s="32" t="s">
        <v>116</v>
      </c>
      <c r="E455" s="20" t="s">
        <v>189</v>
      </c>
      <c r="F455" s="20">
        <v>0.28999999999999998</v>
      </c>
      <c r="G455" s="20">
        <v>0.15</v>
      </c>
      <c r="H455" s="20">
        <v>0.91</v>
      </c>
      <c r="I455" s="20">
        <v>0.16</v>
      </c>
      <c r="J455" s="20">
        <v>0</v>
      </c>
      <c r="K455" s="20">
        <v>1.524</v>
      </c>
      <c r="L455" s="16"/>
      <c r="M455" s="16"/>
      <c r="N455" s="16"/>
      <c r="O455" s="16"/>
      <c r="P455" s="16"/>
      <c r="Q455" s="16"/>
      <c r="R455" s="16"/>
      <c r="S455" s="22"/>
      <c r="T455" s="190"/>
    </row>
    <row r="456" spans="1:20" ht="27" hidden="1" thickBot="1">
      <c r="A456" s="58" t="str">
        <f t="shared" si="6"/>
        <v>白1</v>
      </c>
      <c r="B456" s="29" t="s">
        <v>23</v>
      </c>
      <c r="C456" s="30" t="s">
        <v>17</v>
      </c>
      <c r="D456" s="32" t="s">
        <v>116</v>
      </c>
      <c r="E456" s="20" t="s">
        <v>146</v>
      </c>
      <c r="F456" s="20">
        <v>0.28999999999999998</v>
      </c>
      <c r="G456" s="20">
        <v>0.15</v>
      </c>
      <c r="H456" s="20">
        <v>0.99</v>
      </c>
      <c r="I456" s="20">
        <v>0.08</v>
      </c>
      <c r="J456" s="20">
        <v>0</v>
      </c>
      <c r="K456" s="20">
        <v>1.518</v>
      </c>
      <c r="L456" s="16"/>
      <c r="M456" s="16"/>
      <c r="N456" s="16"/>
      <c r="O456" s="16"/>
      <c r="P456" s="16"/>
      <c r="Q456" s="16"/>
      <c r="R456" s="16"/>
      <c r="S456" s="22"/>
      <c r="T456" s="190"/>
    </row>
    <row r="457" spans="1:20" ht="40.200000000000003" hidden="1" thickBot="1">
      <c r="A457" s="58" t="str">
        <f t="shared" si="6"/>
        <v>1白</v>
      </c>
      <c r="B457" s="29" t="s">
        <v>23</v>
      </c>
      <c r="C457" s="30" t="s">
        <v>17</v>
      </c>
      <c r="D457" s="32" t="s">
        <v>116</v>
      </c>
      <c r="E457" s="20" t="s">
        <v>192</v>
      </c>
      <c r="F457" s="20">
        <v>0.28999999999999998</v>
      </c>
      <c r="G457" s="20">
        <v>0</v>
      </c>
      <c r="H457" s="20">
        <v>0.99</v>
      </c>
      <c r="I457" s="20">
        <v>0.08</v>
      </c>
      <c r="J457" s="20">
        <v>0.13</v>
      </c>
      <c r="K457" s="20">
        <v>1.4965999999999999</v>
      </c>
      <c r="L457" s="16"/>
      <c r="M457" s="16"/>
      <c r="N457" s="16"/>
      <c r="O457" s="16"/>
      <c r="P457" s="16"/>
      <c r="Q457" s="16"/>
      <c r="R457" s="16"/>
      <c r="S457" s="22"/>
      <c r="T457" s="190"/>
    </row>
    <row r="458" spans="1:20" ht="53.4" hidden="1" thickBot="1">
      <c r="A458" s="58" t="str">
        <f t="shared" si="6"/>
        <v>bbb2</v>
      </c>
      <c r="B458" s="29" t="s">
        <v>23</v>
      </c>
      <c r="C458" s="30" t="s">
        <v>17</v>
      </c>
      <c r="D458" s="32" t="s">
        <v>116</v>
      </c>
      <c r="E458" s="20" t="s">
        <v>147</v>
      </c>
      <c r="F458" s="20">
        <v>0.28999999999999998</v>
      </c>
      <c r="G458" s="20">
        <v>0</v>
      </c>
      <c r="H458" s="20">
        <v>0.99</v>
      </c>
      <c r="I458" s="20">
        <v>0.08</v>
      </c>
      <c r="J458" s="20">
        <v>0.13</v>
      </c>
      <c r="K458" s="20">
        <v>1.4965999999999999</v>
      </c>
      <c r="L458" s="16"/>
      <c r="M458" s="16"/>
      <c r="N458" s="16"/>
      <c r="O458" s="16"/>
      <c r="P458" s="16"/>
      <c r="Q458" s="16"/>
      <c r="R458" s="16"/>
      <c r="S458" s="22"/>
      <c r="T458" s="190"/>
    </row>
    <row r="459" spans="1:20" ht="53.4" hidden="1" thickBot="1">
      <c r="A459" s="58" t="str">
        <f t="shared" si="6"/>
        <v>b113</v>
      </c>
      <c r="B459" s="29" t="s">
        <v>23</v>
      </c>
      <c r="C459" s="30" t="s">
        <v>17</v>
      </c>
      <c r="D459" s="32" t="s">
        <v>116</v>
      </c>
      <c r="E459" s="20" t="s">
        <v>143</v>
      </c>
      <c r="F459" s="20">
        <v>0.28999999999999998</v>
      </c>
      <c r="G459" s="20">
        <v>0.21</v>
      </c>
      <c r="H459" s="20">
        <v>0.91</v>
      </c>
      <c r="I459" s="20">
        <v>0.08</v>
      </c>
      <c r="J459" s="20">
        <v>0</v>
      </c>
      <c r="K459" s="20">
        <v>1.4935</v>
      </c>
      <c r="L459" s="16"/>
      <c r="M459" s="16"/>
      <c r="N459" s="16"/>
      <c r="O459" s="16"/>
      <c r="P459" s="16"/>
      <c r="Q459" s="16"/>
      <c r="R459" s="16"/>
      <c r="S459" s="22"/>
      <c r="T459" s="190"/>
    </row>
    <row r="460" spans="1:20" ht="40.200000000000003" hidden="1" thickBot="1">
      <c r="A460" s="58" t="str">
        <f t="shared" si="6"/>
        <v>22</v>
      </c>
      <c r="B460" s="29" t="s">
        <v>23</v>
      </c>
      <c r="C460" s="30" t="s">
        <v>17</v>
      </c>
      <c r="D460" s="32" t="s">
        <v>116</v>
      </c>
      <c r="E460" s="20" t="s">
        <v>211</v>
      </c>
      <c r="F460" s="20">
        <v>0.28999999999999998</v>
      </c>
      <c r="G460" s="20">
        <v>0</v>
      </c>
      <c r="H460" s="20">
        <v>0.99</v>
      </c>
      <c r="I460" s="20">
        <v>0.16</v>
      </c>
      <c r="J460" s="20">
        <v>0</v>
      </c>
      <c r="K460" s="20">
        <v>1.4458</v>
      </c>
      <c r="L460" s="16"/>
      <c r="M460" s="16"/>
      <c r="N460" s="16"/>
      <c r="O460" s="16"/>
      <c r="P460" s="16"/>
      <c r="Q460" s="16"/>
      <c r="R460" s="16"/>
      <c r="S460" s="22"/>
      <c r="T460" s="190"/>
    </row>
    <row r="461" spans="1:20" ht="53.4" hidden="1" thickBot="1">
      <c r="A461" s="58" t="str">
        <f t="shared" ref="A461:A507" si="7">SUBSTITUTE(MID(E461,1,FIND("(",E461)-2)," ","")</f>
        <v>BLLL2</v>
      </c>
      <c r="B461" s="29" t="s">
        <v>23</v>
      </c>
      <c r="C461" s="30" t="s">
        <v>17</v>
      </c>
      <c r="D461" s="32" t="s">
        <v>116</v>
      </c>
      <c r="E461" s="20" t="s">
        <v>193</v>
      </c>
      <c r="F461" s="20">
        <v>0.28999999999999998</v>
      </c>
      <c r="G461" s="20">
        <v>0</v>
      </c>
      <c r="H461" s="20">
        <v>0.99</v>
      </c>
      <c r="I461" s="20">
        <v>0.16</v>
      </c>
      <c r="J461" s="20">
        <v>0</v>
      </c>
      <c r="K461" s="20">
        <v>1.4458</v>
      </c>
      <c r="L461" s="16"/>
      <c r="M461" s="16"/>
      <c r="N461" s="16"/>
      <c r="O461" s="16"/>
      <c r="P461" s="16"/>
      <c r="Q461" s="16"/>
      <c r="R461" s="16"/>
      <c r="S461" s="22"/>
      <c r="T461" s="190"/>
    </row>
    <row r="462" spans="1:20" ht="53.4" hidden="1" thickBot="1">
      <c r="A462" s="58" t="str">
        <f t="shared" si="7"/>
        <v>bbb3</v>
      </c>
      <c r="B462" s="29" t="s">
        <v>23</v>
      </c>
      <c r="C462" s="30" t="s">
        <v>17</v>
      </c>
      <c r="D462" s="32" t="s">
        <v>116</v>
      </c>
      <c r="E462" s="20" t="s">
        <v>152</v>
      </c>
      <c r="F462" s="20">
        <v>0.28999999999999998</v>
      </c>
      <c r="G462" s="20">
        <v>0</v>
      </c>
      <c r="H462" s="20">
        <v>0.91</v>
      </c>
      <c r="I462" s="20">
        <v>0.08</v>
      </c>
      <c r="J462" s="20">
        <v>0.13</v>
      </c>
      <c r="K462" s="20">
        <v>1.4159999999999999</v>
      </c>
      <c r="L462" s="16"/>
      <c r="M462" s="16"/>
      <c r="N462" s="16"/>
      <c r="O462" s="16"/>
      <c r="P462" s="16"/>
      <c r="Q462" s="16"/>
      <c r="R462" s="16"/>
      <c r="S462" s="22"/>
      <c r="T462" s="190"/>
    </row>
    <row r="463" spans="1:20" ht="40.200000000000003" hidden="1" thickBot="1">
      <c r="A463" s="58" t="str">
        <f t="shared" si="7"/>
        <v>白兰2</v>
      </c>
      <c r="B463" s="29" t="s">
        <v>23</v>
      </c>
      <c r="C463" s="30" t="s">
        <v>17</v>
      </c>
      <c r="D463" s="32" t="s">
        <v>116</v>
      </c>
      <c r="E463" s="59" t="s">
        <v>149</v>
      </c>
      <c r="F463" s="20">
        <v>0.28999999999999998</v>
      </c>
      <c r="G463" s="20">
        <v>0</v>
      </c>
      <c r="H463" s="20">
        <v>0.99</v>
      </c>
      <c r="I463" s="20">
        <v>0.08</v>
      </c>
      <c r="J463" s="20">
        <v>0</v>
      </c>
      <c r="K463" s="20">
        <v>1.3637999999999999</v>
      </c>
      <c r="L463" s="16"/>
      <c r="M463" s="16"/>
      <c r="N463" s="16"/>
      <c r="O463" s="16"/>
      <c r="P463" s="16"/>
      <c r="Q463" s="16"/>
      <c r="R463" s="16"/>
      <c r="S463" s="22"/>
      <c r="T463" s="190"/>
    </row>
    <row r="464" spans="1:20" ht="27" hidden="1" thickBot="1">
      <c r="A464" s="58" t="str">
        <f t="shared" si="7"/>
        <v>白领B</v>
      </c>
      <c r="B464" s="29" t="s">
        <v>23</v>
      </c>
      <c r="C464" s="30" t="s">
        <v>17</v>
      </c>
      <c r="D464" s="32" t="s">
        <v>116</v>
      </c>
      <c r="E464" s="20" t="s">
        <v>194</v>
      </c>
      <c r="F464" s="20">
        <v>0.28999999999999998</v>
      </c>
      <c r="G464" s="20">
        <v>0</v>
      </c>
      <c r="H464" s="20">
        <v>0.99</v>
      </c>
      <c r="I464" s="20">
        <v>0.08</v>
      </c>
      <c r="J464" s="20">
        <v>0</v>
      </c>
      <c r="K464" s="20">
        <v>1.3637999999999999</v>
      </c>
      <c r="L464" s="16"/>
      <c r="M464" s="16"/>
      <c r="N464" s="16"/>
      <c r="O464" s="16"/>
      <c r="P464" s="16"/>
      <c r="Q464" s="16"/>
      <c r="R464" s="16"/>
      <c r="S464" s="22"/>
      <c r="T464" s="190"/>
    </row>
    <row r="465" spans="1:20" ht="40.200000000000003" hidden="1" thickBot="1">
      <c r="A465" s="58" t="str">
        <f t="shared" si="7"/>
        <v>乙12</v>
      </c>
      <c r="B465" s="29" t="s">
        <v>23</v>
      </c>
      <c r="C465" s="30" t="s">
        <v>17</v>
      </c>
      <c r="D465" s="32" t="s">
        <v>116</v>
      </c>
      <c r="E465" s="20" t="s">
        <v>140</v>
      </c>
      <c r="F465" s="20">
        <v>0.28999999999999998</v>
      </c>
      <c r="G465" s="20">
        <v>0</v>
      </c>
      <c r="H465" s="20">
        <v>0.99</v>
      </c>
      <c r="I465" s="20">
        <v>0.08</v>
      </c>
      <c r="J465" s="20">
        <v>0</v>
      </c>
      <c r="K465" s="20">
        <v>1.3637999999999999</v>
      </c>
      <c r="L465" s="16"/>
      <c r="M465" s="16"/>
      <c r="N465" s="16"/>
      <c r="O465" s="16"/>
      <c r="P465" s="16"/>
      <c r="Q465" s="16"/>
      <c r="R465" s="16"/>
      <c r="S465" s="22"/>
      <c r="T465" s="190"/>
    </row>
    <row r="466" spans="1:20" ht="40.200000000000003" hidden="1" thickBot="1">
      <c r="A466" s="58" t="str">
        <f t="shared" si="7"/>
        <v>22领白</v>
      </c>
      <c r="B466" s="29" t="s">
        <v>23</v>
      </c>
      <c r="C466" s="30" t="s">
        <v>17</v>
      </c>
      <c r="D466" s="32" t="s">
        <v>116</v>
      </c>
      <c r="E466" s="20" t="s">
        <v>148</v>
      </c>
      <c r="F466" s="20">
        <v>0.28999999999999998</v>
      </c>
      <c r="G466" s="20">
        <v>0</v>
      </c>
      <c r="H466" s="20">
        <v>0.99</v>
      </c>
      <c r="I466" s="20">
        <v>0.08</v>
      </c>
      <c r="J466" s="20">
        <v>0</v>
      </c>
      <c r="K466" s="20">
        <v>1.3637999999999999</v>
      </c>
      <c r="L466" s="16"/>
      <c r="M466" s="16"/>
      <c r="N466" s="16"/>
      <c r="O466" s="16"/>
      <c r="P466" s="16"/>
      <c r="Q466" s="16"/>
      <c r="R466" s="16"/>
      <c r="S466" s="22"/>
      <c r="T466" s="190"/>
    </row>
    <row r="467" spans="1:20" ht="40.200000000000003" hidden="1" thickBot="1">
      <c r="A467" s="58" t="str">
        <f t="shared" si="7"/>
        <v>白白3</v>
      </c>
      <c r="B467" s="29" t="s">
        <v>23</v>
      </c>
      <c r="C467" s="30" t="s">
        <v>17</v>
      </c>
      <c r="D467" s="32" t="s">
        <v>116</v>
      </c>
      <c r="E467" s="20" t="s">
        <v>154</v>
      </c>
      <c r="F467" s="20">
        <v>0.28999999999999998</v>
      </c>
      <c r="G467" s="20">
        <v>0.72</v>
      </c>
      <c r="H467" s="20">
        <v>0.23</v>
      </c>
      <c r="I467" s="20">
        <v>0.08</v>
      </c>
      <c r="J467" s="20">
        <v>0</v>
      </c>
      <c r="K467" s="20">
        <v>1.3236000000000001</v>
      </c>
      <c r="L467" s="16"/>
      <c r="M467" s="16"/>
      <c r="N467" s="16"/>
      <c r="O467" s="16"/>
      <c r="P467" s="16"/>
      <c r="Q467" s="16"/>
      <c r="R467" s="16"/>
      <c r="S467" s="22"/>
      <c r="T467" s="190"/>
    </row>
    <row r="468" spans="1:20" ht="40.200000000000003" hidden="1" thickBot="1">
      <c r="A468" s="58" t="str">
        <f t="shared" si="7"/>
        <v>白兰3</v>
      </c>
      <c r="B468" s="29" t="s">
        <v>23</v>
      </c>
      <c r="C468" s="30" t="s">
        <v>17</v>
      </c>
      <c r="D468" s="32" t="s">
        <v>116</v>
      </c>
      <c r="E468" s="59" t="s">
        <v>153</v>
      </c>
      <c r="F468" s="20">
        <v>0.28999999999999998</v>
      </c>
      <c r="G468" s="20">
        <v>0</v>
      </c>
      <c r="H468" s="20">
        <v>0.91</v>
      </c>
      <c r="I468" s="20">
        <v>0.08</v>
      </c>
      <c r="J468" s="20">
        <v>0</v>
      </c>
      <c r="K468" s="20">
        <v>1.2878000000000001</v>
      </c>
      <c r="L468" s="16"/>
      <c r="M468" s="16"/>
      <c r="N468" s="16"/>
      <c r="O468" s="16"/>
      <c r="P468" s="16"/>
      <c r="Q468" s="16"/>
      <c r="R468" s="16"/>
      <c r="S468" s="22"/>
      <c r="T468" s="190"/>
    </row>
    <row r="469" spans="1:20" ht="40.200000000000003" hidden="1" thickBot="1">
      <c r="A469" s="58" t="str">
        <f t="shared" si="7"/>
        <v>白领333</v>
      </c>
      <c r="B469" s="29" t="s">
        <v>23</v>
      </c>
      <c r="C469" s="30" t="s">
        <v>17</v>
      </c>
      <c r="D469" s="32" t="s">
        <v>116</v>
      </c>
      <c r="E469" s="20" t="s">
        <v>144</v>
      </c>
      <c r="F469" s="20">
        <v>0.28999999999999998</v>
      </c>
      <c r="G469" s="20">
        <v>0</v>
      </c>
      <c r="H469" s="20">
        <v>0.91</v>
      </c>
      <c r="I469" s="20">
        <v>0.08</v>
      </c>
      <c r="J469" s="20">
        <v>0</v>
      </c>
      <c r="K469" s="20">
        <v>1.2878000000000001</v>
      </c>
      <c r="L469" s="16"/>
      <c r="M469" s="16"/>
      <c r="N469" s="16"/>
      <c r="O469" s="16"/>
      <c r="P469" s="16"/>
      <c r="Q469" s="16"/>
      <c r="R469" s="16"/>
      <c r="S469" s="22"/>
      <c r="T469" s="190"/>
    </row>
    <row r="470" spans="1:20" ht="27" thickBot="1">
      <c r="A470" s="58" t="str">
        <f t="shared" si="7"/>
        <v>S2</v>
      </c>
      <c r="B470" s="29" t="s">
        <v>23</v>
      </c>
      <c r="C470" s="30" t="s">
        <v>17</v>
      </c>
      <c r="D470" s="32" t="s">
        <v>155</v>
      </c>
      <c r="E470" s="20" t="s">
        <v>156</v>
      </c>
      <c r="F470" s="20">
        <v>0.26</v>
      </c>
      <c r="G470" s="20">
        <v>0.27</v>
      </c>
      <c r="H470" s="20">
        <v>3.45</v>
      </c>
      <c r="I470" s="20">
        <v>0.2</v>
      </c>
      <c r="J470" s="20">
        <v>0</v>
      </c>
      <c r="K470" s="20">
        <v>4.1798000000000002</v>
      </c>
      <c r="L470" s="16"/>
      <c r="M470" s="16"/>
      <c r="N470" s="16"/>
      <c r="O470" s="16"/>
      <c r="P470" s="16"/>
      <c r="Q470" s="16"/>
      <c r="R470" s="16"/>
      <c r="S470" s="22"/>
      <c r="T470" s="190"/>
    </row>
    <row r="471" spans="1:20" ht="40.200000000000003" thickBot="1">
      <c r="A471" s="58" t="str">
        <f t="shared" si="7"/>
        <v>1商</v>
      </c>
      <c r="B471" s="29" t="s">
        <v>23</v>
      </c>
      <c r="C471" s="30" t="s">
        <v>17</v>
      </c>
      <c r="D471" s="32" t="s">
        <v>155</v>
      </c>
      <c r="E471" s="20" t="s">
        <v>195</v>
      </c>
      <c r="F471" s="20">
        <v>0.26</v>
      </c>
      <c r="G471" s="20">
        <v>0</v>
      </c>
      <c r="H471" s="20">
        <v>3.45</v>
      </c>
      <c r="I471" s="20">
        <v>0.2</v>
      </c>
      <c r="J471" s="20">
        <v>0</v>
      </c>
      <c r="K471" s="20">
        <v>3.9104999999999999</v>
      </c>
      <c r="L471" s="16"/>
      <c r="M471" s="16"/>
      <c r="N471" s="16"/>
      <c r="O471" s="16"/>
      <c r="P471" s="16"/>
      <c r="Q471" s="16"/>
      <c r="R471" s="16"/>
      <c r="S471" s="22"/>
      <c r="T471" s="190"/>
    </row>
    <row r="472" spans="1:20" ht="40.200000000000003" thickBot="1">
      <c r="A472" s="58" t="str">
        <f t="shared" si="7"/>
        <v>商琴2</v>
      </c>
      <c r="B472" s="29" t="s">
        <v>23</v>
      </c>
      <c r="C472" s="30" t="s">
        <v>17</v>
      </c>
      <c r="D472" s="32" t="s">
        <v>155</v>
      </c>
      <c r="E472" s="20" t="s">
        <v>157</v>
      </c>
      <c r="F472" s="20">
        <v>0.26</v>
      </c>
      <c r="G472" s="20">
        <v>0.54</v>
      </c>
      <c r="H472" s="20">
        <v>2.76</v>
      </c>
      <c r="I472" s="20">
        <v>0.2</v>
      </c>
      <c r="J472" s="20">
        <v>0</v>
      </c>
      <c r="K472" s="20">
        <v>3.7587000000000002</v>
      </c>
      <c r="L472" s="16"/>
      <c r="M472" s="16"/>
      <c r="N472" s="16"/>
      <c r="O472" s="16"/>
      <c r="P472" s="16"/>
      <c r="Q472" s="16"/>
      <c r="R472" s="16"/>
      <c r="S472" s="22"/>
      <c r="T472" s="190"/>
    </row>
    <row r="473" spans="1:20" ht="27" thickBot="1">
      <c r="A473" s="58" t="str">
        <f t="shared" si="7"/>
        <v>商务A2</v>
      </c>
      <c r="B473" s="29" t="s">
        <v>23</v>
      </c>
      <c r="C473" s="30" t="s">
        <v>17</v>
      </c>
      <c r="D473" s="32" t="s">
        <v>155</v>
      </c>
      <c r="E473" s="20" t="s">
        <v>198</v>
      </c>
      <c r="F473" s="20">
        <v>0.27</v>
      </c>
      <c r="G473" s="20">
        <v>0.34</v>
      </c>
      <c r="H473" s="20">
        <v>2.76</v>
      </c>
      <c r="I473" s="20">
        <v>0.2</v>
      </c>
      <c r="J473" s="20">
        <v>0</v>
      </c>
      <c r="K473" s="20">
        <v>3.5638999999999998</v>
      </c>
      <c r="L473" s="16"/>
      <c r="M473" s="16"/>
      <c r="N473" s="16"/>
      <c r="O473" s="16"/>
      <c r="P473" s="16"/>
      <c r="Q473" s="16"/>
      <c r="R473" s="16"/>
      <c r="S473" s="22"/>
      <c r="T473" s="190"/>
    </row>
    <row r="474" spans="1:20" ht="27" thickBot="1">
      <c r="A474" s="58" t="str">
        <f t="shared" si="7"/>
        <v>22312</v>
      </c>
      <c r="B474" s="29" t="s">
        <v>23</v>
      </c>
      <c r="C474" s="30" t="s">
        <v>17</v>
      </c>
      <c r="D474" s="32" t="s">
        <v>155</v>
      </c>
      <c r="E474" s="20" t="s">
        <v>165</v>
      </c>
      <c r="F474" s="20">
        <v>0.26</v>
      </c>
      <c r="G474" s="20">
        <v>1.34</v>
      </c>
      <c r="H474" s="20">
        <v>1.24</v>
      </c>
      <c r="I474" s="20">
        <v>0.6</v>
      </c>
      <c r="J474" s="20">
        <v>0</v>
      </c>
      <c r="K474" s="20">
        <v>3.4481999999999999</v>
      </c>
      <c r="L474" s="16"/>
      <c r="M474" s="16"/>
      <c r="N474" s="16"/>
      <c r="O474" s="16"/>
      <c r="P474" s="16"/>
      <c r="Q474" s="16"/>
      <c r="R474" s="16"/>
      <c r="S474" s="22"/>
      <c r="T474" s="190"/>
    </row>
    <row r="475" spans="1:20" ht="40.200000000000003" thickBot="1">
      <c r="A475" s="58" t="str">
        <f t="shared" si="7"/>
        <v>12</v>
      </c>
      <c r="B475" s="29" t="s">
        <v>23</v>
      </c>
      <c r="C475" s="30" t="s">
        <v>17</v>
      </c>
      <c r="D475" s="32" t="s">
        <v>155</v>
      </c>
      <c r="E475" s="20" t="s">
        <v>212</v>
      </c>
      <c r="F475" s="20">
        <v>0.26</v>
      </c>
      <c r="G475" s="20">
        <v>0</v>
      </c>
      <c r="H475" s="20">
        <v>2.76</v>
      </c>
      <c r="I475" s="20">
        <v>0.4</v>
      </c>
      <c r="J475" s="20">
        <v>0</v>
      </c>
      <c r="K475" s="20">
        <v>3.4209000000000001</v>
      </c>
      <c r="L475" s="16"/>
      <c r="M475" s="16"/>
      <c r="N475" s="16"/>
      <c r="O475" s="16"/>
      <c r="P475" s="16"/>
      <c r="Q475" s="16"/>
      <c r="R475" s="16"/>
      <c r="S475" s="22"/>
      <c r="T475" s="190"/>
    </row>
    <row r="476" spans="1:20" ht="40.200000000000003" thickBot="1">
      <c r="A476" s="58" t="str">
        <f t="shared" si="7"/>
        <v>13</v>
      </c>
      <c r="B476" s="29" t="s">
        <v>23</v>
      </c>
      <c r="C476" s="30" t="s">
        <v>17</v>
      </c>
      <c r="D476" s="32" t="s">
        <v>155</v>
      </c>
      <c r="E476" s="20" t="s">
        <v>213</v>
      </c>
      <c r="F476" s="20">
        <v>0.26</v>
      </c>
      <c r="G476" s="20">
        <v>0</v>
      </c>
      <c r="H476" s="20">
        <v>2.76</v>
      </c>
      <c r="I476" s="20">
        <v>0.4</v>
      </c>
      <c r="J476" s="20">
        <v>0</v>
      </c>
      <c r="K476" s="20">
        <v>3.4209000000000001</v>
      </c>
      <c r="L476" s="16"/>
      <c r="M476" s="16"/>
      <c r="N476" s="16"/>
      <c r="O476" s="16"/>
      <c r="P476" s="16"/>
      <c r="Q476" s="16"/>
      <c r="R476" s="16"/>
      <c r="S476" s="22"/>
      <c r="T476" s="190"/>
    </row>
    <row r="477" spans="1:20" ht="27" thickBot="1">
      <c r="A477" s="58" t="str">
        <f t="shared" si="7"/>
        <v>商务22</v>
      </c>
      <c r="B477" s="29" t="s">
        <v>23</v>
      </c>
      <c r="C477" s="30" t="s">
        <v>17</v>
      </c>
      <c r="D477" s="32" t="s">
        <v>155</v>
      </c>
      <c r="E477" s="20" t="s">
        <v>196</v>
      </c>
      <c r="F477" s="20">
        <v>0.26</v>
      </c>
      <c r="G477" s="20">
        <v>0</v>
      </c>
      <c r="H477" s="20">
        <v>2.76</v>
      </c>
      <c r="I477" s="20">
        <v>0.4</v>
      </c>
      <c r="J477" s="20">
        <v>0</v>
      </c>
      <c r="K477" s="20">
        <v>3.4209000000000001</v>
      </c>
      <c r="L477" s="16"/>
      <c r="M477" s="16"/>
      <c r="N477" s="16"/>
      <c r="O477" s="16"/>
      <c r="P477" s="16"/>
      <c r="Q477" s="16"/>
      <c r="R477" s="16"/>
      <c r="S477" s="22"/>
      <c r="T477" s="190"/>
    </row>
    <row r="478" spans="1:20" ht="53.4" thickBot="1">
      <c r="A478" s="58" t="str">
        <f t="shared" si="7"/>
        <v>SWWW2</v>
      </c>
      <c r="B478" s="29" t="s">
        <v>23</v>
      </c>
      <c r="C478" s="30" t="s">
        <v>17</v>
      </c>
      <c r="D478" s="32" t="s">
        <v>155</v>
      </c>
      <c r="E478" s="20" t="s">
        <v>197</v>
      </c>
      <c r="F478" s="20">
        <v>0.26</v>
      </c>
      <c r="G478" s="20">
        <v>0</v>
      </c>
      <c r="H478" s="20">
        <v>2.76</v>
      </c>
      <c r="I478" s="20">
        <v>0.4</v>
      </c>
      <c r="J478" s="20">
        <v>0</v>
      </c>
      <c r="K478" s="20">
        <v>3.4209000000000001</v>
      </c>
      <c r="L478" s="16"/>
      <c r="M478" s="16"/>
      <c r="N478" s="16"/>
      <c r="O478" s="16"/>
      <c r="P478" s="16"/>
      <c r="Q478" s="16"/>
      <c r="R478" s="16"/>
      <c r="S478" s="22"/>
      <c r="T478" s="190"/>
    </row>
    <row r="479" spans="1:20" ht="27" thickBot="1">
      <c r="A479" s="58" t="str">
        <f t="shared" si="7"/>
        <v>商1</v>
      </c>
      <c r="B479" s="29" t="s">
        <v>23</v>
      </c>
      <c r="C479" s="30" t="s">
        <v>17</v>
      </c>
      <c r="D479" s="32" t="s">
        <v>155</v>
      </c>
      <c r="E479" s="20" t="s">
        <v>160</v>
      </c>
      <c r="F479" s="20">
        <v>0.26</v>
      </c>
      <c r="G479" s="20">
        <v>0.1</v>
      </c>
      <c r="H479" s="20">
        <v>2.76</v>
      </c>
      <c r="I479" s="20">
        <v>0.2</v>
      </c>
      <c r="J479" s="20">
        <v>0</v>
      </c>
      <c r="K479" s="20">
        <v>3.3216999999999999</v>
      </c>
      <c r="L479" s="16"/>
      <c r="M479" s="16"/>
      <c r="N479" s="16"/>
      <c r="O479" s="16"/>
      <c r="P479" s="16"/>
      <c r="Q479" s="16"/>
      <c r="R479" s="16"/>
      <c r="S479" s="22"/>
      <c r="T479" s="190"/>
    </row>
    <row r="480" spans="1:20" ht="53.4" thickBot="1">
      <c r="A480" s="58" t="str">
        <f t="shared" si="7"/>
        <v>商二</v>
      </c>
      <c r="B480" s="29" t="s">
        <v>23</v>
      </c>
      <c r="C480" s="30" t="s">
        <v>17</v>
      </c>
      <c r="D480" s="32" t="s">
        <v>155</v>
      </c>
      <c r="E480" s="20" t="s">
        <v>164</v>
      </c>
      <c r="F480" s="20">
        <v>0.26</v>
      </c>
      <c r="G480" s="20">
        <v>0</v>
      </c>
      <c r="H480" s="20">
        <v>2.76</v>
      </c>
      <c r="I480" s="20">
        <v>0.2</v>
      </c>
      <c r="J480" s="20">
        <v>0</v>
      </c>
      <c r="K480" s="20">
        <v>3.2208999999999999</v>
      </c>
      <c r="L480" s="16"/>
      <c r="M480" s="16"/>
      <c r="N480" s="16"/>
      <c r="O480" s="16"/>
      <c r="P480" s="16"/>
      <c r="Q480" s="16"/>
      <c r="R480" s="16"/>
      <c r="S480" s="22"/>
      <c r="T480" s="190"/>
    </row>
    <row r="481" spans="1:20" ht="40.200000000000003" thickBot="1">
      <c r="A481" s="58" t="str">
        <f t="shared" si="7"/>
        <v>ss2</v>
      </c>
      <c r="B481" s="29" t="s">
        <v>23</v>
      </c>
      <c r="C481" s="30" t="s">
        <v>17</v>
      </c>
      <c r="D481" s="32" t="s">
        <v>155</v>
      </c>
      <c r="E481" s="20" t="s">
        <v>159</v>
      </c>
      <c r="F481" s="20">
        <v>0.26</v>
      </c>
      <c r="G481" s="20">
        <v>0</v>
      </c>
      <c r="H481" s="20">
        <v>2.76</v>
      </c>
      <c r="I481" s="20">
        <v>0.2</v>
      </c>
      <c r="J481" s="20">
        <v>0</v>
      </c>
      <c r="K481" s="20">
        <v>3.2208999999999999</v>
      </c>
      <c r="L481" s="16"/>
      <c r="M481" s="16"/>
      <c r="N481" s="16"/>
      <c r="O481" s="16"/>
      <c r="P481" s="16"/>
      <c r="Q481" s="16"/>
      <c r="R481" s="16"/>
      <c r="S481" s="22"/>
      <c r="T481" s="190"/>
    </row>
    <row r="482" spans="1:20" ht="27" thickBot="1">
      <c r="A482" s="58" t="str">
        <f t="shared" si="7"/>
        <v>商务B</v>
      </c>
      <c r="B482" s="29" t="s">
        <v>23</v>
      </c>
      <c r="C482" s="30" t="s">
        <v>17</v>
      </c>
      <c r="D482" s="32" t="s">
        <v>155</v>
      </c>
      <c r="E482" s="20" t="s">
        <v>199</v>
      </c>
      <c r="F482" s="20">
        <v>0.26</v>
      </c>
      <c r="G482" s="20">
        <v>0</v>
      </c>
      <c r="H482" s="20">
        <v>2.76</v>
      </c>
      <c r="I482" s="20">
        <v>0.2</v>
      </c>
      <c r="J482" s="20">
        <v>0</v>
      </c>
      <c r="K482" s="20">
        <v>3.2208999999999999</v>
      </c>
      <c r="L482" s="16"/>
      <c r="M482" s="16"/>
      <c r="N482" s="16"/>
      <c r="O482" s="16"/>
      <c r="P482" s="16"/>
      <c r="Q482" s="16"/>
      <c r="R482" s="16"/>
      <c r="S482" s="22"/>
      <c r="T482" s="190"/>
    </row>
    <row r="483" spans="1:20" ht="40.200000000000003" thickBot="1">
      <c r="A483" s="58" t="str">
        <f t="shared" si="7"/>
        <v>甲12</v>
      </c>
      <c r="B483" s="29" t="s">
        <v>23</v>
      </c>
      <c r="C483" s="30" t="s">
        <v>17</v>
      </c>
      <c r="D483" s="32" t="s">
        <v>155</v>
      </c>
      <c r="E483" s="20" t="s">
        <v>161</v>
      </c>
      <c r="F483" s="20">
        <v>0.26</v>
      </c>
      <c r="G483" s="20">
        <v>0</v>
      </c>
      <c r="H483" s="20">
        <v>2.76</v>
      </c>
      <c r="I483" s="20">
        <v>0.2</v>
      </c>
      <c r="J483" s="20">
        <v>0</v>
      </c>
      <c r="K483" s="20">
        <v>3.2208999999999999</v>
      </c>
      <c r="L483" s="16"/>
      <c r="M483" s="16"/>
      <c r="N483" s="16"/>
      <c r="O483" s="16"/>
      <c r="P483" s="16"/>
      <c r="Q483" s="16"/>
      <c r="R483" s="16"/>
      <c r="S483" s="22"/>
      <c r="T483" s="190"/>
    </row>
    <row r="484" spans="1:20" ht="40.200000000000003" thickBot="1">
      <c r="A484" s="58" t="str">
        <f t="shared" si="7"/>
        <v>商务222</v>
      </c>
      <c r="B484" s="29" t="s">
        <v>23</v>
      </c>
      <c r="C484" s="30" t="s">
        <v>17</v>
      </c>
      <c r="D484" s="32" t="s">
        <v>155</v>
      </c>
      <c r="E484" s="20" t="s">
        <v>163</v>
      </c>
      <c r="F484" s="20">
        <v>0.26</v>
      </c>
      <c r="G484" s="20">
        <v>0</v>
      </c>
      <c r="H484" s="20">
        <v>2.76</v>
      </c>
      <c r="I484" s="20">
        <v>0.2</v>
      </c>
      <c r="J484" s="20">
        <v>0</v>
      </c>
      <c r="K484" s="20">
        <v>3.2208999999999999</v>
      </c>
      <c r="L484" s="16"/>
      <c r="M484" s="16"/>
      <c r="N484" s="16"/>
      <c r="O484" s="16"/>
      <c r="P484" s="16"/>
      <c r="Q484" s="16"/>
      <c r="R484" s="16"/>
      <c r="S484" s="22"/>
      <c r="T484" s="190"/>
    </row>
    <row r="485" spans="1:20" ht="27" thickBot="1">
      <c r="A485" s="58" t="str">
        <f t="shared" si="7"/>
        <v>商113</v>
      </c>
      <c r="B485" s="29" t="s">
        <v>23</v>
      </c>
      <c r="C485" s="30" t="s">
        <v>17</v>
      </c>
      <c r="D485" s="32" t="s">
        <v>155</v>
      </c>
      <c r="E485" s="20" t="s">
        <v>166</v>
      </c>
      <c r="F485" s="20">
        <v>0.28999999999999998</v>
      </c>
      <c r="G485" s="20">
        <v>0.84</v>
      </c>
      <c r="H485" s="20">
        <v>0.83</v>
      </c>
      <c r="I485" s="20">
        <v>0.6</v>
      </c>
      <c r="J485" s="20">
        <v>0.23</v>
      </c>
      <c r="K485" s="20">
        <v>2.7854999999999999</v>
      </c>
      <c r="L485" s="16"/>
      <c r="M485" s="16"/>
      <c r="N485" s="16"/>
      <c r="O485" s="16"/>
      <c r="P485" s="16"/>
      <c r="Q485" s="16"/>
      <c r="R485" s="16"/>
      <c r="S485" s="22"/>
      <c r="T485" s="190"/>
    </row>
    <row r="486" spans="1:20" ht="40.200000000000003" thickBot="1">
      <c r="A486" s="58" t="str">
        <f t="shared" si="7"/>
        <v>商商1</v>
      </c>
      <c r="B486" s="29" t="s">
        <v>23</v>
      </c>
      <c r="C486" s="30" t="s">
        <v>17</v>
      </c>
      <c r="D486" s="32" t="s">
        <v>155</v>
      </c>
      <c r="E486" s="20" t="s">
        <v>167</v>
      </c>
      <c r="F486" s="20">
        <v>0.26</v>
      </c>
      <c r="G486" s="20">
        <v>0.86</v>
      </c>
      <c r="H486" s="20">
        <v>0.83</v>
      </c>
      <c r="I486" s="20">
        <v>0.2</v>
      </c>
      <c r="J486" s="20">
        <v>0.2</v>
      </c>
      <c r="K486" s="20">
        <v>2.3513000000000002</v>
      </c>
      <c r="L486" s="16"/>
      <c r="M486" s="16"/>
      <c r="N486" s="16"/>
      <c r="O486" s="16"/>
      <c r="P486" s="16"/>
      <c r="Q486" s="16"/>
      <c r="R486" s="16"/>
      <c r="S486" s="22"/>
      <c r="T486" s="190"/>
    </row>
    <row r="487" spans="1:20" ht="40.200000000000003" thickBot="1">
      <c r="A487" s="58" t="str">
        <f t="shared" si="7"/>
        <v>SW1</v>
      </c>
      <c r="B487" s="29" t="s">
        <v>23</v>
      </c>
      <c r="C487" s="30" t="s">
        <v>17</v>
      </c>
      <c r="D487" s="32" t="s">
        <v>155</v>
      </c>
      <c r="E487" s="20" t="s">
        <v>176</v>
      </c>
      <c r="F487" s="20">
        <v>0.26</v>
      </c>
      <c r="G487" s="20">
        <v>0.84</v>
      </c>
      <c r="H487" s="20">
        <v>0.83</v>
      </c>
      <c r="I487" s="20">
        <v>0.2</v>
      </c>
      <c r="J487" s="20">
        <v>0.21</v>
      </c>
      <c r="K487" s="20">
        <v>2.3361000000000001</v>
      </c>
      <c r="L487" s="16"/>
      <c r="M487" s="16"/>
      <c r="N487" s="16"/>
      <c r="O487" s="16"/>
      <c r="P487" s="16"/>
      <c r="Q487" s="16"/>
      <c r="R487" s="16"/>
      <c r="S487" s="22"/>
      <c r="T487" s="190"/>
    </row>
    <row r="488" spans="1:20" ht="27" thickBot="1">
      <c r="A488" s="58" t="str">
        <f t="shared" si="7"/>
        <v>S1</v>
      </c>
      <c r="B488" s="29" t="s">
        <v>23</v>
      </c>
      <c r="C488" s="30" t="s">
        <v>17</v>
      </c>
      <c r="D488" s="32" t="s">
        <v>155</v>
      </c>
      <c r="E488" s="20" t="s">
        <v>174</v>
      </c>
      <c r="F488" s="20">
        <v>0.26</v>
      </c>
      <c r="G488" s="20">
        <v>0.73</v>
      </c>
      <c r="H488" s="20">
        <v>0.83</v>
      </c>
      <c r="I488" s="20">
        <v>0.2</v>
      </c>
      <c r="J488" s="20">
        <v>0.25</v>
      </c>
      <c r="K488" s="20">
        <v>2.2726000000000002</v>
      </c>
      <c r="L488" s="16"/>
      <c r="M488" s="16"/>
      <c r="N488" s="16"/>
      <c r="O488" s="16"/>
      <c r="P488" s="16"/>
      <c r="Q488" s="16"/>
      <c r="R488" s="16"/>
      <c r="S488" s="22"/>
      <c r="T488" s="190"/>
    </row>
    <row r="489" spans="1:20" ht="53.4" thickBot="1">
      <c r="A489" s="58" t="str">
        <f t="shared" si="7"/>
        <v>sss1</v>
      </c>
      <c r="B489" s="29" t="s">
        <v>23</v>
      </c>
      <c r="C489" s="30" t="s">
        <v>17</v>
      </c>
      <c r="D489" s="32" t="s">
        <v>155</v>
      </c>
      <c r="E489" s="20" t="s">
        <v>171</v>
      </c>
      <c r="F489" s="20">
        <v>0.26</v>
      </c>
      <c r="G489" s="20">
        <v>0.81</v>
      </c>
      <c r="H489" s="20">
        <v>0.83</v>
      </c>
      <c r="I489" s="20">
        <v>0.2</v>
      </c>
      <c r="J489" s="20">
        <v>0.17</v>
      </c>
      <c r="K489" s="20">
        <v>2.2686999999999999</v>
      </c>
      <c r="L489" s="16"/>
      <c r="M489" s="16"/>
      <c r="N489" s="16"/>
      <c r="O489" s="16"/>
      <c r="P489" s="16"/>
      <c r="Q489" s="16"/>
      <c r="R489" s="16"/>
      <c r="S489" s="22"/>
      <c r="T489" s="190"/>
    </row>
    <row r="490" spans="1:20" ht="40.200000000000003" thickBot="1">
      <c r="A490" s="58" t="str">
        <f t="shared" si="7"/>
        <v>1商务</v>
      </c>
      <c r="B490" s="29" t="s">
        <v>23</v>
      </c>
      <c r="C490" s="30" t="s">
        <v>17</v>
      </c>
      <c r="D490" s="32" t="s">
        <v>155</v>
      </c>
      <c r="E490" s="20" t="s">
        <v>200</v>
      </c>
      <c r="F490" s="20">
        <v>0.26</v>
      </c>
      <c r="G490" s="20">
        <v>0.67</v>
      </c>
      <c r="H490" s="20">
        <v>0.83</v>
      </c>
      <c r="I490" s="20">
        <v>0.4</v>
      </c>
      <c r="J490" s="20">
        <v>0.11</v>
      </c>
      <c r="K490" s="20">
        <v>2.2686000000000002</v>
      </c>
      <c r="L490" s="16"/>
      <c r="M490" s="16"/>
      <c r="N490" s="16"/>
      <c r="O490" s="16"/>
      <c r="P490" s="16"/>
      <c r="Q490" s="16"/>
      <c r="R490" s="16"/>
      <c r="S490" s="22"/>
      <c r="T490" s="190"/>
    </row>
    <row r="491" spans="1:20" ht="40.200000000000003" thickBot="1">
      <c r="A491" s="58" t="str">
        <f t="shared" si="7"/>
        <v>11</v>
      </c>
      <c r="B491" s="29" t="s">
        <v>23</v>
      </c>
      <c r="C491" s="30" t="s">
        <v>17</v>
      </c>
      <c r="D491" s="32" t="s">
        <v>155</v>
      </c>
      <c r="E491" s="20" t="s">
        <v>214</v>
      </c>
      <c r="F491" s="20">
        <v>0.26</v>
      </c>
      <c r="G491" s="20">
        <v>0.56999999999999995</v>
      </c>
      <c r="H491" s="20">
        <v>0.83</v>
      </c>
      <c r="I491" s="20">
        <v>0.4</v>
      </c>
      <c r="J491" s="20">
        <v>0.16</v>
      </c>
      <c r="K491" s="20">
        <v>2.2223000000000002</v>
      </c>
      <c r="L491" s="16"/>
      <c r="M491" s="16"/>
      <c r="N491" s="16"/>
      <c r="O491" s="16"/>
      <c r="P491" s="16"/>
      <c r="Q491" s="16"/>
      <c r="R491" s="16"/>
      <c r="S491" s="22"/>
      <c r="T491" s="190"/>
    </row>
    <row r="492" spans="1:20" ht="53.4" thickBot="1">
      <c r="A492" s="58" t="str">
        <f t="shared" si="7"/>
        <v>sw113</v>
      </c>
      <c r="B492" s="29" t="s">
        <v>23</v>
      </c>
      <c r="C492" s="30" t="s">
        <v>17</v>
      </c>
      <c r="D492" s="32" t="s">
        <v>155</v>
      </c>
      <c r="E492" s="20" t="s">
        <v>168</v>
      </c>
      <c r="F492" s="20">
        <v>0.26</v>
      </c>
      <c r="G492" s="20">
        <v>0.73</v>
      </c>
      <c r="H492" s="20">
        <v>0.83</v>
      </c>
      <c r="I492" s="20">
        <v>0.2</v>
      </c>
      <c r="J492" s="20">
        <v>0.2</v>
      </c>
      <c r="K492" s="20">
        <v>2.2185999999999999</v>
      </c>
      <c r="L492" s="16"/>
      <c r="M492" s="16"/>
      <c r="N492" s="16"/>
      <c r="O492" s="16"/>
      <c r="P492" s="16"/>
      <c r="Q492" s="16"/>
      <c r="R492" s="16"/>
      <c r="S492" s="22"/>
      <c r="T492" s="190"/>
    </row>
    <row r="493" spans="1:20" ht="40.200000000000003" thickBot="1">
      <c r="A493" s="58" t="str">
        <f t="shared" si="7"/>
        <v>商务01</v>
      </c>
      <c r="B493" s="29" t="s">
        <v>23</v>
      </c>
      <c r="C493" s="30" t="s">
        <v>17</v>
      </c>
      <c r="D493" s="32" t="s">
        <v>155</v>
      </c>
      <c r="E493" s="20" t="s">
        <v>170</v>
      </c>
      <c r="F493" s="20">
        <v>0.26</v>
      </c>
      <c r="G493" s="20">
        <v>0.73</v>
      </c>
      <c r="H493" s="20">
        <v>0.83</v>
      </c>
      <c r="I493" s="20">
        <v>0.2</v>
      </c>
      <c r="J493" s="20">
        <v>0.16</v>
      </c>
      <c r="K493" s="20">
        <v>2.1815000000000002</v>
      </c>
      <c r="L493" s="16"/>
      <c r="M493" s="16"/>
      <c r="N493" s="16"/>
      <c r="O493" s="16"/>
      <c r="P493" s="16"/>
      <c r="Q493" s="16"/>
      <c r="R493" s="16"/>
      <c r="S493" s="22"/>
      <c r="T493" s="190"/>
    </row>
    <row r="494" spans="1:20" ht="53.4" thickBot="1">
      <c r="A494" s="58" t="str">
        <f t="shared" si="7"/>
        <v>商务S1</v>
      </c>
      <c r="B494" s="29" t="s">
        <v>23</v>
      </c>
      <c r="C494" s="30" t="s">
        <v>17</v>
      </c>
      <c r="D494" s="32" t="s">
        <v>155</v>
      </c>
      <c r="E494" s="20" t="s">
        <v>175</v>
      </c>
      <c r="F494" s="20">
        <v>0.26</v>
      </c>
      <c r="G494" s="20">
        <v>0.71</v>
      </c>
      <c r="H494" s="20">
        <v>0.83</v>
      </c>
      <c r="I494" s="20">
        <v>0.2</v>
      </c>
      <c r="J494" s="20">
        <v>0.16</v>
      </c>
      <c r="K494" s="20">
        <v>2.1594000000000002</v>
      </c>
      <c r="L494" s="16"/>
      <c r="M494" s="16"/>
      <c r="N494" s="16"/>
      <c r="O494" s="16"/>
      <c r="P494" s="16"/>
      <c r="Q494" s="16"/>
      <c r="R494" s="16"/>
      <c r="S494" s="22"/>
      <c r="T494" s="190"/>
    </row>
    <row r="495" spans="1:20" ht="40.200000000000003" thickBot="1">
      <c r="A495" s="58" t="str">
        <f t="shared" si="7"/>
        <v>商梅1</v>
      </c>
      <c r="B495" s="29" t="s">
        <v>23</v>
      </c>
      <c r="C495" s="30" t="s">
        <v>17</v>
      </c>
      <c r="D495" s="32" t="s">
        <v>155</v>
      </c>
      <c r="E495" s="59" t="s">
        <v>173</v>
      </c>
      <c r="F495" s="20">
        <v>0.26</v>
      </c>
      <c r="G495" s="20">
        <v>0.56999999999999995</v>
      </c>
      <c r="H495" s="20">
        <v>0.83</v>
      </c>
      <c r="I495" s="20">
        <v>0.2</v>
      </c>
      <c r="J495" s="20">
        <v>0.25</v>
      </c>
      <c r="K495" s="20">
        <v>2.1135000000000002</v>
      </c>
      <c r="L495" s="16"/>
      <c r="M495" s="16"/>
      <c r="N495" s="16"/>
      <c r="O495" s="16"/>
      <c r="P495" s="16"/>
      <c r="Q495" s="16"/>
      <c r="R495" s="16"/>
      <c r="S495" s="22"/>
      <c r="T495" s="190"/>
    </row>
    <row r="496" spans="1:20" ht="40.200000000000003" thickBot="1">
      <c r="A496" s="58" t="str">
        <f t="shared" si="7"/>
        <v>ss1</v>
      </c>
      <c r="B496" s="29" t="s">
        <v>23</v>
      </c>
      <c r="C496" s="30" t="s">
        <v>17</v>
      </c>
      <c r="D496" s="32" t="s">
        <v>155</v>
      </c>
      <c r="E496" s="20" t="s">
        <v>180</v>
      </c>
      <c r="F496" s="20">
        <v>0.26</v>
      </c>
      <c r="G496" s="20">
        <v>0.55000000000000004</v>
      </c>
      <c r="H496" s="20">
        <v>0.83</v>
      </c>
      <c r="I496" s="20">
        <v>0.2</v>
      </c>
      <c r="J496" s="20">
        <v>0.27</v>
      </c>
      <c r="K496" s="20">
        <v>2.1105</v>
      </c>
      <c r="L496" s="16"/>
      <c r="M496" s="16"/>
      <c r="N496" s="16"/>
      <c r="O496" s="16"/>
      <c r="P496" s="16"/>
      <c r="Q496" s="16"/>
      <c r="R496" s="16"/>
      <c r="S496" s="22"/>
      <c r="T496" s="190"/>
    </row>
    <row r="497" spans="1:20" ht="40.200000000000003" thickBot="1">
      <c r="A497" s="58" t="str">
        <f t="shared" si="7"/>
        <v>商务one</v>
      </c>
      <c r="B497" s="29" t="s">
        <v>23</v>
      </c>
      <c r="C497" s="30" t="s">
        <v>17</v>
      </c>
      <c r="D497" s="32" t="s">
        <v>155</v>
      </c>
      <c r="E497" s="20" t="s">
        <v>179</v>
      </c>
      <c r="F497" s="20">
        <v>0.26</v>
      </c>
      <c r="G497" s="20">
        <v>0.63</v>
      </c>
      <c r="H497" s="20">
        <v>0.83</v>
      </c>
      <c r="I497" s="20">
        <v>0.2</v>
      </c>
      <c r="J497" s="20">
        <v>0.19</v>
      </c>
      <c r="K497" s="20">
        <v>2.1076999999999999</v>
      </c>
      <c r="L497" s="16"/>
      <c r="M497" s="16"/>
      <c r="N497" s="16"/>
      <c r="O497" s="16"/>
      <c r="P497" s="16"/>
      <c r="Q497" s="16"/>
      <c r="R497" s="16"/>
      <c r="S497" s="22"/>
      <c r="T497" s="190"/>
    </row>
    <row r="498" spans="1:20" ht="40.200000000000003" thickBot="1">
      <c r="A498" s="58" t="str">
        <f t="shared" si="7"/>
        <v>甲11</v>
      </c>
      <c r="B498" s="29" t="s">
        <v>23</v>
      </c>
      <c r="C498" s="30" t="s">
        <v>17</v>
      </c>
      <c r="D498" s="32" t="s">
        <v>155</v>
      </c>
      <c r="E498" s="20" t="s">
        <v>172</v>
      </c>
      <c r="F498" s="20">
        <v>0.26</v>
      </c>
      <c r="G498" s="20">
        <v>0.57999999999999996</v>
      </c>
      <c r="H498" s="20">
        <v>0.83</v>
      </c>
      <c r="I498" s="20">
        <v>0.2</v>
      </c>
      <c r="J498" s="20">
        <v>0.2</v>
      </c>
      <c r="K498" s="20">
        <v>2.0684999999999998</v>
      </c>
      <c r="L498" s="16"/>
      <c r="M498" s="16"/>
      <c r="N498" s="16"/>
      <c r="O498" s="16"/>
      <c r="P498" s="16"/>
      <c r="Q498" s="16"/>
      <c r="R498" s="16"/>
      <c r="S498" s="22"/>
      <c r="T498" s="190"/>
    </row>
    <row r="499" spans="1:20" ht="53.4" thickBot="1">
      <c r="A499" s="58" t="str">
        <f t="shared" si="7"/>
        <v>SWWW1</v>
      </c>
      <c r="B499" s="29" t="s">
        <v>23</v>
      </c>
      <c r="C499" s="30" t="s">
        <v>17</v>
      </c>
      <c r="D499" s="32" t="s">
        <v>155</v>
      </c>
      <c r="E499" s="20" t="s">
        <v>203</v>
      </c>
      <c r="F499" s="20">
        <v>0.26</v>
      </c>
      <c r="G499" s="20">
        <v>0.34</v>
      </c>
      <c r="H499" s="20">
        <v>0.83</v>
      </c>
      <c r="I499" s="20">
        <v>0.4</v>
      </c>
      <c r="J499" s="20">
        <v>0.24</v>
      </c>
      <c r="K499" s="20">
        <v>2.0659999999999998</v>
      </c>
      <c r="L499" s="16"/>
      <c r="M499" s="16"/>
      <c r="N499" s="16"/>
      <c r="O499" s="16"/>
      <c r="P499" s="16"/>
      <c r="Q499" s="16"/>
      <c r="R499" s="16"/>
      <c r="S499" s="22"/>
      <c r="T499" s="190"/>
    </row>
    <row r="500" spans="1:20" ht="53.4" thickBot="1">
      <c r="A500" s="58" t="str">
        <f t="shared" si="7"/>
        <v>商一</v>
      </c>
      <c r="B500" s="29" t="s">
        <v>23</v>
      </c>
      <c r="C500" s="30" t="s">
        <v>17</v>
      </c>
      <c r="D500" s="32" t="s">
        <v>155</v>
      </c>
      <c r="E500" s="20" t="s">
        <v>169</v>
      </c>
      <c r="F500" s="20">
        <v>0.26</v>
      </c>
      <c r="G500" s="20">
        <v>0.52</v>
      </c>
      <c r="H500" s="20">
        <v>0.83</v>
      </c>
      <c r="I500" s="20">
        <v>0.2</v>
      </c>
      <c r="J500" s="20">
        <v>0.23</v>
      </c>
      <c r="K500" s="20">
        <v>2.0413999999999999</v>
      </c>
      <c r="L500" s="16"/>
      <c r="M500" s="16"/>
      <c r="N500" s="16"/>
      <c r="O500" s="16"/>
      <c r="P500" s="16"/>
      <c r="Q500" s="16"/>
      <c r="R500" s="16"/>
      <c r="S500" s="22"/>
      <c r="T500" s="190"/>
    </row>
    <row r="501" spans="1:20" ht="27" thickBot="1">
      <c r="A501" s="58" t="str">
        <f t="shared" si="7"/>
        <v>商务11</v>
      </c>
      <c r="B501" s="29" t="s">
        <v>23</v>
      </c>
      <c r="C501" s="30" t="s">
        <v>17</v>
      </c>
      <c r="D501" s="32" t="s">
        <v>155</v>
      </c>
      <c r="E501" s="20" t="s">
        <v>201</v>
      </c>
      <c r="F501" s="20">
        <v>0.26</v>
      </c>
      <c r="G501" s="20">
        <v>0.32</v>
      </c>
      <c r="H501" s="20">
        <v>0.83</v>
      </c>
      <c r="I501" s="20">
        <v>0.4</v>
      </c>
      <c r="J501" s="20">
        <v>0.21</v>
      </c>
      <c r="K501" s="20">
        <v>2.0179</v>
      </c>
      <c r="L501" s="16"/>
      <c r="M501" s="16"/>
      <c r="N501" s="16"/>
      <c r="O501" s="16"/>
      <c r="P501" s="16"/>
      <c r="Q501" s="16"/>
      <c r="R501" s="16"/>
      <c r="S501" s="22"/>
      <c r="T501" s="190"/>
    </row>
    <row r="502" spans="1:20" ht="40.200000000000003" thickBot="1">
      <c r="A502" s="58" t="str">
        <f t="shared" si="7"/>
        <v>商琴1</v>
      </c>
      <c r="B502" s="29" t="s">
        <v>23</v>
      </c>
      <c r="C502" s="30" t="s">
        <v>17</v>
      </c>
      <c r="D502" s="32" t="s">
        <v>155</v>
      </c>
      <c r="E502" s="20" t="s">
        <v>177</v>
      </c>
      <c r="F502" s="20">
        <v>0.26</v>
      </c>
      <c r="G502" s="20">
        <v>0.43</v>
      </c>
      <c r="H502" s="20">
        <v>0.83</v>
      </c>
      <c r="I502" s="20">
        <v>0.2</v>
      </c>
      <c r="J502" s="20">
        <v>0.26</v>
      </c>
      <c r="K502" s="20">
        <v>1.9787999999999999</v>
      </c>
      <c r="L502" s="16"/>
      <c r="M502" s="16"/>
      <c r="N502" s="16"/>
      <c r="O502" s="16"/>
      <c r="P502" s="16"/>
      <c r="Q502" s="16"/>
      <c r="R502" s="16"/>
      <c r="S502" s="22"/>
      <c r="T502" s="190"/>
    </row>
    <row r="503" spans="1:20" ht="27" thickBot="1">
      <c r="A503" s="58" t="str">
        <f t="shared" si="7"/>
        <v>商务A1</v>
      </c>
      <c r="B503" s="29" t="s">
        <v>23</v>
      </c>
      <c r="C503" s="30" t="s">
        <v>17</v>
      </c>
      <c r="D503" s="32" t="s">
        <v>155</v>
      </c>
      <c r="E503" s="20" t="s">
        <v>204</v>
      </c>
      <c r="F503" s="20">
        <v>0.27</v>
      </c>
      <c r="G503" s="20">
        <v>0.25</v>
      </c>
      <c r="H503" s="20">
        <v>0.83</v>
      </c>
      <c r="I503" s="20">
        <v>0.2</v>
      </c>
      <c r="J503" s="20">
        <v>0.43</v>
      </c>
      <c r="K503" s="20">
        <v>1.9719</v>
      </c>
      <c r="L503" s="16"/>
      <c r="M503" s="16"/>
      <c r="N503" s="16"/>
      <c r="O503" s="16"/>
      <c r="P503" s="16"/>
      <c r="Q503" s="16"/>
      <c r="R503" s="16"/>
      <c r="S503" s="22"/>
      <c r="T503" s="190"/>
    </row>
    <row r="504" spans="1:20" ht="27" thickBot="1">
      <c r="A504" s="58" t="str">
        <f t="shared" si="7"/>
        <v>商务A</v>
      </c>
      <c r="B504" s="29" t="s">
        <v>23</v>
      </c>
      <c r="C504" s="30" t="s">
        <v>17</v>
      </c>
      <c r="D504" s="32" t="s">
        <v>155</v>
      </c>
      <c r="E504" s="20" t="s">
        <v>202</v>
      </c>
      <c r="F504" s="20">
        <v>0.26</v>
      </c>
      <c r="G504" s="20">
        <v>0.22</v>
      </c>
      <c r="H504" s="20">
        <v>0.83</v>
      </c>
      <c r="I504" s="20">
        <v>0.2</v>
      </c>
      <c r="J504" s="20">
        <v>0.22</v>
      </c>
      <c r="K504" s="20">
        <v>1.7369000000000001</v>
      </c>
      <c r="L504" s="16"/>
      <c r="M504" s="16"/>
      <c r="N504" s="16"/>
      <c r="O504" s="16"/>
      <c r="P504" s="16"/>
      <c r="Q504" s="16"/>
      <c r="R504" s="16"/>
      <c r="S504" s="22"/>
      <c r="T504" s="190"/>
    </row>
    <row r="505" spans="1:20" ht="40.200000000000003" thickBot="1">
      <c r="A505" s="58" t="str">
        <f t="shared" si="7"/>
        <v>商务111</v>
      </c>
      <c r="B505" s="29" t="s">
        <v>23</v>
      </c>
      <c r="C505" s="30" t="s">
        <v>17</v>
      </c>
      <c r="D505" s="32" t="s">
        <v>155</v>
      </c>
      <c r="E505" s="20" t="s">
        <v>178</v>
      </c>
      <c r="F505" s="20">
        <v>0.26</v>
      </c>
      <c r="G505" s="20">
        <v>0.18</v>
      </c>
      <c r="H505" s="20">
        <v>0.83</v>
      </c>
      <c r="I505" s="20">
        <v>0.2</v>
      </c>
      <c r="J505" s="20">
        <v>0.24</v>
      </c>
      <c r="K505" s="20">
        <v>1.7130000000000001</v>
      </c>
      <c r="L505" s="16"/>
      <c r="M505" s="16"/>
      <c r="N505" s="16"/>
      <c r="O505" s="16"/>
      <c r="P505" s="16"/>
      <c r="Q505" s="16"/>
      <c r="R505" s="16"/>
      <c r="S505" s="22"/>
      <c r="T505" s="190"/>
    </row>
    <row r="506" spans="1:20" ht="27" thickBot="1">
      <c r="A506" s="58" t="str">
        <f t="shared" si="7"/>
        <v>商2</v>
      </c>
      <c r="B506" s="29" t="s">
        <v>23</v>
      </c>
      <c r="C506" s="30" t="s">
        <v>17</v>
      </c>
      <c r="D506" s="32" t="s">
        <v>155</v>
      </c>
      <c r="E506" s="20" t="s">
        <v>181</v>
      </c>
      <c r="F506" s="20">
        <v>0.26</v>
      </c>
      <c r="G506" s="20">
        <v>0.18</v>
      </c>
      <c r="H506" s="20">
        <v>0.83</v>
      </c>
      <c r="I506" s="20">
        <v>0.2</v>
      </c>
      <c r="J506" s="20">
        <v>0.24</v>
      </c>
      <c r="K506" s="20">
        <v>1.7112000000000001</v>
      </c>
      <c r="L506" s="16"/>
      <c r="M506" s="16"/>
      <c r="N506" s="16"/>
      <c r="O506" s="16"/>
      <c r="P506" s="16"/>
      <c r="Q506" s="16"/>
      <c r="R506" s="16"/>
      <c r="S506" s="22"/>
      <c r="T506" s="190"/>
    </row>
    <row r="507" spans="1:20" ht="40.200000000000003" thickBot="1">
      <c r="A507" s="58" t="str">
        <f t="shared" si="7"/>
        <v>2商</v>
      </c>
      <c r="B507" s="29" t="s">
        <v>23</v>
      </c>
      <c r="C507" s="30" t="s">
        <v>17</v>
      </c>
      <c r="D507" s="32" t="s">
        <v>155</v>
      </c>
      <c r="E507" s="20" t="s">
        <v>205</v>
      </c>
      <c r="F507" s="20">
        <v>0.26</v>
      </c>
      <c r="G507" s="20">
        <v>0.14000000000000001</v>
      </c>
      <c r="H507" s="20">
        <v>0.55000000000000004</v>
      </c>
      <c r="I507" s="20">
        <v>0.2</v>
      </c>
      <c r="J507" s="20">
        <v>0.17</v>
      </c>
      <c r="K507" s="20">
        <v>1.3277000000000001</v>
      </c>
      <c r="L507" s="16"/>
      <c r="M507" s="16"/>
      <c r="N507" s="16"/>
      <c r="O507" s="16"/>
      <c r="P507" s="16"/>
      <c r="Q507" s="16"/>
      <c r="R507" s="16"/>
      <c r="S507" s="22"/>
      <c r="T507" s="190"/>
    </row>
    <row r="508" spans="1:20" ht="14.4" hidden="1" customHeight="1" thickBot="1">
      <c r="A508" s="58"/>
      <c r="B508" s="177" t="s">
        <v>24</v>
      </c>
      <c r="C508" s="178" t="s">
        <v>17</v>
      </c>
      <c r="D508" s="59" t="s">
        <v>38</v>
      </c>
      <c r="E508" s="20"/>
      <c r="F508" s="20"/>
      <c r="G508" s="20"/>
      <c r="H508" s="20"/>
      <c r="I508" s="20"/>
      <c r="J508" s="20"/>
      <c r="K508" s="20"/>
      <c r="L508" s="16"/>
      <c r="M508" s="16"/>
      <c r="N508" s="16"/>
      <c r="O508" s="16"/>
      <c r="P508" s="16"/>
      <c r="Q508" s="16"/>
      <c r="R508" s="16"/>
      <c r="S508" s="22"/>
      <c r="T508" s="190"/>
    </row>
    <row r="509" spans="1:20" ht="27" hidden="1" thickBot="1">
      <c r="A509" s="58"/>
      <c r="B509" s="178"/>
      <c r="C509" s="178"/>
      <c r="D509" s="59" t="s">
        <v>67</v>
      </c>
      <c r="E509" s="20"/>
      <c r="F509" s="20"/>
      <c r="G509" s="20"/>
      <c r="H509" s="20"/>
      <c r="I509" s="20"/>
      <c r="J509" s="20"/>
      <c r="K509" s="20"/>
      <c r="L509" s="16"/>
      <c r="M509" s="16"/>
      <c r="N509" s="16"/>
      <c r="O509" s="16"/>
      <c r="P509" s="16"/>
      <c r="Q509" s="16"/>
      <c r="R509" s="16"/>
      <c r="S509" s="22"/>
      <c r="T509" s="190"/>
    </row>
    <row r="510" spans="1:20" ht="14.4" hidden="1" customHeight="1" thickBot="1">
      <c r="A510" s="58"/>
      <c r="B510" s="178"/>
      <c r="C510" s="178"/>
      <c r="D510" s="59" t="s">
        <v>116</v>
      </c>
      <c r="E510" s="20"/>
      <c r="F510" s="20"/>
      <c r="G510" s="20"/>
      <c r="H510" s="20"/>
      <c r="I510" s="20"/>
      <c r="J510" s="20"/>
      <c r="K510" s="20"/>
      <c r="L510" s="16"/>
      <c r="M510" s="16"/>
      <c r="N510" s="16"/>
      <c r="O510" s="16"/>
      <c r="P510" s="16"/>
      <c r="Q510" s="16"/>
      <c r="R510" s="16"/>
      <c r="S510" s="22"/>
      <c r="T510" s="190"/>
    </row>
    <row r="511" spans="1:20" ht="14.4" customHeight="1" thickBot="1">
      <c r="A511" s="58"/>
      <c r="B511" s="179"/>
      <c r="C511" s="179"/>
      <c r="D511" s="59" t="s">
        <v>155</v>
      </c>
      <c r="E511" s="20"/>
      <c r="F511" s="20"/>
      <c r="G511" s="20"/>
      <c r="H511" s="20"/>
      <c r="I511" s="20"/>
      <c r="J511" s="20"/>
      <c r="K511" s="20"/>
      <c r="L511" s="16"/>
      <c r="M511" s="16"/>
      <c r="N511" s="16"/>
      <c r="O511" s="16"/>
      <c r="P511" s="16"/>
      <c r="Q511" s="16"/>
      <c r="R511" s="16"/>
      <c r="S511" s="22"/>
      <c r="T511" s="190"/>
    </row>
    <row r="512" spans="1:20" ht="14.4" hidden="1" customHeight="1" thickBot="1">
      <c r="A512" s="58"/>
      <c r="B512" s="177" t="s">
        <v>25</v>
      </c>
      <c r="C512" s="178" t="s">
        <v>17</v>
      </c>
      <c r="D512" s="59" t="s">
        <v>38</v>
      </c>
      <c r="E512" s="20"/>
      <c r="F512" s="20"/>
      <c r="G512" s="20"/>
      <c r="H512" s="20"/>
      <c r="I512" s="20"/>
      <c r="J512" s="20"/>
      <c r="K512" s="20"/>
      <c r="L512" s="16"/>
      <c r="M512" s="16"/>
      <c r="N512" s="16"/>
      <c r="O512" s="16"/>
      <c r="P512" s="16"/>
      <c r="Q512" s="16"/>
      <c r="R512" s="16"/>
      <c r="S512" s="22"/>
      <c r="T512" s="190"/>
    </row>
    <row r="513" spans="1:20" ht="27" hidden="1" thickBot="1">
      <c r="A513" s="58"/>
      <c r="B513" s="178"/>
      <c r="C513" s="178"/>
      <c r="D513" s="59" t="s">
        <v>67</v>
      </c>
      <c r="E513" s="20"/>
      <c r="F513" s="20"/>
      <c r="G513" s="20"/>
      <c r="H513" s="20"/>
      <c r="I513" s="20"/>
      <c r="J513" s="20"/>
      <c r="K513" s="20"/>
      <c r="L513" s="16"/>
      <c r="M513" s="16"/>
      <c r="N513" s="16"/>
      <c r="O513" s="16"/>
      <c r="P513" s="16"/>
      <c r="Q513" s="16"/>
      <c r="R513" s="16"/>
      <c r="S513" s="22"/>
      <c r="T513" s="190"/>
    </row>
    <row r="514" spans="1:20" ht="14.4" hidden="1" customHeight="1" thickBot="1">
      <c r="A514" s="58"/>
      <c r="B514" s="178"/>
      <c r="C514" s="178"/>
      <c r="D514" s="59" t="s">
        <v>116</v>
      </c>
      <c r="E514" s="20"/>
      <c r="F514" s="20"/>
      <c r="G514" s="20"/>
      <c r="H514" s="20"/>
      <c r="I514" s="20"/>
      <c r="J514" s="20"/>
      <c r="K514" s="20"/>
      <c r="L514" s="16"/>
      <c r="M514" s="16"/>
      <c r="N514" s="16"/>
      <c r="O514" s="16"/>
      <c r="P514" s="16"/>
      <c r="Q514" s="16"/>
      <c r="R514" s="16"/>
      <c r="S514" s="22"/>
      <c r="T514" s="190"/>
    </row>
    <row r="515" spans="1:20" ht="14.4" customHeight="1" thickBot="1">
      <c r="A515" s="58"/>
      <c r="B515" s="179"/>
      <c r="C515" s="179"/>
      <c r="D515" s="59" t="s">
        <v>155</v>
      </c>
      <c r="E515" s="20"/>
      <c r="F515" s="20"/>
      <c r="G515" s="20"/>
      <c r="H515" s="20"/>
      <c r="I515" s="20"/>
      <c r="J515" s="20"/>
      <c r="K515" s="20"/>
      <c r="L515" s="16"/>
      <c r="M515" s="16"/>
      <c r="N515" s="16"/>
      <c r="O515" s="16"/>
      <c r="P515" s="16"/>
      <c r="Q515" s="16"/>
      <c r="R515" s="16"/>
      <c r="S515" s="22"/>
      <c r="T515" s="190"/>
    </row>
    <row r="516" spans="1:20" ht="14.4" hidden="1" customHeight="1" thickBot="1">
      <c r="A516" s="58"/>
      <c r="B516" s="177" t="s">
        <v>26</v>
      </c>
      <c r="C516" s="178" t="s">
        <v>17</v>
      </c>
      <c r="D516" s="59" t="s">
        <v>38</v>
      </c>
      <c r="E516" s="20"/>
      <c r="F516" s="20"/>
      <c r="G516" s="20"/>
      <c r="H516" s="20"/>
      <c r="I516" s="20"/>
      <c r="J516" s="20"/>
      <c r="K516" s="20"/>
      <c r="L516" s="16"/>
      <c r="M516" s="16"/>
      <c r="N516" s="16"/>
      <c r="O516" s="16"/>
      <c r="P516" s="16"/>
      <c r="Q516" s="16"/>
      <c r="R516" s="16"/>
      <c r="S516" s="22"/>
      <c r="T516" s="190"/>
    </row>
    <row r="517" spans="1:20" ht="27" hidden="1" thickBot="1">
      <c r="A517" s="58"/>
      <c r="B517" s="178"/>
      <c r="C517" s="178"/>
      <c r="D517" s="59" t="s">
        <v>67</v>
      </c>
      <c r="E517" s="20"/>
      <c r="F517" s="20"/>
      <c r="G517" s="20"/>
      <c r="H517" s="20"/>
      <c r="I517" s="20"/>
      <c r="J517" s="20"/>
      <c r="K517" s="20"/>
      <c r="L517" s="16"/>
      <c r="M517" s="16"/>
      <c r="N517" s="16"/>
      <c r="O517" s="16"/>
      <c r="P517" s="16"/>
      <c r="Q517" s="16"/>
      <c r="R517" s="16"/>
      <c r="S517" s="22"/>
      <c r="T517" s="190"/>
    </row>
    <row r="518" spans="1:20" ht="14.4" hidden="1" customHeight="1" thickBot="1">
      <c r="A518" s="58"/>
      <c r="B518" s="178"/>
      <c r="C518" s="178"/>
      <c r="D518" s="59" t="s">
        <v>116</v>
      </c>
      <c r="E518" s="20"/>
      <c r="F518" s="20"/>
      <c r="G518" s="20"/>
      <c r="H518" s="20"/>
      <c r="I518" s="20"/>
      <c r="J518" s="20"/>
      <c r="K518" s="20"/>
      <c r="L518" s="16"/>
      <c r="M518" s="16"/>
      <c r="N518" s="16"/>
      <c r="O518" s="16"/>
      <c r="P518" s="16"/>
      <c r="Q518" s="16"/>
      <c r="R518" s="16"/>
      <c r="S518" s="22"/>
      <c r="T518" s="190"/>
    </row>
    <row r="519" spans="1:20" ht="14.4" customHeight="1" thickBot="1">
      <c r="A519" s="58"/>
      <c r="B519" s="179"/>
      <c r="C519" s="179"/>
      <c r="D519" s="59" t="s">
        <v>155</v>
      </c>
      <c r="E519" s="20"/>
      <c r="F519" s="20"/>
      <c r="G519" s="20"/>
      <c r="H519" s="20"/>
      <c r="I519" s="20"/>
      <c r="J519" s="20"/>
      <c r="K519" s="20"/>
      <c r="L519" s="16"/>
      <c r="M519" s="16"/>
      <c r="N519" s="16"/>
      <c r="O519" s="16"/>
      <c r="P519" s="16"/>
      <c r="Q519" s="16"/>
      <c r="R519" s="16"/>
      <c r="S519" s="22"/>
      <c r="T519" s="190"/>
    </row>
    <row r="520" spans="1:20" ht="14.4" hidden="1" customHeight="1" thickBot="1">
      <c r="A520" s="58"/>
      <c r="B520" s="177" t="s">
        <v>27</v>
      </c>
      <c r="C520" s="178" t="s">
        <v>17</v>
      </c>
      <c r="D520" s="59" t="s">
        <v>38</v>
      </c>
      <c r="E520" s="20"/>
      <c r="F520" s="20"/>
      <c r="G520" s="20"/>
      <c r="H520" s="20"/>
      <c r="I520" s="20"/>
      <c r="J520" s="20"/>
      <c r="K520" s="20"/>
      <c r="L520" s="16"/>
      <c r="M520" s="16"/>
      <c r="N520" s="16"/>
      <c r="O520" s="16"/>
      <c r="P520" s="16"/>
      <c r="Q520" s="16"/>
      <c r="R520" s="16"/>
      <c r="S520" s="22"/>
      <c r="T520" s="190"/>
    </row>
    <row r="521" spans="1:20" ht="27" hidden="1" thickBot="1">
      <c r="A521" s="58"/>
      <c r="B521" s="178"/>
      <c r="C521" s="178"/>
      <c r="D521" s="59" t="s">
        <v>67</v>
      </c>
      <c r="E521" s="20"/>
      <c r="F521" s="20"/>
      <c r="G521" s="20"/>
      <c r="H521" s="20"/>
      <c r="I521" s="20"/>
      <c r="J521" s="20"/>
      <c r="K521" s="20"/>
      <c r="L521" s="16"/>
      <c r="M521" s="16"/>
      <c r="N521" s="16"/>
      <c r="O521" s="16"/>
      <c r="P521" s="16"/>
      <c r="Q521" s="16"/>
      <c r="R521" s="16"/>
      <c r="S521" s="22"/>
      <c r="T521" s="190"/>
    </row>
    <row r="522" spans="1:20" ht="14.4" hidden="1" customHeight="1" thickBot="1">
      <c r="A522" s="58"/>
      <c r="B522" s="178"/>
      <c r="C522" s="178"/>
      <c r="D522" s="59" t="s">
        <v>116</v>
      </c>
      <c r="E522" s="20"/>
      <c r="F522" s="20"/>
      <c r="G522" s="20"/>
      <c r="H522" s="20"/>
      <c r="I522" s="20"/>
      <c r="J522" s="20"/>
      <c r="K522" s="20"/>
      <c r="L522" s="16"/>
      <c r="M522" s="16"/>
      <c r="N522" s="16"/>
      <c r="O522" s="16"/>
      <c r="P522" s="16"/>
      <c r="Q522" s="16"/>
      <c r="R522" s="16"/>
      <c r="S522" s="22"/>
      <c r="T522" s="190"/>
    </row>
    <row r="523" spans="1:20" ht="14.4" customHeight="1" thickBot="1">
      <c r="A523" s="58"/>
      <c r="B523" s="179"/>
      <c r="C523" s="179"/>
      <c r="D523" s="59" t="s">
        <v>155</v>
      </c>
      <c r="E523" s="20"/>
      <c r="F523" s="20"/>
      <c r="G523" s="20"/>
      <c r="H523" s="20"/>
      <c r="I523" s="20"/>
      <c r="J523" s="20"/>
      <c r="K523" s="20"/>
      <c r="L523" s="17"/>
      <c r="M523" s="17"/>
      <c r="N523" s="17"/>
      <c r="O523" s="17"/>
      <c r="P523" s="17"/>
      <c r="Q523" s="17"/>
      <c r="R523" s="17"/>
      <c r="S523" s="18"/>
      <c r="T523" s="190"/>
    </row>
    <row r="524" spans="1:20" ht="13.8" hidden="1" customHeight="1">
      <c r="A524" s="58"/>
      <c r="B524" s="191" t="s">
        <v>206</v>
      </c>
      <c r="C524" s="191"/>
      <c r="D524" s="191"/>
      <c r="E524" s="191"/>
      <c r="F524" s="191"/>
      <c r="G524" s="191"/>
      <c r="H524" s="191"/>
      <c r="I524" s="191"/>
      <c r="J524" s="191"/>
      <c r="K524" s="191"/>
      <c r="L524" s="191"/>
      <c r="M524" s="191"/>
      <c r="N524" s="191"/>
      <c r="O524" s="191"/>
      <c r="P524" s="191"/>
      <c r="Q524" s="191"/>
      <c r="R524" s="191"/>
      <c r="S524" s="191"/>
      <c r="T524" s="190"/>
    </row>
    <row r="525" spans="1:20" ht="14.4">
      <c r="A525" s="58"/>
    </row>
  </sheetData>
  <autoFilter ref="B11:K524" xr:uid="{46679310-F89E-447F-9C7B-DF21D4C67814}">
    <filterColumn colId="2">
      <filters>
        <filter val="商务人士"/>
      </filters>
    </filterColumn>
  </autoFilter>
  <mergeCells count="17">
    <mergeCell ref="T5:T524"/>
    <mergeCell ref="B4:S4"/>
    <mergeCell ref="B7:S7"/>
    <mergeCell ref="B8:S8"/>
    <mergeCell ref="B9:S9"/>
    <mergeCell ref="B524:S524"/>
    <mergeCell ref="C516:C519"/>
    <mergeCell ref="C520:C523"/>
    <mergeCell ref="B10:S10"/>
    <mergeCell ref="B508:B511"/>
    <mergeCell ref="B512:B515"/>
    <mergeCell ref="B516:B519"/>
    <mergeCell ref="B520:B523"/>
    <mergeCell ref="C508:C511"/>
    <mergeCell ref="C512:C515"/>
    <mergeCell ref="B5:M5"/>
    <mergeCell ref="C6:K6"/>
  </mergeCells>
  <phoneticPr fontId="6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2544" r:id="rId3" name="Control 16">
          <controlPr defaultSize="0" r:id="rId4">
            <anchor moveWithCells="1">
              <from>
                <xdr:col>12</xdr:col>
                <xdr:colOff>0</xdr:colOff>
                <xdr:row>5</xdr:row>
                <xdr:rowOff>0</xdr:rowOff>
              </from>
              <to>
                <xdr:col>13</xdr:col>
                <xdr:colOff>510540</xdr:colOff>
                <xdr:row>6</xdr:row>
                <xdr:rowOff>53340</xdr:rowOff>
              </to>
            </anchor>
          </controlPr>
        </control>
      </mc:Choice>
      <mc:Fallback>
        <control shapeId="22544" r:id="rId3" name="Control 16"/>
      </mc:Fallback>
    </mc:AlternateContent>
    <mc:AlternateContent xmlns:mc="http://schemas.openxmlformats.org/markup-compatibility/2006">
      <mc:Choice Requires="x14">
        <control shapeId="22543" r:id="rId5" name="Control 15">
          <controlPr defaultSize="0" r:id="rId6">
            <anchor moveWithCells="1">
              <from>
                <xdr:col>11</xdr:col>
                <xdr:colOff>0</xdr:colOff>
                <xdr:row>5</xdr:row>
                <xdr:rowOff>0</xdr:rowOff>
              </from>
              <to>
                <xdr:col>12</xdr:col>
                <xdr:colOff>373380</xdr:colOff>
                <xdr:row>6</xdr:row>
                <xdr:rowOff>53340</xdr:rowOff>
              </to>
            </anchor>
          </controlPr>
        </control>
      </mc:Choice>
      <mc:Fallback>
        <control shapeId="22543" r:id="rId5" name="Control 15"/>
      </mc:Fallback>
    </mc:AlternateContent>
    <mc:AlternateContent xmlns:mc="http://schemas.openxmlformats.org/markup-compatibility/2006">
      <mc:Choice Requires="x14">
        <control shapeId="22541" r:id="rId7" name="Control 13">
          <controlPr defaultSize="0" r:id="rId8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3</xdr:col>
                <xdr:colOff>373380</xdr:colOff>
                <xdr:row>6</xdr:row>
                <xdr:rowOff>53340</xdr:rowOff>
              </to>
            </anchor>
          </controlPr>
        </control>
      </mc:Choice>
      <mc:Fallback>
        <control shapeId="22541" r:id="rId7" name="Control 13"/>
      </mc:Fallback>
    </mc:AlternateContent>
    <mc:AlternateContent xmlns:mc="http://schemas.openxmlformats.org/markup-compatibility/2006">
      <mc:Choice Requires="x14">
        <control shapeId="22539" r:id="rId9" name="Control 11">
          <controlPr defaultSize="0" r:id="rId10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2</xdr:col>
                <xdr:colOff>99060</xdr:colOff>
                <xdr:row>6</xdr:row>
                <xdr:rowOff>53340</xdr:rowOff>
              </to>
            </anchor>
          </controlPr>
        </control>
      </mc:Choice>
      <mc:Fallback>
        <control shapeId="22539" r:id="rId9" name="Control 1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CA3D8-42AA-4AF8-9F17-FEA8A61AB0B7}">
  <sheetPr codeName="Sheet12"/>
  <dimension ref="A1:T863"/>
  <sheetViews>
    <sheetView workbookViewId="0">
      <selection activeCell="H152" sqref="H152"/>
    </sheetView>
  </sheetViews>
  <sheetFormatPr defaultRowHeight="13.8"/>
  <sheetData>
    <row r="1" spans="1:20" ht="14.4">
      <c r="A1" s="58"/>
      <c r="B1" s="12"/>
      <c r="C1" s="13"/>
      <c r="D1" s="58"/>
    </row>
    <row r="2" spans="1:20" ht="14.4">
      <c r="A2" s="58"/>
      <c r="B2" s="14"/>
      <c r="C2" s="58"/>
    </row>
    <row r="3" spans="1:20" ht="14.4">
      <c r="A3" s="58"/>
      <c r="B3" s="58"/>
      <c r="C3" s="58"/>
    </row>
    <row r="4" spans="1:20" ht="14.4">
      <c r="A4" s="58"/>
      <c r="B4" s="190"/>
      <c r="C4" s="190"/>
      <c r="D4" s="190"/>
      <c r="E4" s="190"/>
      <c r="F4" s="190"/>
      <c r="G4" s="190"/>
      <c r="H4" s="190"/>
      <c r="I4" s="190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58"/>
    </row>
    <row r="5" spans="1:20" ht="14.4" customHeight="1" thickBot="1">
      <c r="A5" s="58"/>
      <c r="B5" s="185" t="s">
        <v>28</v>
      </c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T5" s="190"/>
    </row>
    <row r="6" spans="1:20" ht="13.8" customHeight="1">
      <c r="A6" s="58"/>
      <c r="B6" s="15"/>
      <c r="C6" s="186"/>
      <c r="D6" s="186"/>
      <c r="E6" s="186"/>
      <c r="F6" s="186"/>
      <c r="G6" s="186"/>
      <c r="H6" s="186"/>
      <c r="I6" s="186"/>
      <c r="J6" s="186"/>
      <c r="K6" s="186"/>
      <c r="L6" s="15"/>
      <c r="M6" s="15"/>
      <c r="N6" s="3"/>
      <c r="T6" s="190"/>
    </row>
    <row r="7" spans="1:20" ht="14.4">
      <c r="A7" s="58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</row>
    <row r="8" spans="1:20" ht="14.4">
      <c r="A8" s="58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</row>
    <row r="9" spans="1:20" ht="14.4" customHeight="1">
      <c r="A9" s="58"/>
      <c r="B9" s="190" t="s">
        <v>29</v>
      </c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</row>
    <row r="10" spans="1:20" ht="14.4" customHeight="1" thickBot="1">
      <c r="A10" s="58"/>
      <c r="B10" s="187" t="s">
        <v>3382</v>
      </c>
      <c r="C10" s="188"/>
      <c r="D10" s="188"/>
      <c r="E10" s="188"/>
      <c r="F10" s="188"/>
      <c r="G10" s="188"/>
      <c r="H10" s="188"/>
      <c r="I10" s="188"/>
      <c r="J10" s="188"/>
      <c r="K10" s="188"/>
      <c r="L10" s="188"/>
      <c r="M10" s="188"/>
      <c r="N10" s="188"/>
      <c r="O10" s="188"/>
      <c r="P10" s="188"/>
      <c r="Q10" s="188"/>
      <c r="R10" s="188"/>
      <c r="S10" s="189"/>
      <c r="T10" s="190"/>
    </row>
    <row r="11" spans="1:20" ht="14.4" customHeight="1" thickBot="1">
      <c r="A11" s="58" t="s">
        <v>2832</v>
      </c>
      <c r="B11" s="19" t="s">
        <v>4</v>
      </c>
      <c r="C11" s="19" t="s">
        <v>5</v>
      </c>
      <c r="D11" s="19" t="s">
        <v>6</v>
      </c>
      <c r="E11" s="19" t="s">
        <v>31</v>
      </c>
      <c r="F11" s="19" t="s">
        <v>32</v>
      </c>
      <c r="G11" s="19" t="s">
        <v>33</v>
      </c>
      <c r="H11" s="19" t="s">
        <v>34</v>
      </c>
      <c r="I11" s="19" t="s">
        <v>35</v>
      </c>
      <c r="J11" s="19" t="s">
        <v>36</v>
      </c>
      <c r="K11" s="19" t="s">
        <v>37</v>
      </c>
      <c r="L11" s="16"/>
      <c r="M11" s="16"/>
      <c r="N11" s="16"/>
      <c r="O11" s="16"/>
      <c r="P11" s="16"/>
      <c r="Q11" s="16"/>
      <c r="R11" s="16"/>
      <c r="S11" s="22"/>
      <c r="T11" s="190"/>
    </row>
    <row r="12" spans="1:20" ht="27" thickBot="1">
      <c r="A12" s="58" t="str">
        <f>SUBSTITUTE(MID(E12,1,FIND("(",E12)-2)," ","")</f>
        <v>老112</v>
      </c>
      <c r="B12" s="29" t="s">
        <v>16</v>
      </c>
      <c r="C12" s="30" t="s">
        <v>17</v>
      </c>
      <c r="D12" s="31" t="s">
        <v>38</v>
      </c>
      <c r="E12" s="20" t="s">
        <v>39</v>
      </c>
      <c r="F12" s="20">
        <v>1.61</v>
      </c>
      <c r="G12" s="20">
        <v>1.89</v>
      </c>
      <c r="H12" s="20">
        <v>0.71</v>
      </c>
      <c r="I12" s="20">
        <v>0.56999999999999995</v>
      </c>
      <c r="J12" s="20">
        <v>0.19</v>
      </c>
      <c r="K12" s="20">
        <v>4.9752999999999998</v>
      </c>
      <c r="L12" s="16"/>
      <c r="M12" s="16"/>
      <c r="N12" s="16"/>
      <c r="O12" s="16"/>
      <c r="P12" s="16"/>
      <c r="Q12" s="16"/>
      <c r="R12" s="16"/>
      <c r="S12" s="22"/>
      <c r="T12" s="190"/>
    </row>
    <row r="13" spans="1:20" ht="40.200000000000003" thickBot="1">
      <c r="A13" s="58" t="str">
        <f t="shared" ref="A13:A76" si="0">SUBSTITUTE(MID(E13,1,FIND("(",E13)-2)," ","")</f>
        <v>老松1</v>
      </c>
      <c r="B13" s="29" t="s">
        <v>16</v>
      </c>
      <c r="C13" s="30" t="s">
        <v>17</v>
      </c>
      <c r="D13" s="31" t="s">
        <v>38</v>
      </c>
      <c r="E13" s="59" t="s">
        <v>42</v>
      </c>
      <c r="F13" s="20">
        <v>1.61</v>
      </c>
      <c r="G13" s="20">
        <v>1.07</v>
      </c>
      <c r="H13" s="20">
        <v>1.01</v>
      </c>
      <c r="I13" s="20">
        <v>0.28999999999999998</v>
      </c>
      <c r="J13" s="20">
        <v>0.18</v>
      </c>
      <c r="K13" s="20">
        <v>4.1532999999999998</v>
      </c>
      <c r="L13" s="16"/>
      <c r="M13" s="16"/>
      <c r="N13" s="16"/>
      <c r="O13" s="16"/>
      <c r="P13" s="16"/>
      <c r="Q13" s="16"/>
      <c r="R13" s="16"/>
      <c r="S13" s="22"/>
      <c r="T13" s="190"/>
    </row>
    <row r="14" spans="1:20" ht="40.200000000000003" thickBot="1">
      <c r="A14" s="58" t="str">
        <f t="shared" si="0"/>
        <v>老画2</v>
      </c>
      <c r="B14" s="29" t="s">
        <v>16</v>
      </c>
      <c r="C14" s="30" t="s">
        <v>17</v>
      </c>
      <c r="D14" s="31" t="s">
        <v>38</v>
      </c>
      <c r="E14" s="20" t="s">
        <v>40</v>
      </c>
      <c r="F14" s="20">
        <v>1.61</v>
      </c>
      <c r="G14" s="20">
        <v>0.43</v>
      </c>
      <c r="H14" s="20">
        <v>1.01</v>
      </c>
      <c r="I14" s="20">
        <v>0.28999999999999998</v>
      </c>
      <c r="J14" s="20">
        <v>0.21</v>
      </c>
      <c r="K14" s="20">
        <v>3.5564</v>
      </c>
      <c r="L14" s="16"/>
      <c r="M14" s="16"/>
      <c r="N14" s="16"/>
      <c r="O14" s="16"/>
      <c r="P14" s="16"/>
      <c r="Q14" s="16"/>
      <c r="R14" s="16"/>
      <c r="S14" s="22"/>
      <c r="T14" s="190"/>
    </row>
    <row r="15" spans="1:20" ht="53.4" thickBot="1">
      <c r="A15" s="58" t="str">
        <f t="shared" si="0"/>
        <v>lll1</v>
      </c>
      <c r="B15" s="29" t="s">
        <v>16</v>
      </c>
      <c r="C15" s="30" t="s">
        <v>17</v>
      </c>
      <c r="D15" s="31" t="s">
        <v>38</v>
      </c>
      <c r="E15" s="20" t="s">
        <v>182</v>
      </c>
      <c r="F15" s="20">
        <v>1.61</v>
      </c>
      <c r="G15" s="20">
        <v>0.47</v>
      </c>
      <c r="H15" s="20">
        <v>1.01</v>
      </c>
      <c r="I15" s="20">
        <v>0.28999999999999998</v>
      </c>
      <c r="J15" s="20">
        <v>0.17</v>
      </c>
      <c r="K15" s="20">
        <v>3.5476999999999999</v>
      </c>
      <c r="L15" s="16"/>
      <c r="M15" s="16"/>
      <c r="N15" s="16"/>
      <c r="O15" s="16"/>
      <c r="P15" s="16"/>
      <c r="Q15" s="16"/>
      <c r="R15" s="16"/>
      <c r="S15" s="22"/>
      <c r="T15" s="190"/>
    </row>
    <row r="16" spans="1:20" ht="40.200000000000003" thickBot="1">
      <c r="A16" s="58" t="str">
        <f t="shared" si="0"/>
        <v>丁12</v>
      </c>
      <c r="B16" s="29" t="s">
        <v>16</v>
      </c>
      <c r="C16" s="30" t="s">
        <v>17</v>
      </c>
      <c r="D16" s="31" t="s">
        <v>38</v>
      </c>
      <c r="E16" s="20" t="s">
        <v>43</v>
      </c>
      <c r="F16" s="20">
        <v>1.61</v>
      </c>
      <c r="G16" s="20">
        <v>0.38</v>
      </c>
      <c r="H16" s="20">
        <v>1.01</v>
      </c>
      <c r="I16" s="20">
        <v>0.28999999999999998</v>
      </c>
      <c r="J16" s="20">
        <v>0.22</v>
      </c>
      <c r="K16" s="20">
        <v>3.5122</v>
      </c>
      <c r="L16" s="16"/>
      <c r="M16" s="16"/>
      <c r="N16" s="16"/>
      <c r="O16" s="16"/>
      <c r="P16" s="16"/>
      <c r="Q16" s="16"/>
      <c r="R16" s="16"/>
      <c r="S16" s="22"/>
      <c r="T16" s="190"/>
    </row>
    <row r="17" spans="1:20" ht="40.200000000000003" thickBot="1">
      <c r="A17" s="58" t="str">
        <f t="shared" si="0"/>
        <v>LN1</v>
      </c>
      <c r="B17" s="29" t="s">
        <v>16</v>
      </c>
      <c r="C17" s="30" t="s">
        <v>17</v>
      </c>
      <c r="D17" s="31" t="s">
        <v>38</v>
      </c>
      <c r="E17" s="20" t="s">
        <v>49</v>
      </c>
      <c r="F17" s="20">
        <v>1.63</v>
      </c>
      <c r="G17" s="20">
        <v>0</v>
      </c>
      <c r="H17" s="20">
        <v>1.01</v>
      </c>
      <c r="I17" s="20">
        <v>0.56999999999999995</v>
      </c>
      <c r="J17" s="20">
        <v>0.17</v>
      </c>
      <c r="K17" s="20">
        <v>3.3833000000000002</v>
      </c>
      <c r="L17" s="16"/>
      <c r="M17" s="16"/>
      <c r="N17" s="16"/>
      <c r="O17" s="16"/>
      <c r="P17" s="16"/>
      <c r="Q17" s="16"/>
      <c r="R17" s="16"/>
      <c r="S17" s="22"/>
      <c r="T17" s="190"/>
    </row>
    <row r="18" spans="1:20" ht="27" thickBot="1">
      <c r="A18" s="58" t="str">
        <f t="shared" si="0"/>
        <v>老年11</v>
      </c>
      <c r="B18" s="29" t="s">
        <v>16</v>
      </c>
      <c r="C18" s="30" t="s">
        <v>17</v>
      </c>
      <c r="D18" s="31" t="s">
        <v>38</v>
      </c>
      <c r="E18" s="20" t="s">
        <v>57</v>
      </c>
      <c r="F18" s="20">
        <v>1.61</v>
      </c>
      <c r="G18" s="20">
        <v>0</v>
      </c>
      <c r="H18" s="20">
        <v>1.01</v>
      </c>
      <c r="I18" s="20">
        <v>0.56999999999999995</v>
      </c>
      <c r="J18" s="20">
        <v>0.14000000000000001</v>
      </c>
      <c r="K18" s="20">
        <v>3.3376000000000001</v>
      </c>
      <c r="L18" s="16"/>
      <c r="M18" s="16"/>
      <c r="N18" s="16"/>
      <c r="O18" s="16"/>
      <c r="P18" s="16"/>
      <c r="Q18" s="16"/>
      <c r="R18" s="16"/>
      <c r="S18" s="22"/>
      <c r="T18" s="190"/>
    </row>
    <row r="19" spans="1:20" ht="27" thickBot="1">
      <c r="A19" s="58" t="str">
        <f t="shared" si="0"/>
        <v>老年A1</v>
      </c>
      <c r="B19" s="29" t="s">
        <v>16</v>
      </c>
      <c r="C19" s="30" t="s">
        <v>17</v>
      </c>
      <c r="D19" s="31" t="s">
        <v>38</v>
      </c>
      <c r="E19" s="20" t="s">
        <v>45</v>
      </c>
      <c r="F19" s="20">
        <v>1.66</v>
      </c>
      <c r="G19" s="20">
        <v>0.13</v>
      </c>
      <c r="H19" s="20">
        <v>1.05</v>
      </c>
      <c r="I19" s="20">
        <v>0.28999999999999998</v>
      </c>
      <c r="J19" s="20">
        <v>0.19</v>
      </c>
      <c r="K19" s="20">
        <v>3.3157999999999999</v>
      </c>
      <c r="L19" s="16"/>
      <c r="M19" s="16"/>
      <c r="N19" s="16"/>
      <c r="O19" s="16"/>
      <c r="P19" s="16"/>
      <c r="Q19" s="16"/>
      <c r="R19" s="16"/>
      <c r="S19" s="22"/>
      <c r="T19" s="190"/>
    </row>
    <row r="20" spans="1:20" ht="40.200000000000003" thickBot="1">
      <c r="A20" s="58" t="str">
        <f t="shared" si="0"/>
        <v>丁11</v>
      </c>
      <c r="B20" s="29" t="s">
        <v>16</v>
      </c>
      <c r="C20" s="30" t="s">
        <v>17</v>
      </c>
      <c r="D20" s="31" t="s">
        <v>38</v>
      </c>
      <c r="E20" s="20" t="s">
        <v>46</v>
      </c>
      <c r="F20" s="20">
        <v>1.61</v>
      </c>
      <c r="G20" s="20">
        <v>0.18</v>
      </c>
      <c r="H20" s="20">
        <v>1.01</v>
      </c>
      <c r="I20" s="20">
        <v>0.28999999999999998</v>
      </c>
      <c r="J20" s="20">
        <v>0.17</v>
      </c>
      <c r="K20" s="20">
        <v>3.2608000000000001</v>
      </c>
      <c r="L20" s="16"/>
      <c r="M20" s="16"/>
      <c r="N20" s="16"/>
      <c r="O20" s="16"/>
      <c r="P20" s="16"/>
      <c r="Q20" s="16"/>
      <c r="R20" s="16"/>
      <c r="S20" s="22"/>
      <c r="T20" s="190"/>
    </row>
    <row r="21" spans="1:20" ht="27" thickBot="1">
      <c r="A21" s="58" t="str">
        <f t="shared" si="0"/>
        <v>L1</v>
      </c>
      <c r="B21" s="29" t="s">
        <v>16</v>
      </c>
      <c r="C21" s="30" t="s">
        <v>17</v>
      </c>
      <c r="D21" s="31" t="s">
        <v>38</v>
      </c>
      <c r="E21" s="20" t="s">
        <v>41</v>
      </c>
      <c r="F21" s="20">
        <v>1.61</v>
      </c>
      <c r="G21" s="20">
        <v>0.13</v>
      </c>
      <c r="H21" s="20">
        <v>1.05</v>
      </c>
      <c r="I21" s="20">
        <v>0.28999999999999998</v>
      </c>
      <c r="J21" s="20">
        <v>0.17</v>
      </c>
      <c r="K21" s="20">
        <v>3.2414999999999998</v>
      </c>
      <c r="L21" s="16"/>
      <c r="M21" s="16"/>
      <c r="N21" s="16"/>
      <c r="O21" s="16"/>
      <c r="P21" s="16"/>
      <c r="Q21" s="16"/>
      <c r="R21" s="16"/>
      <c r="S21" s="22"/>
      <c r="T21" s="190"/>
    </row>
    <row r="22" spans="1:20" ht="40.200000000000003" thickBot="1">
      <c r="A22" s="58" t="str">
        <f t="shared" si="0"/>
        <v>41</v>
      </c>
      <c r="B22" s="29" t="s">
        <v>16</v>
      </c>
      <c r="C22" s="30" t="s">
        <v>17</v>
      </c>
      <c r="D22" s="31" t="s">
        <v>38</v>
      </c>
      <c r="E22" s="20" t="s">
        <v>207</v>
      </c>
      <c r="F22" s="20">
        <v>1.61</v>
      </c>
      <c r="G22" s="20">
        <v>0.12</v>
      </c>
      <c r="H22" s="20">
        <v>1.01</v>
      </c>
      <c r="I22" s="20">
        <v>0.28999999999999998</v>
      </c>
      <c r="J22" s="20">
        <v>0.2</v>
      </c>
      <c r="K22" s="20">
        <v>3.2254</v>
      </c>
      <c r="L22" s="16"/>
      <c r="M22" s="16"/>
      <c r="N22" s="16"/>
      <c r="O22" s="16"/>
      <c r="P22" s="16"/>
      <c r="Q22" s="16"/>
      <c r="R22" s="16"/>
      <c r="S22" s="22"/>
      <c r="T22" s="190"/>
    </row>
    <row r="23" spans="1:20" ht="27" thickBot="1">
      <c r="A23" s="58" t="str">
        <f t="shared" si="0"/>
        <v>老</v>
      </c>
      <c r="B23" s="29" t="s">
        <v>16</v>
      </c>
      <c r="C23" s="30" t="s">
        <v>17</v>
      </c>
      <c r="D23" s="31" t="s">
        <v>38</v>
      </c>
      <c r="E23" s="20" t="s">
        <v>47</v>
      </c>
      <c r="F23" s="20">
        <v>1.61</v>
      </c>
      <c r="G23" s="20">
        <v>0.13</v>
      </c>
      <c r="H23" s="20">
        <v>1.01</v>
      </c>
      <c r="I23" s="20">
        <v>0.28999999999999998</v>
      </c>
      <c r="J23" s="20">
        <v>0.19</v>
      </c>
      <c r="K23" s="20">
        <v>3.2229999999999999</v>
      </c>
      <c r="L23" s="16"/>
      <c r="M23" s="16"/>
      <c r="N23" s="16"/>
      <c r="O23" s="16"/>
      <c r="P23" s="16"/>
      <c r="Q23" s="16"/>
      <c r="R23" s="16"/>
      <c r="S23" s="22"/>
      <c r="T23" s="190"/>
    </row>
    <row r="24" spans="1:20" ht="53.4" thickBot="1">
      <c r="A24" s="58" t="str">
        <f t="shared" si="0"/>
        <v>l121</v>
      </c>
      <c r="B24" s="29" t="s">
        <v>16</v>
      </c>
      <c r="C24" s="30" t="s">
        <v>17</v>
      </c>
      <c r="D24" s="31" t="s">
        <v>38</v>
      </c>
      <c r="E24" s="20" t="s">
        <v>44</v>
      </c>
      <c r="F24" s="20">
        <v>1.61</v>
      </c>
      <c r="G24" s="20">
        <v>0.06</v>
      </c>
      <c r="H24" s="20">
        <v>1.01</v>
      </c>
      <c r="I24" s="20">
        <v>0.28999999999999998</v>
      </c>
      <c r="J24" s="20">
        <v>0.18</v>
      </c>
      <c r="K24" s="20">
        <v>3.1501000000000001</v>
      </c>
      <c r="L24" s="16"/>
      <c r="M24" s="16"/>
      <c r="N24" s="16"/>
      <c r="O24" s="16"/>
      <c r="P24" s="16"/>
      <c r="Q24" s="16"/>
      <c r="R24" s="16"/>
      <c r="S24" s="22"/>
      <c r="T24" s="190"/>
    </row>
    <row r="25" spans="1:20" ht="40.200000000000003" thickBot="1">
      <c r="A25" s="58" t="str">
        <f t="shared" si="0"/>
        <v>42</v>
      </c>
      <c r="B25" s="29" t="s">
        <v>16</v>
      </c>
      <c r="C25" s="30" t="s">
        <v>17</v>
      </c>
      <c r="D25" s="31" t="s">
        <v>38</v>
      </c>
      <c r="E25" s="20" t="s">
        <v>208</v>
      </c>
      <c r="F25" s="20">
        <v>1.61</v>
      </c>
      <c r="G25" s="20">
        <v>0</v>
      </c>
      <c r="H25" s="20">
        <v>1.01</v>
      </c>
      <c r="I25" s="20">
        <v>0.28999999999999998</v>
      </c>
      <c r="J25" s="20">
        <v>0.18</v>
      </c>
      <c r="K25" s="20">
        <v>3.0916000000000001</v>
      </c>
      <c r="L25" s="16"/>
      <c r="M25" s="16"/>
      <c r="N25" s="16"/>
      <c r="O25" s="16"/>
      <c r="P25" s="16"/>
      <c r="Q25" s="16"/>
      <c r="R25" s="16"/>
      <c r="S25" s="22"/>
      <c r="T25" s="190"/>
    </row>
    <row r="26" spans="1:20" ht="40.200000000000003" thickBot="1">
      <c r="A26" s="58" t="str">
        <f t="shared" si="0"/>
        <v>LNN1</v>
      </c>
      <c r="B26" s="29" t="s">
        <v>16</v>
      </c>
      <c r="C26" s="30" t="s">
        <v>17</v>
      </c>
      <c r="D26" s="31" t="s">
        <v>38</v>
      </c>
      <c r="E26" s="20" t="s">
        <v>50</v>
      </c>
      <c r="F26" s="20">
        <v>1.61</v>
      </c>
      <c r="G26" s="20">
        <v>0</v>
      </c>
      <c r="H26" s="20">
        <v>1.05</v>
      </c>
      <c r="I26" s="20">
        <v>0.28999999999999998</v>
      </c>
      <c r="J26" s="20">
        <v>0.14000000000000001</v>
      </c>
      <c r="K26" s="20">
        <v>3.0855999999999999</v>
      </c>
      <c r="L26" s="16"/>
      <c r="M26" s="16"/>
      <c r="N26" s="16"/>
      <c r="O26" s="16"/>
      <c r="P26" s="16"/>
      <c r="Q26" s="16"/>
      <c r="R26" s="16"/>
      <c r="S26" s="22"/>
      <c r="T26" s="190"/>
    </row>
    <row r="27" spans="1:20" ht="40.200000000000003" thickBot="1">
      <c r="A27" s="58" t="str">
        <f t="shared" si="0"/>
        <v>LNN2</v>
      </c>
      <c r="B27" s="29" t="s">
        <v>16</v>
      </c>
      <c r="C27" s="30" t="s">
        <v>17</v>
      </c>
      <c r="D27" s="31" t="s">
        <v>38</v>
      </c>
      <c r="E27" s="20" t="s">
        <v>48</v>
      </c>
      <c r="F27" s="20">
        <v>1.61</v>
      </c>
      <c r="G27" s="20">
        <v>0</v>
      </c>
      <c r="H27" s="20">
        <v>1.05</v>
      </c>
      <c r="I27" s="20">
        <v>0.28999999999999998</v>
      </c>
      <c r="J27" s="20">
        <v>0.14000000000000001</v>
      </c>
      <c r="K27" s="20">
        <v>3.0855999999999999</v>
      </c>
      <c r="L27" s="16"/>
      <c r="M27" s="16"/>
      <c r="N27" s="16"/>
      <c r="O27" s="16"/>
      <c r="P27" s="16"/>
      <c r="Q27" s="16"/>
      <c r="R27" s="16"/>
      <c r="S27" s="22"/>
      <c r="T27" s="190"/>
    </row>
    <row r="28" spans="1:20" ht="40.200000000000003" thickBot="1">
      <c r="A28" s="58" t="str">
        <f t="shared" si="0"/>
        <v>老年01</v>
      </c>
      <c r="B28" s="29" t="s">
        <v>16</v>
      </c>
      <c r="C28" s="30" t="s">
        <v>17</v>
      </c>
      <c r="D28" s="31" t="s">
        <v>38</v>
      </c>
      <c r="E28" s="20" t="s">
        <v>54</v>
      </c>
      <c r="F28" s="20">
        <v>1.61</v>
      </c>
      <c r="G28" s="20">
        <v>0</v>
      </c>
      <c r="H28" s="20">
        <v>1.01</v>
      </c>
      <c r="I28" s="20">
        <v>0.28999999999999998</v>
      </c>
      <c r="J28" s="20">
        <v>0.17</v>
      </c>
      <c r="K28" s="20">
        <v>3.0796999999999999</v>
      </c>
      <c r="L28" s="16"/>
      <c r="M28" s="16"/>
      <c r="N28" s="16"/>
      <c r="O28" s="16"/>
      <c r="P28" s="16"/>
      <c r="Q28" s="16"/>
      <c r="R28" s="16"/>
      <c r="S28" s="22"/>
      <c r="T28" s="190"/>
    </row>
    <row r="29" spans="1:20" ht="40.200000000000003" thickBot="1">
      <c r="A29" s="58" t="str">
        <f t="shared" si="0"/>
        <v>22老年</v>
      </c>
      <c r="B29" s="29" t="s">
        <v>16</v>
      </c>
      <c r="C29" s="30" t="s">
        <v>17</v>
      </c>
      <c r="D29" s="31" t="s">
        <v>38</v>
      </c>
      <c r="E29" s="20" t="s">
        <v>51</v>
      </c>
      <c r="F29" s="20">
        <v>1.61</v>
      </c>
      <c r="G29" s="20">
        <v>0</v>
      </c>
      <c r="H29" s="20">
        <v>1.01</v>
      </c>
      <c r="I29" s="20">
        <v>0.28999999999999998</v>
      </c>
      <c r="J29" s="20">
        <v>0.17</v>
      </c>
      <c r="K29" s="20">
        <v>3.0789</v>
      </c>
      <c r="L29" s="16"/>
      <c r="M29" s="16"/>
      <c r="N29" s="16"/>
      <c r="O29" s="16"/>
      <c r="P29" s="16"/>
      <c r="Q29" s="16"/>
      <c r="R29" s="16"/>
      <c r="S29" s="22"/>
      <c r="T29" s="190"/>
    </row>
    <row r="30" spans="1:20" ht="40.200000000000003" thickBot="1">
      <c r="A30" s="58" t="str">
        <f t="shared" si="0"/>
        <v>老老4</v>
      </c>
      <c r="B30" s="29" t="s">
        <v>16</v>
      </c>
      <c r="C30" s="30" t="s">
        <v>17</v>
      </c>
      <c r="D30" s="31" t="s">
        <v>38</v>
      </c>
      <c r="E30" s="20" t="s">
        <v>52</v>
      </c>
      <c r="F30" s="20">
        <v>1.61</v>
      </c>
      <c r="G30" s="20">
        <v>0</v>
      </c>
      <c r="H30" s="20">
        <v>1.01</v>
      </c>
      <c r="I30" s="20">
        <v>0.28999999999999998</v>
      </c>
      <c r="J30" s="20">
        <v>0.17</v>
      </c>
      <c r="K30" s="20">
        <v>3.0789</v>
      </c>
      <c r="L30" s="16"/>
      <c r="M30" s="16"/>
      <c r="N30" s="16"/>
      <c r="O30" s="16"/>
      <c r="P30" s="16"/>
      <c r="Q30" s="16"/>
      <c r="R30" s="16"/>
      <c r="S30" s="22"/>
      <c r="T30" s="190"/>
    </row>
    <row r="31" spans="1:20" ht="53.4" thickBot="1">
      <c r="A31" s="58" t="str">
        <f t="shared" si="0"/>
        <v>老年O1</v>
      </c>
      <c r="B31" s="29" t="s">
        <v>16</v>
      </c>
      <c r="C31" s="30" t="s">
        <v>17</v>
      </c>
      <c r="D31" s="31" t="s">
        <v>38</v>
      </c>
      <c r="E31" s="20" t="s">
        <v>60</v>
      </c>
      <c r="F31" s="20">
        <v>1.61</v>
      </c>
      <c r="G31" s="20">
        <v>0</v>
      </c>
      <c r="H31" s="20">
        <v>1.01</v>
      </c>
      <c r="I31" s="20">
        <v>0.28999999999999998</v>
      </c>
      <c r="J31" s="20">
        <v>0.17</v>
      </c>
      <c r="K31" s="20">
        <v>3.0789</v>
      </c>
      <c r="L31" s="16"/>
      <c r="M31" s="16"/>
      <c r="N31" s="16"/>
      <c r="O31" s="16"/>
      <c r="P31" s="16"/>
      <c r="Q31" s="16"/>
      <c r="R31" s="16"/>
      <c r="S31" s="22"/>
      <c r="T31" s="190"/>
    </row>
    <row r="32" spans="1:20" ht="40.200000000000003" thickBot="1">
      <c r="A32" s="58" t="str">
        <f t="shared" si="0"/>
        <v>老年111</v>
      </c>
      <c r="B32" s="29" t="s">
        <v>16</v>
      </c>
      <c r="C32" s="30" t="s">
        <v>17</v>
      </c>
      <c r="D32" s="31" t="s">
        <v>38</v>
      </c>
      <c r="E32" s="20" t="s">
        <v>61</v>
      </c>
      <c r="F32" s="20">
        <v>1.61</v>
      </c>
      <c r="G32" s="20">
        <v>0</v>
      </c>
      <c r="H32" s="20">
        <v>1.01</v>
      </c>
      <c r="I32" s="20">
        <v>0.28999999999999998</v>
      </c>
      <c r="J32" s="20">
        <v>0.17</v>
      </c>
      <c r="K32" s="20">
        <v>3.0789</v>
      </c>
      <c r="L32" s="16"/>
      <c r="M32" s="16"/>
      <c r="N32" s="16"/>
      <c r="O32" s="16"/>
      <c r="P32" s="16"/>
      <c r="Q32" s="16"/>
      <c r="R32" s="16"/>
      <c r="S32" s="22"/>
      <c r="T32" s="190"/>
    </row>
    <row r="33" spans="1:20" ht="53.4" thickBot="1">
      <c r="A33" s="58" t="str">
        <f t="shared" si="0"/>
        <v>老一</v>
      </c>
      <c r="B33" s="29" t="s">
        <v>16</v>
      </c>
      <c r="C33" s="30" t="s">
        <v>17</v>
      </c>
      <c r="D33" s="31" t="s">
        <v>38</v>
      </c>
      <c r="E33" s="20" t="s">
        <v>53</v>
      </c>
      <c r="F33" s="20">
        <v>1.61</v>
      </c>
      <c r="G33" s="20">
        <v>0</v>
      </c>
      <c r="H33" s="20">
        <v>1.01</v>
      </c>
      <c r="I33" s="20">
        <v>0.28999999999999998</v>
      </c>
      <c r="J33" s="20">
        <v>0.17</v>
      </c>
      <c r="K33" s="20">
        <v>3.0773000000000001</v>
      </c>
      <c r="L33" s="16"/>
      <c r="M33" s="16"/>
      <c r="N33" s="16"/>
      <c r="O33" s="16"/>
      <c r="P33" s="16"/>
      <c r="Q33" s="16"/>
      <c r="R33" s="16"/>
      <c r="S33" s="22"/>
      <c r="T33" s="190"/>
    </row>
    <row r="34" spans="1:20" ht="27" thickBot="1">
      <c r="A34" s="58" t="str">
        <f t="shared" si="0"/>
        <v>老年A</v>
      </c>
      <c r="B34" s="29" t="s">
        <v>16</v>
      </c>
      <c r="C34" s="30" t="s">
        <v>17</v>
      </c>
      <c r="D34" s="31" t="s">
        <v>38</v>
      </c>
      <c r="E34" s="20" t="s">
        <v>56</v>
      </c>
      <c r="F34" s="20">
        <v>1.61</v>
      </c>
      <c r="G34" s="20">
        <v>0</v>
      </c>
      <c r="H34" s="20">
        <v>1.01</v>
      </c>
      <c r="I34" s="20">
        <v>0.28999999999999998</v>
      </c>
      <c r="J34" s="20">
        <v>0.17</v>
      </c>
      <c r="K34" s="20">
        <v>3.0756999999999999</v>
      </c>
      <c r="L34" s="16"/>
      <c r="M34" s="16"/>
      <c r="N34" s="16"/>
      <c r="O34" s="16"/>
      <c r="P34" s="16"/>
      <c r="Q34" s="16"/>
      <c r="R34" s="16"/>
      <c r="S34" s="22"/>
      <c r="T34" s="190"/>
    </row>
    <row r="35" spans="1:20" ht="27" thickBot="1">
      <c r="A35" s="58" t="str">
        <f t="shared" si="0"/>
        <v>老年22</v>
      </c>
      <c r="B35" s="29" t="s">
        <v>16</v>
      </c>
      <c r="C35" s="30" t="s">
        <v>17</v>
      </c>
      <c r="D35" s="31" t="s">
        <v>38</v>
      </c>
      <c r="E35" s="20" t="s">
        <v>63</v>
      </c>
      <c r="F35" s="20">
        <v>1.61</v>
      </c>
      <c r="G35" s="20">
        <v>0</v>
      </c>
      <c r="H35" s="20">
        <v>0.71</v>
      </c>
      <c r="I35" s="20">
        <v>0.56999999999999995</v>
      </c>
      <c r="J35" s="20">
        <v>0.16</v>
      </c>
      <c r="K35" s="20">
        <v>3.0545</v>
      </c>
      <c r="L35" s="16"/>
      <c r="M35" s="16"/>
      <c r="N35" s="16"/>
      <c r="O35" s="16"/>
      <c r="P35" s="16"/>
      <c r="Q35" s="16"/>
      <c r="R35" s="16"/>
      <c r="S35" s="22"/>
      <c r="T35" s="190"/>
    </row>
    <row r="36" spans="1:20" ht="40.200000000000003" thickBot="1">
      <c r="A36" s="58" t="str">
        <f t="shared" si="0"/>
        <v>11老年</v>
      </c>
      <c r="B36" s="29" t="s">
        <v>16</v>
      </c>
      <c r="C36" s="30" t="s">
        <v>17</v>
      </c>
      <c r="D36" s="31" t="s">
        <v>38</v>
      </c>
      <c r="E36" s="20" t="s">
        <v>55</v>
      </c>
      <c r="F36" s="20">
        <v>1.61</v>
      </c>
      <c r="G36" s="20">
        <v>0</v>
      </c>
      <c r="H36" s="20">
        <v>1.01</v>
      </c>
      <c r="I36" s="20">
        <v>0.28999999999999998</v>
      </c>
      <c r="J36" s="20">
        <v>0.14000000000000001</v>
      </c>
      <c r="K36" s="20">
        <v>3.0526</v>
      </c>
      <c r="L36" s="16"/>
      <c r="M36" s="16"/>
      <c r="N36" s="16"/>
      <c r="O36" s="16"/>
      <c r="P36" s="16"/>
      <c r="Q36" s="16"/>
      <c r="R36" s="16"/>
      <c r="S36" s="22"/>
      <c r="T36" s="190"/>
    </row>
    <row r="37" spans="1:20" ht="40.200000000000003" thickBot="1">
      <c r="A37" s="58" t="str">
        <f t="shared" si="0"/>
        <v>1老</v>
      </c>
      <c r="B37" s="29" t="s">
        <v>16</v>
      </c>
      <c r="C37" s="30" t="s">
        <v>17</v>
      </c>
      <c r="D37" s="31" t="s">
        <v>38</v>
      </c>
      <c r="E37" s="20" t="s">
        <v>58</v>
      </c>
      <c r="F37" s="20">
        <v>1.61</v>
      </c>
      <c r="G37" s="20">
        <v>0</v>
      </c>
      <c r="H37" s="20">
        <v>1.01</v>
      </c>
      <c r="I37" s="20">
        <v>0.28999999999999998</v>
      </c>
      <c r="J37" s="20">
        <v>0.14000000000000001</v>
      </c>
      <c r="K37" s="20">
        <v>3.0518000000000001</v>
      </c>
      <c r="L37" s="16"/>
      <c r="M37" s="16"/>
      <c r="N37" s="16"/>
      <c r="O37" s="16"/>
      <c r="P37" s="16"/>
      <c r="Q37" s="16"/>
      <c r="R37" s="16"/>
      <c r="S37" s="22"/>
      <c r="T37" s="190"/>
    </row>
    <row r="38" spans="1:20" ht="40.200000000000003" thickBot="1">
      <c r="A38" s="58" t="str">
        <f t="shared" si="0"/>
        <v>2老</v>
      </c>
      <c r="B38" s="29" t="s">
        <v>16</v>
      </c>
      <c r="C38" s="30" t="s">
        <v>17</v>
      </c>
      <c r="D38" s="31" t="s">
        <v>38</v>
      </c>
      <c r="E38" s="20" t="s">
        <v>59</v>
      </c>
      <c r="F38" s="20">
        <v>1.61</v>
      </c>
      <c r="G38" s="20">
        <v>0</v>
      </c>
      <c r="H38" s="20">
        <v>1.01</v>
      </c>
      <c r="I38" s="20">
        <v>0.28999999999999998</v>
      </c>
      <c r="J38" s="20">
        <v>0.14000000000000001</v>
      </c>
      <c r="K38" s="20">
        <v>3.0518000000000001</v>
      </c>
      <c r="L38" s="16"/>
      <c r="M38" s="16"/>
      <c r="N38" s="16"/>
      <c r="O38" s="16"/>
      <c r="P38" s="16"/>
      <c r="Q38" s="16"/>
      <c r="R38" s="16"/>
      <c r="S38" s="22"/>
      <c r="T38" s="190"/>
    </row>
    <row r="39" spans="1:20" ht="40.200000000000003" thickBot="1">
      <c r="A39" s="58" t="str">
        <f t="shared" si="0"/>
        <v>LL1</v>
      </c>
      <c r="B39" s="29" t="s">
        <v>16</v>
      </c>
      <c r="C39" s="30" t="s">
        <v>17</v>
      </c>
      <c r="D39" s="31" t="s">
        <v>38</v>
      </c>
      <c r="E39" s="20" t="s">
        <v>62</v>
      </c>
      <c r="F39" s="20">
        <v>1.61</v>
      </c>
      <c r="G39" s="20">
        <v>0</v>
      </c>
      <c r="H39" s="20">
        <v>1.01</v>
      </c>
      <c r="I39" s="20">
        <v>0.28999999999999998</v>
      </c>
      <c r="J39" s="20">
        <v>0.11</v>
      </c>
      <c r="K39" s="20">
        <v>3.0185</v>
      </c>
      <c r="L39" s="16"/>
      <c r="M39" s="16"/>
      <c r="N39" s="16"/>
      <c r="O39" s="16"/>
      <c r="P39" s="16"/>
      <c r="Q39" s="16"/>
      <c r="R39" s="16"/>
      <c r="S39" s="22"/>
      <c r="T39" s="190"/>
    </row>
    <row r="40" spans="1:20" ht="27" thickBot="1">
      <c r="A40" s="58" t="str">
        <f t="shared" si="0"/>
        <v>ln</v>
      </c>
      <c r="B40" s="29" t="s">
        <v>16</v>
      </c>
      <c r="C40" s="30" t="s">
        <v>17</v>
      </c>
      <c r="D40" s="31" t="s">
        <v>38</v>
      </c>
      <c r="E40" s="20" t="s">
        <v>64</v>
      </c>
      <c r="F40" s="20">
        <v>1.61</v>
      </c>
      <c r="G40" s="20">
        <v>0</v>
      </c>
      <c r="H40" s="20">
        <v>0.71</v>
      </c>
      <c r="I40" s="20">
        <v>0.28999999999999998</v>
      </c>
      <c r="J40" s="20">
        <v>0.17</v>
      </c>
      <c r="K40" s="20">
        <v>2.7736000000000001</v>
      </c>
      <c r="L40" s="16"/>
      <c r="M40" s="16"/>
      <c r="N40" s="16"/>
      <c r="O40" s="16"/>
      <c r="P40" s="16"/>
      <c r="Q40" s="16"/>
      <c r="R40" s="16"/>
      <c r="S40" s="22"/>
      <c r="T40" s="190"/>
    </row>
    <row r="41" spans="1:20" ht="40.200000000000003" thickBot="1">
      <c r="A41" s="58" t="str">
        <f t="shared" si="0"/>
        <v>LL2</v>
      </c>
      <c r="B41" s="29" t="s">
        <v>16</v>
      </c>
      <c r="C41" s="30" t="s">
        <v>17</v>
      </c>
      <c r="D41" s="31" t="s">
        <v>38</v>
      </c>
      <c r="E41" s="20" t="s">
        <v>65</v>
      </c>
      <c r="F41" s="20">
        <v>1.61</v>
      </c>
      <c r="G41" s="20">
        <v>0</v>
      </c>
      <c r="H41" s="20">
        <v>0.71</v>
      </c>
      <c r="I41" s="20">
        <v>0.28999999999999998</v>
      </c>
      <c r="J41" s="20">
        <v>0.09</v>
      </c>
      <c r="K41" s="20">
        <v>2.6985000000000001</v>
      </c>
      <c r="L41" s="16"/>
      <c r="M41" s="16"/>
      <c r="N41" s="16"/>
      <c r="O41" s="16"/>
      <c r="P41" s="16"/>
      <c r="Q41" s="16"/>
      <c r="R41" s="16"/>
      <c r="S41" s="22"/>
      <c r="T41" s="190"/>
    </row>
    <row r="42" spans="1:20" ht="40.200000000000003" thickBot="1">
      <c r="A42" s="58" t="str">
        <f t="shared" si="0"/>
        <v>老年222</v>
      </c>
      <c r="B42" s="29" t="s">
        <v>16</v>
      </c>
      <c r="C42" s="30" t="s">
        <v>17</v>
      </c>
      <c r="D42" s="31" t="s">
        <v>38</v>
      </c>
      <c r="E42" s="20" t="s">
        <v>66</v>
      </c>
      <c r="F42" s="20">
        <v>1.61</v>
      </c>
      <c r="G42" s="20">
        <v>0</v>
      </c>
      <c r="H42" s="20">
        <v>0.71</v>
      </c>
      <c r="I42" s="20">
        <v>0.28999999999999998</v>
      </c>
      <c r="J42" s="20">
        <v>0</v>
      </c>
      <c r="K42" s="20">
        <v>2.605</v>
      </c>
      <c r="L42" s="16"/>
      <c r="M42" s="16"/>
      <c r="N42" s="16"/>
      <c r="O42" s="16"/>
      <c r="P42" s="16"/>
      <c r="Q42" s="16"/>
      <c r="R42" s="16"/>
      <c r="S42" s="22"/>
      <c r="T42" s="190"/>
    </row>
    <row r="43" spans="1:20" ht="27" thickBot="1">
      <c r="A43" s="58" t="str">
        <f t="shared" si="0"/>
        <v>青212</v>
      </c>
      <c r="B43" s="29" t="s">
        <v>16</v>
      </c>
      <c r="C43" s="30" t="s">
        <v>17</v>
      </c>
      <c r="D43" s="32" t="s">
        <v>67</v>
      </c>
      <c r="E43" s="20" t="s">
        <v>68</v>
      </c>
      <c r="F43" s="20">
        <v>0.53</v>
      </c>
      <c r="G43" s="20">
        <v>1.1100000000000001</v>
      </c>
      <c r="H43" s="20">
        <v>0.9</v>
      </c>
      <c r="I43" s="20">
        <v>0.19</v>
      </c>
      <c r="J43" s="20">
        <v>0.56000000000000005</v>
      </c>
      <c r="K43" s="20">
        <v>3.2852000000000001</v>
      </c>
      <c r="L43" s="16"/>
      <c r="M43" s="16"/>
      <c r="N43" s="16"/>
      <c r="O43" s="16"/>
      <c r="P43" s="16"/>
      <c r="Q43" s="16"/>
      <c r="R43" s="16"/>
      <c r="S43" s="22"/>
      <c r="T43" s="190"/>
    </row>
    <row r="44" spans="1:20" ht="40.200000000000003" thickBot="1">
      <c r="A44" s="58" t="str">
        <f t="shared" si="0"/>
        <v>青竹3</v>
      </c>
      <c r="B44" s="29" t="s">
        <v>16</v>
      </c>
      <c r="C44" s="30" t="s">
        <v>17</v>
      </c>
      <c r="D44" s="32" t="s">
        <v>67</v>
      </c>
      <c r="E44" s="59" t="s">
        <v>79</v>
      </c>
      <c r="F44" s="20">
        <v>0.53</v>
      </c>
      <c r="G44" s="20">
        <v>1.48</v>
      </c>
      <c r="H44" s="20">
        <v>0.63</v>
      </c>
      <c r="I44" s="20">
        <v>0.09</v>
      </c>
      <c r="J44" s="20">
        <v>0.54</v>
      </c>
      <c r="K44" s="20">
        <v>3.2725</v>
      </c>
      <c r="L44" s="16"/>
      <c r="M44" s="16"/>
      <c r="N44" s="16"/>
      <c r="O44" s="16"/>
      <c r="P44" s="16"/>
      <c r="Q44" s="16"/>
      <c r="R44" s="16"/>
      <c r="S44" s="22"/>
      <c r="T44" s="190"/>
    </row>
    <row r="45" spans="1:20" ht="53.4" thickBot="1">
      <c r="A45" s="58" t="str">
        <f t="shared" si="0"/>
        <v>qqq3</v>
      </c>
      <c r="B45" s="29" t="s">
        <v>16</v>
      </c>
      <c r="C45" s="30" t="s">
        <v>17</v>
      </c>
      <c r="D45" s="32" t="s">
        <v>67</v>
      </c>
      <c r="E45" s="20" t="s">
        <v>74</v>
      </c>
      <c r="F45" s="20">
        <v>0.53</v>
      </c>
      <c r="G45" s="20">
        <v>1.71</v>
      </c>
      <c r="H45" s="20">
        <v>0.63</v>
      </c>
      <c r="I45" s="20">
        <v>0.09</v>
      </c>
      <c r="J45" s="20">
        <v>0.28000000000000003</v>
      </c>
      <c r="K45" s="20">
        <v>3.2423999999999999</v>
      </c>
      <c r="L45" s="16"/>
      <c r="M45" s="16"/>
      <c r="N45" s="16"/>
      <c r="O45" s="16"/>
      <c r="P45" s="16"/>
      <c r="Q45" s="16"/>
      <c r="R45" s="16"/>
      <c r="S45" s="22"/>
      <c r="T45" s="190"/>
    </row>
    <row r="46" spans="1:20" ht="40.200000000000003" thickBot="1">
      <c r="A46" s="58" t="str">
        <f t="shared" si="0"/>
        <v>QS1</v>
      </c>
      <c r="B46" s="29" t="s">
        <v>16</v>
      </c>
      <c r="C46" s="30" t="s">
        <v>17</v>
      </c>
      <c r="D46" s="32" t="s">
        <v>67</v>
      </c>
      <c r="E46" s="20" t="s">
        <v>69</v>
      </c>
      <c r="F46" s="20">
        <v>0.54</v>
      </c>
      <c r="G46" s="20">
        <v>0.85</v>
      </c>
      <c r="H46" s="20">
        <v>0.93</v>
      </c>
      <c r="I46" s="20">
        <v>0.19</v>
      </c>
      <c r="J46" s="20">
        <v>0.44</v>
      </c>
      <c r="K46" s="20">
        <v>2.9510000000000001</v>
      </c>
      <c r="L46" s="16"/>
      <c r="M46" s="16"/>
      <c r="N46" s="16"/>
      <c r="O46" s="16"/>
      <c r="P46" s="16"/>
      <c r="Q46" s="16"/>
      <c r="R46" s="16"/>
      <c r="S46" s="22"/>
      <c r="T46" s="190"/>
    </row>
    <row r="47" spans="1:20" ht="40.200000000000003" thickBot="1">
      <c r="A47" s="58" t="str">
        <f t="shared" si="0"/>
        <v>QS2</v>
      </c>
      <c r="B47" s="29" t="s">
        <v>16</v>
      </c>
      <c r="C47" s="30" t="s">
        <v>17</v>
      </c>
      <c r="D47" s="32" t="s">
        <v>67</v>
      </c>
      <c r="E47" s="20" t="s">
        <v>70</v>
      </c>
      <c r="F47" s="20">
        <v>0.54</v>
      </c>
      <c r="G47" s="20">
        <v>0.81</v>
      </c>
      <c r="H47" s="20">
        <v>0.9</v>
      </c>
      <c r="I47" s="20">
        <v>0.19</v>
      </c>
      <c r="J47" s="20">
        <v>0.44</v>
      </c>
      <c r="K47" s="20">
        <v>2.8759000000000001</v>
      </c>
      <c r="L47" s="16"/>
      <c r="M47" s="16"/>
      <c r="N47" s="16"/>
      <c r="O47" s="16"/>
      <c r="P47" s="16"/>
      <c r="Q47" s="16"/>
      <c r="R47" s="16"/>
      <c r="S47" s="22"/>
      <c r="T47" s="190"/>
    </row>
    <row r="48" spans="1:20" ht="27" thickBot="1">
      <c r="A48" s="58" t="str">
        <f t="shared" si="0"/>
        <v>青年A</v>
      </c>
      <c r="B48" s="29" t="s">
        <v>16</v>
      </c>
      <c r="C48" s="30" t="s">
        <v>17</v>
      </c>
      <c r="D48" s="32" t="s">
        <v>67</v>
      </c>
      <c r="E48" s="20" t="s">
        <v>71</v>
      </c>
      <c r="F48" s="20">
        <v>0.53</v>
      </c>
      <c r="G48" s="20">
        <v>0.56999999999999995</v>
      </c>
      <c r="H48" s="20">
        <v>0.9</v>
      </c>
      <c r="I48" s="20">
        <v>0.09</v>
      </c>
      <c r="J48" s="20">
        <v>0.45</v>
      </c>
      <c r="K48" s="20">
        <v>2.5499999999999998</v>
      </c>
      <c r="L48" s="16"/>
      <c r="M48" s="16"/>
      <c r="N48" s="16"/>
      <c r="O48" s="16"/>
      <c r="P48" s="16"/>
      <c r="Q48" s="16"/>
      <c r="R48" s="16"/>
      <c r="S48" s="22"/>
      <c r="T48" s="190"/>
    </row>
    <row r="49" spans="1:20" ht="40.200000000000003" thickBot="1">
      <c r="A49" s="58" t="str">
        <f t="shared" si="0"/>
        <v>丙11</v>
      </c>
      <c r="B49" s="29" t="s">
        <v>16</v>
      </c>
      <c r="C49" s="30" t="s">
        <v>17</v>
      </c>
      <c r="D49" s="32" t="s">
        <v>67</v>
      </c>
      <c r="E49" s="20" t="s">
        <v>75</v>
      </c>
      <c r="F49" s="20">
        <v>0.53</v>
      </c>
      <c r="G49" s="20">
        <v>0.56000000000000005</v>
      </c>
      <c r="H49" s="20">
        <v>0.9</v>
      </c>
      <c r="I49" s="20">
        <v>0.09</v>
      </c>
      <c r="J49" s="20">
        <v>0.44</v>
      </c>
      <c r="K49" s="20">
        <v>2.5278</v>
      </c>
      <c r="L49" s="16"/>
      <c r="M49" s="16"/>
      <c r="N49" s="16"/>
      <c r="O49" s="16"/>
      <c r="P49" s="16"/>
      <c r="Q49" s="16"/>
      <c r="R49" s="16"/>
      <c r="S49" s="22"/>
      <c r="T49" s="190"/>
    </row>
    <row r="50" spans="1:20" ht="53.4" thickBot="1">
      <c r="A50" s="58" t="str">
        <f t="shared" si="0"/>
        <v>青少年T1</v>
      </c>
      <c r="B50" s="29" t="s">
        <v>16</v>
      </c>
      <c r="C50" s="30" t="s">
        <v>17</v>
      </c>
      <c r="D50" s="32" t="s">
        <v>67</v>
      </c>
      <c r="E50" s="20" t="s">
        <v>84</v>
      </c>
      <c r="F50" s="20">
        <v>0.53</v>
      </c>
      <c r="G50" s="20">
        <v>0.56999999999999995</v>
      </c>
      <c r="H50" s="20">
        <v>0.93</v>
      </c>
      <c r="I50" s="20">
        <v>0.09</v>
      </c>
      <c r="J50" s="20">
        <v>0.37</v>
      </c>
      <c r="K50" s="20">
        <v>2.5026999999999999</v>
      </c>
      <c r="L50" s="16"/>
      <c r="M50" s="16"/>
      <c r="N50" s="16"/>
      <c r="O50" s="16"/>
      <c r="P50" s="16"/>
      <c r="Q50" s="16"/>
      <c r="R50" s="16"/>
      <c r="S50" s="22"/>
      <c r="T50" s="190"/>
    </row>
    <row r="51" spans="1:20" ht="40.200000000000003" thickBot="1">
      <c r="A51" s="58" t="str">
        <f t="shared" si="0"/>
        <v>青年111</v>
      </c>
      <c r="B51" s="29" t="s">
        <v>16</v>
      </c>
      <c r="C51" s="30" t="s">
        <v>17</v>
      </c>
      <c r="D51" s="32" t="s">
        <v>67</v>
      </c>
      <c r="E51" s="20" t="s">
        <v>85</v>
      </c>
      <c r="F51" s="20">
        <v>0.53</v>
      </c>
      <c r="G51" s="20">
        <v>0.54</v>
      </c>
      <c r="H51" s="20">
        <v>0.9</v>
      </c>
      <c r="I51" s="20">
        <v>0.09</v>
      </c>
      <c r="J51" s="20">
        <v>0.41</v>
      </c>
      <c r="K51" s="20">
        <v>2.4763000000000002</v>
      </c>
      <c r="L51" s="16"/>
      <c r="M51" s="16"/>
      <c r="N51" s="16"/>
      <c r="O51" s="16"/>
      <c r="P51" s="16"/>
      <c r="Q51" s="16"/>
      <c r="R51" s="16"/>
      <c r="S51" s="22"/>
      <c r="T51" s="190"/>
    </row>
    <row r="52" spans="1:20" ht="53.4" thickBot="1">
      <c r="A52" s="58" t="str">
        <f t="shared" si="0"/>
        <v>青少年T2</v>
      </c>
      <c r="B52" s="29" t="s">
        <v>16</v>
      </c>
      <c r="C52" s="30" t="s">
        <v>17</v>
      </c>
      <c r="D52" s="32" t="s">
        <v>67</v>
      </c>
      <c r="E52" s="20" t="s">
        <v>89</v>
      </c>
      <c r="F52" s="20">
        <v>0.53</v>
      </c>
      <c r="G52" s="20">
        <v>0.56999999999999995</v>
      </c>
      <c r="H52" s="20">
        <v>0.9</v>
      </c>
      <c r="I52" s="20">
        <v>0.09</v>
      </c>
      <c r="J52" s="20">
        <v>0.36</v>
      </c>
      <c r="K52" s="20">
        <v>2.4605999999999999</v>
      </c>
      <c r="L52" s="16"/>
      <c r="M52" s="16"/>
      <c r="N52" s="16"/>
      <c r="O52" s="16"/>
      <c r="P52" s="16"/>
      <c r="Q52" s="16"/>
      <c r="R52" s="16"/>
      <c r="S52" s="22"/>
      <c r="T52" s="190"/>
    </row>
    <row r="53" spans="1:20" ht="27" thickBot="1">
      <c r="A53" s="58" t="str">
        <f t="shared" si="0"/>
        <v>Q1</v>
      </c>
      <c r="B53" s="29" t="s">
        <v>16</v>
      </c>
      <c r="C53" s="30" t="s">
        <v>17</v>
      </c>
      <c r="D53" s="32" t="s">
        <v>67</v>
      </c>
      <c r="E53" s="20" t="s">
        <v>72</v>
      </c>
      <c r="F53" s="20">
        <v>0.53</v>
      </c>
      <c r="G53" s="20">
        <v>0.39</v>
      </c>
      <c r="H53" s="20">
        <v>0.9</v>
      </c>
      <c r="I53" s="20">
        <v>0.09</v>
      </c>
      <c r="J53" s="20">
        <v>0.47</v>
      </c>
      <c r="K53" s="20">
        <v>2.3906000000000001</v>
      </c>
      <c r="L53" s="16"/>
      <c r="M53" s="16"/>
      <c r="N53" s="16"/>
      <c r="O53" s="16"/>
      <c r="P53" s="16"/>
      <c r="Q53" s="16"/>
      <c r="R53" s="16"/>
      <c r="S53" s="22"/>
      <c r="T53" s="190"/>
    </row>
    <row r="54" spans="1:20" ht="40.200000000000003" thickBot="1">
      <c r="A54" s="58" t="str">
        <f t="shared" si="0"/>
        <v>青青1</v>
      </c>
      <c r="B54" s="29" t="s">
        <v>16</v>
      </c>
      <c r="C54" s="30" t="s">
        <v>17</v>
      </c>
      <c r="D54" s="32" t="s">
        <v>67</v>
      </c>
      <c r="E54" s="20" t="s">
        <v>73</v>
      </c>
      <c r="F54" s="20">
        <v>0.53</v>
      </c>
      <c r="G54" s="20">
        <v>0.42</v>
      </c>
      <c r="H54" s="20">
        <v>0.93</v>
      </c>
      <c r="I54" s="20">
        <v>0.09</v>
      </c>
      <c r="J54" s="20">
        <v>0.4</v>
      </c>
      <c r="K54" s="20">
        <v>2.3837000000000002</v>
      </c>
      <c r="L54" s="16"/>
      <c r="M54" s="16"/>
      <c r="N54" s="16"/>
      <c r="O54" s="16"/>
      <c r="P54" s="16"/>
      <c r="Q54" s="16"/>
      <c r="R54" s="16"/>
      <c r="S54" s="22"/>
      <c r="T54" s="190"/>
    </row>
    <row r="55" spans="1:20" ht="27" thickBot="1">
      <c r="A55" s="58" t="str">
        <f t="shared" si="0"/>
        <v>青年A1</v>
      </c>
      <c r="B55" s="29" t="s">
        <v>16</v>
      </c>
      <c r="C55" s="30" t="s">
        <v>17</v>
      </c>
      <c r="D55" s="32" t="s">
        <v>67</v>
      </c>
      <c r="E55" s="20" t="s">
        <v>92</v>
      </c>
      <c r="F55" s="20">
        <v>0.54</v>
      </c>
      <c r="G55" s="20">
        <v>0.38</v>
      </c>
      <c r="H55" s="20">
        <v>0.9</v>
      </c>
      <c r="I55" s="20">
        <v>0.09</v>
      </c>
      <c r="J55" s="20">
        <v>0.45</v>
      </c>
      <c r="K55" s="20">
        <v>2.3746</v>
      </c>
      <c r="L55" s="16"/>
      <c r="M55" s="16"/>
      <c r="N55" s="16"/>
      <c r="O55" s="16"/>
      <c r="P55" s="16"/>
      <c r="Q55" s="16"/>
      <c r="R55" s="16"/>
      <c r="S55" s="22"/>
      <c r="T55" s="190"/>
    </row>
    <row r="56" spans="1:20" ht="40.200000000000003" thickBot="1">
      <c r="A56" s="58" t="str">
        <f t="shared" si="0"/>
        <v>青书1</v>
      </c>
      <c r="B56" s="29" t="s">
        <v>16</v>
      </c>
      <c r="C56" s="30" t="s">
        <v>17</v>
      </c>
      <c r="D56" s="32" t="s">
        <v>67</v>
      </c>
      <c r="E56" s="20" t="s">
        <v>76</v>
      </c>
      <c r="F56" s="20">
        <v>0.53</v>
      </c>
      <c r="G56" s="20">
        <v>0.31</v>
      </c>
      <c r="H56" s="20">
        <v>0.9</v>
      </c>
      <c r="I56" s="20">
        <v>0.09</v>
      </c>
      <c r="J56" s="20">
        <v>0.48</v>
      </c>
      <c r="K56" s="20">
        <v>2.3180000000000001</v>
      </c>
      <c r="L56" s="16"/>
      <c r="M56" s="16"/>
      <c r="N56" s="16"/>
      <c r="O56" s="16"/>
      <c r="P56" s="16"/>
      <c r="Q56" s="16"/>
      <c r="R56" s="16"/>
      <c r="S56" s="22"/>
      <c r="T56" s="190"/>
    </row>
    <row r="57" spans="1:20" ht="27" thickBot="1">
      <c r="A57" s="58" t="str">
        <f t="shared" si="0"/>
        <v>青年22</v>
      </c>
      <c r="B57" s="29" t="s">
        <v>16</v>
      </c>
      <c r="C57" s="30" t="s">
        <v>17</v>
      </c>
      <c r="D57" s="32" t="s">
        <v>67</v>
      </c>
      <c r="E57" s="20" t="s">
        <v>80</v>
      </c>
      <c r="F57" s="20">
        <v>0.53</v>
      </c>
      <c r="G57" s="20">
        <v>0.28000000000000003</v>
      </c>
      <c r="H57" s="20">
        <v>0.9</v>
      </c>
      <c r="I57" s="20">
        <v>0.19</v>
      </c>
      <c r="J57" s="20">
        <v>0.36</v>
      </c>
      <c r="K57" s="20">
        <v>2.2713000000000001</v>
      </c>
      <c r="L57" s="16"/>
      <c r="M57" s="16"/>
      <c r="N57" s="16"/>
      <c r="O57" s="16"/>
      <c r="P57" s="16"/>
      <c r="Q57" s="16"/>
      <c r="R57" s="16"/>
      <c r="S57" s="22"/>
      <c r="T57" s="190"/>
    </row>
    <row r="58" spans="1:20" ht="53.4" thickBot="1">
      <c r="A58" s="58" t="str">
        <f t="shared" si="0"/>
        <v>QSSS1</v>
      </c>
      <c r="B58" s="29" t="s">
        <v>16</v>
      </c>
      <c r="C58" s="30" t="s">
        <v>17</v>
      </c>
      <c r="D58" s="32" t="s">
        <v>67</v>
      </c>
      <c r="E58" s="20" t="s">
        <v>86</v>
      </c>
      <c r="F58" s="20">
        <v>0.53</v>
      </c>
      <c r="G58" s="20">
        <v>0.28000000000000003</v>
      </c>
      <c r="H58" s="20">
        <v>0.9</v>
      </c>
      <c r="I58" s="20">
        <v>0.09</v>
      </c>
      <c r="J58" s="20">
        <v>0.42</v>
      </c>
      <c r="K58" s="20">
        <v>2.2320000000000002</v>
      </c>
      <c r="L58" s="16"/>
      <c r="M58" s="16"/>
      <c r="N58" s="16"/>
      <c r="O58" s="16"/>
      <c r="P58" s="16"/>
      <c r="Q58" s="16"/>
      <c r="R58" s="16"/>
      <c r="S58" s="22"/>
      <c r="T58" s="190"/>
    </row>
    <row r="59" spans="1:20" ht="40.200000000000003" thickBot="1">
      <c r="A59" s="58" t="str">
        <f t="shared" si="0"/>
        <v>青年01</v>
      </c>
      <c r="B59" s="29" t="s">
        <v>16</v>
      </c>
      <c r="C59" s="30" t="s">
        <v>17</v>
      </c>
      <c r="D59" s="32" t="s">
        <v>67</v>
      </c>
      <c r="E59" s="20" t="s">
        <v>93</v>
      </c>
      <c r="F59" s="20">
        <v>0.53</v>
      </c>
      <c r="G59" s="20">
        <v>0.21</v>
      </c>
      <c r="H59" s="20">
        <v>0.93</v>
      </c>
      <c r="I59" s="20">
        <v>0.09</v>
      </c>
      <c r="J59" s="20">
        <v>0.43</v>
      </c>
      <c r="K59" s="20">
        <v>2.1997</v>
      </c>
      <c r="L59" s="16"/>
      <c r="M59" s="16"/>
      <c r="N59" s="16"/>
      <c r="O59" s="16"/>
      <c r="P59" s="16"/>
      <c r="Q59" s="16"/>
      <c r="R59" s="16"/>
      <c r="S59" s="22"/>
      <c r="T59" s="190"/>
    </row>
    <row r="60" spans="1:20" ht="40.200000000000003" thickBot="1">
      <c r="A60" s="58" t="str">
        <f t="shared" si="0"/>
        <v>青年02</v>
      </c>
      <c r="B60" s="29" t="s">
        <v>16</v>
      </c>
      <c r="C60" s="30" t="s">
        <v>17</v>
      </c>
      <c r="D60" s="32" t="s">
        <v>67</v>
      </c>
      <c r="E60" s="20" t="s">
        <v>95</v>
      </c>
      <c r="F60" s="20">
        <v>0.53</v>
      </c>
      <c r="G60" s="20">
        <v>0.21</v>
      </c>
      <c r="H60" s="20">
        <v>0.9</v>
      </c>
      <c r="I60" s="20">
        <v>0.09</v>
      </c>
      <c r="J60" s="20">
        <v>0.43</v>
      </c>
      <c r="K60" s="20">
        <v>2.1696</v>
      </c>
      <c r="L60" s="16"/>
      <c r="M60" s="16"/>
      <c r="N60" s="16"/>
      <c r="O60" s="16"/>
      <c r="P60" s="16"/>
      <c r="Q60" s="16"/>
      <c r="R60" s="16"/>
      <c r="S60" s="22"/>
      <c r="T60" s="190"/>
    </row>
    <row r="61" spans="1:20" ht="40.200000000000003" thickBot="1">
      <c r="A61" s="58" t="str">
        <f t="shared" si="0"/>
        <v>青年1</v>
      </c>
      <c r="B61" s="29" t="s">
        <v>16</v>
      </c>
      <c r="C61" s="30" t="s">
        <v>17</v>
      </c>
      <c r="D61" s="32" t="s">
        <v>67</v>
      </c>
      <c r="E61" s="20" t="s">
        <v>82</v>
      </c>
      <c r="F61" s="20">
        <v>0.53</v>
      </c>
      <c r="G61" s="20">
        <v>0.14000000000000001</v>
      </c>
      <c r="H61" s="20">
        <v>0.93</v>
      </c>
      <c r="I61" s="20">
        <v>0.09</v>
      </c>
      <c r="J61" s="20">
        <v>0.42</v>
      </c>
      <c r="K61" s="20">
        <v>2.1242000000000001</v>
      </c>
      <c r="L61" s="16"/>
      <c r="M61" s="16"/>
      <c r="N61" s="16"/>
      <c r="O61" s="16"/>
      <c r="P61" s="16"/>
      <c r="Q61" s="16"/>
      <c r="R61" s="16"/>
      <c r="S61" s="22"/>
      <c r="T61" s="190"/>
    </row>
    <row r="62" spans="1:20" ht="27" thickBot="1">
      <c r="A62" s="58" t="str">
        <f t="shared" si="0"/>
        <v>青年11</v>
      </c>
      <c r="B62" s="29" t="s">
        <v>16</v>
      </c>
      <c r="C62" s="30" t="s">
        <v>17</v>
      </c>
      <c r="D62" s="32" t="s">
        <v>67</v>
      </c>
      <c r="E62" s="20" t="s">
        <v>83</v>
      </c>
      <c r="F62" s="20">
        <v>0.53</v>
      </c>
      <c r="G62" s="20">
        <v>0.25</v>
      </c>
      <c r="H62" s="20">
        <v>0.93</v>
      </c>
      <c r="I62" s="20">
        <v>0.19</v>
      </c>
      <c r="J62" s="20">
        <v>0.21</v>
      </c>
      <c r="K62" s="20">
        <v>2.1154999999999999</v>
      </c>
      <c r="L62" s="16"/>
      <c r="M62" s="16"/>
      <c r="N62" s="16"/>
      <c r="O62" s="16"/>
      <c r="P62" s="16"/>
      <c r="Q62" s="16"/>
      <c r="R62" s="16"/>
      <c r="S62" s="22"/>
      <c r="T62" s="190"/>
    </row>
    <row r="63" spans="1:20" ht="53.4" thickBot="1">
      <c r="A63" s="58" t="str">
        <f t="shared" si="0"/>
        <v>q1121</v>
      </c>
      <c r="B63" s="29" t="s">
        <v>16</v>
      </c>
      <c r="C63" s="30" t="s">
        <v>17</v>
      </c>
      <c r="D63" s="32" t="s">
        <v>67</v>
      </c>
      <c r="E63" s="20" t="s">
        <v>90</v>
      </c>
      <c r="F63" s="20">
        <v>0.53</v>
      </c>
      <c r="G63" s="20">
        <v>0.2</v>
      </c>
      <c r="H63" s="20">
        <v>0.93</v>
      </c>
      <c r="I63" s="20">
        <v>0.09</v>
      </c>
      <c r="J63" s="20">
        <v>0.34</v>
      </c>
      <c r="K63" s="20">
        <v>2.1055999999999999</v>
      </c>
      <c r="L63" s="16"/>
      <c r="M63" s="16"/>
      <c r="N63" s="16"/>
      <c r="O63" s="16"/>
      <c r="P63" s="16"/>
      <c r="Q63" s="16"/>
      <c r="R63" s="16"/>
      <c r="S63" s="22"/>
      <c r="T63" s="190"/>
    </row>
    <row r="64" spans="1:20" ht="40.200000000000003" thickBot="1">
      <c r="A64" s="58" t="str">
        <f t="shared" si="0"/>
        <v>青青2</v>
      </c>
      <c r="B64" s="29" t="s">
        <v>16</v>
      </c>
      <c r="C64" s="30" t="s">
        <v>17</v>
      </c>
      <c r="D64" s="32" t="s">
        <v>67</v>
      </c>
      <c r="E64" s="20" t="s">
        <v>77</v>
      </c>
      <c r="F64" s="20">
        <v>0.53</v>
      </c>
      <c r="G64" s="20">
        <v>0.35</v>
      </c>
      <c r="H64" s="20">
        <v>0.9</v>
      </c>
      <c r="I64" s="20">
        <v>0.09</v>
      </c>
      <c r="J64" s="20">
        <v>0.22</v>
      </c>
      <c r="K64" s="20">
        <v>2.0962000000000001</v>
      </c>
      <c r="L64" s="16"/>
      <c r="M64" s="16"/>
      <c r="N64" s="16"/>
      <c r="O64" s="16"/>
      <c r="P64" s="16"/>
      <c r="Q64" s="16"/>
      <c r="R64" s="16"/>
      <c r="S64" s="22"/>
      <c r="T64" s="190"/>
    </row>
    <row r="65" spans="1:20" ht="53.4" thickBot="1">
      <c r="A65" s="58" t="str">
        <f t="shared" si="0"/>
        <v>q212</v>
      </c>
      <c r="B65" s="29" t="s">
        <v>16</v>
      </c>
      <c r="C65" s="30" t="s">
        <v>17</v>
      </c>
      <c r="D65" s="32" t="s">
        <v>67</v>
      </c>
      <c r="E65" s="20" t="s">
        <v>91</v>
      </c>
      <c r="F65" s="20">
        <v>0.53</v>
      </c>
      <c r="G65" s="20">
        <v>0.2</v>
      </c>
      <c r="H65" s="20">
        <v>0.9</v>
      </c>
      <c r="I65" s="20">
        <v>0.09</v>
      </c>
      <c r="J65" s="20">
        <v>0.34</v>
      </c>
      <c r="K65" s="20">
        <v>2.0754999999999999</v>
      </c>
      <c r="L65" s="16"/>
      <c r="M65" s="16"/>
      <c r="N65" s="16"/>
      <c r="O65" s="16"/>
      <c r="P65" s="16"/>
      <c r="Q65" s="16"/>
      <c r="R65" s="16"/>
      <c r="S65" s="22"/>
      <c r="T65" s="190"/>
    </row>
    <row r="66" spans="1:20" ht="53.4" thickBot="1">
      <c r="A66" s="58" t="str">
        <f t="shared" si="0"/>
        <v>青少年T3</v>
      </c>
      <c r="B66" s="29" t="s">
        <v>16</v>
      </c>
      <c r="C66" s="30" t="s">
        <v>17</v>
      </c>
      <c r="D66" s="32" t="s">
        <v>67</v>
      </c>
      <c r="E66" s="20" t="s">
        <v>110</v>
      </c>
      <c r="F66" s="20">
        <v>0.53</v>
      </c>
      <c r="G66" s="20">
        <v>0.56999999999999995</v>
      </c>
      <c r="H66" s="20">
        <v>0.63</v>
      </c>
      <c r="I66" s="20">
        <v>0.09</v>
      </c>
      <c r="J66" s="20">
        <v>0.2</v>
      </c>
      <c r="K66" s="20">
        <v>2.0318999999999998</v>
      </c>
      <c r="L66" s="16"/>
      <c r="M66" s="16"/>
      <c r="N66" s="16"/>
      <c r="O66" s="16"/>
      <c r="P66" s="16"/>
      <c r="Q66" s="16"/>
      <c r="R66" s="16"/>
      <c r="S66" s="22"/>
      <c r="T66" s="190"/>
    </row>
    <row r="67" spans="1:20" ht="27" thickBot="1">
      <c r="A67" s="58" t="str">
        <f t="shared" si="0"/>
        <v>Q2</v>
      </c>
      <c r="B67" s="29" t="s">
        <v>16</v>
      </c>
      <c r="C67" s="30" t="s">
        <v>17</v>
      </c>
      <c r="D67" s="32" t="s">
        <v>67</v>
      </c>
      <c r="E67" s="20" t="s">
        <v>78</v>
      </c>
      <c r="F67" s="20">
        <v>0.53</v>
      </c>
      <c r="G67" s="20">
        <v>0.24</v>
      </c>
      <c r="H67" s="20">
        <v>0.93</v>
      </c>
      <c r="I67" s="20">
        <v>0.09</v>
      </c>
      <c r="J67" s="20">
        <v>0.22</v>
      </c>
      <c r="K67" s="20">
        <v>2.0158</v>
      </c>
      <c r="L67" s="16"/>
      <c r="M67" s="16"/>
      <c r="N67" s="16"/>
      <c r="O67" s="16"/>
      <c r="P67" s="16"/>
      <c r="Q67" s="16"/>
      <c r="R67" s="16"/>
      <c r="S67" s="22"/>
      <c r="T67" s="190"/>
    </row>
    <row r="68" spans="1:20" ht="40.200000000000003" thickBot="1">
      <c r="A68" s="58" t="str">
        <f t="shared" si="0"/>
        <v>1青</v>
      </c>
      <c r="B68" s="29" t="s">
        <v>16</v>
      </c>
      <c r="C68" s="30" t="s">
        <v>17</v>
      </c>
      <c r="D68" s="32" t="s">
        <v>67</v>
      </c>
      <c r="E68" s="20" t="s">
        <v>99</v>
      </c>
      <c r="F68" s="20">
        <v>0.53</v>
      </c>
      <c r="G68" s="20">
        <v>0.08</v>
      </c>
      <c r="H68" s="20">
        <v>0.9</v>
      </c>
      <c r="I68" s="20">
        <v>0.09</v>
      </c>
      <c r="J68" s="20">
        <v>0.4</v>
      </c>
      <c r="K68" s="20">
        <v>2.0125999999999999</v>
      </c>
      <c r="L68" s="16"/>
      <c r="M68" s="16"/>
      <c r="N68" s="16"/>
      <c r="O68" s="16"/>
      <c r="P68" s="16"/>
      <c r="Q68" s="16"/>
      <c r="R68" s="16"/>
      <c r="S68" s="22"/>
      <c r="T68" s="190"/>
    </row>
    <row r="69" spans="1:20" ht="40.200000000000003" thickBot="1">
      <c r="A69" s="58" t="str">
        <f t="shared" si="0"/>
        <v>qq1</v>
      </c>
      <c r="B69" s="29" t="s">
        <v>16</v>
      </c>
      <c r="C69" s="30" t="s">
        <v>17</v>
      </c>
      <c r="D69" s="32" t="s">
        <v>67</v>
      </c>
      <c r="E69" s="20" t="s">
        <v>88</v>
      </c>
      <c r="F69" s="20">
        <v>0.53</v>
      </c>
      <c r="G69" s="20">
        <v>0.12</v>
      </c>
      <c r="H69" s="20">
        <v>0.93</v>
      </c>
      <c r="I69" s="20">
        <v>0.09</v>
      </c>
      <c r="J69" s="20">
        <v>0.33</v>
      </c>
      <c r="K69" s="20">
        <v>2.0043000000000002</v>
      </c>
      <c r="L69" s="16"/>
      <c r="M69" s="16"/>
      <c r="N69" s="16"/>
      <c r="O69" s="16"/>
      <c r="P69" s="16"/>
      <c r="Q69" s="16"/>
      <c r="R69" s="16"/>
      <c r="S69" s="22"/>
      <c r="T69" s="190"/>
    </row>
    <row r="70" spans="1:20" ht="40.200000000000003" thickBot="1">
      <c r="A70" s="58" t="str">
        <f t="shared" si="0"/>
        <v>青年one</v>
      </c>
      <c r="B70" s="29" t="s">
        <v>16</v>
      </c>
      <c r="C70" s="30" t="s">
        <v>17</v>
      </c>
      <c r="D70" s="32" t="s">
        <v>67</v>
      </c>
      <c r="E70" s="20" t="s">
        <v>102</v>
      </c>
      <c r="F70" s="20">
        <v>0.53</v>
      </c>
      <c r="G70" s="20">
        <v>7.0000000000000007E-2</v>
      </c>
      <c r="H70" s="20">
        <v>0.9</v>
      </c>
      <c r="I70" s="20">
        <v>0.09</v>
      </c>
      <c r="J70" s="20">
        <v>0.38</v>
      </c>
      <c r="K70" s="20">
        <v>1.9830000000000001</v>
      </c>
      <c r="L70" s="16"/>
      <c r="M70" s="16"/>
      <c r="N70" s="16"/>
      <c r="O70" s="16"/>
      <c r="P70" s="16"/>
      <c r="Q70" s="16"/>
      <c r="R70" s="16"/>
      <c r="S70" s="22"/>
      <c r="T70" s="190"/>
    </row>
    <row r="71" spans="1:20" ht="40.200000000000003" thickBot="1">
      <c r="A71" s="58" t="str">
        <f t="shared" si="0"/>
        <v>31</v>
      </c>
      <c r="B71" s="29" t="s">
        <v>16</v>
      </c>
      <c r="C71" s="30" t="s">
        <v>17</v>
      </c>
      <c r="D71" s="32" t="s">
        <v>67</v>
      </c>
      <c r="E71" s="20" t="s">
        <v>209</v>
      </c>
      <c r="F71" s="20">
        <v>0.53</v>
      </c>
      <c r="G71" s="20">
        <v>0.03</v>
      </c>
      <c r="H71" s="20">
        <v>0.9</v>
      </c>
      <c r="I71" s="20">
        <v>0.09</v>
      </c>
      <c r="J71" s="20">
        <v>0.36</v>
      </c>
      <c r="K71" s="20">
        <v>1.9282999999999999</v>
      </c>
      <c r="L71" s="16"/>
      <c r="M71" s="16"/>
      <c r="N71" s="16"/>
      <c r="O71" s="16"/>
      <c r="P71" s="16"/>
      <c r="Q71" s="16"/>
      <c r="R71" s="16"/>
      <c r="S71" s="22"/>
      <c r="T71" s="190"/>
    </row>
    <row r="72" spans="1:20" ht="53.4" thickBot="1">
      <c r="A72" s="58" t="str">
        <f t="shared" si="0"/>
        <v>青二</v>
      </c>
      <c r="B72" s="29" t="s">
        <v>16</v>
      </c>
      <c r="C72" s="30" t="s">
        <v>17</v>
      </c>
      <c r="D72" s="32" t="s">
        <v>67</v>
      </c>
      <c r="E72" s="20" t="s">
        <v>87</v>
      </c>
      <c r="F72" s="20">
        <v>0.53</v>
      </c>
      <c r="G72" s="20">
        <v>0.04</v>
      </c>
      <c r="H72" s="20">
        <v>0.9</v>
      </c>
      <c r="I72" s="20">
        <v>0.09</v>
      </c>
      <c r="J72" s="20">
        <v>0.35</v>
      </c>
      <c r="K72" s="20">
        <v>1.9201999999999999</v>
      </c>
      <c r="L72" s="16"/>
      <c r="M72" s="16"/>
      <c r="N72" s="16"/>
      <c r="O72" s="16"/>
      <c r="P72" s="16"/>
      <c r="Q72" s="16"/>
      <c r="R72" s="16"/>
      <c r="S72" s="22"/>
      <c r="T72" s="190"/>
    </row>
    <row r="73" spans="1:20" ht="40.200000000000003" thickBot="1">
      <c r="A73" s="58" t="str">
        <f t="shared" si="0"/>
        <v>青竹2</v>
      </c>
      <c r="B73" s="29" t="s">
        <v>16</v>
      </c>
      <c r="C73" s="30" t="s">
        <v>17</v>
      </c>
      <c r="D73" s="32" t="s">
        <v>67</v>
      </c>
      <c r="E73" s="59" t="s">
        <v>100</v>
      </c>
      <c r="F73" s="20">
        <v>0.53</v>
      </c>
      <c r="G73" s="20">
        <v>0</v>
      </c>
      <c r="H73" s="20">
        <v>0.93</v>
      </c>
      <c r="I73" s="20">
        <v>0.09</v>
      </c>
      <c r="J73" s="20">
        <v>0.35</v>
      </c>
      <c r="K73" s="20">
        <v>1.9092</v>
      </c>
      <c r="L73" s="16"/>
      <c r="M73" s="16"/>
      <c r="N73" s="16"/>
      <c r="O73" s="16"/>
      <c r="P73" s="16"/>
      <c r="Q73" s="16"/>
      <c r="R73" s="16"/>
      <c r="S73" s="22"/>
      <c r="T73" s="190"/>
    </row>
    <row r="74" spans="1:20" ht="40.200000000000003" thickBot="1">
      <c r="A74" s="58" t="str">
        <f t="shared" si="0"/>
        <v>qq2</v>
      </c>
      <c r="B74" s="29" t="s">
        <v>16</v>
      </c>
      <c r="C74" s="30" t="s">
        <v>17</v>
      </c>
      <c r="D74" s="32" t="s">
        <v>67</v>
      </c>
      <c r="E74" s="20" t="s">
        <v>94</v>
      </c>
      <c r="F74" s="20">
        <v>0.53</v>
      </c>
      <c r="G74" s="20">
        <v>0.15</v>
      </c>
      <c r="H74" s="20">
        <v>0.9</v>
      </c>
      <c r="I74" s="20">
        <v>0.09</v>
      </c>
      <c r="J74" s="20">
        <v>0.21</v>
      </c>
      <c r="K74" s="20">
        <v>1.8849</v>
      </c>
      <c r="L74" s="16"/>
      <c r="M74" s="16"/>
      <c r="N74" s="16"/>
      <c r="O74" s="16"/>
      <c r="P74" s="16"/>
      <c r="Q74" s="16"/>
      <c r="R74" s="16"/>
      <c r="S74" s="22"/>
      <c r="T74" s="190"/>
    </row>
    <row r="75" spans="1:20" ht="40.200000000000003" thickBot="1">
      <c r="A75" s="58" t="str">
        <f t="shared" si="0"/>
        <v>青竹1</v>
      </c>
      <c r="B75" s="29" t="s">
        <v>16</v>
      </c>
      <c r="C75" s="30" t="s">
        <v>17</v>
      </c>
      <c r="D75" s="32" t="s">
        <v>67</v>
      </c>
      <c r="E75" s="59" t="s">
        <v>104</v>
      </c>
      <c r="F75" s="20">
        <v>0.53</v>
      </c>
      <c r="G75" s="20">
        <v>0</v>
      </c>
      <c r="H75" s="20">
        <v>0.9</v>
      </c>
      <c r="I75" s="20">
        <v>0.09</v>
      </c>
      <c r="J75" s="20">
        <v>0.35</v>
      </c>
      <c r="K75" s="20">
        <v>1.8751</v>
      </c>
      <c r="L75" s="16"/>
      <c r="M75" s="16"/>
      <c r="N75" s="16"/>
      <c r="O75" s="16"/>
      <c r="P75" s="16"/>
      <c r="Q75" s="16"/>
      <c r="R75" s="16"/>
      <c r="S75" s="22"/>
      <c r="T75" s="190"/>
    </row>
    <row r="76" spans="1:20" ht="27" thickBot="1">
      <c r="A76" s="58" t="str">
        <f t="shared" si="0"/>
        <v>青年B</v>
      </c>
      <c r="B76" s="29" t="s">
        <v>16</v>
      </c>
      <c r="C76" s="30" t="s">
        <v>17</v>
      </c>
      <c r="D76" s="32" t="s">
        <v>67</v>
      </c>
      <c r="E76" s="20" t="s">
        <v>103</v>
      </c>
      <c r="F76" s="20">
        <v>0.53</v>
      </c>
      <c r="G76" s="20">
        <v>0</v>
      </c>
      <c r="H76" s="20">
        <v>0.93</v>
      </c>
      <c r="I76" s="20">
        <v>0.09</v>
      </c>
      <c r="J76" s="20">
        <v>0.3</v>
      </c>
      <c r="K76" s="20">
        <v>1.8576999999999999</v>
      </c>
      <c r="L76" s="16"/>
      <c r="M76" s="16"/>
      <c r="N76" s="16"/>
      <c r="O76" s="16"/>
      <c r="P76" s="16"/>
      <c r="Q76" s="16"/>
      <c r="R76" s="16"/>
      <c r="S76" s="22"/>
      <c r="T76" s="190"/>
    </row>
    <row r="77" spans="1:20" ht="40.200000000000003" thickBot="1">
      <c r="A77" s="58" t="str">
        <f t="shared" ref="A77:A140" si="1">SUBSTITUTE(MID(E77,1,FIND("(",E77)-2)," ","")</f>
        <v>QS3</v>
      </c>
      <c r="B77" s="29" t="s">
        <v>16</v>
      </c>
      <c r="C77" s="30" t="s">
        <v>17</v>
      </c>
      <c r="D77" s="32" t="s">
        <v>67</v>
      </c>
      <c r="E77" s="20" t="s">
        <v>96</v>
      </c>
      <c r="F77" s="20">
        <v>0.54</v>
      </c>
      <c r="G77" s="20">
        <v>0.28999999999999998</v>
      </c>
      <c r="H77" s="20">
        <v>0.63</v>
      </c>
      <c r="I77" s="20">
        <v>0.19</v>
      </c>
      <c r="J77" s="20">
        <v>0.16</v>
      </c>
      <c r="K77" s="20">
        <v>1.8079000000000001</v>
      </c>
      <c r="L77" s="16"/>
      <c r="M77" s="16"/>
      <c r="N77" s="16"/>
      <c r="O77" s="16"/>
      <c r="P77" s="16"/>
      <c r="Q77" s="16"/>
      <c r="R77" s="16"/>
      <c r="S77" s="22"/>
      <c r="T77" s="190"/>
    </row>
    <row r="78" spans="1:20" ht="27" thickBot="1">
      <c r="A78" s="58" t="str">
        <f t="shared" si="1"/>
        <v>青2</v>
      </c>
      <c r="B78" s="29" t="s">
        <v>16</v>
      </c>
      <c r="C78" s="30" t="s">
        <v>17</v>
      </c>
      <c r="D78" s="32" t="s">
        <v>67</v>
      </c>
      <c r="E78" s="20" t="s">
        <v>108</v>
      </c>
      <c r="F78" s="20">
        <v>0.53</v>
      </c>
      <c r="G78" s="20">
        <v>0.06</v>
      </c>
      <c r="H78" s="20">
        <v>0.9</v>
      </c>
      <c r="I78" s="20">
        <v>0.09</v>
      </c>
      <c r="J78" s="20">
        <v>0.18</v>
      </c>
      <c r="K78" s="20">
        <v>1.7718</v>
      </c>
      <c r="L78" s="16"/>
      <c r="M78" s="16"/>
      <c r="N78" s="16"/>
      <c r="O78" s="16"/>
      <c r="P78" s="16"/>
      <c r="Q78" s="16"/>
      <c r="R78" s="16"/>
      <c r="S78" s="22"/>
      <c r="T78" s="190"/>
    </row>
    <row r="79" spans="1:20" ht="40.200000000000003" thickBot="1">
      <c r="A79" s="58" t="str">
        <f t="shared" si="1"/>
        <v>青年03</v>
      </c>
      <c r="B79" s="29" t="s">
        <v>16</v>
      </c>
      <c r="C79" s="30" t="s">
        <v>17</v>
      </c>
      <c r="D79" s="32" t="s">
        <v>67</v>
      </c>
      <c r="E79" s="20" t="s">
        <v>111</v>
      </c>
      <c r="F79" s="20">
        <v>0.53</v>
      </c>
      <c r="G79" s="20">
        <v>0.34</v>
      </c>
      <c r="H79" s="20">
        <v>0.63</v>
      </c>
      <c r="I79" s="20">
        <v>0.09</v>
      </c>
      <c r="J79" s="20">
        <v>0.17</v>
      </c>
      <c r="K79" s="20">
        <v>1.7706</v>
      </c>
      <c r="L79" s="16"/>
      <c r="M79" s="16"/>
      <c r="N79" s="16"/>
      <c r="O79" s="16"/>
      <c r="P79" s="16"/>
      <c r="Q79" s="16"/>
      <c r="R79" s="16"/>
      <c r="S79" s="22"/>
      <c r="T79" s="190"/>
    </row>
    <row r="80" spans="1:20" ht="53.4" thickBot="1">
      <c r="A80" s="58" t="str">
        <f t="shared" si="1"/>
        <v>QSNN2</v>
      </c>
      <c r="B80" s="29" t="s">
        <v>16</v>
      </c>
      <c r="C80" s="30" t="s">
        <v>17</v>
      </c>
      <c r="D80" s="32" t="s">
        <v>67</v>
      </c>
      <c r="E80" s="20" t="s">
        <v>107</v>
      </c>
      <c r="F80" s="20">
        <v>0.53</v>
      </c>
      <c r="G80" s="20">
        <v>0</v>
      </c>
      <c r="H80" s="20">
        <v>0.93</v>
      </c>
      <c r="I80" s="20">
        <v>0.09</v>
      </c>
      <c r="J80" s="20">
        <v>0.19</v>
      </c>
      <c r="K80" s="20">
        <v>1.7465999999999999</v>
      </c>
      <c r="L80" s="16"/>
      <c r="M80" s="16"/>
      <c r="N80" s="16"/>
      <c r="O80" s="16"/>
      <c r="P80" s="16"/>
      <c r="Q80" s="16"/>
      <c r="R80" s="16"/>
      <c r="S80" s="22"/>
      <c r="T80" s="190"/>
    </row>
    <row r="81" spans="1:20" ht="40.200000000000003" thickBot="1">
      <c r="A81" s="58" t="str">
        <f t="shared" si="1"/>
        <v>22青年</v>
      </c>
      <c r="B81" s="29" t="s">
        <v>16</v>
      </c>
      <c r="C81" s="30" t="s">
        <v>17</v>
      </c>
      <c r="D81" s="32" t="s">
        <v>67</v>
      </c>
      <c r="E81" s="20" t="s">
        <v>106</v>
      </c>
      <c r="F81" s="20">
        <v>0.53</v>
      </c>
      <c r="G81" s="20">
        <v>0</v>
      </c>
      <c r="H81" s="20">
        <v>0.93</v>
      </c>
      <c r="I81" s="20">
        <v>0.09</v>
      </c>
      <c r="J81" s="20">
        <v>0.18</v>
      </c>
      <c r="K81" s="20">
        <v>1.7425999999999999</v>
      </c>
      <c r="L81" s="16"/>
      <c r="M81" s="16"/>
      <c r="N81" s="16"/>
      <c r="O81" s="16"/>
      <c r="P81" s="16"/>
      <c r="Q81" s="16"/>
      <c r="R81" s="16"/>
      <c r="S81" s="22"/>
      <c r="T81" s="190"/>
    </row>
    <row r="82" spans="1:20" ht="40.200000000000003" thickBot="1">
      <c r="A82" s="58" t="str">
        <f t="shared" si="1"/>
        <v>丙12</v>
      </c>
      <c r="B82" s="29" t="s">
        <v>16</v>
      </c>
      <c r="C82" s="30" t="s">
        <v>17</v>
      </c>
      <c r="D82" s="32" t="s">
        <v>67</v>
      </c>
      <c r="E82" s="20" t="s">
        <v>97</v>
      </c>
      <c r="F82" s="20">
        <v>0.53</v>
      </c>
      <c r="G82" s="20">
        <v>0</v>
      </c>
      <c r="H82" s="20">
        <v>0.93</v>
      </c>
      <c r="I82" s="20">
        <v>0.09</v>
      </c>
      <c r="J82" s="20">
        <v>0.18</v>
      </c>
      <c r="K82" s="20">
        <v>1.7425999999999999</v>
      </c>
      <c r="L82" s="16"/>
      <c r="M82" s="16"/>
      <c r="N82" s="16"/>
      <c r="O82" s="16"/>
      <c r="P82" s="16"/>
      <c r="Q82" s="16"/>
      <c r="R82" s="16"/>
      <c r="S82" s="22"/>
      <c r="T82" s="190"/>
    </row>
    <row r="83" spans="1:20" ht="53.4" thickBot="1">
      <c r="A83" s="58" t="str">
        <f t="shared" si="1"/>
        <v>qqq1</v>
      </c>
      <c r="B83" s="29" t="s">
        <v>16</v>
      </c>
      <c r="C83" s="30" t="s">
        <v>17</v>
      </c>
      <c r="D83" s="32" t="s">
        <v>67</v>
      </c>
      <c r="E83" s="20" t="s">
        <v>113</v>
      </c>
      <c r="F83" s="20">
        <v>0.53</v>
      </c>
      <c r="G83" s="20">
        <v>0.08</v>
      </c>
      <c r="H83" s="20">
        <v>0.66</v>
      </c>
      <c r="I83" s="20">
        <v>0.09</v>
      </c>
      <c r="J83" s="20">
        <v>0.34</v>
      </c>
      <c r="K83" s="20">
        <v>1.7119</v>
      </c>
      <c r="L83" s="16"/>
      <c r="M83" s="16"/>
      <c r="N83" s="16"/>
      <c r="O83" s="16"/>
      <c r="P83" s="16"/>
      <c r="Q83" s="16"/>
      <c r="R83" s="16"/>
      <c r="S83" s="22"/>
      <c r="T83" s="190"/>
    </row>
    <row r="84" spans="1:20" ht="53.4" thickBot="1">
      <c r="A84" s="58" t="str">
        <f t="shared" si="1"/>
        <v>qqq2</v>
      </c>
      <c r="B84" s="29" t="s">
        <v>16</v>
      </c>
      <c r="C84" s="30" t="s">
        <v>17</v>
      </c>
      <c r="D84" s="32" t="s">
        <v>67</v>
      </c>
      <c r="E84" s="20" t="s">
        <v>109</v>
      </c>
      <c r="F84" s="20">
        <v>0.53</v>
      </c>
      <c r="G84" s="20">
        <v>0</v>
      </c>
      <c r="H84" s="20">
        <v>0.9</v>
      </c>
      <c r="I84" s="20">
        <v>0.09</v>
      </c>
      <c r="J84" s="20">
        <v>0.17</v>
      </c>
      <c r="K84" s="20">
        <v>1.7005999999999999</v>
      </c>
      <c r="L84" s="16"/>
      <c r="M84" s="16"/>
      <c r="N84" s="16"/>
      <c r="O84" s="16"/>
      <c r="P84" s="16"/>
      <c r="Q84" s="16"/>
      <c r="R84" s="16"/>
      <c r="S84" s="22"/>
      <c r="T84" s="190"/>
    </row>
    <row r="85" spans="1:20" ht="53.4" thickBot="1">
      <c r="A85" s="58" t="str">
        <f t="shared" si="1"/>
        <v>青一</v>
      </c>
      <c r="B85" s="29" t="s">
        <v>16</v>
      </c>
      <c r="C85" s="30" t="s">
        <v>17</v>
      </c>
      <c r="D85" s="32" t="s">
        <v>67</v>
      </c>
      <c r="E85" s="20" t="s">
        <v>105</v>
      </c>
      <c r="F85" s="20">
        <v>0.53</v>
      </c>
      <c r="G85" s="20">
        <v>0.04</v>
      </c>
      <c r="H85" s="20">
        <v>0.66</v>
      </c>
      <c r="I85" s="20">
        <v>0.09</v>
      </c>
      <c r="J85" s="20">
        <v>0.3</v>
      </c>
      <c r="K85" s="20">
        <v>1.6315999999999999</v>
      </c>
      <c r="L85" s="16"/>
      <c r="M85" s="16"/>
      <c r="N85" s="16"/>
      <c r="O85" s="16"/>
      <c r="P85" s="16"/>
      <c r="Q85" s="16"/>
      <c r="R85" s="16"/>
      <c r="S85" s="22"/>
      <c r="T85" s="190"/>
    </row>
    <row r="86" spans="1:20" ht="53.4" thickBot="1">
      <c r="A86" s="58" t="str">
        <f t="shared" si="1"/>
        <v>q112</v>
      </c>
      <c r="B86" s="29" t="s">
        <v>16</v>
      </c>
      <c r="C86" s="30" t="s">
        <v>17</v>
      </c>
      <c r="D86" s="32" t="s">
        <v>67</v>
      </c>
      <c r="E86" s="20" t="s">
        <v>112</v>
      </c>
      <c r="F86" s="20">
        <v>0.53</v>
      </c>
      <c r="G86" s="20">
        <v>0.19</v>
      </c>
      <c r="H86" s="20">
        <v>0.63</v>
      </c>
      <c r="I86" s="20">
        <v>0.09</v>
      </c>
      <c r="J86" s="20">
        <v>0.17</v>
      </c>
      <c r="K86" s="20">
        <v>1.6234999999999999</v>
      </c>
      <c r="L86" s="16"/>
      <c r="M86" s="16"/>
      <c r="N86" s="16"/>
      <c r="O86" s="16"/>
      <c r="P86" s="16"/>
      <c r="Q86" s="16"/>
      <c r="R86" s="16"/>
      <c r="S86" s="22"/>
      <c r="T86" s="190"/>
    </row>
    <row r="87" spans="1:20" ht="40.200000000000003" thickBot="1">
      <c r="A87" s="58" t="str">
        <f t="shared" si="1"/>
        <v>qn2</v>
      </c>
      <c r="B87" s="29" t="s">
        <v>16</v>
      </c>
      <c r="C87" s="30" t="s">
        <v>17</v>
      </c>
      <c r="D87" s="32" t="s">
        <v>67</v>
      </c>
      <c r="E87" s="20" t="s">
        <v>101</v>
      </c>
      <c r="F87" s="20">
        <v>0.53</v>
      </c>
      <c r="G87" s="20">
        <v>0</v>
      </c>
      <c r="H87" s="20">
        <v>0.9</v>
      </c>
      <c r="I87" s="20">
        <v>0.09</v>
      </c>
      <c r="J87" s="20">
        <v>0</v>
      </c>
      <c r="K87" s="20">
        <v>1.5301</v>
      </c>
      <c r="L87" s="16"/>
      <c r="M87" s="16"/>
      <c r="N87" s="16"/>
      <c r="O87" s="16"/>
      <c r="P87" s="16"/>
      <c r="Q87" s="16"/>
      <c r="R87" s="16"/>
      <c r="S87" s="22"/>
      <c r="T87" s="190"/>
    </row>
    <row r="88" spans="1:20" ht="27" thickBot="1">
      <c r="A88" s="58" t="str">
        <f t="shared" si="1"/>
        <v>青1</v>
      </c>
      <c r="B88" s="29" t="s">
        <v>16</v>
      </c>
      <c r="C88" s="30" t="s">
        <v>17</v>
      </c>
      <c r="D88" s="32" t="s">
        <v>67</v>
      </c>
      <c r="E88" s="20" t="s">
        <v>115</v>
      </c>
      <c r="F88" s="20">
        <v>0.53</v>
      </c>
      <c r="G88" s="20">
        <v>0.06</v>
      </c>
      <c r="H88" s="20">
        <v>0.63</v>
      </c>
      <c r="I88" s="20">
        <v>0.09</v>
      </c>
      <c r="J88" s="20">
        <v>0.16</v>
      </c>
      <c r="K88" s="20">
        <v>1.4766999999999999</v>
      </c>
      <c r="L88" s="16"/>
      <c r="M88" s="16"/>
      <c r="N88" s="16"/>
      <c r="O88" s="16"/>
      <c r="P88" s="16"/>
      <c r="Q88" s="16"/>
      <c r="R88" s="16"/>
      <c r="S88" s="22"/>
      <c r="T88" s="190"/>
    </row>
    <row r="89" spans="1:20" ht="27" thickBot="1">
      <c r="A89" s="58" t="str">
        <f t="shared" si="1"/>
        <v>青年C</v>
      </c>
      <c r="B89" s="29" t="s">
        <v>16</v>
      </c>
      <c r="C89" s="30" t="s">
        <v>17</v>
      </c>
      <c r="D89" s="32" t="s">
        <v>67</v>
      </c>
      <c r="E89" s="20" t="s">
        <v>114</v>
      </c>
      <c r="F89" s="20">
        <v>0.53</v>
      </c>
      <c r="G89" s="20">
        <v>0.22</v>
      </c>
      <c r="H89" s="20">
        <v>0.36</v>
      </c>
      <c r="I89" s="20">
        <v>0.09</v>
      </c>
      <c r="J89" s="20">
        <v>0.11</v>
      </c>
      <c r="K89" s="20">
        <v>1.3196000000000001</v>
      </c>
      <c r="L89" s="16"/>
      <c r="M89" s="16"/>
      <c r="N89" s="16"/>
      <c r="O89" s="16"/>
      <c r="P89" s="16"/>
      <c r="Q89" s="16"/>
      <c r="R89" s="16"/>
      <c r="S89" s="22"/>
      <c r="T89" s="190"/>
    </row>
    <row r="90" spans="1:20" ht="40.200000000000003" thickBot="1">
      <c r="A90" s="58" t="str">
        <f t="shared" si="1"/>
        <v>白兰1</v>
      </c>
      <c r="B90" s="29" t="s">
        <v>16</v>
      </c>
      <c r="C90" s="30" t="s">
        <v>17</v>
      </c>
      <c r="D90" s="32" t="s">
        <v>116</v>
      </c>
      <c r="E90" s="59" t="s">
        <v>119</v>
      </c>
      <c r="F90" s="20">
        <v>0.28999999999999998</v>
      </c>
      <c r="G90" s="20">
        <v>2.2599999999999998</v>
      </c>
      <c r="H90" s="20">
        <v>0.97</v>
      </c>
      <c r="I90" s="20">
        <v>0.09</v>
      </c>
      <c r="J90" s="20">
        <v>0.18</v>
      </c>
      <c r="K90" s="20">
        <v>3.7904</v>
      </c>
      <c r="L90" s="16"/>
      <c r="M90" s="16"/>
      <c r="N90" s="16"/>
      <c r="O90" s="16"/>
      <c r="P90" s="16"/>
      <c r="Q90" s="16"/>
      <c r="R90" s="16"/>
      <c r="S90" s="22"/>
      <c r="T90" s="190"/>
    </row>
    <row r="91" spans="1:20" ht="53.4" thickBot="1">
      <c r="A91" s="58" t="str">
        <f t="shared" si="1"/>
        <v>bbb1</v>
      </c>
      <c r="B91" s="29" t="s">
        <v>16</v>
      </c>
      <c r="C91" s="30" t="s">
        <v>17</v>
      </c>
      <c r="D91" s="32" t="s">
        <v>116</v>
      </c>
      <c r="E91" s="20" t="s">
        <v>120</v>
      </c>
      <c r="F91" s="20">
        <v>0.28999999999999998</v>
      </c>
      <c r="G91" s="20">
        <v>2.25</v>
      </c>
      <c r="H91" s="20">
        <v>0.97</v>
      </c>
      <c r="I91" s="20">
        <v>0.09</v>
      </c>
      <c r="J91" s="20">
        <v>0.17</v>
      </c>
      <c r="K91" s="20">
        <v>3.7658</v>
      </c>
      <c r="L91" s="16"/>
      <c r="M91" s="16"/>
      <c r="N91" s="16"/>
      <c r="O91" s="16"/>
      <c r="P91" s="16"/>
      <c r="Q91" s="16"/>
      <c r="R91" s="16"/>
      <c r="S91" s="22"/>
      <c r="T91" s="190"/>
    </row>
    <row r="92" spans="1:20" ht="27" thickBot="1">
      <c r="A92" s="58" t="str">
        <f t="shared" si="1"/>
        <v>白1121</v>
      </c>
      <c r="B92" s="29" t="s">
        <v>16</v>
      </c>
      <c r="C92" s="30" t="s">
        <v>17</v>
      </c>
      <c r="D92" s="32" t="s">
        <v>116</v>
      </c>
      <c r="E92" s="20" t="s">
        <v>117</v>
      </c>
      <c r="F92" s="20">
        <v>0.28999999999999998</v>
      </c>
      <c r="G92" s="20">
        <v>1.82</v>
      </c>
      <c r="H92" s="20">
        <v>0.97</v>
      </c>
      <c r="I92" s="20">
        <v>0.17</v>
      </c>
      <c r="J92" s="20">
        <v>0.2</v>
      </c>
      <c r="K92" s="20">
        <v>3.4413</v>
      </c>
      <c r="L92" s="16"/>
      <c r="M92" s="16"/>
      <c r="N92" s="16"/>
      <c r="O92" s="16"/>
      <c r="P92" s="16"/>
      <c r="Q92" s="16"/>
      <c r="R92" s="16"/>
      <c r="S92" s="22"/>
      <c r="T92" s="190"/>
    </row>
    <row r="93" spans="1:20" ht="40.200000000000003" thickBot="1">
      <c r="A93" s="58" t="str">
        <f t="shared" si="1"/>
        <v>白领222</v>
      </c>
      <c r="B93" s="29" t="s">
        <v>16</v>
      </c>
      <c r="C93" s="30" t="s">
        <v>17</v>
      </c>
      <c r="D93" s="32" t="s">
        <v>116</v>
      </c>
      <c r="E93" s="20" t="s">
        <v>118</v>
      </c>
      <c r="F93" s="20">
        <v>0.28999999999999998</v>
      </c>
      <c r="G93" s="20">
        <v>0.05</v>
      </c>
      <c r="H93" s="20">
        <v>2.31</v>
      </c>
      <c r="I93" s="20">
        <v>0.09</v>
      </c>
      <c r="J93" s="20">
        <v>0.11</v>
      </c>
      <c r="K93" s="20">
        <v>2.8429000000000002</v>
      </c>
      <c r="L93" s="16"/>
      <c r="M93" s="16"/>
      <c r="N93" s="16"/>
      <c r="O93" s="16"/>
      <c r="P93" s="16"/>
      <c r="Q93" s="16"/>
      <c r="R93" s="16"/>
      <c r="S93" s="22"/>
      <c r="T93" s="190"/>
    </row>
    <row r="94" spans="1:20" ht="53.4" thickBot="1">
      <c r="A94" s="58" t="str">
        <f t="shared" si="1"/>
        <v>白领W1</v>
      </c>
      <c r="B94" s="29" t="s">
        <v>16</v>
      </c>
      <c r="C94" s="30" t="s">
        <v>17</v>
      </c>
      <c r="D94" s="32" t="s">
        <v>116</v>
      </c>
      <c r="E94" s="20" t="s">
        <v>128</v>
      </c>
      <c r="F94" s="20">
        <v>0.28999999999999998</v>
      </c>
      <c r="G94" s="20">
        <v>1.34</v>
      </c>
      <c r="H94" s="20">
        <v>0.97</v>
      </c>
      <c r="I94" s="20">
        <v>0.09</v>
      </c>
      <c r="J94" s="20">
        <v>0.11</v>
      </c>
      <c r="K94" s="20">
        <v>2.7963</v>
      </c>
      <c r="L94" s="16"/>
      <c r="M94" s="16"/>
      <c r="N94" s="16"/>
      <c r="O94" s="16"/>
      <c r="P94" s="16"/>
      <c r="Q94" s="16"/>
      <c r="R94" s="16"/>
      <c r="S94" s="22"/>
      <c r="T94" s="190"/>
    </row>
    <row r="95" spans="1:20" ht="53.4" thickBot="1">
      <c r="A95" s="58" t="str">
        <f t="shared" si="1"/>
        <v>白领W2</v>
      </c>
      <c r="B95" s="29" t="s">
        <v>16</v>
      </c>
      <c r="C95" s="30" t="s">
        <v>17</v>
      </c>
      <c r="D95" s="32" t="s">
        <v>116</v>
      </c>
      <c r="E95" s="20" t="s">
        <v>129</v>
      </c>
      <c r="F95" s="20">
        <v>0.28999999999999998</v>
      </c>
      <c r="G95" s="20">
        <v>1.34</v>
      </c>
      <c r="H95" s="20">
        <v>0.97</v>
      </c>
      <c r="I95" s="20">
        <v>0.09</v>
      </c>
      <c r="J95" s="20">
        <v>0.09</v>
      </c>
      <c r="K95" s="20">
        <v>2.7667999999999999</v>
      </c>
      <c r="L95" s="16"/>
      <c r="M95" s="16"/>
      <c r="N95" s="16"/>
      <c r="O95" s="16"/>
      <c r="P95" s="16"/>
      <c r="Q95" s="16"/>
      <c r="R95" s="16"/>
      <c r="S95" s="22"/>
      <c r="T95" s="190"/>
    </row>
    <row r="96" spans="1:20" ht="53.4" thickBot="1">
      <c r="A96" s="58" t="str">
        <f t="shared" si="1"/>
        <v>白领W3</v>
      </c>
      <c r="B96" s="29" t="s">
        <v>16</v>
      </c>
      <c r="C96" s="30" t="s">
        <v>17</v>
      </c>
      <c r="D96" s="32" t="s">
        <v>116</v>
      </c>
      <c r="E96" s="20" t="s">
        <v>133</v>
      </c>
      <c r="F96" s="20">
        <v>0.28999999999999998</v>
      </c>
      <c r="G96" s="20">
        <v>1.34</v>
      </c>
      <c r="H96" s="20">
        <v>0.89</v>
      </c>
      <c r="I96" s="20">
        <v>0.09</v>
      </c>
      <c r="J96" s="20">
        <v>0.09</v>
      </c>
      <c r="K96" s="20">
        <v>2.6922999999999999</v>
      </c>
      <c r="L96" s="16"/>
      <c r="M96" s="16"/>
      <c r="N96" s="16"/>
      <c r="O96" s="16"/>
      <c r="P96" s="16"/>
      <c r="Q96" s="16"/>
      <c r="R96" s="16"/>
      <c r="S96" s="22"/>
      <c r="T96" s="190"/>
    </row>
    <row r="97" spans="1:20" ht="40.200000000000003" thickBot="1">
      <c r="A97" s="58" t="str">
        <f t="shared" si="1"/>
        <v>乙11</v>
      </c>
      <c r="B97" s="29" t="s">
        <v>16</v>
      </c>
      <c r="C97" s="30" t="s">
        <v>17</v>
      </c>
      <c r="D97" s="32" t="s">
        <v>116</v>
      </c>
      <c r="E97" s="20" t="s">
        <v>122</v>
      </c>
      <c r="F97" s="20">
        <v>0.28999999999999998</v>
      </c>
      <c r="G97" s="20">
        <v>1.0900000000000001</v>
      </c>
      <c r="H97" s="20">
        <v>0.97</v>
      </c>
      <c r="I97" s="20">
        <v>0.09</v>
      </c>
      <c r="J97" s="20">
        <v>0.15</v>
      </c>
      <c r="K97" s="20">
        <v>2.5829</v>
      </c>
      <c r="L97" s="16"/>
      <c r="M97" s="16"/>
      <c r="N97" s="16"/>
      <c r="O97" s="16"/>
      <c r="P97" s="16"/>
      <c r="Q97" s="16"/>
      <c r="R97" s="16"/>
      <c r="S97" s="22"/>
      <c r="T97" s="190"/>
    </row>
    <row r="98" spans="1:20" ht="40.200000000000003" thickBot="1">
      <c r="A98" s="58" t="str">
        <f t="shared" si="1"/>
        <v>21</v>
      </c>
      <c r="B98" s="29" t="s">
        <v>16</v>
      </c>
      <c r="C98" s="30" t="s">
        <v>17</v>
      </c>
      <c r="D98" s="32" t="s">
        <v>116</v>
      </c>
      <c r="E98" s="20" t="s">
        <v>210</v>
      </c>
      <c r="F98" s="20">
        <v>0.28999999999999998</v>
      </c>
      <c r="G98" s="20">
        <v>0.86</v>
      </c>
      <c r="H98" s="20">
        <v>0.97</v>
      </c>
      <c r="I98" s="20">
        <v>0.09</v>
      </c>
      <c r="J98" s="20">
        <v>0.12</v>
      </c>
      <c r="K98" s="20">
        <v>2.3203999999999998</v>
      </c>
      <c r="L98" s="16"/>
      <c r="M98" s="16"/>
      <c r="N98" s="16"/>
      <c r="O98" s="16"/>
      <c r="P98" s="16"/>
      <c r="Q98" s="16"/>
      <c r="R98" s="16"/>
      <c r="S98" s="22"/>
      <c r="T98" s="190"/>
    </row>
    <row r="99" spans="1:20" ht="40.200000000000003" thickBot="1">
      <c r="A99" s="58" t="str">
        <f t="shared" si="1"/>
        <v>白领01</v>
      </c>
      <c r="B99" s="29" t="s">
        <v>16</v>
      </c>
      <c r="C99" s="30" t="s">
        <v>17</v>
      </c>
      <c r="D99" s="32" t="s">
        <v>116</v>
      </c>
      <c r="E99" s="20" t="s">
        <v>130</v>
      </c>
      <c r="F99" s="20">
        <v>0.28999999999999998</v>
      </c>
      <c r="G99" s="20">
        <v>0.79</v>
      </c>
      <c r="H99" s="20">
        <v>0.97</v>
      </c>
      <c r="I99" s="20">
        <v>0.09</v>
      </c>
      <c r="J99" s="20">
        <v>0.14000000000000001</v>
      </c>
      <c r="K99" s="20">
        <v>2.2801999999999998</v>
      </c>
      <c r="L99" s="16"/>
      <c r="M99" s="16"/>
      <c r="N99" s="16"/>
      <c r="O99" s="16"/>
      <c r="P99" s="16"/>
      <c r="Q99" s="16"/>
      <c r="R99" s="16"/>
      <c r="S99" s="22"/>
      <c r="T99" s="190"/>
    </row>
    <row r="100" spans="1:20" ht="40.200000000000003" thickBot="1">
      <c r="A100" s="58" t="str">
        <f t="shared" si="1"/>
        <v>白领one</v>
      </c>
      <c r="B100" s="29" t="s">
        <v>16</v>
      </c>
      <c r="C100" s="30" t="s">
        <v>17</v>
      </c>
      <c r="D100" s="32" t="s">
        <v>116</v>
      </c>
      <c r="E100" s="20" t="s">
        <v>126</v>
      </c>
      <c r="F100" s="20">
        <v>0.28999999999999998</v>
      </c>
      <c r="G100" s="20">
        <v>0.76</v>
      </c>
      <c r="H100" s="20">
        <v>0.97</v>
      </c>
      <c r="I100" s="20">
        <v>0.09</v>
      </c>
      <c r="J100" s="20">
        <v>0.15</v>
      </c>
      <c r="K100" s="20">
        <v>2.2572000000000001</v>
      </c>
      <c r="L100" s="16"/>
      <c r="M100" s="16"/>
      <c r="N100" s="16"/>
      <c r="O100" s="16"/>
      <c r="P100" s="16"/>
      <c r="Q100" s="16"/>
      <c r="R100" s="16"/>
      <c r="S100" s="22"/>
      <c r="T100" s="190"/>
    </row>
    <row r="101" spans="1:20" ht="40.200000000000003" thickBot="1">
      <c r="A101" s="58" t="str">
        <f t="shared" si="1"/>
        <v>白白1</v>
      </c>
      <c r="B101" s="29" t="s">
        <v>16</v>
      </c>
      <c r="C101" s="30" t="s">
        <v>17</v>
      </c>
      <c r="D101" s="32" t="s">
        <v>116</v>
      </c>
      <c r="E101" s="20" t="s">
        <v>123</v>
      </c>
      <c r="F101" s="20">
        <v>0.28999999999999998</v>
      </c>
      <c r="G101" s="20">
        <v>0.74</v>
      </c>
      <c r="H101" s="20">
        <v>0.97</v>
      </c>
      <c r="I101" s="20">
        <v>0.09</v>
      </c>
      <c r="J101" s="20">
        <v>0.13</v>
      </c>
      <c r="K101" s="20">
        <v>2.2158000000000002</v>
      </c>
      <c r="L101" s="16"/>
      <c r="M101" s="16"/>
      <c r="N101" s="16"/>
      <c r="O101" s="16"/>
      <c r="P101" s="16"/>
      <c r="Q101" s="16"/>
      <c r="R101" s="16"/>
      <c r="S101" s="22"/>
      <c r="T101" s="190"/>
    </row>
    <row r="102" spans="1:20" ht="40.200000000000003" thickBot="1">
      <c r="A102" s="58" t="str">
        <f t="shared" si="1"/>
        <v>BL1</v>
      </c>
      <c r="B102" s="29" t="s">
        <v>16</v>
      </c>
      <c r="C102" s="30" t="s">
        <v>17</v>
      </c>
      <c r="D102" s="32" t="s">
        <v>116</v>
      </c>
      <c r="E102" s="20" t="s">
        <v>127</v>
      </c>
      <c r="F102" s="20">
        <v>0.28999999999999998</v>
      </c>
      <c r="G102" s="20">
        <v>0.64</v>
      </c>
      <c r="H102" s="20">
        <v>0.97</v>
      </c>
      <c r="I102" s="20">
        <v>0.17</v>
      </c>
      <c r="J102" s="20">
        <v>0.13</v>
      </c>
      <c r="K102" s="20">
        <v>2.2016</v>
      </c>
      <c r="L102" s="16"/>
      <c r="M102" s="16"/>
      <c r="N102" s="16"/>
      <c r="O102" s="16"/>
      <c r="P102" s="16"/>
      <c r="Q102" s="16"/>
      <c r="R102" s="16"/>
      <c r="S102" s="22"/>
      <c r="T102" s="190"/>
    </row>
    <row r="103" spans="1:20" ht="27" thickBot="1">
      <c r="A103" s="58" t="str">
        <f t="shared" si="1"/>
        <v>B1</v>
      </c>
      <c r="B103" s="29" t="s">
        <v>16</v>
      </c>
      <c r="C103" s="30" t="s">
        <v>17</v>
      </c>
      <c r="D103" s="32" t="s">
        <v>116</v>
      </c>
      <c r="E103" s="20" t="s">
        <v>121</v>
      </c>
      <c r="F103" s="20">
        <v>0.28999999999999998</v>
      </c>
      <c r="G103" s="20">
        <v>0.61</v>
      </c>
      <c r="H103" s="20">
        <v>0.97</v>
      </c>
      <c r="I103" s="20">
        <v>0.09</v>
      </c>
      <c r="J103" s="20">
        <v>0.18</v>
      </c>
      <c r="K103" s="20">
        <v>2.1377000000000002</v>
      </c>
      <c r="L103" s="16"/>
      <c r="M103" s="16"/>
      <c r="N103" s="16"/>
      <c r="O103" s="16"/>
      <c r="P103" s="16"/>
      <c r="Q103" s="16"/>
      <c r="R103" s="16"/>
      <c r="S103" s="22"/>
      <c r="T103" s="190"/>
    </row>
    <row r="104" spans="1:20" ht="40.200000000000003" thickBot="1">
      <c r="A104" s="58" t="str">
        <f t="shared" si="1"/>
        <v>白领02</v>
      </c>
      <c r="B104" s="29" t="s">
        <v>16</v>
      </c>
      <c r="C104" s="30" t="s">
        <v>17</v>
      </c>
      <c r="D104" s="32" t="s">
        <v>116</v>
      </c>
      <c r="E104" s="20" t="s">
        <v>132</v>
      </c>
      <c r="F104" s="20">
        <v>0.28999999999999998</v>
      </c>
      <c r="G104" s="20">
        <v>0.69</v>
      </c>
      <c r="H104" s="20">
        <v>0.97</v>
      </c>
      <c r="I104" s="20">
        <v>0.09</v>
      </c>
      <c r="J104" s="20">
        <v>7.0000000000000007E-2</v>
      </c>
      <c r="K104" s="20">
        <v>2.1013999999999999</v>
      </c>
      <c r="L104" s="16"/>
      <c r="M104" s="16"/>
      <c r="N104" s="16"/>
      <c r="O104" s="16"/>
      <c r="P104" s="16"/>
      <c r="Q104" s="16"/>
      <c r="R104" s="16"/>
      <c r="S104" s="22"/>
      <c r="T104" s="190"/>
    </row>
    <row r="105" spans="1:20" ht="40.200000000000003" thickBot="1">
      <c r="A105" s="58" t="str">
        <f t="shared" si="1"/>
        <v>白领111</v>
      </c>
      <c r="B105" s="29" t="s">
        <v>16</v>
      </c>
      <c r="C105" s="30" t="s">
        <v>17</v>
      </c>
      <c r="D105" s="32" t="s">
        <v>116</v>
      </c>
      <c r="E105" s="20" t="s">
        <v>139</v>
      </c>
      <c r="F105" s="20">
        <v>0.28999999999999998</v>
      </c>
      <c r="G105" s="20">
        <v>0.63</v>
      </c>
      <c r="H105" s="20">
        <v>0.97</v>
      </c>
      <c r="I105" s="20">
        <v>0.09</v>
      </c>
      <c r="J105" s="20">
        <v>0.12</v>
      </c>
      <c r="K105" s="20">
        <v>2.093</v>
      </c>
      <c r="L105" s="16"/>
      <c r="M105" s="16"/>
      <c r="N105" s="16"/>
      <c r="O105" s="16"/>
      <c r="P105" s="16"/>
      <c r="Q105" s="16"/>
      <c r="R105" s="16"/>
      <c r="S105" s="22"/>
      <c r="T105" s="190"/>
    </row>
    <row r="106" spans="1:20" ht="40.200000000000003" thickBot="1">
      <c r="A106" s="58" t="str">
        <f t="shared" si="1"/>
        <v>白白2</v>
      </c>
      <c r="B106" s="29" t="s">
        <v>16</v>
      </c>
      <c r="C106" s="30" t="s">
        <v>17</v>
      </c>
      <c r="D106" s="32" t="s">
        <v>116</v>
      </c>
      <c r="E106" s="20" t="s">
        <v>125</v>
      </c>
      <c r="F106" s="20">
        <v>0.28999999999999998</v>
      </c>
      <c r="G106" s="20">
        <v>0.69</v>
      </c>
      <c r="H106" s="20">
        <v>0.89</v>
      </c>
      <c r="I106" s="20">
        <v>0.09</v>
      </c>
      <c r="J106" s="20">
        <v>0.13</v>
      </c>
      <c r="K106" s="20">
        <v>2.0878000000000001</v>
      </c>
      <c r="L106" s="16"/>
      <c r="M106" s="16"/>
      <c r="N106" s="16"/>
      <c r="O106" s="16"/>
      <c r="P106" s="16"/>
      <c r="Q106" s="16"/>
      <c r="R106" s="16"/>
      <c r="S106" s="22"/>
      <c r="T106" s="190"/>
    </row>
    <row r="107" spans="1:20" ht="40.200000000000003" thickBot="1">
      <c r="A107" s="58" t="str">
        <f t="shared" si="1"/>
        <v>白领03</v>
      </c>
      <c r="B107" s="29" t="s">
        <v>16</v>
      </c>
      <c r="C107" s="30" t="s">
        <v>17</v>
      </c>
      <c r="D107" s="32" t="s">
        <v>116</v>
      </c>
      <c r="E107" s="20" t="s">
        <v>134</v>
      </c>
      <c r="F107" s="20">
        <v>0.28999999999999998</v>
      </c>
      <c r="G107" s="20">
        <v>0.69</v>
      </c>
      <c r="H107" s="20">
        <v>0.89</v>
      </c>
      <c r="I107" s="20">
        <v>0.09</v>
      </c>
      <c r="J107" s="20">
        <v>7.0000000000000007E-2</v>
      </c>
      <c r="K107" s="20">
        <v>2.0251999999999999</v>
      </c>
      <c r="L107" s="16"/>
      <c r="M107" s="16"/>
      <c r="N107" s="16"/>
      <c r="O107" s="16"/>
      <c r="P107" s="16"/>
      <c r="Q107" s="16"/>
      <c r="R107" s="16"/>
      <c r="S107" s="22"/>
      <c r="T107" s="190"/>
    </row>
    <row r="108" spans="1:20" ht="27" thickBot="1">
      <c r="A108" s="58" t="str">
        <f t="shared" si="1"/>
        <v>白领A</v>
      </c>
      <c r="B108" s="29" t="s">
        <v>16</v>
      </c>
      <c r="C108" s="30" t="s">
        <v>17</v>
      </c>
      <c r="D108" s="32" t="s">
        <v>116</v>
      </c>
      <c r="E108" s="20" t="s">
        <v>183</v>
      </c>
      <c r="F108" s="20">
        <v>0.28999999999999998</v>
      </c>
      <c r="G108" s="20">
        <v>0.54</v>
      </c>
      <c r="H108" s="20">
        <v>0.97</v>
      </c>
      <c r="I108" s="20">
        <v>0.09</v>
      </c>
      <c r="J108" s="20">
        <v>0.13</v>
      </c>
      <c r="K108" s="20">
        <v>2.016</v>
      </c>
      <c r="L108" s="16"/>
      <c r="M108" s="16"/>
      <c r="N108" s="16"/>
      <c r="O108" s="16"/>
      <c r="P108" s="16"/>
      <c r="Q108" s="16"/>
      <c r="R108" s="16"/>
      <c r="S108" s="22"/>
      <c r="T108" s="190"/>
    </row>
    <row r="109" spans="1:20" ht="27" thickBot="1">
      <c r="A109" s="58" t="str">
        <f t="shared" si="1"/>
        <v>白领A1</v>
      </c>
      <c r="B109" s="29" t="s">
        <v>16</v>
      </c>
      <c r="C109" s="30" t="s">
        <v>17</v>
      </c>
      <c r="D109" s="32" t="s">
        <v>116</v>
      </c>
      <c r="E109" s="20" t="s">
        <v>187</v>
      </c>
      <c r="F109" s="20">
        <v>0.28999999999999998</v>
      </c>
      <c r="G109" s="20">
        <v>0.46</v>
      </c>
      <c r="H109" s="20">
        <v>0.97</v>
      </c>
      <c r="I109" s="20">
        <v>0.09</v>
      </c>
      <c r="J109" s="20">
        <v>0.13</v>
      </c>
      <c r="K109" s="20">
        <v>1.9375</v>
      </c>
      <c r="L109" s="16"/>
      <c r="M109" s="16"/>
      <c r="N109" s="16"/>
      <c r="O109" s="16"/>
      <c r="P109" s="16"/>
      <c r="Q109" s="16"/>
      <c r="R109" s="16"/>
      <c r="S109" s="22"/>
      <c r="T109" s="190"/>
    </row>
    <row r="110" spans="1:20" ht="40.200000000000003" thickBot="1">
      <c r="A110" s="58" t="str">
        <f t="shared" si="1"/>
        <v>白棋2</v>
      </c>
      <c r="B110" s="29" t="s">
        <v>16</v>
      </c>
      <c r="C110" s="30" t="s">
        <v>17</v>
      </c>
      <c r="D110" s="32" t="s">
        <v>116</v>
      </c>
      <c r="E110" s="20" t="s">
        <v>131</v>
      </c>
      <c r="F110" s="20">
        <v>0.28999999999999998</v>
      </c>
      <c r="G110" s="20">
        <v>0.37</v>
      </c>
      <c r="H110" s="20">
        <v>0.97</v>
      </c>
      <c r="I110" s="20">
        <v>0.09</v>
      </c>
      <c r="J110" s="20">
        <v>0.15</v>
      </c>
      <c r="K110" s="20">
        <v>1.8574999999999999</v>
      </c>
      <c r="L110" s="16"/>
      <c r="M110" s="16"/>
      <c r="N110" s="16"/>
      <c r="O110" s="16"/>
      <c r="P110" s="16"/>
      <c r="Q110" s="16"/>
      <c r="R110" s="16"/>
      <c r="S110" s="22"/>
      <c r="T110" s="190"/>
    </row>
    <row r="111" spans="1:20" ht="40.200000000000003" thickBot="1">
      <c r="A111" s="58" t="str">
        <f t="shared" si="1"/>
        <v>白领333</v>
      </c>
      <c r="B111" s="29" t="s">
        <v>16</v>
      </c>
      <c r="C111" s="30" t="s">
        <v>17</v>
      </c>
      <c r="D111" s="32" t="s">
        <v>116</v>
      </c>
      <c r="E111" s="20" t="s">
        <v>144</v>
      </c>
      <c r="F111" s="20">
        <v>0.28999999999999998</v>
      </c>
      <c r="G111" s="20">
        <v>0.52</v>
      </c>
      <c r="H111" s="20">
        <v>0.89</v>
      </c>
      <c r="I111" s="20">
        <v>0.09</v>
      </c>
      <c r="J111" s="20">
        <v>0.05</v>
      </c>
      <c r="K111" s="20">
        <v>1.8353999999999999</v>
      </c>
      <c r="L111" s="16"/>
      <c r="M111" s="16"/>
      <c r="N111" s="16"/>
      <c r="O111" s="16"/>
      <c r="P111" s="16"/>
      <c r="Q111" s="16"/>
      <c r="R111" s="16"/>
      <c r="S111" s="22"/>
      <c r="T111" s="190"/>
    </row>
    <row r="112" spans="1:20" ht="27" thickBot="1">
      <c r="A112" s="58" t="str">
        <f t="shared" si="1"/>
        <v>白领11</v>
      </c>
      <c r="B112" s="29" t="s">
        <v>16</v>
      </c>
      <c r="C112" s="30" t="s">
        <v>17</v>
      </c>
      <c r="D112" s="32" t="s">
        <v>116</v>
      </c>
      <c r="E112" s="20" t="s">
        <v>184</v>
      </c>
      <c r="F112" s="20">
        <v>0.28999999999999998</v>
      </c>
      <c r="G112" s="20">
        <v>0.21</v>
      </c>
      <c r="H112" s="20">
        <v>0.97</v>
      </c>
      <c r="I112" s="20">
        <v>0.17</v>
      </c>
      <c r="J112" s="20">
        <v>0.1</v>
      </c>
      <c r="K112" s="20">
        <v>1.7488999999999999</v>
      </c>
      <c r="L112" s="16"/>
      <c r="M112" s="16"/>
      <c r="N112" s="16"/>
      <c r="O112" s="16"/>
      <c r="P112" s="16"/>
      <c r="Q112" s="16"/>
      <c r="R112" s="16"/>
      <c r="S112" s="22"/>
      <c r="T112" s="190"/>
    </row>
    <row r="113" spans="1:20" ht="40.200000000000003" thickBot="1">
      <c r="A113" s="58" t="str">
        <f t="shared" si="1"/>
        <v>白棋1</v>
      </c>
      <c r="B113" s="29" t="s">
        <v>16</v>
      </c>
      <c r="C113" s="30" t="s">
        <v>17</v>
      </c>
      <c r="D113" s="32" t="s">
        <v>116</v>
      </c>
      <c r="E113" s="20" t="s">
        <v>136</v>
      </c>
      <c r="F113" s="20">
        <v>0.28999999999999998</v>
      </c>
      <c r="G113" s="20">
        <v>0.33</v>
      </c>
      <c r="H113" s="20">
        <v>0.97</v>
      </c>
      <c r="I113" s="20">
        <v>0.09</v>
      </c>
      <c r="J113" s="20">
        <v>7.0000000000000007E-2</v>
      </c>
      <c r="K113" s="20">
        <v>1.7457</v>
      </c>
      <c r="L113" s="16"/>
      <c r="M113" s="16"/>
      <c r="N113" s="16"/>
      <c r="O113" s="16"/>
      <c r="P113" s="16"/>
      <c r="Q113" s="16"/>
      <c r="R113" s="16"/>
      <c r="S113" s="22"/>
      <c r="T113" s="190"/>
    </row>
    <row r="114" spans="1:20" ht="53.4" thickBot="1">
      <c r="A114" s="58" t="str">
        <f t="shared" si="1"/>
        <v>b1111</v>
      </c>
      <c r="B114" s="29" t="s">
        <v>16</v>
      </c>
      <c r="C114" s="30" t="s">
        <v>17</v>
      </c>
      <c r="D114" s="32" t="s">
        <v>116</v>
      </c>
      <c r="E114" s="20" t="s">
        <v>138</v>
      </c>
      <c r="F114" s="20">
        <v>0.28999999999999998</v>
      </c>
      <c r="G114" s="20">
        <v>0.28000000000000003</v>
      </c>
      <c r="H114" s="20">
        <v>0.97</v>
      </c>
      <c r="I114" s="20">
        <v>0.09</v>
      </c>
      <c r="J114" s="20">
        <v>0.11</v>
      </c>
      <c r="K114" s="20">
        <v>1.7319</v>
      </c>
      <c r="L114" s="16"/>
      <c r="M114" s="16"/>
      <c r="N114" s="16"/>
      <c r="O114" s="16"/>
      <c r="P114" s="16"/>
      <c r="Q114" s="16"/>
      <c r="R114" s="16"/>
      <c r="S114" s="22"/>
      <c r="T114" s="190"/>
    </row>
    <row r="115" spans="1:20" ht="40.200000000000003" thickBot="1">
      <c r="A115" s="58" t="str">
        <f t="shared" si="1"/>
        <v>bb1</v>
      </c>
      <c r="B115" s="29" t="s">
        <v>16</v>
      </c>
      <c r="C115" s="30" t="s">
        <v>17</v>
      </c>
      <c r="D115" s="32" t="s">
        <v>116</v>
      </c>
      <c r="E115" s="20" t="s">
        <v>124</v>
      </c>
      <c r="F115" s="20">
        <v>0.28999999999999998</v>
      </c>
      <c r="G115" s="20">
        <v>0.3</v>
      </c>
      <c r="H115" s="20">
        <v>0.97</v>
      </c>
      <c r="I115" s="20">
        <v>0.09</v>
      </c>
      <c r="J115" s="20">
        <v>0.08</v>
      </c>
      <c r="K115" s="20">
        <v>1.7255</v>
      </c>
      <c r="L115" s="16"/>
      <c r="M115" s="16"/>
      <c r="N115" s="16"/>
      <c r="O115" s="16"/>
      <c r="P115" s="16"/>
      <c r="Q115" s="16"/>
      <c r="R115" s="16"/>
      <c r="S115" s="22"/>
      <c r="T115" s="190"/>
    </row>
    <row r="116" spans="1:20" ht="53.4" thickBot="1">
      <c r="A116" s="58" t="str">
        <f t="shared" si="1"/>
        <v>BLLL1</v>
      </c>
      <c r="B116" s="29" t="s">
        <v>16</v>
      </c>
      <c r="C116" s="30" t="s">
        <v>17</v>
      </c>
      <c r="D116" s="32" t="s">
        <v>116</v>
      </c>
      <c r="E116" s="20" t="s">
        <v>190</v>
      </c>
      <c r="F116" s="20">
        <v>0.28999999999999998</v>
      </c>
      <c r="G116" s="20">
        <v>0.26</v>
      </c>
      <c r="H116" s="20">
        <v>0.97</v>
      </c>
      <c r="I116" s="20">
        <v>0.09</v>
      </c>
      <c r="J116" s="20">
        <v>0.11</v>
      </c>
      <c r="K116" s="20">
        <v>1.7149000000000001</v>
      </c>
      <c r="L116" s="16"/>
      <c r="M116" s="16"/>
      <c r="N116" s="16"/>
      <c r="O116" s="16"/>
      <c r="P116" s="16"/>
      <c r="Q116" s="16"/>
      <c r="R116" s="16"/>
      <c r="S116" s="22"/>
      <c r="T116" s="190"/>
    </row>
    <row r="117" spans="1:20" ht="27" thickBot="1">
      <c r="A117" s="58" t="str">
        <f t="shared" si="1"/>
        <v>白领22</v>
      </c>
      <c r="B117" s="29" t="s">
        <v>16</v>
      </c>
      <c r="C117" s="30" t="s">
        <v>17</v>
      </c>
      <c r="D117" s="32" t="s">
        <v>116</v>
      </c>
      <c r="E117" s="20" t="s">
        <v>185</v>
      </c>
      <c r="F117" s="20">
        <v>0.28999999999999998</v>
      </c>
      <c r="G117" s="20">
        <v>0.23</v>
      </c>
      <c r="H117" s="20">
        <v>0.89</v>
      </c>
      <c r="I117" s="20">
        <v>0.17</v>
      </c>
      <c r="J117" s="20">
        <v>0.1</v>
      </c>
      <c r="K117" s="20">
        <v>1.6865000000000001</v>
      </c>
      <c r="L117" s="16"/>
      <c r="M117" s="16"/>
      <c r="N117" s="16"/>
      <c r="O117" s="16"/>
      <c r="P117" s="16"/>
      <c r="Q117" s="16"/>
      <c r="R117" s="16"/>
      <c r="S117" s="22"/>
      <c r="T117" s="190"/>
    </row>
    <row r="118" spans="1:20" ht="40.200000000000003" thickBot="1">
      <c r="A118" s="58" t="str">
        <f t="shared" si="1"/>
        <v>BL2</v>
      </c>
      <c r="B118" s="29" t="s">
        <v>16</v>
      </c>
      <c r="C118" s="30" t="s">
        <v>17</v>
      </c>
      <c r="D118" s="32" t="s">
        <v>116</v>
      </c>
      <c r="E118" s="20" t="s">
        <v>135</v>
      </c>
      <c r="F118" s="20">
        <v>0.28999999999999998</v>
      </c>
      <c r="G118" s="20">
        <v>0.17</v>
      </c>
      <c r="H118" s="20">
        <v>0.97</v>
      </c>
      <c r="I118" s="20">
        <v>0.17</v>
      </c>
      <c r="J118" s="20">
        <v>0.06</v>
      </c>
      <c r="K118" s="20">
        <v>1.6607000000000001</v>
      </c>
      <c r="L118" s="16"/>
      <c r="M118" s="16"/>
      <c r="N118" s="16"/>
      <c r="O118" s="16"/>
      <c r="P118" s="16"/>
      <c r="Q118" s="16"/>
      <c r="R118" s="16"/>
      <c r="S118" s="22"/>
      <c r="T118" s="190"/>
    </row>
    <row r="119" spans="1:20" ht="40.200000000000003" thickBot="1">
      <c r="A119" s="58" t="str">
        <f t="shared" si="1"/>
        <v>bb2</v>
      </c>
      <c r="B119" s="29" t="s">
        <v>16</v>
      </c>
      <c r="C119" s="30" t="s">
        <v>17</v>
      </c>
      <c r="D119" s="32" t="s">
        <v>116</v>
      </c>
      <c r="E119" s="20" t="s">
        <v>142</v>
      </c>
      <c r="F119" s="20">
        <v>0.28999999999999998</v>
      </c>
      <c r="G119" s="20">
        <v>0.3</v>
      </c>
      <c r="H119" s="20">
        <v>0.89</v>
      </c>
      <c r="I119" s="20">
        <v>0.09</v>
      </c>
      <c r="J119" s="20">
        <v>0.09</v>
      </c>
      <c r="K119" s="20">
        <v>1.6604000000000001</v>
      </c>
      <c r="L119" s="16"/>
      <c r="M119" s="16"/>
      <c r="N119" s="16"/>
      <c r="O119" s="16"/>
      <c r="P119" s="16"/>
      <c r="Q119" s="16"/>
      <c r="R119" s="16"/>
      <c r="S119" s="22"/>
      <c r="T119" s="190"/>
    </row>
    <row r="120" spans="1:20" ht="53.4" thickBot="1">
      <c r="A120" s="58" t="str">
        <f t="shared" si="1"/>
        <v>白二</v>
      </c>
      <c r="B120" s="29" t="s">
        <v>16</v>
      </c>
      <c r="C120" s="30" t="s">
        <v>17</v>
      </c>
      <c r="D120" s="32" t="s">
        <v>116</v>
      </c>
      <c r="E120" s="20" t="s">
        <v>137</v>
      </c>
      <c r="F120" s="20">
        <v>0.28999999999999998</v>
      </c>
      <c r="G120" s="20">
        <v>0.27</v>
      </c>
      <c r="H120" s="20">
        <v>0.89</v>
      </c>
      <c r="I120" s="20">
        <v>0.09</v>
      </c>
      <c r="J120" s="20">
        <v>0.11</v>
      </c>
      <c r="K120" s="20">
        <v>1.6527000000000001</v>
      </c>
      <c r="L120" s="16"/>
      <c r="M120" s="16"/>
      <c r="N120" s="16"/>
      <c r="O120" s="16"/>
      <c r="P120" s="16"/>
      <c r="Q120" s="16"/>
      <c r="R120" s="16"/>
      <c r="S120" s="22"/>
      <c r="T120" s="190"/>
    </row>
    <row r="121" spans="1:20" ht="53.4" thickBot="1">
      <c r="A121" s="58" t="str">
        <f t="shared" si="1"/>
        <v>白一</v>
      </c>
      <c r="B121" s="29" t="s">
        <v>16</v>
      </c>
      <c r="C121" s="30" t="s">
        <v>17</v>
      </c>
      <c r="D121" s="32" t="s">
        <v>116</v>
      </c>
      <c r="E121" s="20" t="s">
        <v>145</v>
      </c>
      <c r="F121" s="20">
        <v>0.28999999999999998</v>
      </c>
      <c r="G121" s="20">
        <v>0.22</v>
      </c>
      <c r="H121" s="20">
        <v>0.97</v>
      </c>
      <c r="I121" s="20">
        <v>0.09</v>
      </c>
      <c r="J121" s="20">
        <v>7.0000000000000007E-2</v>
      </c>
      <c r="K121" s="20">
        <v>1.6354</v>
      </c>
      <c r="L121" s="16"/>
      <c r="M121" s="16"/>
      <c r="N121" s="16"/>
      <c r="O121" s="16"/>
      <c r="P121" s="16"/>
      <c r="Q121" s="16"/>
      <c r="R121" s="16"/>
      <c r="S121" s="22"/>
      <c r="T121" s="190"/>
    </row>
    <row r="122" spans="1:20" ht="53.4" thickBot="1">
      <c r="A122" s="58" t="str">
        <f t="shared" si="1"/>
        <v>b1121</v>
      </c>
      <c r="B122" s="29" t="s">
        <v>16</v>
      </c>
      <c r="C122" s="30" t="s">
        <v>17</v>
      </c>
      <c r="D122" s="32" t="s">
        <v>116</v>
      </c>
      <c r="E122" s="20" t="s">
        <v>141</v>
      </c>
      <c r="F122" s="20">
        <v>0.28999999999999998</v>
      </c>
      <c r="G122" s="20">
        <v>0.21</v>
      </c>
      <c r="H122" s="20">
        <v>0.97</v>
      </c>
      <c r="I122" s="20">
        <v>0.09</v>
      </c>
      <c r="J122" s="20">
        <v>0.06</v>
      </c>
      <c r="K122" s="20">
        <v>1.6194</v>
      </c>
      <c r="L122" s="16"/>
      <c r="M122" s="16"/>
      <c r="N122" s="16"/>
      <c r="O122" s="16"/>
      <c r="P122" s="16"/>
      <c r="Q122" s="16"/>
      <c r="R122" s="16"/>
      <c r="S122" s="22"/>
      <c r="T122" s="190"/>
    </row>
    <row r="123" spans="1:20" ht="40.200000000000003" thickBot="1">
      <c r="A123" s="58" t="str">
        <f t="shared" si="1"/>
        <v>BL3a</v>
      </c>
      <c r="B123" s="29" t="s">
        <v>16</v>
      </c>
      <c r="C123" s="30" t="s">
        <v>17</v>
      </c>
      <c r="D123" s="32" t="s">
        <v>116</v>
      </c>
      <c r="E123" s="20" t="s">
        <v>150</v>
      </c>
      <c r="F123" s="20">
        <v>0.28999999999999998</v>
      </c>
      <c r="G123" s="20">
        <v>0.17</v>
      </c>
      <c r="H123" s="20">
        <v>0.89</v>
      </c>
      <c r="I123" s="20">
        <v>0.17</v>
      </c>
      <c r="J123" s="20">
        <v>0.06</v>
      </c>
      <c r="K123" s="20">
        <v>1.583</v>
      </c>
      <c r="L123" s="16"/>
      <c r="M123" s="16"/>
      <c r="N123" s="16"/>
      <c r="O123" s="16"/>
      <c r="P123" s="16"/>
      <c r="Q123" s="16"/>
      <c r="R123" s="16"/>
      <c r="S123" s="22"/>
      <c r="T123" s="190"/>
    </row>
    <row r="124" spans="1:20" ht="40.200000000000003" thickBot="1">
      <c r="A124" s="58" t="str">
        <f t="shared" si="1"/>
        <v>乙12</v>
      </c>
      <c r="B124" s="29" t="s">
        <v>16</v>
      </c>
      <c r="C124" s="30" t="s">
        <v>17</v>
      </c>
      <c r="D124" s="32" t="s">
        <v>116</v>
      </c>
      <c r="E124" s="20" t="s">
        <v>140</v>
      </c>
      <c r="F124" s="20">
        <v>0.28999999999999998</v>
      </c>
      <c r="G124" s="20">
        <v>0.17</v>
      </c>
      <c r="H124" s="20">
        <v>0.97</v>
      </c>
      <c r="I124" s="20">
        <v>0.09</v>
      </c>
      <c r="J124" s="20">
        <v>0.05</v>
      </c>
      <c r="K124" s="20">
        <v>1.5691999999999999</v>
      </c>
      <c r="L124" s="16"/>
      <c r="M124" s="16"/>
      <c r="N124" s="16"/>
      <c r="O124" s="16"/>
      <c r="P124" s="16"/>
      <c r="Q124" s="16"/>
      <c r="R124" s="16"/>
      <c r="S124" s="22"/>
      <c r="T124" s="190"/>
    </row>
    <row r="125" spans="1:20" ht="40.200000000000003" thickBot="1">
      <c r="A125" s="58" t="str">
        <f t="shared" si="1"/>
        <v>1白领</v>
      </c>
      <c r="B125" s="29" t="s">
        <v>16</v>
      </c>
      <c r="C125" s="30" t="s">
        <v>17</v>
      </c>
      <c r="D125" s="32" t="s">
        <v>116</v>
      </c>
      <c r="E125" s="20" t="s">
        <v>186</v>
      </c>
      <c r="F125" s="20">
        <v>0.28999999999999998</v>
      </c>
      <c r="G125" s="20">
        <v>0.11</v>
      </c>
      <c r="H125" s="20">
        <v>0.97</v>
      </c>
      <c r="I125" s="20">
        <v>0.09</v>
      </c>
      <c r="J125" s="20">
        <v>0.1</v>
      </c>
      <c r="K125" s="20">
        <v>1.5539000000000001</v>
      </c>
      <c r="L125" s="16"/>
      <c r="M125" s="16"/>
      <c r="N125" s="16"/>
      <c r="O125" s="16"/>
      <c r="P125" s="16"/>
      <c r="Q125" s="16"/>
      <c r="R125" s="16"/>
      <c r="S125" s="22"/>
      <c r="T125" s="190"/>
    </row>
    <row r="126" spans="1:20" ht="53.4" thickBot="1">
      <c r="A126" s="58" t="str">
        <f t="shared" si="1"/>
        <v>b113</v>
      </c>
      <c r="B126" s="29" t="s">
        <v>16</v>
      </c>
      <c r="C126" s="30" t="s">
        <v>17</v>
      </c>
      <c r="D126" s="32" t="s">
        <v>116</v>
      </c>
      <c r="E126" s="20" t="s">
        <v>143</v>
      </c>
      <c r="F126" s="20">
        <v>0.28999999999999998</v>
      </c>
      <c r="G126" s="20">
        <v>0.21</v>
      </c>
      <c r="H126" s="20">
        <v>0.89</v>
      </c>
      <c r="I126" s="20">
        <v>0.09</v>
      </c>
      <c r="J126" s="20">
        <v>0.06</v>
      </c>
      <c r="K126" s="20">
        <v>1.5417000000000001</v>
      </c>
      <c r="L126" s="16"/>
      <c r="M126" s="16"/>
      <c r="N126" s="16"/>
      <c r="O126" s="16"/>
      <c r="P126" s="16"/>
      <c r="Q126" s="16"/>
      <c r="R126" s="16"/>
      <c r="S126" s="22"/>
      <c r="T126" s="190"/>
    </row>
    <row r="127" spans="1:20" ht="40.200000000000003" thickBot="1">
      <c r="A127" s="58" t="str">
        <f t="shared" si="1"/>
        <v>2白</v>
      </c>
      <c r="B127" s="29" t="s">
        <v>16</v>
      </c>
      <c r="C127" s="30" t="s">
        <v>17</v>
      </c>
      <c r="D127" s="32" t="s">
        <v>116</v>
      </c>
      <c r="E127" s="20" t="s">
        <v>191</v>
      </c>
      <c r="F127" s="20">
        <v>0.28999999999999998</v>
      </c>
      <c r="G127" s="20">
        <v>0.08</v>
      </c>
      <c r="H127" s="20">
        <v>0.97</v>
      </c>
      <c r="I127" s="20">
        <v>0.09</v>
      </c>
      <c r="J127" s="20">
        <v>0.1</v>
      </c>
      <c r="K127" s="20">
        <v>1.5249999999999999</v>
      </c>
      <c r="L127" s="16"/>
      <c r="M127" s="16"/>
      <c r="N127" s="16"/>
      <c r="O127" s="16"/>
      <c r="P127" s="16"/>
      <c r="Q127" s="16"/>
      <c r="R127" s="16"/>
      <c r="S127" s="22"/>
      <c r="T127" s="190"/>
    </row>
    <row r="128" spans="1:20" ht="27" thickBot="1">
      <c r="A128" s="58" t="str">
        <f t="shared" si="1"/>
        <v>白2</v>
      </c>
      <c r="B128" s="29" t="s">
        <v>16</v>
      </c>
      <c r="C128" s="30" t="s">
        <v>17</v>
      </c>
      <c r="D128" s="32" t="s">
        <v>116</v>
      </c>
      <c r="E128" s="20" t="s">
        <v>151</v>
      </c>
      <c r="F128" s="20">
        <v>0.28999999999999998</v>
      </c>
      <c r="G128" s="20">
        <v>0.12</v>
      </c>
      <c r="H128" s="20">
        <v>0.89</v>
      </c>
      <c r="I128" s="20">
        <v>0.09</v>
      </c>
      <c r="J128" s="20">
        <v>0.11</v>
      </c>
      <c r="K128" s="20">
        <v>1.4937</v>
      </c>
      <c r="L128" s="16"/>
      <c r="M128" s="16"/>
      <c r="N128" s="16"/>
      <c r="O128" s="16"/>
      <c r="P128" s="16"/>
      <c r="Q128" s="16"/>
      <c r="R128" s="16"/>
      <c r="S128" s="22"/>
      <c r="T128" s="190"/>
    </row>
    <row r="129" spans="1:20" ht="27" thickBot="1">
      <c r="A129" s="58" t="str">
        <f t="shared" si="1"/>
        <v>白1</v>
      </c>
      <c r="B129" s="29" t="s">
        <v>16</v>
      </c>
      <c r="C129" s="30" t="s">
        <v>17</v>
      </c>
      <c r="D129" s="32" t="s">
        <v>116</v>
      </c>
      <c r="E129" s="20" t="s">
        <v>146</v>
      </c>
      <c r="F129" s="20">
        <v>0.28999999999999998</v>
      </c>
      <c r="G129" s="20">
        <v>0.08</v>
      </c>
      <c r="H129" s="20">
        <v>0.97</v>
      </c>
      <c r="I129" s="20">
        <v>0.09</v>
      </c>
      <c r="J129" s="20">
        <v>0.06</v>
      </c>
      <c r="K129" s="20">
        <v>1.4846999999999999</v>
      </c>
      <c r="L129" s="16"/>
      <c r="M129" s="16"/>
      <c r="N129" s="16"/>
      <c r="O129" s="16"/>
      <c r="P129" s="16"/>
      <c r="Q129" s="16"/>
      <c r="R129" s="16"/>
      <c r="S129" s="22"/>
      <c r="T129" s="190"/>
    </row>
    <row r="130" spans="1:20" ht="53.4" thickBot="1">
      <c r="A130" s="58" t="str">
        <f t="shared" si="1"/>
        <v>bbb2</v>
      </c>
      <c r="B130" s="29" t="s">
        <v>16</v>
      </c>
      <c r="C130" s="30" t="s">
        <v>17</v>
      </c>
      <c r="D130" s="32" t="s">
        <v>116</v>
      </c>
      <c r="E130" s="20" t="s">
        <v>147</v>
      </c>
      <c r="F130" s="20">
        <v>0.28999999999999998</v>
      </c>
      <c r="G130" s="20">
        <v>0</v>
      </c>
      <c r="H130" s="20">
        <v>0.97</v>
      </c>
      <c r="I130" s="20">
        <v>0.09</v>
      </c>
      <c r="J130" s="20">
        <v>0.09</v>
      </c>
      <c r="K130" s="20">
        <v>1.4319999999999999</v>
      </c>
      <c r="L130" s="16"/>
      <c r="M130" s="16"/>
      <c r="N130" s="16"/>
      <c r="O130" s="16"/>
      <c r="P130" s="16"/>
      <c r="Q130" s="16"/>
      <c r="R130" s="16"/>
      <c r="S130" s="22"/>
      <c r="T130" s="190"/>
    </row>
    <row r="131" spans="1:20" ht="40.200000000000003" thickBot="1">
      <c r="A131" s="58" t="str">
        <f t="shared" si="1"/>
        <v>1白</v>
      </c>
      <c r="B131" s="29" t="s">
        <v>16</v>
      </c>
      <c r="C131" s="30" t="s">
        <v>17</v>
      </c>
      <c r="D131" s="32" t="s">
        <v>116</v>
      </c>
      <c r="E131" s="20" t="s">
        <v>192</v>
      </c>
      <c r="F131" s="20">
        <v>0.28999999999999998</v>
      </c>
      <c r="G131" s="20">
        <v>0</v>
      </c>
      <c r="H131" s="20">
        <v>0.97</v>
      </c>
      <c r="I131" s="20">
        <v>0.09</v>
      </c>
      <c r="J131" s="20">
        <v>0.09</v>
      </c>
      <c r="K131" s="20">
        <v>1.4319999999999999</v>
      </c>
      <c r="L131" s="16"/>
      <c r="M131" s="16"/>
      <c r="N131" s="16"/>
      <c r="O131" s="16"/>
      <c r="P131" s="16"/>
      <c r="Q131" s="16"/>
      <c r="R131" s="16"/>
      <c r="S131" s="22"/>
      <c r="T131" s="190"/>
    </row>
    <row r="132" spans="1:20" ht="27" thickBot="1">
      <c r="A132" s="58" t="str">
        <f t="shared" si="1"/>
        <v>bl3</v>
      </c>
      <c r="B132" s="29" t="s">
        <v>16</v>
      </c>
      <c r="C132" s="30" t="s">
        <v>17</v>
      </c>
      <c r="D132" s="32" t="s">
        <v>116</v>
      </c>
      <c r="E132" s="20" t="s">
        <v>189</v>
      </c>
      <c r="F132" s="20">
        <v>0.28999999999999998</v>
      </c>
      <c r="G132" s="20">
        <v>0.08</v>
      </c>
      <c r="H132" s="20">
        <v>0.89</v>
      </c>
      <c r="I132" s="20">
        <v>0.09</v>
      </c>
      <c r="J132" s="20">
        <v>0.06</v>
      </c>
      <c r="K132" s="20">
        <v>1.4101999999999999</v>
      </c>
      <c r="L132" s="16"/>
      <c r="M132" s="16"/>
      <c r="N132" s="16"/>
      <c r="O132" s="16"/>
      <c r="P132" s="16"/>
      <c r="Q132" s="16"/>
      <c r="R132" s="16"/>
      <c r="S132" s="22"/>
      <c r="T132" s="190"/>
    </row>
    <row r="133" spans="1:20" ht="53.4" thickBot="1">
      <c r="A133" s="58" t="str">
        <f t="shared" si="1"/>
        <v>BLLL2</v>
      </c>
      <c r="B133" s="29" t="s">
        <v>16</v>
      </c>
      <c r="C133" s="30" t="s">
        <v>17</v>
      </c>
      <c r="D133" s="32" t="s">
        <v>116</v>
      </c>
      <c r="E133" s="20" t="s">
        <v>193</v>
      </c>
      <c r="F133" s="20">
        <v>0.28999999999999998</v>
      </c>
      <c r="G133" s="20">
        <v>0</v>
      </c>
      <c r="H133" s="20">
        <v>0.97</v>
      </c>
      <c r="I133" s="20">
        <v>0.09</v>
      </c>
      <c r="J133" s="20">
        <v>0.06</v>
      </c>
      <c r="K133" s="20">
        <v>1.3996999999999999</v>
      </c>
      <c r="L133" s="16"/>
      <c r="M133" s="16"/>
      <c r="N133" s="16"/>
      <c r="O133" s="16"/>
      <c r="P133" s="16"/>
      <c r="Q133" s="16"/>
      <c r="R133" s="16"/>
      <c r="S133" s="22"/>
      <c r="T133" s="190"/>
    </row>
    <row r="134" spans="1:20" ht="40.200000000000003" thickBot="1">
      <c r="A134" s="58" t="str">
        <f t="shared" si="1"/>
        <v>22</v>
      </c>
      <c r="B134" s="29" t="s">
        <v>16</v>
      </c>
      <c r="C134" s="30" t="s">
        <v>17</v>
      </c>
      <c r="D134" s="32" t="s">
        <v>116</v>
      </c>
      <c r="E134" s="20" t="s">
        <v>211</v>
      </c>
      <c r="F134" s="20">
        <v>0.28999999999999998</v>
      </c>
      <c r="G134" s="20">
        <v>0</v>
      </c>
      <c r="H134" s="20">
        <v>0.97</v>
      </c>
      <c r="I134" s="20">
        <v>0.09</v>
      </c>
      <c r="J134" s="20">
        <v>0.06</v>
      </c>
      <c r="K134" s="20">
        <v>1.3996999999999999</v>
      </c>
      <c r="L134" s="16"/>
      <c r="M134" s="16"/>
      <c r="N134" s="16"/>
      <c r="O134" s="16"/>
      <c r="P134" s="16"/>
      <c r="Q134" s="16"/>
      <c r="R134" s="16"/>
      <c r="S134" s="22"/>
      <c r="T134" s="190"/>
    </row>
    <row r="135" spans="1:20" ht="27" thickBot="1">
      <c r="A135" s="58" t="str">
        <f t="shared" si="1"/>
        <v>白领B</v>
      </c>
      <c r="B135" s="29" t="s">
        <v>16</v>
      </c>
      <c r="C135" s="30" t="s">
        <v>17</v>
      </c>
      <c r="D135" s="32" t="s">
        <v>116</v>
      </c>
      <c r="E135" s="20" t="s">
        <v>194</v>
      </c>
      <c r="F135" s="20">
        <v>0.28999999999999998</v>
      </c>
      <c r="G135" s="20">
        <v>0</v>
      </c>
      <c r="H135" s="20">
        <v>0.97</v>
      </c>
      <c r="I135" s="20">
        <v>0.09</v>
      </c>
      <c r="J135" s="20">
        <v>0.05</v>
      </c>
      <c r="K135" s="20">
        <v>1.3965000000000001</v>
      </c>
      <c r="L135" s="16"/>
      <c r="M135" s="16"/>
      <c r="N135" s="16"/>
      <c r="O135" s="16"/>
      <c r="P135" s="16"/>
      <c r="Q135" s="16"/>
      <c r="R135" s="16"/>
      <c r="S135" s="22"/>
      <c r="T135" s="190"/>
    </row>
    <row r="136" spans="1:20" ht="40.200000000000003" thickBot="1">
      <c r="A136" s="58" t="str">
        <f t="shared" si="1"/>
        <v>白兰2</v>
      </c>
      <c r="B136" s="29" t="s">
        <v>16</v>
      </c>
      <c r="C136" s="30" t="s">
        <v>17</v>
      </c>
      <c r="D136" s="32" t="s">
        <v>116</v>
      </c>
      <c r="E136" s="59" t="s">
        <v>149</v>
      </c>
      <c r="F136" s="20">
        <v>0.28999999999999998</v>
      </c>
      <c r="G136" s="20">
        <v>0</v>
      </c>
      <c r="H136" s="20">
        <v>0.97</v>
      </c>
      <c r="I136" s="20">
        <v>0.09</v>
      </c>
      <c r="J136" s="20">
        <v>0.05</v>
      </c>
      <c r="K136" s="20">
        <v>1.3965000000000001</v>
      </c>
      <c r="L136" s="16"/>
      <c r="M136" s="16"/>
      <c r="N136" s="16"/>
      <c r="O136" s="16"/>
      <c r="P136" s="16"/>
      <c r="Q136" s="16"/>
      <c r="R136" s="16"/>
      <c r="S136" s="22"/>
      <c r="T136" s="190"/>
    </row>
    <row r="137" spans="1:20" ht="40.200000000000003" thickBot="1">
      <c r="A137" s="58" t="str">
        <f t="shared" si="1"/>
        <v>22领白</v>
      </c>
      <c r="B137" s="29" t="s">
        <v>16</v>
      </c>
      <c r="C137" s="30" t="s">
        <v>17</v>
      </c>
      <c r="D137" s="32" t="s">
        <v>116</v>
      </c>
      <c r="E137" s="20" t="s">
        <v>148</v>
      </c>
      <c r="F137" s="20">
        <v>0.28999999999999998</v>
      </c>
      <c r="G137" s="20">
        <v>0</v>
      </c>
      <c r="H137" s="20">
        <v>0.97</v>
      </c>
      <c r="I137" s="20">
        <v>0.09</v>
      </c>
      <c r="J137" s="20">
        <v>0.05</v>
      </c>
      <c r="K137" s="20">
        <v>1.3933</v>
      </c>
      <c r="L137" s="16"/>
      <c r="M137" s="16"/>
      <c r="N137" s="16"/>
      <c r="O137" s="16"/>
      <c r="P137" s="16"/>
      <c r="Q137" s="16"/>
      <c r="R137" s="16"/>
      <c r="S137" s="22"/>
      <c r="T137" s="190"/>
    </row>
    <row r="138" spans="1:20" ht="53.4" thickBot="1">
      <c r="A138" s="58" t="str">
        <f t="shared" si="1"/>
        <v>bbb3</v>
      </c>
      <c r="B138" s="29" t="s">
        <v>16</v>
      </c>
      <c r="C138" s="30" t="s">
        <v>17</v>
      </c>
      <c r="D138" s="32" t="s">
        <v>116</v>
      </c>
      <c r="E138" s="20" t="s">
        <v>152</v>
      </c>
      <c r="F138" s="20">
        <v>0.28999999999999998</v>
      </c>
      <c r="G138" s="20">
        <v>0</v>
      </c>
      <c r="H138" s="20">
        <v>0.89</v>
      </c>
      <c r="I138" s="20">
        <v>0.09</v>
      </c>
      <c r="J138" s="20">
        <v>0.08</v>
      </c>
      <c r="K138" s="20">
        <v>1.351</v>
      </c>
      <c r="L138" s="16"/>
      <c r="M138" s="16"/>
      <c r="N138" s="16"/>
      <c r="O138" s="16"/>
      <c r="P138" s="16"/>
      <c r="Q138" s="16"/>
      <c r="R138" s="16"/>
      <c r="S138" s="22"/>
      <c r="T138" s="190"/>
    </row>
    <row r="139" spans="1:20" ht="40.200000000000003" thickBot="1">
      <c r="A139" s="58" t="str">
        <f t="shared" si="1"/>
        <v>白白3</v>
      </c>
      <c r="B139" s="29" t="s">
        <v>16</v>
      </c>
      <c r="C139" s="30" t="s">
        <v>17</v>
      </c>
      <c r="D139" s="32" t="s">
        <v>116</v>
      </c>
      <c r="E139" s="20" t="s">
        <v>154</v>
      </c>
      <c r="F139" s="20">
        <v>0.28999999999999998</v>
      </c>
      <c r="G139" s="20">
        <v>0.7</v>
      </c>
      <c r="H139" s="20">
        <v>0.22</v>
      </c>
      <c r="I139" s="20">
        <v>0.09</v>
      </c>
      <c r="J139" s="20">
        <v>0.05</v>
      </c>
      <c r="K139" s="20">
        <v>1.35</v>
      </c>
      <c r="L139" s="16"/>
      <c r="M139" s="16"/>
      <c r="N139" s="16"/>
      <c r="O139" s="16"/>
      <c r="P139" s="16"/>
      <c r="Q139" s="16"/>
      <c r="R139" s="16"/>
      <c r="S139" s="22"/>
      <c r="T139" s="190"/>
    </row>
    <row r="140" spans="1:20" ht="40.200000000000003" thickBot="1">
      <c r="A140" s="58" t="str">
        <f t="shared" si="1"/>
        <v>2blbl</v>
      </c>
      <c r="B140" s="29" t="s">
        <v>16</v>
      </c>
      <c r="C140" s="30" t="s">
        <v>17</v>
      </c>
      <c r="D140" s="32" t="s">
        <v>116</v>
      </c>
      <c r="E140" s="20" t="s">
        <v>188</v>
      </c>
      <c r="F140" s="20">
        <v>0.28999999999999998</v>
      </c>
      <c r="G140" s="20">
        <v>0</v>
      </c>
      <c r="H140" s="20">
        <v>0.97</v>
      </c>
      <c r="I140" s="20">
        <v>0.09</v>
      </c>
      <c r="J140" s="20">
        <v>0</v>
      </c>
      <c r="K140" s="20">
        <v>1.3431999999999999</v>
      </c>
      <c r="L140" s="16"/>
      <c r="M140" s="16"/>
      <c r="N140" s="16"/>
      <c r="O140" s="16"/>
      <c r="P140" s="16"/>
      <c r="Q140" s="16"/>
      <c r="R140" s="16"/>
      <c r="S140" s="22"/>
      <c r="T140" s="190"/>
    </row>
    <row r="141" spans="1:20" ht="40.200000000000003" thickBot="1">
      <c r="A141" s="58" t="str">
        <f t="shared" ref="A141:A204" si="2">SUBSTITUTE(MID(E141,1,FIND("(",E141)-2)," ","")</f>
        <v>白兰3</v>
      </c>
      <c r="B141" s="29" t="s">
        <v>16</v>
      </c>
      <c r="C141" s="30" t="s">
        <v>17</v>
      </c>
      <c r="D141" s="32" t="s">
        <v>116</v>
      </c>
      <c r="E141" s="59" t="s">
        <v>153</v>
      </c>
      <c r="F141" s="20">
        <v>0.28999999999999998</v>
      </c>
      <c r="G141" s="20">
        <v>0</v>
      </c>
      <c r="H141" s="20">
        <v>0.89</v>
      </c>
      <c r="I141" s="20">
        <v>0.09</v>
      </c>
      <c r="J141" s="20">
        <v>0.05</v>
      </c>
      <c r="K141" s="20">
        <v>1.3170999999999999</v>
      </c>
      <c r="L141" s="16"/>
      <c r="M141" s="16"/>
      <c r="N141" s="16"/>
      <c r="O141" s="16"/>
      <c r="P141" s="16"/>
      <c r="Q141" s="16"/>
      <c r="R141" s="16"/>
      <c r="S141" s="22"/>
      <c r="T141" s="190"/>
    </row>
    <row r="142" spans="1:20" ht="40.200000000000003" thickBot="1">
      <c r="A142" s="58" t="str">
        <f t="shared" si="2"/>
        <v>1商</v>
      </c>
      <c r="B142" s="29" t="s">
        <v>16</v>
      </c>
      <c r="C142" s="30" t="s">
        <v>17</v>
      </c>
      <c r="D142" s="32" t="s">
        <v>155</v>
      </c>
      <c r="E142" s="20" t="s">
        <v>195</v>
      </c>
      <c r="F142" s="20">
        <v>0.26</v>
      </c>
      <c r="G142" s="20">
        <v>0.17</v>
      </c>
      <c r="H142" s="20">
        <v>3.2</v>
      </c>
      <c r="I142" s="20">
        <v>0.23</v>
      </c>
      <c r="J142" s="20">
        <v>0.15</v>
      </c>
      <c r="K142" s="20">
        <v>4.0064000000000002</v>
      </c>
      <c r="L142" s="16"/>
      <c r="M142" s="16"/>
      <c r="N142" s="16"/>
      <c r="O142" s="16"/>
      <c r="P142" s="16"/>
      <c r="Q142" s="16"/>
      <c r="R142" s="16"/>
      <c r="S142" s="22"/>
      <c r="T142" s="190"/>
    </row>
    <row r="143" spans="1:20" ht="27" thickBot="1">
      <c r="A143" s="58" t="str">
        <f t="shared" si="2"/>
        <v>S2</v>
      </c>
      <c r="B143" s="29" t="s">
        <v>16</v>
      </c>
      <c r="C143" s="30" t="s">
        <v>17</v>
      </c>
      <c r="D143" s="32" t="s">
        <v>155</v>
      </c>
      <c r="E143" s="20" t="s">
        <v>156</v>
      </c>
      <c r="F143" s="20">
        <v>0.26</v>
      </c>
      <c r="G143" s="20">
        <v>0.15</v>
      </c>
      <c r="H143" s="20">
        <v>3.2</v>
      </c>
      <c r="I143" s="20">
        <v>0.23</v>
      </c>
      <c r="J143" s="20">
        <v>0.16</v>
      </c>
      <c r="K143" s="20">
        <v>3.9925999999999999</v>
      </c>
      <c r="L143" s="16"/>
      <c r="M143" s="16"/>
      <c r="N143" s="16"/>
      <c r="O143" s="16"/>
      <c r="P143" s="16"/>
      <c r="Q143" s="16"/>
      <c r="R143" s="16"/>
      <c r="S143" s="22"/>
      <c r="T143" s="190"/>
    </row>
    <row r="144" spans="1:20" ht="40.200000000000003" thickBot="1">
      <c r="A144" s="58" t="str">
        <f t="shared" si="2"/>
        <v>商琴2</v>
      </c>
      <c r="B144" s="29" t="s">
        <v>16</v>
      </c>
      <c r="C144" s="30" t="s">
        <v>17</v>
      </c>
      <c r="D144" s="32" t="s">
        <v>155</v>
      </c>
      <c r="E144" s="20" t="s">
        <v>157</v>
      </c>
      <c r="F144" s="20">
        <v>0.26</v>
      </c>
      <c r="G144" s="20">
        <v>0.43</v>
      </c>
      <c r="H144" s="20">
        <v>2.56</v>
      </c>
      <c r="I144" s="20">
        <v>0.23</v>
      </c>
      <c r="J144" s="20">
        <v>0.15</v>
      </c>
      <c r="K144" s="20">
        <v>3.6225999999999998</v>
      </c>
      <c r="L144" s="16"/>
      <c r="M144" s="16"/>
      <c r="N144" s="16"/>
      <c r="O144" s="16"/>
      <c r="P144" s="16"/>
      <c r="Q144" s="16"/>
      <c r="R144" s="16"/>
      <c r="S144" s="22"/>
      <c r="T144" s="190"/>
    </row>
    <row r="145" spans="1:20" ht="27" thickBot="1">
      <c r="A145" s="58" t="str">
        <f t="shared" si="2"/>
        <v>商务22</v>
      </c>
      <c r="B145" s="29" t="s">
        <v>16</v>
      </c>
      <c r="C145" s="30" t="s">
        <v>17</v>
      </c>
      <c r="D145" s="32" t="s">
        <v>155</v>
      </c>
      <c r="E145" s="20" t="s">
        <v>196</v>
      </c>
      <c r="F145" s="20">
        <v>0.26</v>
      </c>
      <c r="G145" s="20">
        <v>7.0000000000000007E-2</v>
      </c>
      <c r="H145" s="20">
        <v>2.56</v>
      </c>
      <c r="I145" s="20">
        <v>0.45</v>
      </c>
      <c r="J145" s="20">
        <v>0.13</v>
      </c>
      <c r="K145" s="20">
        <v>3.4719000000000002</v>
      </c>
      <c r="L145" s="16"/>
      <c r="M145" s="16"/>
      <c r="N145" s="16"/>
      <c r="O145" s="16"/>
      <c r="P145" s="16"/>
      <c r="Q145" s="16"/>
      <c r="R145" s="16"/>
      <c r="S145" s="22"/>
      <c r="T145" s="190"/>
    </row>
    <row r="146" spans="1:20" ht="27" thickBot="1">
      <c r="A146" s="58" t="str">
        <f t="shared" si="2"/>
        <v>商务A2</v>
      </c>
      <c r="B146" s="29" t="s">
        <v>16</v>
      </c>
      <c r="C146" s="30" t="s">
        <v>17</v>
      </c>
      <c r="D146" s="32" t="s">
        <v>155</v>
      </c>
      <c r="E146" s="20" t="s">
        <v>198</v>
      </c>
      <c r="F146" s="20">
        <v>0.26</v>
      </c>
      <c r="G146" s="20">
        <v>0.26</v>
      </c>
      <c r="H146" s="20">
        <v>2.56</v>
      </c>
      <c r="I146" s="20">
        <v>0.23</v>
      </c>
      <c r="J146" s="20">
        <v>0.12</v>
      </c>
      <c r="K146" s="20">
        <v>3.4209000000000001</v>
      </c>
      <c r="L146" s="16"/>
      <c r="M146" s="16"/>
      <c r="N146" s="16"/>
      <c r="O146" s="16"/>
      <c r="P146" s="16"/>
      <c r="Q146" s="16"/>
      <c r="R146" s="16"/>
      <c r="S146" s="22"/>
      <c r="T146" s="190"/>
    </row>
    <row r="147" spans="1:20" ht="53.4" thickBot="1">
      <c r="A147" s="58" t="str">
        <f t="shared" si="2"/>
        <v>SWWW2</v>
      </c>
      <c r="B147" s="29" t="s">
        <v>16</v>
      </c>
      <c r="C147" s="30" t="s">
        <v>17</v>
      </c>
      <c r="D147" s="32" t="s">
        <v>155</v>
      </c>
      <c r="E147" s="20" t="s">
        <v>197</v>
      </c>
      <c r="F147" s="20">
        <v>0.26</v>
      </c>
      <c r="G147" s="20">
        <v>0.17</v>
      </c>
      <c r="H147" s="20">
        <v>2.56</v>
      </c>
      <c r="I147" s="20">
        <v>0.23</v>
      </c>
      <c r="J147" s="20">
        <v>0.13</v>
      </c>
      <c r="K147" s="20">
        <v>3.3477999999999999</v>
      </c>
      <c r="L147" s="16"/>
      <c r="M147" s="16"/>
      <c r="N147" s="16"/>
      <c r="O147" s="16"/>
      <c r="P147" s="16"/>
      <c r="Q147" s="16"/>
      <c r="R147" s="16"/>
      <c r="S147" s="22"/>
      <c r="T147" s="190"/>
    </row>
    <row r="148" spans="1:20" ht="40.200000000000003" thickBot="1">
      <c r="A148" s="58" t="str">
        <f t="shared" si="2"/>
        <v>甲12</v>
      </c>
      <c r="B148" s="29" t="s">
        <v>16</v>
      </c>
      <c r="C148" s="30" t="s">
        <v>17</v>
      </c>
      <c r="D148" s="32" t="s">
        <v>155</v>
      </c>
      <c r="E148" s="20" t="s">
        <v>161</v>
      </c>
      <c r="F148" s="20">
        <v>0.26</v>
      </c>
      <c r="G148" s="20">
        <v>0.1</v>
      </c>
      <c r="H148" s="20">
        <v>2.56</v>
      </c>
      <c r="I148" s="20">
        <v>0.23</v>
      </c>
      <c r="J148" s="20">
        <v>0.11</v>
      </c>
      <c r="K148" s="20">
        <v>3.2492999999999999</v>
      </c>
      <c r="L148" s="16"/>
      <c r="M148" s="16"/>
      <c r="N148" s="16"/>
      <c r="O148" s="16"/>
      <c r="P148" s="16"/>
      <c r="Q148" s="16"/>
      <c r="R148" s="16"/>
      <c r="S148" s="22"/>
      <c r="T148" s="190"/>
    </row>
    <row r="149" spans="1:20" ht="27" thickBot="1">
      <c r="A149" s="58" t="str">
        <f t="shared" si="2"/>
        <v>商1</v>
      </c>
      <c r="B149" s="29" t="s">
        <v>16</v>
      </c>
      <c r="C149" s="30" t="s">
        <v>17</v>
      </c>
      <c r="D149" s="32" t="s">
        <v>155</v>
      </c>
      <c r="E149" s="20" t="s">
        <v>160</v>
      </c>
      <c r="F149" s="20">
        <v>0.26</v>
      </c>
      <c r="G149" s="20">
        <v>0.06</v>
      </c>
      <c r="H149" s="20">
        <v>2.56</v>
      </c>
      <c r="I149" s="20">
        <v>0.23</v>
      </c>
      <c r="J149" s="20">
        <v>0.13</v>
      </c>
      <c r="K149" s="20">
        <v>3.226</v>
      </c>
      <c r="L149" s="16"/>
      <c r="M149" s="16"/>
      <c r="N149" s="16"/>
      <c r="O149" s="16"/>
      <c r="P149" s="16"/>
      <c r="Q149" s="16"/>
      <c r="R149" s="16"/>
      <c r="S149" s="22"/>
      <c r="T149" s="190"/>
    </row>
    <row r="150" spans="1:20" ht="27" thickBot="1">
      <c r="A150" s="58" t="str">
        <f t="shared" si="2"/>
        <v>22312</v>
      </c>
      <c r="B150" s="29" t="s">
        <v>16</v>
      </c>
      <c r="C150" s="30" t="s">
        <v>17</v>
      </c>
      <c r="D150" s="32" t="s">
        <v>155</v>
      </c>
      <c r="E150" s="20" t="s">
        <v>165</v>
      </c>
      <c r="F150" s="20">
        <v>0.26</v>
      </c>
      <c r="G150" s="20">
        <v>1.21</v>
      </c>
      <c r="H150" s="20">
        <v>1.1499999999999999</v>
      </c>
      <c r="I150" s="20">
        <v>0.45</v>
      </c>
      <c r="J150" s="20">
        <v>0.13</v>
      </c>
      <c r="K150" s="20">
        <v>3.2021999999999999</v>
      </c>
      <c r="L150" s="16"/>
      <c r="M150" s="16"/>
      <c r="N150" s="16"/>
      <c r="O150" s="16"/>
      <c r="P150" s="16"/>
      <c r="Q150" s="16"/>
      <c r="R150" s="16"/>
      <c r="S150" s="22"/>
      <c r="T150" s="190"/>
    </row>
    <row r="151" spans="1:20" ht="40.200000000000003" thickBot="1">
      <c r="A151" s="58" t="str">
        <f t="shared" si="2"/>
        <v>商务222</v>
      </c>
      <c r="B151" s="29" t="s">
        <v>16</v>
      </c>
      <c r="C151" s="30" t="s">
        <v>17</v>
      </c>
      <c r="D151" s="32" t="s">
        <v>155</v>
      </c>
      <c r="E151" s="20" t="s">
        <v>163</v>
      </c>
      <c r="F151" s="20">
        <v>0.26</v>
      </c>
      <c r="G151" s="20">
        <v>0.03</v>
      </c>
      <c r="H151" s="20">
        <v>2.56</v>
      </c>
      <c r="I151" s="20">
        <v>0.23</v>
      </c>
      <c r="J151" s="20">
        <v>0.12</v>
      </c>
      <c r="K151" s="20">
        <v>3.1966000000000001</v>
      </c>
      <c r="L151" s="16"/>
      <c r="M151" s="16"/>
      <c r="N151" s="16"/>
      <c r="O151" s="16"/>
      <c r="P151" s="16"/>
      <c r="Q151" s="16"/>
      <c r="R151" s="16"/>
      <c r="S151" s="22"/>
      <c r="T151" s="190"/>
    </row>
    <row r="152" spans="1:20" ht="40.200000000000003" thickBot="1">
      <c r="A152" s="58" t="str">
        <f t="shared" si="2"/>
        <v>12</v>
      </c>
      <c r="B152" s="29" t="s">
        <v>16</v>
      </c>
      <c r="C152" s="30" t="s">
        <v>17</v>
      </c>
      <c r="D152" s="32" t="s">
        <v>155</v>
      </c>
      <c r="E152" s="20" t="s">
        <v>212</v>
      </c>
      <c r="F152" s="20">
        <v>0.26</v>
      </c>
      <c r="G152" s="20">
        <v>0</v>
      </c>
      <c r="H152" s="20">
        <v>2.56</v>
      </c>
      <c r="I152" s="20">
        <v>0.23</v>
      </c>
      <c r="J152" s="20">
        <v>0.13</v>
      </c>
      <c r="K152" s="20">
        <v>3.1741000000000001</v>
      </c>
      <c r="L152" s="16"/>
      <c r="M152" s="16"/>
      <c r="N152" s="16"/>
      <c r="O152" s="16"/>
      <c r="P152" s="16"/>
      <c r="Q152" s="16"/>
      <c r="R152" s="16"/>
      <c r="S152" s="22"/>
      <c r="T152" s="190"/>
    </row>
    <row r="153" spans="1:20" ht="40.200000000000003" thickBot="1">
      <c r="A153" s="58" t="str">
        <f t="shared" si="2"/>
        <v>13</v>
      </c>
      <c r="B153" s="29" t="s">
        <v>16</v>
      </c>
      <c r="C153" s="30" t="s">
        <v>17</v>
      </c>
      <c r="D153" s="32" t="s">
        <v>155</v>
      </c>
      <c r="E153" s="20" t="s">
        <v>213</v>
      </c>
      <c r="F153" s="20">
        <v>0.26</v>
      </c>
      <c r="G153" s="20">
        <v>0</v>
      </c>
      <c r="H153" s="20">
        <v>2.56</v>
      </c>
      <c r="I153" s="20">
        <v>0.23</v>
      </c>
      <c r="J153" s="20">
        <v>0.13</v>
      </c>
      <c r="K153" s="20">
        <v>3.1741000000000001</v>
      </c>
      <c r="L153" s="16"/>
      <c r="M153" s="16"/>
      <c r="N153" s="16"/>
      <c r="O153" s="16"/>
      <c r="P153" s="16"/>
      <c r="Q153" s="16"/>
      <c r="R153" s="16"/>
      <c r="S153" s="22"/>
      <c r="T153" s="190"/>
    </row>
    <row r="154" spans="1:20" ht="53.4" thickBot="1">
      <c r="A154" s="58" t="str">
        <f t="shared" si="2"/>
        <v>商二</v>
      </c>
      <c r="B154" s="29" t="s">
        <v>16</v>
      </c>
      <c r="C154" s="30" t="s">
        <v>17</v>
      </c>
      <c r="D154" s="32" t="s">
        <v>155</v>
      </c>
      <c r="E154" s="20" t="s">
        <v>164</v>
      </c>
      <c r="F154" s="20">
        <v>0.26</v>
      </c>
      <c r="G154" s="20">
        <v>0</v>
      </c>
      <c r="H154" s="20">
        <v>2.56</v>
      </c>
      <c r="I154" s="20">
        <v>0.23</v>
      </c>
      <c r="J154" s="20">
        <v>0.13</v>
      </c>
      <c r="K154" s="20">
        <v>3.1688999999999998</v>
      </c>
      <c r="L154" s="16"/>
      <c r="M154" s="16"/>
      <c r="N154" s="16"/>
      <c r="O154" s="16"/>
      <c r="P154" s="16"/>
      <c r="Q154" s="16"/>
      <c r="R154" s="16"/>
      <c r="S154" s="22"/>
      <c r="T154" s="190"/>
    </row>
    <row r="155" spans="1:20" ht="27" thickBot="1">
      <c r="A155" s="58" t="str">
        <f t="shared" si="2"/>
        <v>商务B</v>
      </c>
      <c r="B155" s="29" t="s">
        <v>16</v>
      </c>
      <c r="C155" s="30" t="s">
        <v>17</v>
      </c>
      <c r="D155" s="32" t="s">
        <v>155</v>
      </c>
      <c r="E155" s="20" t="s">
        <v>199</v>
      </c>
      <c r="F155" s="20">
        <v>0.26</v>
      </c>
      <c r="G155" s="20">
        <v>0</v>
      </c>
      <c r="H155" s="20">
        <v>2.56</v>
      </c>
      <c r="I155" s="20">
        <v>0.23</v>
      </c>
      <c r="J155" s="20">
        <v>0.1</v>
      </c>
      <c r="K155" s="20">
        <v>3.1429</v>
      </c>
      <c r="L155" s="16"/>
      <c r="M155" s="16"/>
      <c r="N155" s="16"/>
      <c r="O155" s="16"/>
      <c r="P155" s="16"/>
      <c r="Q155" s="16"/>
      <c r="R155" s="16"/>
      <c r="S155" s="22"/>
      <c r="T155" s="190"/>
    </row>
    <row r="156" spans="1:20" ht="40.200000000000003" thickBot="1">
      <c r="A156" s="58" t="str">
        <f t="shared" si="2"/>
        <v>ss2</v>
      </c>
      <c r="B156" s="29" t="s">
        <v>16</v>
      </c>
      <c r="C156" s="30" t="s">
        <v>17</v>
      </c>
      <c r="D156" s="32" t="s">
        <v>155</v>
      </c>
      <c r="E156" s="20" t="s">
        <v>159</v>
      </c>
      <c r="F156" s="20">
        <v>0.26</v>
      </c>
      <c r="G156" s="20">
        <v>0</v>
      </c>
      <c r="H156" s="20">
        <v>2.56</v>
      </c>
      <c r="I156" s="20">
        <v>0.23</v>
      </c>
      <c r="J156" s="20">
        <v>0.09</v>
      </c>
      <c r="K156" s="20">
        <v>3.1362999999999999</v>
      </c>
      <c r="L156" s="16"/>
      <c r="M156" s="16"/>
      <c r="N156" s="16"/>
      <c r="O156" s="16"/>
      <c r="P156" s="16"/>
      <c r="Q156" s="16"/>
      <c r="R156" s="16"/>
      <c r="S156" s="22"/>
      <c r="T156" s="190"/>
    </row>
    <row r="157" spans="1:20" ht="40.200000000000003" thickBot="1">
      <c r="A157" s="58" t="str">
        <f t="shared" si="2"/>
        <v>商物1</v>
      </c>
      <c r="B157" s="29" t="s">
        <v>16</v>
      </c>
      <c r="C157" s="30" t="s">
        <v>17</v>
      </c>
      <c r="D157" s="32" t="s">
        <v>155</v>
      </c>
      <c r="E157" s="20" t="s">
        <v>158</v>
      </c>
      <c r="F157" s="20">
        <v>0.26</v>
      </c>
      <c r="G157" s="20">
        <v>0</v>
      </c>
      <c r="H157" s="20">
        <v>2.56</v>
      </c>
      <c r="I157" s="20">
        <v>0.23</v>
      </c>
      <c r="J157" s="20">
        <v>0</v>
      </c>
      <c r="K157" s="20">
        <v>3.0415000000000001</v>
      </c>
      <c r="L157" s="16"/>
      <c r="M157" s="16"/>
      <c r="N157" s="16"/>
      <c r="O157" s="16"/>
      <c r="P157" s="16"/>
      <c r="Q157" s="16"/>
      <c r="R157" s="16"/>
      <c r="S157" s="22"/>
      <c r="T157" s="190"/>
    </row>
    <row r="158" spans="1:20" ht="40.200000000000003" thickBot="1">
      <c r="A158" s="58" t="str">
        <f t="shared" si="2"/>
        <v>商商2</v>
      </c>
      <c r="B158" s="29" t="s">
        <v>16</v>
      </c>
      <c r="C158" s="30" t="s">
        <v>17</v>
      </c>
      <c r="D158" s="32" t="s">
        <v>155</v>
      </c>
      <c r="E158" s="20" t="s">
        <v>162</v>
      </c>
      <c r="F158" s="20">
        <v>0.26</v>
      </c>
      <c r="G158" s="20">
        <v>0</v>
      </c>
      <c r="H158" s="20">
        <v>2.56</v>
      </c>
      <c r="I158" s="20">
        <v>0.23</v>
      </c>
      <c r="J158" s="20">
        <v>0</v>
      </c>
      <c r="K158" s="20">
        <v>3.0415000000000001</v>
      </c>
      <c r="L158" s="16"/>
      <c r="M158" s="16"/>
      <c r="N158" s="16"/>
      <c r="O158" s="16"/>
      <c r="P158" s="16"/>
      <c r="Q158" s="16"/>
      <c r="R158" s="16"/>
      <c r="S158" s="22"/>
      <c r="T158" s="190"/>
    </row>
    <row r="159" spans="1:20" ht="27" thickBot="1">
      <c r="A159" s="58" t="str">
        <f t="shared" si="2"/>
        <v>商113</v>
      </c>
      <c r="B159" s="29" t="s">
        <v>16</v>
      </c>
      <c r="C159" s="30" t="s">
        <v>17</v>
      </c>
      <c r="D159" s="32" t="s">
        <v>155</v>
      </c>
      <c r="E159" s="20" t="s">
        <v>166</v>
      </c>
      <c r="F159" s="20">
        <v>0.28000000000000003</v>
      </c>
      <c r="G159" s="20">
        <v>1.03</v>
      </c>
      <c r="H159" s="20">
        <v>0.77</v>
      </c>
      <c r="I159" s="20">
        <v>0.45</v>
      </c>
      <c r="J159" s="20">
        <v>0.18</v>
      </c>
      <c r="K159" s="20">
        <v>2.7193000000000001</v>
      </c>
      <c r="L159" s="16"/>
      <c r="M159" s="16"/>
      <c r="N159" s="16"/>
      <c r="O159" s="16"/>
      <c r="P159" s="16"/>
      <c r="Q159" s="16"/>
      <c r="R159" s="16"/>
      <c r="S159" s="22"/>
      <c r="T159" s="190"/>
    </row>
    <row r="160" spans="1:20" ht="40.200000000000003" thickBot="1">
      <c r="A160" s="58" t="str">
        <f t="shared" si="2"/>
        <v>11</v>
      </c>
      <c r="B160" s="29" t="s">
        <v>16</v>
      </c>
      <c r="C160" s="30" t="s">
        <v>17</v>
      </c>
      <c r="D160" s="32" t="s">
        <v>155</v>
      </c>
      <c r="E160" s="20" t="s">
        <v>214</v>
      </c>
      <c r="F160" s="20">
        <v>0.26</v>
      </c>
      <c r="G160" s="20">
        <v>1.1399999999999999</v>
      </c>
      <c r="H160" s="20">
        <v>0.77</v>
      </c>
      <c r="I160" s="20">
        <v>0.23</v>
      </c>
      <c r="J160" s="20">
        <v>0.14000000000000001</v>
      </c>
      <c r="K160" s="20">
        <v>2.5230000000000001</v>
      </c>
      <c r="L160" s="16"/>
      <c r="M160" s="16"/>
      <c r="N160" s="16"/>
      <c r="O160" s="16"/>
      <c r="P160" s="16"/>
      <c r="Q160" s="16"/>
      <c r="R160" s="16"/>
      <c r="S160" s="22"/>
      <c r="T160" s="190"/>
    </row>
    <row r="161" spans="1:20" ht="53.4" thickBot="1">
      <c r="A161" s="58" t="str">
        <f t="shared" si="2"/>
        <v>sss1</v>
      </c>
      <c r="B161" s="29" t="s">
        <v>16</v>
      </c>
      <c r="C161" s="30" t="s">
        <v>17</v>
      </c>
      <c r="D161" s="32" t="s">
        <v>155</v>
      </c>
      <c r="E161" s="20" t="s">
        <v>171</v>
      </c>
      <c r="F161" s="20">
        <v>0.26</v>
      </c>
      <c r="G161" s="20">
        <v>1.1299999999999999</v>
      </c>
      <c r="H161" s="20">
        <v>0.77</v>
      </c>
      <c r="I161" s="20">
        <v>0.23</v>
      </c>
      <c r="J161" s="20">
        <v>0.14000000000000001</v>
      </c>
      <c r="K161" s="20">
        <v>2.5225</v>
      </c>
      <c r="L161" s="16"/>
      <c r="M161" s="16"/>
      <c r="N161" s="16"/>
      <c r="O161" s="16"/>
      <c r="P161" s="16"/>
      <c r="Q161" s="16"/>
      <c r="R161" s="16"/>
      <c r="S161" s="22"/>
      <c r="T161" s="190"/>
    </row>
    <row r="162" spans="1:20" ht="53.4" thickBot="1">
      <c r="A162" s="58" t="str">
        <f t="shared" si="2"/>
        <v>商务S1</v>
      </c>
      <c r="B162" s="29" t="s">
        <v>16</v>
      </c>
      <c r="C162" s="30" t="s">
        <v>17</v>
      </c>
      <c r="D162" s="32" t="s">
        <v>155</v>
      </c>
      <c r="E162" s="20" t="s">
        <v>175</v>
      </c>
      <c r="F162" s="20">
        <v>0.26</v>
      </c>
      <c r="G162" s="20">
        <v>1.07</v>
      </c>
      <c r="H162" s="20">
        <v>0.77</v>
      </c>
      <c r="I162" s="20">
        <v>0.23</v>
      </c>
      <c r="J162" s="20">
        <v>0.14000000000000001</v>
      </c>
      <c r="K162" s="20">
        <v>2.4607999999999999</v>
      </c>
      <c r="L162" s="16"/>
      <c r="M162" s="16"/>
      <c r="N162" s="16"/>
      <c r="O162" s="16"/>
      <c r="P162" s="16"/>
      <c r="Q162" s="16"/>
      <c r="R162" s="16"/>
      <c r="S162" s="22"/>
      <c r="T162" s="190"/>
    </row>
    <row r="163" spans="1:20" ht="40.200000000000003" thickBot="1">
      <c r="A163" s="58" t="str">
        <f t="shared" si="2"/>
        <v>商商1</v>
      </c>
      <c r="B163" s="29" t="s">
        <v>16</v>
      </c>
      <c r="C163" s="30" t="s">
        <v>17</v>
      </c>
      <c r="D163" s="32" t="s">
        <v>155</v>
      </c>
      <c r="E163" s="20" t="s">
        <v>167</v>
      </c>
      <c r="F163" s="20">
        <v>0.26</v>
      </c>
      <c r="G163" s="20">
        <v>0.8</v>
      </c>
      <c r="H163" s="20">
        <v>0.77</v>
      </c>
      <c r="I163" s="20">
        <v>0.23</v>
      </c>
      <c r="J163" s="20">
        <v>0.15</v>
      </c>
      <c r="K163" s="20">
        <v>2.2018</v>
      </c>
      <c r="L163" s="16"/>
      <c r="M163" s="16"/>
      <c r="N163" s="16"/>
      <c r="O163" s="16"/>
      <c r="P163" s="16"/>
      <c r="Q163" s="16"/>
      <c r="R163" s="16"/>
      <c r="S163" s="22"/>
      <c r="T163" s="190"/>
    </row>
    <row r="164" spans="1:20" ht="40.200000000000003" thickBot="1">
      <c r="A164" s="58" t="str">
        <f t="shared" si="2"/>
        <v>SW1</v>
      </c>
      <c r="B164" s="29" t="s">
        <v>16</v>
      </c>
      <c r="C164" s="30" t="s">
        <v>17</v>
      </c>
      <c r="D164" s="32" t="s">
        <v>155</v>
      </c>
      <c r="E164" s="20" t="s">
        <v>176</v>
      </c>
      <c r="F164" s="20">
        <v>0.26</v>
      </c>
      <c r="G164" s="20">
        <v>0.51</v>
      </c>
      <c r="H164" s="20">
        <v>0.77</v>
      </c>
      <c r="I164" s="20">
        <v>0.45</v>
      </c>
      <c r="J164" s="20">
        <v>0.16</v>
      </c>
      <c r="K164" s="20">
        <v>2.1503999999999999</v>
      </c>
      <c r="L164" s="16"/>
      <c r="M164" s="16"/>
      <c r="N164" s="16"/>
      <c r="O164" s="16"/>
      <c r="P164" s="16"/>
      <c r="Q164" s="16"/>
      <c r="R164" s="16"/>
      <c r="S164" s="22"/>
      <c r="T164" s="190"/>
    </row>
    <row r="165" spans="1:20" ht="40.200000000000003" thickBot="1">
      <c r="A165" s="58" t="str">
        <f t="shared" si="2"/>
        <v>甲11</v>
      </c>
      <c r="B165" s="29" t="s">
        <v>16</v>
      </c>
      <c r="C165" s="30" t="s">
        <v>17</v>
      </c>
      <c r="D165" s="32" t="s">
        <v>155</v>
      </c>
      <c r="E165" s="20" t="s">
        <v>172</v>
      </c>
      <c r="F165" s="20">
        <v>0.26</v>
      </c>
      <c r="G165" s="20">
        <v>0.75</v>
      </c>
      <c r="H165" s="20">
        <v>0.77</v>
      </c>
      <c r="I165" s="20">
        <v>0.23</v>
      </c>
      <c r="J165" s="20">
        <v>0.14000000000000001</v>
      </c>
      <c r="K165" s="20">
        <v>2.1396000000000002</v>
      </c>
      <c r="L165" s="16"/>
      <c r="M165" s="16"/>
      <c r="N165" s="16"/>
      <c r="O165" s="16"/>
      <c r="P165" s="16"/>
      <c r="Q165" s="16"/>
      <c r="R165" s="16"/>
      <c r="S165" s="22"/>
      <c r="T165" s="190"/>
    </row>
    <row r="166" spans="1:20" ht="40.200000000000003" thickBot="1">
      <c r="A166" s="58" t="str">
        <f t="shared" si="2"/>
        <v>商梅1</v>
      </c>
      <c r="B166" s="29" t="s">
        <v>16</v>
      </c>
      <c r="C166" s="30" t="s">
        <v>17</v>
      </c>
      <c r="D166" s="32" t="s">
        <v>155</v>
      </c>
      <c r="E166" s="59" t="s">
        <v>173</v>
      </c>
      <c r="F166" s="20">
        <v>0.26</v>
      </c>
      <c r="G166" s="20">
        <v>0.72</v>
      </c>
      <c r="H166" s="20">
        <v>0.77</v>
      </c>
      <c r="I166" s="20">
        <v>0.23</v>
      </c>
      <c r="J166" s="20">
        <v>0.15</v>
      </c>
      <c r="K166" s="20">
        <v>2.1177000000000001</v>
      </c>
      <c r="L166" s="16"/>
      <c r="M166" s="16"/>
      <c r="N166" s="16"/>
      <c r="O166" s="16"/>
      <c r="P166" s="16"/>
      <c r="Q166" s="16"/>
      <c r="R166" s="16"/>
      <c r="S166" s="22"/>
      <c r="T166" s="190"/>
    </row>
    <row r="167" spans="1:20" ht="40.200000000000003" thickBot="1">
      <c r="A167" s="58" t="str">
        <f t="shared" si="2"/>
        <v>商务01</v>
      </c>
      <c r="B167" s="29" t="s">
        <v>16</v>
      </c>
      <c r="C167" s="30" t="s">
        <v>17</v>
      </c>
      <c r="D167" s="32" t="s">
        <v>155</v>
      </c>
      <c r="E167" s="20" t="s">
        <v>170</v>
      </c>
      <c r="F167" s="20">
        <v>0.26</v>
      </c>
      <c r="G167" s="20">
        <v>0.73</v>
      </c>
      <c r="H167" s="20">
        <v>0.77</v>
      </c>
      <c r="I167" s="20">
        <v>0.23</v>
      </c>
      <c r="J167" s="20">
        <v>0.14000000000000001</v>
      </c>
      <c r="K167" s="20">
        <v>2.1141000000000001</v>
      </c>
      <c r="L167" s="16"/>
      <c r="M167" s="16"/>
      <c r="N167" s="16"/>
      <c r="O167" s="16"/>
      <c r="P167" s="16"/>
      <c r="Q167" s="16"/>
      <c r="R167" s="16"/>
      <c r="S167" s="22"/>
      <c r="T167" s="190"/>
    </row>
    <row r="168" spans="1:20" ht="40.200000000000003" thickBot="1">
      <c r="A168" s="58" t="str">
        <f t="shared" si="2"/>
        <v>1商务</v>
      </c>
      <c r="B168" s="29" t="s">
        <v>16</v>
      </c>
      <c r="C168" s="30" t="s">
        <v>17</v>
      </c>
      <c r="D168" s="32" t="s">
        <v>155</v>
      </c>
      <c r="E168" s="20" t="s">
        <v>200</v>
      </c>
      <c r="F168" s="20">
        <v>0.26</v>
      </c>
      <c r="G168" s="20">
        <v>0.63</v>
      </c>
      <c r="H168" s="20">
        <v>0.77</v>
      </c>
      <c r="I168" s="20">
        <v>0.23</v>
      </c>
      <c r="J168" s="20">
        <v>0.12</v>
      </c>
      <c r="K168" s="20">
        <v>1.9981</v>
      </c>
      <c r="L168" s="16"/>
      <c r="M168" s="16"/>
      <c r="N168" s="16"/>
      <c r="O168" s="16"/>
      <c r="P168" s="16"/>
      <c r="Q168" s="16"/>
      <c r="R168" s="16"/>
      <c r="S168" s="22"/>
      <c r="T168" s="190"/>
    </row>
    <row r="169" spans="1:20" ht="53.4" thickBot="1">
      <c r="A169" s="58" t="str">
        <f t="shared" si="2"/>
        <v>sw113</v>
      </c>
      <c r="B169" s="29" t="s">
        <v>16</v>
      </c>
      <c r="C169" s="30" t="s">
        <v>17</v>
      </c>
      <c r="D169" s="32" t="s">
        <v>155</v>
      </c>
      <c r="E169" s="20" t="s">
        <v>168</v>
      </c>
      <c r="F169" s="20">
        <v>0.26</v>
      </c>
      <c r="G169" s="20">
        <v>0.59</v>
      </c>
      <c r="H169" s="20">
        <v>0.77</v>
      </c>
      <c r="I169" s="20">
        <v>0.23</v>
      </c>
      <c r="J169" s="20">
        <v>0.15</v>
      </c>
      <c r="K169" s="20">
        <v>1.9899</v>
      </c>
      <c r="L169" s="16"/>
      <c r="M169" s="16"/>
      <c r="N169" s="16"/>
      <c r="O169" s="16"/>
      <c r="P169" s="16"/>
      <c r="Q169" s="16"/>
      <c r="R169" s="16"/>
      <c r="S169" s="22"/>
      <c r="T169" s="190"/>
    </row>
    <row r="170" spans="1:20" ht="27" thickBot="1">
      <c r="A170" s="58" t="str">
        <f t="shared" si="2"/>
        <v>商务11</v>
      </c>
      <c r="B170" s="29" t="s">
        <v>16</v>
      </c>
      <c r="C170" s="30" t="s">
        <v>17</v>
      </c>
      <c r="D170" s="32" t="s">
        <v>155</v>
      </c>
      <c r="E170" s="20" t="s">
        <v>201</v>
      </c>
      <c r="F170" s="20">
        <v>0.26</v>
      </c>
      <c r="G170" s="20">
        <v>0.31</v>
      </c>
      <c r="H170" s="20">
        <v>0.77</v>
      </c>
      <c r="I170" s="20">
        <v>0.45</v>
      </c>
      <c r="J170" s="20">
        <v>0.14000000000000001</v>
      </c>
      <c r="K170" s="20">
        <v>1.9246000000000001</v>
      </c>
      <c r="L170" s="16"/>
      <c r="M170" s="16"/>
      <c r="N170" s="16"/>
      <c r="O170" s="16"/>
      <c r="P170" s="16"/>
      <c r="Q170" s="16"/>
      <c r="R170" s="16"/>
      <c r="S170" s="22"/>
      <c r="T170" s="190"/>
    </row>
    <row r="171" spans="1:20" ht="40.200000000000003" thickBot="1">
      <c r="A171" s="58" t="str">
        <f t="shared" si="2"/>
        <v>商务111</v>
      </c>
      <c r="B171" s="29" t="s">
        <v>16</v>
      </c>
      <c r="C171" s="30" t="s">
        <v>17</v>
      </c>
      <c r="D171" s="32" t="s">
        <v>155</v>
      </c>
      <c r="E171" s="20" t="s">
        <v>178</v>
      </c>
      <c r="F171" s="20">
        <v>0.26</v>
      </c>
      <c r="G171" s="20">
        <v>0.43</v>
      </c>
      <c r="H171" s="20">
        <v>0.77</v>
      </c>
      <c r="I171" s="20">
        <v>0.23</v>
      </c>
      <c r="J171" s="20">
        <v>0.13</v>
      </c>
      <c r="K171" s="20">
        <v>1.8079000000000001</v>
      </c>
      <c r="L171" s="16"/>
      <c r="M171" s="16"/>
      <c r="N171" s="16"/>
      <c r="O171" s="16"/>
      <c r="P171" s="16"/>
      <c r="Q171" s="16"/>
      <c r="R171" s="16"/>
      <c r="S171" s="22"/>
      <c r="T171" s="190"/>
    </row>
    <row r="172" spans="1:20" ht="53.4" thickBot="1">
      <c r="A172" s="58" t="str">
        <f t="shared" si="2"/>
        <v>商一</v>
      </c>
      <c r="B172" s="29" t="s">
        <v>16</v>
      </c>
      <c r="C172" s="30" t="s">
        <v>17</v>
      </c>
      <c r="D172" s="32" t="s">
        <v>155</v>
      </c>
      <c r="E172" s="20" t="s">
        <v>169</v>
      </c>
      <c r="F172" s="20">
        <v>0.26</v>
      </c>
      <c r="G172" s="20">
        <v>0.41</v>
      </c>
      <c r="H172" s="20">
        <v>0.77</v>
      </c>
      <c r="I172" s="20">
        <v>0.23</v>
      </c>
      <c r="J172" s="20">
        <v>0.15</v>
      </c>
      <c r="K172" s="20">
        <v>1.8048</v>
      </c>
      <c r="L172" s="16"/>
      <c r="M172" s="16"/>
      <c r="N172" s="16"/>
      <c r="O172" s="16"/>
      <c r="P172" s="16"/>
      <c r="Q172" s="16"/>
      <c r="R172" s="16"/>
      <c r="S172" s="22"/>
      <c r="T172" s="190"/>
    </row>
    <row r="173" spans="1:20" ht="40.200000000000003" thickBot="1">
      <c r="A173" s="58" t="str">
        <f t="shared" si="2"/>
        <v>商务one</v>
      </c>
      <c r="B173" s="29" t="s">
        <v>16</v>
      </c>
      <c r="C173" s="30" t="s">
        <v>17</v>
      </c>
      <c r="D173" s="32" t="s">
        <v>155</v>
      </c>
      <c r="E173" s="20" t="s">
        <v>179</v>
      </c>
      <c r="F173" s="20">
        <v>0.26</v>
      </c>
      <c r="G173" s="20">
        <v>0.41</v>
      </c>
      <c r="H173" s="20">
        <v>0.77</v>
      </c>
      <c r="I173" s="20">
        <v>0.23</v>
      </c>
      <c r="J173" s="20">
        <v>0.14000000000000001</v>
      </c>
      <c r="K173" s="20">
        <v>1.7935000000000001</v>
      </c>
      <c r="L173" s="16"/>
      <c r="M173" s="16"/>
      <c r="N173" s="16"/>
      <c r="O173" s="16"/>
      <c r="P173" s="16"/>
      <c r="Q173" s="16"/>
      <c r="R173" s="16"/>
      <c r="S173" s="22"/>
      <c r="T173" s="190"/>
    </row>
    <row r="174" spans="1:20" ht="27" thickBot="1">
      <c r="A174" s="58" t="str">
        <f t="shared" si="2"/>
        <v>S1</v>
      </c>
      <c r="B174" s="29" t="s">
        <v>16</v>
      </c>
      <c r="C174" s="30" t="s">
        <v>17</v>
      </c>
      <c r="D174" s="32" t="s">
        <v>155</v>
      </c>
      <c r="E174" s="20" t="s">
        <v>174</v>
      </c>
      <c r="F174" s="20">
        <v>0.26</v>
      </c>
      <c r="G174" s="20">
        <v>0.37</v>
      </c>
      <c r="H174" s="20">
        <v>0.77</v>
      </c>
      <c r="I174" s="20">
        <v>0.23</v>
      </c>
      <c r="J174" s="20">
        <v>0.16</v>
      </c>
      <c r="K174" s="20">
        <v>1.784</v>
      </c>
      <c r="L174" s="16"/>
      <c r="M174" s="16"/>
      <c r="N174" s="16"/>
      <c r="O174" s="16"/>
      <c r="P174" s="16"/>
      <c r="Q174" s="16"/>
      <c r="R174" s="16"/>
      <c r="S174" s="22"/>
      <c r="T174" s="190"/>
    </row>
    <row r="175" spans="1:20" ht="27" thickBot="1">
      <c r="A175" s="58" t="str">
        <f t="shared" si="2"/>
        <v>商务A</v>
      </c>
      <c r="B175" s="29" t="s">
        <v>16</v>
      </c>
      <c r="C175" s="30" t="s">
        <v>17</v>
      </c>
      <c r="D175" s="32" t="s">
        <v>155</v>
      </c>
      <c r="E175" s="20" t="s">
        <v>202</v>
      </c>
      <c r="F175" s="20">
        <v>0.26</v>
      </c>
      <c r="G175" s="20">
        <v>0.28000000000000003</v>
      </c>
      <c r="H175" s="20">
        <v>0.77</v>
      </c>
      <c r="I175" s="20">
        <v>0.23</v>
      </c>
      <c r="J175" s="20">
        <v>0.12</v>
      </c>
      <c r="K175" s="20">
        <v>1.6588000000000001</v>
      </c>
      <c r="L175" s="16"/>
      <c r="M175" s="16"/>
      <c r="N175" s="16"/>
      <c r="O175" s="16"/>
      <c r="P175" s="16"/>
      <c r="Q175" s="16"/>
      <c r="R175" s="16"/>
      <c r="S175" s="22"/>
      <c r="T175" s="190"/>
    </row>
    <row r="176" spans="1:20" ht="40.200000000000003" thickBot="1">
      <c r="A176" s="58" t="str">
        <f t="shared" si="2"/>
        <v>ss1</v>
      </c>
      <c r="B176" s="29" t="s">
        <v>16</v>
      </c>
      <c r="C176" s="30" t="s">
        <v>17</v>
      </c>
      <c r="D176" s="32" t="s">
        <v>155</v>
      </c>
      <c r="E176" s="20" t="s">
        <v>180</v>
      </c>
      <c r="F176" s="20">
        <v>0.26</v>
      </c>
      <c r="G176" s="20">
        <v>0.28999999999999998</v>
      </c>
      <c r="H176" s="20">
        <v>0.77</v>
      </c>
      <c r="I176" s="20">
        <v>0.23</v>
      </c>
      <c r="J176" s="20">
        <v>0.12</v>
      </c>
      <c r="K176" s="20">
        <v>1.6578999999999999</v>
      </c>
      <c r="L176" s="16"/>
      <c r="M176" s="16"/>
      <c r="N176" s="16"/>
      <c r="O176" s="16"/>
      <c r="P176" s="16"/>
      <c r="Q176" s="16"/>
      <c r="R176" s="16"/>
      <c r="S176" s="22"/>
      <c r="T176" s="190"/>
    </row>
    <row r="177" spans="1:20" ht="40.200000000000003" thickBot="1">
      <c r="A177" s="58" t="str">
        <f t="shared" si="2"/>
        <v>商琴1</v>
      </c>
      <c r="B177" s="29" t="s">
        <v>16</v>
      </c>
      <c r="C177" s="30" t="s">
        <v>17</v>
      </c>
      <c r="D177" s="32" t="s">
        <v>155</v>
      </c>
      <c r="E177" s="20" t="s">
        <v>177</v>
      </c>
      <c r="F177" s="20">
        <v>0.26</v>
      </c>
      <c r="G177" s="20">
        <v>0.24</v>
      </c>
      <c r="H177" s="20">
        <v>0.77</v>
      </c>
      <c r="I177" s="20">
        <v>0.23</v>
      </c>
      <c r="J177" s="20">
        <v>0.14000000000000001</v>
      </c>
      <c r="K177" s="20">
        <v>1.6378999999999999</v>
      </c>
      <c r="L177" s="16"/>
      <c r="M177" s="16"/>
      <c r="N177" s="16"/>
      <c r="O177" s="16"/>
      <c r="P177" s="16"/>
      <c r="Q177" s="16"/>
      <c r="R177" s="16"/>
      <c r="S177" s="22"/>
      <c r="T177" s="190"/>
    </row>
    <row r="178" spans="1:20" ht="53.4" thickBot="1">
      <c r="A178" s="58" t="str">
        <f t="shared" si="2"/>
        <v>SWWW1</v>
      </c>
      <c r="B178" s="29" t="s">
        <v>16</v>
      </c>
      <c r="C178" s="30" t="s">
        <v>17</v>
      </c>
      <c r="D178" s="32" t="s">
        <v>155</v>
      </c>
      <c r="E178" s="20" t="s">
        <v>203</v>
      </c>
      <c r="F178" s="20">
        <v>0.26</v>
      </c>
      <c r="G178" s="20">
        <v>0.24</v>
      </c>
      <c r="H178" s="20">
        <v>0.77</v>
      </c>
      <c r="I178" s="20">
        <v>0.23</v>
      </c>
      <c r="J178" s="20">
        <v>0.14000000000000001</v>
      </c>
      <c r="K178" s="20">
        <v>1.6356999999999999</v>
      </c>
      <c r="L178" s="16"/>
      <c r="M178" s="16"/>
      <c r="N178" s="16"/>
      <c r="O178" s="16"/>
      <c r="P178" s="16"/>
      <c r="Q178" s="16"/>
      <c r="R178" s="16"/>
      <c r="S178" s="22"/>
      <c r="T178" s="190"/>
    </row>
    <row r="179" spans="1:20" ht="27" thickBot="1">
      <c r="A179" s="58" t="str">
        <f t="shared" si="2"/>
        <v>商2</v>
      </c>
      <c r="B179" s="29" t="s">
        <v>16</v>
      </c>
      <c r="C179" s="30" t="s">
        <v>17</v>
      </c>
      <c r="D179" s="32" t="s">
        <v>155</v>
      </c>
      <c r="E179" s="20" t="s">
        <v>181</v>
      </c>
      <c r="F179" s="20">
        <v>0.26</v>
      </c>
      <c r="G179" s="20">
        <v>0.09</v>
      </c>
      <c r="H179" s="20">
        <v>0.77</v>
      </c>
      <c r="I179" s="20">
        <v>0.23</v>
      </c>
      <c r="J179" s="20">
        <v>0.13</v>
      </c>
      <c r="K179" s="20">
        <v>1.4629000000000001</v>
      </c>
      <c r="L179" s="16"/>
      <c r="M179" s="16"/>
      <c r="N179" s="16"/>
      <c r="O179" s="16"/>
      <c r="P179" s="16"/>
      <c r="Q179" s="16"/>
      <c r="R179" s="16"/>
      <c r="S179" s="22"/>
      <c r="T179" s="190"/>
    </row>
    <row r="180" spans="1:20" ht="40.200000000000003" thickBot="1">
      <c r="A180" s="58" t="str">
        <f t="shared" si="2"/>
        <v>2商</v>
      </c>
      <c r="B180" s="29" t="s">
        <v>16</v>
      </c>
      <c r="C180" s="30" t="s">
        <v>17</v>
      </c>
      <c r="D180" s="32" t="s">
        <v>155</v>
      </c>
      <c r="E180" s="20" t="s">
        <v>205</v>
      </c>
      <c r="F180" s="20">
        <v>0.26</v>
      </c>
      <c r="G180" s="20">
        <v>7.0000000000000007E-2</v>
      </c>
      <c r="H180" s="20">
        <v>0.51</v>
      </c>
      <c r="I180" s="20">
        <v>0.23</v>
      </c>
      <c r="J180" s="20">
        <v>0.09</v>
      </c>
      <c r="K180" s="20">
        <v>1.1573</v>
      </c>
      <c r="L180" s="16"/>
      <c r="M180" s="16"/>
      <c r="N180" s="16"/>
      <c r="O180" s="16"/>
      <c r="P180" s="16"/>
      <c r="Q180" s="16"/>
      <c r="R180" s="16"/>
      <c r="S180" s="22"/>
      <c r="T180" s="190"/>
    </row>
    <row r="181" spans="1:20" ht="27" thickBot="1">
      <c r="A181" s="58" t="str">
        <f t="shared" si="2"/>
        <v>老112</v>
      </c>
      <c r="B181" s="29" t="s">
        <v>22</v>
      </c>
      <c r="C181" s="30" t="s">
        <v>17</v>
      </c>
      <c r="D181" s="31" t="s">
        <v>38</v>
      </c>
      <c r="E181" s="20" t="s">
        <v>39</v>
      </c>
      <c r="F181" s="20">
        <v>1.61</v>
      </c>
      <c r="G181" s="20">
        <v>1.89</v>
      </c>
      <c r="H181" s="20">
        <v>0.71</v>
      </c>
      <c r="I181" s="20">
        <v>0.56999999999999995</v>
      </c>
      <c r="J181" s="20">
        <v>0.17</v>
      </c>
      <c r="K181" s="20">
        <v>4.9539999999999997</v>
      </c>
      <c r="L181" s="16"/>
      <c r="M181" s="16"/>
      <c r="N181" s="16"/>
      <c r="O181" s="16"/>
      <c r="P181" s="16"/>
      <c r="Q181" s="16"/>
      <c r="R181" s="16"/>
      <c r="S181" s="22"/>
      <c r="T181" s="190"/>
    </row>
    <row r="182" spans="1:20" ht="40.200000000000003" thickBot="1">
      <c r="A182" s="58" t="str">
        <f t="shared" si="2"/>
        <v>老松1</v>
      </c>
      <c r="B182" s="29" t="s">
        <v>22</v>
      </c>
      <c r="C182" s="30" t="s">
        <v>17</v>
      </c>
      <c r="D182" s="31" t="s">
        <v>38</v>
      </c>
      <c r="E182" s="59" t="s">
        <v>42</v>
      </c>
      <c r="F182" s="20">
        <v>1.61</v>
      </c>
      <c r="G182" s="20">
        <v>1.07</v>
      </c>
      <c r="H182" s="20">
        <v>1.01</v>
      </c>
      <c r="I182" s="20">
        <v>0.28999999999999998</v>
      </c>
      <c r="J182" s="20">
        <v>0.17</v>
      </c>
      <c r="K182" s="20">
        <v>4.1430999999999996</v>
      </c>
      <c r="L182" s="16"/>
      <c r="M182" s="16"/>
      <c r="N182" s="16"/>
      <c r="O182" s="16"/>
      <c r="P182" s="16"/>
      <c r="Q182" s="16"/>
      <c r="R182" s="16"/>
      <c r="S182" s="22"/>
      <c r="T182" s="190"/>
    </row>
    <row r="183" spans="1:20" ht="40.200000000000003" thickBot="1">
      <c r="A183" s="58" t="str">
        <f t="shared" si="2"/>
        <v>老画2</v>
      </c>
      <c r="B183" s="29" t="s">
        <v>22</v>
      </c>
      <c r="C183" s="30" t="s">
        <v>17</v>
      </c>
      <c r="D183" s="31" t="s">
        <v>38</v>
      </c>
      <c r="E183" s="20" t="s">
        <v>40</v>
      </c>
      <c r="F183" s="20">
        <v>1.61</v>
      </c>
      <c r="G183" s="20">
        <v>0.43</v>
      </c>
      <c r="H183" s="20">
        <v>1.01</v>
      </c>
      <c r="I183" s="20">
        <v>0.28999999999999998</v>
      </c>
      <c r="J183" s="20">
        <v>0.21</v>
      </c>
      <c r="K183" s="20">
        <v>3.5558999999999998</v>
      </c>
      <c r="L183" s="16"/>
      <c r="M183" s="16"/>
      <c r="N183" s="16"/>
      <c r="O183" s="16"/>
      <c r="P183" s="16"/>
      <c r="Q183" s="16"/>
      <c r="R183" s="16"/>
      <c r="S183" s="22"/>
      <c r="T183" s="190"/>
    </row>
    <row r="184" spans="1:20" ht="53.4" thickBot="1">
      <c r="A184" s="58" t="str">
        <f t="shared" si="2"/>
        <v>lll1</v>
      </c>
      <c r="B184" s="29" t="s">
        <v>22</v>
      </c>
      <c r="C184" s="30" t="s">
        <v>17</v>
      </c>
      <c r="D184" s="31" t="s">
        <v>38</v>
      </c>
      <c r="E184" s="20" t="s">
        <v>182</v>
      </c>
      <c r="F184" s="20">
        <v>1.61</v>
      </c>
      <c r="G184" s="20">
        <v>0.47</v>
      </c>
      <c r="H184" s="20">
        <v>1.01</v>
      </c>
      <c r="I184" s="20">
        <v>0.28999999999999998</v>
      </c>
      <c r="J184" s="20">
        <v>0.16</v>
      </c>
      <c r="K184" s="20">
        <v>3.5377999999999998</v>
      </c>
      <c r="L184" s="16"/>
      <c r="M184" s="16"/>
      <c r="N184" s="16"/>
      <c r="O184" s="16"/>
      <c r="P184" s="16"/>
      <c r="Q184" s="16"/>
      <c r="R184" s="16"/>
      <c r="S184" s="22"/>
      <c r="T184" s="190"/>
    </row>
    <row r="185" spans="1:20" ht="40.200000000000003" thickBot="1">
      <c r="A185" s="58" t="str">
        <f t="shared" si="2"/>
        <v>丁12</v>
      </c>
      <c r="B185" s="29" t="s">
        <v>22</v>
      </c>
      <c r="C185" s="30" t="s">
        <v>17</v>
      </c>
      <c r="D185" s="31" t="s">
        <v>38</v>
      </c>
      <c r="E185" s="20" t="s">
        <v>43</v>
      </c>
      <c r="F185" s="20">
        <v>1.61</v>
      </c>
      <c r="G185" s="20">
        <v>0.38</v>
      </c>
      <c r="H185" s="20">
        <v>1.01</v>
      </c>
      <c r="I185" s="20">
        <v>0.28999999999999998</v>
      </c>
      <c r="J185" s="20">
        <v>0.23</v>
      </c>
      <c r="K185" s="20">
        <v>3.5264000000000002</v>
      </c>
      <c r="L185" s="16"/>
      <c r="M185" s="16"/>
      <c r="N185" s="16"/>
      <c r="O185" s="16"/>
      <c r="P185" s="16"/>
      <c r="Q185" s="16"/>
      <c r="R185" s="16"/>
      <c r="S185" s="22"/>
      <c r="T185" s="190"/>
    </row>
    <row r="186" spans="1:20" ht="40.200000000000003" thickBot="1">
      <c r="A186" s="58" t="str">
        <f t="shared" si="2"/>
        <v>LN1</v>
      </c>
      <c r="B186" s="29" t="s">
        <v>22</v>
      </c>
      <c r="C186" s="30" t="s">
        <v>17</v>
      </c>
      <c r="D186" s="31" t="s">
        <v>38</v>
      </c>
      <c r="E186" s="20" t="s">
        <v>49</v>
      </c>
      <c r="F186" s="20">
        <v>1.63</v>
      </c>
      <c r="G186" s="20">
        <v>0</v>
      </c>
      <c r="H186" s="20">
        <v>1.01</v>
      </c>
      <c r="I186" s="20">
        <v>0.56999999999999995</v>
      </c>
      <c r="J186" s="20">
        <v>0.17</v>
      </c>
      <c r="K186" s="20">
        <v>3.3761000000000001</v>
      </c>
      <c r="L186" s="16"/>
      <c r="M186" s="16"/>
      <c r="N186" s="16"/>
      <c r="O186" s="16"/>
      <c r="P186" s="16"/>
      <c r="Q186" s="16"/>
      <c r="R186" s="16"/>
      <c r="S186" s="22"/>
      <c r="T186" s="190"/>
    </row>
    <row r="187" spans="1:20" ht="27" thickBot="1">
      <c r="A187" s="58" t="str">
        <f t="shared" si="2"/>
        <v>老年A1</v>
      </c>
      <c r="B187" s="29" t="s">
        <v>22</v>
      </c>
      <c r="C187" s="30" t="s">
        <v>17</v>
      </c>
      <c r="D187" s="31" t="s">
        <v>38</v>
      </c>
      <c r="E187" s="20" t="s">
        <v>45</v>
      </c>
      <c r="F187" s="20">
        <v>1.66</v>
      </c>
      <c r="G187" s="20">
        <v>0.13</v>
      </c>
      <c r="H187" s="20">
        <v>1.05</v>
      </c>
      <c r="I187" s="20">
        <v>0.28999999999999998</v>
      </c>
      <c r="J187" s="20">
        <v>0.22</v>
      </c>
      <c r="K187" s="20">
        <v>3.3380000000000001</v>
      </c>
      <c r="L187" s="16"/>
      <c r="M187" s="16"/>
      <c r="N187" s="16"/>
      <c r="O187" s="16"/>
      <c r="P187" s="16"/>
      <c r="Q187" s="16"/>
      <c r="R187" s="16"/>
      <c r="S187" s="22"/>
      <c r="T187" s="190"/>
    </row>
    <row r="188" spans="1:20" ht="27" thickBot="1">
      <c r="A188" s="58" t="str">
        <f t="shared" si="2"/>
        <v>老年11</v>
      </c>
      <c r="B188" s="29" t="s">
        <v>22</v>
      </c>
      <c r="C188" s="30" t="s">
        <v>17</v>
      </c>
      <c r="D188" s="31" t="s">
        <v>38</v>
      </c>
      <c r="E188" s="20" t="s">
        <v>57</v>
      </c>
      <c r="F188" s="20">
        <v>1.61</v>
      </c>
      <c r="G188" s="20">
        <v>0</v>
      </c>
      <c r="H188" s="20">
        <v>1.01</v>
      </c>
      <c r="I188" s="20">
        <v>0.56999999999999995</v>
      </c>
      <c r="J188" s="20">
        <v>0.14000000000000001</v>
      </c>
      <c r="K188" s="20">
        <v>3.3319999999999999</v>
      </c>
      <c r="L188" s="16"/>
      <c r="M188" s="16"/>
      <c r="N188" s="16"/>
      <c r="O188" s="16"/>
      <c r="P188" s="16"/>
      <c r="Q188" s="16"/>
      <c r="R188" s="16"/>
      <c r="S188" s="22"/>
      <c r="T188" s="190"/>
    </row>
    <row r="189" spans="1:20" ht="40.200000000000003" thickBot="1">
      <c r="A189" s="58" t="str">
        <f t="shared" si="2"/>
        <v>丁11</v>
      </c>
      <c r="B189" s="29" t="s">
        <v>22</v>
      </c>
      <c r="C189" s="30" t="s">
        <v>17</v>
      </c>
      <c r="D189" s="31" t="s">
        <v>38</v>
      </c>
      <c r="E189" s="20" t="s">
        <v>46</v>
      </c>
      <c r="F189" s="20">
        <v>1.61</v>
      </c>
      <c r="G189" s="20">
        <v>0.18</v>
      </c>
      <c r="H189" s="20">
        <v>1.01</v>
      </c>
      <c r="I189" s="20">
        <v>0.28999999999999998</v>
      </c>
      <c r="J189" s="20">
        <v>0.18</v>
      </c>
      <c r="K189" s="20">
        <v>3.2683</v>
      </c>
      <c r="L189" s="16"/>
      <c r="M189" s="16"/>
      <c r="N189" s="16"/>
      <c r="O189" s="16"/>
      <c r="P189" s="16"/>
      <c r="Q189" s="16"/>
      <c r="R189" s="16"/>
      <c r="S189" s="22"/>
      <c r="T189" s="190"/>
    </row>
    <row r="190" spans="1:20" ht="27" thickBot="1">
      <c r="A190" s="58" t="str">
        <f t="shared" si="2"/>
        <v>L1</v>
      </c>
      <c r="B190" s="29" t="s">
        <v>22</v>
      </c>
      <c r="C190" s="30" t="s">
        <v>17</v>
      </c>
      <c r="D190" s="31" t="s">
        <v>38</v>
      </c>
      <c r="E190" s="20" t="s">
        <v>41</v>
      </c>
      <c r="F190" s="20">
        <v>1.61</v>
      </c>
      <c r="G190" s="20">
        <v>0.13</v>
      </c>
      <c r="H190" s="20">
        <v>1.05</v>
      </c>
      <c r="I190" s="20">
        <v>0.28999999999999998</v>
      </c>
      <c r="J190" s="20">
        <v>0.18</v>
      </c>
      <c r="K190" s="20">
        <v>3.2458</v>
      </c>
      <c r="L190" s="16"/>
      <c r="M190" s="16"/>
      <c r="N190" s="16"/>
      <c r="O190" s="16"/>
      <c r="P190" s="16"/>
      <c r="Q190" s="16"/>
      <c r="R190" s="16"/>
      <c r="S190" s="22"/>
      <c r="T190" s="190"/>
    </row>
    <row r="191" spans="1:20" ht="40.200000000000003" thickBot="1">
      <c r="A191" s="58" t="str">
        <f t="shared" si="2"/>
        <v>41</v>
      </c>
      <c r="B191" s="29" t="s">
        <v>22</v>
      </c>
      <c r="C191" s="30" t="s">
        <v>17</v>
      </c>
      <c r="D191" s="31" t="s">
        <v>38</v>
      </c>
      <c r="E191" s="20" t="s">
        <v>207</v>
      </c>
      <c r="F191" s="20">
        <v>1.61</v>
      </c>
      <c r="G191" s="20">
        <v>0.12</v>
      </c>
      <c r="H191" s="20">
        <v>1.01</v>
      </c>
      <c r="I191" s="20">
        <v>0.28999999999999998</v>
      </c>
      <c r="J191" s="20">
        <v>0.2</v>
      </c>
      <c r="K191" s="20">
        <v>3.2265000000000001</v>
      </c>
      <c r="L191" s="16"/>
      <c r="M191" s="16"/>
      <c r="N191" s="16"/>
      <c r="O191" s="16"/>
      <c r="P191" s="16"/>
      <c r="Q191" s="16"/>
      <c r="R191" s="16"/>
      <c r="S191" s="22"/>
      <c r="T191" s="190"/>
    </row>
    <row r="192" spans="1:20" ht="27" thickBot="1">
      <c r="A192" s="58" t="str">
        <f t="shared" si="2"/>
        <v>老</v>
      </c>
      <c r="B192" s="29" t="s">
        <v>22</v>
      </c>
      <c r="C192" s="30" t="s">
        <v>17</v>
      </c>
      <c r="D192" s="31" t="s">
        <v>38</v>
      </c>
      <c r="E192" s="20" t="s">
        <v>47</v>
      </c>
      <c r="F192" s="20">
        <v>1.61</v>
      </c>
      <c r="G192" s="20">
        <v>0.13</v>
      </c>
      <c r="H192" s="20">
        <v>1.01</v>
      </c>
      <c r="I192" s="20">
        <v>0.28999999999999998</v>
      </c>
      <c r="J192" s="20">
        <v>0.19</v>
      </c>
      <c r="K192" s="20">
        <v>3.222</v>
      </c>
      <c r="L192" s="16"/>
      <c r="M192" s="16"/>
      <c r="N192" s="16"/>
      <c r="O192" s="16"/>
      <c r="P192" s="16"/>
      <c r="Q192" s="16"/>
      <c r="R192" s="16"/>
      <c r="S192" s="22"/>
      <c r="T192" s="190"/>
    </row>
    <row r="193" spans="1:20" ht="53.4" thickBot="1">
      <c r="A193" s="58" t="str">
        <f t="shared" si="2"/>
        <v>l121</v>
      </c>
      <c r="B193" s="29" t="s">
        <v>22</v>
      </c>
      <c r="C193" s="30" t="s">
        <v>17</v>
      </c>
      <c r="D193" s="31" t="s">
        <v>38</v>
      </c>
      <c r="E193" s="20" t="s">
        <v>44</v>
      </c>
      <c r="F193" s="20">
        <v>1.61</v>
      </c>
      <c r="G193" s="20">
        <v>0.06</v>
      </c>
      <c r="H193" s="20">
        <v>1.01</v>
      </c>
      <c r="I193" s="20">
        <v>0.28999999999999998</v>
      </c>
      <c r="J193" s="20">
        <v>0.18</v>
      </c>
      <c r="K193" s="20">
        <v>3.1482999999999999</v>
      </c>
      <c r="L193" s="16"/>
      <c r="M193" s="16"/>
      <c r="N193" s="16"/>
      <c r="O193" s="16"/>
      <c r="P193" s="16"/>
      <c r="Q193" s="16"/>
      <c r="R193" s="16"/>
      <c r="S193" s="22"/>
      <c r="T193" s="190"/>
    </row>
    <row r="194" spans="1:20" ht="40.200000000000003" thickBot="1">
      <c r="A194" s="58" t="str">
        <f t="shared" si="2"/>
        <v>老年111</v>
      </c>
      <c r="B194" s="29" t="s">
        <v>22</v>
      </c>
      <c r="C194" s="30" t="s">
        <v>17</v>
      </c>
      <c r="D194" s="31" t="s">
        <v>38</v>
      </c>
      <c r="E194" s="20" t="s">
        <v>61</v>
      </c>
      <c r="F194" s="20">
        <v>1.61</v>
      </c>
      <c r="G194" s="20">
        <v>0</v>
      </c>
      <c r="H194" s="20">
        <v>1.01</v>
      </c>
      <c r="I194" s="20">
        <v>0.28999999999999998</v>
      </c>
      <c r="J194" s="20">
        <v>0.18</v>
      </c>
      <c r="K194" s="20">
        <v>3.0924</v>
      </c>
      <c r="L194" s="16"/>
      <c r="M194" s="16"/>
      <c r="N194" s="16"/>
      <c r="O194" s="16"/>
      <c r="P194" s="16"/>
      <c r="Q194" s="16"/>
      <c r="R194" s="16"/>
      <c r="S194" s="22"/>
      <c r="T194" s="190"/>
    </row>
    <row r="195" spans="1:20" ht="40.200000000000003" thickBot="1">
      <c r="A195" s="58" t="str">
        <f t="shared" si="2"/>
        <v>42</v>
      </c>
      <c r="B195" s="29" t="s">
        <v>22</v>
      </c>
      <c r="C195" s="30" t="s">
        <v>17</v>
      </c>
      <c r="D195" s="31" t="s">
        <v>38</v>
      </c>
      <c r="E195" s="20" t="s">
        <v>208</v>
      </c>
      <c r="F195" s="20">
        <v>1.61</v>
      </c>
      <c r="G195" s="20">
        <v>0</v>
      </c>
      <c r="H195" s="20">
        <v>1.01</v>
      </c>
      <c r="I195" s="20">
        <v>0.28999999999999998</v>
      </c>
      <c r="J195" s="20">
        <v>0.18</v>
      </c>
      <c r="K195" s="20">
        <v>3.0908000000000002</v>
      </c>
      <c r="L195" s="16"/>
      <c r="M195" s="16"/>
      <c r="N195" s="16"/>
      <c r="O195" s="16"/>
      <c r="P195" s="16"/>
      <c r="Q195" s="16"/>
      <c r="R195" s="16"/>
      <c r="S195" s="22"/>
      <c r="T195" s="190"/>
    </row>
    <row r="196" spans="1:20" ht="53.4" thickBot="1">
      <c r="A196" s="58" t="str">
        <f t="shared" si="2"/>
        <v>老年O1</v>
      </c>
      <c r="B196" s="29" t="s">
        <v>22</v>
      </c>
      <c r="C196" s="30" t="s">
        <v>17</v>
      </c>
      <c r="D196" s="31" t="s">
        <v>38</v>
      </c>
      <c r="E196" s="20" t="s">
        <v>60</v>
      </c>
      <c r="F196" s="20">
        <v>1.61</v>
      </c>
      <c r="G196" s="20">
        <v>0</v>
      </c>
      <c r="H196" s="20">
        <v>1.01</v>
      </c>
      <c r="I196" s="20">
        <v>0.28999999999999998</v>
      </c>
      <c r="J196" s="20">
        <v>0.18</v>
      </c>
      <c r="K196" s="20">
        <v>3.0880999999999998</v>
      </c>
      <c r="L196" s="16"/>
      <c r="M196" s="16"/>
      <c r="N196" s="16"/>
      <c r="O196" s="16"/>
      <c r="P196" s="16"/>
      <c r="Q196" s="16"/>
      <c r="R196" s="16"/>
      <c r="S196" s="22"/>
      <c r="T196" s="190"/>
    </row>
    <row r="197" spans="1:20" ht="40.200000000000003" thickBot="1">
      <c r="A197" s="58" t="str">
        <f t="shared" si="2"/>
        <v>老年01</v>
      </c>
      <c r="B197" s="29" t="s">
        <v>22</v>
      </c>
      <c r="C197" s="30" t="s">
        <v>17</v>
      </c>
      <c r="D197" s="31" t="s">
        <v>38</v>
      </c>
      <c r="E197" s="20" t="s">
        <v>54</v>
      </c>
      <c r="F197" s="20">
        <v>1.61</v>
      </c>
      <c r="G197" s="20">
        <v>0</v>
      </c>
      <c r="H197" s="20">
        <v>1.01</v>
      </c>
      <c r="I197" s="20">
        <v>0.28999999999999998</v>
      </c>
      <c r="J197" s="20">
        <v>0.17</v>
      </c>
      <c r="K197" s="20">
        <v>3.0836000000000001</v>
      </c>
      <c r="L197" s="16"/>
      <c r="M197" s="16"/>
      <c r="N197" s="16"/>
      <c r="O197" s="16"/>
      <c r="P197" s="16"/>
      <c r="Q197" s="16"/>
      <c r="R197" s="16"/>
      <c r="S197" s="22"/>
      <c r="T197" s="190"/>
    </row>
    <row r="198" spans="1:20" ht="40.200000000000003" thickBot="1">
      <c r="A198" s="58" t="str">
        <f t="shared" si="2"/>
        <v>LNN1</v>
      </c>
      <c r="B198" s="29" t="s">
        <v>22</v>
      </c>
      <c r="C198" s="30" t="s">
        <v>17</v>
      </c>
      <c r="D198" s="31" t="s">
        <v>38</v>
      </c>
      <c r="E198" s="20" t="s">
        <v>50</v>
      </c>
      <c r="F198" s="20">
        <v>1.61</v>
      </c>
      <c r="G198" s="20">
        <v>0</v>
      </c>
      <c r="H198" s="20">
        <v>1.05</v>
      </c>
      <c r="I198" s="20">
        <v>0.28999999999999998</v>
      </c>
      <c r="J198" s="20">
        <v>0.14000000000000001</v>
      </c>
      <c r="K198" s="20">
        <v>3.0823999999999998</v>
      </c>
      <c r="L198" s="16"/>
      <c r="M198" s="16"/>
      <c r="N198" s="16"/>
      <c r="O198" s="16"/>
      <c r="P198" s="16"/>
      <c r="Q198" s="16"/>
      <c r="R198" s="16"/>
      <c r="S198" s="22"/>
      <c r="T198" s="190"/>
    </row>
    <row r="199" spans="1:20" ht="40.200000000000003" thickBot="1">
      <c r="A199" s="58" t="str">
        <f t="shared" si="2"/>
        <v>LNN2</v>
      </c>
      <c r="B199" s="29" t="s">
        <v>22</v>
      </c>
      <c r="C199" s="30" t="s">
        <v>17</v>
      </c>
      <c r="D199" s="31" t="s">
        <v>38</v>
      </c>
      <c r="E199" s="20" t="s">
        <v>48</v>
      </c>
      <c r="F199" s="20">
        <v>1.61</v>
      </c>
      <c r="G199" s="20">
        <v>0</v>
      </c>
      <c r="H199" s="20">
        <v>1.05</v>
      </c>
      <c r="I199" s="20">
        <v>0.28999999999999998</v>
      </c>
      <c r="J199" s="20">
        <v>0.14000000000000001</v>
      </c>
      <c r="K199" s="20">
        <v>3.0811999999999999</v>
      </c>
      <c r="L199" s="16"/>
      <c r="M199" s="16"/>
      <c r="N199" s="16"/>
      <c r="O199" s="16"/>
      <c r="P199" s="16"/>
      <c r="Q199" s="16"/>
      <c r="R199" s="16"/>
      <c r="S199" s="22"/>
      <c r="T199" s="190"/>
    </row>
    <row r="200" spans="1:20" ht="27" thickBot="1">
      <c r="A200" s="58" t="str">
        <f t="shared" si="2"/>
        <v>老年A</v>
      </c>
      <c r="B200" s="29" t="s">
        <v>22</v>
      </c>
      <c r="C200" s="30" t="s">
        <v>17</v>
      </c>
      <c r="D200" s="31" t="s">
        <v>38</v>
      </c>
      <c r="E200" s="20" t="s">
        <v>56</v>
      </c>
      <c r="F200" s="20">
        <v>1.61</v>
      </c>
      <c r="G200" s="20">
        <v>0</v>
      </c>
      <c r="H200" s="20">
        <v>1.01</v>
      </c>
      <c r="I200" s="20">
        <v>0.28999999999999998</v>
      </c>
      <c r="J200" s="20">
        <v>0.17</v>
      </c>
      <c r="K200" s="20">
        <v>3.0796000000000001</v>
      </c>
      <c r="L200" s="16"/>
      <c r="M200" s="16"/>
      <c r="N200" s="16"/>
      <c r="O200" s="16"/>
      <c r="P200" s="16"/>
      <c r="Q200" s="16"/>
      <c r="R200" s="16"/>
      <c r="S200" s="22"/>
      <c r="T200" s="190"/>
    </row>
    <row r="201" spans="1:20" ht="40.200000000000003" thickBot="1">
      <c r="A201" s="58" t="str">
        <f t="shared" si="2"/>
        <v>22老年</v>
      </c>
      <c r="B201" s="29" t="s">
        <v>22</v>
      </c>
      <c r="C201" s="30" t="s">
        <v>17</v>
      </c>
      <c r="D201" s="31" t="s">
        <v>38</v>
      </c>
      <c r="E201" s="20" t="s">
        <v>51</v>
      </c>
      <c r="F201" s="20">
        <v>1.61</v>
      </c>
      <c r="G201" s="20">
        <v>0</v>
      </c>
      <c r="H201" s="20">
        <v>1.01</v>
      </c>
      <c r="I201" s="20">
        <v>0.28999999999999998</v>
      </c>
      <c r="J201" s="20">
        <v>0.17</v>
      </c>
      <c r="K201" s="20">
        <v>3.0790000000000002</v>
      </c>
      <c r="L201" s="16"/>
      <c r="M201" s="16"/>
      <c r="N201" s="16"/>
      <c r="O201" s="16"/>
      <c r="P201" s="16"/>
      <c r="Q201" s="16"/>
      <c r="R201" s="16"/>
      <c r="S201" s="22"/>
      <c r="T201" s="190"/>
    </row>
    <row r="202" spans="1:20" ht="40.200000000000003" thickBot="1">
      <c r="A202" s="58" t="str">
        <f t="shared" si="2"/>
        <v>老老4</v>
      </c>
      <c r="B202" s="29" t="s">
        <v>22</v>
      </c>
      <c r="C202" s="30" t="s">
        <v>17</v>
      </c>
      <c r="D202" s="31" t="s">
        <v>38</v>
      </c>
      <c r="E202" s="20" t="s">
        <v>52</v>
      </c>
      <c r="F202" s="20">
        <v>1.61</v>
      </c>
      <c r="G202" s="20">
        <v>0</v>
      </c>
      <c r="H202" s="20">
        <v>1.01</v>
      </c>
      <c r="I202" s="20">
        <v>0.28999999999999998</v>
      </c>
      <c r="J202" s="20">
        <v>0.17</v>
      </c>
      <c r="K202" s="20">
        <v>3.0777000000000001</v>
      </c>
      <c r="L202" s="16"/>
      <c r="M202" s="16"/>
      <c r="N202" s="16"/>
      <c r="O202" s="16"/>
      <c r="P202" s="16"/>
      <c r="Q202" s="16"/>
      <c r="R202" s="16"/>
      <c r="S202" s="22"/>
      <c r="T202" s="190"/>
    </row>
    <row r="203" spans="1:20" ht="53.4" thickBot="1">
      <c r="A203" s="58" t="str">
        <f t="shared" si="2"/>
        <v>老一</v>
      </c>
      <c r="B203" s="29" t="s">
        <v>22</v>
      </c>
      <c r="C203" s="30" t="s">
        <v>17</v>
      </c>
      <c r="D203" s="31" t="s">
        <v>38</v>
      </c>
      <c r="E203" s="20" t="s">
        <v>53</v>
      </c>
      <c r="F203" s="20">
        <v>1.61</v>
      </c>
      <c r="G203" s="20">
        <v>0</v>
      </c>
      <c r="H203" s="20">
        <v>1.01</v>
      </c>
      <c r="I203" s="20">
        <v>0.28999999999999998</v>
      </c>
      <c r="J203" s="20">
        <v>0.17</v>
      </c>
      <c r="K203" s="20">
        <v>3.0758000000000001</v>
      </c>
      <c r="L203" s="16"/>
      <c r="M203" s="16"/>
      <c r="N203" s="16"/>
      <c r="O203" s="16"/>
      <c r="P203" s="16"/>
      <c r="Q203" s="16"/>
      <c r="R203" s="16"/>
      <c r="S203" s="22"/>
      <c r="T203" s="190"/>
    </row>
    <row r="204" spans="1:20" ht="40.200000000000003" thickBot="1">
      <c r="A204" s="58" t="str">
        <f t="shared" si="2"/>
        <v>11老年</v>
      </c>
      <c r="B204" s="29" t="s">
        <v>22</v>
      </c>
      <c r="C204" s="30" t="s">
        <v>17</v>
      </c>
      <c r="D204" s="31" t="s">
        <v>38</v>
      </c>
      <c r="E204" s="20" t="s">
        <v>55</v>
      </c>
      <c r="F204" s="20">
        <v>1.61</v>
      </c>
      <c r="G204" s="20">
        <v>0</v>
      </c>
      <c r="H204" s="20">
        <v>1.01</v>
      </c>
      <c r="I204" s="20">
        <v>0.28999999999999998</v>
      </c>
      <c r="J204" s="20">
        <v>0.14000000000000001</v>
      </c>
      <c r="K204" s="20">
        <v>3.0518000000000001</v>
      </c>
      <c r="L204" s="16"/>
      <c r="M204" s="16"/>
      <c r="N204" s="16"/>
      <c r="O204" s="16"/>
      <c r="P204" s="16"/>
      <c r="Q204" s="16"/>
      <c r="R204" s="16"/>
      <c r="S204" s="22"/>
      <c r="T204" s="190"/>
    </row>
    <row r="205" spans="1:20" ht="27" thickBot="1">
      <c r="A205" s="58" t="str">
        <f t="shared" ref="A205:A268" si="3">SUBSTITUTE(MID(E205,1,FIND("(",E205)-2)," ","")</f>
        <v>老年22</v>
      </c>
      <c r="B205" s="29" t="s">
        <v>22</v>
      </c>
      <c r="C205" s="30" t="s">
        <v>17</v>
      </c>
      <c r="D205" s="31" t="s">
        <v>38</v>
      </c>
      <c r="E205" s="20" t="s">
        <v>63</v>
      </c>
      <c r="F205" s="20">
        <v>1.61</v>
      </c>
      <c r="G205" s="20">
        <v>0</v>
      </c>
      <c r="H205" s="20">
        <v>0.71</v>
      </c>
      <c r="I205" s="20">
        <v>0.56999999999999995</v>
      </c>
      <c r="J205" s="20">
        <v>0.16</v>
      </c>
      <c r="K205" s="20">
        <v>3.0508000000000002</v>
      </c>
      <c r="L205" s="16"/>
      <c r="M205" s="16"/>
      <c r="N205" s="16"/>
      <c r="O205" s="16"/>
      <c r="P205" s="16"/>
      <c r="Q205" s="16"/>
      <c r="R205" s="16"/>
      <c r="S205" s="22"/>
      <c r="T205" s="190"/>
    </row>
    <row r="206" spans="1:20" ht="40.200000000000003" thickBot="1">
      <c r="A206" s="58" t="str">
        <f t="shared" si="3"/>
        <v>1老</v>
      </c>
      <c r="B206" s="29" t="s">
        <v>22</v>
      </c>
      <c r="C206" s="30" t="s">
        <v>17</v>
      </c>
      <c r="D206" s="31" t="s">
        <v>38</v>
      </c>
      <c r="E206" s="20" t="s">
        <v>58</v>
      </c>
      <c r="F206" s="20">
        <v>1.61</v>
      </c>
      <c r="G206" s="20">
        <v>0</v>
      </c>
      <c r="H206" s="20">
        <v>1.01</v>
      </c>
      <c r="I206" s="20">
        <v>0.28999999999999998</v>
      </c>
      <c r="J206" s="20">
        <v>0.14000000000000001</v>
      </c>
      <c r="K206" s="20">
        <v>3.0463</v>
      </c>
      <c r="L206" s="16"/>
      <c r="M206" s="16"/>
      <c r="N206" s="16"/>
      <c r="O206" s="16"/>
      <c r="P206" s="16"/>
      <c r="Q206" s="16"/>
      <c r="R206" s="16"/>
      <c r="S206" s="22"/>
      <c r="T206" s="190"/>
    </row>
    <row r="207" spans="1:20" ht="40.200000000000003" thickBot="1">
      <c r="A207" s="58" t="str">
        <f t="shared" si="3"/>
        <v>2老</v>
      </c>
      <c r="B207" s="29" t="s">
        <v>22</v>
      </c>
      <c r="C207" s="30" t="s">
        <v>17</v>
      </c>
      <c r="D207" s="31" t="s">
        <v>38</v>
      </c>
      <c r="E207" s="20" t="s">
        <v>59</v>
      </c>
      <c r="F207" s="20">
        <v>1.61</v>
      </c>
      <c r="G207" s="20">
        <v>0</v>
      </c>
      <c r="H207" s="20">
        <v>1.01</v>
      </c>
      <c r="I207" s="20">
        <v>0.28999999999999998</v>
      </c>
      <c r="J207" s="20">
        <v>0.14000000000000001</v>
      </c>
      <c r="K207" s="20">
        <v>3.0463</v>
      </c>
      <c r="L207" s="16"/>
      <c r="M207" s="16"/>
      <c r="N207" s="16"/>
      <c r="O207" s="16"/>
      <c r="P207" s="16"/>
      <c r="Q207" s="16"/>
      <c r="R207" s="16"/>
      <c r="S207" s="22"/>
      <c r="T207" s="190"/>
    </row>
    <row r="208" spans="1:20" ht="40.200000000000003" thickBot="1">
      <c r="A208" s="58" t="str">
        <f t="shared" si="3"/>
        <v>LL1</v>
      </c>
      <c r="B208" s="29" t="s">
        <v>22</v>
      </c>
      <c r="C208" s="30" t="s">
        <v>17</v>
      </c>
      <c r="D208" s="31" t="s">
        <v>38</v>
      </c>
      <c r="E208" s="20" t="s">
        <v>62</v>
      </c>
      <c r="F208" s="20">
        <v>1.61</v>
      </c>
      <c r="G208" s="20">
        <v>0</v>
      </c>
      <c r="H208" s="20">
        <v>1.01</v>
      </c>
      <c r="I208" s="20">
        <v>0.28999999999999998</v>
      </c>
      <c r="J208" s="20">
        <v>0.11</v>
      </c>
      <c r="K208" s="20">
        <v>3.0142000000000002</v>
      </c>
      <c r="L208" s="16"/>
      <c r="M208" s="16"/>
      <c r="N208" s="16"/>
      <c r="O208" s="16"/>
      <c r="P208" s="16"/>
      <c r="Q208" s="16"/>
      <c r="R208" s="16"/>
      <c r="S208" s="22"/>
      <c r="T208" s="190"/>
    </row>
    <row r="209" spans="1:20" ht="27" thickBot="1">
      <c r="A209" s="58" t="str">
        <f t="shared" si="3"/>
        <v>ln</v>
      </c>
      <c r="B209" s="29" t="s">
        <v>22</v>
      </c>
      <c r="C209" s="30" t="s">
        <v>17</v>
      </c>
      <c r="D209" s="31" t="s">
        <v>38</v>
      </c>
      <c r="E209" s="20" t="s">
        <v>64</v>
      </c>
      <c r="F209" s="20">
        <v>1.61</v>
      </c>
      <c r="G209" s="20">
        <v>0</v>
      </c>
      <c r="H209" s="20">
        <v>0.71</v>
      </c>
      <c r="I209" s="20">
        <v>0.28999999999999998</v>
      </c>
      <c r="J209" s="20">
        <v>0.17</v>
      </c>
      <c r="K209" s="20">
        <v>2.7732999999999999</v>
      </c>
      <c r="L209" s="16"/>
      <c r="M209" s="16"/>
      <c r="N209" s="16"/>
      <c r="O209" s="16"/>
      <c r="P209" s="16"/>
      <c r="Q209" s="16"/>
      <c r="R209" s="16"/>
      <c r="S209" s="22"/>
      <c r="T209" s="190"/>
    </row>
    <row r="210" spans="1:20" ht="40.200000000000003" thickBot="1">
      <c r="A210" s="58" t="str">
        <f t="shared" si="3"/>
        <v>LL2</v>
      </c>
      <c r="B210" s="29" t="s">
        <v>22</v>
      </c>
      <c r="C210" s="30" t="s">
        <v>17</v>
      </c>
      <c r="D210" s="31" t="s">
        <v>38</v>
      </c>
      <c r="E210" s="20" t="s">
        <v>65</v>
      </c>
      <c r="F210" s="20">
        <v>1.61</v>
      </c>
      <c r="G210" s="20">
        <v>0</v>
      </c>
      <c r="H210" s="20">
        <v>0.71</v>
      </c>
      <c r="I210" s="20">
        <v>0.28999999999999998</v>
      </c>
      <c r="J210" s="20">
        <v>0.1</v>
      </c>
      <c r="K210" s="20">
        <v>2.7071999999999998</v>
      </c>
      <c r="L210" s="16"/>
      <c r="M210" s="16"/>
      <c r="N210" s="16"/>
      <c r="O210" s="16"/>
      <c r="P210" s="16"/>
      <c r="Q210" s="16"/>
      <c r="R210" s="16"/>
      <c r="S210" s="22"/>
      <c r="T210" s="190"/>
    </row>
    <row r="211" spans="1:20" ht="40.200000000000003" thickBot="1">
      <c r="A211" s="58" t="str">
        <f t="shared" si="3"/>
        <v>老年222</v>
      </c>
      <c r="B211" s="29" t="s">
        <v>22</v>
      </c>
      <c r="C211" s="30" t="s">
        <v>17</v>
      </c>
      <c r="D211" s="31" t="s">
        <v>38</v>
      </c>
      <c r="E211" s="20" t="s">
        <v>66</v>
      </c>
      <c r="F211" s="20">
        <v>1.61</v>
      </c>
      <c r="G211" s="20">
        <v>0</v>
      </c>
      <c r="H211" s="20">
        <v>0.71</v>
      </c>
      <c r="I211" s="20">
        <v>0.28999999999999998</v>
      </c>
      <c r="J211" s="20">
        <v>0</v>
      </c>
      <c r="K211" s="20">
        <v>2.6052</v>
      </c>
      <c r="L211" s="16"/>
      <c r="M211" s="16"/>
      <c r="N211" s="16"/>
      <c r="O211" s="16"/>
      <c r="P211" s="16"/>
      <c r="Q211" s="16"/>
      <c r="R211" s="16"/>
      <c r="S211" s="22"/>
      <c r="T211" s="190"/>
    </row>
    <row r="212" spans="1:20" ht="27" thickBot="1">
      <c r="A212" s="58" t="str">
        <f t="shared" si="3"/>
        <v>青212</v>
      </c>
      <c r="B212" s="29" t="s">
        <v>22</v>
      </c>
      <c r="C212" s="30" t="s">
        <v>17</v>
      </c>
      <c r="D212" s="32" t="s">
        <v>67</v>
      </c>
      <c r="E212" s="20" t="s">
        <v>68</v>
      </c>
      <c r="F212" s="20">
        <v>0.53</v>
      </c>
      <c r="G212" s="20">
        <v>1.1100000000000001</v>
      </c>
      <c r="H212" s="20">
        <v>0.9</v>
      </c>
      <c r="I212" s="20">
        <v>0.19</v>
      </c>
      <c r="J212" s="20">
        <v>0.56000000000000005</v>
      </c>
      <c r="K212" s="20">
        <v>3.2886000000000002</v>
      </c>
      <c r="L212" s="16"/>
      <c r="M212" s="16"/>
      <c r="N212" s="16"/>
      <c r="O212" s="16"/>
      <c r="P212" s="16"/>
      <c r="Q212" s="16"/>
      <c r="R212" s="16"/>
      <c r="S212" s="22"/>
      <c r="T212" s="190"/>
    </row>
    <row r="213" spans="1:20" ht="40.200000000000003" thickBot="1">
      <c r="A213" s="58" t="str">
        <f t="shared" si="3"/>
        <v>青竹3</v>
      </c>
      <c r="B213" s="29" t="s">
        <v>22</v>
      </c>
      <c r="C213" s="30" t="s">
        <v>17</v>
      </c>
      <c r="D213" s="32" t="s">
        <v>67</v>
      </c>
      <c r="E213" s="59" t="s">
        <v>79</v>
      </c>
      <c r="F213" s="20">
        <v>0.53</v>
      </c>
      <c r="G213" s="20">
        <v>1.48</v>
      </c>
      <c r="H213" s="20">
        <v>0.63</v>
      </c>
      <c r="I213" s="20">
        <v>0.09</v>
      </c>
      <c r="J213" s="20">
        <v>0.54</v>
      </c>
      <c r="K213" s="20">
        <v>3.2791000000000001</v>
      </c>
      <c r="L213" s="16"/>
      <c r="M213" s="16"/>
      <c r="N213" s="16"/>
      <c r="O213" s="16"/>
      <c r="P213" s="16"/>
      <c r="Q213" s="16"/>
      <c r="R213" s="16"/>
      <c r="S213" s="22"/>
      <c r="T213" s="190"/>
    </row>
    <row r="214" spans="1:20" ht="53.4" thickBot="1">
      <c r="A214" s="58" t="str">
        <f t="shared" si="3"/>
        <v>qqq3</v>
      </c>
      <c r="B214" s="29" t="s">
        <v>22</v>
      </c>
      <c r="C214" s="30" t="s">
        <v>17</v>
      </c>
      <c r="D214" s="32" t="s">
        <v>67</v>
      </c>
      <c r="E214" s="20" t="s">
        <v>74</v>
      </c>
      <c r="F214" s="20">
        <v>0.53</v>
      </c>
      <c r="G214" s="20">
        <v>1.71</v>
      </c>
      <c r="H214" s="20">
        <v>0.63</v>
      </c>
      <c r="I214" s="20">
        <v>0.09</v>
      </c>
      <c r="J214" s="20">
        <v>0.25</v>
      </c>
      <c r="K214" s="20">
        <v>3.2143999999999999</v>
      </c>
      <c r="L214" s="16"/>
      <c r="M214" s="16"/>
      <c r="N214" s="16"/>
      <c r="O214" s="16"/>
      <c r="P214" s="16"/>
      <c r="Q214" s="16"/>
      <c r="R214" s="16"/>
      <c r="S214" s="22"/>
      <c r="T214" s="190"/>
    </row>
    <row r="215" spans="1:20" ht="40.200000000000003" thickBot="1">
      <c r="A215" s="58" t="str">
        <f t="shared" si="3"/>
        <v>QS1</v>
      </c>
      <c r="B215" s="29" t="s">
        <v>22</v>
      </c>
      <c r="C215" s="30" t="s">
        <v>17</v>
      </c>
      <c r="D215" s="32" t="s">
        <v>67</v>
      </c>
      <c r="E215" s="20" t="s">
        <v>69</v>
      </c>
      <c r="F215" s="20">
        <v>0.54</v>
      </c>
      <c r="G215" s="20">
        <v>0.85</v>
      </c>
      <c r="H215" s="20">
        <v>0.93</v>
      </c>
      <c r="I215" s="20">
        <v>0.19</v>
      </c>
      <c r="J215" s="20">
        <v>0.43</v>
      </c>
      <c r="K215" s="20">
        <v>2.9445999999999999</v>
      </c>
      <c r="L215" s="16"/>
      <c r="M215" s="16"/>
      <c r="N215" s="16"/>
      <c r="O215" s="16"/>
      <c r="P215" s="16"/>
      <c r="Q215" s="16"/>
      <c r="R215" s="16"/>
      <c r="S215" s="22"/>
      <c r="T215" s="190"/>
    </row>
    <row r="216" spans="1:20" ht="40.200000000000003" thickBot="1">
      <c r="A216" s="58" t="str">
        <f t="shared" si="3"/>
        <v>QS2</v>
      </c>
      <c r="B216" s="29" t="s">
        <v>22</v>
      </c>
      <c r="C216" s="30" t="s">
        <v>17</v>
      </c>
      <c r="D216" s="32" t="s">
        <v>67</v>
      </c>
      <c r="E216" s="20" t="s">
        <v>70</v>
      </c>
      <c r="F216" s="20">
        <v>0.54</v>
      </c>
      <c r="G216" s="20">
        <v>0.81</v>
      </c>
      <c r="H216" s="20">
        <v>0.9</v>
      </c>
      <c r="I216" s="20">
        <v>0.19</v>
      </c>
      <c r="J216" s="20">
        <v>0.43</v>
      </c>
      <c r="K216" s="20">
        <v>2.8719999999999999</v>
      </c>
      <c r="L216" s="16"/>
      <c r="M216" s="16"/>
      <c r="N216" s="16"/>
      <c r="O216" s="16"/>
      <c r="P216" s="16"/>
      <c r="Q216" s="16"/>
      <c r="R216" s="16"/>
      <c r="S216" s="22"/>
      <c r="T216" s="190"/>
    </row>
    <row r="217" spans="1:20" ht="27" thickBot="1">
      <c r="A217" s="58" t="str">
        <f t="shared" si="3"/>
        <v>青年A</v>
      </c>
      <c r="B217" s="29" t="s">
        <v>22</v>
      </c>
      <c r="C217" s="30" t="s">
        <v>17</v>
      </c>
      <c r="D217" s="32" t="s">
        <v>67</v>
      </c>
      <c r="E217" s="20" t="s">
        <v>71</v>
      </c>
      <c r="F217" s="20">
        <v>0.53</v>
      </c>
      <c r="G217" s="20">
        <v>0.56999999999999995</v>
      </c>
      <c r="H217" s="20">
        <v>0.9</v>
      </c>
      <c r="I217" s="20">
        <v>0.09</v>
      </c>
      <c r="J217" s="20">
        <v>0.46</v>
      </c>
      <c r="K217" s="20">
        <v>2.5621999999999998</v>
      </c>
      <c r="L217" s="16"/>
      <c r="M217" s="16"/>
      <c r="N217" s="16"/>
      <c r="O217" s="16"/>
      <c r="P217" s="16"/>
      <c r="Q217" s="16"/>
      <c r="R217" s="16"/>
      <c r="S217" s="22"/>
      <c r="T217" s="190"/>
    </row>
    <row r="218" spans="1:20" ht="40.200000000000003" thickBot="1">
      <c r="A218" s="58" t="str">
        <f t="shared" si="3"/>
        <v>丙11</v>
      </c>
      <c r="B218" s="29" t="s">
        <v>22</v>
      </c>
      <c r="C218" s="30" t="s">
        <v>17</v>
      </c>
      <c r="D218" s="32" t="s">
        <v>67</v>
      </c>
      <c r="E218" s="20" t="s">
        <v>75</v>
      </c>
      <c r="F218" s="20">
        <v>0.53</v>
      </c>
      <c r="G218" s="20">
        <v>0.56000000000000005</v>
      </c>
      <c r="H218" s="20">
        <v>0.9</v>
      </c>
      <c r="I218" s="20">
        <v>0.09</v>
      </c>
      <c r="J218" s="20">
        <v>0.44</v>
      </c>
      <c r="K218" s="20">
        <v>2.5337999999999998</v>
      </c>
      <c r="L218" s="16"/>
      <c r="M218" s="16"/>
      <c r="N218" s="16"/>
      <c r="O218" s="16"/>
      <c r="P218" s="16"/>
      <c r="Q218" s="16"/>
      <c r="R218" s="16"/>
      <c r="S218" s="22"/>
      <c r="T218" s="190"/>
    </row>
    <row r="219" spans="1:20" ht="53.4" thickBot="1">
      <c r="A219" s="58" t="str">
        <f t="shared" si="3"/>
        <v>青少年T1</v>
      </c>
      <c r="B219" s="29" t="s">
        <v>22</v>
      </c>
      <c r="C219" s="30" t="s">
        <v>17</v>
      </c>
      <c r="D219" s="32" t="s">
        <v>67</v>
      </c>
      <c r="E219" s="20" t="s">
        <v>84</v>
      </c>
      <c r="F219" s="20">
        <v>0.53</v>
      </c>
      <c r="G219" s="20">
        <v>0.56999999999999995</v>
      </c>
      <c r="H219" s="20">
        <v>0.93</v>
      </c>
      <c r="I219" s="20">
        <v>0.09</v>
      </c>
      <c r="J219" s="20">
        <v>0.37</v>
      </c>
      <c r="K219" s="20">
        <v>2.5068999999999999</v>
      </c>
      <c r="L219" s="16"/>
      <c r="M219" s="16"/>
      <c r="N219" s="16"/>
      <c r="O219" s="16"/>
      <c r="P219" s="16"/>
      <c r="Q219" s="16"/>
      <c r="R219" s="16"/>
      <c r="S219" s="22"/>
      <c r="T219" s="190"/>
    </row>
    <row r="220" spans="1:20" ht="40.200000000000003" thickBot="1">
      <c r="A220" s="58" t="str">
        <f t="shared" si="3"/>
        <v>青年111</v>
      </c>
      <c r="B220" s="29" t="s">
        <v>22</v>
      </c>
      <c r="C220" s="30" t="s">
        <v>17</v>
      </c>
      <c r="D220" s="32" t="s">
        <v>67</v>
      </c>
      <c r="E220" s="20" t="s">
        <v>85</v>
      </c>
      <c r="F220" s="20">
        <v>0.53</v>
      </c>
      <c r="G220" s="20">
        <v>0.54</v>
      </c>
      <c r="H220" s="20">
        <v>0.9</v>
      </c>
      <c r="I220" s="20">
        <v>0.09</v>
      </c>
      <c r="J220" s="20">
        <v>0.41</v>
      </c>
      <c r="K220" s="20">
        <v>2.4773999999999998</v>
      </c>
      <c r="L220" s="16"/>
      <c r="M220" s="16"/>
      <c r="N220" s="16"/>
      <c r="O220" s="16"/>
      <c r="P220" s="16"/>
      <c r="Q220" s="16"/>
      <c r="R220" s="16"/>
      <c r="S220" s="22"/>
      <c r="T220" s="190"/>
    </row>
    <row r="221" spans="1:20" ht="53.4" thickBot="1">
      <c r="A221" s="58" t="str">
        <f t="shared" si="3"/>
        <v>青少年T2</v>
      </c>
      <c r="B221" s="29" t="s">
        <v>22</v>
      </c>
      <c r="C221" s="30" t="s">
        <v>17</v>
      </c>
      <c r="D221" s="32" t="s">
        <v>67</v>
      </c>
      <c r="E221" s="20" t="s">
        <v>89</v>
      </c>
      <c r="F221" s="20">
        <v>0.53</v>
      </c>
      <c r="G221" s="20">
        <v>0.56999999999999995</v>
      </c>
      <c r="H221" s="20">
        <v>0.9</v>
      </c>
      <c r="I221" s="20">
        <v>0.09</v>
      </c>
      <c r="J221" s="20">
        <v>0.36</v>
      </c>
      <c r="K221" s="20">
        <v>2.4628000000000001</v>
      </c>
      <c r="L221" s="16"/>
      <c r="M221" s="16"/>
      <c r="N221" s="16"/>
      <c r="O221" s="16"/>
      <c r="P221" s="16"/>
      <c r="Q221" s="16"/>
      <c r="R221" s="16"/>
      <c r="S221" s="22"/>
      <c r="T221" s="190"/>
    </row>
    <row r="222" spans="1:20" ht="27" thickBot="1">
      <c r="A222" s="58" t="str">
        <f t="shared" si="3"/>
        <v>Q1</v>
      </c>
      <c r="B222" s="29" t="s">
        <v>22</v>
      </c>
      <c r="C222" s="30" t="s">
        <v>17</v>
      </c>
      <c r="D222" s="32" t="s">
        <v>67</v>
      </c>
      <c r="E222" s="20" t="s">
        <v>72</v>
      </c>
      <c r="F222" s="20">
        <v>0.53</v>
      </c>
      <c r="G222" s="20">
        <v>0.39</v>
      </c>
      <c r="H222" s="20">
        <v>0.9</v>
      </c>
      <c r="I222" s="20">
        <v>0.09</v>
      </c>
      <c r="J222" s="20">
        <v>0.48</v>
      </c>
      <c r="K222" s="20">
        <v>2.4056999999999999</v>
      </c>
      <c r="L222" s="16"/>
      <c r="M222" s="16"/>
      <c r="N222" s="16"/>
      <c r="O222" s="16"/>
      <c r="P222" s="16"/>
      <c r="Q222" s="16"/>
      <c r="R222" s="16"/>
      <c r="S222" s="22"/>
      <c r="T222" s="190"/>
    </row>
    <row r="223" spans="1:20" ht="40.200000000000003" thickBot="1">
      <c r="A223" s="58" t="str">
        <f t="shared" si="3"/>
        <v>青青1</v>
      </c>
      <c r="B223" s="29" t="s">
        <v>22</v>
      </c>
      <c r="C223" s="30" t="s">
        <v>17</v>
      </c>
      <c r="D223" s="32" t="s">
        <v>67</v>
      </c>
      <c r="E223" s="20" t="s">
        <v>73</v>
      </c>
      <c r="F223" s="20">
        <v>0.53</v>
      </c>
      <c r="G223" s="20">
        <v>0.42</v>
      </c>
      <c r="H223" s="20">
        <v>0.93</v>
      </c>
      <c r="I223" s="20">
        <v>0.09</v>
      </c>
      <c r="J223" s="20">
        <v>0.42</v>
      </c>
      <c r="K223" s="20">
        <v>2.3942999999999999</v>
      </c>
      <c r="L223" s="16"/>
      <c r="M223" s="16"/>
      <c r="N223" s="16"/>
      <c r="O223" s="16"/>
      <c r="P223" s="16"/>
      <c r="Q223" s="16"/>
      <c r="R223" s="16"/>
      <c r="S223" s="22"/>
      <c r="T223" s="190"/>
    </row>
    <row r="224" spans="1:20" ht="27" thickBot="1">
      <c r="A224" s="58" t="str">
        <f t="shared" si="3"/>
        <v>青年A1</v>
      </c>
      <c r="B224" s="29" t="s">
        <v>22</v>
      </c>
      <c r="C224" s="30" t="s">
        <v>17</v>
      </c>
      <c r="D224" s="32" t="s">
        <v>67</v>
      </c>
      <c r="E224" s="20" t="s">
        <v>92</v>
      </c>
      <c r="F224" s="20">
        <v>0.54</v>
      </c>
      <c r="G224" s="20">
        <v>0.38</v>
      </c>
      <c r="H224" s="20">
        <v>0.9</v>
      </c>
      <c r="I224" s="20">
        <v>0.09</v>
      </c>
      <c r="J224" s="20">
        <v>0.46</v>
      </c>
      <c r="K224" s="20">
        <v>2.3860999999999999</v>
      </c>
      <c r="L224" s="16"/>
      <c r="M224" s="16"/>
      <c r="N224" s="16"/>
      <c r="O224" s="16"/>
      <c r="P224" s="16"/>
      <c r="Q224" s="16"/>
      <c r="R224" s="16"/>
      <c r="S224" s="22"/>
      <c r="T224" s="190"/>
    </row>
    <row r="225" spans="1:20" ht="40.200000000000003" thickBot="1">
      <c r="A225" s="58" t="str">
        <f t="shared" si="3"/>
        <v>青书1</v>
      </c>
      <c r="B225" s="29" t="s">
        <v>22</v>
      </c>
      <c r="C225" s="30" t="s">
        <v>17</v>
      </c>
      <c r="D225" s="32" t="s">
        <v>67</v>
      </c>
      <c r="E225" s="20" t="s">
        <v>76</v>
      </c>
      <c r="F225" s="20">
        <v>0.53</v>
      </c>
      <c r="G225" s="20">
        <v>0.31</v>
      </c>
      <c r="H225" s="20">
        <v>0.9</v>
      </c>
      <c r="I225" s="20">
        <v>0.09</v>
      </c>
      <c r="J225" s="20">
        <v>0.5</v>
      </c>
      <c r="K225" s="20">
        <v>2.3353000000000002</v>
      </c>
      <c r="L225" s="16"/>
      <c r="M225" s="16"/>
      <c r="N225" s="16"/>
      <c r="O225" s="16"/>
      <c r="P225" s="16"/>
      <c r="Q225" s="16"/>
      <c r="R225" s="16"/>
      <c r="S225" s="22"/>
      <c r="T225" s="190"/>
    </row>
    <row r="226" spans="1:20" ht="27" thickBot="1">
      <c r="A226" s="58" t="str">
        <f t="shared" si="3"/>
        <v>青年22</v>
      </c>
      <c r="B226" s="29" t="s">
        <v>22</v>
      </c>
      <c r="C226" s="30" t="s">
        <v>17</v>
      </c>
      <c r="D226" s="32" t="s">
        <v>67</v>
      </c>
      <c r="E226" s="20" t="s">
        <v>80</v>
      </c>
      <c r="F226" s="20">
        <v>0.53</v>
      </c>
      <c r="G226" s="20">
        <v>0.28000000000000003</v>
      </c>
      <c r="H226" s="20">
        <v>0.9</v>
      </c>
      <c r="I226" s="20">
        <v>0.19</v>
      </c>
      <c r="J226" s="20">
        <v>0.37</v>
      </c>
      <c r="K226" s="20">
        <v>2.2747999999999999</v>
      </c>
      <c r="L226" s="16"/>
      <c r="M226" s="16"/>
      <c r="N226" s="16"/>
      <c r="O226" s="16"/>
      <c r="P226" s="16"/>
      <c r="Q226" s="16"/>
      <c r="R226" s="16"/>
      <c r="S226" s="22"/>
      <c r="T226" s="190"/>
    </row>
    <row r="227" spans="1:20" ht="53.4" thickBot="1">
      <c r="A227" s="58" t="str">
        <f t="shared" si="3"/>
        <v>QSSS1</v>
      </c>
      <c r="B227" s="29" t="s">
        <v>22</v>
      </c>
      <c r="C227" s="30" t="s">
        <v>17</v>
      </c>
      <c r="D227" s="32" t="s">
        <v>67</v>
      </c>
      <c r="E227" s="20" t="s">
        <v>86</v>
      </c>
      <c r="F227" s="20">
        <v>0.53</v>
      </c>
      <c r="G227" s="20">
        <v>0.28000000000000003</v>
      </c>
      <c r="H227" s="20">
        <v>0.9</v>
      </c>
      <c r="I227" s="20">
        <v>0.09</v>
      </c>
      <c r="J227" s="20">
        <v>0.44</v>
      </c>
      <c r="K227" s="20">
        <v>2.2427000000000001</v>
      </c>
      <c r="L227" s="16"/>
      <c r="M227" s="16"/>
      <c r="N227" s="16"/>
      <c r="O227" s="16"/>
      <c r="P227" s="16"/>
      <c r="Q227" s="16"/>
      <c r="R227" s="16"/>
      <c r="S227" s="22"/>
      <c r="T227" s="190"/>
    </row>
    <row r="228" spans="1:20" ht="40.200000000000003" thickBot="1">
      <c r="A228" s="58" t="str">
        <f t="shared" si="3"/>
        <v>青年01</v>
      </c>
      <c r="B228" s="29" t="s">
        <v>22</v>
      </c>
      <c r="C228" s="30" t="s">
        <v>17</v>
      </c>
      <c r="D228" s="32" t="s">
        <v>67</v>
      </c>
      <c r="E228" s="20" t="s">
        <v>93</v>
      </c>
      <c r="F228" s="20">
        <v>0.53</v>
      </c>
      <c r="G228" s="20">
        <v>0.21</v>
      </c>
      <c r="H228" s="20">
        <v>0.93</v>
      </c>
      <c r="I228" s="20">
        <v>0.09</v>
      </c>
      <c r="J228" s="20">
        <v>0.44</v>
      </c>
      <c r="K228" s="20">
        <v>2.2111999999999998</v>
      </c>
      <c r="L228" s="16"/>
      <c r="M228" s="16"/>
      <c r="N228" s="16"/>
      <c r="O228" s="16"/>
      <c r="P228" s="16"/>
      <c r="Q228" s="16"/>
      <c r="R228" s="16"/>
      <c r="S228" s="22"/>
      <c r="T228" s="190"/>
    </row>
    <row r="229" spans="1:20" ht="40.200000000000003" thickBot="1">
      <c r="A229" s="58" t="str">
        <f t="shared" si="3"/>
        <v>青年02</v>
      </c>
      <c r="B229" s="29" t="s">
        <v>22</v>
      </c>
      <c r="C229" s="30" t="s">
        <v>17</v>
      </c>
      <c r="D229" s="32" t="s">
        <v>67</v>
      </c>
      <c r="E229" s="20" t="s">
        <v>95</v>
      </c>
      <c r="F229" s="20">
        <v>0.53</v>
      </c>
      <c r="G229" s="20">
        <v>0.21</v>
      </c>
      <c r="H229" s="20">
        <v>0.9</v>
      </c>
      <c r="I229" s="20">
        <v>0.09</v>
      </c>
      <c r="J229" s="20">
        <v>0.44</v>
      </c>
      <c r="K229" s="20">
        <v>2.181</v>
      </c>
      <c r="L229" s="16"/>
      <c r="M229" s="16"/>
      <c r="N229" s="16"/>
      <c r="O229" s="16"/>
      <c r="P229" s="16"/>
      <c r="Q229" s="16"/>
      <c r="R229" s="16"/>
      <c r="S229" s="22"/>
      <c r="T229" s="190"/>
    </row>
    <row r="230" spans="1:20" ht="40.200000000000003" thickBot="1">
      <c r="A230" s="58" t="str">
        <f t="shared" si="3"/>
        <v>青年1</v>
      </c>
      <c r="B230" s="29" t="s">
        <v>22</v>
      </c>
      <c r="C230" s="30" t="s">
        <v>17</v>
      </c>
      <c r="D230" s="32" t="s">
        <v>67</v>
      </c>
      <c r="E230" s="20" t="s">
        <v>82</v>
      </c>
      <c r="F230" s="20">
        <v>0.53</v>
      </c>
      <c r="G230" s="20">
        <v>0.14000000000000001</v>
      </c>
      <c r="H230" s="20">
        <v>0.93</v>
      </c>
      <c r="I230" s="20">
        <v>0.09</v>
      </c>
      <c r="J230" s="20">
        <v>0.43</v>
      </c>
      <c r="K230" s="20">
        <v>2.1375999999999999</v>
      </c>
      <c r="L230" s="16"/>
      <c r="M230" s="16"/>
      <c r="N230" s="16"/>
      <c r="O230" s="16"/>
      <c r="P230" s="16"/>
      <c r="Q230" s="16"/>
      <c r="R230" s="16"/>
      <c r="S230" s="22"/>
      <c r="T230" s="190"/>
    </row>
    <row r="231" spans="1:20" ht="53.4" thickBot="1">
      <c r="A231" s="58" t="str">
        <f t="shared" si="3"/>
        <v>q1121</v>
      </c>
      <c r="B231" s="29" t="s">
        <v>22</v>
      </c>
      <c r="C231" s="30" t="s">
        <v>17</v>
      </c>
      <c r="D231" s="32" t="s">
        <v>67</v>
      </c>
      <c r="E231" s="20" t="s">
        <v>90</v>
      </c>
      <c r="F231" s="20">
        <v>0.53</v>
      </c>
      <c r="G231" s="20">
        <v>0.2</v>
      </c>
      <c r="H231" s="20">
        <v>0.93</v>
      </c>
      <c r="I231" s="20">
        <v>0.09</v>
      </c>
      <c r="J231" s="20">
        <v>0.34</v>
      </c>
      <c r="K231" s="20">
        <v>2.1051000000000002</v>
      </c>
      <c r="L231" s="16"/>
      <c r="M231" s="16"/>
      <c r="N231" s="16"/>
      <c r="O231" s="16"/>
      <c r="P231" s="16"/>
      <c r="Q231" s="16"/>
      <c r="R231" s="16"/>
      <c r="S231" s="22"/>
      <c r="T231" s="190"/>
    </row>
    <row r="232" spans="1:20" ht="27" thickBot="1">
      <c r="A232" s="58" t="str">
        <f t="shared" si="3"/>
        <v>青年11</v>
      </c>
      <c r="B232" s="29" t="s">
        <v>22</v>
      </c>
      <c r="C232" s="30" t="s">
        <v>17</v>
      </c>
      <c r="D232" s="32" t="s">
        <v>67</v>
      </c>
      <c r="E232" s="20" t="s">
        <v>83</v>
      </c>
      <c r="F232" s="20">
        <v>0.53</v>
      </c>
      <c r="G232" s="20">
        <v>0.25</v>
      </c>
      <c r="H232" s="20">
        <v>0.93</v>
      </c>
      <c r="I232" s="20">
        <v>0.19</v>
      </c>
      <c r="J232" s="20">
        <v>0.18</v>
      </c>
      <c r="K232" s="20">
        <v>2.0941999999999998</v>
      </c>
      <c r="L232" s="16"/>
      <c r="M232" s="16"/>
      <c r="N232" s="16"/>
      <c r="O232" s="16"/>
      <c r="P232" s="16"/>
      <c r="Q232" s="16"/>
      <c r="R232" s="16"/>
      <c r="S232" s="22"/>
      <c r="T232" s="190"/>
    </row>
    <row r="233" spans="1:20" ht="40.200000000000003" thickBot="1">
      <c r="A233" s="58" t="str">
        <f t="shared" si="3"/>
        <v>青青2</v>
      </c>
      <c r="B233" s="29" t="s">
        <v>22</v>
      </c>
      <c r="C233" s="30" t="s">
        <v>17</v>
      </c>
      <c r="D233" s="32" t="s">
        <v>67</v>
      </c>
      <c r="E233" s="20" t="s">
        <v>77</v>
      </c>
      <c r="F233" s="20">
        <v>0.53</v>
      </c>
      <c r="G233" s="20">
        <v>0.35</v>
      </c>
      <c r="H233" s="20">
        <v>0.9</v>
      </c>
      <c r="I233" s="20">
        <v>0.09</v>
      </c>
      <c r="J233" s="20">
        <v>0.2</v>
      </c>
      <c r="K233" s="20">
        <v>2.0764999999999998</v>
      </c>
      <c r="L233" s="16"/>
      <c r="M233" s="16"/>
      <c r="N233" s="16"/>
      <c r="O233" s="16"/>
      <c r="P233" s="16"/>
      <c r="Q233" s="16"/>
      <c r="R233" s="16"/>
      <c r="S233" s="22"/>
      <c r="T233" s="190"/>
    </row>
    <row r="234" spans="1:20" ht="53.4" thickBot="1">
      <c r="A234" s="58" t="str">
        <f t="shared" si="3"/>
        <v>q212</v>
      </c>
      <c r="B234" s="29" t="s">
        <v>22</v>
      </c>
      <c r="C234" s="30" t="s">
        <v>17</v>
      </c>
      <c r="D234" s="32" t="s">
        <v>67</v>
      </c>
      <c r="E234" s="20" t="s">
        <v>91</v>
      </c>
      <c r="F234" s="20">
        <v>0.53</v>
      </c>
      <c r="G234" s="20">
        <v>0.2</v>
      </c>
      <c r="H234" s="20">
        <v>0.9</v>
      </c>
      <c r="I234" s="20">
        <v>0.09</v>
      </c>
      <c r="J234" s="20">
        <v>0.34</v>
      </c>
      <c r="K234" s="20">
        <v>2.0749</v>
      </c>
      <c r="L234" s="16"/>
      <c r="M234" s="16"/>
      <c r="N234" s="16"/>
      <c r="O234" s="16"/>
      <c r="P234" s="16"/>
      <c r="Q234" s="16"/>
      <c r="R234" s="16"/>
      <c r="S234" s="22"/>
      <c r="T234" s="190"/>
    </row>
    <row r="235" spans="1:20" ht="40.200000000000003" thickBot="1">
      <c r="A235" s="58" t="str">
        <f t="shared" si="3"/>
        <v>1青</v>
      </c>
      <c r="B235" s="29" t="s">
        <v>22</v>
      </c>
      <c r="C235" s="30" t="s">
        <v>17</v>
      </c>
      <c r="D235" s="32" t="s">
        <v>67</v>
      </c>
      <c r="E235" s="20" t="s">
        <v>99</v>
      </c>
      <c r="F235" s="20">
        <v>0.53</v>
      </c>
      <c r="G235" s="20">
        <v>0.08</v>
      </c>
      <c r="H235" s="20">
        <v>0.9</v>
      </c>
      <c r="I235" s="20">
        <v>0.09</v>
      </c>
      <c r="J235" s="20">
        <v>0.41</v>
      </c>
      <c r="K235" s="20">
        <v>2.0259</v>
      </c>
      <c r="L235" s="16"/>
      <c r="M235" s="16"/>
      <c r="N235" s="16"/>
      <c r="O235" s="16"/>
      <c r="P235" s="16"/>
      <c r="Q235" s="16"/>
      <c r="R235" s="16"/>
      <c r="S235" s="22"/>
      <c r="T235" s="190"/>
    </row>
    <row r="236" spans="1:20" ht="40.200000000000003" thickBot="1">
      <c r="A236" s="58" t="str">
        <f t="shared" si="3"/>
        <v>qq1</v>
      </c>
      <c r="B236" s="29" t="s">
        <v>22</v>
      </c>
      <c r="C236" s="30" t="s">
        <v>17</v>
      </c>
      <c r="D236" s="32" t="s">
        <v>67</v>
      </c>
      <c r="E236" s="20" t="s">
        <v>88</v>
      </c>
      <c r="F236" s="20">
        <v>0.53</v>
      </c>
      <c r="G236" s="20">
        <v>0.12</v>
      </c>
      <c r="H236" s="20">
        <v>0.93</v>
      </c>
      <c r="I236" s="20">
        <v>0.09</v>
      </c>
      <c r="J236" s="20">
        <v>0.34</v>
      </c>
      <c r="K236" s="20">
        <v>2.0215999999999998</v>
      </c>
      <c r="L236" s="16"/>
      <c r="M236" s="16"/>
      <c r="N236" s="16"/>
      <c r="O236" s="16"/>
      <c r="P236" s="16"/>
      <c r="Q236" s="16"/>
      <c r="R236" s="16"/>
      <c r="S236" s="22"/>
      <c r="T236" s="190"/>
    </row>
    <row r="237" spans="1:20" ht="53.4" thickBot="1">
      <c r="A237" s="58" t="str">
        <f t="shared" si="3"/>
        <v>青少年T3</v>
      </c>
      <c r="B237" s="29" t="s">
        <v>22</v>
      </c>
      <c r="C237" s="30" t="s">
        <v>17</v>
      </c>
      <c r="D237" s="32" t="s">
        <v>67</v>
      </c>
      <c r="E237" s="20" t="s">
        <v>110</v>
      </c>
      <c r="F237" s="20">
        <v>0.53</v>
      </c>
      <c r="G237" s="20">
        <v>0.56999999999999995</v>
      </c>
      <c r="H237" s="20">
        <v>0.63</v>
      </c>
      <c r="I237" s="20">
        <v>0.09</v>
      </c>
      <c r="J237" s="20">
        <v>0.18</v>
      </c>
      <c r="K237" s="20">
        <v>2.0148999999999999</v>
      </c>
      <c r="L237" s="16"/>
      <c r="M237" s="16"/>
      <c r="N237" s="16"/>
      <c r="O237" s="16"/>
      <c r="P237" s="16"/>
      <c r="Q237" s="16"/>
      <c r="R237" s="16"/>
      <c r="S237" s="22"/>
      <c r="T237" s="190"/>
    </row>
    <row r="238" spans="1:20" ht="27" thickBot="1">
      <c r="A238" s="58" t="str">
        <f t="shared" si="3"/>
        <v>Q2</v>
      </c>
      <c r="B238" s="29" t="s">
        <v>22</v>
      </c>
      <c r="C238" s="30" t="s">
        <v>17</v>
      </c>
      <c r="D238" s="32" t="s">
        <v>67</v>
      </c>
      <c r="E238" s="20" t="s">
        <v>78</v>
      </c>
      <c r="F238" s="20">
        <v>0.53</v>
      </c>
      <c r="G238" s="20">
        <v>0.24</v>
      </c>
      <c r="H238" s="20">
        <v>0.93</v>
      </c>
      <c r="I238" s="20">
        <v>0.09</v>
      </c>
      <c r="J238" s="20">
        <v>0.2</v>
      </c>
      <c r="K238" s="20">
        <v>2.0017</v>
      </c>
      <c r="L238" s="16"/>
      <c r="M238" s="16"/>
      <c r="N238" s="16"/>
      <c r="O238" s="16"/>
      <c r="P238" s="16"/>
      <c r="Q238" s="16"/>
      <c r="R238" s="16"/>
      <c r="S238" s="22"/>
      <c r="T238" s="190"/>
    </row>
    <row r="239" spans="1:20" ht="40.200000000000003" thickBot="1">
      <c r="A239" s="58" t="str">
        <f t="shared" si="3"/>
        <v>青年one</v>
      </c>
      <c r="B239" s="29" t="s">
        <v>22</v>
      </c>
      <c r="C239" s="30" t="s">
        <v>17</v>
      </c>
      <c r="D239" s="32" t="s">
        <v>67</v>
      </c>
      <c r="E239" s="20" t="s">
        <v>102</v>
      </c>
      <c r="F239" s="20">
        <v>0.53</v>
      </c>
      <c r="G239" s="20">
        <v>7.0000000000000007E-2</v>
      </c>
      <c r="H239" s="20">
        <v>0.9</v>
      </c>
      <c r="I239" s="20">
        <v>0.09</v>
      </c>
      <c r="J239" s="20">
        <v>0.4</v>
      </c>
      <c r="K239" s="20">
        <v>1.9935</v>
      </c>
      <c r="L239" s="16"/>
      <c r="M239" s="16"/>
      <c r="N239" s="16"/>
      <c r="O239" s="16"/>
      <c r="P239" s="16"/>
      <c r="Q239" s="16"/>
      <c r="R239" s="16"/>
      <c r="S239" s="22"/>
      <c r="T239" s="190"/>
    </row>
    <row r="240" spans="1:20" ht="40.200000000000003" thickBot="1">
      <c r="A240" s="58" t="str">
        <f t="shared" si="3"/>
        <v>31</v>
      </c>
      <c r="B240" s="29" t="s">
        <v>22</v>
      </c>
      <c r="C240" s="30" t="s">
        <v>17</v>
      </c>
      <c r="D240" s="32" t="s">
        <v>67</v>
      </c>
      <c r="E240" s="20" t="s">
        <v>209</v>
      </c>
      <c r="F240" s="20">
        <v>0.53</v>
      </c>
      <c r="G240" s="20">
        <v>0.03</v>
      </c>
      <c r="H240" s="20">
        <v>0.9</v>
      </c>
      <c r="I240" s="20">
        <v>0.09</v>
      </c>
      <c r="J240" s="20">
        <v>0.38</v>
      </c>
      <c r="K240" s="20">
        <v>1.9386000000000001</v>
      </c>
      <c r="L240" s="16"/>
      <c r="M240" s="16"/>
      <c r="N240" s="16"/>
      <c r="O240" s="16"/>
      <c r="P240" s="16"/>
      <c r="Q240" s="16"/>
      <c r="R240" s="16"/>
      <c r="S240" s="22"/>
      <c r="T240" s="190"/>
    </row>
    <row r="241" spans="1:20" ht="53.4" thickBot="1">
      <c r="A241" s="58" t="str">
        <f t="shared" si="3"/>
        <v>青二</v>
      </c>
      <c r="B241" s="29" t="s">
        <v>22</v>
      </c>
      <c r="C241" s="30" t="s">
        <v>17</v>
      </c>
      <c r="D241" s="32" t="s">
        <v>67</v>
      </c>
      <c r="E241" s="20" t="s">
        <v>87</v>
      </c>
      <c r="F241" s="20">
        <v>0.53</v>
      </c>
      <c r="G241" s="20">
        <v>0.04</v>
      </c>
      <c r="H241" s="20">
        <v>0.9</v>
      </c>
      <c r="I241" s="20">
        <v>0.09</v>
      </c>
      <c r="J241" s="20">
        <v>0.36</v>
      </c>
      <c r="K241" s="20">
        <v>1.9312</v>
      </c>
      <c r="L241" s="16"/>
      <c r="M241" s="16"/>
      <c r="N241" s="16"/>
      <c r="O241" s="16"/>
      <c r="P241" s="16"/>
      <c r="Q241" s="16"/>
      <c r="R241" s="16"/>
      <c r="S241" s="22"/>
      <c r="T241" s="190"/>
    </row>
    <row r="242" spans="1:20" ht="40.200000000000003" thickBot="1">
      <c r="A242" s="58" t="str">
        <f t="shared" si="3"/>
        <v>青竹2</v>
      </c>
      <c r="B242" s="29" t="s">
        <v>22</v>
      </c>
      <c r="C242" s="30" t="s">
        <v>17</v>
      </c>
      <c r="D242" s="32" t="s">
        <v>67</v>
      </c>
      <c r="E242" s="59" t="s">
        <v>100</v>
      </c>
      <c r="F242" s="20">
        <v>0.53</v>
      </c>
      <c r="G242" s="20">
        <v>0</v>
      </c>
      <c r="H242" s="20">
        <v>0.93</v>
      </c>
      <c r="I242" s="20">
        <v>0.09</v>
      </c>
      <c r="J242" s="20">
        <v>0.36</v>
      </c>
      <c r="K242" s="20">
        <v>1.9201999999999999</v>
      </c>
      <c r="L242" s="16"/>
      <c r="M242" s="16"/>
      <c r="N242" s="16"/>
      <c r="O242" s="16"/>
      <c r="P242" s="16"/>
      <c r="Q242" s="16"/>
      <c r="R242" s="16"/>
      <c r="S242" s="22"/>
      <c r="T242" s="190"/>
    </row>
    <row r="243" spans="1:20" ht="40.200000000000003" thickBot="1">
      <c r="A243" s="58" t="str">
        <f t="shared" si="3"/>
        <v>青竹1</v>
      </c>
      <c r="B243" s="29" t="s">
        <v>22</v>
      </c>
      <c r="C243" s="30" t="s">
        <v>17</v>
      </c>
      <c r="D243" s="32" t="s">
        <v>67</v>
      </c>
      <c r="E243" s="59" t="s">
        <v>104</v>
      </c>
      <c r="F243" s="20">
        <v>0.53</v>
      </c>
      <c r="G243" s="20">
        <v>0</v>
      </c>
      <c r="H243" s="20">
        <v>0.9</v>
      </c>
      <c r="I243" s="20">
        <v>0.09</v>
      </c>
      <c r="J243" s="20">
        <v>0.36</v>
      </c>
      <c r="K243" s="20">
        <v>1.8854</v>
      </c>
      <c r="L243" s="16"/>
      <c r="M243" s="16"/>
      <c r="N243" s="16"/>
      <c r="O243" s="16"/>
      <c r="P243" s="16"/>
      <c r="Q243" s="16"/>
      <c r="R243" s="16"/>
      <c r="S243" s="22"/>
      <c r="T243" s="190"/>
    </row>
    <row r="244" spans="1:20" ht="40.200000000000003" thickBot="1">
      <c r="A244" s="58" t="str">
        <f t="shared" si="3"/>
        <v>qq2</v>
      </c>
      <c r="B244" s="29" t="s">
        <v>22</v>
      </c>
      <c r="C244" s="30" t="s">
        <v>17</v>
      </c>
      <c r="D244" s="32" t="s">
        <v>67</v>
      </c>
      <c r="E244" s="20" t="s">
        <v>94</v>
      </c>
      <c r="F244" s="20">
        <v>0.53</v>
      </c>
      <c r="G244" s="20">
        <v>0.15</v>
      </c>
      <c r="H244" s="20">
        <v>0.9</v>
      </c>
      <c r="I244" s="20">
        <v>0.09</v>
      </c>
      <c r="J244" s="20">
        <v>0.21</v>
      </c>
      <c r="K244" s="20">
        <v>1.8841000000000001</v>
      </c>
      <c r="L244" s="16"/>
      <c r="M244" s="16"/>
      <c r="N244" s="16"/>
      <c r="O244" s="16"/>
      <c r="P244" s="16"/>
      <c r="Q244" s="16"/>
      <c r="R244" s="16"/>
      <c r="S244" s="22"/>
      <c r="T244" s="190"/>
    </row>
    <row r="245" spans="1:20" ht="27" thickBot="1">
      <c r="A245" s="58" t="str">
        <f t="shared" si="3"/>
        <v>青年B</v>
      </c>
      <c r="B245" s="29" t="s">
        <v>22</v>
      </c>
      <c r="C245" s="30" t="s">
        <v>17</v>
      </c>
      <c r="D245" s="32" t="s">
        <v>67</v>
      </c>
      <c r="E245" s="20" t="s">
        <v>103</v>
      </c>
      <c r="F245" s="20">
        <v>0.53</v>
      </c>
      <c r="G245" s="20">
        <v>0</v>
      </c>
      <c r="H245" s="20">
        <v>0.93</v>
      </c>
      <c r="I245" s="20">
        <v>0.09</v>
      </c>
      <c r="J245" s="20">
        <v>0.3</v>
      </c>
      <c r="K245" s="20">
        <v>1.8594999999999999</v>
      </c>
      <c r="L245" s="16"/>
      <c r="M245" s="16"/>
      <c r="N245" s="16"/>
      <c r="O245" s="16"/>
      <c r="P245" s="16"/>
      <c r="Q245" s="16"/>
      <c r="R245" s="16"/>
      <c r="S245" s="22"/>
      <c r="T245" s="190"/>
    </row>
    <row r="246" spans="1:20" ht="40.200000000000003" thickBot="1">
      <c r="A246" s="58" t="str">
        <f t="shared" si="3"/>
        <v>QS3</v>
      </c>
      <c r="B246" s="29" t="s">
        <v>22</v>
      </c>
      <c r="C246" s="30" t="s">
        <v>17</v>
      </c>
      <c r="D246" s="32" t="s">
        <v>67</v>
      </c>
      <c r="E246" s="20" t="s">
        <v>96</v>
      </c>
      <c r="F246" s="20">
        <v>0.54</v>
      </c>
      <c r="G246" s="20">
        <v>0.28999999999999998</v>
      </c>
      <c r="H246" s="20">
        <v>0.63</v>
      </c>
      <c r="I246" s="20">
        <v>0.19</v>
      </c>
      <c r="J246" s="20">
        <v>0.14000000000000001</v>
      </c>
      <c r="K246" s="20">
        <v>1.7889999999999999</v>
      </c>
      <c r="L246" s="16"/>
      <c r="M246" s="16"/>
      <c r="N246" s="16"/>
      <c r="O246" s="16"/>
      <c r="P246" s="16"/>
      <c r="Q246" s="16"/>
      <c r="R246" s="16"/>
      <c r="S246" s="22"/>
      <c r="T246" s="190"/>
    </row>
    <row r="247" spans="1:20" ht="27" thickBot="1">
      <c r="A247" s="58" t="str">
        <f t="shared" si="3"/>
        <v>青2</v>
      </c>
      <c r="B247" s="29" t="s">
        <v>22</v>
      </c>
      <c r="C247" s="30" t="s">
        <v>17</v>
      </c>
      <c r="D247" s="32" t="s">
        <v>67</v>
      </c>
      <c r="E247" s="20" t="s">
        <v>108</v>
      </c>
      <c r="F247" s="20">
        <v>0.53</v>
      </c>
      <c r="G247" s="20">
        <v>0.06</v>
      </c>
      <c r="H247" s="20">
        <v>0.9</v>
      </c>
      <c r="I247" s="20">
        <v>0.09</v>
      </c>
      <c r="J247" s="20">
        <v>0.17</v>
      </c>
      <c r="K247" s="20">
        <v>1.7582</v>
      </c>
      <c r="L247" s="16"/>
      <c r="M247" s="16"/>
      <c r="N247" s="16"/>
      <c r="O247" s="16"/>
      <c r="P247" s="16"/>
      <c r="Q247" s="16"/>
      <c r="R247" s="16"/>
      <c r="S247" s="22"/>
      <c r="T247" s="190"/>
    </row>
    <row r="248" spans="1:20" ht="40.200000000000003" thickBot="1">
      <c r="A248" s="58" t="str">
        <f t="shared" si="3"/>
        <v>青年03</v>
      </c>
      <c r="B248" s="29" t="s">
        <v>22</v>
      </c>
      <c r="C248" s="30" t="s">
        <v>17</v>
      </c>
      <c r="D248" s="32" t="s">
        <v>67</v>
      </c>
      <c r="E248" s="20" t="s">
        <v>111</v>
      </c>
      <c r="F248" s="20">
        <v>0.53</v>
      </c>
      <c r="G248" s="20">
        <v>0.34</v>
      </c>
      <c r="H248" s="20">
        <v>0.63</v>
      </c>
      <c r="I248" s="20">
        <v>0.09</v>
      </c>
      <c r="J248" s="20">
        <v>0.16</v>
      </c>
      <c r="K248" s="20">
        <v>1.7554000000000001</v>
      </c>
      <c r="L248" s="16"/>
      <c r="M248" s="16"/>
      <c r="N248" s="16"/>
      <c r="O248" s="16"/>
      <c r="P248" s="16"/>
      <c r="Q248" s="16"/>
      <c r="R248" s="16"/>
      <c r="S248" s="22"/>
      <c r="T248" s="190"/>
    </row>
    <row r="249" spans="1:20" ht="53.4" thickBot="1">
      <c r="A249" s="58" t="str">
        <f t="shared" si="3"/>
        <v>QSNN2</v>
      </c>
      <c r="B249" s="29" t="s">
        <v>22</v>
      </c>
      <c r="C249" s="30" t="s">
        <v>17</v>
      </c>
      <c r="D249" s="32" t="s">
        <v>67</v>
      </c>
      <c r="E249" s="20" t="s">
        <v>107</v>
      </c>
      <c r="F249" s="20">
        <v>0.53</v>
      </c>
      <c r="G249" s="20">
        <v>0</v>
      </c>
      <c r="H249" s="20">
        <v>0.93</v>
      </c>
      <c r="I249" s="20">
        <v>0.09</v>
      </c>
      <c r="J249" s="20">
        <v>0.18</v>
      </c>
      <c r="K249" s="20">
        <v>1.7364999999999999</v>
      </c>
      <c r="L249" s="16"/>
      <c r="M249" s="16"/>
      <c r="N249" s="16"/>
      <c r="O249" s="16"/>
      <c r="P249" s="16"/>
      <c r="Q249" s="16"/>
      <c r="R249" s="16"/>
      <c r="S249" s="22"/>
      <c r="T249" s="190"/>
    </row>
    <row r="250" spans="1:20" ht="40.200000000000003" thickBot="1">
      <c r="A250" s="58" t="str">
        <f t="shared" si="3"/>
        <v>22青年</v>
      </c>
      <c r="B250" s="29" t="s">
        <v>22</v>
      </c>
      <c r="C250" s="30" t="s">
        <v>17</v>
      </c>
      <c r="D250" s="32" t="s">
        <v>67</v>
      </c>
      <c r="E250" s="20" t="s">
        <v>106</v>
      </c>
      <c r="F250" s="20">
        <v>0.53</v>
      </c>
      <c r="G250" s="20">
        <v>0</v>
      </c>
      <c r="H250" s="20">
        <v>0.93</v>
      </c>
      <c r="I250" s="20">
        <v>0.09</v>
      </c>
      <c r="J250" s="20">
        <v>0.17</v>
      </c>
      <c r="K250" s="20">
        <v>1.7291000000000001</v>
      </c>
      <c r="L250" s="16"/>
      <c r="M250" s="16"/>
      <c r="N250" s="16"/>
      <c r="O250" s="16"/>
      <c r="P250" s="16"/>
      <c r="Q250" s="16"/>
      <c r="R250" s="16"/>
      <c r="S250" s="22"/>
      <c r="T250" s="190"/>
    </row>
    <row r="251" spans="1:20" ht="40.200000000000003" thickBot="1">
      <c r="A251" s="58" t="str">
        <f t="shared" si="3"/>
        <v>丙12</v>
      </c>
      <c r="B251" s="29" t="s">
        <v>22</v>
      </c>
      <c r="C251" s="30" t="s">
        <v>17</v>
      </c>
      <c r="D251" s="32" t="s">
        <v>67</v>
      </c>
      <c r="E251" s="20" t="s">
        <v>97</v>
      </c>
      <c r="F251" s="20">
        <v>0.53</v>
      </c>
      <c r="G251" s="20">
        <v>0</v>
      </c>
      <c r="H251" s="20">
        <v>0.93</v>
      </c>
      <c r="I251" s="20">
        <v>0.09</v>
      </c>
      <c r="J251" s="20">
        <v>0.17</v>
      </c>
      <c r="K251" s="20">
        <v>1.7291000000000001</v>
      </c>
      <c r="L251" s="16"/>
      <c r="M251" s="16"/>
      <c r="N251" s="16"/>
      <c r="O251" s="16"/>
      <c r="P251" s="16"/>
      <c r="Q251" s="16"/>
      <c r="R251" s="16"/>
      <c r="S251" s="22"/>
      <c r="T251" s="190"/>
    </row>
    <row r="252" spans="1:20" ht="53.4" thickBot="1">
      <c r="A252" s="58" t="str">
        <f t="shared" si="3"/>
        <v>qqq1</v>
      </c>
      <c r="B252" s="29" t="s">
        <v>22</v>
      </c>
      <c r="C252" s="30" t="s">
        <v>17</v>
      </c>
      <c r="D252" s="32" t="s">
        <v>67</v>
      </c>
      <c r="E252" s="20" t="s">
        <v>113</v>
      </c>
      <c r="F252" s="20">
        <v>0.53</v>
      </c>
      <c r="G252" s="20">
        <v>0.08</v>
      </c>
      <c r="H252" s="20">
        <v>0.66</v>
      </c>
      <c r="I252" s="20">
        <v>0.09</v>
      </c>
      <c r="J252" s="20">
        <v>0.35</v>
      </c>
      <c r="K252" s="20">
        <v>1.7250000000000001</v>
      </c>
      <c r="L252" s="16"/>
      <c r="M252" s="16"/>
      <c r="N252" s="16"/>
      <c r="O252" s="16"/>
      <c r="P252" s="16"/>
      <c r="Q252" s="16"/>
      <c r="R252" s="16"/>
      <c r="S252" s="22"/>
      <c r="T252" s="190"/>
    </row>
    <row r="253" spans="1:20" ht="53.4" thickBot="1">
      <c r="A253" s="58" t="str">
        <f t="shared" si="3"/>
        <v>qqq2</v>
      </c>
      <c r="B253" s="29" t="s">
        <v>22</v>
      </c>
      <c r="C253" s="30" t="s">
        <v>17</v>
      </c>
      <c r="D253" s="32" t="s">
        <v>67</v>
      </c>
      <c r="E253" s="20" t="s">
        <v>109</v>
      </c>
      <c r="F253" s="20">
        <v>0.53</v>
      </c>
      <c r="G253" s="20">
        <v>0</v>
      </c>
      <c r="H253" s="20">
        <v>0.9</v>
      </c>
      <c r="I253" s="20">
        <v>0.09</v>
      </c>
      <c r="J253" s="20">
        <v>0.16</v>
      </c>
      <c r="K253" s="20">
        <v>1.6854</v>
      </c>
      <c r="L253" s="16"/>
      <c r="M253" s="16"/>
      <c r="N253" s="16"/>
      <c r="O253" s="16"/>
      <c r="P253" s="16"/>
      <c r="Q253" s="16"/>
      <c r="R253" s="16"/>
      <c r="S253" s="22"/>
      <c r="T253" s="190"/>
    </row>
    <row r="254" spans="1:20" ht="53.4" thickBot="1">
      <c r="A254" s="58" t="str">
        <f t="shared" si="3"/>
        <v>青一</v>
      </c>
      <c r="B254" s="29" t="s">
        <v>22</v>
      </c>
      <c r="C254" s="30" t="s">
        <v>17</v>
      </c>
      <c r="D254" s="32" t="s">
        <v>67</v>
      </c>
      <c r="E254" s="20" t="s">
        <v>105</v>
      </c>
      <c r="F254" s="20">
        <v>0.53</v>
      </c>
      <c r="G254" s="20">
        <v>0.04</v>
      </c>
      <c r="H254" s="20">
        <v>0.66</v>
      </c>
      <c r="I254" s="20">
        <v>0.09</v>
      </c>
      <c r="J254" s="20">
        <v>0.31</v>
      </c>
      <c r="K254" s="20">
        <v>1.6433</v>
      </c>
      <c r="L254" s="16"/>
      <c r="M254" s="16"/>
      <c r="N254" s="16"/>
      <c r="O254" s="16"/>
      <c r="P254" s="16"/>
      <c r="Q254" s="16"/>
      <c r="R254" s="16"/>
      <c r="S254" s="22"/>
      <c r="T254" s="190"/>
    </row>
    <row r="255" spans="1:20" ht="53.4" thickBot="1">
      <c r="A255" s="58" t="str">
        <f t="shared" si="3"/>
        <v>q112</v>
      </c>
      <c r="B255" s="29" t="s">
        <v>22</v>
      </c>
      <c r="C255" s="30" t="s">
        <v>17</v>
      </c>
      <c r="D255" s="32" t="s">
        <v>67</v>
      </c>
      <c r="E255" s="20" t="s">
        <v>112</v>
      </c>
      <c r="F255" s="20">
        <v>0.53</v>
      </c>
      <c r="G255" s="20">
        <v>0.19</v>
      </c>
      <c r="H255" s="20">
        <v>0.63</v>
      </c>
      <c r="I255" s="20">
        <v>0.09</v>
      </c>
      <c r="J255" s="20">
        <v>0.16</v>
      </c>
      <c r="K255" s="20">
        <v>1.6111</v>
      </c>
      <c r="L255" s="16"/>
      <c r="M255" s="16"/>
      <c r="N255" s="16"/>
      <c r="O255" s="16"/>
      <c r="P255" s="16"/>
      <c r="Q255" s="16"/>
      <c r="R255" s="16"/>
      <c r="S255" s="22"/>
      <c r="T255" s="190"/>
    </row>
    <row r="256" spans="1:20" ht="40.200000000000003" thickBot="1">
      <c r="A256" s="58" t="str">
        <f t="shared" si="3"/>
        <v>qn2</v>
      </c>
      <c r="B256" s="29" t="s">
        <v>22</v>
      </c>
      <c r="C256" s="30" t="s">
        <v>17</v>
      </c>
      <c r="D256" s="32" t="s">
        <v>67</v>
      </c>
      <c r="E256" s="20" t="s">
        <v>101</v>
      </c>
      <c r="F256" s="20">
        <v>0.53</v>
      </c>
      <c r="G256" s="20">
        <v>0</v>
      </c>
      <c r="H256" s="20">
        <v>0.9</v>
      </c>
      <c r="I256" s="20">
        <v>0.09</v>
      </c>
      <c r="J256" s="20">
        <v>0</v>
      </c>
      <c r="K256" s="20">
        <v>1.5301</v>
      </c>
      <c r="L256" s="16"/>
      <c r="M256" s="16"/>
      <c r="N256" s="16"/>
      <c r="O256" s="16"/>
      <c r="P256" s="16"/>
      <c r="Q256" s="16"/>
      <c r="R256" s="16"/>
      <c r="S256" s="22"/>
      <c r="T256" s="190"/>
    </row>
    <row r="257" spans="1:20" ht="27" thickBot="1">
      <c r="A257" s="58" t="str">
        <f t="shared" si="3"/>
        <v>青1</v>
      </c>
      <c r="B257" s="29" t="s">
        <v>22</v>
      </c>
      <c r="C257" s="30" t="s">
        <v>17</v>
      </c>
      <c r="D257" s="32" t="s">
        <v>67</v>
      </c>
      <c r="E257" s="20" t="s">
        <v>115</v>
      </c>
      <c r="F257" s="20">
        <v>0.53</v>
      </c>
      <c r="G257" s="20">
        <v>0.06</v>
      </c>
      <c r="H257" s="20">
        <v>0.63</v>
      </c>
      <c r="I257" s="20">
        <v>0.09</v>
      </c>
      <c r="J257" s="20">
        <v>0.15</v>
      </c>
      <c r="K257" s="20">
        <v>1.4654</v>
      </c>
      <c r="L257" s="16"/>
      <c r="M257" s="16"/>
      <c r="N257" s="16"/>
      <c r="O257" s="16"/>
      <c r="P257" s="16"/>
      <c r="Q257" s="16"/>
      <c r="R257" s="16"/>
      <c r="S257" s="22"/>
      <c r="T257" s="190"/>
    </row>
    <row r="258" spans="1:20" ht="27" thickBot="1">
      <c r="A258" s="58" t="str">
        <f t="shared" si="3"/>
        <v>青年C</v>
      </c>
      <c r="B258" s="29" t="s">
        <v>22</v>
      </c>
      <c r="C258" s="30" t="s">
        <v>17</v>
      </c>
      <c r="D258" s="32" t="s">
        <v>67</v>
      </c>
      <c r="E258" s="20" t="s">
        <v>114</v>
      </c>
      <c r="F258" s="20">
        <v>0.53</v>
      </c>
      <c r="G258" s="20">
        <v>0.22</v>
      </c>
      <c r="H258" s="20">
        <v>0.36</v>
      </c>
      <c r="I258" s="20">
        <v>0.09</v>
      </c>
      <c r="J258" s="20">
        <v>0.1</v>
      </c>
      <c r="K258" s="20">
        <v>1.3048</v>
      </c>
      <c r="L258" s="16"/>
      <c r="M258" s="16"/>
      <c r="N258" s="16"/>
      <c r="O258" s="16"/>
      <c r="P258" s="16"/>
      <c r="Q258" s="16"/>
      <c r="R258" s="16"/>
      <c r="S258" s="22"/>
      <c r="T258" s="190"/>
    </row>
    <row r="259" spans="1:20" ht="40.200000000000003" thickBot="1">
      <c r="A259" s="58" t="str">
        <f t="shared" si="3"/>
        <v>白兰1</v>
      </c>
      <c r="B259" s="29" t="s">
        <v>22</v>
      </c>
      <c r="C259" s="30" t="s">
        <v>17</v>
      </c>
      <c r="D259" s="32" t="s">
        <v>116</v>
      </c>
      <c r="E259" s="59" t="s">
        <v>119</v>
      </c>
      <c r="F259" s="20">
        <v>0.28999999999999998</v>
      </c>
      <c r="G259" s="20">
        <v>2.2599999999999998</v>
      </c>
      <c r="H259" s="20">
        <v>0.97</v>
      </c>
      <c r="I259" s="20">
        <v>0.09</v>
      </c>
      <c r="J259" s="20">
        <v>0.18</v>
      </c>
      <c r="K259" s="20">
        <v>3.7900999999999998</v>
      </c>
      <c r="L259" s="16"/>
      <c r="M259" s="16"/>
      <c r="N259" s="16"/>
      <c r="O259" s="16"/>
      <c r="P259" s="16"/>
      <c r="Q259" s="16"/>
      <c r="R259" s="16"/>
      <c r="S259" s="22"/>
      <c r="T259" s="190"/>
    </row>
    <row r="260" spans="1:20" ht="53.4" thickBot="1">
      <c r="A260" s="58" t="str">
        <f t="shared" si="3"/>
        <v>bbb1</v>
      </c>
      <c r="B260" s="29" t="s">
        <v>22</v>
      </c>
      <c r="C260" s="30" t="s">
        <v>17</v>
      </c>
      <c r="D260" s="32" t="s">
        <v>116</v>
      </c>
      <c r="E260" s="20" t="s">
        <v>120</v>
      </c>
      <c r="F260" s="20">
        <v>0.28999999999999998</v>
      </c>
      <c r="G260" s="20">
        <v>2.25</v>
      </c>
      <c r="H260" s="20">
        <v>0.97</v>
      </c>
      <c r="I260" s="20">
        <v>0.09</v>
      </c>
      <c r="J260" s="20">
        <v>0.17</v>
      </c>
      <c r="K260" s="20">
        <v>3.7606999999999999</v>
      </c>
      <c r="L260" s="16"/>
      <c r="M260" s="16"/>
      <c r="N260" s="16"/>
      <c r="O260" s="16"/>
      <c r="P260" s="16"/>
      <c r="Q260" s="16"/>
      <c r="R260" s="16"/>
      <c r="S260" s="22"/>
      <c r="T260" s="190"/>
    </row>
    <row r="261" spans="1:20" ht="27" thickBot="1">
      <c r="A261" s="58" t="str">
        <f t="shared" si="3"/>
        <v>白1121</v>
      </c>
      <c r="B261" s="29" t="s">
        <v>22</v>
      </c>
      <c r="C261" s="30" t="s">
        <v>17</v>
      </c>
      <c r="D261" s="32" t="s">
        <v>116</v>
      </c>
      <c r="E261" s="20" t="s">
        <v>117</v>
      </c>
      <c r="F261" s="20">
        <v>0.28999999999999998</v>
      </c>
      <c r="G261" s="20">
        <v>1.82</v>
      </c>
      <c r="H261" s="20">
        <v>0.97</v>
      </c>
      <c r="I261" s="20">
        <v>0.17</v>
      </c>
      <c r="J261" s="20">
        <v>0.2</v>
      </c>
      <c r="K261" s="20">
        <v>3.4430000000000001</v>
      </c>
      <c r="L261" s="16"/>
      <c r="M261" s="16"/>
      <c r="N261" s="16"/>
      <c r="O261" s="16"/>
      <c r="P261" s="16"/>
      <c r="Q261" s="16"/>
      <c r="R261" s="16"/>
      <c r="S261" s="22"/>
      <c r="T261" s="190"/>
    </row>
    <row r="262" spans="1:20" ht="40.200000000000003" thickBot="1">
      <c r="A262" s="58" t="str">
        <f t="shared" si="3"/>
        <v>白领222</v>
      </c>
      <c r="B262" s="29" t="s">
        <v>22</v>
      </c>
      <c r="C262" s="30" t="s">
        <v>17</v>
      </c>
      <c r="D262" s="32" t="s">
        <v>116</v>
      </c>
      <c r="E262" s="20" t="s">
        <v>118</v>
      </c>
      <c r="F262" s="20">
        <v>0.28999999999999998</v>
      </c>
      <c r="G262" s="20">
        <v>0.05</v>
      </c>
      <c r="H262" s="20">
        <v>2.31</v>
      </c>
      <c r="I262" s="20">
        <v>0.09</v>
      </c>
      <c r="J262" s="20">
        <v>0.1</v>
      </c>
      <c r="K262" s="20">
        <v>2.8348</v>
      </c>
      <c r="L262" s="16"/>
      <c r="M262" s="16"/>
      <c r="N262" s="16"/>
      <c r="O262" s="16"/>
      <c r="P262" s="16"/>
      <c r="Q262" s="16"/>
      <c r="R262" s="16"/>
      <c r="S262" s="22"/>
      <c r="T262" s="190"/>
    </row>
    <row r="263" spans="1:20" ht="53.4" thickBot="1">
      <c r="A263" s="58" t="str">
        <f t="shared" si="3"/>
        <v>白领W1</v>
      </c>
      <c r="B263" s="29" t="s">
        <v>22</v>
      </c>
      <c r="C263" s="30" t="s">
        <v>17</v>
      </c>
      <c r="D263" s="32" t="s">
        <v>116</v>
      </c>
      <c r="E263" s="20" t="s">
        <v>128</v>
      </c>
      <c r="F263" s="20">
        <v>0.28999999999999998</v>
      </c>
      <c r="G263" s="20">
        <v>1.34</v>
      </c>
      <c r="H263" s="20">
        <v>0.97</v>
      </c>
      <c r="I263" s="20">
        <v>0.09</v>
      </c>
      <c r="J263" s="20">
        <v>0.11</v>
      </c>
      <c r="K263" s="20">
        <v>2.798</v>
      </c>
      <c r="L263" s="16"/>
      <c r="M263" s="16"/>
      <c r="N263" s="16"/>
      <c r="O263" s="16"/>
      <c r="P263" s="16"/>
      <c r="Q263" s="16"/>
      <c r="R263" s="16"/>
      <c r="S263" s="22"/>
      <c r="T263" s="190"/>
    </row>
    <row r="264" spans="1:20" ht="53.4" thickBot="1">
      <c r="A264" s="58" t="str">
        <f t="shared" si="3"/>
        <v>白领W2</v>
      </c>
      <c r="B264" s="29" t="s">
        <v>22</v>
      </c>
      <c r="C264" s="30" t="s">
        <v>17</v>
      </c>
      <c r="D264" s="32" t="s">
        <v>116</v>
      </c>
      <c r="E264" s="20" t="s">
        <v>129</v>
      </c>
      <c r="F264" s="20">
        <v>0.28999999999999998</v>
      </c>
      <c r="G264" s="20">
        <v>1.34</v>
      </c>
      <c r="H264" s="20">
        <v>0.97</v>
      </c>
      <c r="I264" s="20">
        <v>0.09</v>
      </c>
      <c r="J264" s="20">
        <v>0.08</v>
      </c>
      <c r="K264" s="20">
        <v>2.7627000000000002</v>
      </c>
      <c r="L264" s="16"/>
      <c r="M264" s="16"/>
      <c r="N264" s="16"/>
      <c r="O264" s="16"/>
      <c r="P264" s="16"/>
      <c r="Q264" s="16"/>
      <c r="R264" s="16"/>
      <c r="S264" s="22"/>
      <c r="T264" s="190"/>
    </row>
    <row r="265" spans="1:20" ht="53.4" thickBot="1">
      <c r="A265" s="58" t="str">
        <f t="shared" si="3"/>
        <v>白领W3</v>
      </c>
      <c r="B265" s="29" t="s">
        <v>22</v>
      </c>
      <c r="C265" s="30" t="s">
        <v>17</v>
      </c>
      <c r="D265" s="32" t="s">
        <v>116</v>
      </c>
      <c r="E265" s="20" t="s">
        <v>133</v>
      </c>
      <c r="F265" s="20">
        <v>0.28999999999999998</v>
      </c>
      <c r="G265" s="20">
        <v>1.34</v>
      </c>
      <c r="H265" s="20">
        <v>0.89</v>
      </c>
      <c r="I265" s="20">
        <v>0.09</v>
      </c>
      <c r="J265" s="20">
        <v>0.08</v>
      </c>
      <c r="K265" s="20">
        <v>2.6882000000000001</v>
      </c>
      <c r="L265" s="16"/>
      <c r="M265" s="16"/>
      <c r="N265" s="16"/>
      <c r="O265" s="16"/>
      <c r="P265" s="16"/>
      <c r="Q265" s="16"/>
      <c r="R265" s="16"/>
      <c r="S265" s="22"/>
      <c r="T265" s="190"/>
    </row>
    <row r="266" spans="1:20" ht="40.200000000000003" thickBot="1">
      <c r="A266" s="58" t="str">
        <f t="shared" si="3"/>
        <v>乙11</v>
      </c>
      <c r="B266" s="29" t="s">
        <v>22</v>
      </c>
      <c r="C266" s="30" t="s">
        <v>17</v>
      </c>
      <c r="D266" s="32" t="s">
        <v>116</v>
      </c>
      <c r="E266" s="20" t="s">
        <v>122</v>
      </c>
      <c r="F266" s="20">
        <v>0.28999999999999998</v>
      </c>
      <c r="G266" s="20">
        <v>1.0900000000000001</v>
      </c>
      <c r="H266" s="20">
        <v>0.97</v>
      </c>
      <c r="I266" s="20">
        <v>0.09</v>
      </c>
      <c r="J266" s="20">
        <v>0.15</v>
      </c>
      <c r="K266" s="20">
        <v>2.5846</v>
      </c>
      <c r="L266" s="16"/>
      <c r="M266" s="16"/>
      <c r="N266" s="16"/>
      <c r="O266" s="16"/>
      <c r="P266" s="16"/>
      <c r="Q266" s="16"/>
      <c r="R266" s="16"/>
      <c r="S266" s="22"/>
      <c r="T266" s="190"/>
    </row>
    <row r="267" spans="1:20" ht="40.200000000000003" thickBot="1">
      <c r="A267" s="58" t="str">
        <f t="shared" si="3"/>
        <v>21</v>
      </c>
      <c r="B267" s="29" t="s">
        <v>22</v>
      </c>
      <c r="C267" s="30" t="s">
        <v>17</v>
      </c>
      <c r="D267" s="32" t="s">
        <v>116</v>
      </c>
      <c r="E267" s="20" t="s">
        <v>210</v>
      </c>
      <c r="F267" s="20">
        <v>0.28999999999999998</v>
      </c>
      <c r="G267" s="20">
        <v>0.86</v>
      </c>
      <c r="H267" s="20">
        <v>0.97</v>
      </c>
      <c r="I267" s="20">
        <v>0.09</v>
      </c>
      <c r="J267" s="20">
        <v>0.11</v>
      </c>
      <c r="K267" s="20">
        <v>2.3186</v>
      </c>
      <c r="L267" s="16"/>
      <c r="M267" s="16"/>
      <c r="N267" s="16"/>
      <c r="O267" s="16"/>
      <c r="P267" s="16"/>
      <c r="Q267" s="16"/>
      <c r="R267" s="16"/>
      <c r="S267" s="22"/>
      <c r="T267" s="190"/>
    </row>
    <row r="268" spans="1:20" ht="40.200000000000003" thickBot="1">
      <c r="A268" s="58" t="str">
        <f t="shared" si="3"/>
        <v>白领01</v>
      </c>
      <c r="B268" s="29" t="s">
        <v>22</v>
      </c>
      <c r="C268" s="30" t="s">
        <v>17</v>
      </c>
      <c r="D268" s="32" t="s">
        <v>116</v>
      </c>
      <c r="E268" s="20" t="s">
        <v>130</v>
      </c>
      <c r="F268" s="20">
        <v>0.28999999999999998</v>
      </c>
      <c r="G268" s="20">
        <v>0.79</v>
      </c>
      <c r="H268" s="20">
        <v>0.97</v>
      </c>
      <c r="I268" s="20">
        <v>0.09</v>
      </c>
      <c r="J268" s="20">
        <v>0.14000000000000001</v>
      </c>
      <c r="K268" s="20">
        <v>2.2831000000000001</v>
      </c>
      <c r="L268" s="16"/>
      <c r="M268" s="16"/>
      <c r="N268" s="16"/>
      <c r="O268" s="16"/>
      <c r="P268" s="16"/>
      <c r="Q268" s="16"/>
      <c r="R268" s="16"/>
      <c r="S268" s="22"/>
      <c r="T268" s="190"/>
    </row>
    <row r="269" spans="1:20" ht="40.200000000000003" thickBot="1">
      <c r="A269" s="58" t="str">
        <f t="shared" ref="A269:A332" si="4">SUBSTITUTE(MID(E269,1,FIND("(",E269)-2)," ","")</f>
        <v>白领one</v>
      </c>
      <c r="B269" s="29" t="s">
        <v>22</v>
      </c>
      <c r="C269" s="30" t="s">
        <v>17</v>
      </c>
      <c r="D269" s="32" t="s">
        <v>116</v>
      </c>
      <c r="E269" s="20" t="s">
        <v>126</v>
      </c>
      <c r="F269" s="20">
        <v>0.28999999999999998</v>
      </c>
      <c r="G269" s="20">
        <v>0.76</v>
      </c>
      <c r="H269" s="20">
        <v>0.97</v>
      </c>
      <c r="I269" s="20">
        <v>0.09</v>
      </c>
      <c r="J269" s="20">
        <v>0.16</v>
      </c>
      <c r="K269" s="20">
        <v>2.2648000000000001</v>
      </c>
      <c r="L269" s="16"/>
      <c r="M269" s="16"/>
      <c r="N269" s="16"/>
      <c r="O269" s="16"/>
      <c r="P269" s="16"/>
      <c r="Q269" s="16"/>
      <c r="R269" s="16"/>
      <c r="S269" s="22"/>
      <c r="T269" s="190"/>
    </row>
    <row r="270" spans="1:20" ht="40.200000000000003" thickBot="1">
      <c r="A270" s="58" t="str">
        <f t="shared" si="4"/>
        <v>白白1</v>
      </c>
      <c r="B270" s="29" t="s">
        <v>22</v>
      </c>
      <c r="C270" s="30" t="s">
        <v>17</v>
      </c>
      <c r="D270" s="32" t="s">
        <v>116</v>
      </c>
      <c r="E270" s="20" t="s">
        <v>123</v>
      </c>
      <c r="F270" s="20">
        <v>0.28999999999999998</v>
      </c>
      <c r="G270" s="20">
        <v>0.74</v>
      </c>
      <c r="H270" s="20">
        <v>0.97</v>
      </c>
      <c r="I270" s="20">
        <v>0.09</v>
      </c>
      <c r="J270" s="20">
        <v>0.13</v>
      </c>
      <c r="K270" s="20">
        <v>2.2189999999999999</v>
      </c>
      <c r="L270" s="16"/>
      <c r="M270" s="16"/>
      <c r="N270" s="16"/>
      <c r="O270" s="16"/>
      <c r="P270" s="16"/>
      <c r="Q270" s="16"/>
      <c r="R270" s="16"/>
      <c r="S270" s="22"/>
      <c r="T270" s="190"/>
    </row>
    <row r="271" spans="1:20" ht="40.200000000000003" thickBot="1">
      <c r="A271" s="58" t="str">
        <f t="shared" si="4"/>
        <v>BL1</v>
      </c>
      <c r="B271" s="29" t="s">
        <v>22</v>
      </c>
      <c r="C271" s="30" t="s">
        <v>17</v>
      </c>
      <c r="D271" s="32" t="s">
        <v>116</v>
      </c>
      <c r="E271" s="20" t="s">
        <v>127</v>
      </c>
      <c r="F271" s="20">
        <v>0.28999999999999998</v>
      </c>
      <c r="G271" s="20">
        <v>0.64</v>
      </c>
      <c r="H271" s="20">
        <v>0.97</v>
      </c>
      <c r="I271" s="20">
        <v>0.17</v>
      </c>
      <c r="J271" s="20">
        <v>0.14000000000000001</v>
      </c>
      <c r="K271" s="20">
        <v>2.2044000000000001</v>
      </c>
      <c r="L271" s="16"/>
      <c r="M271" s="16"/>
      <c r="N271" s="16"/>
      <c r="O271" s="16"/>
      <c r="P271" s="16"/>
      <c r="Q271" s="16"/>
      <c r="R271" s="16"/>
      <c r="S271" s="22"/>
      <c r="T271" s="190"/>
    </row>
    <row r="272" spans="1:20" ht="27" thickBot="1">
      <c r="A272" s="58" t="str">
        <f t="shared" si="4"/>
        <v>B1</v>
      </c>
      <c r="B272" s="29" t="s">
        <v>22</v>
      </c>
      <c r="C272" s="30" t="s">
        <v>17</v>
      </c>
      <c r="D272" s="32" t="s">
        <v>116</v>
      </c>
      <c r="E272" s="20" t="s">
        <v>121</v>
      </c>
      <c r="F272" s="20">
        <v>0.28999999999999998</v>
      </c>
      <c r="G272" s="20">
        <v>0.61</v>
      </c>
      <c r="H272" s="20">
        <v>0.97</v>
      </c>
      <c r="I272" s="20">
        <v>0.09</v>
      </c>
      <c r="J272" s="20">
        <v>0.19</v>
      </c>
      <c r="K272" s="20">
        <v>2.1495000000000002</v>
      </c>
      <c r="L272" s="16"/>
      <c r="M272" s="16"/>
      <c r="N272" s="16"/>
      <c r="O272" s="16"/>
      <c r="P272" s="16"/>
      <c r="Q272" s="16"/>
      <c r="R272" s="16"/>
      <c r="S272" s="22"/>
      <c r="T272" s="190"/>
    </row>
    <row r="273" spans="1:20" ht="40.200000000000003" thickBot="1">
      <c r="A273" s="58" t="str">
        <f t="shared" si="4"/>
        <v>白领02</v>
      </c>
      <c r="B273" s="29" t="s">
        <v>22</v>
      </c>
      <c r="C273" s="30" t="s">
        <v>17</v>
      </c>
      <c r="D273" s="32" t="s">
        <v>116</v>
      </c>
      <c r="E273" s="20" t="s">
        <v>132</v>
      </c>
      <c r="F273" s="20">
        <v>0.28999999999999998</v>
      </c>
      <c r="G273" s="20">
        <v>0.69</v>
      </c>
      <c r="H273" s="20">
        <v>0.97</v>
      </c>
      <c r="I273" s="20">
        <v>0.09</v>
      </c>
      <c r="J273" s="20">
        <v>0.06</v>
      </c>
      <c r="K273" s="20">
        <v>2.0933000000000002</v>
      </c>
      <c r="L273" s="16"/>
      <c r="M273" s="16"/>
      <c r="N273" s="16"/>
      <c r="O273" s="16"/>
      <c r="P273" s="16"/>
      <c r="Q273" s="16"/>
      <c r="R273" s="16"/>
      <c r="S273" s="22"/>
      <c r="T273" s="190"/>
    </row>
    <row r="274" spans="1:20" ht="40.200000000000003" thickBot="1">
      <c r="A274" s="58" t="str">
        <f t="shared" si="4"/>
        <v>白领111</v>
      </c>
      <c r="B274" s="29" t="s">
        <v>22</v>
      </c>
      <c r="C274" s="30" t="s">
        <v>17</v>
      </c>
      <c r="D274" s="32" t="s">
        <v>116</v>
      </c>
      <c r="E274" s="20" t="s">
        <v>139</v>
      </c>
      <c r="F274" s="20">
        <v>0.28999999999999998</v>
      </c>
      <c r="G274" s="20">
        <v>0.63</v>
      </c>
      <c r="H274" s="20">
        <v>0.97</v>
      </c>
      <c r="I274" s="20">
        <v>0.09</v>
      </c>
      <c r="J274" s="20">
        <v>0.12</v>
      </c>
      <c r="K274" s="20">
        <v>2.0926</v>
      </c>
      <c r="L274" s="16"/>
      <c r="M274" s="16"/>
      <c r="N274" s="16"/>
      <c r="O274" s="16"/>
      <c r="P274" s="16"/>
      <c r="Q274" s="16"/>
      <c r="R274" s="16"/>
      <c r="S274" s="22"/>
      <c r="T274" s="190"/>
    </row>
    <row r="275" spans="1:20" ht="40.200000000000003" thickBot="1">
      <c r="A275" s="58" t="str">
        <f t="shared" si="4"/>
        <v>白白2</v>
      </c>
      <c r="B275" s="29" t="s">
        <v>22</v>
      </c>
      <c r="C275" s="30" t="s">
        <v>17</v>
      </c>
      <c r="D275" s="32" t="s">
        <v>116</v>
      </c>
      <c r="E275" s="20" t="s">
        <v>125</v>
      </c>
      <c r="F275" s="20">
        <v>0.28999999999999998</v>
      </c>
      <c r="G275" s="20">
        <v>0.69</v>
      </c>
      <c r="H275" s="20">
        <v>0.89</v>
      </c>
      <c r="I275" s="20">
        <v>0.09</v>
      </c>
      <c r="J275" s="20">
        <v>0.13</v>
      </c>
      <c r="K275" s="20">
        <v>2.0908000000000002</v>
      </c>
      <c r="L275" s="16"/>
      <c r="M275" s="16"/>
      <c r="N275" s="16"/>
      <c r="O275" s="16"/>
      <c r="P275" s="16"/>
      <c r="Q275" s="16"/>
      <c r="R275" s="16"/>
      <c r="S275" s="22"/>
      <c r="T275" s="190"/>
    </row>
    <row r="276" spans="1:20" ht="27" thickBot="1">
      <c r="A276" s="58" t="str">
        <f t="shared" si="4"/>
        <v>白领A</v>
      </c>
      <c r="B276" s="29" t="s">
        <v>22</v>
      </c>
      <c r="C276" s="30" t="s">
        <v>17</v>
      </c>
      <c r="D276" s="32" t="s">
        <v>116</v>
      </c>
      <c r="E276" s="20" t="s">
        <v>183</v>
      </c>
      <c r="F276" s="20">
        <v>0.28999999999999998</v>
      </c>
      <c r="G276" s="20">
        <v>0.54</v>
      </c>
      <c r="H276" s="20">
        <v>0.97</v>
      </c>
      <c r="I276" s="20">
        <v>0.09</v>
      </c>
      <c r="J276" s="20">
        <v>0.13</v>
      </c>
      <c r="K276" s="20">
        <v>2.0196000000000001</v>
      </c>
      <c r="L276" s="16"/>
      <c r="M276" s="16"/>
      <c r="N276" s="16"/>
      <c r="O276" s="16"/>
      <c r="P276" s="16"/>
      <c r="Q276" s="16"/>
      <c r="R276" s="16"/>
      <c r="S276" s="22"/>
      <c r="T276" s="190"/>
    </row>
    <row r="277" spans="1:20" ht="40.200000000000003" thickBot="1">
      <c r="A277" s="58" t="str">
        <f t="shared" si="4"/>
        <v>白领03</v>
      </c>
      <c r="B277" s="29" t="s">
        <v>22</v>
      </c>
      <c r="C277" s="30" t="s">
        <v>17</v>
      </c>
      <c r="D277" s="32" t="s">
        <v>116</v>
      </c>
      <c r="E277" s="20" t="s">
        <v>134</v>
      </c>
      <c r="F277" s="20">
        <v>0.28999999999999998</v>
      </c>
      <c r="G277" s="20">
        <v>0.69</v>
      </c>
      <c r="H277" s="20">
        <v>0.89</v>
      </c>
      <c r="I277" s="20">
        <v>0.09</v>
      </c>
      <c r="J277" s="20">
        <v>0.06</v>
      </c>
      <c r="K277" s="20">
        <v>2.0179999999999998</v>
      </c>
      <c r="L277" s="16"/>
      <c r="M277" s="16"/>
      <c r="N277" s="16"/>
      <c r="O277" s="16"/>
      <c r="P277" s="16"/>
      <c r="Q277" s="16"/>
      <c r="R277" s="16"/>
      <c r="S277" s="22"/>
      <c r="T277" s="190"/>
    </row>
    <row r="278" spans="1:20" ht="27" thickBot="1">
      <c r="A278" s="58" t="str">
        <f t="shared" si="4"/>
        <v>白领A1</v>
      </c>
      <c r="B278" s="29" t="s">
        <v>22</v>
      </c>
      <c r="C278" s="30" t="s">
        <v>17</v>
      </c>
      <c r="D278" s="32" t="s">
        <v>116</v>
      </c>
      <c r="E278" s="20" t="s">
        <v>187</v>
      </c>
      <c r="F278" s="20">
        <v>0.28999999999999998</v>
      </c>
      <c r="G278" s="20">
        <v>0.46</v>
      </c>
      <c r="H278" s="20">
        <v>0.97</v>
      </c>
      <c r="I278" s="20">
        <v>0.09</v>
      </c>
      <c r="J278" s="20">
        <v>0.14000000000000001</v>
      </c>
      <c r="K278" s="20">
        <v>1.9413</v>
      </c>
      <c r="L278" s="16"/>
      <c r="M278" s="16"/>
      <c r="N278" s="16"/>
      <c r="O278" s="16"/>
      <c r="P278" s="16"/>
      <c r="Q278" s="16"/>
      <c r="R278" s="16"/>
      <c r="S278" s="22"/>
      <c r="T278" s="190"/>
    </row>
    <row r="279" spans="1:20" ht="40.200000000000003" thickBot="1">
      <c r="A279" s="58" t="str">
        <f t="shared" si="4"/>
        <v>白棋2</v>
      </c>
      <c r="B279" s="29" t="s">
        <v>22</v>
      </c>
      <c r="C279" s="30" t="s">
        <v>17</v>
      </c>
      <c r="D279" s="32" t="s">
        <v>116</v>
      </c>
      <c r="E279" s="20" t="s">
        <v>131</v>
      </c>
      <c r="F279" s="20">
        <v>0.28999999999999998</v>
      </c>
      <c r="G279" s="20">
        <v>0.37</v>
      </c>
      <c r="H279" s="20">
        <v>0.97</v>
      </c>
      <c r="I279" s="20">
        <v>0.09</v>
      </c>
      <c r="J279" s="20">
        <v>0.16</v>
      </c>
      <c r="K279" s="20">
        <v>1.8658999999999999</v>
      </c>
      <c r="L279" s="16"/>
      <c r="M279" s="16"/>
      <c r="N279" s="16"/>
      <c r="O279" s="16"/>
      <c r="P279" s="16"/>
      <c r="Q279" s="16"/>
      <c r="R279" s="16"/>
      <c r="S279" s="22"/>
      <c r="T279" s="190"/>
    </row>
    <row r="280" spans="1:20" ht="40.200000000000003" thickBot="1">
      <c r="A280" s="58" t="str">
        <f t="shared" si="4"/>
        <v>白领333</v>
      </c>
      <c r="B280" s="29" t="s">
        <v>22</v>
      </c>
      <c r="C280" s="30" t="s">
        <v>17</v>
      </c>
      <c r="D280" s="32" t="s">
        <v>116</v>
      </c>
      <c r="E280" s="20" t="s">
        <v>144</v>
      </c>
      <c r="F280" s="20">
        <v>0.28999999999999998</v>
      </c>
      <c r="G280" s="20">
        <v>0.52</v>
      </c>
      <c r="H280" s="20">
        <v>0.89</v>
      </c>
      <c r="I280" s="20">
        <v>0.09</v>
      </c>
      <c r="J280" s="20">
        <v>0.04</v>
      </c>
      <c r="K280" s="20">
        <v>1.8271999999999999</v>
      </c>
      <c r="L280" s="16"/>
      <c r="M280" s="16"/>
      <c r="N280" s="16"/>
      <c r="O280" s="16"/>
      <c r="P280" s="16"/>
      <c r="Q280" s="16"/>
      <c r="R280" s="16"/>
      <c r="S280" s="22"/>
      <c r="T280" s="190"/>
    </row>
    <row r="281" spans="1:20" ht="27" thickBot="1">
      <c r="A281" s="58" t="str">
        <f t="shared" si="4"/>
        <v>白领11</v>
      </c>
      <c r="B281" s="29" t="s">
        <v>22</v>
      </c>
      <c r="C281" s="30" t="s">
        <v>17</v>
      </c>
      <c r="D281" s="32" t="s">
        <v>116</v>
      </c>
      <c r="E281" s="20" t="s">
        <v>184</v>
      </c>
      <c r="F281" s="20">
        <v>0.28999999999999998</v>
      </c>
      <c r="G281" s="20">
        <v>0.21</v>
      </c>
      <c r="H281" s="20">
        <v>0.97</v>
      </c>
      <c r="I281" s="20">
        <v>0.17</v>
      </c>
      <c r="J281" s="20">
        <v>0.11</v>
      </c>
      <c r="K281" s="20">
        <v>1.7518</v>
      </c>
      <c r="L281" s="16"/>
      <c r="M281" s="16"/>
      <c r="N281" s="16"/>
      <c r="O281" s="16"/>
      <c r="P281" s="16"/>
      <c r="Q281" s="16"/>
      <c r="R281" s="16"/>
      <c r="S281" s="22"/>
      <c r="T281" s="190"/>
    </row>
    <row r="282" spans="1:20" ht="40.200000000000003" thickBot="1">
      <c r="A282" s="58" t="str">
        <f t="shared" si="4"/>
        <v>白棋1</v>
      </c>
      <c r="B282" s="29" t="s">
        <v>22</v>
      </c>
      <c r="C282" s="30" t="s">
        <v>17</v>
      </c>
      <c r="D282" s="32" t="s">
        <v>116</v>
      </c>
      <c r="E282" s="20" t="s">
        <v>136</v>
      </c>
      <c r="F282" s="20">
        <v>0.28999999999999998</v>
      </c>
      <c r="G282" s="20">
        <v>0.33</v>
      </c>
      <c r="H282" s="20">
        <v>0.97</v>
      </c>
      <c r="I282" s="20">
        <v>0.09</v>
      </c>
      <c r="J282" s="20">
        <v>7.0000000000000007E-2</v>
      </c>
      <c r="K282" s="20">
        <v>1.7428999999999999</v>
      </c>
      <c r="L282" s="16"/>
      <c r="M282" s="16"/>
      <c r="N282" s="16"/>
      <c r="O282" s="16"/>
      <c r="P282" s="16"/>
      <c r="Q282" s="16"/>
      <c r="R282" s="16"/>
      <c r="S282" s="22"/>
      <c r="T282" s="190"/>
    </row>
    <row r="283" spans="1:20" ht="53.4" thickBot="1">
      <c r="A283" s="58" t="str">
        <f t="shared" si="4"/>
        <v>b1111</v>
      </c>
      <c r="B283" s="29" t="s">
        <v>22</v>
      </c>
      <c r="C283" s="30" t="s">
        <v>17</v>
      </c>
      <c r="D283" s="32" t="s">
        <v>116</v>
      </c>
      <c r="E283" s="20" t="s">
        <v>138</v>
      </c>
      <c r="F283" s="20">
        <v>0.28999999999999998</v>
      </c>
      <c r="G283" s="20">
        <v>0.28000000000000003</v>
      </c>
      <c r="H283" s="20">
        <v>0.97</v>
      </c>
      <c r="I283" s="20">
        <v>0.09</v>
      </c>
      <c r="J283" s="20">
        <v>0.11</v>
      </c>
      <c r="K283" s="20">
        <v>1.7357</v>
      </c>
      <c r="L283" s="16"/>
      <c r="M283" s="16"/>
      <c r="N283" s="16"/>
      <c r="O283" s="16"/>
      <c r="P283" s="16"/>
      <c r="Q283" s="16"/>
      <c r="R283" s="16"/>
      <c r="S283" s="22"/>
      <c r="T283" s="190"/>
    </row>
    <row r="284" spans="1:20" ht="40.200000000000003" thickBot="1">
      <c r="A284" s="58" t="str">
        <f t="shared" si="4"/>
        <v>bb1</v>
      </c>
      <c r="B284" s="29" t="s">
        <v>22</v>
      </c>
      <c r="C284" s="30" t="s">
        <v>17</v>
      </c>
      <c r="D284" s="32" t="s">
        <v>116</v>
      </c>
      <c r="E284" s="20" t="s">
        <v>124</v>
      </c>
      <c r="F284" s="20">
        <v>0.28999999999999998</v>
      </c>
      <c r="G284" s="20">
        <v>0.3</v>
      </c>
      <c r="H284" s="20">
        <v>0.97</v>
      </c>
      <c r="I284" s="20">
        <v>0.09</v>
      </c>
      <c r="J284" s="20">
        <v>0.08</v>
      </c>
      <c r="K284" s="20">
        <v>1.7272000000000001</v>
      </c>
      <c r="L284" s="16"/>
      <c r="M284" s="16"/>
      <c r="N284" s="16"/>
      <c r="O284" s="16"/>
      <c r="P284" s="16"/>
      <c r="Q284" s="16"/>
      <c r="R284" s="16"/>
      <c r="S284" s="22"/>
      <c r="T284" s="190"/>
    </row>
    <row r="285" spans="1:20" ht="53.4" thickBot="1">
      <c r="A285" s="58" t="str">
        <f t="shared" si="4"/>
        <v>BLLL1</v>
      </c>
      <c r="B285" s="29" t="s">
        <v>22</v>
      </c>
      <c r="C285" s="30" t="s">
        <v>17</v>
      </c>
      <c r="D285" s="32" t="s">
        <v>116</v>
      </c>
      <c r="E285" s="20" t="s">
        <v>190</v>
      </c>
      <c r="F285" s="20">
        <v>0.28999999999999998</v>
      </c>
      <c r="G285" s="20">
        <v>0.26</v>
      </c>
      <c r="H285" s="20">
        <v>0.97</v>
      </c>
      <c r="I285" s="20">
        <v>0.09</v>
      </c>
      <c r="J285" s="20">
        <v>0.12</v>
      </c>
      <c r="K285" s="20">
        <v>1.7191000000000001</v>
      </c>
      <c r="L285" s="16"/>
      <c r="M285" s="16"/>
      <c r="N285" s="16"/>
      <c r="O285" s="16"/>
      <c r="P285" s="16"/>
      <c r="Q285" s="16"/>
      <c r="R285" s="16"/>
      <c r="S285" s="22"/>
      <c r="T285" s="190"/>
    </row>
    <row r="286" spans="1:20" ht="27" thickBot="1">
      <c r="A286" s="58" t="str">
        <f t="shared" si="4"/>
        <v>白领22</v>
      </c>
      <c r="B286" s="29" t="s">
        <v>22</v>
      </c>
      <c r="C286" s="30" t="s">
        <v>17</v>
      </c>
      <c r="D286" s="32" t="s">
        <v>116</v>
      </c>
      <c r="E286" s="20" t="s">
        <v>185</v>
      </c>
      <c r="F286" s="20">
        <v>0.28999999999999998</v>
      </c>
      <c r="G286" s="20">
        <v>0.23</v>
      </c>
      <c r="H286" s="20">
        <v>0.89</v>
      </c>
      <c r="I286" s="20">
        <v>0.17</v>
      </c>
      <c r="J286" s="20">
        <v>0.11</v>
      </c>
      <c r="K286" s="20">
        <v>1.6892</v>
      </c>
      <c r="L286" s="16"/>
      <c r="M286" s="16"/>
      <c r="N286" s="16"/>
      <c r="O286" s="16"/>
      <c r="P286" s="16"/>
      <c r="Q286" s="16"/>
      <c r="R286" s="16"/>
      <c r="S286" s="22"/>
      <c r="T286" s="190"/>
    </row>
    <row r="287" spans="1:20" ht="40.200000000000003" thickBot="1">
      <c r="A287" s="58" t="str">
        <f t="shared" si="4"/>
        <v>bb2</v>
      </c>
      <c r="B287" s="29" t="s">
        <v>22</v>
      </c>
      <c r="C287" s="30" t="s">
        <v>17</v>
      </c>
      <c r="D287" s="32" t="s">
        <v>116</v>
      </c>
      <c r="E287" s="20" t="s">
        <v>142</v>
      </c>
      <c r="F287" s="20">
        <v>0.28999999999999998</v>
      </c>
      <c r="G287" s="20">
        <v>0.3</v>
      </c>
      <c r="H287" s="20">
        <v>0.89</v>
      </c>
      <c r="I287" s="20">
        <v>0.09</v>
      </c>
      <c r="J287" s="20">
        <v>0.09</v>
      </c>
      <c r="K287" s="20">
        <v>1.661</v>
      </c>
      <c r="L287" s="16"/>
      <c r="M287" s="16"/>
      <c r="N287" s="16"/>
      <c r="O287" s="16"/>
      <c r="P287" s="16"/>
      <c r="Q287" s="16"/>
      <c r="R287" s="16"/>
      <c r="S287" s="22"/>
      <c r="T287" s="190"/>
    </row>
    <row r="288" spans="1:20" ht="53.4" thickBot="1">
      <c r="A288" s="58" t="str">
        <f t="shared" si="4"/>
        <v>白二</v>
      </c>
      <c r="B288" s="29" t="s">
        <v>22</v>
      </c>
      <c r="C288" s="30" t="s">
        <v>17</v>
      </c>
      <c r="D288" s="32" t="s">
        <v>116</v>
      </c>
      <c r="E288" s="20" t="s">
        <v>137</v>
      </c>
      <c r="F288" s="20">
        <v>0.28999999999999998</v>
      </c>
      <c r="G288" s="20">
        <v>0.27</v>
      </c>
      <c r="H288" s="20">
        <v>0.89</v>
      </c>
      <c r="I288" s="20">
        <v>0.09</v>
      </c>
      <c r="J288" s="20">
        <v>0.11</v>
      </c>
      <c r="K288" s="20">
        <v>1.6566000000000001</v>
      </c>
      <c r="L288" s="16"/>
      <c r="M288" s="16"/>
      <c r="N288" s="16"/>
      <c r="O288" s="16"/>
      <c r="P288" s="16"/>
      <c r="Q288" s="16"/>
      <c r="R288" s="16"/>
      <c r="S288" s="22"/>
      <c r="T288" s="190"/>
    </row>
    <row r="289" spans="1:20" ht="40.200000000000003" thickBot="1">
      <c r="A289" s="58" t="str">
        <f t="shared" si="4"/>
        <v>BL2</v>
      </c>
      <c r="B289" s="29" t="s">
        <v>22</v>
      </c>
      <c r="C289" s="30" t="s">
        <v>17</v>
      </c>
      <c r="D289" s="32" t="s">
        <v>116</v>
      </c>
      <c r="E289" s="20" t="s">
        <v>135</v>
      </c>
      <c r="F289" s="20">
        <v>0.28999999999999998</v>
      </c>
      <c r="G289" s="20">
        <v>0.17</v>
      </c>
      <c r="H289" s="20">
        <v>0.97</v>
      </c>
      <c r="I289" s="20">
        <v>0.17</v>
      </c>
      <c r="J289" s="20">
        <v>0.06</v>
      </c>
      <c r="K289" s="20">
        <v>1.6564000000000001</v>
      </c>
      <c r="L289" s="16"/>
      <c r="M289" s="16"/>
      <c r="N289" s="16"/>
      <c r="O289" s="16"/>
      <c r="P289" s="16"/>
      <c r="Q289" s="16"/>
      <c r="R289" s="16"/>
      <c r="S289" s="22"/>
      <c r="T289" s="190"/>
    </row>
    <row r="290" spans="1:20" ht="53.4" thickBot="1">
      <c r="A290" s="58" t="str">
        <f t="shared" si="4"/>
        <v>白一</v>
      </c>
      <c r="B290" s="29" t="s">
        <v>22</v>
      </c>
      <c r="C290" s="30" t="s">
        <v>17</v>
      </c>
      <c r="D290" s="32" t="s">
        <v>116</v>
      </c>
      <c r="E290" s="20" t="s">
        <v>145</v>
      </c>
      <c r="F290" s="20">
        <v>0.28999999999999998</v>
      </c>
      <c r="G290" s="20">
        <v>0.22</v>
      </c>
      <c r="H290" s="20">
        <v>0.97</v>
      </c>
      <c r="I290" s="20">
        <v>0.09</v>
      </c>
      <c r="J290" s="20">
        <v>7.0000000000000007E-2</v>
      </c>
      <c r="K290" s="20">
        <v>1.6333</v>
      </c>
      <c r="L290" s="16"/>
      <c r="M290" s="16"/>
      <c r="N290" s="16"/>
      <c r="O290" s="16"/>
      <c r="P290" s="16"/>
      <c r="Q290" s="16"/>
      <c r="R290" s="16"/>
      <c r="S290" s="22"/>
      <c r="T290" s="190"/>
    </row>
    <row r="291" spans="1:20" ht="53.4" thickBot="1">
      <c r="A291" s="58" t="str">
        <f t="shared" si="4"/>
        <v>b1121</v>
      </c>
      <c r="B291" s="29" t="s">
        <v>22</v>
      </c>
      <c r="C291" s="30" t="s">
        <v>17</v>
      </c>
      <c r="D291" s="32" t="s">
        <v>116</v>
      </c>
      <c r="E291" s="20" t="s">
        <v>141</v>
      </c>
      <c r="F291" s="20">
        <v>0.28999999999999998</v>
      </c>
      <c r="G291" s="20">
        <v>0.21</v>
      </c>
      <c r="H291" s="20">
        <v>0.97</v>
      </c>
      <c r="I291" s="20">
        <v>0.09</v>
      </c>
      <c r="J291" s="20">
        <v>0.06</v>
      </c>
      <c r="K291" s="20">
        <v>1.6160000000000001</v>
      </c>
      <c r="L291" s="16"/>
      <c r="M291" s="16"/>
      <c r="N291" s="16"/>
      <c r="O291" s="16"/>
      <c r="P291" s="16"/>
      <c r="Q291" s="16"/>
      <c r="R291" s="16"/>
      <c r="S291" s="22"/>
      <c r="T291" s="190"/>
    </row>
    <row r="292" spans="1:20" ht="40.200000000000003" thickBot="1">
      <c r="A292" s="58" t="str">
        <f t="shared" si="4"/>
        <v>BL3a</v>
      </c>
      <c r="B292" s="29" t="s">
        <v>22</v>
      </c>
      <c r="C292" s="30" t="s">
        <v>17</v>
      </c>
      <c r="D292" s="32" t="s">
        <v>116</v>
      </c>
      <c r="E292" s="20" t="s">
        <v>150</v>
      </c>
      <c r="F292" s="20">
        <v>0.28999999999999998</v>
      </c>
      <c r="G292" s="20">
        <v>0.17</v>
      </c>
      <c r="H292" s="20">
        <v>0.89</v>
      </c>
      <c r="I292" s="20">
        <v>0.17</v>
      </c>
      <c r="J292" s="20">
        <v>0.06</v>
      </c>
      <c r="K292" s="20">
        <v>1.5792999999999999</v>
      </c>
      <c r="L292" s="16"/>
      <c r="M292" s="16"/>
      <c r="N292" s="16"/>
      <c r="O292" s="16"/>
      <c r="P292" s="16"/>
      <c r="Q292" s="16"/>
      <c r="R292" s="16"/>
      <c r="S292" s="22"/>
      <c r="T292" s="190"/>
    </row>
    <row r="293" spans="1:20" ht="40.200000000000003" thickBot="1">
      <c r="A293" s="58" t="str">
        <f t="shared" si="4"/>
        <v>乙12</v>
      </c>
      <c r="B293" s="29" t="s">
        <v>22</v>
      </c>
      <c r="C293" s="30" t="s">
        <v>17</v>
      </c>
      <c r="D293" s="32" t="s">
        <v>116</v>
      </c>
      <c r="E293" s="20" t="s">
        <v>140</v>
      </c>
      <c r="F293" s="20">
        <v>0.28999999999999998</v>
      </c>
      <c r="G293" s="20">
        <v>0.17</v>
      </c>
      <c r="H293" s="20">
        <v>0.97</v>
      </c>
      <c r="I293" s="20">
        <v>0.09</v>
      </c>
      <c r="J293" s="20">
        <v>0.05</v>
      </c>
      <c r="K293" s="20">
        <v>1.5669</v>
      </c>
      <c r="L293" s="16"/>
      <c r="M293" s="16"/>
      <c r="N293" s="16"/>
      <c r="O293" s="16"/>
      <c r="P293" s="16"/>
      <c r="Q293" s="16"/>
      <c r="R293" s="16"/>
      <c r="S293" s="22"/>
      <c r="T293" s="190"/>
    </row>
    <row r="294" spans="1:20" ht="40.200000000000003" thickBot="1">
      <c r="A294" s="58" t="str">
        <f t="shared" si="4"/>
        <v>1白领</v>
      </c>
      <c r="B294" s="29" t="s">
        <v>22</v>
      </c>
      <c r="C294" s="30" t="s">
        <v>17</v>
      </c>
      <c r="D294" s="32" t="s">
        <v>116</v>
      </c>
      <c r="E294" s="20" t="s">
        <v>186</v>
      </c>
      <c r="F294" s="20">
        <v>0.28999999999999998</v>
      </c>
      <c r="G294" s="20">
        <v>0.11</v>
      </c>
      <c r="H294" s="20">
        <v>0.97</v>
      </c>
      <c r="I294" s="20">
        <v>0.09</v>
      </c>
      <c r="J294" s="20">
        <v>0.11</v>
      </c>
      <c r="K294" s="20">
        <v>1.5576000000000001</v>
      </c>
      <c r="L294" s="16"/>
      <c r="M294" s="16"/>
      <c r="N294" s="16"/>
      <c r="O294" s="16"/>
      <c r="P294" s="16"/>
      <c r="Q294" s="16"/>
      <c r="R294" s="16"/>
      <c r="S294" s="22"/>
      <c r="T294" s="190"/>
    </row>
    <row r="295" spans="1:20" ht="53.4" thickBot="1">
      <c r="A295" s="58" t="str">
        <f t="shared" si="4"/>
        <v>b113</v>
      </c>
      <c r="B295" s="29" t="s">
        <v>22</v>
      </c>
      <c r="C295" s="30" t="s">
        <v>17</v>
      </c>
      <c r="D295" s="32" t="s">
        <v>116</v>
      </c>
      <c r="E295" s="20" t="s">
        <v>143</v>
      </c>
      <c r="F295" s="20">
        <v>0.28999999999999998</v>
      </c>
      <c r="G295" s="20">
        <v>0.21</v>
      </c>
      <c r="H295" s="20">
        <v>0.89</v>
      </c>
      <c r="I295" s="20">
        <v>0.09</v>
      </c>
      <c r="J295" s="20">
        <v>0.05</v>
      </c>
      <c r="K295" s="20">
        <v>1.5378000000000001</v>
      </c>
      <c r="L295" s="16"/>
      <c r="M295" s="16"/>
      <c r="N295" s="16"/>
      <c r="O295" s="16"/>
      <c r="P295" s="16"/>
      <c r="Q295" s="16"/>
      <c r="R295" s="16"/>
      <c r="S295" s="22"/>
      <c r="T295" s="190"/>
    </row>
    <row r="296" spans="1:20" ht="40.200000000000003" thickBot="1">
      <c r="A296" s="58" t="str">
        <f t="shared" si="4"/>
        <v>2白</v>
      </c>
      <c r="B296" s="29" t="s">
        <v>22</v>
      </c>
      <c r="C296" s="30" t="s">
        <v>17</v>
      </c>
      <c r="D296" s="32" t="s">
        <v>116</v>
      </c>
      <c r="E296" s="20" t="s">
        <v>191</v>
      </c>
      <c r="F296" s="20">
        <v>0.28999999999999998</v>
      </c>
      <c r="G296" s="20">
        <v>0.08</v>
      </c>
      <c r="H296" s="20">
        <v>0.97</v>
      </c>
      <c r="I296" s="20">
        <v>0.09</v>
      </c>
      <c r="J296" s="20">
        <v>0.11</v>
      </c>
      <c r="K296" s="20">
        <v>1.5306999999999999</v>
      </c>
      <c r="L296" s="16"/>
      <c r="M296" s="16"/>
      <c r="N296" s="16"/>
      <c r="O296" s="16"/>
      <c r="P296" s="16"/>
      <c r="Q296" s="16"/>
      <c r="R296" s="16"/>
      <c r="S296" s="22"/>
      <c r="T296" s="190"/>
    </row>
    <row r="297" spans="1:20" ht="27" thickBot="1">
      <c r="A297" s="58" t="str">
        <f t="shared" si="4"/>
        <v>白2</v>
      </c>
      <c r="B297" s="29" t="s">
        <v>22</v>
      </c>
      <c r="C297" s="30" t="s">
        <v>17</v>
      </c>
      <c r="D297" s="32" t="s">
        <v>116</v>
      </c>
      <c r="E297" s="20" t="s">
        <v>151</v>
      </c>
      <c r="F297" s="20">
        <v>0.28999999999999998</v>
      </c>
      <c r="G297" s="20">
        <v>0.12</v>
      </c>
      <c r="H297" s="20">
        <v>0.89</v>
      </c>
      <c r="I297" s="20">
        <v>0.09</v>
      </c>
      <c r="J297" s="20">
        <v>0.12</v>
      </c>
      <c r="K297" s="20">
        <v>1.5004</v>
      </c>
      <c r="L297" s="16"/>
      <c r="M297" s="16"/>
      <c r="N297" s="16"/>
      <c r="O297" s="16"/>
      <c r="P297" s="16"/>
      <c r="Q297" s="16"/>
      <c r="R297" s="16"/>
      <c r="S297" s="22"/>
      <c r="T297" s="190"/>
    </row>
    <row r="298" spans="1:20" ht="27" thickBot="1">
      <c r="A298" s="58" t="str">
        <f t="shared" si="4"/>
        <v>白1</v>
      </c>
      <c r="B298" s="29" t="s">
        <v>22</v>
      </c>
      <c r="C298" s="30" t="s">
        <v>17</v>
      </c>
      <c r="D298" s="32" t="s">
        <v>116</v>
      </c>
      <c r="E298" s="20" t="s">
        <v>146</v>
      </c>
      <c r="F298" s="20">
        <v>0.28999999999999998</v>
      </c>
      <c r="G298" s="20">
        <v>0.08</v>
      </c>
      <c r="H298" s="20">
        <v>0.97</v>
      </c>
      <c r="I298" s="20">
        <v>0.09</v>
      </c>
      <c r="J298" s="20">
        <v>0.06</v>
      </c>
      <c r="K298" s="20">
        <v>1.482</v>
      </c>
      <c r="L298" s="16"/>
      <c r="M298" s="16"/>
      <c r="N298" s="16"/>
      <c r="O298" s="16"/>
      <c r="P298" s="16"/>
      <c r="Q298" s="16"/>
      <c r="R298" s="16"/>
      <c r="S298" s="22"/>
      <c r="T298" s="190"/>
    </row>
    <row r="299" spans="1:20" ht="53.4" thickBot="1">
      <c r="A299" s="58" t="str">
        <f t="shared" si="4"/>
        <v>bbb2</v>
      </c>
      <c r="B299" s="29" t="s">
        <v>22</v>
      </c>
      <c r="C299" s="30" t="s">
        <v>17</v>
      </c>
      <c r="D299" s="32" t="s">
        <v>116</v>
      </c>
      <c r="E299" s="20" t="s">
        <v>147</v>
      </c>
      <c r="F299" s="20">
        <v>0.28999999999999998</v>
      </c>
      <c r="G299" s="20">
        <v>0</v>
      </c>
      <c r="H299" s="20">
        <v>0.97</v>
      </c>
      <c r="I299" s="20">
        <v>0.09</v>
      </c>
      <c r="J299" s="20">
        <v>0.09</v>
      </c>
      <c r="K299" s="20">
        <v>1.4347000000000001</v>
      </c>
      <c r="L299" s="16"/>
      <c r="M299" s="16"/>
      <c r="N299" s="16"/>
      <c r="O299" s="16"/>
      <c r="P299" s="16"/>
      <c r="Q299" s="16"/>
      <c r="R299" s="16"/>
      <c r="S299" s="22"/>
      <c r="T299" s="190"/>
    </row>
    <row r="300" spans="1:20" ht="40.200000000000003" thickBot="1">
      <c r="A300" s="58" t="str">
        <f t="shared" si="4"/>
        <v>1白</v>
      </c>
      <c r="B300" s="29" t="s">
        <v>22</v>
      </c>
      <c r="C300" s="30" t="s">
        <v>17</v>
      </c>
      <c r="D300" s="32" t="s">
        <v>116</v>
      </c>
      <c r="E300" s="20" t="s">
        <v>192</v>
      </c>
      <c r="F300" s="20">
        <v>0.28999999999999998</v>
      </c>
      <c r="G300" s="20">
        <v>0</v>
      </c>
      <c r="H300" s="20">
        <v>0.97</v>
      </c>
      <c r="I300" s="20">
        <v>0.09</v>
      </c>
      <c r="J300" s="20">
        <v>0.09</v>
      </c>
      <c r="K300" s="20">
        <v>1.4347000000000001</v>
      </c>
      <c r="L300" s="16"/>
      <c r="M300" s="16"/>
      <c r="N300" s="16"/>
      <c r="O300" s="16"/>
      <c r="P300" s="16"/>
      <c r="Q300" s="16"/>
      <c r="R300" s="16"/>
      <c r="S300" s="22"/>
      <c r="T300" s="190"/>
    </row>
    <row r="301" spans="1:20" ht="27" thickBot="1">
      <c r="A301" s="58" t="str">
        <f t="shared" si="4"/>
        <v>bl3</v>
      </c>
      <c r="B301" s="29" t="s">
        <v>22</v>
      </c>
      <c r="C301" s="30" t="s">
        <v>17</v>
      </c>
      <c r="D301" s="32" t="s">
        <v>116</v>
      </c>
      <c r="E301" s="20" t="s">
        <v>189</v>
      </c>
      <c r="F301" s="20">
        <v>0.28999999999999998</v>
      </c>
      <c r="G301" s="20">
        <v>0.08</v>
      </c>
      <c r="H301" s="20">
        <v>0.89</v>
      </c>
      <c r="I301" s="20">
        <v>0.09</v>
      </c>
      <c r="J301" s="20">
        <v>0.06</v>
      </c>
      <c r="K301" s="20">
        <v>1.4075</v>
      </c>
      <c r="L301" s="16"/>
      <c r="M301" s="16"/>
      <c r="N301" s="16"/>
      <c r="O301" s="16"/>
      <c r="P301" s="16"/>
      <c r="Q301" s="16"/>
      <c r="R301" s="16"/>
      <c r="S301" s="22"/>
      <c r="T301" s="190"/>
    </row>
    <row r="302" spans="1:20" ht="53.4" thickBot="1">
      <c r="A302" s="58" t="str">
        <f t="shared" si="4"/>
        <v>BLLL2</v>
      </c>
      <c r="B302" s="29" t="s">
        <v>22</v>
      </c>
      <c r="C302" s="30" t="s">
        <v>17</v>
      </c>
      <c r="D302" s="32" t="s">
        <v>116</v>
      </c>
      <c r="E302" s="20" t="s">
        <v>193</v>
      </c>
      <c r="F302" s="20">
        <v>0.28999999999999998</v>
      </c>
      <c r="G302" s="20">
        <v>0</v>
      </c>
      <c r="H302" s="20">
        <v>0.97</v>
      </c>
      <c r="I302" s="20">
        <v>0.09</v>
      </c>
      <c r="J302" s="20">
        <v>0.05</v>
      </c>
      <c r="K302" s="20">
        <v>1.3967000000000001</v>
      </c>
      <c r="L302" s="16"/>
      <c r="M302" s="16"/>
      <c r="N302" s="16"/>
      <c r="O302" s="16"/>
      <c r="P302" s="16"/>
      <c r="Q302" s="16"/>
      <c r="R302" s="16"/>
      <c r="S302" s="22"/>
      <c r="T302" s="190"/>
    </row>
    <row r="303" spans="1:20" ht="40.200000000000003" thickBot="1">
      <c r="A303" s="58" t="str">
        <f t="shared" si="4"/>
        <v>22</v>
      </c>
      <c r="B303" s="29" t="s">
        <v>22</v>
      </c>
      <c r="C303" s="30" t="s">
        <v>17</v>
      </c>
      <c r="D303" s="32" t="s">
        <v>116</v>
      </c>
      <c r="E303" s="20" t="s">
        <v>211</v>
      </c>
      <c r="F303" s="20">
        <v>0.28999999999999998</v>
      </c>
      <c r="G303" s="20">
        <v>0</v>
      </c>
      <c r="H303" s="20">
        <v>0.97</v>
      </c>
      <c r="I303" s="20">
        <v>0.09</v>
      </c>
      <c r="J303" s="20">
        <v>0.05</v>
      </c>
      <c r="K303" s="20">
        <v>1.3967000000000001</v>
      </c>
      <c r="L303" s="16"/>
      <c r="M303" s="16"/>
      <c r="N303" s="16"/>
      <c r="O303" s="16"/>
      <c r="P303" s="16"/>
      <c r="Q303" s="16"/>
      <c r="R303" s="16"/>
      <c r="S303" s="22"/>
      <c r="T303" s="190"/>
    </row>
    <row r="304" spans="1:20" ht="27" thickBot="1">
      <c r="A304" s="58" t="str">
        <f t="shared" si="4"/>
        <v>白领B</v>
      </c>
      <c r="B304" s="29" t="s">
        <v>22</v>
      </c>
      <c r="C304" s="30" t="s">
        <v>17</v>
      </c>
      <c r="D304" s="32" t="s">
        <v>116</v>
      </c>
      <c r="E304" s="20" t="s">
        <v>194</v>
      </c>
      <c r="F304" s="20">
        <v>0.28999999999999998</v>
      </c>
      <c r="G304" s="20">
        <v>0</v>
      </c>
      <c r="H304" s="20">
        <v>0.97</v>
      </c>
      <c r="I304" s="20">
        <v>0.09</v>
      </c>
      <c r="J304" s="20">
        <v>0.05</v>
      </c>
      <c r="K304" s="20">
        <v>1.3940999999999999</v>
      </c>
      <c r="L304" s="16"/>
      <c r="M304" s="16"/>
      <c r="N304" s="16"/>
      <c r="O304" s="16"/>
      <c r="P304" s="16"/>
      <c r="Q304" s="16"/>
      <c r="R304" s="16"/>
      <c r="S304" s="22"/>
      <c r="T304" s="190"/>
    </row>
    <row r="305" spans="1:20" ht="40.200000000000003" thickBot="1">
      <c r="A305" s="58" t="str">
        <f t="shared" si="4"/>
        <v>白兰2</v>
      </c>
      <c r="B305" s="29" t="s">
        <v>22</v>
      </c>
      <c r="C305" s="30" t="s">
        <v>17</v>
      </c>
      <c r="D305" s="32" t="s">
        <v>116</v>
      </c>
      <c r="E305" s="59" t="s">
        <v>149</v>
      </c>
      <c r="F305" s="20">
        <v>0.28999999999999998</v>
      </c>
      <c r="G305" s="20">
        <v>0</v>
      </c>
      <c r="H305" s="20">
        <v>0.97</v>
      </c>
      <c r="I305" s="20">
        <v>0.09</v>
      </c>
      <c r="J305" s="20">
        <v>0.05</v>
      </c>
      <c r="K305" s="20">
        <v>1.393</v>
      </c>
      <c r="L305" s="16"/>
      <c r="M305" s="16"/>
      <c r="N305" s="16"/>
      <c r="O305" s="16"/>
      <c r="P305" s="16"/>
      <c r="Q305" s="16"/>
      <c r="R305" s="16"/>
      <c r="S305" s="22"/>
      <c r="T305" s="190"/>
    </row>
    <row r="306" spans="1:20" ht="40.200000000000003" thickBot="1">
      <c r="A306" s="58" t="str">
        <f t="shared" si="4"/>
        <v>22领白</v>
      </c>
      <c r="B306" s="29" t="s">
        <v>22</v>
      </c>
      <c r="C306" s="30" t="s">
        <v>17</v>
      </c>
      <c r="D306" s="32" t="s">
        <v>116</v>
      </c>
      <c r="E306" s="20" t="s">
        <v>148</v>
      </c>
      <c r="F306" s="20">
        <v>0.28999999999999998</v>
      </c>
      <c r="G306" s="20">
        <v>0</v>
      </c>
      <c r="H306" s="20">
        <v>0.97</v>
      </c>
      <c r="I306" s="20">
        <v>0.09</v>
      </c>
      <c r="J306" s="20">
        <v>0.05</v>
      </c>
      <c r="K306" s="20">
        <v>1.39</v>
      </c>
      <c r="L306" s="16"/>
      <c r="M306" s="16"/>
      <c r="N306" s="16"/>
      <c r="O306" s="16"/>
      <c r="P306" s="16"/>
      <c r="Q306" s="16"/>
      <c r="R306" s="16"/>
      <c r="S306" s="22"/>
      <c r="T306" s="190"/>
    </row>
    <row r="307" spans="1:20" ht="53.4" thickBot="1">
      <c r="A307" s="58" t="str">
        <f t="shared" si="4"/>
        <v>bbb3</v>
      </c>
      <c r="B307" s="29" t="s">
        <v>22</v>
      </c>
      <c r="C307" s="30" t="s">
        <v>17</v>
      </c>
      <c r="D307" s="32" t="s">
        <v>116</v>
      </c>
      <c r="E307" s="20" t="s">
        <v>152</v>
      </c>
      <c r="F307" s="20">
        <v>0.28999999999999998</v>
      </c>
      <c r="G307" s="20">
        <v>0</v>
      </c>
      <c r="H307" s="20">
        <v>0.89</v>
      </c>
      <c r="I307" s="20">
        <v>0.09</v>
      </c>
      <c r="J307" s="20">
        <v>0.09</v>
      </c>
      <c r="K307" s="20">
        <v>1.3539000000000001</v>
      </c>
      <c r="L307" s="16"/>
      <c r="M307" s="16"/>
      <c r="N307" s="16"/>
      <c r="O307" s="16"/>
      <c r="P307" s="16"/>
      <c r="Q307" s="16"/>
      <c r="R307" s="16"/>
      <c r="S307" s="22"/>
      <c r="T307" s="190"/>
    </row>
    <row r="308" spans="1:20" ht="40.200000000000003" thickBot="1">
      <c r="A308" s="58" t="str">
        <f t="shared" si="4"/>
        <v>白白3</v>
      </c>
      <c r="B308" s="29" t="s">
        <v>22</v>
      </c>
      <c r="C308" s="30" t="s">
        <v>17</v>
      </c>
      <c r="D308" s="32" t="s">
        <v>116</v>
      </c>
      <c r="E308" s="20" t="s">
        <v>154</v>
      </c>
      <c r="F308" s="20">
        <v>0.28999999999999998</v>
      </c>
      <c r="G308" s="20">
        <v>0.7</v>
      </c>
      <c r="H308" s="20">
        <v>0.22</v>
      </c>
      <c r="I308" s="20">
        <v>0.09</v>
      </c>
      <c r="J308" s="20">
        <v>0.05</v>
      </c>
      <c r="K308" s="20">
        <v>1.3473999999999999</v>
      </c>
      <c r="L308" s="16"/>
      <c r="M308" s="16"/>
      <c r="N308" s="16"/>
      <c r="O308" s="16"/>
      <c r="P308" s="16"/>
      <c r="Q308" s="16"/>
      <c r="R308" s="16"/>
      <c r="S308" s="22"/>
      <c r="T308" s="190"/>
    </row>
    <row r="309" spans="1:20" ht="40.200000000000003" thickBot="1">
      <c r="A309" s="58" t="str">
        <f t="shared" si="4"/>
        <v>2blbl</v>
      </c>
      <c r="B309" s="29" t="s">
        <v>22</v>
      </c>
      <c r="C309" s="30" t="s">
        <v>17</v>
      </c>
      <c r="D309" s="32" t="s">
        <v>116</v>
      </c>
      <c r="E309" s="20" t="s">
        <v>188</v>
      </c>
      <c r="F309" s="20">
        <v>0.28999999999999998</v>
      </c>
      <c r="G309" s="20">
        <v>0</v>
      </c>
      <c r="H309" s="20">
        <v>0.97</v>
      </c>
      <c r="I309" s="20">
        <v>0.09</v>
      </c>
      <c r="J309" s="20">
        <v>0</v>
      </c>
      <c r="K309" s="20">
        <v>1.3431999999999999</v>
      </c>
      <c r="L309" s="16"/>
      <c r="M309" s="16"/>
      <c r="N309" s="16"/>
      <c r="O309" s="16"/>
      <c r="P309" s="16"/>
      <c r="Q309" s="16"/>
      <c r="R309" s="16"/>
      <c r="S309" s="22"/>
      <c r="T309" s="190"/>
    </row>
    <row r="310" spans="1:20" ht="40.200000000000003" thickBot="1">
      <c r="A310" s="58" t="str">
        <f t="shared" si="4"/>
        <v>白兰3</v>
      </c>
      <c r="B310" s="29" t="s">
        <v>22</v>
      </c>
      <c r="C310" s="30" t="s">
        <v>17</v>
      </c>
      <c r="D310" s="32" t="s">
        <v>116</v>
      </c>
      <c r="E310" s="59" t="s">
        <v>153</v>
      </c>
      <c r="F310" s="20">
        <v>0.28999999999999998</v>
      </c>
      <c r="G310" s="20">
        <v>0</v>
      </c>
      <c r="H310" s="20">
        <v>0.89</v>
      </c>
      <c r="I310" s="20">
        <v>0.09</v>
      </c>
      <c r="J310" s="20">
        <v>0.05</v>
      </c>
      <c r="K310" s="20">
        <v>1.3140000000000001</v>
      </c>
      <c r="L310" s="16"/>
      <c r="M310" s="16"/>
      <c r="N310" s="16"/>
      <c r="O310" s="16"/>
      <c r="P310" s="16"/>
      <c r="Q310" s="16"/>
      <c r="R310" s="16"/>
      <c r="S310" s="22"/>
      <c r="T310" s="190"/>
    </row>
    <row r="311" spans="1:20" ht="40.200000000000003" thickBot="1">
      <c r="A311" s="58" t="str">
        <f t="shared" si="4"/>
        <v>1商</v>
      </c>
      <c r="B311" s="29" t="s">
        <v>22</v>
      </c>
      <c r="C311" s="30" t="s">
        <v>17</v>
      </c>
      <c r="D311" s="32" t="s">
        <v>155</v>
      </c>
      <c r="E311" s="20" t="s">
        <v>195</v>
      </c>
      <c r="F311" s="20">
        <v>0.25</v>
      </c>
      <c r="G311" s="20">
        <v>0.17</v>
      </c>
      <c r="H311" s="20">
        <v>3.16</v>
      </c>
      <c r="I311" s="20">
        <v>0.22</v>
      </c>
      <c r="J311" s="20">
        <v>0.14000000000000001</v>
      </c>
      <c r="K311" s="20">
        <v>3.9422999999999999</v>
      </c>
      <c r="L311" s="16"/>
      <c r="M311" s="16"/>
      <c r="N311" s="16"/>
      <c r="O311" s="16"/>
      <c r="P311" s="16"/>
      <c r="Q311" s="16"/>
      <c r="R311" s="16"/>
      <c r="S311" s="22"/>
      <c r="T311" s="190"/>
    </row>
    <row r="312" spans="1:20" ht="27" thickBot="1">
      <c r="A312" s="58" t="str">
        <f t="shared" si="4"/>
        <v>S2</v>
      </c>
      <c r="B312" s="29" t="s">
        <v>22</v>
      </c>
      <c r="C312" s="30" t="s">
        <v>17</v>
      </c>
      <c r="D312" s="32" t="s">
        <v>155</v>
      </c>
      <c r="E312" s="20" t="s">
        <v>156</v>
      </c>
      <c r="F312" s="20">
        <v>0.25</v>
      </c>
      <c r="G312" s="20">
        <v>0.15</v>
      </c>
      <c r="H312" s="20">
        <v>3.16</v>
      </c>
      <c r="I312" s="20">
        <v>0.22</v>
      </c>
      <c r="J312" s="20">
        <v>0.15</v>
      </c>
      <c r="K312" s="20">
        <v>3.9272999999999998</v>
      </c>
      <c r="L312" s="16"/>
      <c r="M312" s="16"/>
      <c r="N312" s="16"/>
      <c r="O312" s="16"/>
      <c r="P312" s="16"/>
      <c r="Q312" s="16"/>
      <c r="R312" s="16"/>
      <c r="S312" s="22"/>
      <c r="T312" s="190"/>
    </row>
    <row r="313" spans="1:20" ht="40.200000000000003" thickBot="1">
      <c r="A313" s="58" t="str">
        <f t="shared" si="4"/>
        <v>商琴2</v>
      </c>
      <c r="B313" s="29" t="s">
        <v>22</v>
      </c>
      <c r="C313" s="30" t="s">
        <v>17</v>
      </c>
      <c r="D313" s="32" t="s">
        <v>155</v>
      </c>
      <c r="E313" s="20" t="s">
        <v>157</v>
      </c>
      <c r="F313" s="20">
        <v>0.25</v>
      </c>
      <c r="G313" s="20">
        <v>0.43</v>
      </c>
      <c r="H313" s="20">
        <v>2.5299999999999998</v>
      </c>
      <c r="I313" s="20">
        <v>0.22</v>
      </c>
      <c r="J313" s="20">
        <v>0.14000000000000001</v>
      </c>
      <c r="K313" s="20">
        <v>3.5672000000000001</v>
      </c>
      <c r="L313" s="16"/>
      <c r="M313" s="16"/>
      <c r="N313" s="16"/>
      <c r="O313" s="16"/>
      <c r="P313" s="16"/>
      <c r="Q313" s="16"/>
      <c r="R313" s="16"/>
      <c r="S313" s="22"/>
      <c r="T313" s="190"/>
    </row>
    <row r="314" spans="1:20" ht="27" thickBot="1">
      <c r="A314" s="58" t="str">
        <f t="shared" si="4"/>
        <v>商务22</v>
      </c>
      <c r="B314" s="29" t="s">
        <v>22</v>
      </c>
      <c r="C314" s="30" t="s">
        <v>17</v>
      </c>
      <c r="D314" s="32" t="s">
        <v>155</v>
      </c>
      <c r="E314" s="20" t="s">
        <v>196</v>
      </c>
      <c r="F314" s="20">
        <v>0.25</v>
      </c>
      <c r="G314" s="20">
        <v>7.0000000000000007E-2</v>
      </c>
      <c r="H314" s="20">
        <v>2.5299999999999998</v>
      </c>
      <c r="I314" s="20">
        <v>0.44</v>
      </c>
      <c r="J314" s="20">
        <v>0.12</v>
      </c>
      <c r="K314" s="20">
        <v>3.411</v>
      </c>
      <c r="L314" s="16"/>
      <c r="M314" s="16"/>
      <c r="N314" s="16"/>
      <c r="O314" s="16"/>
      <c r="P314" s="16"/>
      <c r="Q314" s="16"/>
      <c r="R314" s="16"/>
      <c r="S314" s="22"/>
      <c r="T314" s="190"/>
    </row>
    <row r="315" spans="1:20" ht="27" thickBot="1">
      <c r="A315" s="58" t="str">
        <f t="shared" si="4"/>
        <v>商务A2</v>
      </c>
      <c r="B315" s="29" t="s">
        <v>22</v>
      </c>
      <c r="C315" s="30" t="s">
        <v>17</v>
      </c>
      <c r="D315" s="32" t="s">
        <v>155</v>
      </c>
      <c r="E315" s="20" t="s">
        <v>198</v>
      </c>
      <c r="F315" s="20">
        <v>0.25</v>
      </c>
      <c r="G315" s="20">
        <v>0.26</v>
      </c>
      <c r="H315" s="20">
        <v>2.5299999999999998</v>
      </c>
      <c r="I315" s="20">
        <v>0.22</v>
      </c>
      <c r="J315" s="20">
        <v>0.11</v>
      </c>
      <c r="K315" s="20">
        <v>3.3696999999999999</v>
      </c>
      <c r="L315" s="16"/>
      <c r="M315" s="16"/>
      <c r="N315" s="16"/>
      <c r="O315" s="16"/>
      <c r="P315" s="16"/>
      <c r="Q315" s="16"/>
      <c r="R315" s="16"/>
      <c r="S315" s="22"/>
      <c r="T315" s="190"/>
    </row>
    <row r="316" spans="1:20" ht="53.4" thickBot="1">
      <c r="A316" s="58" t="str">
        <f t="shared" si="4"/>
        <v>SWWW2</v>
      </c>
      <c r="B316" s="29" t="s">
        <v>22</v>
      </c>
      <c r="C316" s="30" t="s">
        <v>17</v>
      </c>
      <c r="D316" s="32" t="s">
        <v>155</v>
      </c>
      <c r="E316" s="20" t="s">
        <v>197</v>
      </c>
      <c r="F316" s="20">
        <v>0.25</v>
      </c>
      <c r="G316" s="20">
        <v>0.17</v>
      </c>
      <c r="H316" s="20">
        <v>2.5299999999999998</v>
      </c>
      <c r="I316" s="20">
        <v>0.22</v>
      </c>
      <c r="J316" s="20">
        <v>0.12</v>
      </c>
      <c r="K316" s="20">
        <v>3.2932000000000001</v>
      </c>
      <c r="L316" s="16"/>
      <c r="M316" s="16"/>
      <c r="N316" s="16"/>
      <c r="O316" s="16"/>
      <c r="P316" s="16"/>
      <c r="Q316" s="16"/>
      <c r="R316" s="16"/>
      <c r="S316" s="22"/>
      <c r="T316" s="190"/>
    </row>
    <row r="317" spans="1:20" ht="40.200000000000003" thickBot="1">
      <c r="A317" s="58" t="str">
        <f t="shared" si="4"/>
        <v>甲12</v>
      </c>
      <c r="B317" s="29" t="s">
        <v>22</v>
      </c>
      <c r="C317" s="30" t="s">
        <v>17</v>
      </c>
      <c r="D317" s="32" t="s">
        <v>155</v>
      </c>
      <c r="E317" s="20" t="s">
        <v>161</v>
      </c>
      <c r="F317" s="20">
        <v>0.25</v>
      </c>
      <c r="G317" s="20">
        <v>0.1</v>
      </c>
      <c r="H317" s="20">
        <v>2.5299999999999998</v>
      </c>
      <c r="I317" s="20">
        <v>0.22</v>
      </c>
      <c r="J317" s="20">
        <v>0.09</v>
      </c>
      <c r="K317" s="20">
        <v>3.1918000000000002</v>
      </c>
      <c r="L317" s="16"/>
      <c r="M317" s="16"/>
      <c r="N317" s="16"/>
      <c r="O317" s="16"/>
      <c r="P317" s="16"/>
      <c r="Q317" s="16"/>
      <c r="R317" s="16"/>
      <c r="S317" s="22"/>
      <c r="T317" s="190"/>
    </row>
    <row r="318" spans="1:20" ht="27" thickBot="1">
      <c r="A318" s="58" t="str">
        <f t="shared" si="4"/>
        <v>商1</v>
      </c>
      <c r="B318" s="29" t="s">
        <v>22</v>
      </c>
      <c r="C318" s="30" t="s">
        <v>17</v>
      </c>
      <c r="D318" s="32" t="s">
        <v>155</v>
      </c>
      <c r="E318" s="20" t="s">
        <v>160</v>
      </c>
      <c r="F318" s="20">
        <v>0.25</v>
      </c>
      <c r="G318" s="20">
        <v>0.06</v>
      </c>
      <c r="H318" s="20">
        <v>2.5299999999999998</v>
      </c>
      <c r="I318" s="20">
        <v>0.22</v>
      </c>
      <c r="J318" s="20">
        <v>0.12</v>
      </c>
      <c r="K318" s="20">
        <v>3.1707999999999998</v>
      </c>
      <c r="L318" s="16"/>
      <c r="M318" s="16"/>
      <c r="N318" s="16"/>
      <c r="O318" s="16"/>
      <c r="P318" s="16"/>
      <c r="Q318" s="16"/>
      <c r="R318" s="16"/>
      <c r="S318" s="22"/>
      <c r="T318" s="190"/>
    </row>
    <row r="319" spans="1:20" ht="27" thickBot="1">
      <c r="A319" s="58" t="str">
        <f t="shared" si="4"/>
        <v>22312</v>
      </c>
      <c r="B319" s="29" t="s">
        <v>22</v>
      </c>
      <c r="C319" s="30" t="s">
        <v>17</v>
      </c>
      <c r="D319" s="32" t="s">
        <v>155</v>
      </c>
      <c r="E319" s="20" t="s">
        <v>165</v>
      </c>
      <c r="F319" s="20">
        <v>0.25</v>
      </c>
      <c r="G319" s="20">
        <v>1.21</v>
      </c>
      <c r="H319" s="20">
        <v>1.1399999999999999</v>
      </c>
      <c r="I319" s="20">
        <v>0.44</v>
      </c>
      <c r="J319" s="20">
        <v>0.12</v>
      </c>
      <c r="K319" s="20">
        <v>3.1602999999999999</v>
      </c>
      <c r="L319" s="16"/>
      <c r="M319" s="16"/>
      <c r="N319" s="16"/>
      <c r="O319" s="16"/>
      <c r="P319" s="16"/>
      <c r="Q319" s="16"/>
      <c r="R319" s="16"/>
      <c r="S319" s="22"/>
      <c r="T319" s="190"/>
    </row>
    <row r="320" spans="1:20" ht="40.200000000000003" thickBot="1">
      <c r="A320" s="58" t="str">
        <f t="shared" si="4"/>
        <v>商务222</v>
      </c>
      <c r="B320" s="29" t="s">
        <v>22</v>
      </c>
      <c r="C320" s="30" t="s">
        <v>17</v>
      </c>
      <c r="D320" s="32" t="s">
        <v>155</v>
      </c>
      <c r="E320" s="20" t="s">
        <v>163</v>
      </c>
      <c r="F320" s="20">
        <v>0.25</v>
      </c>
      <c r="G320" s="20">
        <v>0.03</v>
      </c>
      <c r="H320" s="20">
        <v>2.5299999999999998</v>
      </c>
      <c r="I320" s="20">
        <v>0.22</v>
      </c>
      <c r="J320" s="20">
        <v>0.11</v>
      </c>
      <c r="K320" s="20">
        <v>3.1417000000000002</v>
      </c>
      <c r="L320" s="16"/>
      <c r="M320" s="16"/>
      <c r="N320" s="16"/>
      <c r="O320" s="16"/>
      <c r="P320" s="16"/>
      <c r="Q320" s="16"/>
      <c r="R320" s="16"/>
      <c r="S320" s="22"/>
      <c r="T320" s="190"/>
    </row>
    <row r="321" spans="1:20" ht="40.200000000000003" thickBot="1">
      <c r="A321" s="58" t="str">
        <f t="shared" si="4"/>
        <v>12</v>
      </c>
      <c r="B321" s="29" t="s">
        <v>22</v>
      </c>
      <c r="C321" s="30" t="s">
        <v>17</v>
      </c>
      <c r="D321" s="32" t="s">
        <v>155</v>
      </c>
      <c r="E321" s="20" t="s">
        <v>212</v>
      </c>
      <c r="F321" s="20">
        <v>0.25</v>
      </c>
      <c r="G321" s="20">
        <v>0</v>
      </c>
      <c r="H321" s="20">
        <v>2.5299999999999998</v>
      </c>
      <c r="I321" s="20">
        <v>0.22</v>
      </c>
      <c r="J321" s="20">
        <v>0.12</v>
      </c>
      <c r="K321" s="20">
        <v>3.1192000000000002</v>
      </c>
      <c r="L321" s="16"/>
      <c r="M321" s="16"/>
      <c r="N321" s="16"/>
      <c r="O321" s="16"/>
      <c r="P321" s="16"/>
      <c r="Q321" s="16"/>
      <c r="R321" s="16"/>
      <c r="S321" s="22"/>
      <c r="T321" s="190"/>
    </row>
    <row r="322" spans="1:20" ht="40.200000000000003" thickBot="1">
      <c r="A322" s="58" t="str">
        <f t="shared" si="4"/>
        <v>13</v>
      </c>
      <c r="B322" s="29" t="s">
        <v>22</v>
      </c>
      <c r="C322" s="30" t="s">
        <v>17</v>
      </c>
      <c r="D322" s="32" t="s">
        <v>155</v>
      </c>
      <c r="E322" s="20" t="s">
        <v>213</v>
      </c>
      <c r="F322" s="20">
        <v>0.25</v>
      </c>
      <c r="G322" s="20">
        <v>0</v>
      </c>
      <c r="H322" s="20">
        <v>2.5299999999999998</v>
      </c>
      <c r="I322" s="20">
        <v>0.22</v>
      </c>
      <c r="J322" s="20">
        <v>0.12</v>
      </c>
      <c r="K322" s="20">
        <v>3.1192000000000002</v>
      </c>
      <c r="L322" s="16"/>
      <c r="M322" s="16"/>
      <c r="N322" s="16"/>
      <c r="O322" s="16"/>
      <c r="P322" s="16"/>
      <c r="Q322" s="16"/>
      <c r="R322" s="16"/>
      <c r="S322" s="22"/>
      <c r="T322" s="190"/>
    </row>
    <row r="323" spans="1:20" ht="53.4" thickBot="1">
      <c r="A323" s="58" t="str">
        <f t="shared" si="4"/>
        <v>商二</v>
      </c>
      <c r="B323" s="29" t="s">
        <v>22</v>
      </c>
      <c r="C323" s="30" t="s">
        <v>17</v>
      </c>
      <c r="D323" s="32" t="s">
        <v>155</v>
      </c>
      <c r="E323" s="20" t="s">
        <v>164</v>
      </c>
      <c r="F323" s="20">
        <v>0.25</v>
      </c>
      <c r="G323" s="20">
        <v>0</v>
      </c>
      <c r="H323" s="20">
        <v>2.5299999999999998</v>
      </c>
      <c r="I323" s="20">
        <v>0.22</v>
      </c>
      <c r="J323" s="20">
        <v>0.12</v>
      </c>
      <c r="K323" s="20">
        <v>3.1158999999999999</v>
      </c>
      <c r="L323" s="16"/>
      <c r="M323" s="16"/>
      <c r="N323" s="16"/>
      <c r="O323" s="16"/>
      <c r="P323" s="16"/>
      <c r="Q323" s="16"/>
      <c r="R323" s="16"/>
      <c r="S323" s="22"/>
      <c r="T323" s="190"/>
    </row>
    <row r="324" spans="1:20" ht="27" thickBot="1">
      <c r="A324" s="58" t="str">
        <f t="shared" si="4"/>
        <v>商务B</v>
      </c>
      <c r="B324" s="29" t="s">
        <v>22</v>
      </c>
      <c r="C324" s="30" t="s">
        <v>17</v>
      </c>
      <c r="D324" s="32" t="s">
        <v>155</v>
      </c>
      <c r="E324" s="20" t="s">
        <v>199</v>
      </c>
      <c r="F324" s="20">
        <v>0.25</v>
      </c>
      <c r="G324" s="20">
        <v>0</v>
      </c>
      <c r="H324" s="20">
        <v>2.5299999999999998</v>
      </c>
      <c r="I324" s="20">
        <v>0.22</v>
      </c>
      <c r="J324" s="20">
        <v>0.09</v>
      </c>
      <c r="K324" s="20">
        <v>3.0907</v>
      </c>
      <c r="L324" s="16"/>
      <c r="M324" s="16"/>
      <c r="N324" s="16"/>
      <c r="O324" s="16"/>
      <c r="P324" s="16"/>
      <c r="Q324" s="16"/>
      <c r="R324" s="16"/>
      <c r="S324" s="22"/>
      <c r="T324" s="190"/>
    </row>
    <row r="325" spans="1:20" ht="40.200000000000003" thickBot="1">
      <c r="A325" s="58" t="str">
        <f t="shared" si="4"/>
        <v>ss2</v>
      </c>
      <c r="B325" s="29" t="s">
        <v>22</v>
      </c>
      <c r="C325" s="30" t="s">
        <v>17</v>
      </c>
      <c r="D325" s="32" t="s">
        <v>155</v>
      </c>
      <c r="E325" s="20" t="s">
        <v>159</v>
      </c>
      <c r="F325" s="20">
        <v>0.25</v>
      </c>
      <c r="G325" s="20">
        <v>0</v>
      </c>
      <c r="H325" s="20">
        <v>2.5299999999999998</v>
      </c>
      <c r="I325" s="20">
        <v>0.22</v>
      </c>
      <c r="J325" s="20">
        <v>0.08</v>
      </c>
      <c r="K325" s="20">
        <v>3.0800999999999998</v>
      </c>
      <c r="L325" s="16"/>
      <c r="M325" s="16"/>
      <c r="N325" s="16"/>
      <c r="O325" s="16"/>
      <c r="P325" s="16"/>
      <c r="Q325" s="16"/>
      <c r="R325" s="16"/>
      <c r="S325" s="22"/>
      <c r="T325" s="190"/>
    </row>
    <row r="326" spans="1:20" ht="40.200000000000003" thickBot="1">
      <c r="A326" s="58" t="str">
        <f t="shared" si="4"/>
        <v>商物1</v>
      </c>
      <c r="B326" s="29" t="s">
        <v>22</v>
      </c>
      <c r="C326" s="30" t="s">
        <v>17</v>
      </c>
      <c r="D326" s="32" t="s">
        <v>155</v>
      </c>
      <c r="E326" s="20" t="s">
        <v>158</v>
      </c>
      <c r="F326" s="20">
        <v>0.25</v>
      </c>
      <c r="G326" s="20">
        <v>0</v>
      </c>
      <c r="H326" s="20">
        <v>2.5299999999999998</v>
      </c>
      <c r="I326" s="20">
        <v>0.22</v>
      </c>
      <c r="J326" s="20">
        <v>0</v>
      </c>
      <c r="K326" s="20">
        <v>2.9975999999999998</v>
      </c>
      <c r="L326" s="16"/>
      <c r="M326" s="16"/>
      <c r="N326" s="16"/>
      <c r="O326" s="16"/>
      <c r="P326" s="16"/>
      <c r="Q326" s="16"/>
      <c r="R326" s="16"/>
      <c r="S326" s="22"/>
      <c r="T326" s="190"/>
    </row>
    <row r="327" spans="1:20" ht="40.200000000000003" thickBot="1">
      <c r="A327" s="58" t="str">
        <f t="shared" si="4"/>
        <v>商商2</v>
      </c>
      <c r="B327" s="29" t="s">
        <v>22</v>
      </c>
      <c r="C327" s="30" t="s">
        <v>17</v>
      </c>
      <c r="D327" s="32" t="s">
        <v>155</v>
      </c>
      <c r="E327" s="20" t="s">
        <v>162</v>
      </c>
      <c r="F327" s="20">
        <v>0.25</v>
      </c>
      <c r="G327" s="20">
        <v>0</v>
      </c>
      <c r="H327" s="20">
        <v>2.5299999999999998</v>
      </c>
      <c r="I327" s="20">
        <v>0.22</v>
      </c>
      <c r="J327" s="20">
        <v>0</v>
      </c>
      <c r="K327" s="20">
        <v>2.9975999999999998</v>
      </c>
      <c r="L327" s="16"/>
      <c r="M327" s="16"/>
      <c r="N327" s="16"/>
      <c r="O327" s="16"/>
      <c r="P327" s="16"/>
      <c r="Q327" s="16"/>
      <c r="R327" s="16"/>
      <c r="S327" s="22"/>
      <c r="T327" s="190"/>
    </row>
    <row r="328" spans="1:20" ht="27" thickBot="1">
      <c r="A328" s="58" t="str">
        <f t="shared" si="4"/>
        <v>商113</v>
      </c>
      <c r="B328" s="29" t="s">
        <v>22</v>
      </c>
      <c r="C328" s="30" t="s">
        <v>17</v>
      </c>
      <c r="D328" s="32" t="s">
        <v>155</v>
      </c>
      <c r="E328" s="20" t="s">
        <v>166</v>
      </c>
      <c r="F328" s="20">
        <v>0.28000000000000003</v>
      </c>
      <c r="G328" s="20">
        <v>1.03</v>
      </c>
      <c r="H328" s="20">
        <v>0.76</v>
      </c>
      <c r="I328" s="20">
        <v>0.44</v>
      </c>
      <c r="J328" s="20">
        <v>0.18</v>
      </c>
      <c r="K328" s="20">
        <v>2.6951000000000001</v>
      </c>
      <c r="L328" s="16"/>
      <c r="M328" s="16"/>
      <c r="N328" s="16"/>
      <c r="O328" s="16"/>
      <c r="P328" s="16"/>
      <c r="Q328" s="16"/>
      <c r="R328" s="16"/>
      <c r="S328" s="22"/>
      <c r="T328" s="190"/>
    </row>
    <row r="329" spans="1:20" ht="53.4" thickBot="1">
      <c r="A329" s="58" t="str">
        <f t="shared" si="4"/>
        <v>sss1</v>
      </c>
      <c r="B329" s="29" t="s">
        <v>22</v>
      </c>
      <c r="C329" s="30" t="s">
        <v>17</v>
      </c>
      <c r="D329" s="32" t="s">
        <v>155</v>
      </c>
      <c r="E329" s="20" t="s">
        <v>171</v>
      </c>
      <c r="F329" s="20">
        <v>0.25</v>
      </c>
      <c r="G329" s="20">
        <v>1.1299999999999999</v>
      </c>
      <c r="H329" s="20">
        <v>0.76</v>
      </c>
      <c r="I329" s="20">
        <v>0.22</v>
      </c>
      <c r="J329" s="20">
        <v>0.14000000000000001</v>
      </c>
      <c r="K329" s="20">
        <v>2.4996999999999998</v>
      </c>
      <c r="L329" s="16"/>
      <c r="M329" s="16"/>
      <c r="N329" s="16"/>
      <c r="O329" s="16"/>
      <c r="P329" s="16"/>
      <c r="Q329" s="16"/>
      <c r="R329" s="16"/>
      <c r="S329" s="22"/>
      <c r="T329" s="190"/>
    </row>
    <row r="330" spans="1:20" ht="40.200000000000003" thickBot="1">
      <c r="A330" s="58" t="str">
        <f t="shared" si="4"/>
        <v>11</v>
      </c>
      <c r="B330" s="29" t="s">
        <v>22</v>
      </c>
      <c r="C330" s="30" t="s">
        <v>17</v>
      </c>
      <c r="D330" s="32" t="s">
        <v>155</v>
      </c>
      <c r="E330" s="20" t="s">
        <v>214</v>
      </c>
      <c r="F330" s="20">
        <v>0.25</v>
      </c>
      <c r="G330" s="20">
        <v>1.1399999999999999</v>
      </c>
      <c r="H330" s="20">
        <v>0.76</v>
      </c>
      <c r="I330" s="20">
        <v>0.22</v>
      </c>
      <c r="J330" s="20">
        <v>0.13</v>
      </c>
      <c r="K330" s="20">
        <v>2.4990999999999999</v>
      </c>
      <c r="L330" s="16"/>
      <c r="M330" s="16"/>
      <c r="N330" s="16"/>
      <c r="O330" s="16"/>
      <c r="P330" s="16"/>
      <c r="Q330" s="16"/>
      <c r="R330" s="16"/>
      <c r="S330" s="22"/>
      <c r="T330" s="190"/>
    </row>
    <row r="331" spans="1:20" ht="53.4" thickBot="1">
      <c r="A331" s="58" t="str">
        <f t="shared" si="4"/>
        <v>商务S1</v>
      </c>
      <c r="B331" s="29" t="s">
        <v>22</v>
      </c>
      <c r="C331" s="30" t="s">
        <v>17</v>
      </c>
      <c r="D331" s="32" t="s">
        <v>155</v>
      </c>
      <c r="E331" s="20" t="s">
        <v>175</v>
      </c>
      <c r="F331" s="20">
        <v>0.25</v>
      </c>
      <c r="G331" s="20">
        <v>1.07</v>
      </c>
      <c r="H331" s="20">
        <v>0.76</v>
      </c>
      <c r="I331" s="20">
        <v>0.22</v>
      </c>
      <c r="J331" s="20">
        <v>0.13</v>
      </c>
      <c r="K331" s="20">
        <v>2.4384000000000001</v>
      </c>
      <c r="L331" s="16"/>
      <c r="M331" s="16"/>
      <c r="N331" s="16"/>
      <c r="O331" s="16"/>
      <c r="P331" s="16"/>
      <c r="Q331" s="16"/>
      <c r="R331" s="16"/>
      <c r="S331" s="22"/>
      <c r="T331" s="190"/>
    </row>
    <row r="332" spans="1:20" ht="40.200000000000003" thickBot="1">
      <c r="A332" s="58" t="str">
        <f t="shared" si="4"/>
        <v>商商1</v>
      </c>
      <c r="B332" s="29" t="s">
        <v>22</v>
      </c>
      <c r="C332" s="30" t="s">
        <v>17</v>
      </c>
      <c r="D332" s="32" t="s">
        <v>155</v>
      </c>
      <c r="E332" s="20" t="s">
        <v>167</v>
      </c>
      <c r="F332" s="20">
        <v>0.25</v>
      </c>
      <c r="G332" s="20">
        <v>0.8</v>
      </c>
      <c r="H332" s="20">
        <v>0.76</v>
      </c>
      <c r="I332" s="20">
        <v>0.22</v>
      </c>
      <c r="J332" s="20">
        <v>0.16</v>
      </c>
      <c r="K332" s="20">
        <v>2.1837</v>
      </c>
      <c r="L332" s="16"/>
      <c r="M332" s="16"/>
      <c r="N332" s="16"/>
      <c r="O332" s="16"/>
      <c r="P332" s="16"/>
      <c r="Q332" s="16"/>
      <c r="R332" s="16"/>
      <c r="S332" s="22"/>
      <c r="T332" s="190"/>
    </row>
    <row r="333" spans="1:20" ht="40.200000000000003" thickBot="1">
      <c r="A333" s="58" t="str">
        <f t="shared" ref="A333:A396" si="5">SUBSTITUTE(MID(E333,1,FIND("(",E333)-2)," ","")</f>
        <v>SW1</v>
      </c>
      <c r="B333" s="29" t="s">
        <v>22</v>
      </c>
      <c r="C333" s="30" t="s">
        <v>17</v>
      </c>
      <c r="D333" s="32" t="s">
        <v>155</v>
      </c>
      <c r="E333" s="20" t="s">
        <v>176</v>
      </c>
      <c r="F333" s="20">
        <v>0.25</v>
      </c>
      <c r="G333" s="20">
        <v>0.51</v>
      </c>
      <c r="H333" s="20">
        <v>0.76</v>
      </c>
      <c r="I333" s="20">
        <v>0.44</v>
      </c>
      <c r="J333" s="20">
        <v>0.16</v>
      </c>
      <c r="K333" s="20">
        <v>2.1276000000000002</v>
      </c>
      <c r="L333" s="16"/>
      <c r="M333" s="16"/>
      <c r="N333" s="16"/>
      <c r="O333" s="16"/>
      <c r="P333" s="16"/>
      <c r="Q333" s="16"/>
      <c r="R333" s="16"/>
      <c r="S333" s="22"/>
      <c r="T333" s="190"/>
    </row>
    <row r="334" spans="1:20" ht="40.200000000000003" thickBot="1">
      <c r="A334" s="58" t="str">
        <f t="shared" si="5"/>
        <v>甲11</v>
      </c>
      <c r="B334" s="29" t="s">
        <v>22</v>
      </c>
      <c r="C334" s="30" t="s">
        <v>17</v>
      </c>
      <c r="D334" s="32" t="s">
        <v>155</v>
      </c>
      <c r="E334" s="20" t="s">
        <v>172</v>
      </c>
      <c r="F334" s="20">
        <v>0.25</v>
      </c>
      <c r="G334" s="20">
        <v>0.75</v>
      </c>
      <c r="H334" s="20">
        <v>0.76</v>
      </c>
      <c r="I334" s="20">
        <v>0.22</v>
      </c>
      <c r="J334" s="20">
        <v>0.14000000000000001</v>
      </c>
      <c r="K334" s="20">
        <v>2.1191</v>
      </c>
      <c r="L334" s="16"/>
      <c r="M334" s="16"/>
      <c r="N334" s="16"/>
      <c r="O334" s="16"/>
      <c r="P334" s="16"/>
      <c r="Q334" s="16"/>
      <c r="R334" s="16"/>
      <c r="S334" s="22"/>
      <c r="T334" s="190"/>
    </row>
    <row r="335" spans="1:20" ht="40.200000000000003" thickBot="1">
      <c r="A335" s="58" t="str">
        <f t="shared" si="5"/>
        <v>商梅1</v>
      </c>
      <c r="B335" s="29" t="s">
        <v>22</v>
      </c>
      <c r="C335" s="30" t="s">
        <v>17</v>
      </c>
      <c r="D335" s="32" t="s">
        <v>155</v>
      </c>
      <c r="E335" s="59" t="s">
        <v>173</v>
      </c>
      <c r="F335" s="20">
        <v>0.25</v>
      </c>
      <c r="G335" s="20">
        <v>0.72</v>
      </c>
      <c r="H335" s="20">
        <v>0.76</v>
      </c>
      <c r="I335" s="20">
        <v>0.22</v>
      </c>
      <c r="J335" s="20">
        <v>0.15</v>
      </c>
      <c r="K335" s="20">
        <v>2.0991</v>
      </c>
      <c r="L335" s="16"/>
      <c r="M335" s="16"/>
      <c r="N335" s="16"/>
      <c r="O335" s="16"/>
      <c r="P335" s="16"/>
      <c r="Q335" s="16"/>
      <c r="R335" s="16"/>
      <c r="S335" s="22"/>
      <c r="T335" s="190"/>
    </row>
    <row r="336" spans="1:20" ht="40.200000000000003" thickBot="1">
      <c r="A336" s="58" t="str">
        <f t="shared" si="5"/>
        <v>商务01</v>
      </c>
      <c r="B336" s="29" t="s">
        <v>22</v>
      </c>
      <c r="C336" s="30" t="s">
        <v>17</v>
      </c>
      <c r="D336" s="32" t="s">
        <v>155</v>
      </c>
      <c r="E336" s="20" t="s">
        <v>170</v>
      </c>
      <c r="F336" s="20">
        <v>0.25</v>
      </c>
      <c r="G336" s="20">
        <v>0.73</v>
      </c>
      <c r="H336" s="20">
        <v>0.76</v>
      </c>
      <c r="I336" s="20">
        <v>0.22</v>
      </c>
      <c r="J336" s="20">
        <v>0.14000000000000001</v>
      </c>
      <c r="K336" s="20">
        <v>2.0931000000000002</v>
      </c>
      <c r="L336" s="16"/>
      <c r="M336" s="16"/>
      <c r="N336" s="16"/>
      <c r="O336" s="16"/>
      <c r="P336" s="16"/>
      <c r="Q336" s="16"/>
      <c r="R336" s="16"/>
      <c r="S336" s="22"/>
      <c r="T336" s="190"/>
    </row>
    <row r="337" spans="1:20" ht="40.200000000000003" thickBot="1">
      <c r="A337" s="58" t="str">
        <f t="shared" si="5"/>
        <v>1商务</v>
      </c>
      <c r="B337" s="29" t="s">
        <v>22</v>
      </c>
      <c r="C337" s="30" t="s">
        <v>17</v>
      </c>
      <c r="D337" s="32" t="s">
        <v>155</v>
      </c>
      <c r="E337" s="20" t="s">
        <v>200</v>
      </c>
      <c r="F337" s="20">
        <v>0.25</v>
      </c>
      <c r="G337" s="20">
        <v>0.63</v>
      </c>
      <c r="H337" s="20">
        <v>0.76</v>
      </c>
      <c r="I337" s="20">
        <v>0.22</v>
      </c>
      <c r="J337" s="20">
        <v>0.12</v>
      </c>
      <c r="K337" s="20">
        <v>1.98</v>
      </c>
      <c r="L337" s="16"/>
      <c r="M337" s="16"/>
      <c r="N337" s="16"/>
      <c r="O337" s="16"/>
      <c r="P337" s="16"/>
      <c r="Q337" s="16"/>
      <c r="R337" s="16"/>
      <c r="S337" s="22"/>
      <c r="T337" s="190"/>
    </row>
    <row r="338" spans="1:20" ht="53.4" thickBot="1">
      <c r="A338" s="58" t="str">
        <f t="shared" si="5"/>
        <v>sw113</v>
      </c>
      <c r="B338" s="29" t="s">
        <v>22</v>
      </c>
      <c r="C338" s="30" t="s">
        <v>17</v>
      </c>
      <c r="D338" s="32" t="s">
        <v>155</v>
      </c>
      <c r="E338" s="20" t="s">
        <v>168</v>
      </c>
      <c r="F338" s="20">
        <v>0.25</v>
      </c>
      <c r="G338" s="20">
        <v>0.59</v>
      </c>
      <c r="H338" s="20">
        <v>0.76</v>
      </c>
      <c r="I338" s="20">
        <v>0.22</v>
      </c>
      <c r="J338" s="20">
        <v>0.15</v>
      </c>
      <c r="K338" s="20">
        <v>1.972</v>
      </c>
      <c r="L338" s="16"/>
      <c r="M338" s="16"/>
      <c r="N338" s="16"/>
      <c r="O338" s="16"/>
      <c r="P338" s="16"/>
      <c r="Q338" s="16"/>
      <c r="R338" s="16"/>
      <c r="S338" s="22"/>
      <c r="T338" s="190"/>
    </row>
    <row r="339" spans="1:20" ht="27" thickBot="1">
      <c r="A339" s="58" t="str">
        <f t="shared" si="5"/>
        <v>商务11</v>
      </c>
      <c r="B339" s="29" t="s">
        <v>22</v>
      </c>
      <c r="C339" s="30" t="s">
        <v>17</v>
      </c>
      <c r="D339" s="32" t="s">
        <v>155</v>
      </c>
      <c r="E339" s="20" t="s">
        <v>201</v>
      </c>
      <c r="F339" s="20">
        <v>0.25</v>
      </c>
      <c r="G339" s="20">
        <v>0.31</v>
      </c>
      <c r="H339" s="20">
        <v>0.76</v>
      </c>
      <c r="I339" s="20">
        <v>0.44</v>
      </c>
      <c r="J339" s="20">
        <v>0.14000000000000001</v>
      </c>
      <c r="K339" s="20">
        <v>1.9015</v>
      </c>
      <c r="L339" s="16"/>
      <c r="M339" s="16"/>
      <c r="N339" s="16"/>
      <c r="O339" s="16"/>
      <c r="P339" s="16"/>
      <c r="Q339" s="16"/>
      <c r="R339" s="16"/>
      <c r="S339" s="22"/>
      <c r="T339" s="190"/>
    </row>
    <row r="340" spans="1:20" ht="40.200000000000003" thickBot="1">
      <c r="A340" s="58" t="str">
        <f t="shared" si="5"/>
        <v>商务111</v>
      </c>
      <c r="B340" s="29" t="s">
        <v>22</v>
      </c>
      <c r="C340" s="30" t="s">
        <v>17</v>
      </c>
      <c r="D340" s="32" t="s">
        <v>155</v>
      </c>
      <c r="E340" s="20" t="s">
        <v>178</v>
      </c>
      <c r="F340" s="20">
        <v>0.25</v>
      </c>
      <c r="G340" s="20">
        <v>0.43</v>
      </c>
      <c r="H340" s="20">
        <v>0.76</v>
      </c>
      <c r="I340" s="20">
        <v>0.22</v>
      </c>
      <c r="J340" s="20">
        <v>0.13</v>
      </c>
      <c r="K340" s="20">
        <v>1.7885</v>
      </c>
      <c r="L340" s="16"/>
      <c r="M340" s="16"/>
      <c r="N340" s="16"/>
      <c r="O340" s="16"/>
      <c r="P340" s="16"/>
      <c r="Q340" s="16"/>
      <c r="R340" s="16"/>
      <c r="S340" s="22"/>
      <c r="T340" s="190"/>
    </row>
    <row r="341" spans="1:20" ht="53.4" thickBot="1">
      <c r="A341" s="58" t="str">
        <f t="shared" si="5"/>
        <v>商一</v>
      </c>
      <c r="B341" s="29" t="s">
        <v>22</v>
      </c>
      <c r="C341" s="30" t="s">
        <v>17</v>
      </c>
      <c r="D341" s="32" t="s">
        <v>155</v>
      </c>
      <c r="E341" s="20" t="s">
        <v>169</v>
      </c>
      <c r="F341" s="20">
        <v>0.25</v>
      </c>
      <c r="G341" s="20">
        <v>0.41</v>
      </c>
      <c r="H341" s="20">
        <v>0.76</v>
      </c>
      <c r="I341" s="20">
        <v>0.22</v>
      </c>
      <c r="J341" s="20">
        <v>0.15</v>
      </c>
      <c r="K341" s="20">
        <v>1.7884</v>
      </c>
      <c r="L341" s="16"/>
      <c r="M341" s="16"/>
      <c r="N341" s="16"/>
      <c r="O341" s="16"/>
      <c r="P341" s="16"/>
      <c r="Q341" s="16"/>
      <c r="R341" s="16"/>
      <c r="S341" s="22"/>
      <c r="T341" s="190"/>
    </row>
    <row r="342" spans="1:20" ht="40.200000000000003" thickBot="1">
      <c r="A342" s="58" t="str">
        <f t="shared" si="5"/>
        <v>商务one</v>
      </c>
      <c r="B342" s="29" t="s">
        <v>22</v>
      </c>
      <c r="C342" s="30" t="s">
        <v>17</v>
      </c>
      <c r="D342" s="32" t="s">
        <v>155</v>
      </c>
      <c r="E342" s="20" t="s">
        <v>179</v>
      </c>
      <c r="F342" s="20">
        <v>0.25</v>
      </c>
      <c r="G342" s="20">
        <v>0.41</v>
      </c>
      <c r="H342" s="20">
        <v>0.76</v>
      </c>
      <c r="I342" s="20">
        <v>0.22</v>
      </c>
      <c r="J342" s="20">
        <v>0.14000000000000001</v>
      </c>
      <c r="K342" s="20">
        <v>1.7762</v>
      </c>
      <c r="L342" s="16"/>
      <c r="M342" s="16"/>
      <c r="N342" s="16"/>
      <c r="O342" s="16"/>
      <c r="P342" s="16"/>
      <c r="Q342" s="16"/>
      <c r="R342" s="16"/>
      <c r="S342" s="22"/>
      <c r="T342" s="190"/>
    </row>
    <row r="343" spans="1:20" ht="27" thickBot="1">
      <c r="A343" s="58" t="str">
        <f t="shared" si="5"/>
        <v>S1</v>
      </c>
      <c r="B343" s="29" t="s">
        <v>22</v>
      </c>
      <c r="C343" s="30" t="s">
        <v>17</v>
      </c>
      <c r="D343" s="32" t="s">
        <v>155</v>
      </c>
      <c r="E343" s="20" t="s">
        <v>174</v>
      </c>
      <c r="F343" s="20">
        <v>0.25</v>
      </c>
      <c r="G343" s="20">
        <v>0.37</v>
      </c>
      <c r="H343" s="20">
        <v>0.76</v>
      </c>
      <c r="I343" s="20">
        <v>0.22</v>
      </c>
      <c r="J343" s="20">
        <v>0.17</v>
      </c>
      <c r="K343" s="20">
        <v>1.7699</v>
      </c>
      <c r="L343" s="16"/>
      <c r="M343" s="16"/>
      <c r="N343" s="16"/>
      <c r="O343" s="16"/>
      <c r="P343" s="16"/>
      <c r="Q343" s="16"/>
      <c r="R343" s="16"/>
      <c r="S343" s="22"/>
      <c r="T343" s="190"/>
    </row>
    <row r="344" spans="1:20" ht="27" thickBot="1">
      <c r="A344" s="58" t="str">
        <f t="shared" si="5"/>
        <v>商务A</v>
      </c>
      <c r="B344" s="29" t="s">
        <v>22</v>
      </c>
      <c r="C344" s="30" t="s">
        <v>17</v>
      </c>
      <c r="D344" s="32" t="s">
        <v>155</v>
      </c>
      <c r="E344" s="20" t="s">
        <v>202</v>
      </c>
      <c r="F344" s="20">
        <v>0.25</v>
      </c>
      <c r="G344" s="20">
        <v>0.28000000000000003</v>
      </c>
      <c r="H344" s="20">
        <v>0.76</v>
      </c>
      <c r="I344" s="20">
        <v>0.22</v>
      </c>
      <c r="J344" s="20">
        <v>0.13</v>
      </c>
      <c r="K344" s="20">
        <v>1.6404000000000001</v>
      </c>
      <c r="L344" s="16"/>
      <c r="M344" s="16"/>
      <c r="N344" s="16"/>
      <c r="O344" s="16"/>
      <c r="P344" s="16"/>
      <c r="Q344" s="16"/>
      <c r="R344" s="16"/>
      <c r="S344" s="22"/>
      <c r="T344" s="190"/>
    </row>
    <row r="345" spans="1:20" ht="40.200000000000003" thickBot="1">
      <c r="A345" s="58" t="str">
        <f t="shared" si="5"/>
        <v>ss1</v>
      </c>
      <c r="B345" s="29" t="s">
        <v>22</v>
      </c>
      <c r="C345" s="30" t="s">
        <v>17</v>
      </c>
      <c r="D345" s="32" t="s">
        <v>155</v>
      </c>
      <c r="E345" s="20" t="s">
        <v>180</v>
      </c>
      <c r="F345" s="20">
        <v>0.25</v>
      </c>
      <c r="G345" s="20">
        <v>0.28999999999999998</v>
      </c>
      <c r="H345" s="20">
        <v>0.76</v>
      </c>
      <c r="I345" s="20">
        <v>0.22</v>
      </c>
      <c r="J345" s="20">
        <v>0.12</v>
      </c>
      <c r="K345" s="20">
        <v>1.639</v>
      </c>
      <c r="L345" s="16"/>
      <c r="M345" s="16"/>
      <c r="N345" s="16"/>
      <c r="O345" s="16"/>
      <c r="P345" s="16"/>
      <c r="Q345" s="16"/>
      <c r="R345" s="16"/>
      <c r="S345" s="22"/>
      <c r="T345" s="190"/>
    </row>
    <row r="346" spans="1:20" ht="40.200000000000003" thickBot="1">
      <c r="A346" s="58" t="str">
        <f t="shared" si="5"/>
        <v>商琴1</v>
      </c>
      <c r="B346" s="29" t="s">
        <v>22</v>
      </c>
      <c r="C346" s="30" t="s">
        <v>17</v>
      </c>
      <c r="D346" s="32" t="s">
        <v>155</v>
      </c>
      <c r="E346" s="20" t="s">
        <v>177</v>
      </c>
      <c r="F346" s="20">
        <v>0.25</v>
      </c>
      <c r="G346" s="20">
        <v>0.24</v>
      </c>
      <c r="H346" s="20">
        <v>0.76</v>
      </c>
      <c r="I346" s="20">
        <v>0.22</v>
      </c>
      <c r="J346" s="20">
        <v>0.15</v>
      </c>
      <c r="K346" s="20">
        <v>1.6229</v>
      </c>
      <c r="L346" s="16"/>
      <c r="M346" s="16"/>
      <c r="N346" s="16"/>
      <c r="O346" s="16"/>
      <c r="P346" s="16"/>
      <c r="Q346" s="16"/>
      <c r="R346" s="16"/>
      <c r="S346" s="22"/>
      <c r="T346" s="190"/>
    </row>
    <row r="347" spans="1:20" ht="53.4" thickBot="1">
      <c r="A347" s="58" t="str">
        <f t="shared" si="5"/>
        <v>SWWW1</v>
      </c>
      <c r="B347" s="29" t="s">
        <v>22</v>
      </c>
      <c r="C347" s="30" t="s">
        <v>17</v>
      </c>
      <c r="D347" s="32" t="s">
        <v>155</v>
      </c>
      <c r="E347" s="20" t="s">
        <v>203</v>
      </c>
      <c r="F347" s="20">
        <v>0.25</v>
      </c>
      <c r="G347" s="20">
        <v>0.24</v>
      </c>
      <c r="H347" s="20">
        <v>0.76</v>
      </c>
      <c r="I347" s="20">
        <v>0.22</v>
      </c>
      <c r="J347" s="20">
        <v>0.15</v>
      </c>
      <c r="K347" s="20">
        <v>1.6206</v>
      </c>
      <c r="L347" s="16"/>
      <c r="M347" s="16"/>
      <c r="N347" s="16"/>
      <c r="O347" s="16"/>
      <c r="P347" s="16"/>
      <c r="Q347" s="16"/>
      <c r="R347" s="16"/>
      <c r="S347" s="22"/>
      <c r="T347" s="190"/>
    </row>
    <row r="348" spans="1:20" ht="27" thickBot="1">
      <c r="A348" s="58" t="str">
        <f t="shared" si="5"/>
        <v>商务A1</v>
      </c>
      <c r="B348" s="29" t="s">
        <v>22</v>
      </c>
      <c r="C348" s="30" t="s">
        <v>17</v>
      </c>
      <c r="D348" s="32" t="s">
        <v>155</v>
      </c>
      <c r="E348" s="20" t="s">
        <v>204</v>
      </c>
      <c r="F348" s="20">
        <v>0.25</v>
      </c>
      <c r="G348" s="20">
        <v>0.12</v>
      </c>
      <c r="H348" s="20">
        <v>0.76</v>
      </c>
      <c r="I348" s="20">
        <v>0.22</v>
      </c>
      <c r="J348" s="20">
        <v>0.1</v>
      </c>
      <c r="K348" s="20">
        <v>1.4576</v>
      </c>
      <c r="L348" s="16"/>
      <c r="M348" s="16"/>
      <c r="N348" s="16"/>
      <c r="O348" s="16"/>
      <c r="P348" s="16"/>
      <c r="Q348" s="16"/>
      <c r="R348" s="16"/>
      <c r="S348" s="22"/>
      <c r="T348" s="190"/>
    </row>
    <row r="349" spans="1:20" ht="27" thickBot="1">
      <c r="A349" s="58" t="str">
        <f t="shared" si="5"/>
        <v>商2</v>
      </c>
      <c r="B349" s="29" t="s">
        <v>22</v>
      </c>
      <c r="C349" s="30" t="s">
        <v>17</v>
      </c>
      <c r="D349" s="32" t="s">
        <v>155</v>
      </c>
      <c r="E349" s="20" t="s">
        <v>181</v>
      </c>
      <c r="F349" s="20">
        <v>0.25</v>
      </c>
      <c r="G349" s="20">
        <v>0.09</v>
      </c>
      <c r="H349" s="20">
        <v>0.76</v>
      </c>
      <c r="I349" s="20">
        <v>0.22</v>
      </c>
      <c r="J349" s="20">
        <v>0.13</v>
      </c>
      <c r="K349" s="20">
        <v>1.4481999999999999</v>
      </c>
      <c r="L349" s="16"/>
      <c r="M349" s="16"/>
      <c r="N349" s="16"/>
      <c r="O349" s="16"/>
      <c r="P349" s="16"/>
      <c r="Q349" s="16"/>
      <c r="R349" s="16"/>
      <c r="S349" s="22"/>
      <c r="T349" s="190"/>
    </row>
    <row r="350" spans="1:20" ht="40.200000000000003" thickBot="1">
      <c r="A350" s="58" t="str">
        <f t="shared" si="5"/>
        <v>2商</v>
      </c>
      <c r="B350" s="29" t="s">
        <v>22</v>
      </c>
      <c r="C350" s="30" t="s">
        <v>17</v>
      </c>
      <c r="D350" s="32" t="s">
        <v>155</v>
      </c>
      <c r="E350" s="20" t="s">
        <v>205</v>
      </c>
      <c r="F350" s="20">
        <v>0.25</v>
      </c>
      <c r="G350" s="20">
        <v>7.0000000000000007E-2</v>
      </c>
      <c r="H350" s="20">
        <v>0.51</v>
      </c>
      <c r="I350" s="20">
        <v>0.22</v>
      </c>
      <c r="J350" s="20">
        <v>0.1</v>
      </c>
      <c r="K350" s="20">
        <v>1.1436999999999999</v>
      </c>
      <c r="L350" s="16"/>
      <c r="M350" s="16"/>
      <c r="N350" s="16"/>
      <c r="O350" s="16"/>
      <c r="P350" s="16"/>
      <c r="Q350" s="16"/>
      <c r="R350" s="16"/>
      <c r="S350" s="22"/>
      <c r="T350" s="190"/>
    </row>
    <row r="351" spans="1:20" ht="27" thickBot="1">
      <c r="A351" s="58" t="str">
        <f t="shared" si="5"/>
        <v>老112</v>
      </c>
      <c r="B351" s="29" t="s">
        <v>23</v>
      </c>
      <c r="C351" s="30" t="s">
        <v>17</v>
      </c>
      <c r="D351" s="31" t="s">
        <v>38</v>
      </c>
      <c r="E351" s="20" t="s">
        <v>39</v>
      </c>
      <c r="F351" s="20">
        <v>1.61</v>
      </c>
      <c r="G351" s="20">
        <v>1.89</v>
      </c>
      <c r="H351" s="20">
        <v>0.71</v>
      </c>
      <c r="I351" s="20">
        <v>0.56999999999999995</v>
      </c>
      <c r="J351" s="20">
        <v>0.16</v>
      </c>
      <c r="K351" s="20">
        <v>4.9409999999999998</v>
      </c>
      <c r="L351" s="16"/>
      <c r="M351" s="16"/>
      <c r="N351" s="16"/>
      <c r="O351" s="16"/>
      <c r="P351" s="16"/>
      <c r="Q351" s="16"/>
      <c r="R351" s="16"/>
      <c r="S351" s="22"/>
      <c r="T351" s="190"/>
    </row>
    <row r="352" spans="1:20" ht="40.200000000000003" thickBot="1">
      <c r="A352" s="58" t="str">
        <f t="shared" si="5"/>
        <v>老松1</v>
      </c>
      <c r="B352" s="29" t="s">
        <v>23</v>
      </c>
      <c r="C352" s="30" t="s">
        <v>17</v>
      </c>
      <c r="D352" s="31" t="s">
        <v>38</v>
      </c>
      <c r="E352" s="59" t="s">
        <v>42</v>
      </c>
      <c r="F352" s="20">
        <v>1.61</v>
      </c>
      <c r="G352" s="20">
        <v>1.07</v>
      </c>
      <c r="H352" s="20">
        <v>1.01</v>
      </c>
      <c r="I352" s="20">
        <v>0.28999999999999998</v>
      </c>
      <c r="J352" s="20">
        <v>0.16</v>
      </c>
      <c r="K352" s="20">
        <v>4.1353999999999997</v>
      </c>
      <c r="L352" s="16"/>
      <c r="M352" s="16"/>
      <c r="N352" s="16"/>
      <c r="O352" s="16"/>
      <c r="P352" s="16"/>
      <c r="Q352" s="16"/>
      <c r="R352" s="16"/>
      <c r="S352" s="22"/>
      <c r="T352" s="190"/>
    </row>
    <row r="353" spans="1:20" ht="40.200000000000003" thickBot="1">
      <c r="A353" s="58" t="str">
        <f t="shared" si="5"/>
        <v>老画2</v>
      </c>
      <c r="B353" s="29" t="s">
        <v>23</v>
      </c>
      <c r="C353" s="30" t="s">
        <v>17</v>
      </c>
      <c r="D353" s="31" t="s">
        <v>38</v>
      </c>
      <c r="E353" s="20" t="s">
        <v>40</v>
      </c>
      <c r="F353" s="20">
        <v>1.61</v>
      </c>
      <c r="G353" s="20">
        <v>0.43</v>
      </c>
      <c r="H353" s="20">
        <v>1.01</v>
      </c>
      <c r="I353" s="20">
        <v>0.28999999999999998</v>
      </c>
      <c r="J353" s="20">
        <v>0.21</v>
      </c>
      <c r="K353" s="20">
        <v>3.5548999999999999</v>
      </c>
      <c r="L353" s="16"/>
      <c r="M353" s="16"/>
      <c r="N353" s="16"/>
      <c r="O353" s="16"/>
      <c r="P353" s="16"/>
      <c r="Q353" s="16"/>
      <c r="R353" s="16"/>
      <c r="S353" s="22"/>
      <c r="T353" s="190"/>
    </row>
    <row r="354" spans="1:20" ht="40.200000000000003" thickBot="1">
      <c r="A354" s="58" t="str">
        <f t="shared" si="5"/>
        <v>丁12</v>
      </c>
      <c r="B354" s="29" t="s">
        <v>23</v>
      </c>
      <c r="C354" s="30" t="s">
        <v>17</v>
      </c>
      <c r="D354" s="31" t="s">
        <v>38</v>
      </c>
      <c r="E354" s="20" t="s">
        <v>43</v>
      </c>
      <c r="F354" s="20">
        <v>1.61</v>
      </c>
      <c r="G354" s="20">
        <v>0.38</v>
      </c>
      <c r="H354" s="20">
        <v>1.01</v>
      </c>
      <c r="I354" s="20">
        <v>0.28999999999999998</v>
      </c>
      <c r="J354" s="20">
        <v>0.24</v>
      </c>
      <c r="K354" s="20">
        <v>3.5354000000000001</v>
      </c>
      <c r="L354" s="16"/>
      <c r="M354" s="16"/>
      <c r="N354" s="16"/>
      <c r="O354" s="16"/>
      <c r="P354" s="16"/>
      <c r="Q354" s="16"/>
      <c r="R354" s="16"/>
      <c r="S354" s="22"/>
      <c r="T354" s="190"/>
    </row>
    <row r="355" spans="1:20" ht="53.4" thickBot="1">
      <c r="A355" s="58" t="str">
        <f t="shared" si="5"/>
        <v>lll1</v>
      </c>
      <c r="B355" s="29" t="s">
        <v>23</v>
      </c>
      <c r="C355" s="30" t="s">
        <v>17</v>
      </c>
      <c r="D355" s="31" t="s">
        <v>38</v>
      </c>
      <c r="E355" s="20" t="s">
        <v>182</v>
      </c>
      <c r="F355" s="20">
        <v>1.61</v>
      </c>
      <c r="G355" s="20">
        <v>0.47</v>
      </c>
      <c r="H355" s="20">
        <v>1.01</v>
      </c>
      <c r="I355" s="20">
        <v>0.28999999999999998</v>
      </c>
      <c r="J355" s="20">
        <v>0.15</v>
      </c>
      <c r="K355" s="20">
        <v>3.5310000000000001</v>
      </c>
      <c r="L355" s="16"/>
      <c r="M355" s="16"/>
      <c r="N355" s="16"/>
      <c r="O355" s="16"/>
      <c r="P355" s="16"/>
      <c r="Q355" s="16"/>
      <c r="R355" s="16"/>
      <c r="S355" s="22"/>
      <c r="T355" s="190"/>
    </row>
    <row r="356" spans="1:20" ht="40.200000000000003" thickBot="1">
      <c r="A356" s="58" t="str">
        <f t="shared" si="5"/>
        <v>LN1</v>
      </c>
      <c r="B356" s="29" t="s">
        <v>23</v>
      </c>
      <c r="C356" s="30" t="s">
        <v>17</v>
      </c>
      <c r="D356" s="31" t="s">
        <v>38</v>
      </c>
      <c r="E356" s="20" t="s">
        <v>49</v>
      </c>
      <c r="F356" s="20">
        <v>1.63</v>
      </c>
      <c r="G356" s="20">
        <v>0</v>
      </c>
      <c r="H356" s="20">
        <v>1.01</v>
      </c>
      <c r="I356" s="20">
        <v>0.56999999999999995</v>
      </c>
      <c r="J356" s="20">
        <v>0.16</v>
      </c>
      <c r="K356" s="20">
        <v>3.3732000000000002</v>
      </c>
      <c r="L356" s="16"/>
      <c r="M356" s="16"/>
      <c r="N356" s="16"/>
      <c r="O356" s="16"/>
      <c r="P356" s="16"/>
      <c r="Q356" s="16"/>
      <c r="R356" s="16"/>
      <c r="S356" s="22"/>
      <c r="T356" s="190"/>
    </row>
    <row r="357" spans="1:20" ht="27" thickBot="1">
      <c r="A357" s="58" t="str">
        <f t="shared" si="5"/>
        <v>老年A1</v>
      </c>
      <c r="B357" s="29" t="s">
        <v>23</v>
      </c>
      <c r="C357" s="30" t="s">
        <v>17</v>
      </c>
      <c r="D357" s="31" t="s">
        <v>38</v>
      </c>
      <c r="E357" s="20" t="s">
        <v>45</v>
      </c>
      <c r="F357" s="20">
        <v>1.66</v>
      </c>
      <c r="G357" s="20">
        <v>0.13</v>
      </c>
      <c r="H357" s="20">
        <v>1.05</v>
      </c>
      <c r="I357" s="20">
        <v>0.28999999999999998</v>
      </c>
      <c r="J357" s="20">
        <v>0.25</v>
      </c>
      <c r="K357" s="20">
        <v>3.3687999999999998</v>
      </c>
      <c r="L357" s="16"/>
      <c r="M357" s="16"/>
      <c r="N357" s="16"/>
      <c r="O357" s="16"/>
      <c r="P357" s="16"/>
      <c r="Q357" s="16"/>
      <c r="R357" s="16"/>
      <c r="S357" s="22"/>
      <c r="T357" s="190"/>
    </row>
    <row r="358" spans="1:20" ht="27" thickBot="1">
      <c r="A358" s="58" t="str">
        <f t="shared" si="5"/>
        <v>老年11</v>
      </c>
      <c r="B358" s="29" t="s">
        <v>23</v>
      </c>
      <c r="C358" s="30" t="s">
        <v>17</v>
      </c>
      <c r="D358" s="31" t="s">
        <v>38</v>
      </c>
      <c r="E358" s="20" t="s">
        <v>57</v>
      </c>
      <c r="F358" s="20">
        <v>1.61</v>
      </c>
      <c r="G358" s="20">
        <v>0</v>
      </c>
      <c r="H358" s="20">
        <v>1.01</v>
      </c>
      <c r="I358" s="20">
        <v>0.56999999999999995</v>
      </c>
      <c r="J358" s="20">
        <v>0.14000000000000001</v>
      </c>
      <c r="K358" s="20">
        <v>3.3306</v>
      </c>
      <c r="L358" s="16"/>
      <c r="M358" s="16"/>
      <c r="N358" s="16"/>
      <c r="O358" s="16"/>
      <c r="P358" s="16"/>
      <c r="Q358" s="16"/>
      <c r="R358" s="16"/>
      <c r="S358" s="22"/>
      <c r="T358" s="190"/>
    </row>
    <row r="359" spans="1:20" ht="40.200000000000003" thickBot="1">
      <c r="A359" s="58" t="str">
        <f t="shared" si="5"/>
        <v>丁11</v>
      </c>
      <c r="B359" s="29" t="s">
        <v>23</v>
      </c>
      <c r="C359" s="30" t="s">
        <v>17</v>
      </c>
      <c r="D359" s="31" t="s">
        <v>38</v>
      </c>
      <c r="E359" s="20" t="s">
        <v>46</v>
      </c>
      <c r="F359" s="20">
        <v>1.61</v>
      </c>
      <c r="G359" s="20">
        <v>0.18</v>
      </c>
      <c r="H359" s="20">
        <v>1.01</v>
      </c>
      <c r="I359" s="20">
        <v>0.28999999999999998</v>
      </c>
      <c r="J359" s="20">
        <v>0.18</v>
      </c>
      <c r="K359" s="20">
        <v>3.2738999999999998</v>
      </c>
      <c r="L359" s="16"/>
      <c r="M359" s="16"/>
      <c r="N359" s="16"/>
      <c r="O359" s="16"/>
      <c r="P359" s="16"/>
      <c r="Q359" s="16"/>
      <c r="R359" s="16"/>
      <c r="S359" s="22"/>
      <c r="T359" s="190"/>
    </row>
    <row r="360" spans="1:20" ht="27" thickBot="1">
      <c r="A360" s="58" t="str">
        <f t="shared" si="5"/>
        <v>L1</v>
      </c>
      <c r="B360" s="29" t="s">
        <v>23</v>
      </c>
      <c r="C360" s="30" t="s">
        <v>17</v>
      </c>
      <c r="D360" s="31" t="s">
        <v>38</v>
      </c>
      <c r="E360" s="20" t="s">
        <v>41</v>
      </c>
      <c r="F360" s="20">
        <v>1.61</v>
      </c>
      <c r="G360" s="20">
        <v>0.13</v>
      </c>
      <c r="H360" s="20">
        <v>1.05</v>
      </c>
      <c r="I360" s="20">
        <v>0.28999999999999998</v>
      </c>
      <c r="J360" s="20">
        <v>0.18</v>
      </c>
      <c r="K360" s="20">
        <v>3.246</v>
      </c>
      <c r="L360" s="16"/>
      <c r="M360" s="16"/>
      <c r="N360" s="16"/>
      <c r="O360" s="16"/>
      <c r="P360" s="16"/>
      <c r="Q360" s="16"/>
      <c r="R360" s="16"/>
      <c r="S360" s="22"/>
      <c r="T360" s="190"/>
    </row>
    <row r="361" spans="1:20" ht="40.200000000000003" thickBot="1">
      <c r="A361" s="58" t="str">
        <f t="shared" si="5"/>
        <v>41</v>
      </c>
      <c r="B361" s="29" t="s">
        <v>23</v>
      </c>
      <c r="C361" s="30" t="s">
        <v>17</v>
      </c>
      <c r="D361" s="31" t="s">
        <v>38</v>
      </c>
      <c r="E361" s="20" t="s">
        <v>207</v>
      </c>
      <c r="F361" s="20">
        <v>1.61</v>
      </c>
      <c r="G361" s="20">
        <v>0.12</v>
      </c>
      <c r="H361" s="20">
        <v>1.01</v>
      </c>
      <c r="I361" s="20">
        <v>0.28999999999999998</v>
      </c>
      <c r="J361" s="20">
        <v>0.2</v>
      </c>
      <c r="K361" s="20">
        <v>3.2250999999999999</v>
      </c>
      <c r="L361" s="16"/>
      <c r="M361" s="16"/>
      <c r="N361" s="16"/>
      <c r="O361" s="16"/>
      <c r="P361" s="16"/>
      <c r="Q361" s="16"/>
      <c r="R361" s="16"/>
      <c r="S361" s="22"/>
      <c r="T361" s="190"/>
    </row>
    <row r="362" spans="1:20" ht="27" thickBot="1">
      <c r="A362" s="58" t="str">
        <f t="shared" si="5"/>
        <v>老</v>
      </c>
      <c r="B362" s="29" t="s">
        <v>23</v>
      </c>
      <c r="C362" s="30" t="s">
        <v>17</v>
      </c>
      <c r="D362" s="31" t="s">
        <v>38</v>
      </c>
      <c r="E362" s="20" t="s">
        <v>47</v>
      </c>
      <c r="F362" s="20">
        <v>1.61</v>
      </c>
      <c r="G362" s="20">
        <v>0.13</v>
      </c>
      <c r="H362" s="20">
        <v>1.01</v>
      </c>
      <c r="I362" s="20">
        <v>0.28999999999999998</v>
      </c>
      <c r="J362" s="20">
        <v>0.18</v>
      </c>
      <c r="K362" s="20">
        <v>3.2191999999999998</v>
      </c>
      <c r="L362" s="16"/>
      <c r="M362" s="16"/>
      <c r="N362" s="16"/>
      <c r="O362" s="16"/>
      <c r="P362" s="16"/>
      <c r="Q362" s="16"/>
      <c r="R362" s="16"/>
      <c r="S362" s="22"/>
      <c r="T362" s="190"/>
    </row>
    <row r="363" spans="1:20" ht="53.4" thickBot="1">
      <c r="A363" s="58" t="str">
        <f t="shared" si="5"/>
        <v>l121</v>
      </c>
      <c r="B363" s="29" t="s">
        <v>23</v>
      </c>
      <c r="C363" s="30" t="s">
        <v>17</v>
      </c>
      <c r="D363" s="31" t="s">
        <v>38</v>
      </c>
      <c r="E363" s="20" t="s">
        <v>44</v>
      </c>
      <c r="F363" s="20">
        <v>1.61</v>
      </c>
      <c r="G363" s="20">
        <v>0.06</v>
      </c>
      <c r="H363" s="20">
        <v>1.01</v>
      </c>
      <c r="I363" s="20">
        <v>0.28999999999999998</v>
      </c>
      <c r="J363" s="20">
        <v>0.18</v>
      </c>
      <c r="K363" s="20">
        <v>3.1478000000000002</v>
      </c>
      <c r="L363" s="16"/>
      <c r="M363" s="16"/>
      <c r="N363" s="16"/>
      <c r="O363" s="16"/>
      <c r="P363" s="16"/>
      <c r="Q363" s="16"/>
      <c r="R363" s="16"/>
      <c r="S363" s="22"/>
      <c r="T363" s="190"/>
    </row>
    <row r="364" spans="1:20" ht="40.200000000000003" thickBot="1">
      <c r="A364" s="58" t="str">
        <f t="shared" si="5"/>
        <v>老年111</v>
      </c>
      <c r="B364" s="29" t="s">
        <v>23</v>
      </c>
      <c r="C364" s="30" t="s">
        <v>17</v>
      </c>
      <c r="D364" s="31" t="s">
        <v>38</v>
      </c>
      <c r="E364" s="20" t="s">
        <v>61</v>
      </c>
      <c r="F364" s="20">
        <v>1.61</v>
      </c>
      <c r="G364" s="20">
        <v>0</v>
      </c>
      <c r="H364" s="20">
        <v>1.01</v>
      </c>
      <c r="I364" s="20">
        <v>0.28999999999999998</v>
      </c>
      <c r="J364" s="20">
        <v>0.19</v>
      </c>
      <c r="K364" s="20">
        <v>3.0937999999999999</v>
      </c>
      <c r="L364" s="16"/>
      <c r="M364" s="16"/>
      <c r="N364" s="16"/>
      <c r="O364" s="16"/>
      <c r="P364" s="16"/>
      <c r="Q364" s="16"/>
      <c r="R364" s="16"/>
      <c r="S364" s="22"/>
      <c r="T364" s="190"/>
    </row>
    <row r="365" spans="1:20" ht="53.4" thickBot="1">
      <c r="A365" s="58" t="str">
        <f t="shared" si="5"/>
        <v>老年O1</v>
      </c>
      <c r="B365" s="29" t="s">
        <v>23</v>
      </c>
      <c r="C365" s="30" t="s">
        <v>17</v>
      </c>
      <c r="D365" s="31" t="s">
        <v>38</v>
      </c>
      <c r="E365" s="20" t="s">
        <v>60</v>
      </c>
      <c r="F365" s="20">
        <v>1.61</v>
      </c>
      <c r="G365" s="20">
        <v>0</v>
      </c>
      <c r="H365" s="20">
        <v>1.01</v>
      </c>
      <c r="I365" s="20">
        <v>0.28999999999999998</v>
      </c>
      <c r="J365" s="20">
        <v>0.18</v>
      </c>
      <c r="K365" s="20">
        <v>3.0926</v>
      </c>
      <c r="L365" s="16"/>
      <c r="M365" s="16"/>
      <c r="N365" s="16"/>
      <c r="O365" s="16"/>
      <c r="P365" s="16"/>
      <c r="Q365" s="16"/>
      <c r="R365" s="16"/>
      <c r="S365" s="22"/>
      <c r="T365" s="190"/>
    </row>
    <row r="366" spans="1:20" ht="40.200000000000003" thickBot="1">
      <c r="A366" s="58" t="str">
        <f t="shared" si="5"/>
        <v>42</v>
      </c>
      <c r="B366" s="29" t="s">
        <v>23</v>
      </c>
      <c r="C366" s="30" t="s">
        <v>17</v>
      </c>
      <c r="D366" s="31" t="s">
        <v>38</v>
      </c>
      <c r="E366" s="20" t="s">
        <v>208</v>
      </c>
      <c r="F366" s="20">
        <v>1.61</v>
      </c>
      <c r="G366" s="20">
        <v>0</v>
      </c>
      <c r="H366" s="20">
        <v>1.01</v>
      </c>
      <c r="I366" s="20">
        <v>0.28999999999999998</v>
      </c>
      <c r="J366" s="20">
        <v>0.18</v>
      </c>
      <c r="K366" s="20">
        <v>3.089</v>
      </c>
      <c r="L366" s="16"/>
      <c r="M366" s="16"/>
      <c r="N366" s="16"/>
      <c r="O366" s="16"/>
      <c r="P366" s="16"/>
      <c r="Q366" s="16"/>
      <c r="R366" s="16"/>
      <c r="S366" s="22"/>
      <c r="T366" s="190"/>
    </row>
    <row r="367" spans="1:20" ht="40.200000000000003" thickBot="1">
      <c r="A367" s="58" t="str">
        <f t="shared" si="5"/>
        <v>老年01</v>
      </c>
      <c r="B367" s="29" t="s">
        <v>23</v>
      </c>
      <c r="C367" s="30" t="s">
        <v>17</v>
      </c>
      <c r="D367" s="31" t="s">
        <v>38</v>
      </c>
      <c r="E367" s="20" t="s">
        <v>54</v>
      </c>
      <c r="F367" s="20">
        <v>1.61</v>
      </c>
      <c r="G367" s="20">
        <v>0</v>
      </c>
      <c r="H367" s="20">
        <v>1.01</v>
      </c>
      <c r="I367" s="20">
        <v>0.28999999999999998</v>
      </c>
      <c r="J367" s="20">
        <v>0.17</v>
      </c>
      <c r="K367" s="20">
        <v>3.0846</v>
      </c>
      <c r="L367" s="16"/>
      <c r="M367" s="16"/>
      <c r="N367" s="16"/>
      <c r="O367" s="16"/>
      <c r="P367" s="16"/>
      <c r="Q367" s="16"/>
      <c r="R367" s="16"/>
      <c r="S367" s="22"/>
      <c r="T367" s="190"/>
    </row>
    <row r="368" spans="1:20" ht="27" thickBot="1">
      <c r="A368" s="58" t="str">
        <f t="shared" si="5"/>
        <v>老年A</v>
      </c>
      <c r="B368" s="29" t="s">
        <v>23</v>
      </c>
      <c r="C368" s="30" t="s">
        <v>17</v>
      </c>
      <c r="D368" s="31" t="s">
        <v>38</v>
      </c>
      <c r="E368" s="20" t="s">
        <v>56</v>
      </c>
      <c r="F368" s="20">
        <v>1.61</v>
      </c>
      <c r="G368" s="20">
        <v>0</v>
      </c>
      <c r="H368" s="20">
        <v>1.01</v>
      </c>
      <c r="I368" s="20">
        <v>0.28999999999999998</v>
      </c>
      <c r="J368" s="20">
        <v>0.17</v>
      </c>
      <c r="K368" s="20">
        <v>3.0815000000000001</v>
      </c>
      <c r="L368" s="16"/>
      <c r="M368" s="16"/>
      <c r="N368" s="16"/>
      <c r="O368" s="16"/>
      <c r="P368" s="16"/>
      <c r="Q368" s="16"/>
      <c r="R368" s="16"/>
      <c r="S368" s="22"/>
      <c r="T368" s="190"/>
    </row>
    <row r="369" spans="1:20" ht="40.200000000000003" thickBot="1">
      <c r="A369" s="58" t="str">
        <f t="shared" si="5"/>
        <v>LNN1</v>
      </c>
      <c r="B369" s="29" t="s">
        <v>23</v>
      </c>
      <c r="C369" s="30" t="s">
        <v>17</v>
      </c>
      <c r="D369" s="31" t="s">
        <v>38</v>
      </c>
      <c r="E369" s="20" t="s">
        <v>50</v>
      </c>
      <c r="F369" s="20">
        <v>1.61</v>
      </c>
      <c r="G369" s="20">
        <v>0</v>
      </c>
      <c r="H369" s="20">
        <v>1.05</v>
      </c>
      <c r="I369" s="20">
        <v>0.28999999999999998</v>
      </c>
      <c r="J369" s="20">
        <v>0.14000000000000001</v>
      </c>
      <c r="K369" s="20">
        <v>3.0777999999999999</v>
      </c>
      <c r="L369" s="16"/>
      <c r="M369" s="16"/>
      <c r="N369" s="16"/>
      <c r="O369" s="16"/>
      <c r="P369" s="16"/>
      <c r="Q369" s="16"/>
      <c r="R369" s="16"/>
      <c r="S369" s="22"/>
      <c r="T369" s="190"/>
    </row>
    <row r="370" spans="1:20" ht="40.200000000000003" thickBot="1">
      <c r="A370" s="58" t="str">
        <f t="shared" si="5"/>
        <v>22老年</v>
      </c>
      <c r="B370" s="29" t="s">
        <v>23</v>
      </c>
      <c r="C370" s="30" t="s">
        <v>17</v>
      </c>
      <c r="D370" s="31" t="s">
        <v>38</v>
      </c>
      <c r="E370" s="20" t="s">
        <v>51</v>
      </c>
      <c r="F370" s="20">
        <v>1.61</v>
      </c>
      <c r="G370" s="20">
        <v>0</v>
      </c>
      <c r="H370" s="20">
        <v>1.01</v>
      </c>
      <c r="I370" s="20">
        <v>0.28999999999999998</v>
      </c>
      <c r="J370" s="20">
        <v>0.17</v>
      </c>
      <c r="K370" s="20">
        <v>3.0775999999999999</v>
      </c>
      <c r="L370" s="16"/>
      <c r="M370" s="16"/>
      <c r="N370" s="16"/>
      <c r="O370" s="16"/>
      <c r="P370" s="16"/>
      <c r="Q370" s="16"/>
      <c r="R370" s="16"/>
      <c r="S370" s="22"/>
      <c r="T370" s="190"/>
    </row>
    <row r="371" spans="1:20" ht="40.200000000000003" thickBot="1">
      <c r="A371" s="58" t="str">
        <f t="shared" si="5"/>
        <v>LNN2</v>
      </c>
      <c r="B371" s="29" t="s">
        <v>23</v>
      </c>
      <c r="C371" s="30" t="s">
        <v>17</v>
      </c>
      <c r="D371" s="31" t="s">
        <v>38</v>
      </c>
      <c r="E371" s="20" t="s">
        <v>48</v>
      </c>
      <c r="F371" s="20">
        <v>1.61</v>
      </c>
      <c r="G371" s="20">
        <v>0</v>
      </c>
      <c r="H371" s="20">
        <v>1.05</v>
      </c>
      <c r="I371" s="20">
        <v>0.28999999999999998</v>
      </c>
      <c r="J371" s="20">
        <v>0.13</v>
      </c>
      <c r="K371" s="20">
        <v>3.0769000000000002</v>
      </c>
      <c r="L371" s="16"/>
      <c r="M371" s="16"/>
      <c r="N371" s="16"/>
      <c r="O371" s="16"/>
      <c r="P371" s="16"/>
      <c r="Q371" s="16"/>
      <c r="R371" s="16"/>
      <c r="S371" s="22"/>
      <c r="T371" s="190"/>
    </row>
    <row r="372" spans="1:20" ht="40.200000000000003" thickBot="1">
      <c r="A372" s="58" t="str">
        <f t="shared" si="5"/>
        <v>老老4</v>
      </c>
      <c r="B372" s="29" t="s">
        <v>23</v>
      </c>
      <c r="C372" s="30" t="s">
        <v>17</v>
      </c>
      <c r="D372" s="31" t="s">
        <v>38</v>
      </c>
      <c r="E372" s="20" t="s">
        <v>52</v>
      </c>
      <c r="F372" s="20">
        <v>1.61</v>
      </c>
      <c r="G372" s="20">
        <v>0</v>
      </c>
      <c r="H372" s="20">
        <v>1.01</v>
      </c>
      <c r="I372" s="20">
        <v>0.28999999999999998</v>
      </c>
      <c r="J372" s="20">
        <v>0.17</v>
      </c>
      <c r="K372" s="20">
        <v>3.0766</v>
      </c>
      <c r="L372" s="16"/>
      <c r="M372" s="16"/>
      <c r="N372" s="16"/>
      <c r="O372" s="16"/>
      <c r="P372" s="16"/>
      <c r="Q372" s="16"/>
      <c r="R372" s="16"/>
      <c r="S372" s="22"/>
      <c r="T372" s="190"/>
    </row>
    <row r="373" spans="1:20" ht="53.4" thickBot="1">
      <c r="A373" s="58" t="str">
        <f t="shared" si="5"/>
        <v>老一</v>
      </c>
      <c r="B373" s="29" t="s">
        <v>23</v>
      </c>
      <c r="C373" s="30" t="s">
        <v>17</v>
      </c>
      <c r="D373" s="31" t="s">
        <v>38</v>
      </c>
      <c r="E373" s="20" t="s">
        <v>53</v>
      </c>
      <c r="F373" s="20">
        <v>1.61</v>
      </c>
      <c r="G373" s="20">
        <v>0</v>
      </c>
      <c r="H373" s="20">
        <v>1.01</v>
      </c>
      <c r="I373" s="20">
        <v>0.28999999999999998</v>
      </c>
      <c r="J373" s="20">
        <v>0.17</v>
      </c>
      <c r="K373" s="20">
        <v>3.0743999999999998</v>
      </c>
      <c r="L373" s="16"/>
      <c r="M373" s="16"/>
      <c r="N373" s="16"/>
      <c r="O373" s="16"/>
      <c r="P373" s="16"/>
      <c r="Q373" s="16"/>
      <c r="R373" s="16"/>
      <c r="S373" s="22"/>
      <c r="T373" s="190"/>
    </row>
    <row r="374" spans="1:20" ht="40.200000000000003" thickBot="1">
      <c r="A374" s="58" t="str">
        <f t="shared" si="5"/>
        <v>11老年</v>
      </c>
      <c r="B374" s="29" t="s">
        <v>23</v>
      </c>
      <c r="C374" s="30" t="s">
        <v>17</v>
      </c>
      <c r="D374" s="31" t="s">
        <v>38</v>
      </c>
      <c r="E374" s="20" t="s">
        <v>55</v>
      </c>
      <c r="F374" s="20">
        <v>1.61</v>
      </c>
      <c r="G374" s="20">
        <v>0</v>
      </c>
      <c r="H374" s="20">
        <v>1.01</v>
      </c>
      <c r="I374" s="20">
        <v>0.28999999999999998</v>
      </c>
      <c r="J374" s="20">
        <v>0.14000000000000001</v>
      </c>
      <c r="K374" s="20">
        <v>3.05</v>
      </c>
      <c r="L374" s="16"/>
      <c r="M374" s="16"/>
      <c r="N374" s="16"/>
      <c r="O374" s="16"/>
      <c r="P374" s="16"/>
      <c r="Q374" s="16"/>
      <c r="R374" s="16"/>
      <c r="S374" s="22"/>
      <c r="T374" s="190"/>
    </row>
    <row r="375" spans="1:20" ht="27" thickBot="1">
      <c r="A375" s="58" t="str">
        <f t="shared" si="5"/>
        <v>老年22</v>
      </c>
      <c r="B375" s="29" t="s">
        <v>23</v>
      </c>
      <c r="C375" s="30" t="s">
        <v>17</v>
      </c>
      <c r="D375" s="31" t="s">
        <v>38</v>
      </c>
      <c r="E375" s="20" t="s">
        <v>63</v>
      </c>
      <c r="F375" s="20">
        <v>1.61</v>
      </c>
      <c r="G375" s="20">
        <v>0</v>
      </c>
      <c r="H375" s="20">
        <v>0.71</v>
      </c>
      <c r="I375" s="20">
        <v>0.56999999999999995</v>
      </c>
      <c r="J375" s="20">
        <v>0.16</v>
      </c>
      <c r="K375" s="20">
        <v>3.0480999999999998</v>
      </c>
      <c r="L375" s="16"/>
      <c r="M375" s="16"/>
      <c r="N375" s="16"/>
      <c r="O375" s="16"/>
      <c r="P375" s="16"/>
      <c r="Q375" s="16"/>
      <c r="R375" s="16"/>
      <c r="S375" s="22"/>
      <c r="T375" s="190"/>
    </row>
    <row r="376" spans="1:20" ht="40.200000000000003" thickBot="1">
      <c r="A376" s="58" t="str">
        <f t="shared" si="5"/>
        <v>1老</v>
      </c>
      <c r="B376" s="29" t="s">
        <v>23</v>
      </c>
      <c r="C376" s="30" t="s">
        <v>17</v>
      </c>
      <c r="D376" s="31" t="s">
        <v>38</v>
      </c>
      <c r="E376" s="20" t="s">
        <v>58</v>
      </c>
      <c r="F376" s="20">
        <v>1.61</v>
      </c>
      <c r="G376" s="20">
        <v>0</v>
      </c>
      <c r="H376" s="20">
        <v>1.01</v>
      </c>
      <c r="I376" s="20">
        <v>0.28999999999999998</v>
      </c>
      <c r="J376" s="20">
        <v>0.14000000000000001</v>
      </c>
      <c r="K376" s="20">
        <v>3.0449000000000002</v>
      </c>
      <c r="L376" s="16"/>
      <c r="M376" s="16"/>
      <c r="N376" s="16"/>
      <c r="O376" s="16"/>
      <c r="P376" s="16"/>
      <c r="Q376" s="16"/>
      <c r="R376" s="16"/>
      <c r="S376" s="22"/>
      <c r="T376" s="190"/>
    </row>
    <row r="377" spans="1:20" ht="40.200000000000003" thickBot="1">
      <c r="A377" s="58" t="str">
        <f t="shared" si="5"/>
        <v>2老</v>
      </c>
      <c r="B377" s="29" t="s">
        <v>23</v>
      </c>
      <c r="C377" s="30" t="s">
        <v>17</v>
      </c>
      <c r="D377" s="31" t="s">
        <v>38</v>
      </c>
      <c r="E377" s="20" t="s">
        <v>59</v>
      </c>
      <c r="F377" s="20">
        <v>1.61</v>
      </c>
      <c r="G377" s="20">
        <v>0</v>
      </c>
      <c r="H377" s="20">
        <v>1.01</v>
      </c>
      <c r="I377" s="20">
        <v>0.28999999999999998</v>
      </c>
      <c r="J377" s="20">
        <v>0.14000000000000001</v>
      </c>
      <c r="K377" s="20">
        <v>3.0449000000000002</v>
      </c>
      <c r="L377" s="16"/>
      <c r="M377" s="16"/>
      <c r="N377" s="16"/>
      <c r="O377" s="16"/>
      <c r="P377" s="16"/>
      <c r="Q377" s="16"/>
      <c r="R377" s="16"/>
      <c r="S377" s="22"/>
      <c r="T377" s="190"/>
    </row>
    <row r="378" spans="1:20" ht="40.200000000000003" thickBot="1">
      <c r="A378" s="58" t="str">
        <f t="shared" si="5"/>
        <v>LL1</v>
      </c>
      <c r="B378" s="29" t="s">
        <v>23</v>
      </c>
      <c r="C378" s="30" t="s">
        <v>17</v>
      </c>
      <c r="D378" s="31" t="s">
        <v>38</v>
      </c>
      <c r="E378" s="20" t="s">
        <v>62</v>
      </c>
      <c r="F378" s="20">
        <v>1.61</v>
      </c>
      <c r="G378" s="20">
        <v>0</v>
      </c>
      <c r="H378" s="20">
        <v>1.01</v>
      </c>
      <c r="I378" s="20">
        <v>0.28999999999999998</v>
      </c>
      <c r="J378" s="20">
        <v>0.1</v>
      </c>
      <c r="K378" s="20">
        <v>3.0131000000000001</v>
      </c>
      <c r="L378" s="16"/>
      <c r="M378" s="16"/>
      <c r="N378" s="16"/>
      <c r="O378" s="16"/>
      <c r="P378" s="16"/>
      <c r="Q378" s="16"/>
      <c r="R378" s="16"/>
      <c r="S378" s="22"/>
      <c r="T378" s="190"/>
    </row>
    <row r="379" spans="1:20" ht="27" thickBot="1">
      <c r="A379" s="58" t="str">
        <f t="shared" si="5"/>
        <v>ln</v>
      </c>
      <c r="B379" s="29" t="s">
        <v>23</v>
      </c>
      <c r="C379" s="30" t="s">
        <v>17</v>
      </c>
      <c r="D379" s="31" t="s">
        <v>38</v>
      </c>
      <c r="E379" s="20" t="s">
        <v>64</v>
      </c>
      <c r="F379" s="20">
        <v>1.61</v>
      </c>
      <c r="G379" s="20">
        <v>0</v>
      </c>
      <c r="H379" s="20">
        <v>0.71</v>
      </c>
      <c r="I379" s="20">
        <v>0.28999999999999998</v>
      </c>
      <c r="J379" s="20">
        <v>0.17</v>
      </c>
      <c r="K379" s="20">
        <v>2.7726999999999999</v>
      </c>
      <c r="L379" s="16"/>
      <c r="M379" s="16"/>
      <c r="N379" s="16"/>
      <c r="O379" s="16"/>
      <c r="P379" s="16"/>
      <c r="Q379" s="16"/>
      <c r="R379" s="16"/>
      <c r="S379" s="22"/>
      <c r="T379" s="190"/>
    </row>
    <row r="380" spans="1:20" ht="40.200000000000003" thickBot="1">
      <c r="A380" s="58" t="str">
        <f t="shared" si="5"/>
        <v>LL2</v>
      </c>
      <c r="B380" s="29" t="s">
        <v>23</v>
      </c>
      <c r="C380" s="30" t="s">
        <v>17</v>
      </c>
      <c r="D380" s="31" t="s">
        <v>38</v>
      </c>
      <c r="E380" s="20" t="s">
        <v>65</v>
      </c>
      <c r="F380" s="20">
        <v>1.61</v>
      </c>
      <c r="G380" s="20">
        <v>0</v>
      </c>
      <c r="H380" s="20">
        <v>0.71</v>
      </c>
      <c r="I380" s="20">
        <v>0.28999999999999998</v>
      </c>
      <c r="J380" s="20">
        <v>0.11</v>
      </c>
      <c r="K380" s="20">
        <v>2.7141999999999999</v>
      </c>
      <c r="L380" s="16"/>
      <c r="M380" s="16"/>
      <c r="N380" s="16"/>
      <c r="O380" s="16"/>
      <c r="P380" s="16"/>
      <c r="Q380" s="16"/>
      <c r="R380" s="16"/>
      <c r="S380" s="22"/>
      <c r="T380" s="190"/>
    </row>
    <row r="381" spans="1:20" ht="40.200000000000003" thickBot="1">
      <c r="A381" s="58" t="str">
        <f t="shared" si="5"/>
        <v>老年222</v>
      </c>
      <c r="B381" s="29" t="s">
        <v>23</v>
      </c>
      <c r="C381" s="30" t="s">
        <v>17</v>
      </c>
      <c r="D381" s="31" t="s">
        <v>38</v>
      </c>
      <c r="E381" s="20" t="s">
        <v>66</v>
      </c>
      <c r="F381" s="20">
        <v>1.61</v>
      </c>
      <c r="G381" s="20">
        <v>0</v>
      </c>
      <c r="H381" s="20">
        <v>0.71</v>
      </c>
      <c r="I381" s="20">
        <v>0.28999999999999998</v>
      </c>
      <c r="J381" s="20">
        <v>0</v>
      </c>
      <c r="K381" s="20">
        <v>2.605</v>
      </c>
      <c r="L381" s="16"/>
      <c r="M381" s="16"/>
      <c r="N381" s="16"/>
      <c r="O381" s="16"/>
      <c r="P381" s="16"/>
      <c r="Q381" s="16"/>
      <c r="R381" s="16"/>
      <c r="S381" s="22"/>
      <c r="T381" s="190"/>
    </row>
    <row r="382" spans="1:20" ht="27" thickBot="1">
      <c r="A382" s="58" t="str">
        <f t="shared" si="5"/>
        <v>青212</v>
      </c>
      <c r="B382" s="29" t="s">
        <v>23</v>
      </c>
      <c r="C382" s="30" t="s">
        <v>17</v>
      </c>
      <c r="D382" s="32" t="s">
        <v>67</v>
      </c>
      <c r="E382" s="20" t="s">
        <v>68</v>
      </c>
      <c r="F382" s="20">
        <v>0.53</v>
      </c>
      <c r="G382" s="20">
        <v>1.1100000000000001</v>
      </c>
      <c r="H382" s="20">
        <v>0.9</v>
      </c>
      <c r="I382" s="20">
        <v>0.19</v>
      </c>
      <c r="J382" s="20">
        <v>0.56000000000000005</v>
      </c>
      <c r="K382" s="20">
        <v>3.2898999999999998</v>
      </c>
      <c r="L382" s="16"/>
      <c r="M382" s="16"/>
      <c r="N382" s="16"/>
      <c r="O382" s="16"/>
      <c r="P382" s="16"/>
      <c r="Q382" s="16"/>
      <c r="R382" s="16"/>
      <c r="S382" s="22"/>
      <c r="T382" s="190"/>
    </row>
    <row r="383" spans="1:20" ht="40.200000000000003" thickBot="1">
      <c r="A383" s="58" t="str">
        <f t="shared" si="5"/>
        <v>青竹3</v>
      </c>
      <c r="B383" s="29" t="s">
        <v>23</v>
      </c>
      <c r="C383" s="30" t="s">
        <v>17</v>
      </c>
      <c r="D383" s="32" t="s">
        <v>67</v>
      </c>
      <c r="E383" s="59" t="s">
        <v>79</v>
      </c>
      <c r="F383" s="20">
        <v>0.53</v>
      </c>
      <c r="G383" s="20">
        <v>1.48</v>
      </c>
      <c r="H383" s="20">
        <v>0.63</v>
      </c>
      <c r="I383" s="20">
        <v>0.09</v>
      </c>
      <c r="J383" s="20">
        <v>0.55000000000000004</v>
      </c>
      <c r="K383" s="20">
        <v>3.2827999999999999</v>
      </c>
      <c r="L383" s="16"/>
      <c r="M383" s="16"/>
      <c r="N383" s="16"/>
      <c r="O383" s="16"/>
      <c r="P383" s="16"/>
      <c r="Q383" s="16"/>
      <c r="R383" s="16"/>
      <c r="S383" s="22"/>
      <c r="T383" s="190"/>
    </row>
    <row r="384" spans="1:20" ht="53.4" thickBot="1">
      <c r="A384" s="58" t="str">
        <f t="shared" si="5"/>
        <v>qqq3</v>
      </c>
      <c r="B384" s="29" t="s">
        <v>23</v>
      </c>
      <c r="C384" s="30" t="s">
        <v>17</v>
      </c>
      <c r="D384" s="32" t="s">
        <v>67</v>
      </c>
      <c r="E384" s="20" t="s">
        <v>74</v>
      </c>
      <c r="F384" s="20">
        <v>0.53</v>
      </c>
      <c r="G384" s="20">
        <v>1.71</v>
      </c>
      <c r="H384" s="20">
        <v>0.63</v>
      </c>
      <c r="I384" s="20">
        <v>0.09</v>
      </c>
      <c r="J384" s="20">
        <v>0.23</v>
      </c>
      <c r="K384" s="20">
        <v>3.1972999999999998</v>
      </c>
      <c r="L384" s="16"/>
      <c r="M384" s="16"/>
      <c r="N384" s="16"/>
      <c r="O384" s="16"/>
      <c r="P384" s="16"/>
      <c r="Q384" s="16"/>
      <c r="R384" s="16"/>
      <c r="S384" s="22"/>
      <c r="T384" s="190"/>
    </row>
    <row r="385" spans="1:20" ht="40.200000000000003" thickBot="1">
      <c r="A385" s="58" t="str">
        <f t="shared" si="5"/>
        <v>QS1</v>
      </c>
      <c r="B385" s="29" t="s">
        <v>23</v>
      </c>
      <c r="C385" s="30" t="s">
        <v>17</v>
      </c>
      <c r="D385" s="32" t="s">
        <v>67</v>
      </c>
      <c r="E385" s="20" t="s">
        <v>69</v>
      </c>
      <c r="F385" s="20">
        <v>0.54</v>
      </c>
      <c r="G385" s="20">
        <v>0.85</v>
      </c>
      <c r="H385" s="20">
        <v>0.93</v>
      </c>
      <c r="I385" s="20">
        <v>0.19</v>
      </c>
      <c r="J385" s="20">
        <v>0.43</v>
      </c>
      <c r="K385" s="20">
        <v>2.9392999999999998</v>
      </c>
      <c r="L385" s="16"/>
      <c r="M385" s="16"/>
      <c r="N385" s="16"/>
      <c r="O385" s="16"/>
      <c r="P385" s="16"/>
      <c r="Q385" s="16"/>
      <c r="R385" s="16"/>
      <c r="S385" s="22"/>
      <c r="T385" s="190"/>
    </row>
    <row r="386" spans="1:20" ht="40.200000000000003" thickBot="1">
      <c r="A386" s="58" t="str">
        <f t="shared" si="5"/>
        <v>QS2</v>
      </c>
      <c r="B386" s="29" t="s">
        <v>23</v>
      </c>
      <c r="C386" s="30" t="s">
        <v>17</v>
      </c>
      <c r="D386" s="32" t="s">
        <v>67</v>
      </c>
      <c r="E386" s="20" t="s">
        <v>70</v>
      </c>
      <c r="F386" s="20">
        <v>0.54</v>
      </c>
      <c r="G386" s="20">
        <v>0.81</v>
      </c>
      <c r="H386" s="20">
        <v>0.9</v>
      </c>
      <c r="I386" s="20">
        <v>0.19</v>
      </c>
      <c r="J386" s="20">
        <v>0.43</v>
      </c>
      <c r="K386" s="20">
        <v>2.8685</v>
      </c>
      <c r="L386" s="16"/>
      <c r="M386" s="16"/>
      <c r="N386" s="16"/>
      <c r="O386" s="16"/>
      <c r="P386" s="16"/>
      <c r="Q386" s="16"/>
      <c r="R386" s="16"/>
      <c r="S386" s="22"/>
      <c r="T386" s="190"/>
    </row>
    <row r="387" spans="1:20" ht="27" thickBot="1">
      <c r="A387" s="58" t="str">
        <f t="shared" si="5"/>
        <v>青年A</v>
      </c>
      <c r="B387" s="29" t="s">
        <v>23</v>
      </c>
      <c r="C387" s="30" t="s">
        <v>17</v>
      </c>
      <c r="D387" s="32" t="s">
        <v>67</v>
      </c>
      <c r="E387" s="20" t="s">
        <v>71</v>
      </c>
      <c r="F387" s="20">
        <v>0.53</v>
      </c>
      <c r="G387" s="20">
        <v>0.56999999999999995</v>
      </c>
      <c r="H387" s="20">
        <v>0.9</v>
      </c>
      <c r="I387" s="20">
        <v>0.09</v>
      </c>
      <c r="J387" s="20">
        <v>0.47</v>
      </c>
      <c r="K387" s="20">
        <v>2.5703999999999998</v>
      </c>
      <c r="L387" s="16"/>
      <c r="M387" s="16"/>
      <c r="N387" s="16"/>
      <c r="O387" s="16"/>
      <c r="P387" s="16"/>
      <c r="Q387" s="16"/>
      <c r="R387" s="16"/>
      <c r="S387" s="22"/>
      <c r="T387" s="190"/>
    </row>
    <row r="388" spans="1:20" ht="40.200000000000003" thickBot="1">
      <c r="A388" s="58" t="str">
        <f t="shared" si="5"/>
        <v>丙11</v>
      </c>
      <c r="B388" s="29" t="s">
        <v>23</v>
      </c>
      <c r="C388" s="30" t="s">
        <v>17</v>
      </c>
      <c r="D388" s="32" t="s">
        <v>67</v>
      </c>
      <c r="E388" s="20" t="s">
        <v>75</v>
      </c>
      <c r="F388" s="20">
        <v>0.53</v>
      </c>
      <c r="G388" s="20">
        <v>0.56000000000000005</v>
      </c>
      <c r="H388" s="20">
        <v>0.9</v>
      </c>
      <c r="I388" s="20">
        <v>0.09</v>
      </c>
      <c r="J388" s="20">
        <v>0.45</v>
      </c>
      <c r="K388" s="20">
        <v>2.5371999999999999</v>
      </c>
      <c r="L388" s="16"/>
      <c r="M388" s="16"/>
      <c r="N388" s="16"/>
      <c r="O388" s="16"/>
      <c r="P388" s="16"/>
      <c r="Q388" s="16"/>
      <c r="R388" s="16"/>
      <c r="S388" s="22"/>
      <c r="T388" s="190"/>
    </row>
    <row r="389" spans="1:20" ht="53.4" thickBot="1">
      <c r="A389" s="58" t="str">
        <f t="shared" si="5"/>
        <v>青少年T1</v>
      </c>
      <c r="B389" s="29" t="s">
        <v>23</v>
      </c>
      <c r="C389" s="30" t="s">
        <v>17</v>
      </c>
      <c r="D389" s="32" t="s">
        <v>67</v>
      </c>
      <c r="E389" s="20" t="s">
        <v>84</v>
      </c>
      <c r="F389" s="20">
        <v>0.53</v>
      </c>
      <c r="G389" s="20">
        <v>0.56999999999999995</v>
      </c>
      <c r="H389" s="20">
        <v>0.93</v>
      </c>
      <c r="I389" s="20">
        <v>0.09</v>
      </c>
      <c r="J389" s="20">
        <v>0.38</v>
      </c>
      <c r="K389" s="20">
        <v>2.5091999999999999</v>
      </c>
      <c r="L389" s="16"/>
      <c r="M389" s="16"/>
      <c r="N389" s="16"/>
      <c r="O389" s="16"/>
      <c r="P389" s="16"/>
      <c r="Q389" s="16"/>
      <c r="R389" s="16"/>
      <c r="S389" s="22"/>
      <c r="T389" s="190"/>
    </row>
    <row r="390" spans="1:20" ht="40.200000000000003" thickBot="1">
      <c r="A390" s="58" t="str">
        <f t="shared" si="5"/>
        <v>青年111</v>
      </c>
      <c r="B390" s="29" t="s">
        <v>23</v>
      </c>
      <c r="C390" s="30" t="s">
        <v>17</v>
      </c>
      <c r="D390" s="32" t="s">
        <v>67</v>
      </c>
      <c r="E390" s="20" t="s">
        <v>85</v>
      </c>
      <c r="F390" s="20">
        <v>0.53</v>
      </c>
      <c r="G390" s="20">
        <v>0.54</v>
      </c>
      <c r="H390" s="20">
        <v>0.9</v>
      </c>
      <c r="I390" s="20">
        <v>0.09</v>
      </c>
      <c r="J390" s="20">
        <v>0.41</v>
      </c>
      <c r="K390" s="20">
        <v>2.4773999999999998</v>
      </c>
      <c r="L390" s="16"/>
      <c r="M390" s="16"/>
      <c r="N390" s="16"/>
      <c r="O390" s="16"/>
      <c r="P390" s="16"/>
      <c r="Q390" s="16"/>
      <c r="R390" s="16"/>
      <c r="S390" s="22"/>
      <c r="T390" s="190"/>
    </row>
    <row r="391" spans="1:20" ht="53.4" thickBot="1">
      <c r="A391" s="58" t="str">
        <f t="shared" si="5"/>
        <v>青少年T2</v>
      </c>
      <c r="B391" s="29" t="s">
        <v>23</v>
      </c>
      <c r="C391" s="30" t="s">
        <v>17</v>
      </c>
      <c r="D391" s="32" t="s">
        <v>67</v>
      </c>
      <c r="E391" s="20" t="s">
        <v>89</v>
      </c>
      <c r="F391" s="20">
        <v>0.53</v>
      </c>
      <c r="G391" s="20">
        <v>0.56999999999999995</v>
      </c>
      <c r="H391" s="20">
        <v>0.9</v>
      </c>
      <c r="I391" s="20">
        <v>0.09</v>
      </c>
      <c r="J391" s="20">
        <v>0.36</v>
      </c>
      <c r="K391" s="20">
        <v>2.4636</v>
      </c>
      <c r="L391" s="16"/>
      <c r="M391" s="16"/>
      <c r="N391" s="16"/>
      <c r="O391" s="16"/>
      <c r="P391" s="16"/>
      <c r="Q391" s="16"/>
      <c r="R391" s="16"/>
      <c r="S391" s="22"/>
      <c r="T391" s="190"/>
    </row>
    <row r="392" spans="1:20" ht="27" thickBot="1">
      <c r="A392" s="58" t="str">
        <f t="shared" si="5"/>
        <v>Q1</v>
      </c>
      <c r="B392" s="29" t="s">
        <v>23</v>
      </c>
      <c r="C392" s="30" t="s">
        <v>17</v>
      </c>
      <c r="D392" s="32" t="s">
        <v>67</v>
      </c>
      <c r="E392" s="20" t="s">
        <v>72</v>
      </c>
      <c r="F392" s="20">
        <v>0.53</v>
      </c>
      <c r="G392" s="20">
        <v>0.39</v>
      </c>
      <c r="H392" s="20">
        <v>0.9</v>
      </c>
      <c r="I392" s="20">
        <v>0.09</v>
      </c>
      <c r="J392" s="20">
        <v>0.49</v>
      </c>
      <c r="K392" s="20">
        <v>2.4159999999999999</v>
      </c>
      <c r="L392" s="16"/>
      <c r="M392" s="16"/>
      <c r="N392" s="16"/>
      <c r="O392" s="16"/>
      <c r="P392" s="16"/>
      <c r="Q392" s="16"/>
      <c r="R392" s="16"/>
      <c r="S392" s="22"/>
      <c r="T392" s="190"/>
    </row>
    <row r="393" spans="1:20" ht="40.200000000000003" thickBot="1">
      <c r="A393" s="58" t="str">
        <f t="shared" si="5"/>
        <v>青青1</v>
      </c>
      <c r="B393" s="29" t="s">
        <v>23</v>
      </c>
      <c r="C393" s="30" t="s">
        <v>17</v>
      </c>
      <c r="D393" s="32" t="s">
        <v>67</v>
      </c>
      <c r="E393" s="20" t="s">
        <v>73</v>
      </c>
      <c r="F393" s="20">
        <v>0.53</v>
      </c>
      <c r="G393" s="20">
        <v>0.42</v>
      </c>
      <c r="H393" s="20">
        <v>0.93</v>
      </c>
      <c r="I393" s="20">
        <v>0.09</v>
      </c>
      <c r="J393" s="20">
        <v>0.42</v>
      </c>
      <c r="K393" s="20">
        <v>2.4013</v>
      </c>
      <c r="L393" s="16"/>
      <c r="M393" s="16"/>
      <c r="N393" s="16"/>
      <c r="O393" s="16"/>
      <c r="P393" s="16"/>
      <c r="Q393" s="16"/>
      <c r="R393" s="16"/>
      <c r="S393" s="22"/>
      <c r="T393" s="190"/>
    </row>
    <row r="394" spans="1:20" ht="27" thickBot="1">
      <c r="A394" s="58" t="str">
        <f t="shared" si="5"/>
        <v>青年A1</v>
      </c>
      <c r="B394" s="29" t="s">
        <v>23</v>
      </c>
      <c r="C394" s="30" t="s">
        <v>17</v>
      </c>
      <c r="D394" s="32" t="s">
        <v>67</v>
      </c>
      <c r="E394" s="20" t="s">
        <v>92</v>
      </c>
      <c r="F394" s="20">
        <v>0.54</v>
      </c>
      <c r="G394" s="20">
        <v>0.38</v>
      </c>
      <c r="H394" s="20">
        <v>0.9</v>
      </c>
      <c r="I394" s="20">
        <v>0.09</v>
      </c>
      <c r="J394" s="20">
        <v>0.47</v>
      </c>
      <c r="K394" s="20">
        <v>2.3936999999999999</v>
      </c>
      <c r="L394" s="16"/>
      <c r="M394" s="16"/>
      <c r="N394" s="16"/>
      <c r="O394" s="16"/>
      <c r="P394" s="16"/>
      <c r="Q394" s="16"/>
      <c r="R394" s="16"/>
      <c r="S394" s="22"/>
      <c r="T394" s="190"/>
    </row>
    <row r="395" spans="1:20" ht="40.200000000000003" thickBot="1">
      <c r="A395" s="58" t="str">
        <f t="shared" si="5"/>
        <v>青书1</v>
      </c>
      <c r="B395" s="29" t="s">
        <v>23</v>
      </c>
      <c r="C395" s="30" t="s">
        <v>17</v>
      </c>
      <c r="D395" s="32" t="s">
        <v>67</v>
      </c>
      <c r="E395" s="20" t="s">
        <v>76</v>
      </c>
      <c r="F395" s="20">
        <v>0.53</v>
      </c>
      <c r="G395" s="20">
        <v>0.31</v>
      </c>
      <c r="H395" s="20">
        <v>0.9</v>
      </c>
      <c r="I395" s="20">
        <v>0.09</v>
      </c>
      <c r="J395" s="20">
        <v>0.51</v>
      </c>
      <c r="K395" s="20">
        <v>2.3473000000000002</v>
      </c>
      <c r="L395" s="16"/>
      <c r="M395" s="16"/>
      <c r="N395" s="16"/>
      <c r="O395" s="16"/>
      <c r="P395" s="16"/>
      <c r="Q395" s="16"/>
      <c r="R395" s="16"/>
      <c r="S395" s="22"/>
      <c r="T395" s="190"/>
    </row>
    <row r="396" spans="1:20" ht="27" thickBot="1">
      <c r="A396" s="58" t="str">
        <f t="shared" si="5"/>
        <v>青年22</v>
      </c>
      <c r="B396" s="29" t="s">
        <v>23</v>
      </c>
      <c r="C396" s="30" t="s">
        <v>17</v>
      </c>
      <c r="D396" s="32" t="s">
        <v>67</v>
      </c>
      <c r="E396" s="20" t="s">
        <v>80</v>
      </c>
      <c r="F396" s="20">
        <v>0.53</v>
      </c>
      <c r="G396" s="20">
        <v>0.28000000000000003</v>
      </c>
      <c r="H396" s="20">
        <v>0.9</v>
      </c>
      <c r="I396" s="20">
        <v>0.19</v>
      </c>
      <c r="J396" s="20">
        <v>0.37</v>
      </c>
      <c r="K396" s="20">
        <v>2.2766999999999999</v>
      </c>
      <c r="L396" s="16"/>
      <c r="M396" s="16"/>
      <c r="N396" s="16"/>
      <c r="O396" s="16"/>
      <c r="P396" s="16"/>
      <c r="Q396" s="16"/>
      <c r="R396" s="16"/>
      <c r="S396" s="22"/>
      <c r="T396" s="190"/>
    </row>
    <row r="397" spans="1:20" ht="53.4" thickBot="1">
      <c r="A397" s="58" t="str">
        <f t="shared" ref="A397:A460" si="6">SUBSTITUTE(MID(E397,1,FIND("(",E397)-2)," ","")</f>
        <v>QSSS1</v>
      </c>
      <c r="B397" s="29" t="s">
        <v>23</v>
      </c>
      <c r="C397" s="30" t="s">
        <v>17</v>
      </c>
      <c r="D397" s="32" t="s">
        <v>67</v>
      </c>
      <c r="E397" s="20" t="s">
        <v>86</v>
      </c>
      <c r="F397" s="20">
        <v>0.53</v>
      </c>
      <c r="G397" s="20">
        <v>0.28000000000000003</v>
      </c>
      <c r="H397" s="20">
        <v>0.9</v>
      </c>
      <c r="I397" s="20">
        <v>0.09</v>
      </c>
      <c r="J397" s="20">
        <v>0.44</v>
      </c>
      <c r="K397" s="20">
        <v>2.2496999999999998</v>
      </c>
      <c r="L397" s="16"/>
      <c r="M397" s="16"/>
      <c r="N397" s="16"/>
      <c r="O397" s="16"/>
      <c r="P397" s="16"/>
      <c r="Q397" s="16"/>
      <c r="R397" s="16"/>
      <c r="S397" s="22"/>
      <c r="T397" s="190"/>
    </row>
    <row r="398" spans="1:20" ht="40.200000000000003" thickBot="1">
      <c r="A398" s="58" t="str">
        <f t="shared" si="6"/>
        <v>青年01</v>
      </c>
      <c r="B398" s="29" t="s">
        <v>23</v>
      </c>
      <c r="C398" s="30" t="s">
        <v>17</v>
      </c>
      <c r="D398" s="32" t="s">
        <v>67</v>
      </c>
      <c r="E398" s="20" t="s">
        <v>93</v>
      </c>
      <c r="F398" s="20">
        <v>0.53</v>
      </c>
      <c r="G398" s="20">
        <v>0.21</v>
      </c>
      <c r="H398" s="20">
        <v>0.93</v>
      </c>
      <c r="I398" s="20">
        <v>0.09</v>
      </c>
      <c r="J398" s="20">
        <v>0.45</v>
      </c>
      <c r="K398" s="20">
        <v>2.2187000000000001</v>
      </c>
      <c r="L398" s="16"/>
      <c r="M398" s="16"/>
      <c r="N398" s="16"/>
      <c r="O398" s="16"/>
      <c r="P398" s="16"/>
      <c r="Q398" s="16"/>
      <c r="R398" s="16"/>
      <c r="S398" s="22"/>
      <c r="T398" s="190"/>
    </row>
    <row r="399" spans="1:20" ht="40.200000000000003" thickBot="1">
      <c r="A399" s="58" t="str">
        <f t="shared" si="6"/>
        <v>青年02</v>
      </c>
      <c r="B399" s="29" t="s">
        <v>23</v>
      </c>
      <c r="C399" s="30" t="s">
        <v>17</v>
      </c>
      <c r="D399" s="32" t="s">
        <v>67</v>
      </c>
      <c r="E399" s="20" t="s">
        <v>95</v>
      </c>
      <c r="F399" s="20">
        <v>0.53</v>
      </c>
      <c r="G399" s="20">
        <v>0.21</v>
      </c>
      <c r="H399" s="20">
        <v>0.9</v>
      </c>
      <c r="I399" s="20">
        <v>0.09</v>
      </c>
      <c r="J399" s="20">
        <v>0.45</v>
      </c>
      <c r="K399" s="20">
        <v>2.1886000000000001</v>
      </c>
      <c r="L399" s="16"/>
      <c r="M399" s="16"/>
      <c r="N399" s="16"/>
      <c r="O399" s="16"/>
      <c r="P399" s="16"/>
      <c r="Q399" s="16"/>
      <c r="R399" s="16"/>
      <c r="S399" s="22"/>
      <c r="T399" s="190"/>
    </row>
    <row r="400" spans="1:20" ht="40.200000000000003" thickBot="1">
      <c r="A400" s="58" t="str">
        <f t="shared" si="6"/>
        <v>青年1</v>
      </c>
      <c r="B400" s="29" t="s">
        <v>23</v>
      </c>
      <c r="C400" s="30" t="s">
        <v>17</v>
      </c>
      <c r="D400" s="32" t="s">
        <v>67</v>
      </c>
      <c r="E400" s="20" t="s">
        <v>82</v>
      </c>
      <c r="F400" s="20">
        <v>0.53</v>
      </c>
      <c r="G400" s="20">
        <v>0.14000000000000001</v>
      </c>
      <c r="H400" s="20">
        <v>0.93</v>
      </c>
      <c r="I400" s="20">
        <v>0.09</v>
      </c>
      <c r="J400" s="20">
        <v>0.44</v>
      </c>
      <c r="K400" s="20">
        <v>2.1467999999999998</v>
      </c>
      <c r="L400" s="16"/>
      <c r="M400" s="16"/>
      <c r="N400" s="16"/>
      <c r="O400" s="16"/>
      <c r="P400" s="16"/>
      <c r="Q400" s="16"/>
      <c r="R400" s="16"/>
      <c r="S400" s="22"/>
      <c r="T400" s="190"/>
    </row>
    <row r="401" spans="1:20" ht="53.4" thickBot="1">
      <c r="A401" s="58" t="str">
        <f t="shared" si="6"/>
        <v>q1121</v>
      </c>
      <c r="B401" s="29" t="s">
        <v>23</v>
      </c>
      <c r="C401" s="30" t="s">
        <v>17</v>
      </c>
      <c r="D401" s="32" t="s">
        <v>67</v>
      </c>
      <c r="E401" s="20" t="s">
        <v>90</v>
      </c>
      <c r="F401" s="20">
        <v>0.53</v>
      </c>
      <c r="G401" s="20">
        <v>0.2</v>
      </c>
      <c r="H401" s="20">
        <v>0.93</v>
      </c>
      <c r="I401" s="20">
        <v>0.09</v>
      </c>
      <c r="J401" s="20">
        <v>0.34</v>
      </c>
      <c r="K401" s="20">
        <v>2.1040000000000001</v>
      </c>
      <c r="L401" s="16"/>
      <c r="M401" s="16"/>
      <c r="N401" s="16"/>
      <c r="O401" s="16"/>
      <c r="P401" s="16"/>
      <c r="Q401" s="16"/>
      <c r="R401" s="16"/>
      <c r="S401" s="22"/>
      <c r="T401" s="190"/>
    </row>
    <row r="402" spans="1:20" ht="27" thickBot="1">
      <c r="A402" s="58" t="str">
        <f t="shared" si="6"/>
        <v>青年11</v>
      </c>
      <c r="B402" s="29" t="s">
        <v>23</v>
      </c>
      <c r="C402" s="30" t="s">
        <v>17</v>
      </c>
      <c r="D402" s="32" t="s">
        <v>67</v>
      </c>
      <c r="E402" s="20" t="s">
        <v>83</v>
      </c>
      <c r="F402" s="20">
        <v>0.53</v>
      </c>
      <c r="G402" s="20">
        <v>0.25</v>
      </c>
      <c r="H402" s="20">
        <v>0.93</v>
      </c>
      <c r="I402" s="20">
        <v>0.19</v>
      </c>
      <c r="J402" s="20">
        <v>0.17</v>
      </c>
      <c r="K402" s="20">
        <v>2.0813000000000001</v>
      </c>
      <c r="L402" s="16"/>
      <c r="M402" s="16"/>
      <c r="N402" s="16"/>
      <c r="O402" s="16"/>
      <c r="P402" s="16"/>
      <c r="Q402" s="16"/>
      <c r="R402" s="16"/>
      <c r="S402" s="22"/>
      <c r="T402" s="190"/>
    </row>
    <row r="403" spans="1:20" ht="53.4" thickBot="1">
      <c r="A403" s="58" t="str">
        <f t="shared" si="6"/>
        <v>q212</v>
      </c>
      <c r="B403" s="29" t="s">
        <v>23</v>
      </c>
      <c r="C403" s="30" t="s">
        <v>17</v>
      </c>
      <c r="D403" s="32" t="s">
        <v>67</v>
      </c>
      <c r="E403" s="20" t="s">
        <v>91</v>
      </c>
      <c r="F403" s="20">
        <v>0.53</v>
      </c>
      <c r="G403" s="20">
        <v>0.2</v>
      </c>
      <c r="H403" s="20">
        <v>0.9</v>
      </c>
      <c r="I403" s="20">
        <v>0.09</v>
      </c>
      <c r="J403" s="20">
        <v>0.34</v>
      </c>
      <c r="K403" s="20">
        <v>2.0737999999999999</v>
      </c>
      <c r="L403" s="16"/>
      <c r="M403" s="16"/>
      <c r="N403" s="16"/>
      <c r="O403" s="16"/>
      <c r="P403" s="16"/>
      <c r="Q403" s="16"/>
      <c r="R403" s="16"/>
      <c r="S403" s="22"/>
      <c r="T403" s="190"/>
    </row>
    <row r="404" spans="1:20" ht="40.200000000000003" thickBot="1">
      <c r="A404" s="58" t="str">
        <f t="shared" si="6"/>
        <v>青青2</v>
      </c>
      <c r="B404" s="29" t="s">
        <v>23</v>
      </c>
      <c r="C404" s="30" t="s">
        <v>17</v>
      </c>
      <c r="D404" s="32" t="s">
        <v>67</v>
      </c>
      <c r="E404" s="20" t="s">
        <v>77</v>
      </c>
      <c r="F404" s="20">
        <v>0.53</v>
      </c>
      <c r="G404" s="20">
        <v>0.35</v>
      </c>
      <c r="H404" s="20">
        <v>0.9</v>
      </c>
      <c r="I404" s="20">
        <v>0.09</v>
      </c>
      <c r="J404" s="20">
        <v>0.19</v>
      </c>
      <c r="K404" s="20">
        <v>2.0642</v>
      </c>
      <c r="L404" s="16"/>
      <c r="M404" s="16"/>
      <c r="N404" s="16"/>
      <c r="O404" s="16"/>
      <c r="P404" s="16"/>
      <c r="Q404" s="16"/>
      <c r="R404" s="16"/>
      <c r="S404" s="22"/>
      <c r="T404" s="190"/>
    </row>
    <row r="405" spans="1:20" ht="40.200000000000003" thickBot="1">
      <c r="A405" s="58" t="str">
        <f t="shared" si="6"/>
        <v>1青</v>
      </c>
      <c r="B405" s="29" t="s">
        <v>23</v>
      </c>
      <c r="C405" s="30" t="s">
        <v>17</v>
      </c>
      <c r="D405" s="32" t="s">
        <v>67</v>
      </c>
      <c r="E405" s="20" t="s">
        <v>99</v>
      </c>
      <c r="F405" s="20">
        <v>0.53</v>
      </c>
      <c r="G405" s="20">
        <v>0.08</v>
      </c>
      <c r="H405" s="20">
        <v>0.9</v>
      </c>
      <c r="I405" s="20">
        <v>0.09</v>
      </c>
      <c r="J405" s="20">
        <v>0.42</v>
      </c>
      <c r="K405" s="20">
        <v>2.0350999999999999</v>
      </c>
      <c r="L405" s="16"/>
      <c r="M405" s="16"/>
      <c r="N405" s="16"/>
      <c r="O405" s="16"/>
      <c r="P405" s="16"/>
      <c r="Q405" s="16"/>
      <c r="R405" s="16"/>
      <c r="S405" s="22"/>
      <c r="T405" s="190"/>
    </row>
    <row r="406" spans="1:20" ht="40.200000000000003" thickBot="1">
      <c r="A406" s="58" t="str">
        <f t="shared" si="6"/>
        <v>qq1</v>
      </c>
      <c r="B406" s="29" t="s">
        <v>23</v>
      </c>
      <c r="C406" s="30" t="s">
        <v>17</v>
      </c>
      <c r="D406" s="32" t="s">
        <v>67</v>
      </c>
      <c r="E406" s="20" t="s">
        <v>88</v>
      </c>
      <c r="F406" s="20">
        <v>0.53</v>
      </c>
      <c r="G406" s="20">
        <v>0.12</v>
      </c>
      <c r="H406" s="20">
        <v>0.93</v>
      </c>
      <c r="I406" s="20">
        <v>0.09</v>
      </c>
      <c r="J406" s="20">
        <v>0.36</v>
      </c>
      <c r="K406" s="20">
        <v>2.0343</v>
      </c>
      <c r="L406" s="16"/>
      <c r="M406" s="16"/>
      <c r="N406" s="16"/>
      <c r="O406" s="16"/>
      <c r="P406" s="16"/>
      <c r="Q406" s="16"/>
      <c r="R406" s="16"/>
      <c r="S406" s="22"/>
      <c r="T406" s="190"/>
    </row>
    <row r="407" spans="1:20" ht="53.4" thickBot="1">
      <c r="A407" s="58" t="str">
        <f t="shared" si="6"/>
        <v>青少年T3</v>
      </c>
      <c r="B407" s="29" t="s">
        <v>23</v>
      </c>
      <c r="C407" s="30" t="s">
        <v>17</v>
      </c>
      <c r="D407" s="32" t="s">
        <v>67</v>
      </c>
      <c r="E407" s="20" t="s">
        <v>110</v>
      </c>
      <c r="F407" s="20">
        <v>0.53</v>
      </c>
      <c r="G407" s="20">
        <v>0.56999999999999995</v>
      </c>
      <c r="H407" s="20">
        <v>0.63</v>
      </c>
      <c r="I407" s="20">
        <v>0.09</v>
      </c>
      <c r="J407" s="20">
        <v>0.17</v>
      </c>
      <c r="K407" s="20">
        <v>2.0043000000000002</v>
      </c>
      <c r="L407" s="16"/>
      <c r="M407" s="16"/>
      <c r="N407" s="16"/>
      <c r="O407" s="16"/>
      <c r="P407" s="16"/>
      <c r="Q407" s="16"/>
      <c r="R407" s="16"/>
      <c r="S407" s="22"/>
      <c r="T407" s="190"/>
    </row>
    <row r="408" spans="1:20" ht="40.200000000000003" thickBot="1">
      <c r="A408" s="58" t="str">
        <f t="shared" si="6"/>
        <v>青年one</v>
      </c>
      <c r="B408" s="29" t="s">
        <v>23</v>
      </c>
      <c r="C408" s="30" t="s">
        <v>17</v>
      </c>
      <c r="D408" s="32" t="s">
        <v>67</v>
      </c>
      <c r="E408" s="20" t="s">
        <v>102</v>
      </c>
      <c r="F408" s="20">
        <v>0.53</v>
      </c>
      <c r="G408" s="20">
        <v>7.0000000000000007E-2</v>
      </c>
      <c r="H408" s="20">
        <v>0.9</v>
      </c>
      <c r="I408" s="20">
        <v>0.09</v>
      </c>
      <c r="J408" s="20">
        <v>0.41</v>
      </c>
      <c r="K408" s="20">
        <v>2.0036</v>
      </c>
      <c r="L408" s="16"/>
      <c r="M408" s="16"/>
      <c r="N408" s="16"/>
      <c r="O408" s="16"/>
      <c r="P408" s="16"/>
      <c r="Q408" s="16"/>
      <c r="R408" s="16"/>
      <c r="S408" s="22"/>
      <c r="T408" s="190"/>
    </row>
    <row r="409" spans="1:20" ht="27" thickBot="1">
      <c r="A409" s="58" t="str">
        <f t="shared" si="6"/>
        <v>Q2</v>
      </c>
      <c r="B409" s="29" t="s">
        <v>23</v>
      </c>
      <c r="C409" s="30" t="s">
        <v>17</v>
      </c>
      <c r="D409" s="32" t="s">
        <v>67</v>
      </c>
      <c r="E409" s="20" t="s">
        <v>78</v>
      </c>
      <c r="F409" s="20">
        <v>0.53</v>
      </c>
      <c r="G409" s="20">
        <v>0.24</v>
      </c>
      <c r="H409" s="20">
        <v>0.93</v>
      </c>
      <c r="I409" s="20">
        <v>0.09</v>
      </c>
      <c r="J409" s="20">
        <v>0.19</v>
      </c>
      <c r="K409" s="20">
        <v>1.9923999999999999</v>
      </c>
      <c r="L409" s="16"/>
      <c r="M409" s="16"/>
      <c r="N409" s="16"/>
      <c r="O409" s="16"/>
      <c r="P409" s="16"/>
      <c r="Q409" s="16"/>
      <c r="R409" s="16"/>
      <c r="S409" s="22"/>
      <c r="T409" s="190"/>
    </row>
    <row r="410" spans="1:20" ht="40.200000000000003" thickBot="1">
      <c r="A410" s="58" t="str">
        <f t="shared" si="6"/>
        <v>31</v>
      </c>
      <c r="B410" s="29" t="s">
        <v>23</v>
      </c>
      <c r="C410" s="30" t="s">
        <v>17</v>
      </c>
      <c r="D410" s="32" t="s">
        <v>67</v>
      </c>
      <c r="E410" s="20" t="s">
        <v>209</v>
      </c>
      <c r="F410" s="20">
        <v>0.53</v>
      </c>
      <c r="G410" s="20">
        <v>0.03</v>
      </c>
      <c r="H410" s="20">
        <v>0.9</v>
      </c>
      <c r="I410" s="20">
        <v>0.09</v>
      </c>
      <c r="J410" s="20">
        <v>0.38</v>
      </c>
      <c r="K410" s="20">
        <v>1.9455</v>
      </c>
      <c r="L410" s="16"/>
      <c r="M410" s="16"/>
      <c r="N410" s="16"/>
      <c r="O410" s="16"/>
      <c r="P410" s="16"/>
      <c r="Q410" s="16"/>
      <c r="R410" s="16"/>
      <c r="S410" s="22"/>
      <c r="T410" s="190"/>
    </row>
    <row r="411" spans="1:20" ht="53.4" thickBot="1">
      <c r="A411" s="58" t="str">
        <f t="shared" si="6"/>
        <v>青二</v>
      </c>
      <c r="B411" s="29" t="s">
        <v>23</v>
      </c>
      <c r="C411" s="30" t="s">
        <v>17</v>
      </c>
      <c r="D411" s="32" t="s">
        <v>67</v>
      </c>
      <c r="E411" s="20" t="s">
        <v>87</v>
      </c>
      <c r="F411" s="20">
        <v>0.53</v>
      </c>
      <c r="G411" s="20">
        <v>0.04</v>
      </c>
      <c r="H411" s="20">
        <v>0.9</v>
      </c>
      <c r="I411" s="20">
        <v>0.09</v>
      </c>
      <c r="J411" s="20">
        <v>0.36</v>
      </c>
      <c r="K411" s="20">
        <v>1.9355</v>
      </c>
      <c r="L411" s="16"/>
      <c r="M411" s="16"/>
      <c r="N411" s="16"/>
      <c r="O411" s="16"/>
      <c r="P411" s="16"/>
      <c r="Q411" s="16"/>
      <c r="R411" s="16"/>
      <c r="S411" s="22"/>
      <c r="T411" s="190"/>
    </row>
    <row r="412" spans="1:20" ht="40.200000000000003" thickBot="1">
      <c r="A412" s="58" t="str">
        <f t="shared" si="6"/>
        <v>青竹2</v>
      </c>
      <c r="B412" s="29" t="s">
        <v>23</v>
      </c>
      <c r="C412" s="30" t="s">
        <v>17</v>
      </c>
      <c r="D412" s="32" t="s">
        <v>67</v>
      </c>
      <c r="E412" s="59" t="s">
        <v>100</v>
      </c>
      <c r="F412" s="20">
        <v>0.53</v>
      </c>
      <c r="G412" s="20">
        <v>0</v>
      </c>
      <c r="H412" s="20">
        <v>0.93</v>
      </c>
      <c r="I412" s="20">
        <v>0.09</v>
      </c>
      <c r="J412" s="20">
        <v>0.36</v>
      </c>
      <c r="K412" s="20">
        <v>1.9246000000000001</v>
      </c>
      <c r="L412" s="16"/>
      <c r="M412" s="16"/>
      <c r="N412" s="16"/>
      <c r="O412" s="16"/>
      <c r="P412" s="16"/>
      <c r="Q412" s="16"/>
      <c r="R412" s="16"/>
      <c r="S412" s="22"/>
      <c r="T412" s="190"/>
    </row>
    <row r="413" spans="1:20" ht="40.200000000000003" thickBot="1">
      <c r="A413" s="58" t="str">
        <f t="shared" si="6"/>
        <v>青竹1</v>
      </c>
      <c r="B413" s="29" t="s">
        <v>23</v>
      </c>
      <c r="C413" s="30" t="s">
        <v>17</v>
      </c>
      <c r="D413" s="32" t="s">
        <v>67</v>
      </c>
      <c r="E413" s="59" t="s">
        <v>104</v>
      </c>
      <c r="F413" s="20">
        <v>0.53</v>
      </c>
      <c r="G413" s="20">
        <v>0</v>
      </c>
      <c r="H413" s="20">
        <v>0.9</v>
      </c>
      <c r="I413" s="20">
        <v>0.09</v>
      </c>
      <c r="J413" s="20">
        <v>0.36</v>
      </c>
      <c r="K413" s="20">
        <v>1.8923000000000001</v>
      </c>
      <c r="L413" s="16"/>
      <c r="M413" s="16"/>
      <c r="N413" s="16"/>
      <c r="O413" s="16"/>
      <c r="P413" s="16"/>
      <c r="Q413" s="16"/>
      <c r="R413" s="16"/>
      <c r="S413" s="22"/>
      <c r="T413" s="190"/>
    </row>
    <row r="414" spans="1:20" ht="40.200000000000003" thickBot="1">
      <c r="A414" s="58" t="str">
        <f t="shared" si="6"/>
        <v>qq2</v>
      </c>
      <c r="B414" s="29" t="s">
        <v>23</v>
      </c>
      <c r="C414" s="30" t="s">
        <v>17</v>
      </c>
      <c r="D414" s="32" t="s">
        <v>67</v>
      </c>
      <c r="E414" s="20" t="s">
        <v>94</v>
      </c>
      <c r="F414" s="20">
        <v>0.53</v>
      </c>
      <c r="G414" s="20">
        <v>0.15</v>
      </c>
      <c r="H414" s="20">
        <v>0.9</v>
      </c>
      <c r="I414" s="20">
        <v>0.09</v>
      </c>
      <c r="J414" s="20">
        <v>0.2</v>
      </c>
      <c r="K414" s="20">
        <v>1.8832</v>
      </c>
      <c r="L414" s="16"/>
      <c r="M414" s="16"/>
      <c r="N414" s="16"/>
      <c r="O414" s="16"/>
      <c r="P414" s="16"/>
      <c r="Q414" s="16"/>
      <c r="R414" s="16"/>
      <c r="S414" s="22"/>
      <c r="T414" s="190"/>
    </row>
    <row r="415" spans="1:20" ht="27" thickBot="1">
      <c r="A415" s="58" t="str">
        <f t="shared" si="6"/>
        <v>青年B</v>
      </c>
      <c r="B415" s="29" t="s">
        <v>23</v>
      </c>
      <c r="C415" s="30" t="s">
        <v>17</v>
      </c>
      <c r="D415" s="32" t="s">
        <v>67</v>
      </c>
      <c r="E415" s="20" t="s">
        <v>103</v>
      </c>
      <c r="F415" s="20">
        <v>0.53</v>
      </c>
      <c r="G415" s="20">
        <v>0</v>
      </c>
      <c r="H415" s="20">
        <v>0.93</v>
      </c>
      <c r="I415" s="20">
        <v>0.09</v>
      </c>
      <c r="J415" s="20">
        <v>0.3</v>
      </c>
      <c r="K415" s="20">
        <v>1.8601000000000001</v>
      </c>
      <c r="L415" s="16"/>
      <c r="M415" s="16"/>
      <c r="N415" s="16"/>
      <c r="O415" s="16"/>
      <c r="P415" s="16"/>
      <c r="Q415" s="16"/>
      <c r="R415" s="16"/>
      <c r="S415" s="22"/>
      <c r="T415" s="190"/>
    </row>
    <row r="416" spans="1:20" ht="40.200000000000003" thickBot="1">
      <c r="A416" s="58" t="str">
        <f t="shared" si="6"/>
        <v>QS3</v>
      </c>
      <c r="B416" s="29" t="s">
        <v>23</v>
      </c>
      <c r="C416" s="30" t="s">
        <v>17</v>
      </c>
      <c r="D416" s="32" t="s">
        <v>67</v>
      </c>
      <c r="E416" s="20" t="s">
        <v>96</v>
      </c>
      <c r="F416" s="20">
        <v>0.54</v>
      </c>
      <c r="G416" s="20">
        <v>0.28999999999999998</v>
      </c>
      <c r="H416" s="20">
        <v>0.63</v>
      </c>
      <c r="I416" s="20">
        <v>0.19</v>
      </c>
      <c r="J416" s="20">
        <v>0.13</v>
      </c>
      <c r="K416" s="20">
        <v>1.7797000000000001</v>
      </c>
      <c r="L416" s="16"/>
      <c r="M416" s="16"/>
      <c r="N416" s="16"/>
      <c r="O416" s="16"/>
      <c r="P416" s="16"/>
      <c r="Q416" s="16"/>
      <c r="R416" s="16"/>
      <c r="S416" s="22"/>
      <c r="T416" s="190"/>
    </row>
    <row r="417" spans="1:20" ht="27" thickBot="1">
      <c r="A417" s="58" t="str">
        <f t="shared" si="6"/>
        <v>青2</v>
      </c>
      <c r="B417" s="29" t="s">
        <v>23</v>
      </c>
      <c r="C417" s="30" t="s">
        <v>17</v>
      </c>
      <c r="D417" s="32" t="s">
        <v>67</v>
      </c>
      <c r="E417" s="20" t="s">
        <v>108</v>
      </c>
      <c r="F417" s="20">
        <v>0.53</v>
      </c>
      <c r="G417" s="20">
        <v>0.06</v>
      </c>
      <c r="H417" s="20">
        <v>0.9</v>
      </c>
      <c r="I417" s="20">
        <v>0.09</v>
      </c>
      <c r="J417" s="20">
        <v>0.16</v>
      </c>
      <c r="K417" s="20">
        <v>1.7495000000000001</v>
      </c>
      <c r="L417" s="16"/>
      <c r="M417" s="16"/>
      <c r="N417" s="16"/>
      <c r="O417" s="16"/>
      <c r="P417" s="16"/>
      <c r="Q417" s="16"/>
      <c r="R417" s="16"/>
      <c r="S417" s="22"/>
      <c r="T417" s="190"/>
    </row>
    <row r="418" spans="1:20" ht="40.200000000000003" thickBot="1">
      <c r="A418" s="58" t="str">
        <f t="shared" si="6"/>
        <v>青年03</v>
      </c>
      <c r="B418" s="29" t="s">
        <v>23</v>
      </c>
      <c r="C418" s="30" t="s">
        <v>17</v>
      </c>
      <c r="D418" s="32" t="s">
        <v>67</v>
      </c>
      <c r="E418" s="20" t="s">
        <v>111</v>
      </c>
      <c r="F418" s="20">
        <v>0.53</v>
      </c>
      <c r="G418" s="20">
        <v>0.34</v>
      </c>
      <c r="H418" s="20">
        <v>0.63</v>
      </c>
      <c r="I418" s="20">
        <v>0.09</v>
      </c>
      <c r="J418" s="20">
        <v>0.15</v>
      </c>
      <c r="K418" s="20">
        <v>1.7459</v>
      </c>
      <c r="L418" s="16"/>
      <c r="M418" s="16"/>
      <c r="N418" s="16"/>
      <c r="O418" s="16"/>
      <c r="P418" s="16"/>
      <c r="Q418" s="16"/>
      <c r="R418" s="16"/>
      <c r="S418" s="22"/>
      <c r="T418" s="190"/>
    </row>
    <row r="419" spans="1:20" ht="53.4" thickBot="1">
      <c r="A419" s="58" t="str">
        <f t="shared" si="6"/>
        <v>qqq1</v>
      </c>
      <c r="B419" s="29" t="s">
        <v>23</v>
      </c>
      <c r="C419" s="30" t="s">
        <v>17</v>
      </c>
      <c r="D419" s="32" t="s">
        <v>67</v>
      </c>
      <c r="E419" s="20" t="s">
        <v>113</v>
      </c>
      <c r="F419" s="20">
        <v>0.53</v>
      </c>
      <c r="G419" s="20">
        <v>0.08</v>
      </c>
      <c r="H419" s="20">
        <v>0.66</v>
      </c>
      <c r="I419" s="20">
        <v>0.09</v>
      </c>
      <c r="J419" s="20">
        <v>0.36</v>
      </c>
      <c r="K419" s="20">
        <v>1.7341</v>
      </c>
      <c r="L419" s="16"/>
      <c r="M419" s="16"/>
      <c r="N419" s="16"/>
      <c r="O419" s="16"/>
      <c r="P419" s="16"/>
      <c r="Q419" s="16"/>
      <c r="R419" s="16"/>
      <c r="S419" s="22"/>
      <c r="T419" s="190"/>
    </row>
    <row r="420" spans="1:20" ht="53.4" thickBot="1">
      <c r="A420" s="58" t="str">
        <f t="shared" si="6"/>
        <v>QSNN2</v>
      </c>
      <c r="B420" s="29" t="s">
        <v>23</v>
      </c>
      <c r="C420" s="30" t="s">
        <v>17</v>
      </c>
      <c r="D420" s="32" t="s">
        <v>67</v>
      </c>
      <c r="E420" s="20" t="s">
        <v>107</v>
      </c>
      <c r="F420" s="20">
        <v>0.53</v>
      </c>
      <c r="G420" s="20">
        <v>0</v>
      </c>
      <c r="H420" s="20">
        <v>0.93</v>
      </c>
      <c r="I420" s="20">
        <v>0.09</v>
      </c>
      <c r="J420" s="20">
        <v>0.17</v>
      </c>
      <c r="K420" s="20">
        <v>1.7273000000000001</v>
      </c>
      <c r="L420" s="16"/>
      <c r="M420" s="16"/>
      <c r="N420" s="16"/>
      <c r="O420" s="16"/>
      <c r="P420" s="16"/>
      <c r="Q420" s="16"/>
      <c r="R420" s="16"/>
      <c r="S420" s="22"/>
      <c r="T420" s="190"/>
    </row>
    <row r="421" spans="1:20" ht="40.200000000000003" thickBot="1">
      <c r="A421" s="58" t="str">
        <f t="shared" si="6"/>
        <v>22青年</v>
      </c>
      <c r="B421" s="29" t="s">
        <v>23</v>
      </c>
      <c r="C421" s="30" t="s">
        <v>17</v>
      </c>
      <c r="D421" s="32" t="s">
        <v>67</v>
      </c>
      <c r="E421" s="20" t="s">
        <v>106</v>
      </c>
      <c r="F421" s="20">
        <v>0.53</v>
      </c>
      <c r="G421" s="20">
        <v>0</v>
      </c>
      <c r="H421" s="20">
        <v>0.93</v>
      </c>
      <c r="I421" s="20">
        <v>0.09</v>
      </c>
      <c r="J421" s="20">
        <v>0.16</v>
      </c>
      <c r="K421" s="20">
        <v>1.7202999999999999</v>
      </c>
      <c r="L421" s="16"/>
      <c r="M421" s="16"/>
      <c r="N421" s="16"/>
      <c r="O421" s="16"/>
      <c r="P421" s="16"/>
      <c r="Q421" s="16"/>
      <c r="R421" s="16"/>
      <c r="S421" s="22"/>
      <c r="T421" s="190"/>
    </row>
    <row r="422" spans="1:20" ht="40.200000000000003" thickBot="1">
      <c r="A422" s="58" t="str">
        <f t="shared" si="6"/>
        <v>丙12</v>
      </c>
      <c r="B422" s="29" t="s">
        <v>23</v>
      </c>
      <c r="C422" s="30" t="s">
        <v>17</v>
      </c>
      <c r="D422" s="32" t="s">
        <v>67</v>
      </c>
      <c r="E422" s="20" t="s">
        <v>97</v>
      </c>
      <c r="F422" s="20">
        <v>0.53</v>
      </c>
      <c r="G422" s="20">
        <v>0</v>
      </c>
      <c r="H422" s="20">
        <v>0.93</v>
      </c>
      <c r="I422" s="20">
        <v>0.09</v>
      </c>
      <c r="J422" s="20">
        <v>0.16</v>
      </c>
      <c r="K422" s="20">
        <v>1.7202999999999999</v>
      </c>
      <c r="L422" s="16"/>
      <c r="M422" s="16"/>
      <c r="N422" s="16"/>
      <c r="O422" s="16"/>
      <c r="P422" s="16"/>
      <c r="Q422" s="16"/>
      <c r="R422" s="16"/>
      <c r="S422" s="22"/>
      <c r="T422" s="190"/>
    </row>
    <row r="423" spans="1:20" ht="53.4" thickBot="1">
      <c r="A423" s="58" t="str">
        <f t="shared" si="6"/>
        <v>qqq2</v>
      </c>
      <c r="B423" s="29" t="s">
        <v>23</v>
      </c>
      <c r="C423" s="30" t="s">
        <v>17</v>
      </c>
      <c r="D423" s="32" t="s">
        <v>67</v>
      </c>
      <c r="E423" s="20" t="s">
        <v>109</v>
      </c>
      <c r="F423" s="20">
        <v>0.53</v>
      </c>
      <c r="G423" s="20">
        <v>0</v>
      </c>
      <c r="H423" s="20">
        <v>0.9</v>
      </c>
      <c r="I423" s="20">
        <v>0.09</v>
      </c>
      <c r="J423" s="20">
        <v>0.15</v>
      </c>
      <c r="K423" s="20">
        <v>1.6758999999999999</v>
      </c>
      <c r="L423" s="16"/>
      <c r="M423" s="16"/>
      <c r="N423" s="16"/>
      <c r="O423" s="16"/>
      <c r="P423" s="16"/>
      <c r="Q423" s="16"/>
      <c r="R423" s="16"/>
      <c r="S423" s="22"/>
      <c r="T423" s="190"/>
    </row>
    <row r="424" spans="1:20" ht="53.4" thickBot="1">
      <c r="A424" s="58" t="str">
        <f t="shared" si="6"/>
        <v>青一</v>
      </c>
      <c r="B424" s="29" t="s">
        <v>23</v>
      </c>
      <c r="C424" s="30" t="s">
        <v>17</v>
      </c>
      <c r="D424" s="32" t="s">
        <v>67</v>
      </c>
      <c r="E424" s="20" t="s">
        <v>105</v>
      </c>
      <c r="F424" s="20">
        <v>0.53</v>
      </c>
      <c r="G424" s="20">
        <v>0.04</v>
      </c>
      <c r="H424" s="20">
        <v>0.66</v>
      </c>
      <c r="I424" s="20">
        <v>0.09</v>
      </c>
      <c r="J424" s="20">
        <v>0.32</v>
      </c>
      <c r="K424" s="20">
        <v>1.6514</v>
      </c>
      <c r="L424" s="16"/>
      <c r="M424" s="16"/>
      <c r="N424" s="16"/>
      <c r="O424" s="16"/>
      <c r="P424" s="16"/>
      <c r="Q424" s="16"/>
      <c r="R424" s="16"/>
      <c r="S424" s="22"/>
      <c r="T424" s="190"/>
    </row>
    <row r="425" spans="1:20" ht="53.4" thickBot="1">
      <c r="A425" s="58" t="str">
        <f t="shared" si="6"/>
        <v>q112</v>
      </c>
      <c r="B425" s="29" t="s">
        <v>23</v>
      </c>
      <c r="C425" s="30" t="s">
        <v>17</v>
      </c>
      <c r="D425" s="32" t="s">
        <v>67</v>
      </c>
      <c r="E425" s="20" t="s">
        <v>112</v>
      </c>
      <c r="F425" s="20">
        <v>0.53</v>
      </c>
      <c r="G425" s="20">
        <v>0.19</v>
      </c>
      <c r="H425" s="20">
        <v>0.63</v>
      </c>
      <c r="I425" s="20">
        <v>0.09</v>
      </c>
      <c r="J425" s="20">
        <v>0.15</v>
      </c>
      <c r="K425" s="20">
        <v>1.603</v>
      </c>
      <c r="L425" s="16"/>
      <c r="M425" s="16"/>
      <c r="N425" s="16"/>
      <c r="O425" s="16"/>
      <c r="P425" s="16"/>
      <c r="Q425" s="16"/>
      <c r="R425" s="16"/>
      <c r="S425" s="22"/>
      <c r="T425" s="190"/>
    </row>
    <row r="426" spans="1:20" ht="40.200000000000003" thickBot="1">
      <c r="A426" s="58" t="str">
        <f t="shared" si="6"/>
        <v>qn2</v>
      </c>
      <c r="B426" s="29" t="s">
        <v>23</v>
      </c>
      <c r="C426" s="30" t="s">
        <v>17</v>
      </c>
      <c r="D426" s="32" t="s">
        <v>67</v>
      </c>
      <c r="E426" s="20" t="s">
        <v>101</v>
      </c>
      <c r="F426" s="20">
        <v>0.53</v>
      </c>
      <c r="G426" s="20">
        <v>0</v>
      </c>
      <c r="H426" s="20">
        <v>0.9</v>
      </c>
      <c r="I426" s="20">
        <v>0.09</v>
      </c>
      <c r="J426" s="20">
        <v>0</v>
      </c>
      <c r="K426" s="20">
        <v>1.5301</v>
      </c>
      <c r="L426" s="16"/>
      <c r="M426" s="16"/>
      <c r="N426" s="16"/>
      <c r="O426" s="16"/>
      <c r="P426" s="16"/>
      <c r="Q426" s="16"/>
      <c r="R426" s="16"/>
      <c r="S426" s="22"/>
      <c r="T426" s="190"/>
    </row>
    <row r="427" spans="1:20" ht="27" thickBot="1">
      <c r="A427" s="58" t="str">
        <f t="shared" si="6"/>
        <v>青1</v>
      </c>
      <c r="B427" s="29" t="s">
        <v>23</v>
      </c>
      <c r="C427" s="30" t="s">
        <v>17</v>
      </c>
      <c r="D427" s="32" t="s">
        <v>67</v>
      </c>
      <c r="E427" s="20" t="s">
        <v>115</v>
      </c>
      <c r="F427" s="20">
        <v>0.53</v>
      </c>
      <c r="G427" s="20">
        <v>0.06</v>
      </c>
      <c r="H427" s="20">
        <v>0.63</v>
      </c>
      <c r="I427" s="20">
        <v>0.09</v>
      </c>
      <c r="J427" s="20">
        <v>0.14000000000000001</v>
      </c>
      <c r="K427" s="20">
        <v>1.458</v>
      </c>
      <c r="L427" s="16"/>
      <c r="M427" s="16"/>
      <c r="N427" s="16"/>
      <c r="O427" s="16"/>
      <c r="P427" s="16"/>
      <c r="Q427" s="16"/>
      <c r="R427" s="16"/>
      <c r="S427" s="22"/>
      <c r="T427" s="190"/>
    </row>
    <row r="428" spans="1:20" ht="27" thickBot="1">
      <c r="A428" s="58" t="str">
        <f t="shared" si="6"/>
        <v>青年C</v>
      </c>
      <c r="B428" s="29" t="s">
        <v>23</v>
      </c>
      <c r="C428" s="30" t="s">
        <v>17</v>
      </c>
      <c r="D428" s="32" t="s">
        <v>67</v>
      </c>
      <c r="E428" s="20" t="s">
        <v>114</v>
      </c>
      <c r="F428" s="20">
        <v>0.53</v>
      </c>
      <c r="G428" s="20">
        <v>0.22</v>
      </c>
      <c r="H428" s="20">
        <v>0.36</v>
      </c>
      <c r="I428" s="20">
        <v>0.09</v>
      </c>
      <c r="J428" s="20">
        <v>0.09</v>
      </c>
      <c r="K428" s="20">
        <v>1.2963</v>
      </c>
      <c r="L428" s="16"/>
      <c r="M428" s="16"/>
      <c r="N428" s="16"/>
      <c r="O428" s="16"/>
      <c r="P428" s="16"/>
      <c r="Q428" s="16"/>
      <c r="R428" s="16"/>
      <c r="S428" s="22"/>
      <c r="T428" s="190"/>
    </row>
    <row r="429" spans="1:20" ht="40.200000000000003" thickBot="1">
      <c r="A429" s="58" t="str">
        <f t="shared" si="6"/>
        <v>白兰1</v>
      </c>
      <c r="B429" s="29" t="s">
        <v>23</v>
      </c>
      <c r="C429" s="30" t="s">
        <v>17</v>
      </c>
      <c r="D429" s="32" t="s">
        <v>116</v>
      </c>
      <c r="E429" s="59" t="s">
        <v>119</v>
      </c>
      <c r="F429" s="20">
        <v>0.28999999999999998</v>
      </c>
      <c r="G429" s="20">
        <v>2.2599999999999998</v>
      </c>
      <c r="H429" s="20">
        <v>0.97</v>
      </c>
      <c r="I429" s="20">
        <v>0.09</v>
      </c>
      <c r="J429" s="20">
        <v>0.18</v>
      </c>
      <c r="K429" s="20">
        <v>3.7896000000000001</v>
      </c>
      <c r="L429" s="16"/>
      <c r="M429" s="16"/>
      <c r="N429" s="16"/>
      <c r="O429" s="16"/>
      <c r="P429" s="16"/>
      <c r="Q429" s="16"/>
      <c r="R429" s="16"/>
      <c r="S429" s="22"/>
      <c r="T429" s="190"/>
    </row>
    <row r="430" spans="1:20" ht="53.4" thickBot="1">
      <c r="A430" s="58" t="str">
        <f t="shared" si="6"/>
        <v>bbb1</v>
      </c>
      <c r="B430" s="29" t="s">
        <v>23</v>
      </c>
      <c r="C430" s="30" t="s">
        <v>17</v>
      </c>
      <c r="D430" s="32" t="s">
        <v>116</v>
      </c>
      <c r="E430" s="20" t="s">
        <v>120</v>
      </c>
      <c r="F430" s="20">
        <v>0.28999999999999998</v>
      </c>
      <c r="G430" s="20">
        <v>2.25</v>
      </c>
      <c r="H430" s="20">
        <v>0.97</v>
      </c>
      <c r="I430" s="20">
        <v>0.09</v>
      </c>
      <c r="J430" s="20">
        <v>0.16</v>
      </c>
      <c r="K430" s="20">
        <v>3.7570000000000001</v>
      </c>
      <c r="L430" s="16"/>
      <c r="M430" s="16"/>
      <c r="N430" s="16"/>
      <c r="O430" s="16"/>
      <c r="P430" s="16"/>
      <c r="Q430" s="16"/>
      <c r="R430" s="16"/>
      <c r="S430" s="22"/>
      <c r="T430" s="190"/>
    </row>
    <row r="431" spans="1:20" ht="27" thickBot="1">
      <c r="A431" s="58" t="str">
        <f t="shared" si="6"/>
        <v>白1121</v>
      </c>
      <c r="B431" s="29" t="s">
        <v>23</v>
      </c>
      <c r="C431" s="30" t="s">
        <v>17</v>
      </c>
      <c r="D431" s="32" t="s">
        <v>116</v>
      </c>
      <c r="E431" s="20" t="s">
        <v>117</v>
      </c>
      <c r="F431" s="20">
        <v>0.28999999999999998</v>
      </c>
      <c r="G431" s="20">
        <v>1.82</v>
      </c>
      <c r="H431" s="20">
        <v>0.97</v>
      </c>
      <c r="I431" s="20">
        <v>0.17</v>
      </c>
      <c r="J431" s="20">
        <v>0.2</v>
      </c>
      <c r="K431" s="20">
        <v>3.4439000000000002</v>
      </c>
      <c r="L431" s="16"/>
      <c r="M431" s="16"/>
      <c r="N431" s="16"/>
      <c r="O431" s="16"/>
      <c r="P431" s="16"/>
      <c r="Q431" s="16"/>
      <c r="R431" s="16"/>
      <c r="S431" s="22"/>
      <c r="T431" s="190"/>
    </row>
    <row r="432" spans="1:20" ht="40.200000000000003" thickBot="1">
      <c r="A432" s="58" t="str">
        <f t="shared" si="6"/>
        <v>白领222</v>
      </c>
      <c r="B432" s="29" t="s">
        <v>23</v>
      </c>
      <c r="C432" s="30" t="s">
        <v>17</v>
      </c>
      <c r="D432" s="32" t="s">
        <v>116</v>
      </c>
      <c r="E432" s="20" t="s">
        <v>118</v>
      </c>
      <c r="F432" s="20">
        <v>0.28999999999999998</v>
      </c>
      <c r="G432" s="20">
        <v>0.05</v>
      </c>
      <c r="H432" s="20">
        <v>2.31</v>
      </c>
      <c r="I432" s="20">
        <v>0.09</v>
      </c>
      <c r="J432" s="20">
        <v>0.09</v>
      </c>
      <c r="K432" s="20">
        <v>2.8296000000000001</v>
      </c>
      <c r="L432" s="16"/>
      <c r="M432" s="16"/>
      <c r="N432" s="16"/>
      <c r="O432" s="16"/>
      <c r="P432" s="16"/>
      <c r="Q432" s="16"/>
      <c r="R432" s="16"/>
      <c r="S432" s="22"/>
      <c r="T432" s="190"/>
    </row>
    <row r="433" spans="1:20" ht="53.4" thickBot="1">
      <c r="A433" s="58" t="str">
        <f t="shared" si="6"/>
        <v>白领W1</v>
      </c>
      <c r="B433" s="29" t="s">
        <v>23</v>
      </c>
      <c r="C433" s="30" t="s">
        <v>17</v>
      </c>
      <c r="D433" s="32" t="s">
        <v>116</v>
      </c>
      <c r="E433" s="20" t="s">
        <v>128</v>
      </c>
      <c r="F433" s="20">
        <v>0.28999999999999998</v>
      </c>
      <c r="G433" s="20">
        <v>1.34</v>
      </c>
      <c r="H433" s="20">
        <v>0.97</v>
      </c>
      <c r="I433" s="20">
        <v>0.09</v>
      </c>
      <c r="J433" s="20">
        <v>0.12</v>
      </c>
      <c r="K433" s="20">
        <v>2.7989000000000002</v>
      </c>
      <c r="L433" s="16"/>
      <c r="M433" s="16"/>
      <c r="N433" s="16"/>
      <c r="O433" s="16"/>
      <c r="P433" s="16"/>
      <c r="Q433" s="16"/>
      <c r="R433" s="16"/>
      <c r="S433" s="22"/>
      <c r="T433" s="190"/>
    </row>
    <row r="434" spans="1:20" ht="53.4" thickBot="1">
      <c r="A434" s="58" t="str">
        <f t="shared" si="6"/>
        <v>白领W2</v>
      </c>
      <c r="B434" s="29" t="s">
        <v>23</v>
      </c>
      <c r="C434" s="30" t="s">
        <v>17</v>
      </c>
      <c r="D434" s="32" t="s">
        <v>116</v>
      </c>
      <c r="E434" s="20" t="s">
        <v>129</v>
      </c>
      <c r="F434" s="20">
        <v>0.28999999999999998</v>
      </c>
      <c r="G434" s="20">
        <v>1.34</v>
      </c>
      <c r="H434" s="20">
        <v>0.97</v>
      </c>
      <c r="I434" s="20">
        <v>0.09</v>
      </c>
      <c r="J434" s="20">
        <v>0.08</v>
      </c>
      <c r="K434" s="20">
        <v>2.7599</v>
      </c>
      <c r="L434" s="16"/>
      <c r="M434" s="16"/>
      <c r="N434" s="16"/>
      <c r="O434" s="16"/>
      <c r="P434" s="16"/>
      <c r="Q434" s="16"/>
      <c r="R434" s="16"/>
      <c r="S434" s="22"/>
      <c r="T434" s="190"/>
    </row>
    <row r="435" spans="1:20" ht="53.4" thickBot="1">
      <c r="A435" s="58" t="str">
        <f t="shared" si="6"/>
        <v>白领W3</v>
      </c>
      <c r="B435" s="29" t="s">
        <v>23</v>
      </c>
      <c r="C435" s="30" t="s">
        <v>17</v>
      </c>
      <c r="D435" s="32" t="s">
        <v>116</v>
      </c>
      <c r="E435" s="20" t="s">
        <v>133</v>
      </c>
      <c r="F435" s="20">
        <v>0.28999999999999998</v>
      </c>
      <c r="G435" s="20">
        <v>1.34</v>
      </c>
      <c r="H435" s="20">
        <v>0.89</v>
      </c>
      <c r="I435" s="20">
        <v>0.09</v>
      </c>
      <c r="J435" s="20">
        <v>0.08</v>
      </c>
      <c r="K435" s="20">
        <v>2.6854</v>
      </c>
      <c r="L435" s="16"/>
      <c r="M435" s="16"/>
      <c r="N435" s="16"/>
      <c r="O435" s="16"/>
      <c r="P435" s="16"/>
      <c r="Q435" s="16"/>
      <c r="R435" s="16"/>
      <c r="S435" s="22"/>
      <c r="T435" s="190"/>
    </row>
    <row r="436" spans="1:20" ht="40.200000000000003" thickBot="1">
      <c r="A436" s="58" t="str">
        <f t="shared" si="6"/>
        <v>乙11</v>
      </c>
      <c r="B436" s="29" t="s">
        <v>23</v>
      </c>
      <c r="C436" s="30" t="s">
        <v>17</v>
      </c>
      <c r="D436" s="32" t="s">
        <v>116</v>
      </c>
      <c r="E436" s="20" t="s">
        <v>122</v>
      </c>
      <c r="F436" s="20">
        <v>0.28999999999999998</v>
      </c>
      <c r="G436" s="20">
        <v>1.0900000000000001</v>
      </c>
      <c r="H436" s="20">
        <v>0.97</v>
      </c>
      <c r="I436" s="20">
        <v>0.09</v>
      </c>
      <c r="J436" s="20">
        <v>0.15</v>
      </c>
      <c r="K436" s="20">
        <v>2.5853999999999999</v>
      </c>
      <c r="L436" s="16"/>
      <c r="M436" s="16"/>
      <c r="N436" s="16"/>
      <c r="O436" s="16"/>
      <c r="P436" s="16"/>
      <c r="Q436" s="16"/>
      <c r="R436" s="16"/>
      <c r="S436" s="22"/>
      <c r="T436" s="190"/>
    </row>
    <row r="437" spans="1:20" ht="40.200000000000003" thickBot="1">
      <c r="A437" s="58" t="str">
        <f t="shared" si="6"/>
        <v>21</v>
      </c>
      <c r="B437" s="29" t="s">
        <v>23</v>
      </c>
      <c r="C437" s="30" t="s">
        <v>17</v>
      </c>
      <c r="D437" s="32" t="s">
        <v>116</v>
      </c>
      <c r="E437" s="20" t="s">
        <v>210</v>
      </c>
      <c r="F437" s="20">
        <v>0.28999999999999998</v>
      </c>
      <c r="G437" s="20">
        <v>0.86</v>
      </c>
      <c r="H437" s="20">
        <v>0.97</v>
      </c>
      <c r="I437" s="20">
        <v>0.09</v>
      </c>
      <c r="J437" s="20">
        <v>0.11</v>
      </c>
      <c r="K437" s="20">
        <v>2.3172000000000001</v>
      </c>
      <c r="L437" s="16"/>
      <c r="M437" s="16"/>
      <c r="N437" s="16"/>
      <c r="O437" s="16"/>
      <c r="P437" s="16"/>
      <c r="Q437" s="16"/>
      <c r="R437" s="16"/>
      <c r="S437" s="22"/>
      <c r="T437" s="190"/>
    </row>
    <row r="438" spans="1:20" ht="40.200000000000003" thickBot="1">
      <c r="A438" s="58" t="str">
        <f t="shared" si="6"/>
        <v>白领01</v>
      </c>
      <c r="B438" s="29" t="s">
        <v>23</v>
      </c>
      <c r="C438" s="30" t="s">
        <v>17</v>
      </c>
      <c r="D438" s="32" t="s">
        <v>116</v>
      </c>
      <c r="E438" s="20" t="s">
        <v>130</v>
      </c>
      <c r="F438" s="20">
        <v>0.28999999999999998</v>
      </c>
      <c r="G438" s="20">
        <v>0.79</v>
      </c>
      <c r="H438" s="20">
        <v>0.97</v>
      </c>
      <c r="I438" s="20">
        <v>0.09</v>
      </c>
      <c r="J438" s="20">
        <v>0.15</v>
      </c>
      <c r="K438" s="20">
        <v>2.2848000000000002</v>
      </c>
      <c r="L438" s="16"/>
      <c r="M438" s="16"/>
      <c r="N438" s="16"/>
      <c r="O438" s="16"/>
      <c r="P438" s="16"/>
      <c r="Q438" s="16"/>
      <c r="R438" s="16"/>
      <c r="S438" s="22"/>
      <c r="T438" s="190"/>
    </row>
    <row r="439" spans="1:20" ht="40.200000000000003" thickBot="1">
      <c r="A439" s="58" t="str">
        <f t="shared" si="6"/>
        <v>白领one</v>
      </c>
      <c r="B439" s="29" t="s">
        <v>23</v>
      </c>
      <c r="C439" s="30" t="s">
        <v>17</v>
      </c>
      <c r="D439" s="32" t="s">
        <v>116</v>
      </c>
      <c r="E439" s="20" t="s">
        <v>126</v>
      </c>
      <c r="F439" s="20">
        <v>0.28999999999999998</v>
      </c>
      <c r="G439" s="20">
        <v>0.76</v>
      </c>
      <c r="H439" s="20">
        <v>0.97</v>
      </c>
      <c r="I439" s="20">
        <v>0.09</v>
      </c>
      <c r="J439" s="20">
        <v>0.16</v>
      </c>
      <c r="K439" s="20">
        <v>2.2702</v>
      </c>
      <c r="L439" s="16"/>
      <c r="M439" s="16"/>
      <c r="N439" s="16"/>
      <c r="O439" s="16"/>
      <c r="P439" s="16"/>
      <c r="Q439" s="16"/>
      <c r="R439" s="16"/>
      <c r="S439" s="22"/>
      <c r="T439" s="190"/>
    </row>
    <row r="440" spans="1:20" ht="40.200000000000003" thickBot="1">
      <c r="A440" s="58" t="str">
        <f t="shared" si="6"/>
        <v>白白1</v>
      </c>
      <c r="B440" s="29" t="s">
        <v>23</v>
      </c>
      <c r="C440" s="30" t="s">
        <v>17</v>
      </c>
      <c r="D440" s="32" t="s">
        <v>116</v>
      </c>
      <c r="E440" s="20" t="s">
        <v>123</v>
      </c>
      <c r="F440" s="20">
        <v>0.28999999999999998</v>
      </c>
      <c r="G440" s="20">
        <v>0.74</v>
      </c>
      <c r="H440" s="20">
        <v>0.97</v>
      </c>
      <c r="I440" s="20">
        <v>0.09</v>
      </c>
      <c r="J440" s="20">
        <v>0.13</v>
      </c>
      <c r="K440" s="20">
        <v>2.2210999999999999</v>
      </c>
      <c r="L440" s="16"/>
      <c r="M440" s="16"/>
      <c r="N440" s="16"/>
      <c r="O440" s="16"/>
      <c r="P440" s="16"/>
      <c r="Q440" s="16"/>
      <c r="R440" s="16"/>
      <c r="S440" s="22"/>
      <c r="T440" s="190"/>
    </row>
    <row r="441" spans="1:20" ht="40.200000000000003" thickBot="1">
      <c r="A441" s="58" t="str">
        <f t="shared" si="6"/>
        <v>BL1</v>
      </c>
      <c r="B441" s="29" t="s">
        <v>23</v>
      </c>
      <c r="C441" s="30" t="s">
        <v>17</v>
      </c>
      <c r="D441" s="32" t="s">
        <v>116</v>
      </c>
      <c r="E441" s="20" t="s">
        <v>127</v>
      </c>
      <c r="F441" s="20">
        <v>0.28999999999999998</v>
      </c>
      <c r="G441" s="20">
        <v>0.64</v>
      </c>
      <c r="H441" s="20">
        <v>0.97</v>
      </c>
      <c r="I441" s="20">
        <v>0.17</v>
      </c>
      <c r="J441" s="20">
        <v>0.14000000000000001</v>
      </c>
      <c r="K441" s="20">
        <v>2.206</v>
      </c>
      <c r="L441" s="16"/>
      <c r="M441" s="16"/>
      <c r="N441" s="16"/>
      <c r="O441" s="16"/>
      <c r="P441" s="16"/>
      <c r="Q441" s="16"/>
      <c r="R441" s="16"/>
      <c r="S441" s="22"/>
      <c r="T441" s="190"/>
    </row>
    <row r="442" spans="1:20" ht="27" thickBot="1">
      <c r="A442" s="58" t="str">
        <f t="shared" si="6"/>
        <v>B1</v>
      </c>
      <c r="B442" s="29" t="s">
        <v>23</v>
      </c>
      <c r="C442" s="30" t="s">
        <v>17</v>
      </c>
      <c r="D442" s="32" t="s">
        <v>116</v>
      </c>
      <c r="E442" s="20" t="s">
        <v>121</v>
      </c>
      <c r="F442" s="20">
        <v>0.28999999999999998</v>
      </c>
      <c r="G442" s="20">
        <v>0.61</v>
      </c>
      <c r="H442" s="20">
        <v>0.97</v>
      </c>
      <c r="I442" s="20">
        <v>0.09</v>
      </c>
      <c r="J442" s="20">
        <v>0.2</v>
      </c>
      <c r="K442" s="20">
        <v>2.1583000000000001</v>
      </c>
      <c r="L442" s="16"/>
      <c r="M442" s="16"/>
      <c r="N442" s="16"/>
      <c r="O442" s="16"/>
      <c r="P442" s="16"/>
      <c r="Q442" s="16"/>
      <c r="R442" s="16"/>
      <c r="S442" s="22"/>
      <c r="T442" s="190"/>
    </row>
    <row r="443" spans="1:20" ht="40.200000000000003" thickBot="1">
      <c r="A443" s="58" t="str">
        <f t="shared" si="6"/>
        <v>白白2</v>
      </c>
      <c r="B443" s="29" t="s">
        <v>23</v>
      </c>
      <c r="C443" s="30" t="s">
        <v>17</v>
      </c>
      <c r="D443" s="32" t="s">
        <v>116</v>
      </c>
      <c r="E443" s="20" t="s">
        <v>125</v>
      </c>
      <c r="F443" s="20">
        <v>0.28999999999999998</v>
      </c>
      <c r="G443" s="20">
        <v>0.69</v>
      </c>
      <c r="H443" s="20">
        <v>0.89</v>
      </c>
      <c r="I443" s="20">
        <v>0.09</v>
      </c>
      <c r="J443" s="20">
        <v>0.13</v>
      </c>
      <c r="K443" s="20">
        <v>2.0926999999999998</v>
      </c>
      <c r="L443" s="16"/>
      <c r="M443" s="16"/>
      <c r="N443" s="16"/>
      <c r="O443" s="16"/>
      <c r="P443" s="16"/>
      <c r="Q443" s="16"/>
      <c r="R443" s="16"/>
      <c r="S443" s="22"/>
      <c r="T443" s="190"/>
    </row>
    <row r="444" spans="1:20" ht="40.200000000000003" thickBot="1">
      <c r="A444" s="58" t="str">
        <f t="shared" si="6"/>
        <v>白领111</v>
      </c>
      <c r="B444" s="29" t="s">
        <v>23</v>
      </c>
      <c r="C444" s="30" t="s">
        <v>17</v>
      </c>
      <c r="D444" s="32" t="s">
        <v>116</v>
      </c>
      <c r="E444" s="20" t="s">
        <v>139</v>
      </c>
      <c r="F444" s="20">
        <v>0.28999999999999998</v>
      </c>
      <c r="G444" s="20">
        <v>0.63</v>
      </c>
      <c r="H444" s="20">
        <v>0.97</v>
      </c>
      <c r="I444" s="20">
        <v>0.09</v>
      </c>
      <c r="J444" s="20">
        <v>0.12</v>
      </c>
      <c r="K444" s="20">
        <v>2.0920000000000001</v>
      </c>
      <c r="L444" s="16"/>
      <c r="M444" s="16"/>
      <c r="N444" s="16"/>
      <c r="O444" s="16"/>
      <c r="P444" s="16"/>
      <c r="Q444" s="16"/>
      <c r="R444" s="16"/>
      <c r="S444" s="22"/>
      <c r="T444" s="190"/>
    </row>
    <row r="445" spans="1:20" ht="40.200000000000003" thickBot="1">
      <c r="A445" s="58" t="str">
        <f t="shared" si="6"/>
        <v>白领02</v>
      </c>
      <c r="B445" s="29" t="s">
        <v>23</v>
      </c>
      <c r="C445" s="30" t="s">
        <v>17</v>
      </c>
      <c r="D445" s="32" t="s">
        <v>116</v>
      </c>
      <c r="E445" s="20" t="s">
        <v>132</v>
      </c>
      <c r="F445" s="20">
        <v>0.28999999999999998</v>
      </c>
      <c r="G445" s="20">
        <v>0.69</v>
      </c>
      <c r="H445" s="20">
        <v>0.97</v>
      </c>
      <c r="I445" s="20">
        <v>0.09</v>
      </c>
      <c r="J445" s="20">
        <v>0.06</v>
      </c>
      <c r="K445" s="20">
        <v>2.0886999999999998</v>
      </c>
      <c r="L445" s="16"/>
      <c r="M445" s="16"/>
      <c r="N445" s="16"/>
      <c r="O445" s="16"/>
      <c r="P445" s="16"/>
      <c r="Q445" s="16"/>
      <c r="R445" s="16"/>
      <c r="S445" s="22"/>
      <c r="T445" s="190"/>
    </row>
    <row r="446" spans="1:20" ht="27" thickBot="1">
      <c r="A446" s="58" t="str">
        <f t="shared" si="6"/>
        <v>白领A</v>
      </c>
      <c r="B446" s="29" t="s">
        <v>23</v>
      </c>
      <c r="C446" s="30" t="s">
        <v>17</v>
      </c>
      <c r="D446" s="32" t="s">
        <v>116</v>
      </c>
      <c r="E446" s="20" t="s">
        <v>183</v>
      </c>
      <c r="F446" s="20">
        <v>0.28999999999999998</v>
      </c>
      <c r="G446" s="20">
        <v>0.54</v>
      </c>
      <c r="H446" s="20">
        <v>0.97</v>
      </c>
      <c r="I446" s="20">
        <v>0.09</v>
      </c>
      <c r="J446" s="20">
        <v>0.14000000000000001</v>
      </c>
      <c r="K446" s="20">
        <v>2.0219</v>
      </c>
      <c r="L446" s="16"/>
      <c r="M446" s="16"/>
      <c r="N446" s="16"/>
      <c r="O446" s="16"/>
      <c r="P446" s="16"/>
      <c r="Q446" s="16"/>
      <c r="R446" s="16"/>
      <c r="S446" s="22"/>
      <c r="T446" s="190"/>
    </row>
    <row r="447" spans="1:20" ht="40.200000000000003" thickBot="1">
      <c r="A447" s="58" t="str">
        <f t="shared" si="6"/>
        <v>白领03</v>
      </c>
      <c r="B447" s="29" t="s">
        <v>23</v>
      </c>
      <c r="C447" s="30" t="s">
        <v>17</v>
      </c>
      <c r="D447" s="32" t="s">
        <v>116</v>
      </c>
      <c r="E447" s="20" t="s">
        <v>134</v>
      </c>
      <c r="F447" s="20">
        <v>0.28999999999999998</v>
      </c>
      <c r="G447" s="20">
        <v>0.69</v>
      </c>
      <c r="H447" s="20">
        <v>0.89</v>
      </c>
      <c r="I447" s="20">
        <v>0.09</v>
      </c>
      <c r="J447" s="20">
        <v>0.05</v>
      </c>
      <c r="K447" s="20">
        <v>2.0137999999999998</v>
      </c>
      <c r="L447" s="16"/>
      <c r="M447" s="16"/>
      <c r="N447" s="16"/>
      <c r="O447" s="16"/>
      <c r="P447" s="16"/>
      <c r="Q447" s="16"/>
      <c r="R447" s="16"/>
      <c r="S447" s="22"/>
      <c r="T447" s="190"/>
    </row>
    <row r="448" spans="1:20" ht="27" thickBot="1">
      <c r="A448" s="58" t="str">
        <f t="shared" si="6"/>
        <v>白领A1</v>
      </c>
      <c r="B448" s="29" t="s">
        <v>23</v>
      </c>
      <c r="C448" s="30" t="s">
        <v>17</v>
      </c>
      <c r="D448" s="32" t="s">
        <v>116</v>
      </c>
      <c r="E448" s="20" t="s">
        <v>187</v>
      </c>
      <c r="F448" s="20">
        <v>0.28999999999999998</v>
      </c>
      <c r="G448" s="20">
        <v>0.46</v>
      </c>
      <c r="H448" s="20">
        <v>0.97</v>
      </c>
      <c r="I448" s="20">
        <v>0.09</v>
      </c>
      <c r="J448" s="20">
        <v>0.14000000000000001</v>
      </c>
      <c r="K448" s="20">
        <v>1.9436</v>
      </c>
      <c r="L448" s="16"/>
      <c r="M448" s="16"/>
      <c r="N448" s="16"/>
      <c r="O448" s="16"/>
      <c r="P448" s="16"/>
      <c r="Q448" s="16"/>
      <c r="R448" s="16"/>
      <c r="S448" s="22"/>
      <c r="T448" s="190"/>
    </row>
    <row r="449" spans="1:20" ht="40.200000000000003" thickBot="1">
      <c r="A449" s="58" t="str">
        <f t="shared" si="6"/>
        <v>白棋2</v>
      </c>
      <c r="B449" s="29" t="s">
        <v>23</v>
      </c>
      <c r="C449" s="30" t="s">
        <v>17</v>
      </c>
      <c r="D449" s="32" t="s">
        <v>116</v>
      </c>
      <c r="E449" s="20" t="s">
        <v>131</v>
      </c>
      <c r="F449" s="20">
        <v>0.28999999999999998</v>
      </c>
      <c r="G449" s="20">
        <v>0.37</v>
      </c>
      <c r="H449" s="20">
        <v>0.97</v>
      </c>
      <c r="I449" s="20">
        <v>0.09</v>
      </c>
      <c r="J449" s="20">
        <v>0.16</v>
      </c>
      <c r="K449" s="20">
        <v>1.8720000000000001</v>
      </c>
      <c r="L449" s="16"/>
      <c r="M449" s="16"/>
      <c r="N449" s="16"/>
      <c r="O449" s="16"/>
      <c r="P449" s="16"/>
      <c r="Q449" s="16"/>
      <c r="R449" s="16"/>
      <c r="S449" s="22"/>
      <c r="T449" s="190"/>
    </row>
    <row r="450" spans="1:20" ht="40.200000000000003" thickBot="1">
      <c r="A450" s="58" t="str">
        <f t="shared" si="6"/>
        <v>白领333</v>
      </c>
      <c r="B450" s="29" t="s">
        <v>23</v>
      </c>
      <c r="C450" s="30" t="s">
        <v>17</v>
      </c>
      <c r="D450" s="32" t="s">
        <v>116</v>
      </c>
      <c r="E450" s="20" t="s">
        <v>144</v>
      </c>
      <c r="F450" s="20">
        <v>0.28999999999999998</v>
      </c>
      <c r="G450" s="20">
        <v>0.52</v>
      </c>
      <c r="H450" s="20">
        <v>0.89</v>
      </c>
      <c r="I450" s="20">
        <v>0.09</v>
      </c>
      <c r="J450" s="20">
        <v>0.04</v>
      </c>
      <c r="K450" s="20">
        <v>1.8234999999999999</v>
      </c>
      <c r="L450" s="16"/>
      <c r="M450" s="16"/>
      <c r="N450" s="16"/>
      <c r="O450" s="16"/>
      <c r="P450" s="16"/>
      <c r="Q450" s="16"/>
      <c r="R450" s="16"/>
      <c r="S450" s="22"/>
      <c r="T450" s="190"/>
    </row>
    <row r="451" spans="1:20" ht="27" thickBot="1">
      <c r="A451" s="58" t="str">
        <f t="shared" si="6"/>
        <v>白领11</v>
      </c>
      <c r="B451" s="29" t="s">
        <v>23</v>
      </c>
      <c r="C451" s="30" t="s">
        <v>17</v>
      </c>
      <c r="D451" s="32" t="s">
        <v>116</v>
      </c>
      <c r="E451" s="20" t="s">
        <v>184</v>
      </c>
      <c r="F451" s="20">
        <v>0.28999999999999998</v>
      </c>
      <c r="G451" s="20">
        <v>0.21</v>
      </c>
      <c r="H451" s="20">
        <v>0.97</v>
      </c>
      <c r="I451" s="20">
        <v>0.17</v>
      </c>
      <c r="J451" s="20">
        <v>0.11</v>
      </c>
      <c r="K451" s="20">
        <v>1.7537</v>
      </c>
      <c r="L451" s="16"/>
      <c r="M451" s="16"/>
      <c r="N451" s="16"/>
      <c r="O451" s="16"/>
      <c r="P451" s="16"/>
      <c r="Q451" s="16"/>
      <c r="R451" s="16"/>
      <c r="S451" s="22"/>
      <c r="T451" s="190"/>
    </row>
    <row r="452" spans="1:20" ht="40.200000000000003" thickBot="1">
      <c r="A452" s="58" t="str">
        <f t="shared" si="6"/>
        <v>白棋1</v>
      </c>
      <c r="B452" s="29" t="s">
        <v>23</v>
      </c>
      <c r="C452" s="30" t="s">
        <v>17</v>
      </c>
      <c r="D452" s="32" t="s">
        <v>116</v>
      </c>
      <c r="E452" s="20" t="s">
        <v>136</v>
      </c>
      <c r="F452" s="20">
        <v>0.28999999999999998</v>
      </c>
      <c r="G452" s="20">
        <v>0.33</v>
      </c>
      <c r="H452" s="20">
        <v>0.97</v>
      </c>
      <c r="I452" s="20">
        <v>0.09</v>
      </c>
      <c r="J452" s="20">
        <v>7.0000000000000007E-2</v>
      </c>
      <c r="K452" s="20">
        <v>1.7408999999999999</v>
      </c>
      <c r="L452" s="16"/>
      <c r="M452" s="16"/>
      <c r="N452" s="16"/>
      <c r="O452" s="16"/>
      <c r="P452" s="16"/>
      <c r="Q452" s="16"/>
      <c r="R452" s="16"/>
      <c r="S452" s="22"/>
      <c r="T452" s="190"/>
    </row>
    <row r="453" spans="1:20" ht="53.4" thickBot="1">
      <c r="A453" s="58" t="str">
        <f t="shared" si="6"/>
        <v>b1111</v>
      </c>
      <c r="B453" s="29" t="s">
        <v>23</v>
      </c>
      <c r="C453" s="30" t="s">
        <v>17</v>
      </c>
      <c r="D453" s="32" t="s">
        <v>116</v>
      </c>
      <c r="E453" s="20" t="s">
        <v>138</v>
      </c>
      <c r="F453" s="20">
        <v>0.28999999999999998</v>
      </c>
      <c r="G453" s="20">
        <v>0.28000000000000003</v>
      </c>
      <c r="H453" s="20">
        <v>0.97</v>
      </c>
      <c r="I453" s="20">
        <v>0.09</v>
      </c>
      <c r="J453" s="20">
        <v>0.12</v>
      </c>
      <c r="K453" s="20">
        <v>1.7383</v>
      </c>
      <c r="L453" s="16"/>
      <c r="M453" s="16"/>
      <c r="N453" s="16"/>
      <c r="O453" s="16"/>
      <c r="P453" s="16"/>
      <c r="Q453" s="16"/>
      <c r="R453" s="16"/>
      <c r="S453" s="22"/>
      <c r="T453" s="190"/>
    </row>
    <row r="454" spans="1:20" ht="40.200000000000003" thickBot="1">
      <c r="A454" s="58" t="str">
        <f t="shared" si="6"/>
        <v>bb1</v>
      </c>
      <c r="B454" s="29" t="s">
        <v>23</v>
      </c>
      <c r="C454" s="30" t="s">
        <v>17</v>
      </c>
      <c r="D454" s="32" t="s">
        <v>116</v>
      </c>
      <c r="E454" s="20" t="s">
        <v>124</v>
      </c>
      <c r="F454" s="20">
        <v>0.28999999999999998</v>
      </c>
      <c r="G454" s="20">
        <v>0.3</v>
      </c>
      <c r="H454" s="20">
        <v>0.97</v>
      </c>
      <c r="I454" s="20">
        <v>0.09</v>
      </c>
      <c r="J454" s="20">
        <v>0.09</v>
      </c>
      <c r="K454" s="20">
        <v>1.7282999999999999</v>
      </c>
      <c r="L454" s="16"/>
      <c r="M454" s="16"/>
      <c r="N454" s="16"/>
      <c r="O454" s="16"/>
      <c r="P454" s="16"/>
      <c r="Q454" s="16"/>
      <c r="R454" s="16"/>
      <c r="S454" s="22"/>
      <c r="T454" s="190"/>
    </row>
    <row r="455" spans="1:20" ht="53.4" thickBot="1">
      <c r="A455" s="58" t="str">
        <f t="shared" si="6"/>
        <v>BLLL1</v>
      </c>
      <c r="B455" s="29" t="s">
        <v>23</v>
      </c>
      <c r="C455" s="30" t="s">
        <v>17</v>
      </c>
      <c r="D455" s="32" t="s">
        <v>116</v>
      </c>
      <c r="E455" s="20" t="s">
        <v>190</v>
      </c>
      <c r="F455" s="20">
        <v>0.28999999999999998</v>
      </c>
      <c r="G455" s="20">
        <v>0.26</v>
      </c>
      <c r="H455" s="20">
        <v>0.97</v>
      </c>
      <c r="I455" s="20">
        <v>0.09</v>
      </c>
      <c r="J455" s="20">
        <v>0.12</v>
      </c>
      <c r="K455" s="20">
        <v>1.7219</v>
      </c>
      <c r="L455" s="16"/>
      <c r="M455" s="16"/>
      <c r="N455" s="16"/>
      <c r="O455" s="16"/>
      <c r="P455" s="16"/>
      <c r="Q455" s="16"/>
      <c r="R455" s="16"/>
      <c r="S455" s="22"/>
      <c r="T455" s="190"/>
    </row>
    <row r="456" spans="1:20" ht="27" thickBot="1">
      <c r="A456" s="58" t="str">
        <f t="shared" si="6"/>
        <v>白领22</v>
      </c>
      <c r="B456" s="29" t="s">
        <v>23</v>
      </c>
      <c r="C456" s="30" t="s">
        <v>17</v>
      </c>
      <c r="D456" s="32" t="s">
        <v>116</v>
      </c>
      <c r="E456" s="20" t="s">
        <v>185</v>
      </c>
      <c r="F456" s="20">
        <v>0.28999999999999998</v>
      </c>
      <c r="G456" s="20">
        <v>0.23</v>
      </c>
      <c r="H456" s="20">
        <v>0.89</v>
      </c>
      <c r="I456" s="20">
        <v>0.17</v>
      </c>
      <c r="J456" s="20">
        <v>0.11</v>
      </c>
      <c r="K456" s="20">
        <v>1.6908000000000001</v>
      </c>
      <c r="L456" s="16"/>
      <c r="M456" s="16"/>
      <c r="N456" s="16"/>
      <c r="O456" s="16"/>
      <c r="P456" s="16"/>
      <c r="Q456" s="16"/>
      <c r="R456" s="16"/>
      <c r="S456" s="22"/>
      <c r="T456" s="190"/>
    </row>
    <row r="457" spans="1:20" ht="40.200000000000003" thickBot="1">
      <c r="A457" s="58" t="str">
        <f t="shared" si="6"/>
        <v>bb2</v>
      </c>
      <c r="B457" s="29" t="s">
        <v>23</v>
      </c>
      <c r="C457" s="30" t="s">
        <v>17</v>
      </c>
      <c r="D457" s="32" t="s">
        <v>116</v>
      </c>
      <c r="E457" s="20" t="s">
        <v>142</v>
      </c>
      <c r="F457" s="20">
        <v>0.28999999999999998</v>
      </c>
      <c r="G457" s="20">
        <v>0.3</v>
      </c>
      <c r="H457" s="20">
        <v>0.89</v>
      </c>
      <c r="I457" s="20">
        <v>0.09</v>
      </c>
      <c r="J457" s="20">
        <v>0.09</v>
      </c>
      <c r="K457" s="20">
        <v>1.6611</v>
      </c>
      <c r="L457" s="16"/>
      <c r="M457" s="16"/>
      <c r="N457" s="16"/>
      <c r="O457" s="16"/>
      <c r="P457" s="16"/>
      <c r="Q457" s="16"/>
      <c r="R457" s="16"/>
      <c r="S457" s="22"/>
      <c r="T457" s="190"/>
    </row>
    <row r="458" spans="1:20" ht="53.4" thickBot="1">
      <c r="A458" s="58" t="str">
        <f t="shared" si="6"/>
        <v>白二</v>
      </c>
      <c r="B458" s="29" t="s">
        <v>23</v>
      </c>
      <c r="C458" s="30" t="s">
        <v>17</v>
      </c>
      <c r="D458" s="32" t="s">
        <v>116</v>
      </c>
      <c r="E458" s="20" t="s">
        <v>137</v>
      </c>
      <c r="F458" s="20">
        <v>0.28999999999999998</v>
      </c>
      <c r="G458" s="20">
        <v>0.27</v>
      </c>
      <c r="H458" s="20">
        <v>0.89</v>
      </c>
      <c r="I458" s="20">
        <v>0.09</v>
      </c>
      <c r="J458" s="20">
        <v>0.12</v>
      </c>
      <c r="K458" s="20">
        <v>1.6592</v>
      </c>
      <c r="L458" s="16"/>
      <c r="M458" s="16"/>
      <c r="N458" s="16"/>
      <c r="O458" s="16"/>
      <c r="P458" s="16"/>
      <c r="Q458" s="16"/>
      <c r="R458" s="16"/>
      <c r="S458" s="22"/>
      <c r="T458" s="190"/>
    </row>
    <row r="459" spans="1:20" ht="40.200000000000003" thickBot="1">
      <c r="A459" s="58" t="str">
        <f t="shared" si="6"/>
        <v>BL2</v>
      </c>
      <c r="B459" s="29" t="s">
        <v>23</v>
      </c>
      <c r="C459" s="30" t="s">
        <v>17</v>
      </c>
      <c r="D459" s="32" t="s">
        <v>116</v>
      </c>
      <c r="E459" s="20" t="s">
        <v>135</v>
      </c>
      <c r="F459" s="20">
        <v>0.28999999999999998</v>
      </c>
      <c r="G459" s="20">
        <v>0.17</v>
      </c>
      <c r="H459" s="20">
        <v>0.97</v>
      </c>
      <c r="I459" s="20">
        <v>0.17</v>
      </c>
      <c r="J459" s="20">
        <v>0.06</v>
      </c>
      <c r="K459" s="20">
        <v>1.6535</v>
      </c>
      <c r="L459" s="16"/>
      <c r="M459" s="16"/>
      <c r="N459" s="16"/>
      <c r="O459" s="16"/>
      <c r="P459" s="16"/>
      <c r="Q459" s="16"/>
      <c r="R459" s="16"/>
      <c r="S459" s="22"/>
      <c r="T459" s="190"/>
    </row>
    <row r="460" spans="1:20" ht="53.4" thickBot="1">
      <c r="A460" s="58" t="str">
        <f t="shared" si="6"/>
        <v>白一</v>
      </c>
      <c r="B460" s="29" t="s">
        <v>23</v>
      </c>
      <c r="C460" s="30" t="s">
        <v>17</v>
      </c>
      <c r="D460" s="32" t="s">
        <v>116</v>
      </c>
      <c r="E460" s="20" t="s">
        <v>145</v>
      </c>
      <c r="F460" s="20">
        <v>0.28999999999999998</v>
      </c>
      <c r="G460" s="20">
        <v>0.22</v>
      </c>
      <c r="H460" s="20">
        <v>0.97</v>
      </c>
      <c r="I460" s="20">
        <v>0.09</v>
      </c>
      <c r="J460" s="20">
        <v>7.0000000000000007E-2</v>
      </c>
      <c r="K460" s="20">
        <v>1.6316999999999999</v>
      </c>
      <c r="L460" s="16"/>
      <c r="M460" s="16"/>
      <c r="N460" s="16"/>
      <c r="O460" s="16"/>
      <c r="P460" s="16"/>
      <c r="Q460" s="16"/>
      <c r="R460" s="16"/>
      <c r="S460" s="22"/>
      <c r="T460" s="190"/>
    </row>
    <row r="461" spans="1:20" ht="53.4" thickBot="1">
      <c r="A461" s="58" t="str">
        <f t="shared" ref="A461:A524" si="7">SUBSTITUTE(MID(E461,1,FIND("(",E461)-2)," ","")</f>
        <v>b1121</v>
      </c>
      <c r="B461" s="29" t="s">
        <v>23</v>
      </c>
      <c r="C461" s="30" t="s">
        <v>17</v>
      </c>
      <c r="D461" s="32" t="s">
        <v>116</v>
      </c>
      <c r="E461" s="20" t="s">
        <v>141</v>
      </c>
      <c r="F461" s="20">
        <v>0.28999999999999998</v>
      </c>
      <c r="G461" s="20">
        <v>0.21</v>
      </c>
      <c r="H461" s="20">
        <v>0.97</v>
      </c>
      <c r="I461" s="20">
        <v>0.09</v>
      </c>
      <c r="J461" s="20">
        <v>0.06</v>
      </c>
      <c r="K461" s="20">
        <v>1.6136999999999999</v>
      </c>
      <c r="L461" s="16"/>
      <c r="M461" s="16"/>
      <c r="N461" s="16"/>
      <c r="O461" s="16"/>
      <c r="P461" s="16"/>
      <c r="Q461" s="16"/>
      <c r="R461" s="16"/>
      <c r="S461" s="22"/>
      <c r="T461" s="190"/>
    </row>
    <row r="462" spans="1:20" ht="40.200000000000003" thickBot="1">
      <c r="A462" s="58" t="str">
        <f t="shared" si="7"/>
        <v>BL3a</v>
      </c>
      <c r="B462" s="29" t="s">
        <v>23</v>
      </c>
      <c r="C462" s="30" t="s">
        <v>17</v>
      </c>
      <c r="D462" s="32" t="s">
        <v>116</v>
      </c>
      <c r="E462" s="20" t="s">
        <v>150</v>
      </c>
      <c r="F462" s="20">
        <v>0.28999999999999998</v>
      </c>
      <c r="G462" s="20">
        <v>0.17</v>
      </c>
      <c r="H462" s="20">
        <v>0.89</v>
      </c>
      <c r="I462" s="20">
        <v>0.17</v>
      </c>
      <c r="J462" s="20">
        <v>0.05</v>
      </c>
      <c r="K462" s="20">
        <v>1.5768</v>
      </c>
      <c r="L462" s="16"/>
      <c r="M462" s="16"/>
      <c r="N462" s="16"/>
      <c r="O462" s="16"/>
      <c r="P462" s="16"/>
      <c r="Q462" s="16"/>
      <c r="R462" s="16"/>
      <c r="S462" s="22"/>
      <c r="T462" s="190"/>
    </row>
    <row r="463" spans="1:20" ht="40.200000000000003" thickBot="1">
      <c r="A463" s="58" t="str">
        <f t="shared" si="7"/>
        <v>乙12</v>
      </c>
      <c r="B463" s="29" t="s">
        <v>23</v>
      </c>
      <c r="C463" s="30" t="s">
        <v>17</v>
      </c>
      <c r="D463" s="32" t="s">
        <v>116</v>
      </c>
      <c r="E463" s="20" t="s">
        <v>140</v>
      </c>
      <c r="F463" s="20">
        <v>0.28999999999999998</v>
      </c>
      <c r="G463" s="20">
        <v>0.17</v>
      </c>
      <c r="H463" s="20">
        <v>0.97</v>
      </c>
      <c r="I463" s="20">
        <v>0.09</v>
      </c>
      <c r="J463" s="20">
        <v>0.05</v>
      </c>
      <c r="K463" s="20">
        <v>1.5643</v>
      </c>
      <c r="L463" s="16"/>
      <c r="M463" s="16"/>
      <c r="N463" s="16"/>
      <c r="O463" s="16"/>
      <c r="P463" s="16"/>
      <c r="Q463" s="16"/>
      <c r="R463" s="16"/>
      <c r="S463" s="22"/>
      <c r="T463" s="190"/>
    </row>
    <row r="464" spans="1:20" ht="40.200000000000003" thickBot="1">
      <c r="A464" s="58" t="str">
        <f t="shared" si="7"/>
        <v>1白领</v>
      </c>
      <c r="B464" s="29" t="s">
        <v>23</v>
      </c>
      <c r="C464" s="30" t="s">
        <v>17</v>
      </c>
      <c r="D464" s="32" t="s">
        <v>116</v>
      </c>
      <c r="E464" s="20" t="s">
        <v>186</v>
      </c>
      <c r="F464" s="20">
        <v>0.28999999999999998</v>
      </c>
      <c r="G464" s="20">
        <v>0.11</v>
      </c>
      <c r="H464" s="20">
        <v>0.97</v>
      </c>
      <c r="I464" s="20">
        <v>0.09</v>
      </c>
      <c r="J464" s="20">
        <v>0.11</v>
      </c>
      <c r="K464" s="20">
        <v>1.5602</v>
      </c>
      <c r="L464" s="16"/>
      <c r="M464" s="16"/>
      <c r="N464" s="16"/>
      <c r="O464" s="16"/>
      <c r="P464" s="16"/>
      <c r="Q464" s="16"/>
      <c r="R464" s="16"/>
      <c r="S464" s="22"/>
      <c r="T464" s="190"/>
    </row>
    <row r="465" spans="1:20" ht="53.4" thickBot="1">
      <c r="A465" s="58" t="str">
        <f t="shared" si="7"/>
        <v>b113</v>
      </c>
      <c r="B465" s="29" t="s">
        <v>23</v>
      </c>
      <c r="C465" s="30" t="s">
        <v>17</v>
      </c>
      <c r="D465" s="32" t="s">
        <v>116</v>
      </c>
      <c r="E465" s="20" t="s">
        <v>143</v>
      </c>
      <c r="F465" s="20">
        <v>0.28999999999999998</v>
      </c>
      <c r="G465" s="20">
        <v>0.21</v>
      </c>
      <c r="H465" s="20">
        <v>0.89</v>
      </c>
      <c r="I465" s="20">
        <v>0.09</v>
      </c>
      <c r="J465" s="20">
        <v>0.05</v>
      </c>
      <c r="K465" s="20">
        <v>1.5351999999999999</v>
      </c>
      <c r="L465" s="16"/>
      <c r="M465" s="16"/>
      <c r="N465" s="16"/>
      <c r="O465" s="16"/>
      <c r="P465" s="16"/>
      <c r="Q465" s="16"/>
      <c r="R465" s="16"/>
      <c r="S465" s="22"/>
      <c r="T465" s="190"/>
    </row>
    <row r="466" spans="1:20" ht="40.200000000000003" thickBot="1">
      <c r="A466" s="58" t="str">
        <f t="shared" si="7"/>
        <v>2白</v>
      </c>
      <c r="B466" s="29" t="s">
        <v>23</v>
      </c>
      <c r="C466" s="30" t="s">
        <v>17</v>
      </c>
      <c r="D466" s="32" t="s">
        <v>116</v>
      </c>
      <c r="E466" s="20" t="s">
        <v>191</v>
      </c>
      <c r="F466" s="20">
        <v>0.28999999999999998</v>
      </c>
      <c r="G466" s="20">
        <v>0.08</v>
      </c>
      <c r="H466" s="20">
        <v>0.97</v>
      </c>
      <c r="I466" s="20">
        <v>0.09</v>
      </c>
      <c r="J466" s="20">
        <v>0.11</v>
      </c>
      <c r="K466" s="20">
        <v>1.5336000000000001</v>
      </c>
      <c r="L466" s="16"/>
      <c r="M466" s="16"/>
      <c r="N466" s="16"/>
      <c r="O466" s="16"/>
      <c r="P466" s="16"/>
      <c r="Q466" s="16"/>
      <c r="R466" s="16"/>
      <c r="S466" s="22"/>
      <c r="T466" s="190"/>
    </row>
    <row r="467" spans="1:20" ht="27" thickBot="1">
      <c r="A467" s="58" t="str">
        <f t="shared" si="7"/>
        <v>白2</v>
      </c>
      <c r="B467" s="29" t="s">
        <v>23</v>
      </c>
      <c r="C467" s="30" t="s">
        <v>17</v>
      </c>
      <c r="D467" s="32" t="s">
        <v>116</v>
      </c>
      <c r="E467" s="20" t="s">
        <v>151</v>
      </c>
      <c r="F467" s="20">
        <v>0.28999999999999998</v>
      </c>
      <c r="G467" s="20">
        <v>0.12</v>
      </c>
      <c r="H467" s="20">
        <v>0.89</v>
      </c>
      <c r="I467" s="20">
        <v>0.09</v>
      </c>
      <c r="J467" s="20">
        <v>0.12</v>
      </c>
      <c r="K467" s="20">
        <v>1.5054000000000001</v>
      </c>
      <c r="L467" s="16"/>
      <c r="M467" s="16"/>
      <c r="N467" s="16"/>
      <c r="O467" s="16"/>
      <c r="P467" s="16"/>
      <c r="Q467" s="16"/>
      <c r="R467" s="16"/>
      <c r="S467" s="22"/>
      <c r="T467" s="190"/>
    </row>
    <row r="468" spans="1:20" ht="27" thickBot="1">
      <c r="A468" s="58" t="str">
        <f t="shared" si="7"/>
        <v>白1</v>
      </c>
      <c r="B468" s="29" t="s">
        <v>23</v>
      </c>
      <c r="C468" s="30" t="s">
        <v>17</v>
      </c>
      <c r="D468" s="32" t="s">
        <v>116</v>
      </c>
      <c r="E468" s="20" t="s">
        <v>146</v>
      </c>
      <c r="F468" s="20">
        <v>0.28999999999999998</v>
      </c>
      <c r="G468" s="20">
        <v>0.08</v>
      </c>
      <c r="H468" s="20">
        <v>0.97</v>
      </c>
      <c r="I468" s="20">
        <v>0.09</v>
      </c>
      <c r="J468" s="20">
        <v>0.05</v>
      </c>
      <c r="K468" s="20">
        <v>1.4801</v>
      </c>
      <c r="L468" s="16"/>
      <c r="M468" s="16"/>
      <c r="N468" s="16"/>
      <c r="O468" s="16"/>
      <c r="P468" s="16"/>
      <c r="Q468" s="16"/>
      <c r="R468" s="16"/>
      <c r="S468" s="22"/>
      <c r="T468" s="190"/>
    </row>
    <row r="469" spans="1:20" ht="53.4" thickBot="1">
      <c r="A469" s="58" t="str">
        <f t="shared" si="7"/>
        <v>bbb2</v>
      </c>
      <c r="B469" s="29" t="s">
        <v>23</v>
      </c>
      <c r="C469" s="30" t="s">
        <v>17</v>
      </c>
      <c r="D469" s="32" t="s">
        <v>116</v>
      </c>
      <c r="E469" s="20" t="s">
        <v>147</v>
      </c>
      <c r="F469" s="20">
        <v>0.28999999999999998</v>
      </c>
      <c r="G469" s="20">
        <v>0</v>
      </c>
      <c r="H469" s="20">
        <v>0.97</v>
      </c>
      <c r="I469" s="20">
        <v>0.09</v>
      </c>
      <c r="J469" s="20">
        <v>0.09</v>
      </c>
      <c r="K469" s="20">
        <v>1.4363999999999999</v>
      </c>
      <c r="L469" s="16"/>
      <c r="M469" s="16"/>
      <c r="N469" s="16"/>
      <c r="O469" s="16"/>
      <c r="P469" s="16"/>
      <c r="Q469" s="16"/>
      <c r="R469" s="16"/>
      <c r="S469" s="22"/>
      <c r="T469" s="190"/>
    </row>
    <row r="470" spans="1:20" ht="40.200000000000003" thickBot="1">
      <c r="A470" s="58" t="str">
        <f t="shared" si="7"/>
        <v>1白</v>
      </c>
      <c r="B470" s="29" t="s">
        <v>23</v>
      </c>
      <c r="C470" s="30" t="s">
        <v>17</v>
      </c>
      <c r="D470" s="32" t="s">
        <v>116</v>
      </c>
      <c r="E470" s="20" t="s">
        <v>192</v>
      </c>
      <c r="F470" s="20">
        <v>0.28999999999999998</v>
      </c>
      <c r="G470" s="20">
        <v>0</v>
      </c>
      <c r="H470" s="20">
        <v>0.97</v>
      </c>
      <c r="I470" s="20">
        <v>0.09</v>
      </c>
      <c r="J470" s="20">
        <v>0.09</v>
      </c>
      <c r="K470" s="20">
        <v>1.4363999999999999</v>
      </c>
      <c r="L470" s="16"/>
      <c r="M470" s="16"/>
      <c r="N470" s="16"/>
      <c r="O470" s="16"/>
      <c r="P470" s="16"/>
      <c r="Q470" s="16"/>
      <c r="R470" s="16"/>
      <c r="S470" s="22"/>
      <c r="T470" s="190"/>
    </row>
    <row r="471" spans="1:20" ht="27" thickBot="1">
      <c r="A471" s="58" t="str">
        <f t="shared" si="7"/>
        <v>bl3</v>
      </c>
      <c r="B471" s="29" t="s">
        <v>23</v>
      </c>
      <c r="C471" s="30" t="s">
        <v>17</v>
      </c>
      <c r="D471" s="32" t="s">
        <v>116</v>
      </c>
      <c r="E471" s="20" t="s">
        <v>189</v>
      </c>
      <c r="F471" s="20">
        <v>0.28999999999999998</v>
      </c>
      <c r="G471" s="20">
        <v>0.08</v>
      </c>
      <c r="H471" s="20">
        <v>0.89</v>
      </c>
      <c r="I471" s="20">
        <v>0.09</v>
      </c>
      <c r="J471" s="20">
        <v>0.05</v>
      </c>
      <c r="K471" s="20">
        <v>1.4056</v>
      </c>
      <c r="L471" s="16"/>
      <c r="M471" s="16"/>
      <c r="N471" s="16"/>
      <c r="O471" s="16"/>
      <c r="P471" s="16"/>
      <c r="Q471" s="16"/>
      <c r="R471" s="16"/>
      <c r="S471" s="22"/>
      <c r="T471" s="190"/>
    </row>
    <row r="472" spans="1:20" ht="53.4" thickBot="1">
      <c r="A472" s="58" t="str">
        <f t="shared" si="7"/>
        <v>BLLL2</v>
      </c>
      <c r="B472" s="29" t="s">
        <v>23</v>
      </c>
      <c r="C472" s="30" t="s">
        <v>17</v>
      </c>
      <c r="D472" s="32" t="s">
        <v>116</v>
      </c>
      <c r="E472" s="20" t="s">
        <v>193</v>
      </c>
      <c r="F472" s="20">
        <v>0.28999999999999998</v>
      </c>
      <c r="G472" s="20">
        <v>0</v>
      </c>
      <c r="H472" s="20">
        <v>0.97</v>
      </c>
      <c r="I472" s="20">
        <v>0.09</v>
      </c>
      <c r="J472" s="20">
        <v>0.05</v>
      </c>
      <c r="K472" s="20">
        <v>1.3947000000000001</v>
      </c>
      <c r="L472" s="16"/>
      <c r="M472" s="16"/>
      <c r="N472" s="16"/>
      <c r="O472" s="16"/>
      <c r="P472" s="16"/>
      <c r="Q472" s="16"/>
      <c r="R472" s="16"/>
      <c r="S472" s="22"/>
      <c r="T472" s="190"/>
    </row>
    <row r="473" spans="1:20" ht="40.200000000000003" thickBot="1">
      <c r="A473" s="58" t="str">
        <f t="shared" si="7"/>
        <v>22</v>
      </c>
      <c r="B473" s="29" t="s">
        <v>23</v>
      </c>
      <c r="C473" s="30" t="s">
        <v>17</v>
      </c>
      <c r="D473" s="32" t="s">
        <v>116</v>
      </c>
      <c r="E473" s="20" t="s">
        <v>211</v>
      </c>
      <c r="F473" s="20">
        <v>0.28999999999999998</v>
      </c>
      <c r="G473" s="20">
        <v>0</v>
      </c>
      <c r="H473" s="20">
        <v>0.97</v>
      </c>
      <c r="I473" s="20">
        <v>0.09</v>
      </c>
      <c r="J473" s="20">
        <v>0.05</v>
      </c>
      <c r="K473" s="20">
        <v>1.3947000000000001</v>
      </c>
      <c r="L473" s="16"/>
      <c r="M473" s="16"/>
      <c r="N473" s="16"/>
      <c r="O473" s="16"/>
      <c r="P473" s="16"/>
      <c r="Q473" s="16"/>
      <c r="R473" s="16"/>
      <c r="S473" s="22"/>
      <c r="T473" s="190"/>
    </row>
    <row r="474" spans="1:20" ht="27" thickBot="1">
      <c r="A474" s="58" t="str">
        <f t="shared" si="7"/>
        <v>白领B</v>
      </c>
      <c r="B474" s="29" t="s">
        <v>23</v>
      </c>
      <c r="C474" s="30" t="s">
        <v>17</v>
      </c>
      <c r="D474" s="32" t="s">
        <v>116</v>
      </c>
      <c r="E474" s="20" t="s">
        <v>194</v>
      </c>
      <c r="F474" s="20">
        <v>0.28999999999999998</v>
      </c>
      <c r="G474" s="20">
        <v>0</v>
      </c>
      <c r="H474" s="20">
        <v>0.97</v>
      </c>
      <c r="I474" s="20">
        <v>0.09</v>
      </c>
      <c r="J474" s="20">
        <v>0.05</v>
      </c>
      <c r="K474" s="20">
        <v>1.3926000000000001</v>
      </c>
      <c r="L474" s="16"/>
      <c r="M474" s="16"/>
      <c r="N474" s="16"/>
      <c r="O474" s="16"/>
      <c r="P474" s="16"/>
      <c r="Q474" s="16"/>
      <c r="R474" s="16"/>
      <c r="S474" s="22"/>
      <c r="T474" s="190"/>
    </row>
    <row r="475" spans="1:20" ht="40.200000000000003" thickBot="1">
      <c r="A475" s="58" t="str">
        <f t="shared" si="7"/>
        <v>白兰2</v>
      </c>
      <c r="B475" s="29" t="s">
        <v>23</v>
      </c>
      <c r="C475" s="30" t="s">
        <v>17</v>
      </c>
      <c r="D475" s="32" t="s">
        <v>116</v>
      </c>
      <c r="E475" s="59" t="s">
        <v>149</v>
      </c>
      <c r="F475" s="20">
        <v>0.28999999999999998</v>
      </c>
      <c r="G475" s="20">
        <v>0</v>
      </c>
      <c r="H475" s="20">
        <v>0.97</v>
      </c>
      <c r="I475" s="20">
        <v>0.09</v>
      </c>
      <c r="J475" s="20">
        <v>0.05</v>
      </c>
      <c r="K475" s="20">
        <v>1.3907</v>
      </c>
      <c r="L475" s="16"/>
      <c r="M475" s="16"/>
      <c r="N475" s="16"/>
      <c r="O475" s="16"/>
      <c r="P475" s="16"/>
      <c r="Q475" s="16"/>
      <c r="R475" s="16"/>
      <c r="S475" s="22"/>
      <c r="T475" s="190"/>
    </row>
    <row r="476" spans="1:20" ht="40.200000000000003" thickBot="1">
      <c r="A476" s="58" t="str">
        <f t="shared" si="7"/>
        <v>22领白</v>
      </c>
      <c r="B476" s="29" t="s">
        <v>23</v>
      </c>
      <c r="C476" s="30" t="s">
        <v>17</v>
      </c>
      <c r="D476" s="32" t="s">
        <v>116</v>
      </c>
      <c r="E476" s="20" t="s">
        <v>148</v>
      </c>
      <c r="F476" s="20">
        <v>0.28999999999999998</v>
      </c>
      <c r="G476" s="20">
        <v>0</v>
      </c>
      <c r="H476" s="20">
        <v>0.97</v>
      </c>
      <c r="I476" s="20">
        <v>0.09</v>
      </c>
      <c r="J476" s="20">
        <v>0.04</v>
      </c>
      <c r="K476" s="20">
        <v>1.3878999999999999</v>
      </c>
      <c r="L476" s="16"/>
      <c r="M476" s="16"/>
      <c r="N476" s="16"/>
      <c r="O476" s="16"/>
      <c r="P476" s="16"/>
      <c r="Q476" s="16"/>
      <c r="R476" s="16"/>
      <c r="S476" s="22"/>
      <c r="T476" s="190"/>
    </row>
    <row r="477" spans="1:20" ht="53.4" thickBot="1">
      <c r="A477" s="58" t="str">
        <f t="shared" si="7"/>
        <v>bbb3</v>
      </c>
      <c r="B477" s="29" t="s">
        <v>23</v>
      </c>
      <c r="C477" s="30" t="s">
        <v>17</v>
      </c>
      <c r="D477" s="32" t="s">
        <v>116</v>
      </c>
      <c r="E477" s="20" t="s">
        <v>152</v>
      </c>
      <c r="F477" s="20">
        <v>0.28999999999999998</v>
      </c>
      <c r="G477" s="20">
        <v>0</v>
      </c>
      <c r="H477" s="20">
        <v>0.89</v>
      </c>
      <c r="I477" s="20">
        <v>0.09</v>
      </c>
      <c r="J477" s="20">
        <v>0.09</v>
      </c>
      <c r="K477" s="20">
        <v>1.3557999999999999</v>
      </c>
      <c r="L477" s="16"/>
      <c r="M477" s="16"/>
      <c r="N477" s="16"/>
      <c r="O477" s="16"/>
      <c r="P477" s="16"/>
      <c r="Q477" s="16"/>
      <c r="R477" s="16"/>
      <c r="S477" s="22"/>
      <c r="T477" s="190"/>
    </row>
    <row r="478" spans="1:20" ht="40.200000000000003" thickBot="1">
      <c r="A478" s="58" t="str">
        <f t="shared" si="7"/>
        <v>白白3</v>
      </c>
      <c r="B478" s="29" t="s">
        <v>23</v>
      </c>
      <c r="C478" s="30" t="s">
        <v>17</v>
      </c>
      <c r="D478" s="32" t="s">
        <v>116</v>
      </c>
      <c r="E478" s="20" t="s">
        <v>154</v>
      </c>
      <c r="F478" s="20">
        <v>0.28999999999999998</v>
      </c>
      <c r="G478" s="20">
        <v>0.7</v>
      </c>
      <c r="H478" s="20">
        <v>0.22</v>
      </c>
      <c r="I478" s="20">
        <v>0.09</v>
      </c>
      <c r="J478" s="20">
        <v>0.05</v>
      </c>
      <c r="K478" s="20">
        <v>1.3456999999999999</v>
      </c>
      <c r="L478" s="16"/>
      <c r="M478" s="16"/>
      <c r="N478" s="16"/>
      <c r="O478" s="16"/>
      <c r="P478" s="16"/>
      <c r="Q478" s="16"/>
      <c r="R478" s="16"/>
      <c r="S478" s="22"/>
      <c r="T478" s="190"/>
    </row>
    <row r="479" spans="1:20" ht="40.200000000000003" thickBot="1">
      <c r="A479" s="58" t="str">
        <f t="shared" si="7"/>
        <v>2blbl</v>
      </c>
      <c r="B479" s="29" t="s">
        <v>23</v>
      </c>
      <c r="C479" s="30" t="s">
        <v>17</v>
      </c>
      <c r="D479" s="32" t="s">
        <v>116</v>
      </c>
      <c r="E479" s="20" t="s">
        <v>188</v>
      </c>
      <c r="F479" s="20">
        <v>0.28999999999999998</v>
      </c>
      <c r="G479" s="20">
        <v>0</v>
      </c>
      <c r="H479" s="20">
        <v>0.97</v>
      </c>
      <c r="I479" s="20">
        <v>0.09</v>
      </c>
      <c r="J479" s="20">
        <v>0</v>
      </c>
      <c r="K479" s="20">
        <v>1.3431999999999999</v>
      </c>
      <c r="L479" s="16"/>
      <c r="M479" s="16"/>
      <c r="N479" s="16"/>
      <c r="O479" s="16"/>
      <c r="P479" s="16"/>
      <c r="Q479" s="16"/>
      <c r="R479" s="16"/>
      <c r="S479" s="22"/>
      <c r="T479" s="190"/>
    </row>
    <row r="480" spans="1:20" ht="40.200000000000003" thickBot="1">
      <c r="A480" s="58" t="str">
        <f t="shared" si="7"/>
        <v>白兰3</v>
      </c>
      <c r="B480" s="29" t="s">
        <v>23</v>
      </c>
      <c r="C480" s="30" t="s">
        <v>17</v>
      </c>
      <c r="D480" s="32" t="s">
        <v>116</v>
      </c>
      <c r="E480" s="59" t="s">
        <v>153</v>
      </c>
      <c r="F480" s="20">
        <v>0.28999999999999998</v>
      </c>
      <c r="G480" s="20">
        <v>0</v>
      </c>
      <c r="H480" s="20">
        <v>0.89</v>
      </c>
      <c r="I480" s="20">
        <v>0.09</v>
      </c>
      <c r="J480" s="20">
        <v>0.04</v>
      </c>
      <c r="K480" s="20">
        <v>1.3120000000000001</v>
      </c>
      <c r="L480" s="16"/>
      <c r="M480" s="16"/>
      <c r="N480" s="16"/>
      <c r="O480" s="16"/>
      <c r="P480" s="16"/>
      <c r="Q480" s="16"/>
      <c r="R480" s="16"/>
      <c r="S480" s="22"/>
      <c r="T480" s="190"/>
    </row>
    <row r="481" spans="1:20" ht="40.200000000000003" thickBot="1">
      <c r="A481" s="58" t="str">
        <f t="shared" si="7"/>
        <v>1商</v>
      </c>
      <c r="B481" s="29" t="s">
        <v>23</v>
      </c>
      <c r="C481" s="30" t="s">
        <v>17</v>
      </c>
      <c r="D481" s="32" t="s">
        <v>155</v>
      </c>
      <c r="E481" s="20" t="s">
        <v>195</v>
      </c>
      <c r="F481" s="20">
        <v>0.25</v>
      </c>
      <c r="G481" s="20">
        <v>0.17</v>
      </c>
      <c r="H481" s="20">
        <v>3.16</v>
      </c>
      <c r="I481" s="20">
        <v>0.22</v>
      </c>
      <c r="J481" s="20">
        <v>0.13</v>
      </c>
      <c r="K481" s="20">
        <v>3.9342999999999999</v>
      </c>
      <c r="L481" s="16"/>
      <c r="M481" s="16"/>
      <c r="N481" s="16"/>
      <c r="O481" s="16"/>
      <c r="P481" s="16"/>
      <c r="Q481" s="16"/>
      <c r="R481" s="16"/>
      <c r="S481" s="22"/>
      <c r="T481" s="190"/>
    </row>
    <row r="482" spans="1:20" ht="27" thickBot="1">
      <c r="A482" s="58" t="str">
        <f t="shared" si="7"/>
        <v>S2</v>
      </c>
      <c r="B482" s="29" t="s">
        <v>23</v>
      </c>
      <c r="C482" s="30" t="s">
        <v>17</v>
      </c>
      <c r="D482" s="32" t="s">
        <v>155</v>
      </c>
      <c r="E482" s="20" t="s">
        <v>156</v>
      </c>
      <c r="F482" s="20">
        <v>0.25</v>
      </c>
      <c r="G482" s="20">
        <v>0.15</v>
      </c>
      <c r="H482" s="20">
        <v>3.16</v>
      </c>
      <c r="I482" s="20">
        <v>0.22</v>
      </c>
      <c r="J482" s="20">
        <v>0.14000000000000001</v>
      </c>
      <c r="K482" s="20">
        <v>3.9203999999999999</v>
      </c>
      <c r="L482" s="16"/>
      <c r="M482" s="16"/>
      <c r="N482" s="16"/>
      <c r="O482" s="16"/>
      <c r="P482" s="16"/>
      <c r="Q482" s="16"/>
      <c r="R482" s="16"/>
      <c r="S482" s="22"/>
      <c r="T482" s="190"/>
    </row>
    <row r="483" spans="1:20" ht="40.200000000000003" thickBot="1">
      <c r="A483" s="58" t="str">
        <f t="shared" si="7"/>
        <v>商琴2</v>
      </c>
      <c r="B483" s="29" t="s">
        <v>23</v>
      </c>
      <c r="C483" s="30" t="s">
        <v>17</v>
      </c>
      <c r="D483" s="32" t="s">
        <v>155</v>
      </c>
      <c r="E483" s="20" t="s">
        <v>157</v>
      </c>
      <c r="F483" s="20">
        <v>0.25</v>
      </c>
      <c r="G483" s="20">
        <v>0.43</v>
      </c>
      <c r="H483" s="20">
        <v>2.5299999999999998</v>
      </c>
      <c r="I483" s="20">
        <v>0.22</v>
      </c>
      <c r="J483" s="20">
        <v>0.13</v>
      </c>
      <c r="K483" s="20">
        <v>3.5605000000000002</v>
      </c>
      <c r="L483" s="16"/>
      <c r="M483" s="16"/>
      <c r="N483" s="16"/>
      <c r="O483" s="16"/>
      <c r="P483" s="16"/>
      <c r="Q483" s="16"/>
      <c r="R483" s="16"/>
      <c r="S483" s="22"/>
      <c r="T483" s="190"/>
    </row>
    <row r="484" spans="1:20" ht="27" thickBot="1">
      <c r="A484" s="58" t="str">
        <f t="shared" si="7"/>
        <v>商务22</v>
      </c>
      <c r="B484" s="29" t="s">
        <v>23</v>
      </c>
      <c r="C484" s="30" t="s">
        <v>17</v>
      </c>
      <c r="D484" s="32" t="s">
        <v>155</v>
      </c>
      <c r="E484" s="20" t="s">
        <v>196</v>
      </c>
      <c r="F484" s="20">
        <v>0.25</v>
      </c>
      <c r="G484" s="20">
        <v>7.0000000000000007E-2</v>
      </c>
      <c r="H484" s="20">
        <v>2.5299999999999998</v>
      </c>
      <c r="I484" s="20">
        <v>0.44</v>
      </c>
      <c r="J484" s="20">
        <v>0.12</v>
      </c>
      <c r="K484" s="20">
        <v>3.4043000000000001</v>
      </c>
      <c r="L484" s="16"/>
      <c r="M484" s="16"/>
      <c r="N484" s="16"/>
      <c r="O484" s="16"/>
      <c r="P484" s="16"/>
      <c r="Q484" s="16"/>
      <c r="R484" s="16"/>
      <c r="S484" s="22"/>
      <c r="T484" s="190"/>
    </row>
    <row r="485" spans="1:20" ht="27" thickBot="1">
      <c r="A485" s="58" t="str">
        <f t="shared" si="7"/>
        <v>商务A2</v>
      </c>
      <c r="B485" s="29" t="s">
        <v>23</v>
      </c>
      <c r="C485" s="30" t="s">
        <v>17</v>
      </c>
      <c r="D485" s="32" t="s">
        <v>155</v>
      </c>
      <c r="E485" s="20" t="s">
        <v>198</v>
      </c>
      <c r="F485" s="20">
        <v>0.25</v>
      </c>
      <c r="G485" s="20">
        <v>0.26</v>
      </c>
      <c r="H485" s="20">
        <v>2.5299999999999998</v>
      </c>
      <c r="I485" s="20">
        <v>0.22</v>
      </c>
      <c r="J485" s="20">
        <v>0.11</v>
      </c>
      <c r="K485" s="20">
        <v>3.3637999999999999</v>
      </c>
      <c r="L485" s="16"/>
      <c r="M485" s="16"/>
      <c r="N485" s="16"/>
      <c r="O485" s="16"/>
      <c r="P485" s="16"/>
      <c r="Q485" s="16"/>
      <c r="R485" s="16"/>
      <c r="S485" s="22"/>
      <c r="T485" s="190"/>
    </row>
    <row r="486" spans="1:20" ht="53.4" thickBot="1">
      <c r="A486" s="58" t="str">
        <f t="shared" si="7"/>
        <v>SWWW2</v>
      </c>
      <c r="B486" s="29" t="s">
        <v>23</v>
      </c>
      <c r="C486" s="30" t="s">
        <v>17</v>
      </c>
      <c r="D486" s="32" t="s">
        <v>155</v>
      </c>
      <c r="E486" s="20" t="s">
        <v>197</v>
      </c>
      <c r="F486" s="20">
        <v>0.25</v>
      </c>
      <c r="G486" s="20">
        <v>0.17</v>
      </c>
      <c r="H486" s="20">
        <v>2.5299999999999998</v>
      </c>
      <c r="I486" s="20">
        <v>0.22</v>
      </c>
      <c r="J486" s="20">
        <v>0.12</v>
      </c>
      <c r="K486" s="20">
        <v>3.2871999999999999</v>
      </c>
      <c r="L486" s="16"/>
      <c r="M486" s="16"/>
      <c r="N486" s="16"/>
      <c r="O486" s="16"/>
      <c r="P486" s="16"/>
      <c r="Q486" s="16"/>
      <c r="R486" s="16"/>
      <c r="S486" s="22"/>
      <c r="T486" s="190"/>
    </row>
    <row r="487" spans="1:20" ht="40.200000000000003" thickBot="1">
      <c r="A487" s="58" t="str">
        <f t="shared" si="7"/>
        <v>甲12</v>
      </c>
      <c r="B487" s="29" t="s">
        <v>23</v>
      </c>
      <c r="C487" s="30" t="s">
        <v>17</v>
      </c>
      <c r="D487" s="32" t="s">
        <v>155</v>
      </c>
      <c r="E487" s="20" t="s">
        <v>161</v>
      </c>
      <c r="F487" s="20">
        <v>0.25</v>
      </c>
      <c r="G487" s="20">
        <v>0.1</v>
      </c>
      <c r="H487" s="20">
        <v>2.5299999999999998</v>
      </c>
      <c r="I487" s="20">
        <v>0.22</v>
      </c>
      <c r="J487" s="20">
        <v>0.09</v>
      </c>
      <c r="K487" s="20">
        <v>3.1855000000000002</v>
      </c>
      <c r="L487" s="16"/>
      <c r="M487" s="16"/>
      <c r="N487" s="16"/>
      <c r="O487" s="16"/>
      <c r="P487" s="16"/>
      <c r="Q487" s="16"/>
      <c r="R487" s="16"/>
      <c r="S487" s="22"/>
      <c r="T487" s="190"/>
    </row>
    <row r="488" spans="1:20" ht="27" thickBot="1">
      <c r="A488" s="58" t="str">
        <f t="shared" si="7"/>
        <v>商1</v>
      </c>
      <c r="B488" s="29" t="s">
        <v>23</v>
      </c>
      <c r="C488" s="30" t="s">
        <v>17</v>
      </c>
      <c r="D488" s="32" t="s">
        <v>155</v>
      </c>
      <c r="E488" s="20" t="s">
        <v>160</v>
      </c>
      <c r="F488" s="20">
        <v>0.25</v>
      </c>
      <c r="G488" s="20">
        <v>0.06</v>
      </c>
      <c r="H488" s="20">
        <v>2.5299999999999998</v>
      </c>
      <c r="I488" s="20">
        <v>0.22</v>
      </c>
      <c r="J488" s="20">
        <v>0.11</v>
      </c>
      <c r="K488" s="20">
        <v>3.1654</v>
      </c>
      <c r="L488" s="16"/>
      <c r="M488" s="16"/>
      <c r="N488" s="16"/>
      <c r="O488" s="16"/>
      <c r="P488" s="16"/>
      <c r="Q488" s="16"/>
      <c r="R488" s="16"/>
      <c r="S488" s="22"/>
      <c r="T488" s="190"/>
    </row>
    <row r="489" spans="1:20" ht="27" thickBot="1">
      <c r="A489" s="58" t="str">
        <f t="shared" si="7"/>
        <v>22312</v>
      </c>
      <c r="B489" s="29" t="s">
        <v>23</v>
      </c>
      <c r="C489" s="30" t="s">
        <v>17</v>
      </c>
      <c r="D489" s="32" t="s">
        <v>155</v>
      </c>
      <c r="E489" s="20" t="s">
        <v>165</v>
      </c>
      <c r="F489" s="20">
        <v>0.25</v>
      </c>
      <c r="G489" s="20">
        <v>1.21</v>
      </c>
      <c r="H489" s="20">
        <v>1.1399999999999999</v>
      </c>
      <c r="I489" s="20">
        <v>0.44</v>
      </c>
      <c r="J489" s="20">
        <v>0.12</v>
      </c>
      <c r="K489" s="20">
        <v>3.1553</v>
      </c>
      <c r="L489" s="16"/>
      <c r="M489" s="16"/>
      <c r="N489" s="16"/>
      <c r="O489" s="16"/>
      <c r="P489" s="16"/>
      <c r="Q489" s="16"/>
      <c r="R489" s="16"/>
      <c r="S489" s="22"/>
      <c r="T489" s="190"/>
    </row>
    <row r="490" spans="1:20" ht="40.200000000000003" thickBot="1">
      <c r="A490" s="58" t="str">
        <f t="shared" si="7"/>
        <v>商务222</v>
      </c>
      <c r="B490" s="29" t="s">
        <v>23</v>
      </c>
      <c r="C490" s="30" t="s">
        <v>17</v>
      </c>
      <c r="D490" s="32" t="s">
        <v>155</v>
      </c>
      <c r="E490" s="20" t="s">
        <v>163</v>
      </c>
      <c r="F490" s="20">
        <v>0.25</v>
      </c>
      <c r="G490" s="20">
        <v>0.03</v>
      </c>
      <c r="H490" s="20">
        <v>2.5299999999999998</v>
      </c>
      <c r="I490" s="20">
        <v>0.22</v>
      </c>
      <c r="J490" s="20">
        <v>0.1</v>
      </c>
      <c r="K490" s="20">
        <v>3.1366000000000001</v>
      </c>
      <c r="L490" s="16"/>
      <c r="M490" s="16"/>
      <c r="N490" s="16"/>
      <c r="O490" s="16"/>
      <c r="P490" s="16"/>
      <c r="Q490" s="16"/>
      <c r="R490" s="16"/>
      <c r="S490" s="22"/>
      <c r="T490" s="190"/>
    </row>
    <row r="491" spans="1:20" ht="40.200000000000003" thickBot="1">
      <c r="A491" s="58" t="str">
        <f t="shared" si="7"/>
        <v>12</v>
      </c>
      <c r="B491" s="29" t="s">
        <v>23</v>
      </c>
      <c r="C491" s="30" t="s">
        <v>17</v>
      </c>
      <c r="D491" s="32" t="s">
        <v>155</v>
      </c>
      <c r="E491" s="20" t="s">
        <v>212</v>
      </c>
      <c r="F491" s="20">
        <v>0.25</v>
      </c>
      <c r="G491" s="20">
        <v>0</v>
      </c>
      <c r="H491" s="20">
        <v>2.5299999999999998</v>
      </c>
      <c r="I491" s="20">
        <v>0.22</v>
      </c>
      <c r="J491" s="20">
        <v>0.12</v>
      </c>
      <c r="K491" s="20">
        <v>3.1141000000000001</v>
      </c>
      <c r="L491" s="16"/>
      <c r="M491" s="16"/>
      <c r="N491" s="16"/>
      <c r="O491" s="16"/>
      <c r="P491" s="16"/>
      <c r="Q491" s="16"/>
      <c r="R491" s="16"/>
      <c r="S491" s="22"/>
      <c r="T491" s="190"/>
    </row>
    <row r="492" spans="1:20" ht="40.200000000000003" thickBot="1">
      <c r="A492" s="58" t="str">
        <f t="shared" si="7"/>
        <v>13</v>
      </c>
      <c r="B492" s="29" t="s">
        <v>23</v>
      </c>
      <c r="C492" s="30" t="s">
        <v>17</v>
      </c>
      <c r="D492" s="32" t="s">
        <v>155</v>
      </c>
      <c r="E492" s="20" t="s">
        <v>213</v>
      </c>
      <c r="F492" s="20">
        <v>0.25</v>
      </c>
      <c r="G492" s="20">
        <v>0</v>
      </c>
      <c r="H492" s="20">
        <v>2.5299999999999998</v>
      </c>
      <c r="I492" s="20">
        <v>0.22</v>
      </c>
      <c r="J492" s="20">
        <v>0.12</v>
      </c>
      <c r="K492" s="20">
        <v>3.1141000000000001</v>
      </c>
      <c r="L492" s="16"/>
      <c r="M492" s="16"/>
      <c r="N492" s="16"/>
      <c r="O492" s="16"/>
      <c r="P492" s="16"/>
      <c r="Q492" s="16"/>
      <c r="R492" s="16"/>
      <c r="S492" s="22"/>
      <c r="T492" s="190"/>
    </row>
    <row r="493" spans="1:20" ht="53.4" thickBot="1">
      <c r="A493" s="58" t="str">
        <f t="shared" si="7"/>
        <v>商二</v>
      </c>
      <c r="B493" s="29" t="s">
        <v>23</v>
      </c>
      <c r="C493" s="30" t="s">
        <v>17</v>
      </c>
      <c r="D493" s="32" t="s">
        <v>155</v>
      </c>
      <c r="E493" s="20" t="s">
        <v>164</v>
      </c>
      <c r="F493" s="20">
        <v>0.25</v>
      </c>
      <c r="G493" s="20">
        <v>0</v>
      </c>
      <c r="H493" s="20">
        <v>2.5299999999999998</v>
      </c>
      <c r="I493" s="20">
        <v>0.22</v>
      </c>
      <c r="J493" s="20">
        <v>0.11</v>
      </c>
      <c r="K493" s="20">
        <v>3.1109</v>
      </c>
      <c r="L493" s="16"/>
      <c r="M493" s="16"/>
      <c r="N493" s="16"/>
      <c r="O493" s="16"/>
      <c r="P493" s="16"/>
      <c r="Q493" s="16"/>
      <c r="R493" s="16"/>
      <c r="S493" s="22"/>
      <c r="T493" s="190"/>
    </row>
    <row r="494" spans="1:20" ht="27" thickBot="1">
      <c r="A494" s="58" t="str">
        <f t="shared" si="7"/>
        <v>商务B</v>
      </c>
      <c r="B494" s="29" t="s">
        <v>23</v>
      </c>
      <c r="C494" s="30" t="s">
        <v>17</v>
      </c>
      <c r="D494" s="32" t="s">
        <v>155</v>
      </c>
      <c r="E494" s="20" t="s">
        <v>199</v>
      </c>
      <c r="F494" s="20">
        <v>0.25</v>
      </c>
      <c r="G494" s="20">
        <v>0</v>
      </c>
      <c r="H494" s="20">
        <v>2.5299999999999998</v>
      </c>
      <c r="I494" s="20">
        <v>0.22</v>
      </c>
      <c r="J494" s="20">
        <v>0.09</v>
      </c>
      <c r="K494" s="20">
        <v>3.0870000000000002</v>
      </c>
      <c r="L494" s="16"/>
      <c r="M494" s="16"/>
      <c r="N494" s="16"/>
      <c r="O494" s="16"/>
      <c r="P494" s="16"/>
      <c r="Q494" s="16"/>
      <c r="R494" s="16"/>
      <c r="S494" s="22"/>
      <c r="T494" s="190"/>
    </row>
    <row r="495" spans="1:20" ht="40.200000000000003" thickBot="1">
      <c r="A495" s="58" t="str">
        <f t="shared" si="7"/>
        <v>ss2</v>
      </c>
      <c r="B495" s="29" t="s">
        <v>23</v>
      </c>
      <c r="C495" s="30" t="s">
        <v>17</v>
      </c>
      <c r="D495" s="32" t="s">
        <v>155</v>
      </c>
      <c r="E495" s="20" t="s">
        <v>159</v>
      </c>
      <c r="F495" s="20">
        <v>0.25</v>
      </c>
      <c r="G495" s="20">
        <v>0</v>
      </c>
      <c r="H495" s="20">
        <v>2.5299999999999998</v>
      </c>
      <c r="I495" s="20">
        <v>0.22</v>
      </c>
      <c r="J495" s="20">
        <v>0.08</v>
      </c>
      <c r="K495" s="20">
        <v>3.0737000000000001</v>
      </c>
      <c r="L495" s="16"/>
      <c r="M495" s="16"/>
      <c r="N495" s="16"/>
      <c r="O495" s="16"/>
      <c r="P495" s="16"/>
      <c r="Q495" s="16"/>
      <c r="R495" s="16"/>
      <c r="S495" s="22"/>
      <c r="T495" s="190"/>
    </row>
    <row r="496" spans="1:20" ht="40.200000000000003" thickBot="1">
      <c r="A496" s="58" t="str">
        <f t="shared" si="7"/>
        <v>商物1</v>
      </c>
      <c r="B496" s="29" t="s">
        <v>23</v>
      </c>
      <c r="C496" s="30" t="s">
        <v>17</v>
      </c>
      <c r="D496" s="32" t="s">
        <v>155</v>
      </c>
      <c r="E496" s="20" t="s">
        <v>158</v>
      </c>
      <c r="F496" s="20">
        <v>0.25</v>
      </c>
      <c r="G496" s="20">
        <v>0</v>
      </c>
      <c r="H496" s="20">
        <v>2.5299999999999998</v>
      </c>
      <c r="I496" s="20">
        <v>0.22</v>
      </c>
      <c r="J496" s="20">
        <v>0</v>
      </c>
      <c r="K496" s="20">
        <v>2.9975999999999998</v>
      </c>
      <c r="L496" s="16"/>
      <c r="M496" s="16"/>
      <c r="N496" s="16"/>
      <c r="O496" s="16"/>
      <c r="P496" s="16"/>
      <c r="Q496" s="16"/>
      <c r="R496" s="16"/>
      <c r="S496" s="22"/>
      <c r="T496" s="190"/>
    </row>
    <row r="497" spans="1:20" ht="40.200000000000003" thickBot="1">
      <c r="A497" s="58" t="str">
        <f t="shared" si="7"/>
        <v>商商2</v>
      </c>
      <c r="B497" s="29" t="s">
        <v>23</v>
      </c>
      <c r="C497" s="30" t="s">
        <v>17</v>
      </c>
      <c r="D497" s="32" t="s">
        <v>155</v>
      </c>
      <c r="E497" s="20" t="s">
        <v>162</v>
      </c>
      <c r="F497" s="20">
        <v>0.25</v>
      </c>
      <c r="G497" s="20">
        <v>0</v>
      </c>
      <c r="H497" s="20">
        <v>2.5299999999999998</v>
      </c>
      <c r="I497" s="20">
        <v>0.22</v>
      </c>
      <c r="J497" s="20">
        <v>0</v>
      </c>
      <c r="K497" s="20">
        <v>2.9975999999999998</v>
      </c>
      <c r="L497" s="16"/>
      <c r="M497" s="16"/>
      <c r="N497" s="16"/>
      <c r="O497" s="16"/>
      <c r="P497" s="16"/>
      <c r="Q497" s="16"/>
      <c r="R497" s="16"/>
      <c r="S497" s="22"/>
      <c r="T497" s="190"/>
    </row>
    <row r="498" spans="1:20" ht="27" thickBot="1">
      <c r="A498" s="58" t="str">
        <f t="shared" si="7"/>
        <v>商113</v>
      </c>
      <c r="B498" s="29" t="s">
        <v>23</v>
      </c>
      <c r="C498" s="30" t="s">
        <v>17</v>
      </c>
      <c r="D498" s="32" t="s">
        <v>155</v>
      </c>
      <c r="E498" s="20" t="s">
        <v>166</v>
      </c>
      <c r="F498" s="20">
        <v>0.28000000000000003</v>
      </c>
      <c r="G498" s="20">
        <v>1.03</v>
      </c>
      <c r="H498" s="20">
        <v>0.76</v>
      </c>
      <c r="I498" s="20">
        <v>0.44</v>
      </c>
      <c r="J498" s="20">
        <v>0.19</v>
      </c>
      <c r="K498" s="20">
        <v>2.6981999999999999</v>
      </c>
      <c r="L498" s="16"/>
      <c r="M498" s="16"/>
      <c r="N498" s="16"/>
      <c r="O498" s="16"/>
      <c r="P498" s="16"/>
      <c r="Q498" s="16"/>
      <c r="R498" s="16"/>
      <c r="S498" s="22"/>
      <c r="T498" s="190"/>
    </row>
    <row r="499" spans="1:20" ht="53.4" thickBot="1">
      <c r="A499" s="58" t="str">
        <f t="shared" si="7"/>
        <v>sss1</v>
      </c>
      <c r="B499" s="29" t="s">
        <v>23</v>
      </c>
      <c r="C499" s="30" t="s">
        <v>17</v>
      </c>
      <c r="D499" s="32" t="s">
        <v>155</v>
      </c>
      <c r="E499" s="20" t="s">
        <v>171</v>
      </c>
      <c r="F499" s="20">
        <v>0.25</v>
      </c>
      <c r="G499" s="20">
        <v>1.1299999999999999</v>
      </c>
      <c r="H499" s="20">
        <v>0.76</v>
      </c>
      <c r="I499" s="20">
        <v>0.22</v>
      </c>
      <c r="J499" s="20">
        <v>0.14000000000000001</v>
      </c>
      <c r="K499" s="20">
        <v>2.4996999999999998</v>
      </c>
      <c r="L499" s="16"/>
      <c r="M499" s="16"/>
      <c r="N499" s="16"/>
      <c r="O499" s="16"/>
      <c r="P499" s="16"/>
      <c r="Q499" s="16"/>
      <c r="R499" s="16"/>
      <c r="S499" s="22"/>
      <c r="T499" s="190"/>
    </row>
    <row r="500" spans="1:20" ht="40.200000000000003" thickBot="1">
      <c r="A500" s="58" t="str">
        <f t="shared" si="7"/>
        <v>11</v>
      </c>
      <c r="B500" s="29" t="s">
        <v>23</v>
      </c>
      <c r="C500" s="30" t="s">
        <v>17</v>
      </c>
      <c r="D500" s="32" t="s">
        <v>155</v>
      </c>
      <c r="E500" s="20" t="s">
        <v>214</v>
      </c>
      <c r="F500" s="20">
        <v>0.25</v>
      </c>
      <c r="G500" s="20">
        <v>1.1399999999999999</v>
      </c>
      <c r="H500" s="20">
        <v>0.76</v>
      </c>
      <c r="I500" s="20">
        <v>0.22</v>
      </c>
      <c r="J500" s="20">
        <v>0.13</v>
      </c>
      <c r="K500" s="20">
        <v>2.4984000000000002</v>
      </c>
      <c r="L500" s="16"/>
      <c r="M500" s="16"/>
      <c r="N500" s="16"/>
      <c r="O500" s="16"/>
      <c r="P500" s="16"/>
      <c r="Q500" s="16"/>
      <c r="R500" s="16"/>
      <c r="S500" s="22"/>
      <c r="T500" s="190"/>
    </row>
    <row r="501" spans="1:20" ht="53.4" thickBot="1">
      <c r="A501" s="58" t="str">
        <f t="shared" si="7"/>
        <v>商务S1</v>
      </c>
      <c r="B501" s="29" t="s">
        <v>23</v>
      </c>
      <c r="C501" s="30" t="s">
        <v>17</v>
      </c>
      <c r="D501" s="32" t="s">
        <v>155</v>
      </c>
      <c r="E501" s="20" t="s">
        <v>175</v>
      </c>
      <c r="F501" s="20">
        <v>0.25</v>
      </c>
      <c r="G501" s="20">
        <v>1.07</v>
      </c>
      <c r="H501" s="20">
        <v>0.76</v>
      </c>
      <c r="I501" s="20">
        <v>0.22</v>
      </c>
      <c r="J501" s="20">
        <v>0.14000000000000001</v>
      </c>
      <c r="K501" s="20">
        <v>2.4386999999999999</v>
      </c>
      <c r="L501" s="16"/>
      <c r="M501" s="16"/>
      <c r="N501" s="16"/>
      <c r="O501" s="16"/>
      <c r="P501" s="16"/>
      <c r="Q501" s="16"/>
      <c r="R501" s="16"/>
      <c r="S501" s="22"/>
      <c r="T501" s="190"/>
    </row>
    <row r="502" spans="1:20" ht="40.200000000000003" thickBot="1">
      <c r="A502" s="58" t="str">
        <f t="shared" si="7"/>
        <v>商商1</v>
      </c>
      <c r="B502" s="29" t="s">
        <v>23</v>
      </c>
      <c r="C502" s="30" t="s">
        <v>17</v>
      </c>
      <c r="D502" s="32" t="s">
        <v>155</v>
      </c>
      <c r="E502" s="20" t="s">
        <v>167</v>
      </c>
      <c r="F502" s="20">
        <v>0.25</v>
      </c>
      <c r="G502" s="20">
        <v>0.8</v>
      </c>
      <c r="H502" s="20">
        <v>0.76</v>
      </c>
      <c r="I502" s="20">
        <v>0.22</v>
      </c>
      <c r="J502" s="20">
        <v>0.16</v>
      </c>
      <c r="K502" s="20">
        <v>2.1859999999999999</v>
      </c>
      <c r="L502" s="16"/>
      <c r="M502" s="16"/>
      <c r="N502" s="16"/>
      <c r="O502" s="16"/>
      <c r="P502" s="16"/>
      <c r="Q502" s="16"/>
      <c r="R502" s="16"/>
      <c r="S502" s="22"/>
      <c r="T502" s="190"/>
    </row>
    <row r="503" spans="1:20" ht="40.200000000000003" thickBot="1">
      <c r="A503" s="58" t="str">
        <f t="shared" si="7"/>
        <v>SW1</v>
      </c>
      <c r="B503" s="29" t="s">
        <v>23</v>
      </c>
      <c r="C503" s="30" t="s">
        <v>17</v>
      </c>
      <c r="D503" s="32" t="s">
        <v>155</v>
      </c>
      <c r="E503" s="20" t="s">
        <v>176</v>
      </c>
      <c r="F503" s="20">
        <v>0.25</v>
      </c>
      <c r="G503" s="20">
        <v>0.51</v>
      </c>
      <c r="H503" s="20">
        <v>0.76</v>
      </c>
      <c r="I503" s="20">
        <v>0.44</v>
      </c>
      <c r="J503" s="20">
        <v>0.16</v>
      </c>
      <c r="K503" s="20">
        <v>2.1315</v>
      </c>
      <c r="L503" s="16"/>
      <c r="M503" s="16"/>
      <c r="N503" s="16"/>
      <c r="O503" s="16"/>
      <c r="P503" s="16"/>
      <c r="Q503" s="16"/>
      <c r="R503" s="16"/>
      <c r="S503" s="22"/>
      <c r="T503" s="190"/>
    </row>
    <row r="504" spans="1:20" ht="40.200000000000003" thickBot="1">
      <c r="A504" s="58" t="str">
        <f t="shared" si="7"/>
        <v>甲11</v>
      </c>
      <c r="B504" s="29" t="s">
        <v>23</v>
      </c>
      <c r="C504" s="30" t="s">
        <v>17</v>
      </c>
      <c r="D504" s="32" t="s">
        <v>155</v>
      </c>
      <c r="E504" s="20" t="s">
        <v>172</v>
      </c>
      <c r="F504" s="20">
        <v>0.25</v>
      </c>
      <c r="G504" s="20">
        <v>0.75</v>
      </c>
      <c r="H504" s="20">
        <v>0.76</v>
      </c>
      <c r="I504" s="20">
        <v>0.22</v>
      </c>
      <c r="J504" s="20">
        <v>0.14000000000000001</v>
      </c>
      <c r="K504" s="20">
        <v>2.121</v>
      </c>
      <c r="L504" s="16"/>
      <c r="M504" s="16"/>
      <c r="N504" s="16"/>
      <c r="O504" s="16"/>
      <c r="P504" s="16"/>
      <c r="Q504" s="16"/>
      <c r="R504" s="16"/>
      <c r="S504" s="22"/>
      <c r="T504" s="190"/>
    </row>
    <row r="505" spans="1:20" ht="40.200000000000003" thickBot="1">
      <c r="A505" s="58" t="str">
        <f t="shared" si="7"/>
        <v>商梅1</v>
      </c>
      <c r="B505" s="29" t="s">
        <v>23</v>
      </c>
      <c r="C505" s="30" t="s">
        <v>17</v>
      </c>
      <c r="D505" s="32" t="s">
        <v>155</v>
      </c>
      <c r="E505" s="59" t="s">
        <v>173</v>
      </c>
      <c r="F505" s="20">
        <v>0.25</v>
      </c>
      <c r="G505" s="20">
        <v>0.72</v>
      </c>
      <c r="H505" s="20">
        <v>0.76</v>
      </c>
      <c r="I505" s="20">
        <v>0.22</v>
      </c>
      <c r="J505" s="20">
        <v>0.16</v>
      </c>
      <c r="K505" s="20">
        <v>2.1023999999999998</v>
      </c>
      <c r="L505" s="16"/>
      <c r="M505" s="16"/>
      <c r="N505" s="16"/>
      <c r="O505" s="16"/>
      <c r="P505" s="16"/>
      <c r="Q505" s="16"/>
      <c r="R505" s="16"/>
      <c r="S505" s="22"/>
      <c r="T505" s="190"/>
    </row>
    <row r="506" spans="1:20" ht="40.200000000000003" thickBot="1">
      <c r="A506" s="58" t="str">
        <f t="shared" si="7"/>
        <v>商务01</v>
      </c>
      <c r="B506" s="29" t="s">
        <v>23</v>
      </c>
      <c r="C506" s="30" t="s">
        <v>17</v>
      </c>
      <c r="D506" s="32" t="s">
        <v>155</v>
      </c>
      <c r="E506" s="20" t="s">
        <v>170</v>
      </c>
      <c r="F506" s="20">
        <v>0.25</v>
      </c>
      <c r="G506" s="20">
        <v>0.73</v>
      </c>
      <c r="H506" s="20">
        <v>0.76</v>
      </c>
      <c r="I506" s="20">
        <v>0.22</v>
      </c>
      <c r="J506" s="20">
        <v>0.14000000000000001</v>
      </c>
      <c r="K506" s="20">
        <v>2.0945999999999998</v>
      </c>
      <c r="L506" s="16"/>
      <c r="M506" s="16"/>
      <c r="N506" s="16"/>
      <c r="O506" s="16"/>
      <c r="P506" s="16"/>
      <c r="Q506" s="16"/>
      <c r="R506" s="16"/>
      <c r="S506" s="22"/>
      <c r="T506" s="190"/>
    </row>
    <row r="507" spans="1:20" ht="40.200000000000003" thickBot="1">
      <c r="A507" s="58" t="str">
        <f t="shared" si="7"/>
        <v>1商务</v>
      </c>
      <c r="B507" s="29" t="s">
        <v>23</v>
      </c>
      <c r="C507" s="30" t="s">
        <v>17</v>
      </c>
      <c r="D507" s="32" t="s">
        <v>155</v>
      </c>
      <c r="E507" s="20" t="s">
        <v>200</v>
      </c>
      <c r="F507" s="20">
        <v>0.25</v>
      </c>
      <c r="G507" s="20">
        <v>0.63</v>
      </c>
      <c r="H507" s="20">
        <v>0.76</v>
      </c>
      <c r="I507" s="20">
        <v>0.22</v>
      </c>
      <c r="J507" s="20">
        <v>0.13</v>
      </c>
      <c r="K507" s="20">
        <v>1.9835</v>
      </c>
      <c r="L507" s="16"/>
      <c r="M507" s="16"/>
      <c r="N507" s="16"/>
      <c r="O507" s="16"/>
      <c r="P507" s="16"/>
      <c r="Q507" s="16"/>
      <c r="R507" s="16"/>
      <c r="S507" s="22"/>
      <c r="T507" s="190"/>
    </row>
    <row r="508" spans="1:20" ht="53.4" thickBot="1">
      <c r="A508" s="58" t="str">
        <f t="shared" si="7"/>
        <v>sw113</v>
      </c>
      <c r="B508" s="29" t="s">
        <v>23</v>
      </c>
      <c r="C508" s="30" t="s">
        <v>17</v>
      </c>
      <c r="D508" s="32" t="s">
        <v>155</v>
      </c>
      <c r="E508" s="20" t="s">
        <v>168</v>
      </c>
      <c r="F508" s="20">
        <v>0.25</v>
      </c>
      <c r="G508" s="20">
        <v>0.59</v>
      </c>
      <c r="H508" s="20">
        <v>0.76</v>
      </c>
      <c r="I508" s="20">
        <v>0.22</v>
      </c>
      <c r="J508" s="20">
        <v>0.15</v>
      </c>
      <c r="K508" s="20">
        <v>1.976</v>
      </c>
      <c r="L508" s="16"/>
      <c r="M508" s="16"/>
      <c r="N508" s="16"/>
      <c r="O508" s="16"/>
      <c r="P508" s="16"/>
      <c r="Q508" s="16"/>
      <c r="R508" s="16"/>
      <c r="S508" s="22"/>
      <c r="T508" s="190"/>
    </row>
    <row r="509" spans="1:20" ht="27" thickBot="1">
      <c r="A509" s="58" t="str">
        <f t="shared" si="7"/>
        <v>商务11</v>
      </c>
      <c r="B509" s="29" t="s">
        <v>23</v>
      </c>
      <c r="C509" s="30" t="s">
        <v>17</v>
      </c>
      <c r="D509" s="32" t="s">
        <v>155</v>
      </c>
      <c r="E509" s="20" t="s">
        <v>201</v>
      </c>
      <c r="F509" s="20">
        <v>0.25</v>
      </c>
      <c r="G509" s="20">
        <v>0.31</v>
      </c>
      <c r="H509" s="20">
        <v>0.76</v>
      </c>
      <c r="I509" s="20">
        <v>0.44</v>
      </c>
      <c r="J509" s="20">
        <v>0.14000000000000001</v>
      </c>
      <c r="K509" s="20">
        <v>1.9040999999999999</v>
      </c>
      <c r="L509" s="16"/>
      <c r="M509" s="16"/>
      <c r="N509" s="16"/>
      <c r="O509" s="16"/>
      <c r="P509" s="16"/>
      <c r="Q509" s="16"/>
      <c r="R509" s="16"/>
      <c r="S509" s="22"/>
      <c r="T509" s="190"/>
    </row>
    <row r="510" spans="1:20" ht="53.4" thickBot="1">
      <c r="A510" s="58" t="str">
        <f t="shared" si="7"/>
        <v>商一</v>
      </c>
      <c r="B510" s="29" t="s">
        <v>23</v>
      </c>
      <c r="C510" s="30" t="s">
        <v>17</v>
      </c>
      <c r="D510" s="32" t="s">
        <v>155</v>
      </c>
      <c r="E510" s="20" t="s">
        <v>169</v>
      </c>
      <c r="F510" s="20">
        <v>0.25</v>
      </c>
      <c r="G510" s="20">
        <v>0.41</v>
      </c>
      <c r="H510" s="20">
        <v>0.76</v>
      </c>
      <c r="I510" s="20">
        <v>0.22</v>
      </c>
      <c r="J510" s="20">
        <v>0.16</v>
      </c>
      <c r="K510" s="20">
        <v>1.7937000000000001</v>
      </c>
      <c r="L510" s="16"/>
      <c r="M510" s="16"/>
      <c r="N510" s="16"/>
      <c r="O510" s="16"/>
      <c r="P510" s="16"/>
      <c r="Q510" s="16"/>
      <c r="R510" s="16"/>
      <c r="S510" s="22"/>
      <c r="T510" s="190"/>
    </row>
    <row r="511" spans="1:20" ht="40.200000000000003" thickBot="1">
      <c r="A511" s="58" t="str">
        <f t="shared" si="7"/>
        <v>商务111</v>
      </c>
      <c r="B511" s="29" t="s">
        <v>23</v>
      </c>
      <c r="C511" s="30" t="s">
        <v>17</v>
      </c>
      <c r="D511" s="32" t="s">
        <v>155</v>
      </c>
      <c r="E511" s="20" t="s">
        <v>178</v>
      </c>
      <c r="F511" s="20">
        <v>0.25</v>
      </c>
      <c r="G511" s="20">
        <v>0.43</v>
      </c>
      <c r="H511" s="20">
        <v>0.76</v>
      </c>
      <c r="I511" s="20">
        <v>0.22</v>
      </c>
      <c r="J511" s="20">
        <v>0.13</v>
      </c>
      <c r="K511" s="20">
        <v>1.7914000000000001</v>
      </c>
      <c r="L511" s="16"/>
      <c r="M511" s="16"/>
      <c r="N511" s="16"/>
      <c r="O511" s="16"/>
      <c r="P511" s="16"/>
      <c r="Q511" s="16"/>
      <c r="R511" s="16"/>
      <c r="S511" s="22"/>
      <c r="T511" s="190"/>
    </row>
    <row r="512" spans="1:20" ht="40.200000000000003" thickBot="1">
      <c r="A512" s="58" t="str">
        <f t="shared" si="7"/>
        <v>商务one</v>
      </c>
      <c r="B512" s="29" t="s">
        <v>23</v>
      </c>
      <c r="C512" s="30" t="s">
        <v>17</v>
      </c>
      <c r="D512" s="32" t="s">
        <v>155</v>
      </c>
      <c r="E512" s="20" t="s">
        <v>179</v>
      </c>
      <c r="F512" s="20">
        <v>0.25</v>
      </c>
      <c r="G512" s="20">
        <v>0.41</v>
      </c>
      <c r="H512" s="20">
        <v>0.76</v>
      </c>
      <c r="I512" s="20">
        <v>0.22</v>
      </c>
      <c r="J512" s="20">
        <v>0.15</v>
      </c>
      <c r="K512" s="20">
        <v>1.7806999999999999</v>
      </c>
      <c r="L512" s="16"/>
      <c r="M512" s="16"/>
      <c r="N512" s="16"/>
      <c r="O512" s="16"/>
      <c r="P512" s="16"/>
      <c r="Q512" s="16"/>
      <c r="R512" s="16"/>
      <c r="S512" s="22"/>
      <c r="T512" s="190"/>
    </row>
    <row r="513" spans="1:20" ht="27" thickBot="1">
      <c r="A513" s="58" t="str">
        <f t="shared" si="7"/>
        <v>S1</v>
      </c>
      <c r="B513" s="29" t="s">
        <v>23</v>
      </c>
      <c r="C513" s="30" t="s">
        <v>17</v>
      </c>
      <c r="D513" s="32" t="s">
        <v>155</v>
      </c>
      <c r="E513" s="20" t="s">
        <v>174</v>
      </c>
      <c r="F513" s="20">
        <v>0.25</v>
      </c>
      <c r="G513" s="20">
        <v>0.37</v>
      </c>
      <c r="H513" s="20">
        <v>0.76</v>
      </c>
      <c r="I513" s="20">
        <v>0.22</v>
      </c>
      <c r="J513" s="20">
        <v>0.17</v>
      </c>
      <c r="K513" s="20">
        <v>1.7768999999999999</v>
      </c>
      <c r="L513" s="16"/>
      <c r="M513" s="16"/>
      <c r="N513" s="16"/>
      <c r="O513" s="16"/>
      <c r="P513" s="16"/>
      <c r="Q513" s="16"/>
      <c r="R513" s="16"/>
      <c r="S513" s="22"/>
      <c r="T513" s="190"/>
    </row>
    <row r="514" spans="1:20" ht="27" thickBot="1">
      <c r="A514" s="58" t="str">
        <f t="shared" si="7"/>
        <v>商务A</v>
      </c>
      <c r="B514" s="29" t="s">
        <v>23</v>
      </c>
      <c r="C514" s="30" t="s">
        <v>17</v>
      </c>
      <c r="D514" s="32" t="s">
        <v>155</v>
      </c>
      <c r="E514" s="20" t="s">
        <v>202</v>
      </c>
      <c r="F514" s="20">
        <v>0.25</v>
      </c>
      <c r="G514" s="20">
        <v>0.28000000000000003</v>
      </c>
      <c r="H514" s="20">
        <v>0.76</v>
      </c>
      <c r="I514" s="20">
        <v>0.22</v>
      </c>
      <c r="J514" s="20">
        <v>0.13</v>
      </c>
      <c r="K514" s="20">
        <v>1.6442000000000001</v>
      </c>
      <c r="L514" s="16"/>
      <c r="M514" s="16"/>
      <c r="N514" s="16"/>
      <c r="O514" s="16"/>
      <c r="P514" s="16"/>
      <c r="Q514" s="16"/>
      <c r="R514" s="16"/>
      <c r="S514" s="22"/>
      <c r="T514" s="190"/>
    </row>
    <row r="515" spans="1:20" ht="40.200000000000003" thickBot="1">
      <c r="A515" s="58" t="str">
        <f t="shared" si="7"/>
        <v>ss1</v>
      </c>
      <c r="B515" s="29" t="s">
        <v>23</v>
      </c>
      <c r="C515" s="30" t="s">
        <v>17</v>
      </c>
      <c r="D515" s="32" t="s">
        <v>155</v>
      </c>
      <c r="E515" s="20" t="s">
        <v>180</v>
      </c>
      <c r="F515" s="20">
        <v>0.25</v>
      </c>
      <c r="G515" s="20">
        <v>0.28999999999999998</v>
      </c>
      <c r="H515" s="20">
        <v>0.76</v>
      </c>
      <c r="I515" s="20">
        <v>0.22</v>
      </c>
      <c r="J515" s="20">
        <v>0.13</v>
      </c>
      <c r="K515" s="20">
        <v>1.6423000000000001</v>
      </c>
      <c r="L515" s="16"/>
      <c r="M515" s="16"/>
      <c r="N515" s="16"/>
      <c r="O515" s="16"/>
      <c r="P515" s="16"/>
      <c r="Q515" s="16"/>
      <c r="R515" s="16"/>
      <c r="S515" s="22"/>
      <c r="T515" s="190"/>
    </row>
    <row r="516" spans="1:20" ht="40.200000000000003" thickBot="1">
      <c r="A516" s="58" t="str">
        <f t="shared" si="7"/>
        <v>商琴1</v>
      </c>
      <c r="B516" s="29" t="s">
        <v>23</v>
      </c>
      <c r="C516" s="30" t="s">
        <v>17</v>
      </c>
      <c r="D516" s="32" t="s">
        <v>155</v>
      </c>
      <c r="E516" s="20" t="s">
        <v>177</v>
      </c>
      <c r="F516" s="20">
        <v>0.25</v>
      </c>
      <c r="G516" s="20">
        <v>0.24</v>
      </c>
      <c r="H516" s="20">
        <v>0.76</v>
      </c>
      <c r="I516" s="20">
        <v>0.22</v>
      </c>
      <c r="J516" s="20">
        <v>0.16</v>
      </c>
      <c r="K516" s="20">
        <v>1.6293</v>
      </c>
      <c r="L516" s="16"/>
      <c r="M516" s="16"/>
      <c r="N516" s="16"/>
      <c r="O516" s="16"/>
      <c r="P516" s="16"/>
      <c r="Q516" s="16"/>
      <c r="R516" s="16"/>
      <c r="S516" s="22"/>
      <c r="T516" s="190"/>
    </row>
    <row r="517" spans="1:20" ht="53.4" thickBot="1">
      <c r="A517" s="58" t="str">
        <f t="shared" si="7"/>
        <v>SWWW1</v>
      </c>
      <c r="B517" s="29" t="s">
        <v>23</v>
      </c>
      <c r="C517" s="30" t="s">
        <v>17</v>
      </c>
      <c r="D517" s="32" t="s">
        <v>155</v>
      </c>
      <c r="E517" s="20" t="s">
        <v>203</v>
      </c>
      <c r="F517" s="20">
        <v>0.25</v>
      </c>
      <c r="G517" s="20">
        <v>0.24</v>
      </c>
      <c r="H517" s="20">
        <v>0.76</v>
      </c>
      <c r="I517" s="20">
        <v>0.22</v>
      </c>
      <c r="J517" s="20">
        <v>0.16</v>
      </c>
      <c r="K517" s="20">
        <v>1.6271</v>
      </c>
      <c r="L517" s="16"/>
      <c r="M517" s="16"/>
      <c r="N517" s="16"/>
      <c r="O517" s="16"/>
      <c r="P517" s="16"/>
      <c r="Q517" s="16"/>
      <c r="R517" s="16"/>
      <c r="S517" s="22"/>
      <c r="T517" s="190"/>
    </row>
    <row r="518" spans="1:20" ht="27" thickBot="1">
      <c r="A518" s="58" t="str">
        <f t="shared" si="7"/>
        <v>商务A1</v>
      </c>
      <c r="B518" s="29" t="s">
        <v>23</v>
      </c>
      <c r="C518" s="30" t="s">
        <v>17</v>
      </c>
      <c r="D518" s="32" t="s">
        <v>155</v>
      </c>
      <c r="E518" s="20" t="s">
        <v>204</v>
      </c>
      <c r="F518" s="20">
        <v>0.25</v>
      </c>
      <c r="G518" s="20">
        <v>0.12</v>
      </c>
      <c r="H518" s="20">
        <v>0.76</v>
      </c>
      <c r="I518" s="20">
        <v>0.22</v>
      </c>
      <c r="J518" s="20">
        <v>0.12</v>
      </c>
      <c r="K518" s="20">
        <v>1.4722</v>
      </c>
      <c r="L518" s="16"/>
      <c r="M518" s="16"/>
      <c r="N518" s="16"/>
      <c r="O518" s="16"/>
      <c r="P518" s="16"/>
      <c r="Q518" s="16"/>
      <c r="R518" s="16"/>
      <c r="S518" s="22"/>
      <c r="T518" s="190"/>
    </row>
    <row r="519" spans="1:20" ht="27" thickBot="1">
      <c r="A519" s="58" t="str">
        <f t="shared" si="7"/>
        <v>商2</v>
      </c>
      <c r="B519" s="29" t="s">
        <v>23</v>
      </c>
      <c r="C519" s="30" t="s">
        <v>17</v>
      </c>
      <c r="D519" s="32" t="s">
        <v>155</v>
      </c>
      <c r="E519" s="20" t="s">
        <v>181</v>
      </c>
      <c r="F519" s="20">
        <v>0.25</v>
      </c>
      <c r="G519" s="20">
        <v>0.09</v>
      </c>
      <c r="H519" s="20">
        <v>0.76</v>
      </c>
      <c r="I519" s="20">
        <v>0.22</v>
      </c>
      <c r="J519" s="20">
        <v>0.14000000000000001</v>
      </c>
      <c r="K519" s="20">
        <v>1.4537</v>
      </c>
      <c r="L519" s="16"/>
      <c r="M519" s="16"/>
      <c r="N519" s="16"/>
      <c r="O519" s="16"/>
      <c r="P519" s="16"/>
      <c r="Q519" s="16"/>
      <c r="R519" s="16"/>
      <c r="S519" s="22"/>
      <c r="T519" s="190"/>
    </row>
    <row r="520" spans="1:20" ht="40.200000000000003" thickBot="1">
      <c r="A520" s="58" t="str">
        <f t="shared" si="7"/>
        <v>2商</v>
      </c>
      <c r="B520" s="29" t="s">
        <v>23</v>
      </c>
      <c r="C520" s="30" t="s">
        <v>17</v>
      </c>
      <c r="D520" s="32" t="s">
        <v>155</v>
      </c>
      <c r="E520" s="20" t="s">
        <v>205</v>
      </c>
      <c r="F520" s="20">
        <v>0.25</v>
      </c>
      <c r="G520" s="20">
        <v>7.0000000000000007E-2</v>
      </c>
      <c r="H520" s="20">
        <v>0.51</v>
      </c>
      <c r="I520" s="20">
        <v>0.22</v>
      </c>
      <c r="J520" s="20">
        <v>0.1</v>
      </c>
      <c r="K520" s="20">
        <v>1.1462000000000001</v>
      </c>
      <c r="L520" s="16"/>
      <c r="M520" s="16"/>
      <c r="N520" s="16"/>
      <c r="O520" s="16"/>
      <c r="P520" s="16"/>
      <c r="Q520" s="16"/>
      <c r="R520" s="16"/>
      <c r="S520" s="22"/>
      <c r="T520" s="190"/>
    </row>
    <row r="521" spans="1:20" ht="27" thickBot="1">
      <c r="A521" s="58" t="str">
        <f t="shared" si="7"/>
        <v>老112</v>
      </c>
      <c r="B521" s="29" t="s">
        <v>24</v>
      </c>
      <c r="C521" s="30" t="s">
        <v>17</v>
      </c>
      <c r="D521" s="31" t="s">
        <v>38</v>
      </c>
      <c r="E521" s="20" t="s">
        <v>39</v>
      </c>
      <c r="F521" s="20">
        <v>1.61</v>
      </c>
      <c r="G521" s="20">
        <v>1.89</v>
      </c>
      <c r="H521" s="20">
        <v>0.71</v>
      </c>
      <c r="I521" s="20">
        <v>0.56999999999999995</v>
      </c>
      <c r="J521" s="20">
        <v>0.15</v>
      </c>
      <c r="K521" s="20">
        <v>4.9348999999999998</v>
      </c>
      <c r="L521" s="16"/>
      <c r="M521" s="16"/>
      <c r="N521" s="16"/>
      <c r="O521" s="16"/>
      <c r="P521" s="16"/>
      <c r="Q521" s="16"/>
      <c r="R521" s="16"/>
      <c r="S521" s="22"/>
      <c r="T521" s="190"/>
    </row>
    <row r="522" spans="1:20" ht="40.200000000000003" thickBot="1">
      <c r="A522" s="58" t="str">
        <f t="shared" si="7"/>
        <v>老松1</v>
      </c>
      <c r="B522" s="29" t="s">
        <v>24</v>
      </c>
      <c r="C522" s="30" t="s">
        <v>17</v>
      </c>
      <c r="D522" s="31" t="s">
        <v>38</v>
      </c>
      <c r="E522" s="59" t="s">
        <v>42</v>
      </c>
      <c r="F522" s="20">
        <v>1.61</v>
      </c>
      <c r="G522" s="20">
        <v>1.07</v>
      </c>
      <c r="H522" s="20">
        <v>1.01</v>
      </c>
      <c r="I522" s="20">
        <v>0.28999999999999998</v>
      </c>
      <c r="J522" s="20">
        <v>0.15</v>
      </c>
      <c r="K522" s="20">
        <v>4.1311</v>
      </c>
      <c r="L522" s="16"/>
      <c r="M522" s="16"/>
      <c r="N522" s="16"/>
      <c r="O522" s="16"/>
      <c r="P522" s="16"/>
      <c r="Q522" s="16"/>
      <c r="R522" s="16"/>
      <c r="S522" s="22"/>
      <c r="T522" s="190"/>
    </row>
    <row r="523" spans="1:20" ht="40.200000000000003" thickBot="1">
      <c r="A523" s="58" t="str">
        <f t="shared" si="7"/>
        <v>老画2</v>
      </c>
      <c r="B523" s="29" t="s">
        <v>24</v>
      </c>
      <c r="C523" s="30" t="s">
        <v>17</v>
      </c>
      <c r="D523" s="31" t="s">
        <v>38</v>
      </c>
      <c r="E523" s="20" t="s">
        <v>40</v>
      </c>
      <c r="F523" s="20">
        <v>1.61</v>
      </c>
      <c r="G523" s="20">
        <v>0.43</v>
      </c>
      <c r="H523" s="20">
        <v>1.01</v>
      </c>
      <c r="I523" s="20">
        <v>0.28999999999999998</v>
      </c>
      <c r="J523" s="20">
        <v>0.21</v>
      </c>
      <c r="K523" s="20">
        <v>3.5548000000000002</v>
      </c>
      <c r="L523" s="16"/>
      <c r="M523" s="16"/>
      <c r="N523" s="16"/>
      <c r="O523" s="16"/>
      <c r="P523" s="16"/>
      <c r="Q523" s="16"/>
      <c r="R523" s="16"/>
      <c r="S523" s="22"/>
      <c r="T523" s="190"/>
    </row>
    <row r="524" spans="1:20" ht="40.200000000000003" thickBot="1">
      <c r="A524" s="58" t="str">
        <f t="shared" si="7"/>
        <v>丁12</v>
      </c>
      <c r="B524" s="29" t="s">
        <v>24</v>
      </c>
      <c r="C524" s="30" t="s">
        <v>17</v>
      </c>
      <c r="D524" s="31" t="s">
        <v>38</v>
      </c>
      <c r="E524" s="20" t="s">
        <v>43</v>
      </c>
      <c r="F524" s="20">
        <v>1.61</v>
      </c>
      <c r="G524" s="20">
        <v>0.38</v>
      </c>
      <c r="H524" s="20">
        <v>1.01</v>
      </c>
      <c r="I524" s="20">
        <v>0.28999999999999998</v>
      </c>
      <c r="J524" s="20">
        <v>0.25</v>
      </c>
      <c r="K524" s="20">
        <v>3.5428000000000002</v>
      </c>
      <c r="L524" s="16"/>
      <c r="M524" s="16"/>
      <c r="N524" s="16"/>
      <c r="O524" s="16"/>
      <c r="P524" s="16"/>
      <c r="Q524" s="16"/>
      <c r="R524" s="16"/>
      <c r="S524" s="22"/>
      <c r="T524" s="190"/>
    </row>
    <row r="525" spans="1:20" ht="53.4" thickBot="1">
      <c r="A525" s="58" t="str">
        <f t="shared" ref="A525:A588" si="8">SUBSTITUTE(MID(E525,1,FIND("(",E525)-2)," ","")</f>
        <v>lll1</v>
      </c>
      <c r="B525" s="29" t="s">
        <v>24</v>
      </c>
      <c r="C525" s="30" t="s">
        <v>17</v>
      </c>
      <c r="D525" s="31" t="s">
        <v>38</v>
      </c>
      <c r="E525" s="20" t="s">
        <v>182</v>
      </c>
      <c r="F525" s="20">
        <v>1.61</v>
      </c>
      <c r="G525" s="20">
        <v>0.47</v>
      </c>
      <c r="H525" s="20">
        <v>1.01</v>
      </c>
      <c r="I525" s="20">
        <v>0.28999999999999998</v>
      </c>
      <c r="J525" s="20">
        <v>0.15</v>
      </c>
      <c r="K525" s="20">
        <v>3.5274999999999999</v>
      </c>
      <c r="L525" s="16"/>
      <c r="M525" s="16"/>
      <c r="N525" s="16"/>
      <c r="O525" s="16"/>
      <c r="P525" s="16"/>
      <c r="Q525" s="16"/>
      <c r="R525" s="16"/>
      <c r="S525" s="22"/>
      <c r="T525" s="190"/>
    </row>
    <row r="526" spans="1:20" ht="27" thickBot="1">
      <c r="A526" s="58" t="str">
        <f t="shared" si="8"/>
        <v>老年A1</v>
      </c>
      <c r="B526" s="29" t="s">
        <v>24</v>
      </c>
      <c r="C526" s="30" t="s">
        <v>17</v>
      </c>
      <c r="D526" s="31" t="s">
        <v>38</v>
      </c>
      <c r="E526" s="20" t="s">
        <v>45</v>
      </c>
      <c r="F526" s="20">
        <v>1.66</v>
      </c>
      <c r="G526" s="20">
        <v>0.13</v>
      </c>
      <c r="H526" s="20">
        <v>1.05</v>
      </c>
      <c r="I526" s="20">
        <v>0.28999999999999998</v>
      </c>
      <c r="J526" s="20">
        <v>0.26</v>
      </c>
      <c r="K526" s="20">
        <v>3.379</v>
      </c>
      <c r="L526" s="16"/>
      <c r="M526" s="16"/>
      <c r="N526" s="16"/>
      <c r="O526" s="16"/>
      <c r="P526" s="16"/>
      <c r="Q526" s="16"/>
      <c r="R526" s="16"/>
      <c r="S526" s="22"/>
      <c r="T526" s="190"/>
    </row>
    <row r="527" spans="1:20" ht="27" thickBot="1">
      <c r="A527" s="58" t="str">
        <f t="shared" si="8"/>
        <v>老年11</v>
      </c>
      <c r="B527" s="29" t="s">
        <v>24</v>
      </c>
      <c r="C527" s="30" t="s">
        <v>17</v>
      </c>
      <c r="D527" s="31" t="s">
        <v>38</v>
      </c>
      <c r="E527" s="20" t="s">
        <v>57</v>
      </c>
      <c r="F527" s="20">
        <v>1.61</v>
      </c>
      <c r="G527" s="20">
        <v>0</v>
      </c>
      <c r="H527" s="20">
        <v>1.01</v>
      </c>
      <c r="I527" s="20">
        <v>0.56999999999999995</v>
      </c>
      <c r="J527" s="20">
        <v>0.13</v>
      </c>
      <c r="K527" s="20">
        <v>3.3273000000000001</v>
      </c>
      <c r="L527" s="16"/>
      <c r="M527" s="16"/>
      <c r="N527" s="16"/>
      <c r="O527" s="16"/>
      <c r="P527" s="16"/>
      <c r="Q527" s="16"/>
      <c r="R527" s="16"/>
      <c r="S527" s="22"/>
      <c r="T527" s="190"/>
    </row>
    <row r="528" spans="1:20" ht="40.200000000000003" thickBot="1">
      <c r="A528" s="58" t="str">
        <f t="shared" si="8"/>
        <v>丁11</v>
      </c>
      <c r="B528" s="29" t="s">
        <v>24</v>
      </c>
      <c r="C528" s="30" t="s">
        <v>17</v>
      </c>
      <c r="D528" s="31" t="s">
        <v>38</v>
      </c>
      <c r="E528" s="20" t="s">
        <v>46</v>
      </c>
      <c r="F528" s="20">
        <v>1.61</v>
      </c>
      <c r="G528" s="20">
        <v>0.18</v>
      </c>
      <c r="H528" s="20">
        <v>1.01</v>
      </c>
      <c r="I528" s="20">
        <v>0.28999999999999998</v>
      </c>
      <c r="J528" s="20">
        <v>0.19</v>
      </c>
      <c r="K528" s="20">
        <v>3.2774999999999999</v>
      </c>
      <c r="L528" s="16"/>
      <c r="M528" s="16"/>
      <c r="N528" s="16"/>
      <c r="O528" s="16"/>
      <c r="P528" s="16"/>
      <c r="Q528" s="16"/>
      <c r="R528" s="16"/>
      <c r="S528" s="22"/>
      <c r="T528" s="190"/>
    </row>
    <row r="529" spans="1:20" ht="27" thickBot="1">
      <c r="A529" s="58" t="str">
        <f t="shared" si="8"/>
        <v>L1</v>
      </c>
      <c r="B529" s="29" t="s">
        <v>24</v>
      </c>
      <c r="C529" s="30" t="s">
        <v>17</v>
      </c>
      <c r="D529" s="31" t="s">
        <v>38</v>
      </c>
      <c r="E529" s="20" t="s">
        <v>41</v>
      </c>
      <c r="F529" s="20">
        <v>1.61</v>
      </c>
      <c r="G529" s="20">
        <v>0.13</v>
      </c>
      <c r="H529" s="20">
        <v>1.05</v>
      </c>
      <c r="I529" s="20">
        <v>0.28999999999999998</v>
      </c>
      <c r="J529" s="20">
        <v>0.17</v>
      </c>
      <c r="K529" s="20">
        <v>3.2412000000000001</v>
      </c>
      <c r="L529" s="16"/>
      <c r="M529" s="16"/>
      <c r="N529" s="16"/>
      <c r="O529" s="16"/>
      <c r="P529" s="16"/>
      <c r="Q529" s="16"/>
      <c r="R529" s="16"/>
      <c r="S529" s="22"/>
      <c r="T529" s="190"/>
    </row>
    <row r="530" spans="1:20" ht="40.200000000000003" thickBot="1">
      <c r="A530" s="58" t="str">
        <f t="shared" si="8"/>
        <v>41</v>
      </c>
      <c r="B530" s="29" t="s">
        <v>24</v>
      </c>
      <c r="C530" s="30" t="s">
        <v>17</v>
      </c>
      <c r="D530" s="31" t="s">
        <v>38</v>
      </c>
      <c r="E530" s="20" t="s">
        <v>207</v>
      </c>
      <c r="F530" s="20">
        <v>1.61</v>
      </c>
      <c r="G530" s="20">
        <v>0.12</v>
      </c>
      <c r="H530" s="20">
        <v>1.01</v>
      </c>
      <c r="I530" s="20">
        <v>0.28999999999999998</v>
      </c>
      <c r="J530" s="20">
        <v>0.2</v>
      </c>
      <c r="K530" s="20">
        <v>3.2250000000000001</v>
      </c>
      <c r="L530" s="16"/>
      <c r="M530" s="16"/>
      <c r="N530" s="16"/>
      <c r="O530" s="16"/>
      <c r="P530" s="16"/>
      <c r="Q530" s="16"/>
      <c r="R530" s="16"/>
      <c r="S530" s="22"/>
      <c r="T530" s="190"/>
    </row>
    <row r="531" spans="1:20" ht="27" thickBot="1">
      <c r="A531" s="58" t="str">
        <f t="shared" si="8"/>
        <v>老</v>
      </c>
      <c r="B531" s="29" t="s">
        <v>24</v>
      </c>
      <c r="C531" s="30" t="s">
        <v>17</v>
      </c>
      <c r="D531" s="31" t="s">
        <v>38</v>
      </c>
      <c r="E531" s="20" t="s">
        <v>47</v>
      </c>
      <c r="F531" s="20">
        <v>1.61</v>
      </c>
      <c r="G531" s="20">
        <v>0.13</v>
      </c>
      <c r="H531" s="20">
        <v>1.01</v>
      </c>
      <c r="I531" s="20">
        <v>0.28999999999999998</v>
      </c>
      <c r="J531" s="20">
        <v>0.18</v>
      </c>
      <c r="K531" s="20">
        <v>3.2181999999999999</v>
      </c>
      <c r="L531" s="16"/>
      <c r="M531" s="16"/>
      <c r="N531" s="16"/>
      <c r="O531" s="16"/>
      <c r="P531" s="16"/>
      <c r="Q531" s="16"/>
      <c r="R531" s="16"/>
      <c r="S531" s="22"/>
      <c r="T531" s="190"/>
    </row>
    <row r="532" spans="1:20" ht="53.4" thickBot="1">
      <c r="A532" s="58" t="str">
        <f t="shared" si="8"/>
        <v>l121</v>
      </c>
      <c r="B532" s="29" t="s">
        <v>24</v>
      </c>
      <c r="C532" s="30" t="s">
        <v>17</v>
      </c>
      <c r="D532" s="31" t="s">
        <v>38</v>
      </c>
      <c r="E532" s="20" t="s">
        <v>44</v>
      </c>
      <c r="F532" s="20">
        <v>1.61</v>
      </c>
      <c r="G532" s="20">
        <v>0.06</v>
      </c>
      <c r="H532" s="20">
        <v>1.01</v>
      </c>
      <c r="I532" s="20">
        <v>0.28999999999999998</v>
      </c>
      <c r="J532" s="20">
        <v>0.17</v>
      </c>
      <c r="K532" s="20">
        <v>3.1467999999999998</v>
      </c>
      <c r="L532" s="16"/>
      <c r="M532" s="16"/>
      <c r="N532" s="16"/>
      <c r="O532" s="16"/>
      <c r="P532" s="16"/>
      <c r="Q532" s="16"/>
      <c r="R532" s="16"/>
      <c r="S532" s="22"/>
      <c r="T532" s="190"/>
    </row>
    <row r="533" spans="1:20" ht="40.200000000000003" thickBot="1">
      <c r="A533" s="58" t="str">
        <f t="shared" si="8"/>
        <v>老年111</v>
      </c>
      <c r="B533" s="29" t="s">
        <v>24</v>
      </c>
      <c r="C533" s="30" t="s">
        <v>17</v>
      </c>
      <c r="D533" s="31" t="s">
        <v>38</v>
      </c>
      <c r="E533" s="20" t="s">
        <v>61</v>
      </c>
      <c r="F533" s="20">
        <v>1.61</v>
      </c>
      <c r="G533" s="20">
        <v>0</v>
      </c>
      <c r="H533" s="20">
        <v>1.01</v>
      </c>
      <c r="I533" s="20">
        <v>0.28999999999999998</v>
      </c>
      <c r="J533" s="20">
        <v>0.19</v>
      </c>
      <c r="K533" s="20">
        <v>3.1017999999999999</v>
      </c>
      <c r="L533" s="16"/>
      <c r="M533" s="16"/>
      <c r="N533" s="16"/>
      <c r="O533" s="16"/>
      <c r="P533" s="16"/>
      <c r="Q533" s="16"/>
      <c r="R533" s="16"/>
      <c r="S533" s="22"/>
      <c r="T533" s="190"/>
    </row>
    <row r="534" spans="1:20" ht="53.4" thickBot="1">
      <c r="A534" s="58" t="str">
        <f t="shared" si="8"/>
        <v>老年O1</v>
      </c>
      <c r="B534" s="29" t="s">
        <v>24</v>
      </c>
      <c r="C534" s="30" t="s">
        <v>17</v>
      </c>
      <c r="D534" s="31" t="s">
        <v>38</v>
      </c>
      <c r="E534" s="20" t="s">
        <v>60</v>
      </c>
      <c r="F534" s="20">
        <v>1.61</v>
      </c>
      <c r="G534" s="20">
        <v>0</v>
      </c>
      <c r="H534" s="20">
        <v>1.01</v>
      </c>
      <c r="I534" s="20">
        <v>0.28999999999999998</v>
      </c>
      <c r="J534" s="20">
        <v>0.19</v>
      </c>
      <c r="K534" s="20">
        <v>3.0964999999999998</v>
      </c>
      <c r="L534" s="16"/>
      <c r="M534" s="16"/>
      <c r="N534" s="16"/>
      <c r="O534" s="16"/>
      <c r="P534" s="16"/>
      <c r="Q534" s="16"/>
      <c r="R534" s="16"/>
      <c r="S534" s="22"/>
      <c r="T534" s="190"/>
    </row>
    <row r="535" spans="1:20" ht="40.200000000000003" thickBot="1">
      <c r="A535" s="58" t="str">
        <f t="shared" si="8"/>
        <v>42</v>
      </c>
      <c r="B535" s="29" t="s">
        <v>24</v>
      </c>
      <c r="C535" s="30" t="s">
        <v>17</v>
      </c>
      <c r="D535" s="31" t="s">
        <v>38</v>
      </c>
      <c r="E535" s="20" t="s">
        <v>208</v>
      </c>
      <c r="F535" s="20">
        <v>1.61</v>
      </c>
      <c r="G535" s="20">
        <v>0</v>
      </c>
      <c r="H535" s="20">
        <v>1.01</v>
      </c>
      <c r="I535" s="20">
        <v>0.28999999999999998</v>
      </c>
      <c r="J535" s="20">
        <v>0.18</v>
      </c>
      <c r="K535" s="20">
        <v>3.0895999999999999</v>
      </c>
      <c r="L535" s="16"/>
      <c r="M535" s="16"/>
      <c r="N535" s="16"/>
      <c r="O535" s="16"/>
      <c r="P535" s="16"/>
      <c r="Q535" s="16"/>
      <c r="R535" s="16"/>
      <c r="S535" s="22"/>
      <c r="T535" s="190"/>
    </row>
    <row r="536" spans="1:20" ht="40.200000000000003" thickBot="1">
      <c r="A536" s="58" t="str">
        <f t="shared" si="8"/>
        <v>老年01</v>
      </c>
      <c r="B536" s="29" t="s">
        <v>24</v>
      </c>
      <c r="C536" s="30" t="s">
        <v>17</v>
      </c>
      <c r="D536" s="31" t="s">
        <v>38</v>
      </c>
      <c r="E536" s="20" t="s">
        <v>54</v>
      </c>
      <c r="F536" s="20">
        <v>1.61</v>
      </c>
      <c r="G536" s="20">
        <v>0</v>
      </c>
      <c r="H536" s="20">
        <v>1.01</v>
      </c>
      <c r="I536" s="20">
        <v>0.28999999999999998</v>
      </c>
      <c r="J536" s="20">
        <v>0.18</v>
      </c>
      <c r="K536" s="20">
        <v>3.0855999999999999</v>
      </c>
      <c r="L536" s="16"/>
      <c r="M536" s="16"/>
      <c r="N536" s="16"/>
      <c r="O536" s="16"/>
      <c r="P536" s="16"/>
      <c r="Q536" s="16"/>
      <c r="R536" s="16"/>
      <c r="S536" s="22"/>
      <c r="T536" s="190"/>
    </row>
    <row r="537" spans="1:20" ht="40.200000000000003" thickBot="1">
      <c r="A537" s="58" t="str">
        <f t="shared" si="8"/>
        <v>LN1</v>
      </c>
      <c r="B537" s="29" t="s">
        <v>24</v>
      </c>
      <c r="C537" s="30" t="s">
        <v>17</v>
      </c>
      <c r="D537" s="31" t="s">
        <v>38</v>
      </c>
      <c r="E537" s="20" t="s">
        <v>49</v>
      </c>
      <c r="F537" s="20">
        <v>1.63</v>
      </c>
      <c r="G537" s="20">
        <v>0</v>
      </c>
      <c r="H537" s="20">
        <v>1.01</v>
      </c>
      <c r="I537" s="20">
        <v>0.28999999999999998</v>
      </c>
      <c r="J537" s="20">
        <v>0.16</v>
      </c>
      <c r="K537" s="20">
        <v>3.0838000000000001</v>
      </c>
      <c r="L537" s="16"/>
      <c r="M537" s="16"/>
      <c r="N537" s="16"/>
      <c r="O537" s="16"/>
      <c r="P537" s="16"/>
      <c r="Q537" s="16"/>
      <c r="R537" s="16"/>
      <c r="S537" s="22"/>
      <c r="T537" s="190"/>
    </row>
    <row r="538" spans="1:20" ht="27" thickBot="1">
      <c r="A538" s="58" t="str">
        <f t="shared" si="8"/>
        <v>老年A</v>
      </c>
      <c r="B538" s="29" t="s">
        <v>24</v>
      </c>
      <c r="C538" s="30" t="s">
        <v>17</v>
      </c>
      <c r="D538" s="31" t="s">
        <v>38</v>
      </c>
      <c r="E538" s="20" t="s">
        <v>56</v>
      </c>
      <c r="F538" s="20">
        <v>1.61</v>
      </c>
      <c r="G538" s="20">
        <v>0</v>
      </c>
      <c r="H538" s="20">
        <v>1.01</v>
      </c>
      <c r="I538" s="20">
        <v>0.28999999999999998</v>
      </c>
      <c r="J538" s="20">
        <v>0.17</v>
      </c>
      <c r="K538" s="20">
        <v>3.0832999999999999</v>
      </c>
      <c r="L538" s="16"/>
      <c r="M538" s="16"/>
      <c r="N538" s="16"/>
      <c r="O538" s="16"/>
      <c r="P538" s="16"/>
      <c r="Q538" s="16"/>
      <c r="R538" s="16"/>
      <c r="S538" s="22"/>
      <c r="T538" s="190"/>
    </row>
    <row r="539" spans="1:20" ht="40.200000000000003" thickBot="1">
      <c r="A539" s="58" t="str">
        <f t="shared" si="8"/>
        <v>22老年</v>
      </c>
      <c r="B539" s="29" t="s">
        <v>24</v>
      </c>
      <c r="C539" s="30" t="s">
        <v>17</v>
      </c>
      <c r="D539" s="31" t="s">
        <v>38</v>
      </c>
      <c r="E539" s="20" t="s">
        <v>51</v>
      </c>
      <c r="F539" s="20">
        <v>1.61</v>
      </c>
      <c r="G539" s="20">
        <v>0</v>
      </c>
      <c r="H539" s="20">
        <v>1.01</v>
      </c>
      <c r="I539" s="20">
        <v>0.28999999999999998</v>
      </c>
      <c r="J539" s="20">
        <v>0.17</v>
      </c>
      <c r="K539" s="20">
        <v>3.077</v>
      </c>
      <c r="L539" s="16"/>
      <c r="M539" s="16"/>
      <c r="N539" s="16"/>
      <c r="O539" s="16"/>
      <c r="P539" s="16"/>
      <c r="Q539" s="16"/>
      <c r="R539" s="16"/>
      <c r="S539" s="22"/>
      <c r="T539" s="190"/>
    </row>
    <row r="540" spans="1:20" ht="40.200000000000003" thickBot="1">
      <c r="A540" s="58" t="str">
        <f t="shared" si="8"/>
        <v>老老4</v>
      </c>
      <c r="B540" s="29" t="s">
        <v>24</v>
      </c>
      <c r="C540" s="30" t="s">
        <v>17</v>
      </c>
      <c r="D540" s="31" t="s">
        <v>38</v>
      </c>
      <c r="E540" s="20" t="s">
        <v>52</v>
      </c>
      <c r="F540" s="20">
        <v>1.61</v>
      </c>
      <c r="G540" s="20">
        <v>0</v>
      </c>
      <c r="H540" s="20">
        <v>1.01</v>
      </c>
      <c r="I540" s="20">
        <v>0.28999999999999998</v>
      </c>
      <c r="J540" s="20">
        <v>0.17</v>
      </c>
      <c r="K540" s="20">
        <v>3.077</v>
      </c>
      <c r="L540" s="16"/>
      <c r="M540" s="16"/>
      <c r="N540" s="16"/>
      <c r="O540" s="16"/>
      <c r="P540" s="16"/>
      <c r="Q540" s="16"/>
      <c r="R540" s="16"/>
      <c r="S540" s="22"/>
      <c r="T540" s="190"/>
    </row>
    <row r="541" spans="1:20" ht="40.200000000000003" thickBot="1">
      <c r="A541" s="58" t="str">
        <f t="shared" si="8"/>
        <v>LNN1</v>
      </c>
      <c r="B541" s="29" t="s">
        <v>24</v>
      </c>
      <c r="C541" s="30" t="s">
        <v>17</v>
      </c>
      <c r="D541" s="31" t="s">
        <v>38</v>
      </c>
      <c r="E541" s="20" t="s">
        <v>50</v>
      </c>
      <c r="F541" s="20">
        <v>1.61</v>
      </c>
      <c r="G541" s="20">
        <v>0</v>
      </c>
      <c r="H541" s="20">
        <v>1.05</v>
      </c>
      <c r="I541" s="20">
        <v>0.28999999999999998</v>
      </c>
      <c r="J541" s="20">
        <v>0.13</v>
      </c>
      <c r="K541" s="20">
        <v>3.0752999999999999</v>
      </c>
      <c r="L541" s="16"/>
      <c r="M541" s="16"/>
      <c r="N541" s="16"/>
      <c r="O541" s="16"/>
      <c r="P541" s="16"/>
      <c r="Q541" s="16"/>
      <c r="R541" s="16"/>
      <c r="S541" s="22"/>
      <c r="T541" s="190"/>
    </row>
    <row r="542" spans="1:20" ht="53.4" thickBot="1">
      <c r="A542" s="58" t="str">
        <f t="shared" si="8"/>
        <v>老一</v>
      </c>
      <c r="B542" s="29" t="s">
        <v>24</v>
      </c>
      <c r="C542" s="30" t="s">
        <v>17</v>
      </c>
      <c r="D542" s="31" t="s">
        <v>38</v>
      </c>
      <c r="E542" s="20" t="s">
        <v>53</v>
      </c>
      <c r="F542" s="20">
        <v>1.61</v>
      </c>
      <c r="G542" s="20">
        <v>0</v>
      </c>
      <c r="H542" s="20">
        <v>1.01</v>
      </c>
      <c r="I542" s="20">
        <v>0.28999999999999998</v>
      </c>
      <c r="J542" s="20">
        <v>0.17</v>
      </c>
      <c r="K542" s="20">
        <v>3.0746000000000002</v>
      </c>
      <c r="L542" s="16"/>
      <c r="M542" s="16"/>
      <c r="N542" s="16"/>
      <c r="O542" s="16"/>
      <c r="P542" s="16"/>
      <c r="Q542" s="16"/>
      <c r="R542" s="16"/>
      <c r="S542" s="22"/>
      <c r="T542" s="190"/>
    </row>
    <row r="543" spans="1:20" ht="40.200000000000003" thickBot="1">
      <c r="A543" s="58" t="str">
        <f t="shared" si="8"/>
        <v>LNN2</v>
      </c>
      <c r="B543" s="29" t="s">
        <v>24</v>
      </c>
      <c r="C543" s="30" t="s">
        <v>17</v>
      </c>
      <c r="D543" s="31" t="s">
        <v>38</v>
      </c>
      <c r="E543" s="20" t="s">
        <v>48</v>
      </c>
      <c r="F543" s="20">
        <v>1.61</v>
      </c>
      <c r="G543" s="20">
        <v>0</v>
      </c>
      <c r="H543" s="20">
        <v>1.05</v>
      </c>
      <c r="I543" s="20">
        <v>0.28999999999999998</v>
      </c>
      <c r="J543" s="20">
        <v>0.13</v>
      </c>
      <c r="K543" s="20">
        <v>3.0746000000000002</v>
      </c>
      <c r="L543" s="16"/>
      <c r="M543" s="16"/>
      <c r="N543" s="16"/>
      <c r="O543" s="16"/>
      <c r="P543" s="16"/>
      <c r="Q543" s="16"/>
      <c r="R543" s="16"/>
      <c r="S543" s="22"/>
      <c r="T543" s="190"/>
    </row>
    <row r="544" spans="1:20" ht="27" thickBot="1">
      <c r="A544" s="58" t="str">
        <f t="shared" si="8"/>
        <v>ln</v>
      </c>
      <c r="B544" s="29" t="s">
        <v>24</v>
      </c>
      <c r="C544" s="30" t="s">
        <v>17</v>
      </c>
      <c r="D544" s="31" t="s">
        <v>38</v>
      </c>
      <c r="E544" s="20" t="s">
        <v>64</v>
      </c>
      <c r="F544" s="20">
        <v>1.61</v>
      </c>
      <c r="G544" s="20">
        <v>0</v>
      </c>
      <c r="H544" s="20">
        <v>0.71</v>
      </c>
      <c r="I544" s="20">
        <v>0.56999999999999995</v>
      </c>
      <c r="J544" s="20">
        <v>0.17</v>
      </c>
      <c r="K544" s="20">
        <v>3.0592000000000001</v>
      </c>
      <c r="L544" s="16"/>
      <c r="M544" s="16"/>
      <c r="N544" s="16"/>
      <c r="O544" s="16"/>
      <c r="P544" s="16"/>
      <c r="Q544" s="16"/>
      <c r="R544" s="16"/>
      <c r="S544" s="22"/>
      <c r="T544" s="190"/>
    </row>
    <row r="545" spans="1:20" ht="40.200000000000003" thickBot="1">
      <c r="A545" s="58" t="str">
        <f t="shared" si="8"/>
        <v>11老年</v>
      </c>
      <c r="B545" s="29" t="s">
        <v>24</v>
      </c>
      <c r="C545" s="30" t="s">
        <v>17</v>
      </c>
      <c r="D545" s="31" t="s">
        <v>38</v>
      </c>
      <c r="E545" s="20" t="s">
        <v>55</v>
      </c>
      <c r="F545" s="20">
        <v>1.61</v>
      </c>
      <c r="G545" s="20">
        <v>0</v>
      </c>
      <c r="H545" s="20">
        <v>1.01</v>
      </c>
      <c r="I545" s="20">
        <v>0.28999999999999998</v>
      </c>
      <c r="J545" s="20">
        <v>0.14000000000000001</v>
      </c>
      <c r="K545" s="20">
        <v>3.0491000000000001</v>
      </c>
      <c r="L545" s="16"/>
      <c r="M545" s="16"/>
      <c r="N545" s="16"/>
      <c r="O545" s="16"/>
      <c r="P545" s="16"/>
      <c r="Q545" s="16"/>
      <c r="R545" s="16"/>
      <c r="S545" s="22"/>
      <c r="T545" s="190"/>
    </row>
    <row r="546" spans="1:20" ht="27" thickBot="1">
      <c r="A546" s="58" t="str">
        <f t="shared" si="8"/>
        <v>老年22</v>
      </c>
      <c r="B546" s="29" t="s">
        <v>24</v>
      </c>
      <c r="C546" s="30" t="s">
        <v>17</v>
      </c>
      <c r="D546" s="31" t="s">
        <v>38</v>
      </c>
      <c r="E546" s="20" t="s">
        <v>63</v>
      </c>
      <c r="F546" s="20">
        <v>1.61</v>
      </c>
      <c r="G546" s="20">
        <v>0</v>
      </c>
      <c r="H546" s="20">
        <v>0.71</v>
      </c>
      <c r="I546" s="20">
        <v>0.56999999999999995</v>
      </c>
      <c r="J546" s="20">
        <v>0.16</v>
      </c>
      <c r="K546" s="20">
        <v>3.0466000000000002</v>
      </c>
      <c r="L546" s="16"/>
      <c r="M546" s="16"/>
      <c r="N546" s="16"/>
      <c r="O546" s="16"/>
      <c r="P546" s="16"/>
      <c r="Q546" s="16"/>
      <c r="R546" s="16"/>
      <c r="S546" s="22"/>
      <c r="T546" s="190"/>
    </row>
    <row r="547" spans="1:20" ht="40.200000000000003" thickBot="1">
      <c r="A547" s="58" t="str">
        <f t="shared" si="8"/>
        <v>1老</v>
      </c>
      <c r="B547" s="29" t="s">
        <v>24</v>
      </c>
      <c r="C547" s="30" t="s">
        <v>17</v>
      </c>
      <c r="D547" s="31" t="s">
        <v>38</v>
      </c>
      <c r="E547" s="20" t="s">
        <v>58</v>
      </c>
      <c r="F547" s="20">
        <v>1.61</v>
      </c>
      <c r="G547" s="20">
        <v>0</v>
      </c>
      <c r="H547" s="20">
        <v>1.01</v>
      </c>
      <c r="I547" s="20">
        <v>0.28999999999999998</v>
      </c>
      <c r="J547" s="20">
        <v>0.13</v>
      </c>
      <c r="K547" s="20">
        <v>3.0423</v>
      </c>
      <c r="L547" s="16"/>
      <c r="M547" s="16"/>
      <c r="N547" s="16"/>
      <c r="O547" s="16"/>
      <c r="P547" s="16"/>
      <c r="Q547" s="16"/>
      <c r="R547" s="16"/>
      <c r="S547" s="22"/>
      <c r="T547" s="190"/>
    </row>
    <row r="548" spans="1:20" ht="40.200000000000003" thickBot="1">
      <c r="A548" s="58" t="str">
        <f t="shared" si="8"/>
        <v>2老</v>
      </c>
      <c r="B548" s="29" t="s">
        <v>24</v>
      </c>
      <c r="C548" s="30" t="s">
        <v>17</v>
      </c>
      <c r="D548" s="31" t="s">
        <v>38</v>
      </c>
      <c r="E548" s="20" t="s">
        <v>59</v>
      </c>
      <c r="F548" s="20">
        <v>1.61</v>
      </c>
      <c r="G548" s="20">
        <v>0</v>
      </c>
      <c r="H548" s="20">
        <v>1.01</v>
      </c>
      <c r="I548" s="20">
        <v>0.28999999999999998</v>
      </c>
      <c r="J548" s="20">
        <v>0.13</v>
      </c>
      <c r="K548" s="20">
        <v>3.0423</v>
      </c>
      <c r="L548" s="16"/>
      <c r="M548" s="16"/>
      <c r="N548" s="16"/>
      <c r="O548" s="16"/>
      <c r="P548" s="16"/>
      <c r="Q548" s="16"/>
      <c r="R548" s="16"/>
      <c r="S548" s="22"/>
      <c r="T548" s="190"/>
    </row>
    <row r="549" spans="1:20" ht="40.200000000000003" thickBot="1">
      <c r="A549" s="58" t="str">
        <f t="shared" si="8"/>
        <v>LL1</v>
      </c>
      <c r="B549" s="29" t="s">
        <v>24</v>
      </c>
      <c r="C549" s="30" t="s">
        <v>17</v>
      </c>
      <c r="D549" s="31" t="s">
        <v>38</v>
      </c>
      <c r="E549" s="20" t="s">
        <v>62</v>
      </c>
      <c r="F549" s="20">
        <v>1.61</v>
      </c>
      <c r="G549" s="20">
        <v>0</v>
      </c>
      <c r="H549" s="20">
        <v>1.01</v>
      </c>
      <c r="I549" s="20">
        <v>0.28999999999999998</v>
      </c>
      <c r="J549" s="20">
        <v>0.1</v>
      </c>
      <c r="K549" s="20">
        <v>3.0112000000000001</v>
      </c>
      <c r="L549" s="16"/>
      <c r="M549" s="16"/>
      <c r="N549" s="16"/>
      <c r="O549" s="16"/>
      <c r="P549" s="16"/>
      <c r="Q549" s="16"/>
      <c r="R549" s="16"/>
      <c r="S549" s="22"/>
      <c r="T549" s="190"/>
    </row>
    <row r="550" spans="1:20" ht="40.200000000000003" thickBot="1">
      <c r="A550" s="58" t="str">
        <f t="shared" si="8"/>
        <v>LL2</v>
      </c>
      <c r="B550" s="29" t="s">
        <v>24</v>
      </c>
      <c r="C550" s="30" t="s">
        <v>17</v>
      </c>
      <c r="D550" s="31" t="s">
        <v>38</v>
      </c>
      <c r="E550" s="20" t="s">
        <v>65</v>
      </c>
      <c r="F550" s="20">
        <v>1.61</v>
      </c>
      <c r="G550" s="20">
        <v>0</v>
      </c>
      <c r="H550" s="20">
        <v>0.71</v>
      </c>
      <c r="I550" s="20">
        <v>0.28999999999999998</v>
      </c>
      <c r="J550" s="20">
        <v>0.11</v>
      </c>
      <c r="K550" s="20">
        <v>2.7189999999999999</v>
      </c>
      <c r="L550" s="16"/>
      <c r="M550" s="16"/>
      <c r="N550" s="16"/>
      <c r="O550" s="16"/>
      <c r="P550" s="16"/>
      <c r="Q550" s="16"/>
      <c r="R550" s="16"/>
      <c r="S550" s="22"/>
      <c r="T550" s="190"/>
    </row>
    <row r="551" spans="1:20" ht="40.200000000000003" thickBot="1">
      <c r="A551" s="58" t="str">
        <f t="shared" si="8"/>
        <v>老年222</v>
      </c>
      <c r="B551" s="29" t="s">
        <v>24</v>
      </c>
      <c r="C551" s="30" t="s">
        <v>17</v>
      </c>
      <c r="D551" s="31" t="s">
        <v>38</v>
      </c>
      <c r="E551" s="20" t="s">
        <v>66</v>
      </c>
      <c r="F551" s="20">
        <v>1.61</v>
      </c>
      <c r="G551" s="20">
        <v>0</v>
      </c>
      <c r="H551" s="20">
        <v>0.71</v>
      </c>
      <c r="I551" s="20">
        <v>0.28999999999999998</v>
      </c>
      <c r="J551" s="20">
        <v>0</v>
      </c>
      <c r="K551" s="20">
        <v>2.6051000000000002</v>
      </c>
      <c r="L551" s="16"/>
      <c r="M551" s="16"/>
      <c r="N551" s="16"/>
      <c r="O551" s="16"/>
      <c r="P551" s="16"/>
      <c r="Q551" s="16"/>
      <c r="R551" s="16"/>
      <c r="S551" s="22"/>
      <c r="T551" s="190"/>
    </row>
    <row r="552" spans="1:20" ht="27" thickBot="1">
      <c r="A552" s="58" t="str">
        <f t="shared" si="8"/>
        <v>青212</v>
      </c>
      <c r="B552" s="29" t="s">
        <v>24</v>
      </c>
      <c r="C552" s="30" t="s">
        <v>17</v>
      </c>
      <c r="D552" s="32" t="s">
        <v>67</v>
      </c>
      <c r="E552" s="20" t="s">
        <v>68</v>
      </c>
      <c r="F552" s="20">
        <v>0.53</v>
      </c>
      <c r="G552" s="20">
        <v>1.1100000000000001</v>
      </c>
      <c r="H552" s="20">
        <v>0.9</v>
      </c>
      <c r="I552" s="20">
        <v>0.19</v>
      </c>
      <c r="J552" s="20">
        <v>0.56000000000000005</v>
      </c>
      <c r="K552" s="20">
        <v>3.2936999999999999</v>
      </c>
      <c r="L552" s="16"/>
      <c r="M552" s="16"/>
      <c r="N552" s="16"/>
      <c r="O552" s="16"/>
      <c r="P552" s="16"/>
      <c r="Q552" s="16"/>
      <c r="R552" s="16"/>
      <c r="S552" s="22"/>
      <c r="T552" s="190"/>
    </row>
    <row r="553" spans="1:20" ht="40.200000000000003" thickBot="1">
      <c r="A553" s="58" t="str">
        <f t="shared" si="8"/>
        <v>青竹3</v>
      </c>
      <c r="B553" s="29" t="s">
        <v>24</v>
      </c>
      <c r="C553" s="30" t="s">
        <v>17</v>
      </c>
      <c r="D553" s="32" t="s">
        <v>67</v>
      </c>
      <c r="E553" s="59" t="s">
        <v>79</v>
      </c>
      <c r="F553" s="20">
        <v>0.53</v>
      </c>
      <c r="G553" s="20">
        <v>1.48</v>
      </c>
      <c r="H553" s="20">
        <v>0.63</v>
      </c>
      <c r="I553" s="20">
        <v>0.1</v>
      </c>
      <c r="J553" s="20">
        <v>0.55000000000000004</v>
      </c>
      <c r="K553" s="20">
        <v>3.2867000000000002</v>
      </c>
      <c r="L553" s="16"/>
      <c r="M553" s="16"/>
      <c r="N553" s="16"/>
      <c r="O553" s="16"/>
      <c r="P553" s="16"/>
      <c r="Q553" s="16"/>
      <c r="R553" s="16"/>
      <c r="S553" s="22"/>
      <c r="T553" s="190"/>
    </row>
    <row r="554" spans="1:20" ht="53.4" thickBot="1">
      <c r="A554" s="58" t="str">
        <f t="shared" si="8"/>
        <v>qqq3</v>
      </c>
      <c r="B554" s="29" t="s">
        <v>24</v>
      </c>
      <c r="C554" s="30" t="s">
        <v>17</v>
      </c>
      <c r="D554" s="32" t="s">
        <v>67</v>
      </c>
      <c r="E554" s="20" t="s">
        <v>74</v>
      </c>
      <c r="F554" s="20">
        <v>0.53</v>
      </c>
      <c r="G554" s="20">
        <v>1.71</v>
      </c>
      <c r="H554" s="20">
        <v>0.63</v>
      </c>
      <c r="I554" s="20">
        <v>0.1</v>
      </c>
      <c r="J554" s="20">
        <v>0.22</v>
      </c>
      <c r="K554" s="20">
        <v>3.1844000000000001</v>
      </c>
      <c r="L554" s="16"/>
      <c r="M554" s="16"/>
      <c r="N554" s="16"/>
      <c r="O554" s="16"/>
      <c r="P554" s="16"/>
      <c r="Q554" s="16"/>
      <c r="R554" s="16"/>
      <c r="S554" s="22"/>
      <c r="T554" s="190"/>
    </row>
    <row r="555" spans="1:20" ht="40.200000000000003" thickBot="1">
      <c r="A555" s="58" t="str">
        <f t="shared" si="8"/>
        <v>QS1</v>
      </c>
      <c r="B555" s="29" t="s">
        <v>24</v>
      </c>
      <c r="C555" s="30" t="s">
        <v>17</v>
      </c>
      <c r="D555" s="32" t="s">
        <v>67</v>
      </c>
      <c r="E555" s="20" t="s">
        <v>69</v>
      </c>
      <c r="F555" s="20">
        <v>0.53</v>
      </c>
      <c r="G555" s="20">
        <v>0.85</v>
      </c>
      <c r="H555" s="20">
        <v>0.93</v>
      </c>
      <c r="I555" s="20">
        <v>0.1</v>
      </c>
      <c r="J555" s="20">
        <v>0.42</v>
      </c>
      <c r="K555" s="20">
        <v>2.8418999999999999</v>
      </c>
      <c r="L555" s="16"/>
      <c r="M555" s="16"/>
      <c r="N555" s="16"/>
      <c r="O555" s="16"/>
      <c r="P555" s="16"/>
      <c r="Q555" s="16"/>
      <c r="R555" s="16"/>
      <c r="S555" s="22"/>
      <c r="T555" s="190"/>
    </row>
    <row r="556" spans="1:20" ht="40.200000000000003" thickBot="1">
      <c r="A556" s="58" t="str">
        <f t="shared" si="8"/>
        <v>QS2</v>
      </c>
      <c r="B556" s="29" t="s">
        <v>24</v>
      </c>
      <c r="C556" s="30" t="s">
        <v>17</v>
      </c>
      <c r="D556" s="32" t="s">
        <v>67</v>
      </c>
      <c r="E556" s="20" t="s">
        <v>70</v>
      </c>
      <c r="F556" s="20">
        <v>0.53</v>
      </c>
      <c r="G556" s="20">
        <v>0.81</v>
      </c>
      <c r="H556" s="20">
        <v>0.9</v>
      </c>
      <c r="I556" s="20">
        <v>0.1</v>
      </c>
      <c r="J556" s="20">
        <v>0.43</v>
      </c>
      <c r="K556" s="20">
        <v>2.7723</v>
      </c>
      <c r="L556" s="16"/>
      <c r="M556" s="16"/>
      <c r="N556" s="16"/>
      <c r="O556" s="16"/>
      <c r="P556" s="16"/>
      <c r="Q556" s="16"/>
      <c r="R556" s="16"/>
      <c r="S556" s="22"/>
      <c r="T556" s="190"/>
    </row>
    <row r="557" spans="1:20" ht="27" thickBot="1">
      <c r="A557" s="58" t="str">
        <f t="shared" si="8"/>
        <v>青年A</v>
      </c>
      <c r="B557" s="29" t="s">
        <v>24</v>
      </c>
      <c r="C557" s="30" t="s">
        <v>17</v>
      </c>
      <c r="D557" s="32" t="s">
        <v>67</v>
      </c>
      <c r="E557" s="20" t="s">
        <v>71</v>
      </c>
      <c r="F557" s="20">
        <v>0.53</v>
      </c>
      <c r="G557" s="20">
        <v>0.56999999999999995</v>
      </c>
      <c r="H557" s="20">
        <v>0.9</v>
      </c>
      <c r="I557" s="20">
        <v>0.1</v>
      </c>
      <c r="J557" s="20">
        <v>0.48</v>
      </c>
      <c r="K557" s="20">
        <v>2.5777999999999999</v>
      </c>
      <c r="L557" s="16"/>
      <c r="M557" s="16"/>
      <c r="N557" s="16"/>
      <c r="O557" s="16"/>
      <c r="P557" s="16"/>
      <c r="Q557" s="16"/>
      <c r="R557" s="16"/>
      <c r="S557" s="22"/>
      <c r="T557" s="190"/>
    </row>
    <row r="558" spans="1:20" ht="40.200000000000003" thickBot="1">
      <c r="A558" s="58" t="str">
        <f t="shared" si="8"/>
        <v>丙11</v>
      </c>
      <c r="B558" s="29" t="s">
        <v>24</v>
      </c>
      <c r="C558" s="30" t="s">
        <v>17</v>
      </c>
      <c r="D558" s="32" t="s">
        <v>67</v>
      </c>
      <c r="E558" s="20" t="s">
        <v>75</v>
      </c>
      <c r="F558" s="20">
        <v>0.53</v>
      </c>
      <c r="G558" s="20">
        <v>0.56000000000000005</v>
      </c>
      <c r="H558" s="20">
        <v>0.9</v>
      </c>
      <c r="I558" s="20">
        <v>0.1</v>
      </c>
      <c r="J558" s="20">
        <v>0.45</v>
      </c>
      <c r="K558" s="20">
        <v>2.5385</v>
      </c>
      <c r="L558" s="16"/>
      <c r="M558" s="16"/>
      <c r="N558" s="16"/>
      <c r="O558" s="16"/>
      <c r="P558" s="16"/>
      <c r="Q558" s="16"/>
      <c r="R558" s="16"/>
      <c r="S558" s="22"/>
      <c r="T558" s="190"/>
    </row>
    <row r="559" spans="1:20" ht="53.4" thickBot="1">
      <c r="A559" s="58" t="str">
        <f t="shared" si="8"/>
        <v>青少年T1</v>
      </c>
      <c r="B559" s="29" t="s">
        <v>24</v>
      </c>
      <c r="C559" s="30" t="s">
        <v>17</v>
      </c>
      <c r="D559" s="32" t="s">
        <v>67</v>
      </c>
      <c r="E559" s="20" t="s">
        <v>84</v>
      </c>
      <c r="F559" s="20">
        <v>0.53</v>
      </c>
      <c r="G559" s="20">
        <v>0.56999999999999995</v>
      </c>
      <c r="H559" s="20">
        <v>0.93</v>
      </c>
      <c r="I559" s="20">
        <v>0.1</v>
      </c>
      <c r="J559" s="20">
        <v>0.38</v>
      </c>
      <c r="K559" s="20">
        <v>2.5123000000000002</v>
      </c>
      <c r="L559" s="16"/>
      <c r="M559" s="16"/>
      <c r="N559" s="16"/>
      <c r="O559" s="16"/>
      <c r="P559" s="16"/>
      <c r="Q559" s="16"/>
      <c r="R559" s="16"/>
      <c r="S559" s="22"/>
      <c r="T559" s="190"/>
    </row>
    <row r="560" spans="1:20" ht="40.200000000000003" thickBot="1">
      <c r="A560" s="58" t="str">
        <f t="shared" si="8"/>
        <v>青年111</v>
      </c>
      <c r="B560" s="29" t="s">
        <v>24</v>
      </c>
      <c r="C560" s="30" t="s">
        <v>17</v>
      </c>
      <c r="D560" s="32" t="s">
        <v>67</v>
      </c>
      <c r="E560" s="20" t="s">
        <v>85</v>
      </c>
      <c r="F560" s="20">
        <v>0.53</v>
      </c>
      <c r="G560" s="20">
        <v>0.54</v>
      </c>
      <c r="H560" s="20">
        <v>0.9</v>
      </c>
      <c r="I560" s="20">
        <v>0.1</v>
      </c>
      <c r="J560" s="20">
        <v>0.41</v>
      </c>
      <c r="K560" s="20">
        <v>2.4786999999999999</v>
      </c>
      <c r="L560" s="16"/>
      <c r="M560" s="16"/>
      <c r="N560" s="16"/>
      <c r="O560" s="16"/>
      <c r="P560" s="16"/>
      <c r="Q560" s="16"/>
      <c r="R560" s="16"/>
      <c r="S560" s="22"/>
      <c r="T560" s="190"/>
    </row>
    <row r="561" spans="1:20" ht="53.4" thickBot="1">
      <c r="A561" s="58" t="str">
        <f t="shared" si="8"/>
        <v>青少年T2</v>
      </c>
      <c r="B561" s="29" t="s">
        <v>24</v>
      </c>
      <c r="C561" s="30" t="s">
        <v>17</v>
      </c>
      <c r="D561" s="32" t="s">
        <v>67</v>
      </c>
      <c r="E561" s="20" t="s">
        <v>89</v>
      </c>
      <c r="F561" s="20">
        <v>0.53</v>
      </c>
      <c r="G561" s="20">
        <v>0.56999999999999995</v>
      </c>
      <c r="H561" s="20">
        <v>0.9</v>
      </c>
      <c r="I561" s="20">
        <v>0.1</v>
      </c>
      <c r="J561" s="20">
        <v>0.36</v>
      </c>
      <c r="K561" s="20">
        <v>2.4655999999999998</v>
      </c>
      <c r="L561" s="16"/>
      <c r="M561" s="16"/>
      <c r="N561" s="16"/>
      <c r="O561" s="16"/>
      <c r="P561" s="16"/>
      <c r="Q561" s="16"/>
      <c r="R561" s="16"/>
      <c r="S561" s="22"/>
      <c r="T561" s="190"/>
    </row>
    <row r="562" spans="1:20" ht="27" thickBot="1">
      <c r="A562" s="58" t="str">
        <f t="shared" si="8"/>
        <v>Q1</v>
      </c>
      <c r="B562" s="29" t="s">
        <v>24</v>
      </c>
      <c r="C562" s="30" t="s">
        <v>17</v>
      </c>
      <c r="D562" s="32" t="s">
        <v>67</v>
      </c>
      <c r="E562" s="20" t="s">
        <v>72</v>
      </c>
      <c r="F562" s="20">
        <v>0.53</v>
      </c>
      <c r="G562" s="20">
        <v>0.39</v>
      </c>
      <c r="H562" s="20">
        <v>0.9</v>
      </c>
      <c r="I562" s="20">
        <v>0.1</v>
      </c>
      <c r="J562" s="20">
        <v>0.5</v>
      </c>
      <c r="K562" s="20">
        <v>2.4224000000000001</v>
      </c>
      <c r="L562" s="16"/>
      <c r="M562" s="16"/>
      <c r="N562" s="16"/>
      <c r="O562" s="16"/>
      <c r="P562" s="16"/>
      <c r="Q562" s="16"/>
      <c r="R562" s="16"/>
      <c r="S562" s="22"/>
      <c r="T562" s="190"/>
    </row>
    <row r="563" spans="1:20" ht="40.200000000000003" thickBot="1">
      <c r="A563" s="58" t="str">
        <f t="shared" si="8"/>
        <v>青青1</v>
      </c>
      <c r="B563" s="29" t="s">
        <v>24</v>
      </c>
      <c r="C563" s="30" t="s">
        <v>17</v>
      </c>
      <c r="D563" s="32" t="s">
        <v>67</v>
      </c>
      <c r="E563" s="20" t="s">
        <v>73</v>
      </c>
      <c r="F563" s="20">
        <v>0.53</v>
      </c>
      <c r="G563" s="20">
        <v>0.42</v>
      </c>
      <c r="H563" s="20">
        <v>0.93</v>
      </c>
      <c r="I563" s="20">
        <v>0.1</v>
      </c>
      <c r="J563" s="20">
        <v>0.43</v>
      </c>
      <c r="K563" s="20">
        <v>2.4079999999999999</v>
      </c>
      <c r="L563" s="16"/>
      <c r="M563" s="16"/>
      <c r="N563" s="16"/>
      <c r="O563" s="16"/>
      <c r="P563" s="16"/>
      <c r="Q563" s="16"/>
      <c r="R563" s="16"/>
      <c r="S563" s="22"/>
      <c r="T563" s="190"/>
    </row>
    <row r="564" spans="1:20" ht="27" thickBot="1">
      <c r="A564" s="58" t="str">
        <f t="shared" si="8"/>
        <v>青年A1</v>
      </c>
      <c r="B564" s="29" t="s">
        <v>24</v>
      </c>
      <c r="C564" s="30" t="s">
        <v>17</v>
      </c>
      <c r="D564" s="32" t="s">
        <v>67</v>
      </c>
      <c r="E564" s="20" t="s">
        <v>92</v>
      </c>
      <c r="F564" s="20">
        <v>0.54</v>
      </c>
      <c r="G564" s="20">
        <v>0.38</v>
      </c>
      <c r="H564" s="20">
        <v>0.9</v>
      </c>
      <c r="I564" s="20">
        <v>0.1</v>
      </c>
      <c r="J564" s="20">
        <v>0.47</v>
      </c>
      <c r="K564" s="20">
        <v>2.3993000000000002</v>
      </c>
      <c r="L564" s="16"/>
      <c r="M564" s="16"/>
      <c r="N564" s="16"/>
      <c r="O564" s="16"/>
      <c r="P564" s="16"/>
      <c r="Q564" s="16"/>
      <c r="R564" s="16"/>
      <c r="S564" s="22"/>
      <c r="T564" s="190"/>
    </row>
    <row r="565" spans="1:20" ht="40.200000000000003" thickBot="1">
      <c r="A565" s="58" t="str">
        <f t="shared" si="8"/>
        <v>青书1</v>
      </c>
      <c r="B565" s="29" t="s">
        <v>24</v>
      </c>
      <c r="C565" s="30" t="s">
        <v>17</v>
      </c>
      <c r="D565" s="32" t="s">
        <v>67</v>
      </c>
      <c r="E565" s="20" t="s">
        <v>76</v>
      </c>
      <c r="F565" s="20">
        <v>0.53</v>
      </c>
      <c r="G565" s="20">
        <v>0.31</v>
      </c>
      <c r="H565" s="20">
        <v>0.9</v>
      </c>
      <c r="I565" s="20">
        <v>0.1</v>
      </c>
      <c r="J565" s="20">
        <v>0.52</v>
      </c>
      <c r="K565" s="20">
        <v>2.3576999999999999</v>
      </c>
      <c r="L565" s="16"/>
      <c r="M565" s="16"/>
      <c r="N565" s="16"/>
      <c r="O565" s="16"/>
      <c r="P565" s="16"/>
      <c r="Q565" s="16"/>
      <c r="R565" s="16"/>
      <c r="S565" s="22"/>
      <c r="T565" s="190"/>
    </row>
    <row r="566" spans="1:20" ht="27" thickBot="1">
      <c r="A566" s="58" t="str">
        <f t="shared" si="8"/>
        <v>青年22</v>
      </c>
      <c r="B566" s="29" t="s">
        <v>24</v>
      </c>
      <c r="C566" s="30" t="s">
        <v>17</v>
      </c>
      <c r="D566" s="32" t="s">
        <v>67</v>
      </c>
      <c r="E566" s="20" t="s">
        <v>80</v>
      </c>
      <c r="F566" s="20">
        <v>0.53</v>
      </c>
      <c r="G566" s="20">
        <v>0.28000000000000003</v>
      </c>
      <c r="H566" s="20">
        <v>0.9</v>
      </c>
      <c r="I566" s="20">
        <v>0.19</v>
      </c>
      <c r="J566" s="20">
        <v>0.37</v>
      </c>
      <c r="K566" s="20">
        <v>2.2812000000000001</v>
      </c>
      <c r="L566" s="16"/>
      <c r="M566" s="16"/>
      <c r="N566" s="16"/>
      <c r="O566" s="16"/>
      <c r="P566" s="16"/>
      <c r="Q566" s="16"/>
      <c r="R566" s="16"/>
      <c r="S566" s="22"/>
      <c r="T566" s="190"/>
    </row>
    <row r="567" spans="1:20" ht="53.4" thickBot="1">
      <c r="A567" s="58" t="str">
        <f t="shared" si="8"/>
        <v>QSSS1</v>
      </c>
      <c r="B567" s="29" t="s">
        <v>24</v>
      </c>
      <c r="C567" s="30" t="s">
        <v>17</v>
      </c>
      <c r="D567" s="32" t="s">
        <v>67</v>
      </c>
      <c r="E567" s="20" t="s">
        <v>86</v>
      </c>
      <c r="F567" s="20">
        <v>0.53</v>
      </c>
      <c r="G567" s="20">
        <v>0.28000000000000003</v>
      </c>
      <c r="H567" s="20">
        <v>0.9</v>
      </c>
      <c r="I567" s="20">
        <v>0.1</v>
      </c>
      <c r="J567" s="20">
        <v>0.45</v>
      </c>
      <c r="K567" s="20">
        <v>2.2564000000000002</v>
      </c>
      <c r="L567" s="16"/>
      <c r="M567" s="16"/>
      <c r="N567" s="16"/>
      <c r="O567" s="16"/>
      <c r="P567" s="16"/>
      <c r="Q567" s="16"/>
      <c r="R567" s="16"/>
      <c r="S567" s="22"/>
      <c r="T567" s="190"/>
    </row>
    <row r="568" spans="1:20" ht="40.200000000000003" thickBot="1">
      <c r="A568" s="58" t="str">
        <f t="shared" si="8"/>
        <v>青年1</v>
      </c>
      <c r="B568" s="29" t="s">
        <v>24</v>
      </c>
      <c r="C568" s="30" t="s">
        <v>17</v>
      </c>
      <c r="D568" s="32" t="s">
        <v>67</v>
      </c>
      <c r="E568" s="20" t="s">
        <v>82</v>
      </c>
      <c r="F568" s="20">
        <v>0.53</v>
      </c>
      <c r="G568" s="20">
        <v>0.14000000000000001</v>
      </c>
      <c r="H568" s="20">
        <v>0.93</v>
      </c>
      <c r="I568" s="20">
        <v>0.19</v>
      </c>
      <c r="J568" s="20">
        <v>0.45</v>
      </c>
      <c r="K568" s="20">
        <v>2.2541000000000002</v>
      </c>
      <c r="L568" s="16"/>
      <c r="M568" s="16"/>
      <c r="N568" s="16"/>
      <c r="O568" s="16"/>
      <c r="P568" s="16"/>
      <c r="Q568" s="16"/>
      <c r="R568" s="16"/>
      <c r="S568" s="22"/>
      <c r="T568" s="190"/>
    </row>
    <row r="569" spans="1:20" ht="40.200000000000003" thickBot="1">
      <c r="A569" s="58" t="str">
        <f t="shared" si="8"/>
        <v>青年01</v>
      </c>
      <c r="B569" s="29" t="s">
        <v>24</v>
      </c>
      <c r="C569" s="30" t="s">
        <v>17</v>
      </c>
      <c r="D569" s="32" t="s">
        <v>67</v>
      </c>
      <c r="E569" s="20" t="s">
        <v>93</v>
      </c>
      <c r="F569" s="20">
        <v>0.53</v>
      </c>
      <c r="G569" s="20">
        <v>0.21</v>
      </c>
      <c r="H569" s="20">
        <v>0.93</v>
      </c>
      <c r="I569" s="20">
        <v>0.1</v>
      </c>
      <c r="J569" s="20">
        <v>0.45</v>
      </c>
      <c r="K569" s="20">
        <v>2.2256999999999998</v>
      </c>
      <c r="L569" s="16"/>
      <c r="M569" s="16"/>
      <c r="N569" s="16"/>
      <c r="O569" s="16"/>
      <c r="P569" s="16"/>
      <c r="Q569" s="16"/>
      <c r="R569" s="16"/>
      <c r="S569" s="22"/>
      <c r="T569" s="190"/>
    </row>
    <row r="570" spans="1:20" ht="40.200000000000003" thickBot="1">
      <c r="A570" s="58" t="str">
        <f t="shared" si="8"/>
        <v>青年02</v>
      </c>
      <c r="B570" s="29" t="s">
        <v>24</v>
      </c>
      <c r="C570" s="30" t="s">
        <v>17</v>
      </c>
      <c r="D570" s="32" t="s">
        <v>67</v>
      </c>
      <c r="E570" s="20" t="s">
        <v>95</v>
      </c>
      <c r="F570" s="20">
        <v>0.53</v>
      </c>
      <c r="G570" s="20">
        <v>0.21</v>
      </c>
      <c r="H570" s="20">
        <v>0.9</v>
      </c>
      <c r="I570" s="20">
        <v>0.1</v>
      </c>
      <c r="J570" s="20">
        <v>0.46</v>
      </c>
      <c r="K570" s="20">
        <v>2.1983000000000001</v>
      </c>
      <c r="L570" s="16"/>
      <c r="M570" s="16"/>
      <c r="N570" s="16"/>
      <c r="O570" s="16"/>
      <c r="P570" s="16"/>
      <c r="Q570" s="16"/>
      <c r="R570" s="16"/>
      <c r="S570" s="22"/>
      <c r="T570" s="190"/>
    </row>
    <row r="571" spans="1:20" ht="53.4" thickBot="1">
      <c r="A571" s="58" t="str">
        <f t="shared" si="8"/>
        <v>q1121</v>
      </c>
      <c r="B571" s="29" t="s">
        <v>24</v>
      </c>
      <c r="C571" s="30" t="s">
        <v>17</v>
      </c>
      <c r="D571" s="32" t="s">
        <v>67</v>
      </c>
      <c r="E571" s="20" t="s">
        <v>90</v>
      </c>
      <c r="F571" s="20">
        <v>0.53</v>
      </c>
      <c r="G571" s="20">
        <v>0.2</v>
      </c>
      <c r="H571" s="20">
        <v>0.93</v>
      </c>
      <c r="I571" s="20">
        <v>0.1</v>
      </c>
      <c r="J571" s="20">
        <v>0.34</v>
      </c>
      <c r="K571" s="20">
        <v>2.1070000000000002</v>
      </c>
      <c r="L571" s="16"/>
      <c r="M571" s="16"/>
      <c r="N571" s="16"/>
      <c r="O571" s="16"/>
      <c r="P571" s="16"/>
      <c r="Q571" s="16"/>
      <c r="R571" s="16"/>
      <c r="S571" s="22"/>
      <c r="T571" s="190"/>
    </row>
    <row r="572" spans="1:20" ht="27" thickBot="1">
      <c r="A572" s="58" t="str">
        <f t="shared" si="8"/>
        <v>青年11</v>
      </c>
      <c r="B572" s="29" t="s">
        <v>24</v>
      </c>
      <c r="C572" s="30" t="s">
        <v>17</v>
      </c>
      <c r="D572" s="32" t="s">
        <v>67</v>
      </c>
      <c r="E572" s="20" t="s">
        <v>83</v>
      </c>
      <c r="F572" s="20">
        <v>0.53</v>
      </c>
      <c r="G572" s="20">
        <v>0.25</v>
      </c>
      <c r="H572" s="20">
        <v>0.93</v>
      </c>
      <c r="I572" s="20">
        <v>0.19</v>
      </c>
      <c r="J572" s="20">
        <v>0.16</v>
      </c>
      <c r="K572" s="20">
        <v>2.0777999999999999</v>
      </c>
      <c r="L572" s="16"/>
      <c r="M572" s="16"/>
      <c r="N572" s="16"/>
      <c r="O572" s="16"/>
      <c r="P572" s="16"/>
      <c r="Q572" s="16"/>
      <c r="R572" s="16"/>
      <c r="S572" s="22"/>
      <c r="T572" s="190"/>
    </row>
    <row r="573" spans="1:20" ht="53.4" thickBot="1">
      <c r="A573" s="58" t="str">
        <f t="shared" si="8"/>
        <v>q212</v>
      </c>
      <c r="B573" s="29" t="s">
        <v>24</v>
      </c>
      <c r="C573" s="30" t="s">
        <v>17</v>
      </c>
      <c r="D573" s="32" t="s">
        <v>67</v>
      </c>
      <c r="E573" s="20" t="s">
        <v>91</v>
      </c>
      <c r="F573" s="20">
        <v>0.53</v>
      </c>
      <c r="G573" s="20">
        <v>0.2</v>
      </c>
      <c r="H573" s="20">
        <v>0.9</v>
      </c>
      <c r="I573" s="20">
        <v>0.1</v>
      </c>
      <c r="J573" s="20">
        <v>0.34</v>
      </c>
      <c r="K573" s="20">
        <v>2.0769000000000002</v>
      </c>
      <c r="L573" s="16"/>
      <c r="M573" s="16"/>
      <c r="N573" s="16"/>
      <c r="O573" s="16"/>
      <c r="P573" s="16"/>
      <c r="Q573" s="16"/>
      <c r="R573" s="16"/>
      <c r="S573" s="22"/>
      <c r="T573" s="190"/>
    </row>
    <row r="574" spans="1:20" ht="40.200000000000003" thickBot="1">
      <c r="A574" s="58" t="str">
        <f t="shared" si="8"/>
        <v>青青2</v>
      </c>
      <c r="B574" s="29" t="s">
        <v>24</v>
      </c>
      <c r="C574" s="30" t="s">
        <v>17</v>
      </c>
      <c r="D574" s="32" t="s">
        <v>67</v>
      </c>
      <c r="E574" s="20" t="s">
        <v>77</v>
      </c>
      <c r="F574" s="20">
        <v>0.53</v>
      </c>
      <c r="G574" s="20">
        <v>0.35</v>
      </c>
      <c r="H574" s="20">
        <v>0.9</v>
      </c>
      <c r="I574" s="20">
        <v>0.1</v>
      </c>
      <c r="J574" s="20">
        <v>0.18</v>
      </c>
      <c r="K574" s="20">
        <v>2.0592000000000001</v>
      </c>
      <c r="L574" s="16"/>
      <c r="M574" s="16"/>
      <c r="N574" s="16"/>
      <c r="O574" s="16"/>
      <c r="P574" s="16"/>
      <c r="Q574" s="16"/>
      <c r="R574" s="16"/>
      <c r="S574" s="22"/>
      <c r="T574" s="190"/>
    </row>
    <row r="575" spans="1:20" ht="40.200000000000003" thickBot="1">
      <c r="A575" s="58" t="str">
        <f t="shared" si="8"/>
        <v>qq1</v>
      </c>
      <c r="B575" s="29" t="s">
        <v>24</v>
      </c>
      <c r="C575" s="30" t="s">
        <v>17</v>
      </c>
      <c r="D575" s="32" t="s">
        <v>67</v>
      </c>
      <c r="E575" s="20" t="s">
        <v>88</v>
      </c>
      <c r="F575" s="20">
        <v>0.53</v>
      </c>
      <c r="G575" s="20">
        <v>0.12</v>
      </c>
      <c r="H575" s="20">
        <v>0.93</v>
      </c>
      <c r="I575" s="20">
        <v>0.1</v>
      </c>
      <c r="J575" s="20">
        <v>0.36</v>
      </c>
      <c r="K575" s="20">
        <v>2.0457000000000001</v>
      </c>
      <c r="L575" s="16"/>
      <c r="M575" s="16"/>
      <c r="N575" s="16"/>
      <c r="O575" s="16"/>
      <c r="P575" s="16"/>
      <c r="Q575" s="16"/>
      <c r="R575" s="16"/>
      <c r="S575" s="22"/>
      <c r="T575" s="190"/>
    </row>
    <row r="576" spans="1:20" ht="40.200000000000003" thickBot="1">
      <c r="A576" s="58" t="str">
        <f t="shared" si="8"/>
        <v>1青</v>
      </c>
      <c r="B576" s="29" t="s">
        <v>24</v>
      </c>
      <c r="C576" s="30" t="s">
        <v>17</v>
      </c>
      <c r="D576" s="32" t="s">
        <v>67</v>
      </c>
      <c r="E576" s="20" t="s">
        <v>99</v>
      </c>
      <c r="F576" s="20">
        <v>0.53</v>
      </c>
      <c r="G576" s="20">
        <v>0.08</v>
      </c>
      <c r="H576" s="20">
        <v>0.9</v>
      </c>
      <c r="I576" s="20">
        <v>0.1</v>
      </c>
      <c r="J576" s="20">
        <v>0.43</v>
      </c>
      <c r="K576" s="20">
        <v>2.0434000000000001</v>
      </c>
      <c r="L576" s="16"/>
      <c r="M576" s="16"/>
      <c r="N576" s="16"/>
      <c r="O576" s="16"/>
      <c r="P576" s="16"/>
      <c r="Q576" s="16"/>
      <c r="R576" s="16"/>
      <c r="S576" s="22"/>
      <c r="T576" s="190"/>
    </row>
    <row r="577" spans="1:20" ht="40.200000000000003" thickBot="1">
      <c r="A577" s="58" t="str">
        <f t="shared" si="8"/>
        <v>青年one</v>
      </c>
      <c r="B577" s="29" t="s">
        <v>24</v>
      </c>
      <c r="C577" s="30" t="s">
        <v>17</v>
      </c>
      <c r="D577" s="32" t="s">
        <v>67</v>
      </c>
      <c r="E577" s="20" t="s">
        <v>102</v>
      </c>
      <c r="F577" s="20">
        <v>0.53</v>
      </c>
      <c r="G577" s="20">
        <v>7.0000000000000007E-2</v>
      </c>
      <c r="H577" s="20">
        <v>0.9</v>
      </c>
      <c r="I577" s="20">
        <v>0.1</v>
      </c>
      <c r="J577" s="20">
        <v>0.41</v>
      </c>
      <c r="K577" s="20">
        <v>2.0127000000000002</v>
      </c>
      <c r="L577" s="16"/>
      <c r="M577" s="16"/>
      <c r="N577" s="16"/>
      <c r="O577" s="16"/>
      <c r="P577" s="16"/>
      <c r="Q577" s="16"/>
      <c r="R577" s="16"/>
      <c r="S577" s="22"/>
      <c r="T577" s="190"/>
    </row>
    <row r="578" spans="1:20" ht="53.4" thickBot="1">
      <c r="A578" s="58" t="str">
        <f t="shared" si="8"/>
        <v>青少年T3</v>
      </c>
      <c r="B578" s="29" t="s">
        <v>24</v>
      </c>
      <c r="C578" s="30" t="s">
        <v>17</v>
      </c>
      <c r="D578" s="32" t="s">
        <v>67</v>
      </c>
      <c r="E578" s="20" t="s">
        <v>110</v>
      </c>
      <c r="F578" s="20">
        <v>0.53</v>
      </c>
      <c r="G578" s="20">
        <v>0.56999999999999995</v>
      </c>
      <c r="H578" s="20">
        <v>0.63</v>
      </c>
      <c r="I578" s="20">
        <v>0.1</v>
      </c>
      <c r="J578" s="20">
        <v>0.16</v>
      </c>
      <c r="K578" s="20">
        <v>1.9986999999999999</v>
      </c>
      <c r="L578" s="16"/>
      <c r="M578" s="16"/>
      <c r="N578" s="16"/>
      <c r="O578" s="16"/>
      <c r="P578" s="16"/>
      <c r="Q578" s="16"/>
      <c r="R578" s="16"/>
      <c r="S578" s="22"/>
      <c r="T578" s="190"/>
    </row>
    <row r="579" spans="1:20" ht="27" thickBot="1">
      <c r="A579" s="58" t="str">
        <f t="shared" si="8"/>
        <v>Q2</v>
      </c>
      <c r="B579" s="29" t="s">
        <v>24</v>
      </c>
      <c r="C579" s="30" t="s">
        <v>17</v>
      </c>
      <c r="D579" s="32" t="s">
        <v>67</v>
      </c>
      <c r="E579" s="20" t="s">
        <v>78</v>
      </c>
      <c r="F579" s="20">
        <v>0.53</v>
      </c>
      <c r="G579" s="20">
        <v>0.24</v>
      </c>
      <c r="H579" s="20">
        <v>0.93</v>
      </c>
      <c r="I579" s="20">
        <v>0.1</v>
      </c>
      <c r="J579" s="20">
        <v>0.19</v>
      </c>
      <c r="K579" s="20">
        <v>1.9876</v>
      </c>
      <c r="L579" s="16"/>
      <c r="M579" s="16"/>
      <c r="N579" s="16"/>
      <c r="O579" s="16"/>
      <c r="P579" s="16"/>
      <c r="Q579" s="16"/>
      <c r="R579" s="16"/>
      <c r="S579" s="22"/>
      <c r="T579" s="190"/>
    </row>
    <row r="580" spans="1:20" ht="40.200000000000003" thickBot="1">
      <c r="A580" s="58" t="str">
        <f t="shared" si="8"/>
        <v>31</v>
      </c>
      <c r="B580" s="29" t="s">
        <v>24</v>
      </c>
      <c r="C580" s="30" t="s">
        <v>17</v>
      </c>
      <c r="D580" s="32" t="s">
        <v>67</v>
      </c>
      <c r="E580" s="20" t="s">
        <v>209</v>
      </c>
      <c r="F580" s="20">
        <v>0.53</v>
      </c>
      <c r="G580" s="20">
        <v>0.03</v>
      </c>
      <c r="H580" s="20">
        <v>0.9</v>
      </c>
      <c r="I580" s="20">
        <v>0.1</v>
      </c>
      <c r="J580" s="20">
        <v>0.39</v>
      </c>
      <c r="K580" s="20">
        <v>1.9521999999999999</v>
      </c>
      <c r="L580" s="16"/>
      <c r="M580" s="16"/>
      <c r="N580" s="16"/>
      <c r="O580" s="16"/>
      <c r="P580" s="16"/>
      <c r="Q580" s="16"/>
      <c r="R580" s="16"/>
      <c r="S580" s="22"/>
      <c r="T580" s="190"/>
    </row>
    <row r="581" spans="1:20" ht="53.4" thickBot="1">
      <c r="A581" s="58" t="str">
        <f t="shared" si="8"/>
        <v>青二</v>
      </c>
      <c r="B581" s="29" t="s">
        <v>24</v>
      </c>
      <c r="C581" s="30" t="s">
        <v>17</v>
      </c>
      <c r="D581" s="32" t="s">
        <v>67</v>
      </c>
      <c r="E581" s="20" t="s">
        <v>87</v>
      </c>
      <c r="F581" s="20">
        <v>0.53</v>
      </c>
      <c r="G581" s="20">
        <v>0.04</v>
      </c>
      <c r="H581" s="20">
        <v>0.9</v>
      </c>
      <c r="I581" s="20">
        <v>0.1</v>
      </c>
      <c r="J581" s="20">
        <v>0.37</v>
      </c>
      <c r="K581" s="20">
        <v>1.9401999999999999</v>
      </c>
      <c r="L581" s="16"/>
      <c r="M581" s="16"/>
      <c r="N581" s="16"/>
      <c r="O581" s="16"/>
      <c r="P581" s="16"/>
      <c r="Q581" s="16"/>
      <c r="R581" s="16"/>
      <c r="S581" s="22"/>
      <c r="T581" s="190"/>
    </row>
    <row r="582" spans="1:20" ht="40.200000000000003" thickBot="1">
      <c r="A582" s="58" t="str">
        <f t="shared" si="8"/>
        <v>青竹2</v>
      </c>
      <c r="B582" s="29" t="s">
        <v>24</v>
      </c>
      <c r="C582" s="30" t="s">
        <v>17</v>
      </c>
      <c r="D582" s="32" t="s">
        <v>67</v>
      </c>
      <c r="E582" s="59" t="s">
        <v>100</v>
      </c>
      <c r="F582" s="20">
        <v>0.53</v>
      </c>
      <c r="G582" s="20">
        <v>0</v>
      </c>
      <c r="H582" s="20">
        <v>0.93</v>
      </c>
      <c r="I582" s="20">
        <v>0.1</v>
      </c>
      <c r="J582" s="20">
        <v>0.37</v>
      </c>
      <c r="K582" s="20">
        <v>1.9292</v>
      </c>
      <c r="L582" s="16"/>
      <c r="M582" s="16"/>
      <c r="N582" s="16"/>
      <c r="O582" s="16"/>
      <c r="P582" s="16"/>
      <c r="Q582" s="16"/>
      <c r="R582" s="16"/>
      <c r="S582" s="22"/>
      <c r="T582" s="190"/>
    </row>
    <row r="583" spans="1:20" ht="40.200000000000003" thickBot="1">
      <c r="A583" s="58" t="str">
        <f t="shared" si="8"/>
        <v>青竹1</v>
      </c>
      <c r="B583" s="29" t="s">
        <v>24</v>
      </c>
      <c r="C583" s="30" t="s">
        <v>17</v>
      </c>
      <c r="D583" s="32" t="s">
        <v>67</v>
      </c>
      <c r="E583" s="59" t="s">
        <v>104</v>
      </c>
      <c r="F583" s="20">
        <v>0.53</v>
      </c>
      <c r="G583" s="20">
        <v>0</v>
      </c>
      <c r="H583" s="20">
        <v>0.9</v>
      </c>
      <c r="I583" s="20">
        <v>0.1</v>
      </c>
      <c r="J583" s="20">
        <v>0.37</v>
      </c>
      <c r="K583" s="20">
        <v>1.899</v>
      </c>
      <c r="L583" s="16"/>
      <c r="M583" s="16"/>
      <c r="N583" s="16"/>
      <c r="O583" s="16"/>
      <c r="P583" s="16"/>
      <c r="Q583" s="16"/>
      <c r="R583" s="16"/>
      <c r="S583" s="22"/>
      <c r="T583" s="190"/>
    </row>
    <row r="584" spans="1:20" ht="40.200000000000003" thickBot="1">
      <c r="A584" s="58" t="str">
        <f t="shared" si="8"/>
        <v>qq2</v>
      </c>
      <c r="B584" s="29" t="s">
        <v>24</v>
      </c>
      <c r="C584" s="30" t="s">
        <v>17</v>
      </c>
      <c r="D584" s="32" t="s">
        <v>67</v>
      </c>
      <c r="E584" s="20" t="s">
        <v>94</v>
      </c>
      <c r="F584" s="20">
        <v>0.53</v>
      </c>
      <c r="G584" s="20">
        <v>0.15</v>
      </c>
      <c r="H584" s="20">
        <v>0.9</v>
      </c>
      <c r="I584" s="20">
        <v>0.1</v>
      </c>
      <c r="J584" s="20">
        <v>0.2</v>
      </c>
      <c r="K584" s="20">
        <v>1.8841000000000001</v>
      </c>
      <c r="L584" s="16"/>
      <c r="M584" s="16"/>
      <c r="N584" s="16"/>
      <c r="O584" s="16"/>
      <c r="P584" s="16"/>
      <c r="Q584" s="16"/>
      <c r="R584" s="16"/>
      <c r="S584" s="22"/>
      <c r="T584" s="190"/>
    </row>
    <row r="585" spans="1:20" ht="27" thickBot="1">
      <c r="A585" s="58" t="str">
        <f t="shared" si="8"/>
        <v>青年B</v>
      </c>
      <c r="B585" s="29" t="s">
        <v>24</v>
      </c>
      <c r="C585" s="30" t="s">
        <v>17</v>
      </c>
      <c r="D585" s="32" t="s">
        <v>67</v>
      </c>
      <c r="E585" s="20" t="s">
        <v>103</v>
      </c>
      <c r="F585" s="20">
        <v>0.53</v>
      </c>
      <c r="G585" s="20">
        <v>0</v>
      </c>
      <c r="H585" s="20">
        <v>0.93</v>
      </c>
      <c r="I585" s="20">
        <v>0.1</v>
      </c>
      <c r="J585" s="20">
        <v>0.3</v>
      </c>
      <c r="K585" s="20">
        <v>1.8621000000000001</v>
      </c>
      <c r="L585" s="16"/>
      <c r="M585" s="16"/>
      <c r="N585" s="16"/>
      <c r="O585" s="16"/>
      <c r="P585" s="16"/>
      <c r="Q585" s="16"/>
      <c r="R585" s="16"/>
      <c r="S585" s="22"/>
      <c r="T585" s="190"/>
    </row>
    <row r="586" spans="1:20" ht="27" thickBot="1">
      <c r="A586" s="58" t="str">
        <f t="shared" si="8"/>
        <v>青2</v>
      </c>
      <c r="B586" s="29" t="s">
        <v>24</v>
      </c>
      <c r="C586" s="30" t="s">
        <v>17</v>
      </c>
      <c r="D586" s="32" t="s">
        <v>67</v>
      </c>
      <c r="E586" s="20" t="s">
        <v>108</v>
      </c>
      <c r="F586" s="20">
        <v>0.53</v>
      </c>
      <c r="G586" s="20">
        <v>0.06</v>
      </c>
      <c r="H586" s="20">
        <v>0.9</v>
      </c>
      <c r="I586" s="20">
        <v>0.1</v>
      </c>
      <c r="J586" s="20">
        <v>0.15</v>
      </c>
      <c r="K586" s="20">
        <v>1.7451000000000001</v>
      </c>
      <c r="L586" s="16"/>
      <c r="M586" s="16"/>
      <c r="N586" s="16"/>
      <c r="O586" s="16"/>
      <c r="P586" s="16"/>
      <c r="Q586" s="16"/>
      <c r="R586" s="16"/>
      <c r="S586" s="22"/>
      <c r="T586" s="190"/>
    </row>
    <row r="587" spans="1:20" ht="53.4" thickBot="1">
      <c r="A587" s="58" t="str">
        <f t="shared" si="8"/>
        <v>qqq1</v>
      </c>
      <c r="B587" s="29" t="s">
        <v>24</v>
      </c>
      <c r="C587" s="30" t="s">
        <v>17</v>
      </c>
      <c r="D587" s="32" t="s">
        <v>67</v>
      </c>
      <c r="E587" s="20" t="s">
        <v>113</v>
      </c>
      <c r="F587" s="20">
        <v>0.53</v>
      </c>
      <c r="G587" s="20">
        <v>0.08</v>
      </c>
      <c r="H587" s="20">
        <v>0.66</v>
      </c>
      <c r="I587" s="20">
        <v>0.1</v>
      </c>
      <c r="J587" s="20">
        <v>0.37</v>
      </c>
      <c r="K587" s="20">
        <v>1.7425999999999999</v>
      </c>
      <c r="L587" s="16"/>
      <c r="M587" s="16"/>
      <c r="N587" s="16"/>
      <c r="O587" s="16"/>
      <c r="P587" s="16"/>
      <c r="Q587" s="16"/>
      <c r="R587" s="16"/>
      <c r="S587" s="22"/>
      <c r="T587" s="190"/>
    </row>
    <row r="588" spans="1:20" ht="40.200000000000003" thickBot="1">
      <c r="A588" s="58" t="str">
        <f t="shared" si="8"/>
        <v>青年03</v>
      </c>
      <c r="B588" s="29" t="s">
        <v>24</v>
      </c>
      <c r="C588" s="30" t="s">
        <v>17</v>
      </c>
      <c r="D588" s="32" t="s">
        <v>67</v>
      </c>
      <c r="E588" s="20" t="s">
        <v>111</v>
      </c>
      <c r="F588" s="20">
        <v>0.53</v>
      </c>
      <c r="G588" s="20">
        <v>0.34</v>
      </c>
      <c r="H588" s="20">
        <v>0.63</v>
      </c>
      <c r="I588" s="20">
        <v>0.1</v>
      </c>
      <c r="J588" s="20">
        <v>0.14000000000000001</v>
      </c>
      <c r="K588" s="20">
        <v>1.7411000000000001</v>
      </c>
      <c r="L588" s="16"/>
      <c r="M588" s="16"/>
      <c r="N588" s="16"/>
      <c r="O588" s="16"/>
      <c r="P588" s="16"/>
      <c r="Q588" s="16"/>
      <c r="R588" s="16"/>
      <c r="S588" s="22"/>
      <c r="T588" s="190"/>
    </row>
    <row r="589" spans="1:20" ht="53.4" thickBot="1">
      <c r="A589" s="58" t="str">
        <f t="shared" ref="A589:A652" si="9">SUBSTITUTE(MID(E589,1,FIND("(",E589)-2)," ","")</f>
        <v>QSNN2</v>
      </c>
      <c r="B589" s="29" t="s">
        <v>24</v>
      </c>
      <c r="C589" s="30" t="s">
        <v>17</v>
      </c>
      <c r="D589" s="32" t="s">
        <v>67</v>
      </c>
      <c r="E589" s="20" t="s">
        <v>107</v>
      </c>
      <c r="F589" s="20">
        <v>0.53</v>
      </c>
      <c r="G589" s="20">
        <v>0</v>
      </c>
      <c r="H589" s="20">
        <v>0.93</v>
      </c>
      <c r="I589" s="20">
        <v>0.1</v>
      </c>
      <c r="J589" s="20">
        <v>0.16</v>
      </c>
      <c r="K589" s="20">
        <v>1.7228000000000001</v>
      </c>
      <c r="L589" s="16"/>
      <c r="M589" s="16"/>
      <c r="N589" s="16"/>
      <c r="O589" s="16"/>
      <c r="P589" s="16"/>
      <c r="Q589" s="16"/>
      <c r="R589" s="16"/>
      <c r="S589" s="22"/>
      <c r="T589" s="190"/>
    </row>
    <row r="590" spans="1:20" ht="40.200000000000003" thickBot="1">
      <c r="A590" s="58" t="str">
        <f t="shared" si="9"/>
        <v>22青年</v>
      </c>
      <c r="B590" s="29" t="s">
        <v>24</v>
      </c>
      <c r="C590" s="30" t="s">
        <v>17</v>
      </c>
      <c r="D590" s="32" t="s">
        <v>67</v>
      </c>
      <c r="E590" s="20" t="s">
        <v>106</v>
      </c>
      <c r="F590" s="20">
        <v>0.53</v>
      </c>
      <c r="G590" s="20">
        <v>0</v>
      </c>
      <c r="H590" s="20">
        <v>0.93</v>
      </c>
      <c r="I590" s="20">
        <v>0.1</v>
      </c>
      <c r="J590" s="20">
        <v>0.15</v>
      </c>
      <c r="K590" s="20">
        <v>1.716</v>
      </c>
      <c r="L590" s="16"/>
      <c r="M590" s="16"/>
      <c r="N590" s="16"/>
      <c r="O590" s="16"/>
      <c r="P590" s="16"/>
      <c r="Q590" s="16"/>
      <c r="R590" s="16"/>
      <c r="S590" s="22"/>
      <c r="T590" s="190"/>
    </row>
    <row r="591" spans="1:20" ht="40.200000000000003" thickBot="1">
      <c r="A591" s="58" t="str">
        <f t="shared" si="9"/>
        <v>丙12</v>
      </c>
      <c r="B591" s="29" t="s">
        <v>24</v>
      </c>
      <c r="C591" s="30" t="s">
        <v>17</v>
      </c>
      <c r="D591" s="32" t="s">
        <v>67</v>
      </c>
      <c r="E591" s="20" t="s">
        <v>97</v>
      </c>
      <c r="F591" s="20">
        <v>0.53</v>
      </c>
      <c r="G591" s="20">
        <v>0</v>
      </c>
      <c r="H591" s="20">
        <v>0.93</v>
      </c>
      <c r="I591" s="20">
        <v>0.1</v>
      </c>
      <c r="J591" s="20">
        <v>0.15</v>
      </c>
      <c r="K591" s="20">
        <v>1.716</v>
      </c>
      <c r="L591" s="16"/>
      <c r="M591" s="16"/>
      <c r="N591" s="16"/>
      <c r="O591" s="16"/>
      <c r="P591" s="16"/>
      <c r="Q591" s="16"/>
      <c r="R591" s="16"/>
      <c r="S591" s="22"/>
      <c r="T591" s="190"/>
    </row>
    <row r="592" spans="1:20" ht="40.200000000000003" thickBot="1">
      <c r="A592" s="58" t="str">
        <f t="shared" si="9"/>
        <v>QS3</v>
      </c>
      <c r="B592" s="29" t="s">
        <v>24</v>
      </c>
      <c r="C592" s="30" t="s">
        <v>17</v>
      </c>
      <c r="D592" s="32" t="s">
        <v>67</v>
      </c>
      <c r="E592" s="20" t="s">
        <v>96</v>
      </c>
      <c r="F592" s="20">
        <v>0.53</v>
      </c>
      <c r="G592" s="20">
        <v>0.28999999999999998</v>
      </c>
      <c r="H592" s="20">
        <v>0.63</v>
      </c>
      <c r="I592" s="20">
        <v>0.1</v>
      </c>
      <c r="J592" s="20">
        <v>0.13</v>
      </c>
      <c r="K592" s="20">
        <v>1.6803999999999999</v>
      </c>
      <c r="L592" s="16"/>
      <c r="M592" s="16"/>
      <c r="N592" s="16"/>
      <c r="O592" s="16"/>
      <c r="P592" s="16"/>
      <c r="Q592" s="16"/>
      <c r="R592" s="16"/>
      <c r="S592" s="22"/>
      <c r="T592" s="190"/>
    </row>
    <row r="593" spans="1:20" ht="53.4" thickBot="1">
      <c r="A593" s="58" t="str">
        <f t="shared" si="9"/>
        <v>qqq2</v>
      </c>
      <c r="B593" s="29" t="s">
        <v>24</v>
      </c>
      <c r="C593" s="30" t="s">
        <v>17</v>
      </c>
      <c r="D593" s="32" t="s">
        <v>67</v>
      </c>
      <c r="E593" s="20" t="s">
        <v>109</v>
      </c>
      <c r="F593" s="20">
        <v>0.53</v>
      </c>
      <c r="G593" s="20">
        <v>0</v>
      </c>
      <c r="H593" s="20">
        <v>0.9</v>
      </c>
      <c r="I593" s="20">
        <v>0.1</v>
      </c>
      <c r="J593" s="20">
        <v>0.14000000000000001</v>
      </c>
      <c r="K593" s="20">
        <v>1.6712</v>
      </c>
      <c r="L593" s="16"/>
      <c r="M593" s="16"/>
      <c r="N593" s="16"/>
      <c r="O593" s="16"/>
      <c r="P593" s="16"/>
      <c r="Q593" s="16"/>
      <c r="R593" s="16"/>
      <c r="S593" s="22"/>
      <c r="T593" s="190"/>
    </row>
    <row r="594" spans="1:20" ht="53.4" thickBot="1">
      <c r="A594" s="58" t="str">
        <f t="shared" si="9"/>
        <v>青一</v>
      </c>
      <c r="B594" s="29" t="s">
        <v>24</v>
      </c>
      <c r="C594" s="30" t="s">
        <v>17</v>
      </c>
      <c r="D594" s="32" t="s">
        <v>67</v>
      </c>
      <c r="E594" s="20" t="s">
        <v>105</v>
      </c>
      <c r="F594" s="20">
        <v>0.53</v>
      </c>
      <c r="G594" s="20">
        <v>0.04</v>
      </c>
      <c r="H594" s="20">
        <v>0.66</v>
      </c>
      <c r="I594" s="20">
        <v>0.1</v>
      </c>
      <c r="J594" s="20">
        <v>0.33</v>
      </c>
      <c r="K594" s="20">
        <v>1.6592</v>
      </c>
      <c r="L594" s="16"/>
      <c r="M594" s="16"/>
      <c r="N594" s="16"/>
      <c r="O594" s="16"/>
      <c r="P594" s="16"/>
      <c r="Q594" s="16"/>
      <c r="R594" s="16"/>
      <c r="S594" s="22"/>
      <c r="T594" s="190"/>
    </row>
    <row r="595" spans="1:20" ht="40.200000000000003" thickBot="1">
      <c r="A595" s="58" t="str">
        <f t="shared" si="9"/>
        <v>qn2</v>
      </c>
      <c r="B595" s="29" t="s">
        <v>24</v>
      </c>
      <c r="C595" s="30" t="s">
        <v>17</v>
      </c>
      <c r="D595" s="32" t="s">
        <v>67</v>
      </c>
      <c r="E595" s="20" t="s">
        <v>101</v>
      </c>
      <c r="F595" s="20">
        <v>0.53</v>
      </c>
      <c r="G595" s="20">
        <v>0</v>
      </c>
      <c r="H595" s="20">
        <v>0.9</v>
      </c>
      <c r="I595" s="20">
        <v>0.19</v>
      </c>
      <c r="J595" s="20">
        <v>0</v>
      </c>
      <c r="K595" s="20">
        <v>1.6281000000000001</v>
      </c>
      <c r="L595" s="16"/>
      <c r="M595" s="16"/>
      <c r="N595" s="16"/>
      <c r="O595" s="16"/>
      <c r="P595" s="16"/>
      <c r="Q595" s="16"/>
      <c r="R595" s="16"/>
      <c r="S595" s="22"/>
      <c r="T595" s="190"/>
    </row>
    <row r="596" spans="1:20" ht="53.4" thickBot="1">
      <c r="A596" s="58" t="str">
        <f t="shared" si="9"/>
        <v>q112</v>
      </c>
      <c r="B596" s="29" t="s">
        <v>24</v>
      </c>
      <c r="C596" s="30" t="s">
        <v>17</v>
      </c>
      <c r="D596" s="32" t="s">
        <v>67</v>
      </c>
      <c r="E596" s="20" t="s">
        <v>112</v>
      </c>
      <c r="F596" s="20">
        <v>0.53</v>
      </c>
      <c r="G596" s="20">
        <v>0.19</v>
      </c>
      <c r="H596" s="20">
        <v>0.63</v>
      </c>
      <c r="I596" s="20">
        <v>0.1</v>
      </c>
      <c r="J596" s="20">
        <v>0.14000000000000001</v>
      </c>
      <c r="K596" s="20">
        <v>1.5992</v>
      </c>
      <c r="L596" s="16"/>
      <c r="M596" s="16"/>
      <c r="N596" s="16"/>
      <c r="O596" s="16"/>
      <c r="P596" s="16"/>
      <c r="Q596" s="16"/>
      <c r="R596" s="16"/>
      <c r="S596" s="22"/>
      <c r="T596" s="190"/>
    </row>
    <row r="597" spans="1:20" ht="27" thickBot="1">
      <c r="A597" s="58" t="str">
        <f t="shared" si="9"/>
        <v>青1</v>
      </c>
      <c r="B597" s="29" t="s">
        <v>24</v>
      </c>
      <c r="C597" s="30" t="s">
        <v>17</v>
      </c>
      <c r="D597" s="32" t="s">
        <v>67</v>
      </c>
      <c r="E597" s="20" t="s">
        <v>115</v>
      </c>
      <c r="F597" s="20">
        <v>0.53</v>
      </c>
      <c r="G597" s="20">
        <v>0.06</v>
      </c>
      <c r="H597" s="20">
        <v>0.63</v>
      </c>
      <c r="I597" s="20">
        <v>0.1</v>
      </c>
      <c r="J597" s="20">
        <v>0.13</v>
      </c>
      <c r="K597" s="20">
        <v>1.4547000000000001</v>
      </c>
      <c r="L597" s="16"/>
      <c r="M597" s="16"/>
      <c r="N597" s="16"/>
      <c r="O597" s="16"/>
      <c r="P597" s="16"/>
      <c r="Q597" s="16"/>
      <c r="R597" s="16"/>
      <c r="S597" s="22"/>
      <c r="T597" s="190"/>
    </row>
    <row r="598" spans="1:20" ht="27" thickBot="1">
      <c r="A598" s="58" t="str">
        <f t="shared" si="9"/>
        <v>青年C</v>
      </c>
      <c r="B598" s="29" t="s">
        <v>24</v>
      </c>
      <c r="C598" s="30" t="s">
        <v>17</v>
      </c>
      <c r="D598" s="32" t="s">
        <v>67</v>
      </c>
      <c r="E598" s="20" t="s">
        <v>114</v>
      </c>
      <c r="F598" s="20">
        <v>0.53</v>
      </c>
      <c r="G598" s="20">
        <v>0.22</v>
      </c>
      <c r="H598" s="20">
        <v>0.36</v>
      </c>
      <c r="I598" s="20">
        <v>0.1</v>
      </c>
      <c r="J598" s="20">
        <v>0.08</v>
      </c>
      <c r="K598" s="20">
        <v>1.2926</v>
      </c>
      <c r="L598" s="16"/>
      <c r="M598" s="16"/>
      <c r="N598" s="16"/>
      <c r="O598" s="16"/>
      <c r="P598" s="16"/>
      <c r="Q598" s="16"/>
      <c r="R598" s="16"/>
      <c r="S598" s="22"/>
      <c r="T598" s="190"/>
    </row>
    <row r="599" spans="1:20" ht="40.200000000000003" thickBot="1">
      <c r="A599" s="58" t="str">
        <f t="shared" si="9"/>
        <v>白兰1</v>
      </c>
      <c r="B599" s="29" t="s">
        <v>24</v>
      </c>
      <c r="C599" s="30" t="s">
        <v>17</v>
      </c>
      <c r="D599" s="32" t="s">
        <v>116</v>
      </c>
      <c r="E599" s="59" t="s">
        <v>119</v>
      </c>
      <c r="F599" s="20">
        <v>0.28999999999999998</v>
      </c>
      <c r="G599" s="20">
        <v>2.2599999999999998</v>
      </c>
      <c r="H599" s="20">
        <v>0.97</v>
      </c>
      <c r="I599" s="20">
        <v>0.09</v>
      </c>
      <c r="J599" s="20">
        <v>0.18</v>
      </c>
      <c r="K599" s="20">
        <v>3.7888000000000002</v>
      </c>
      <c r="L599" s="16"/>
      <c r="M599" s="16"/>
      <c r="N599" s="16"/>
      <c r="O599" s="16"/>
      <c r="P599" s="16"/>
      <c r="Q599" s="16"/>
      <c r="R599" s="16"/>
      <c r="S599" s="22"/>
      <c r="T599" s="190"/>
    </row>
    <row r="600" spans="1:20" ht="53.4" thickBot="1">
      <c r="A600" s="58" t="str">
        <f t="shared" si="9"/>
        <v>bbb1</v>
      </c>
      <c r="B600" s="29" t="s">
        <v>24</v>
      </c>
      <c r="C600" s="30" t="s">
        <v>17</v>
      </c>
      <c r="D600" s="32" t="s">
        <v>116</v>
      </c>
      <c r="E600" s="20" t="s">
        <v>120</v>
      </c>
      <c r="F600" s="20">
        <v>0.28999999999999998</v>
      </c>
      <c r="G600" s="20">
        <v>2.25</v>
      </c>
      <c r="H600" s="20">
        <v>0.97</v>
      </c>
      <c r="I600" s="20">
        <v>0.09</v>
      </c>
      <c r="J600" s="20">
        <v>0.16</v>
      </c>
      <c r="K600" s="20">
        <v>3.7555999999999998</v>
      </c>
      <c r="L600" s="16"/>
      <c r="M600" s="16"/>
      <c r="N600" s="16"/>
      <c r="O600" s="16"/>
      <c r="P600" s="16"/>
      <c r="Q600" s="16"/>
      <c r="R600" s="16"/>
      <c r="S600" s="22"/>
      <c r="T600" s="190"/>
    </row>
    <row r="601" spans="1:20" ht="27" thickBot="1">
      <c r="A601" s="58" t="str">
        <f t="shared" si="9"/>
        <v>白1121</v>
      </c>
      <c r="B601" s="29" t="s">
        <v>24</v>
      </c>
      <c r="C601" s="30" t="s">
        <v>17</v>
      </c>
      <c r="D601" s="32" t="s">
        <v>116</v>
      </c>
      <c r="E601" s="20" t="s">
        <v>117</v>
      </c>
      <c r="F601" s="20">
        <v>0.28999999999999998</v>
      </c>
      <c r="G601" s="20">
        <v>1.82</v>
      </c>
      <c r="H601" s="20">
        <v>0.97</v>
      </c>
      <c r="I601" s="20">
        <v>0.17</v>
      </c>
      <c r="J601" s="20">
        <v>0.2</v>
      </c>
      <c r="K601" s="20">
        <v>3.4462999999999999</v>
      </c>
      <c r="L601" s="16"/>
      <c r="M601" s="16"/>
      <c r="N601" s="16"/>
      <c r="O601" s="16"/>
      <c r="P601" s="16"/>
      <c r="Q601" s="16"/>
      <c r="R601" s="16"/>
      <c r="S601" s="22"/>
      <c r="T601" s="190"/>
    </row>
    <row r="602" spans="1:20" ht="40.200000000000003" thickBot="1">
      <c r="A602" s="58" t="str">
        <f t="shared" si="9"/>
        <v>白领222</v>
      </c>
      <c r="B602" s="29" t="s">
        <v>24</v>
      </c>
      <c r="C602" s="30" t="s">
        <v>17</v>
      </c>
      <c r="D602" s="32" t="s">
        <v>116</v>
      </c>
      <c r="E602" s="20" t="s">
        <v>118</v>
      </c>
      <c r="F602" s="20">
        <v>0.28999999999999998</v>
      </c>
      <c r="G602" s="20">
        <v>0.05</v>
      </c>
      <c r="H602" s="20">
        <v>2.31</v>
      </c>
      <c r="I602" s="20">
        <v>0.09</v>
      </c>
      <c r="J602" s="20">
        <v>0.09</v>
      </c>
      <c r="K602" s="20">
        <v>2.8258000000000001</v>
      </c>
      <c r="L602" s="16"/>
      <c r="M602" s="16"/>
      <c r="N602" s="16"/>
      <c r="O602" s="16"/>
      <c r="P602" s="16"/>
      <c r="Q602" s="16"/>
      <c r="R602" s="16"/>
      <c r="S602" s="22"/>
      <c r="T602" s="190"/>
    </row>
    <row r="603" spans="1:20" ht="53.4" thickBot="1">
      <c r="A603" s="58" t="str">
        <f t="shared" si="9"/>
        <v>白领W1</v>
      </c>
      <c r="B603" s="29" t="s">
        <v>24</v>
      </c>
      <c r="C603" s="30" t="s">
        <v>17</v>
      </c>
      <c r="D603" s="32" t="s">
        <v>116</v>
      </c>
      <c r="E603" s="20" t="s">
        <v>128</v>
      </c>
      <c r="F603" s="20">
        <v>0.28999999999999998</v>
      </c>
      <c r="G603" s="20">
        <v>1.34</v>
      </c>
      <c r="H603" s="20">
        <v>0.97</v>
      </c>
      <c r="I603" s="20">
        <v>0.09</v>
      </c>
      <c r="J603" s="20">
        <v>0.12</v>
      </c>
      <c r="K603" s="20">
        <v>2.7995000000000001</v>
      </c>
      <c r="L603" s="16"/>
      <c r="M603" s="16"/>
      <c r="N603" s="16"/>
      <c r="O603" s="16"/>
      <c r="P603" s="16"/>
      <c r="Q603" s="16"/>
      <c r="R603" s="16"/>
      <c r="S603" s="22"/>
      <c r="T603" s="190"/>
    </row>
    <row r="604" spans="1:20" ht="53.4" thickBot="1">
      <c r="A604" s="58" t="str">
        <f t="shared" si="9"/>
        <v>白领W2</v>
      </c>
      <c r="B604" s="29" t="s">
        <v>24</v>
      </c>
      <c r="C604" s="30" t="s">
        <v>17</v>
      </c>
      <c r="D604" s="32" t="s">
        <v>116</v>
      </c>
      <c r="E604" s="20" t="s">
        <v>129</v>
      </c>
      <c r="F604" s="20">
        <v>0.28999999999999998</v>
      </c>
      <c r="G604" s="20">
        <v>1.34</v>
      </c>
      <c r="H604" s="20">
        <v>0.97</v>
      </c>
      <c r="I604" s="20">
        <v>0.09</v>
      </c>
      <c r="J604" s="20">
        <v>0.08</v>
      </c>
      <c r="K604" s="20">
        <v>2.7574999999999998</v>
      </c>
      <c r="L604" s="16"/>
      <c r="M604" s="16"/>
      <c r="N604" s="16"/>
      <c r="O604" s="16"/>
      <c r="P604" s="16"/>
      <c r="Q604" s="16"/>
      <c r="R604" s="16"/>
      <c r="S604" s="22"/>
      <c r="T604" s="190"/>
    </row>
    <row r="605" spans="1:20" ht="53.4" thickBot="1">
      <c r="A605" s="58" t="str">
        <f t="shared" si="9"/>
        <v>白领W3</v>
      </c>
      <c r="B605" s="29" t="s">
        <v>24</v>
      </c>
      <c r="C605" s="30" t="s">
        <v>17</v>
      </c>
      <c r="D605" s="32" t="s">
        <v>116</v>
      </c>
      <c r="E605" s="20" t="s">
        <v>133</v>
      </c>
      <c r="F605" s="20">
        <v>0.28999999999999998</v>
      </c>
      <c r="G605" s="20">
        <v>1.34</v>
      </c>
      <c r="H605" s="20">
        <v>0.89</v>
      </c>
      <c r="I605" s="20">
        <v>0.09</v>
      </c>
      <c r="J605" s="20">
        <v>0.08</v>
      </c>
      <c r="K605" s="20">
        <v>2.6829999999999998</v>
      </c>
      <c r="L605" s="16"/>
      <c r="M605" s="16"/>
      <c r="N605" s="16"/>
      <c r="O605" s="16"/>
      <c r="P605" s="16"/>
      <c r="Q605" s="16"/>
      <c r="R605" s="16"/>
      <c r="S605" s="22"/>
      <c r="T605" s="190"/>
    </row>
    <row r="606" spans="1:20" ht="40.200000000000003" thickBot="1">
      <c r="A606" s="58" t="str">
        <f t="shared" si="9"/>
        <v>乙11</v>
      </c>
      <c r="B606" s="29" t="s">
        <v>24</v>
      </c>
      <c r="C606" s="30" t="s">
        <v>17</v>
      </c>
      <c r="D606" s="32" t="s">
        <v>116</v>
      </c>
      <c r="E606" s="20" t="s">
        <v>122</v>
      </c>
      <c r="F606" s="20">
        <v>0.28999999999999998</v>
      </c>
      <c r="G606" s="20">
        <v>1.0900000000000001</v>
      </c>
      <c r="H606" s="20">
        <v>0.97</v>
      </c>
      <c r="I606" s="20">
        <v>0.09</v>
      </c>
      <c r="J606" s="20">
        <v>0.15</v>
      </c>
      <c r="K606" s="20">
        <v>2.5863</v>
      </c>
      <c r="L606" s="16"/>
      <c r="M606" s="16"/>
      <c r="N606" s="16"/>
      <c r="O606" s="16"/>
      <c r="P606" s="16"/>
      <c r="Q606" s="16"/>
      <c r="R606" s="16"/>
      <c r="S606" s="22"/>
      <c r="T606" s="190"/>
    </row>
    <row r="607" spans="1:20" ht="40.200000000000003" thickBot="1">
      <c r="A607" s="58" t="str">
        <f t="shared" si="9"/>
        <v>21</v>
      </c>
      <c r="B607" s="29" t="s">
        <v>24</v>
      </c>
      <c r="C607" s="30" t="s">
        <v>17</v>
      </c>
      <c r="D607" s="32" t="s">
        <v>116</v>
      </c>
      <c r="E607" s="20" t="s">
        <v>210</v>
      </c>
      <c r="F607" s="20">
        <v>0.28999999999999998</v>
      </c>
      <c r="G607" s="20">
        <v>0.86</v>
      </c>
      <c r="H607" s="20">
        <v>0.97</v>
      </c>
      <c r="I607" s="20">
        <v>0.09</v>
      </c>
      <c r="J607" s="20">
        <v>0.11</v>
      </c>
      <c r="K607" s="20">
        <v>2.3155999999999999</v>
      </c>
      <c r="L607" s="16"/>
      <c r="M607" s="16"/>
      <c r="N607" s="16"/>
      <c r="O607" s="16"/>
      <c r="P607" s="16"/>
      <c r="Q607" s="16"/>
      <c r="R607" s="16"/>
      <c r="S607" s="22"/>
      <c r="T607" s="190"/>
    </row>
    <row r="608" spans="1:20" ht="40.200000000000003" thickBot="1">
      <c r="A608" s="58" t="str">
        <f t="shared" si="9"/>
        <v>白领01</v>
      </c>
      <c r="B608" s="29" t="s">
        <v>24</v>
      </c>
      <c r="C608" s="30" t="s">
        <v>17</v>
      </c>
      <c r="D608" s="32" t="s">
        <v>116</v>
      </c>
      <c r="E608" s="20" t="s">
        <v>130</v>
      </c>
      <c r="F608" s="20">
        <v>0.28999999999999998</v>
      </c>
      <c r="G608" s="20">
        <v>0.79</v>
      </c>
      <c r="H608" s="20">
        <v>0.97</v>
      </c>
      <c r="I608" s="20">
        <v>0.09</v>
      </c>
      <c r="J608" s="20">
        <v>0.15</v>
      </c>
      <c r="K608" s="20">
        <v>2.2869999999999999</v>
      </c>
      <c r="L608" s="16"/>
      <c r="M608" s="16"/>
      <c r="N608" s="16"/>
      <c r="O608" s="16"/>
      <c r="P608" s="16"/>
      <c r="Q608" s="16"/>
      <c r="R608" s="16"/>
      <c r="S608" s="22"/>
      <c r="T608" s="190"/>
    </row>
    <row r="609" spans="1:20" ht="40.200000000000003" thickBot="1">
      <c r="A609" s="58" t="str">
        <f t="shared" si="9"/>
        <v>白领one</v>
      </c>
      <c r="B609" s="29" t="s">
        <v>24</v>
      </c>
      <c r="C609" s="30" t="s">
        <v>17</v>
      </c>
      <c r="D609" s="32" t="s">
        <v>116</v>
      </c>
      <c r="E609" s="20" t="s">
        <v>126</v>
      </c>
      <c r="F609" s="20">
        <v>0.28999999999999998</v>
      </c>
      <c r="G609" s="20">
        <v>0.76</v>
      </c>
      <c r="H609" s="20">
        <v>0.97</v>
      </c>
      <c r="I609" s="20">
        <v>0.09</v>
      </c>
      <c r="J609" s="20">
        <v>0.17</v>
      </c>
      <c r="K609" s="20">
        <v>2.2753999999999999</v>
      </c>
      <c r="L609" s="16"/>
      <c r="M609" s="16"/>
      <c r="N609" s="16"/>
      <c r="O609" s="16"/>
      <c r="P609" s="16"/>
      <c r="Q609" s="16"/>
      <c r="R609" s="16"/>
      <c r="S609" s="22"/>
      <c r="T609" s="190"/>
    </row>
    <row r="610" spans="1:20" ht="40.200000000000003" thickBot="1">
      <c r="A610" s="58" t="str">
        <f t="shared" si="9"/>
        <v>白白1</v>
      </c>
      <c r="B610" s="29" t="s">
        <v>24</v>
      </c>
      <c r="C610" s="30" t="s">
        <v>17</v>
      </c>
      <c r="D610" s="32" t="s">
        <v>116</v>
      </c>
      <c r="E610" s="20" t="s">
        <v>123</v>
      </c>
      <c r="F610" s="20">
        <v>0.28999999999999998</v>
      </c>
      <c r="G610" s="20">
        <v>0.74</v>
      </c>
      <c r="H610" s="20">
        <v>0.97</v>
      </c>
      <c r="I610" s="20">
        <v>0.09</v>
      </c>
      <c r="J610" s="20">
        <v>0.14000000000000001</v>
      </c>
      <c r="K610" s="20">
        <v>2.2242000000000002</v>
      </c>
      <c r="L610" s="16"/>
      <c r="M610" s="16"/>
      <c r="N610" s="16"/>
      <c r="O610" s="16"/>
      <c r="P610" s="16"/>
      <c r="Q610" s="16"/>
      <c r="R610" s="16"/>
      <c r="S610" s="22"/>
      <c r="T610" s="190"/>
    </row>
    <row r="611" spans="1:20" ht="27" thickBot="1">
      <c r="A611" s="58" t="str">
        <f t="shared" si="9"/>
        <v>B1</v>
      </c>
      <c r="B611" s="29" t="s">
        <v>24</v>
      </c>
      <c r="C611" s="30" t="s">
        <v>17</v>
      </c>
      <c r="D611" s="32" t="s">
        <v>116</v>
      </c>
      <c r="E611" s="20" t="s">
        <v>121</v>
      </c>
      <c r="F611" s="20">
        <v>0.28999999999999998</v>
      </c>
      <c r="G611" s="20">
        <v>0.61</v>
      </c>
      <c r="H611" s="20">
        <v>0.97</v>
      </c>
      <c r="I611" s="20">
        <v>0.09</v>
      </c>
      <c r="J611" s="20">
        <v>0.21</v>
      </c>
      <c r="K611" s="20">
        <v>2.1673</v>
      </c>
      <c r="L611" s="16"/>
      <c r="M611" s="16"/>
      <c r="N611" s="16"/>
      <c r="O611" s="16"/>
      <c r="P611" s="16"/>
      <c r="Q611" s="16"/>
      <c r="R611" s="16"/>
      <c r="S611" s="22"/>
      <c r="T611" s="190"/>
    </row>
    <row r="612" spans="1:20" ht="40.200000000000003" thickBot="1">
      <c r="A612" s="58" t="str">
        <f t="shared" si="9"/>
        <v>BL1</v>
      </c>
      <c r="B612" s="29" t="s">
        <v>24</v>
      </c>
      <c r="C612" s="30" t="s">
        <v>17</v>
      </c>
      <c r="D612" s="32" t="s">
        <v>116</v>
      </c>
      <c r="E612" s="20" t="s">
        <v>127</v>
      </c>
      <c r="F612" s="20">
        <v>0.28999999999999998</v>
      </c>
      <c r="G612" s="20">
        <v>0.64</v>
      </c>
      <c r="H612" s="20">
        <v>0.97</v>
      </c>
      <c r="I612" s="20">
        <v>0.09</v>
      </c>
      <c r="J612" s="20">
        <v>0.14000000000000001</v>
      </c>
      <c r="K612" s="20">
        <v>2.1206</v>
      </c>
      <c r="L612" s="16"/>
      <c r="M612" s="16"/>
      <c r="N612" s="16"/>
      <c r="O612" s="16"/>
      <c r="P612" s="16"/>
      <c r="Q612" s="16"/>
      <c r="R612" s="16"/>
      <c r="S612" s="22"/>
      <c r="T612" s="190"/>
    </row>
    <row r="613" spans="1:20" ht="40.200000000000003" thickBot="1">
      <c r="A613" s="58" t="str">
        <f t="shared" si="9"/>
        <v>白白2</v>
      </c>
      <c r="B613" s="29" t="s">
        <v>24</v>
      </c>
      <c r="C613" s="30" t="s">
        <v>17</v>
      </c>
      <c r="D613" s="32" t="s">
        <v>116</v>
      </c>
      <c r="E613" s="20" t="s">
        <v>125</v>
      </c>
      <c r="F613" s="20">
        <v>0.28999999999999998</v>
      </c>
      <c r="G613" s="20">
        <v>0.69</v>
      </c>
      <c r="H613" s="20">
        <v>0.89</v>
      </c>
      <c r="I613" s="20">
        <v>0.09</v>
      </c>
      <c r="J613" s="20">
        <v>0.13</v>
      </c>
      <c r="K613" s="20">
        <v>2.0943999999999998</v>
      </c>
      <c r="L613" s="16"/>
      <c r="M613" s="16"/>
      <c r="N613" s="16"/>
      <c r="O613" s="16"/>
      <c r="P613" s="16"/>
      <c r="Q613" s="16"/>
      <c r="R613" s="16"/>
      <c r="S613" s="22"/>
      <c r="T613" s="190"/>
    </row>
    <row r="614" spans="1:20" ht="40.200000000000003" thickBot="1">
      <c r="A614" s="58" t="str">
        <f t="shared" si="9"/>
        <v>白领111</v>
      </c>
      <c r="B614" s="29" t="s">
        <v>24</v>
      </c>
      <c r="C614" s="30" t="s">
        <v>17</v>
      </c>
      <c r="D614" s="32" t="s">
        <v>116</v>
      </c>
      <c r="E614" s="20" t="s">
        <v>139</v>
      </c>
      <c r="F614" s="20">
        <v>0.28999999999999998</v>
      </c>
      <c r="G614" s="20">
        <v>0.63</v>
      </c>
      <c r="H614" s="20">
        <v>0.97</v>
      </c>
      <c r="I614" s="20">
        <v>0.09</v>
      </c>
      <c r="J614" s="20">
        <v>0.11</v>
      </c>
      <c r="K614" s="20">
        <v>2.0918000000000001</v>
      </c>
      <c r="L614" s="16"/>
      <c r="M614" s="16"/>
      <c r="N614" s="16"/>
      <c r="O614" s="16"/>
      <c r="P614" s="16"/>
      <c r="Q614" s="16"/>
      <c r="R614" s="16"/>
      <c r="S614" s="22"/>
      <c r="T614" s="190"/>
    </row>
    <row r="615" spans="1:20" ht="40.200000000000003" thickBot="1">
      <c r="A615" s="58" t="str">
        <f t="shared" si="9"/>
        <v>白领02</v>
      </c>
      <c r="B615" s="29" t="s">
        <v>24</v>
      </c>
      <c r="C615" s="30" t="s">
        <v>17</v>
      </c>
      <c r="D615" s="32" t="s">
        <v>116</v>
      </c>
      <c r="E615" s="20" t="s">
        <v>132</v>
      </c>
      <c r="F615" s="20">
        <v>0.28999999999999998</v>
      </c>
      <c r="G615" s="20">
        <v>0.69</v>
      </c>
      <c r="H615" s="20">
        <v>0.97</v>
      </c>
      <c r="I615" s="20">
        <v>0.09</v>
      </c>
      <c r="J615" s="20">
        <v>0.05</v>
      </c>
      <c r="K615" s="20">
        <v>2.0851999999999999</v>
      </c>
      <c r="L615" s="16"/>
      <c r="M615" s="16"/>
      <c r="N615" s="16"/>
      <c r="O615" s="16"/>
      <c r="P615" s="16"/>
      <c r="Q615" s="16"/>
      <c r="R615" s="16"/>
      <c r="S615" s="22"/>
      <c r="T615" s="190"/>
    </row>
    <row r="616" spans="1:20" ht="27" thickBot="1">
      <c r="A616" s="58" t="str">
        <f t="shared" si="9"/>
        <v>白领A</v>
      </c>
      <c r="B616" s="29" t="s">
        <v>24</v>
      </c>
      <c r="C616" s="30" t="s">
        <v>17</v>
      </c>
      <c r="D616" s="32" t="s">
        <v>116</v>
      </c>
      <c r="E616" s="20" t="s">
        <v>183</v>
      </c>
      <c r="F616" s="20">
        <v>0.28999999999999998</v>
      </c>
      <c r="G616" s="20">
        <v>0.54</v>
      </c>
      <c r="H616" s="20">
        <v>0.97</v>
      </c>
      <c r="I616" s="20">
        <v>0.09</v>
      </c>
      <c r="J616" s="20">
        <v>0.14000000000000001</v>
      </c>
      <c r="K616" s="20">
        <v>2.0240999999999998</v>
      </c>
      <c r="L616" s="16"/>
      <c r="M616" s="16"/>
      <c r="N616" s="16"/>
      <c r="O616" s="16"/>
      <c r="P616" s="16"/>
      <c r="Q616" s="16"/>
      <c r="R616" s="16"/>
      <c r="S616" s="22"/>
      <c r="T616" s="190"/>
    </row>
    <row r="617" spans="1:20" ht="40.200000000000003" thickBot="1">
      <c r="A617" s="58" t="str">
        <f t="shared" si="9"/>
        <v>白领03</v>
      </c>
      <c r="B617" s="29" t="s">
        <v>24</v>
      </c>
      <c r="C617" s="30" t="s">
        <v>17</v>
      </c>
      <c r="D617" s="32" t="s">
        <v>116</v>
      </c>
      <c r="E617" s="20" t="s">
        <v>134</v>
      </c>
      <c r="F617" s="20">
        <v>0.28999999999999998</v>
      </c>
      <c r="G617" s="20">
        <v>0.69</v>
      </c>
      <c r="H617" s="20">
        <v>0.89</v>
      </c>
      <c r="I617" s="20">
        <v>0.09</v>
      </c>
      <c r="J617" s="20">
        <v>0.05</v>
      </c>
      <c r="K617" s="20">
        <v>2.0104000000000002</v>
      </c>
      <c r="L617" s="16"/>
      <c r="M617" s="16"/>
      <c r="N617" s="16"/>
      <c r="O617" s="16"/>
      <c r="P617" s="16"/>
      <c r="Q617" s="16"/>
      <c r="R617" s="16"/>
      <c r="S617" s="22"/>
      <c r="T617" s="190"/>
    </row>
    <row r="618" spans="1:20" ht="27" thickBot="1">
      <c r="A618" s="58" t="str">
        <f t="shared" si="9"/>
        <v>白领A1</v>
      </c>
      <c r="B618" s="29" t="s">
        <v>24</v>
      </c>
      <c r="C618" s="30" t="s">
        <v>17</v>
      </c>
      <c r="D618" s="32" t="s">
        <v>116</v>
      </c>
      <c r="E618" s="20" t="s">
        <v>187</v>
      </c>
      <c r="F618" s="20">
        <v>0.28999999999999998</v>
      </c>
      <c r="G618" s="20">
        <v>0.46</v>
      </c>
      <c r="H618" s="20">
        <v>0.97</v>
      </c>
      <c r="I618" s="20">
        <v>0.09</v>
      </c>
      <c r="J618" s="20">
        <v>0.14000000000000001</v>
      </c>
      <c r="K618" s="20">
        <v>1.9471000000000001</v>
      </c>
      <c r="L618" s="16"/>
      <c r="M618" s="16"/>
      <c r="N618" s="16"/>
      <c r="O618" s="16"/>
      <c r="P618" s="16"/>
      <c r="Q618" s="16"/>
      <c r="R618" s="16"/>
      <c r="S618" s="22"/>
      <c r="T618" s="190"/>
    </row>
    <row r="619" spans="1:20" ht="40.200000000000003" thickBot="1">
      <c r="A619" s="58" t="str">
        <f t="shared" si="9"/>
        <v>白棋2</v>
      </c>
      <c r="B619" s="29" t="s">
        <v>24</v>
      </c>
      <c r="C619" s="30" t="s">
        <v>17</v>
      </c>
      <c r="D619" s="32" t="s">
        <v>116</v>
      </c>
      <c r="E619" s="20" t="s">
        <v>131</v>
      </c>
      <c r="F619" s="20">
        <v>0.28999999999999998</v>
      </c>
      <c r="G619" s="20">
        <v>0.37</v>
      </c>
      <c r="H619" s="20">
        <v>0.97</v>
      </c>
      <c r="I619" s="20">
        <v>0.09</v>
      </c>
      <c r="J619" s="20">
        <v>0.17</v>
      </c>
      <c r="K619" s="20">
        <v>1.8776999999999999</v>
      </c>
      <c r="L619" s="16"/>
      <c r="M619" s="16"/>
      <c r="N619" s="16"/>
      <c r="O619" s="16"/>
      <c r="P619" s="16"/>
      <c r="Q619" s="16"/>
      <c r="R619" s="16"/>
      <c r="S619" s="22"/>
      <c r="T619" s="190"/>
    </row>
    <row r="620" spans="1:20" ht="40.200000000000003" thickBot="1">
      <c r="A620" s="58" t="str">
        <f t="shared" si="9"/>
        <v>白领333</v>
      </c>
      <c r="B620" s="29" t="s">
        <v>24</v>
      </c>
      <c r="C620" s="30" t="s">
        <v>17</v>
      </c>
      <c r="D620" s="32" t="s">
        <v>116</v>
      </c>
      <c r="E620" s="20" t="s">
        <v>144</v>
      </c>
      <c r="F620" s="20">
        <v>0.28999999999999998</v>
      </c>
      <c r="G620" s="20">
        <v>0.52</v>
      </c>
      <c r="H620" s="20">
        <v>0.89</v>
      </c>
      <c r="I620" s="20">
        <v>0.09</v>
      </c>
      <c r="J620" s="20">
        <v>0.03</v>
      </c>
      <c r="K620" s="20">
        <v>1.8205</v>
      </c>
      <c r="L620" s="16"/>
      <c r="M620" s="16"/>
      <c r="N620" s="16"/>
      <c r="O620" s="16"/>
      <c r="P620" s="16"/>
      <c r="Q620" s="16"/>
      <c r="R620" s="16"/>
      <c r="S620" s="22"/>
      <c r="T620" s="190"/>
    </row>
    <row r="621" spans="1:20" ht="27" thickBot="1">
      <c r="A621" s="58" t="str">
        <f t="shared" si="9"/>
        <v>白领11</v>
      </c>
      <c r="B621" s="29" t="s">
        <v>24</v>
      </c>
      <c r="C621" s="30" t="s">
        <v>17</v>
      </c>
      <c r="D621" s="32" t="s">
        <v>116</v>
      </c>
      <c r="E621" s="20" t="s">
        <v>184</v>
      </c>
      <c r="F621" s="20">
        <v>0.28999999999999998</v>
      </c>
      <c r="G621" s="20">
        <v>0.21</v>
      </c>
      <c r="H621" s="20">
        <v>0.97</v>
      </c>
      <c r="I621" s="20">
        <v>0.17</v>
      </c>
      <c r="J621" s="20">
        <v>0.11</v>
      </c>
      <c r="K621" s="20">
        <v>1.7536</v>
      </c>
      <c r="L621" s="16"/>
      <c r="M621" s="16"/>
      <c r="N621" s="16"/>
      <c r="O621" s="16"/>
      <c r="P621" s="16"/>
      <c r="Q621" s="16"/>
      <c r="R621" s="16"/>
      <c r="S621" s="22"/>
      <c r="T621" s="190"/>
    </row>
    <row r="622" spans="1:20" ht="53.4" thickBot="1">
      <c r="A622" s="58" t="str">
        <f t="shared" si="9"/>
        <v>b1111</v>
      </c>
      <c r="B622" s="29" t="s">
        <v>24</v>
      </c>
      <c r="C622" s="30" t="s">
        <v>17</v>
      </c>
      <c r="D622" s="32" t="s">
        <v>116</v>
      </c>
      <c r="E622" s="20" t="s">
        <v>138</v>
      </c>
      <c r="F622" s="20">
        <v>0.28999999999999998</v>
      </c>
      <c r="G622" s="20">
        <v>0.28000000000000003</v>
      </c>
      <c r="H622" s="20">
        <v>0.97</v>
      </c>
      <c r="I622" s="20">
        <v>0.09</v>
      </c>
      <c r="J622" s="20">
        <v>0.12</v>
      </c>
      <c r="K622" s="20">
        <v>1.7399</v>
      </c>
      <c r="L622" s="16"/>
      <c r="M622" s="16"/>
      <c r="N622" s="16"/>
      <c r="O622" s="16"/>
      <c r="P622" s="16"/>
      <c r="Q622" s="16"/>
      <c r="R622" s="16"/>
      <c r="S622" s="22"/>
      <c r="T622" s="190"/>
    </row>
    <row r="623" spans="1:20" ht="40.200000000000003" thickBot="1">
      <c r="A623" s="58" t="str">
        <f t="shared" si="9"/>
        <v>白棋1</v>
      </c>
      <c r="B623" s="29" t="s">
        <v>24</v>
      </c>
      <c r="C623" s="30" t="s">
        <v>17</v>
      </c>
      <c r="D623" s="32" t="s">
        <v>116</v>
      </c>
      <c r="E623" s="20" t="s">
        <v>136</v>
      </c>
      <c r="F623" s="20">
        <v>0.28999999999999998</v>
      </c>
      <c r="G623" s="20">
        <v>0.33</v>
      </c>
      <c r="H623" s="20">
        <v>0.97</v>
      </c>
      <c r="I623" s="20">
        <v>0.09</v>
      </c>
      <c r="J623" s="20">
        <v>7.0000000000000007E-2</v>
      </c>
      <c r="K623" s="20">
        <v>1.7385999999999999</v>
      </c>
      <c r="L623" s="16"/>
      <c r="M623" s="16"/>
      <c r="N623" s="16"/>
      <c r="O623" s="16"/>
      <c r="P623" s="16"/>
      <c r="Q623" s="16"/>
      <c r="R623" s="16"/>
      <c r="S623" s="22"/>
      <c r="T623" s="190"/>
    </row>
    <row r="624" spans="1:20" ht="40.200000000000003" thickBot="1">
      <c r="A624" s="58" t="str">
        <f t="shared" si="9"/>
        <v>bb1</v>
      </c>
      <c r="B624" s="29" t="s">
        <v>24</v>
      </c>
      <c r="C624" s="30" t="s">
        <v>17</v>
      </c>
      <c r="D624" s="32" t="s">
        <v>116</v>
      </c>
      <c r="E624" s="20" t="s">
        <v>124</v>
      </c>
      <c r="F624" s="20">
        <v>0.28999999999999998</v>
      </c>
      <c r="G624" s="20">
        <v>0.3</v>
      </c>
      <c r="H624" s="20">
        <v>0.97</v>
      </c>
      <c r="I624" s="20">
        <v>0.09</v>
      </c>
      <c r="J624" s="20">
        <v>0.08</v>
      </c>
      <c r="K624" s="20">
        <v>1.7274</v>
      </c>
      <c r="L624" s="16"/>
      <c r="M624" s="16"/>
      <c r="N624" s="16"/>
      <c r="O624" s="16"/>
      <c r="P624" s="16"/>
      <c r="Q624" s="16"/>
      <c r="R624" s="16"/>
      <c r="S624" s="22"/>
      <c r="T624" s="190"/>
    </row>
    <row r="625" spans="1:20" ht="53.4" thickBot="1">
      <c r="A625" s="58" t="str">
        <f t="shared" si="9"/>
        <v>BLLL1</v>
      </c>
      <c r="B625" s="29" t="s">
        <v>24</v>
      </c>
      <c r="C625" s="30" t="s">
        <v>17</v>
      </c>
      <c r="D625" s="32" t="s">
        <v>116</v>
      </c>
      <c r="E625" s="20" t="s">
        <v>190</v>
      </c>
      <c r="F625" s="20">
        <v>0.28999999999999998</v>
      </c>
      <c r="G625" s="20">
        <v>0.26</v>
      </c>
      <c r="H625" s="20">
        <v>0.97</v>
      </c>
      <c r="I625" s="20">
        <v>0.09</v>
      </c>
      <c r="J625" s="20">
        <v>0.12</v>
      </c>
      <c r="K625" s="20">
        <v>1.7237</v>
      </c>
      <c r="L625" s="16"/>
      <c r="M625" s="16"/>
      <c r="N625" s="16"/>
      <c r="O625" s="16"/>
      <c r="P625" s="16"/>
      <c r="Q625" s="16"/>
      <c r="R625" s="16"/>
      <c r="S625" s="22"/>
      <c r="T625" s="190"/>
    </row>
    <row r="626" spans="1:20" ht="27" thickBot="1">
      <c r="A626" s="58" t="str">
        <f t="shared" si="9"/>
        <v>白领22</v>
      </c>
      <c r="B626" s="29" t="s">
        <v>24</v>
      </c>
      <c r="C626" s="30" t="s">
        <v>17</v>
      </c>
      <c r="D626" s="32" t="s">
        <v>116</v>
      </c>
      <c r="E626" s="20" t="s">
        <v>185</v>
      </c>
      <c r="F626" s="20">
        <v>0.28999999999999998</v>
      </c>
      <c r="G626" s="20">
        <v>0.23</v>
      </c>
      <c r="H626" s="20">
        <v>0.89</v>
      </c>
      <c r="I626" s="20">
        <v>0.17</v>
      </c>
      <c r="J626" s="20">
        <v>0.11</v>
      </c>
      <c r="K626" s="20">
        <v>1.6916</v>
      </c>
      <c r="L626" s="16"/>
      <c r="M626" s="16"/>
      <c r="N626" s="16"/>
      <c r="O626" s="16"/>
      <c r="P626" s="16"/>
      <c r="Q626" s="16"/>
      <c r="R626" s="16"/>
      <c r="S626" s="22"/>
      <c r="T626" s="190"/>
    </row>
    <row r="627" spans="1:20" ht="53.4" thickBot="1">
      <c r="A627" s="58" t="str">
        <f t="shared" si="9"/>
        <v>白二</v>
      </c>
      <c r="B627" s="29" t="s">
        <v>24</v>
      </c>
      <c r="C627" s="30" t="s">
        <v>17</v>
      </c>
      <c r="D627" s="32" t="s">
        <v>116</v>
      </c>
      <c r="E627" s="20" t="s">
        <v>137</v>
      </c>
      <c r="F627" s="20">
        <v>0.28999999999999998</v>
      </c>
      <c r="G627" s="20">
        <v>0.27</v>
      </c>
      <c r="H627" s="20">
        <v>0.89</v>
      </c>
      <c r="I627" s="20">
        <v>0.09</v>
      </c>
      <c r="J627" s="20">
        <v>0.12</v>
      </c>
      <c r="K627" s="20">
        <v>1.6607000000000001</v>
      </c>
      <c r="L627" s="16"/>
      <c r="M627" s="16"/>
      <c r="N627" s="16"/>
      <c r="O627" s="16"/>
      <c r="P627" s="16"/>
      <c r="Q627" s="16"/>
      <c r="R627" s="16"/>
      <c r="S627" s="22"/>
      <c r="T627" s="190"/>
    </row>
    <row r="628" spans="1:20" ht="40.200000000000003" thickBot="1">
      <c r="A628" s="58" t="str">
        <f t="shared" si="9"/>
        <v>bb2</v>
      </c>
      <c r="B628" s="29" t="s">
        <v>24</v>
      </c>
      <c r="C628" s="30" t="s">
        <v>17</v>
      </c>
      <c r="D628" s="32" t="s">
        <v>116</v>
      </c>
      <c r="E628" s="20" t="s">
        <v>142</v>
      </c>
      <c r="F628" s="20">
        <v>0.28999999999999998</v>
      </c>
      <c r="G628" s="20">
        <v>0.3</v>
      </c>
      <c r="H628" s="20">
        <v>0.89</v>
      </c>
      <c r="I628" s="20">
        <v>0.09</v>
      </c>
      <c r="J628" s="20">
        <v>0.09</v>
      </c>
      <c r="K628" s="20">
        <v>1.6605000000000001</v>
      </c>
      <c r="L628" s="16"/>
      <c r="M628" s="16"/>
      <c r="N628" s="16"/>
      <c r="O628" s="16"/>
      <c r="P628" s="16"/>
      <c r="Q628" s="16"/>
      <c r="R628" s="16"/>
      <c r="S628" s="22"/>
      <c r="T628" s="190"/>
    </row>
    <row r="629" spans="1:20" ht="40.200000000000003" thickBot="1">
      <c r="A629" s="58" t="str">
        <f t="shared" si="9"/>
        <v>1白领</v>
      </c>
      <c r="B629" s="29" t="s">
        <v>24</v>
      </c>
      <c r="C629" s="30" t="s">
        <v>17</v>
      </c>
      <c r="D629" s="32" t="s">
        <v>116</v>
      </c>
      <c r="E629" s="20" t="s">
        <v>186</v>
      </c>
      <c r="F629" s="20">
        <v>0.28999999999999998</v>
      </c>
      <c r="G629" s="20">
        <v>0.11</v>
      </c>
      <c r="H629" s="20">
        <v>0.97</v>
      </c>
      <c r="I629" s="20">
        <v>0.17</v>
      </c>
      <c r="J629" s="20">
        <v>0.11</v>
      </c>
      <c r="K629" s="20">
        <v>1.6476</v>
      </c>
      <c r="L629" s="16"/>
      <c r="M629" s="16"/>
      <c r="N629" s="16"/>
      <c r="O629" s="16"/>
      <c r="P629" s="16"/>
      <c r="Q629" s="16"/>
      <c r="R629" s="16"/>
      <c r="S629" s="22"/>
      <c r="T629" s="190"/>
    </row>
    <row r="630" spans="1:20" ht="53.4" thickBot="1">
      <c r="A630" s="58" t="str">
        <f t="shared" si="9"/>
        <v>白一</v>
      </c>
      <c r="B630" s="29" t="s">
        <v>24</v>
      </c>
      <c r="C630" s="30" t="s">
        <v>17</v>
      </c>
      <c r="D630" s="32" t="s">
        <v>116</v>
      </c>
      <c r="E630" s="20" t="s">
        <v>145</v>
      </c>
      <c r="F630" s="20">
        <v>0.28999999999999998</v>
      </c>
      <c r="G630" s="20">
        <v>0.22</v>
      </c>
      <c r="H630" s="20">
        <v>0.97</v>
      </c>
      <c r="I630" s="20">
        <v>0.09</v>
      </c>
      <c r="J630" s="20">
        <v>0.06</v>
      </c>
      <c r="K630" s="20">
        <v>1.6294999999999999</v>
      </c>
      <c r="L630" s="16"/>
      <c r="M630" s="16"/>
      <c r="N630" s="16"/>
      <c r="O630" s="16"/>
      <c r="P630" s="16"/>
      <c r="Q630" s="16"/>
      <c r="R630" s="16"/>
      <c r="S630" s="22"/>
      <c r="T630" s="190"/>
    </row>
    <row r="631" spans="1:20" ht="53.4" thickBot="1">
      <c r="A631" s="58" t="str">
        <f t="shared" si="9"/>
        <v>b1121</v>
      </c>
      <c r="B631" s="29" t="s">
        <v>24</v>
      </c>
      <c r="C631" s="30" t="s">
        <v>17</v>
      </c>
      <c r="D631" s="32" t="s">
        <v>116</v>
      </c>
      <c r="E631" s="20" t="s">
        <v>141</v>
      </c>
      <c r="F631" s="20">
        <v>0.28999999999999998</v>
      </c>
      <c r="G631" s="20">
        <v>0.21</v>
      </c>
      <c r="H631" s="20">
        <v>0.97</v>
      </c>
      <c r="I631" s="20">
        <v>0.09</v>
      </c>
      <c r="J631" s="20">
        <v>0.05</v>
      </c>
      <c r="K631" s="20">
        <v>1.611</v>
      </c>
      <c r="L631" s="16"/>
      <c r="M631" s="16"/>
      <c r="N631" s="16"/>
      <c r="O631" s="16"/>
      <c r="P631" s="16"/>
      <c r="Q631" s="16"/>
      <c r="R631" s="16"/>
      <c r="S631" s="22"/>
      <c r="T631" s="190"/>
    </row>
    <row r="632" spans="1:20" ht="40.200000000000003" thickBot="1">
      <c r="A632" s="58" t="str">
        <f t="shared" si="9"/>
        <v>BL2</v>
      </c>
      <c r="B632" s="29" t="s">
        <v>24</v>
      </c>
      <c r="C632" s="30" t="s">
        <v>17</v>
      </c>
      <c r="D632" s="32" t="s">
        <v>116</v>
      </c>
      <c r="E632" s="20" t="s">
        <v>135</v>
      </c>
      <c r="F632" s="20">
        <v>0.28999999999999998</v>
      </c>
      <c r="G632" s="20">
        <v>0.17</v>
      </c>
      <c r="H632" s="20">
        <v>0.97</v>
      </c>
      <c r="I632" s="20">
        <v>0.09</v>
      </c>
      <c r="J632" s="20">
        <v>0.05</v>
      </c>
      <c r="K632" s="20">
        <v>1.5644</v>
      </c>
      <c r="L632" s="16"/>
      <c r="M632" s="16"/>
      <c r="N632" s="16"/>
      <c r="O632" s="16"/>
      <c r="P632" s="16"/>
      <c r="Q632" s="16"/>
      <c r="R632" s="16"/>
      <c r="S632" s="22"/>
      <c r="T632" s="190"/>
    </row>
    <row r="633" spans="1:20" ht="40.200000000000003" thickBot="1">
      <c r="A633" s="58" t="str">
        <f t="shared" si="9"/>
        <v>乙12</v>
      </c>
      <c r="B633" s="29" t="s">
        <v>24</v>
      </c>
      <c r="C633" s="30" t="s">
        <v>17</v>
      </c>
      <c r="D633" s="32" t="s">
        <v>116</v>
      </c>
      <c r="E633" s="20" t="s">
        <v>140</v>
      </c>
      <c r="F633" s="20">
        <v>0.28999999999999998</v>
      </c>
      <c r="G633" s="20">
        <v>0.17</v>
      </c>
      <c r="H633" s="20">
        <v>0.97</v>
      </c>
      <c r="I633" s="20">
        <v>0.09</v>
      </c>
      <c r="J633" s="20">
        <v>0.05</v>
      </c>
      <c r="K633" s="20">
        <v>1.5612999999999999</v>
      </c>
      <c r="L633" s="16"/>
      <c r="M633" s="16"/>
      <c r="N633" s="16"/>
      <c r="O633" s="16"/>
      <c r="P633" s="16"/>
      <c r="Q633" s="16"/>
      <c r="R633" s="16"/>
      <c r="S633" s="22"/>
      <c r="T633" s="190"/>
    </row>
    <row r="634" spans="1:20" ht="40.200000000000003" thickBot="1">
      <c r="A634" s="58" t="str">
        <f t="shared" si="9"/>
        <v>2白</v>
      </c>
      <c r="B634" s="29" t="s">
        <v>24</v>
      </c>
      <c r="C634" s="30" t="s">
        <v>17</v>
      </c>
      <c r="D634" s="32" t="s">
        <v>116</v>
      </c>
      <c r="E634" s="20" t="s">
        <v>191</v>
      </c>
      <c r="F634" s="20">
        <v>0.28999999999999998</v>
      </c>
      <c r="G634" s="20">
        <v>0.08</v>
      </c>
      <c r="H634" s="20">
        <v>0.97</v>
      </c>
      <c r="I634" s="20">
        <v>0.09</v>
      </c>
      <c r="J634" s="20">
        <v>0.12</v>
      </c>
      <c r="K634" s="20">
        <v>1.5398000000000001</v>
      </c>
      <c r="L634" s="16"/>
      <c r="M634" s="16"/>
      <c r="N634" s="16"/>
      <c r="O634" s="16"/>
      <c r="P634" s="16"/>
      <c r="Q634" s="16"/>
      <c r="R634" s="16"/>
      <c r="S634" s="22"/>
      <c r="T634" s="190"/>
    </row>
    <row r="635" spans="1:20" ht="53.4" thickBot="1">
      <c r="A635" s="58" t="str">
        <f t="shared" si="9"/>
        <v>b113</v>
      </c>
      <c r="B635" s="29" t="s">
        <v>24</v>
      </c>
      <c r="C635" s="30" t="s">
        <v>17</v>
      </c>
      <c r="D635" s="32" t="s">
        <v>116</v>
      </c>
      <c r="E635" s="20" t="s">
        <v>143</v>
      </c>
      <c r="F635" s="20">
        <v>0.28999999999999998</v>
      </c>
      <c r="G635" s="20">
        <v>0.21</v>
      </c>
      <c r="H635" s="20">
        <v>0.89</v>
      </c>
      <c r="I635" s="20">
        <v>0.09</v>
      </c>
      <c r="J635" s="20">
        <v>0.05</v>
      </c>
      <c r="K635" s="20">
        <v>1.5324</v>
      </c>
      <c r="L635" s="16"/>
      <c r="M635" s="16"/>
      <c r="N635" s="16"/>
      <c r="O635" s="16"/>
      <c r="P635" s="16"/>
      <c r="Q635" s="16"/>
      <c r="R635" s="16"/>
      <c r="S635" s="22"/>
      <c r="T635" s="190"/>
    </row>
    <row r="636" spans="1:20" ht="27" thickBot="1">
      <c r="A636" s="58" t="str">
        <f t="shared" si="9"/>
        <v>白2</v>
      </c>
      <c r="B636" s="29" t="s">
        <v>24</v>
      </c>
      <c r="C636" s="30" t="s">
        <v>17</v>
      </c>
      <c r="D636" s="32" t="s">
        <v>116</v>
      </c>
      <c r="E636" s="20" t="s">
        <v>151</v>
      </c>
      <c r="F636" s="20">
        <v>0.28999999999999998</v>
      </c>
      <c r="G636" s="20">
        <v>0.12</v>
      </c>
      <c r="H636" s="20">
        <v>0.89</v>
      </c>
      <c r="I636" s="20">
        <v>0.09</v>
      </c>
      <c r="J636" s="20">
        <v>0.12</v>
      </c>
      <c r="K636" s="20">
        <v>1.5085999999999999</v>
      </c>
      <c r="L636" s="16"/>
      <c r="M636" s="16"/>
      <c r="N636" s="16"/>
      <c r="O636" s="16"/>
      <c r="P636" s="16"/>
      <c r="Q636" s="16"/>
      <c r="R636" s="16"/>
      <c r="S636" s="22"/>
      <c r="T636" s="190"/>
    </row>
    <row r="637" spans="1:20" ht="27" thickBot="1">
      <c r="A637" s="58" t="str">
        <f t="shared" si="9"/>
        <v>bl3</v>
      </c>
      <c r="B637" s="29" t="s">
        <v>24</v>
      </c>
      <c r="C637" s="30" t="s">
        <v>17</v>
      </c>
      <c r="D637" s="32" t="s">
        <v>116</v>
      </c>
      <c r="E637" s="20" t="s">
        <v>189</v>
      </c>
      <c r="F637" s="20">
        <v>0.28999999999999998</v>
      </c>
      <c r="G637" s="20">
        <v>0.08</v>
      </c>
      <c r="H637" s="20">
        <v>0.89</v>
      </c>
      <c r="I637" s="20">
        <v>0.17</v>
      </c>
      <c r="J637" s="20">
        <v>0.05</v>
      </c>
      <c r="K637" s="20">
        <v>1.49</v>
      </c>
      <c r="L637" s="16"/>
      <c r="M637" s="16"/>
      <c r="N637" s="16"/>
      <c r="O637" s="16"/>
      <c r="P637" s="16"/>
      <c r="Q637" s="16"/>
      <c r="R637" s="16"/>
      <c r="S637" s="22"/>
      <c r="T637" s="190"/>
    </row>
    <row r="638" spans="1:20" ht="40.200000000000003" thickBot="1">
      <c r="A638" s="58" t="str">
        <f t="shared" si="9"/>
        <v>BL3a</v>
      </c>
      <c r="B638" s="29" t="s">
        <v>24</v>
      </c>
      <c r="C638" s="30" t="s">
        <v>17</v>
      </c>
      <c r="D638" s="32" t="s">
        <v>116</v>
      </c>
      <c r="E638" s="20" t="s">
        <v>150</v>
      </c>
      <c r="F638" s="20">
        <v>0.28999999999999998</v>
      </c>
      <c r="G638" s="20">
        <v>0.17</v>
      </c>
      <c r="H638" s="20">
        <v>0.89</v>
      </c>
      <c r="I638" s="20">
        <v>0.09</v>
      </c>
      <c r="J638" s="20">
        <v>0.05</v>
      </c>
      <c r="K638" s="20">
        <v>1.4879</v>
      </c>
      <c r="L638" s="16"/>
      <c r="M638" s="16"/>
      <c r="N638" s="16"/>
      <c r="O638" s="16"/>
      <c r="P638" s="16"/>
      <c r="Q638" s="16"/>
      <c r="R638" s="16"/>
      <c r="S638" s="22"/>
      <c r="T638" s="190"/>
    </row>
    <row r="639" spans="1:20" ht="27" thickBot="1">
      <c r="A639" s="58" t="str">
        <f t="shared" si="9"/>
        <v>白1</v>
      </c>
      <c r="B639" s="29" t="s">
        <v>24</v>
      </c>
      <c r="C639" s="30" t="s">
        <v>17</v>
      </c>
      <c r="D639" s="32" t="s">
        <v>116</v>
      </c>
      <c r="E639" s="20" t="s">
        <v>146</v>
      </c>
      <c r="F639" s="20">
        <v>0.28999999999999998</v>
      </c>
      <c r="G639" s="20">
        <v>0.08</v>
      </c>
      <c r="H639" s="20">
        <v>0.97</v>
      </c>
      <c r="I639" s="20">
        <v>0.09</v>
      </c>
      <c r="J639" s="20">
        <v>0.05</v>
      </c>
      <c r="K639" s="20">
        <v>1.4775</v>
      </c>
      <c r="L639" s="16"/>
      <c r="M639" s="16"/>
      <c r="N639" s="16"/>
      <c r="O639" s="16"/>
      <c r="P639" s="16"/>
      <c r="Q639" s="16"/>
      <c r="R639" s="16"/>
      <c r="S639" s="22"/>
      <c r="T639" s="190"/>
    </row>
    <row r="640" spans="1:20" ht="40.200000000000003" thickBot="1">
      <c r="A640" s="58" t="str">
        <f t="shared" si="9"/>
        <v>1白</v>
      </c>
      <c r="B640" s="29" t="s">
        <v>24</v>
      </c>
      <c r="C640" s="30" t="s">
        <v>17</v>
      </c>
      <c r="D640" s="32" t="s">
        <v>116</v>
      </c>
      <c r="E640" s="20" t="s">
        <v>192</v>
      </c>
      <c r="F640" s="20">
        <v>0.28999999999999998</v>
      </c>
      <c r="G640" s="20">
        <v>0</v>
      </c>
      <c r="H640" s="20">
        <v>0.97</v>
      </c>
      <c r="I640" s="20">
        <v>0.09</v>
      </c>
      <c r="J640" s="20">
        <v>0.1</v>
      </c>
      <c r="K640" s="20">
        <v>1.4411</v>
      </c>
      <c r="L640" s="16"/>
      <c r="M640" s="16"/>
      <c r="N640" s="16"/>
      <c r="O640" s="16"/>
      <c r="P640" s="16"/>
      <c r="Q640" s="16"/>
      <c r="R640" s="16"/>
      <c r="S640" s="22"/>
      <c r="T640" s="190"/>
    </row>
    <row r="641" spans="1:20" ht="53.4" thickBot="1">
      <c r="A641" s="58" t="str">
        <f t="shared" si="9"/>
        <v>bbb2</v>
      </c>
      <c r="B641" s="29" t="s">
        <v>24</v>
      </c>
      <c r="C641" s="30" t="s">
        <v>17</v>
      </c>
      <c r="D641" s="32" t="s">
        <v>116</v>
      </c>
      <c r="E641" s="20" t="s">
        <v>147</v>
      </c>
      <c r="F641" s="20">
        <v>0.28999999999999998</v>
      </c>
      <c r="G641" s="20">
        <v>0</v>
      </c>
      <c r="H641" s="20">
        <v>0.97</v>
      </c>
      <c r="I641" s="20">
        <v>0.09</v>
      </c>
      <c r="J641" s="20">
        <v>0.1</v>
      </c>
      <c r="K641" s="20">
        <v>1.4388000000000001</v>
      </c>
      <c r="L641" s="16"/>
      <c r="M641" s="16"/>
      <c r="N641" s="16"/>
      <c r="O641" s="16"/>
      <c r="P641" s="16"/>
      <c r="Q641" s="16"/>
      <c r="R641" s="16"/>
      <c r="S641" s="22"/>
      <c r="T641" s="190"/>
    </row>
    <row r="642" spans="1:20" ht="40.200000000000003" thickBot="1">
      <c r="A642" s="58" t="str">
        <f t="shared" si="9"/>
        <v>2blbl</v>
      </c>
      <c r="B642" s="29" t="s">
        <v>24</v>
      </c>
      <c r="C642" s="30" t="s">
        <v>17</v>
      </c>
      <c r="D642" s="32" t="s">
        <v>116</v>
      </c>
      <c r="E642" s="20" t="s">
        <v>188</v>
      </c>
      <c r="F642" s="20">
        <v>0.28999999999999998</v>
      </c>
      <c r="G642" s="20">
        <v>0</v>
      </c>
      <c r="H642" s="20">
        <v>0.97</v>
      </c>
      <c r="I642" s="20">
        <v>0.17</v>
      </c>
      <c r="J642" s="20">
        <v>0</v>
      </c>
      <c r="K642" s="20">
        <v>1.4294</v>
      </c>
      <c r="L642" s="16"/>
      <c r="M642" s="16"/>
      <c r="N642" s="16"/>
      <c r="O642" s="16"/>
      <c r="P642" s="16"/>
      <c r="Q642" s="16"/>
      <c r="R642" s="16"/>
      <c r="S642" s="22"/>
      <c r="T642" s="190"/>
    </row>
    <row r="643" spans="1:20" ht="53.4" thickBot="1">
      <c r="A643" s="58" t="str">
        <f t="shared" si="9"/>
        <v>BLLL2</v>
      </c>
      <c r="B643" s="29" t="s">
        <v>24</v>
      </c>
      <c r="C643" s="30" t="s">
        <v>17</v>
      </c>
      <c r="D643" s="32" t="s">
        <v>116</v>
      </c>
      <c r="E643" s="20" t="s">
        <v>193</v>
      </c>
      <c r="F643" s="20">
        <v>0.28999999999999998</v>
      </c>
      <c r="G643" s="20">
        <v>0</v>
      </c>
      <c r="H643" s="20">
        <v>0.97</v>
      </c>
      <c r="I643" s="20">
        <v>0.09</v>
      </c>
      <c r="J643" s="20">
        <v>0.05</v>
      </c>
      <c r="K643" s="20">
        <v>1.3927</v>
      </c>
      <c r="L643" s="16"/>
      <c r="M643" s="16"/>
      <c r="N643" s="16"/>
      <c r="O643" s="16"/>
      <c r="P643" s="16"/>
      <c r="Q643" s="16"/>
      <c r="R643" s="16"/>
      <c r="S643" s="22"/>
      <c r="T643" s="190"/>
    </row>
    <row r="644" spans="1:20" ht="40.200000000000003" thickBot="1">
      <c r="A644" s="58" t="str">
        <f t="shared" si="9"/>
        <v>22</v>
      </c>
      <c r="B644" s="29" t="s">
        <v>24</v>
      </c>
      <c r="C644" s="30" t="s">
        <v>17</v>
      </c>
      <c r="D644" s="32" t="s">
        <v>116</v>
      </c>
      <c r="E644" s="20" t="s">
        <v>211</v>
      </c>
      <c r="F644" s="20">
        <v>0.28999999999999998</v>
      </c>
      <c r="G644" s="20">
        <v>0</v>
      </c>
      <c r="H644" s="20">
        <v>0.97</v>
      </c>
      <c r="I644" s="20">
        <v>0.09</v>
      </c>
      <c r="J644" s="20">
        <v>0.05</v>
      </c>
      <c r="K644" s="20">
        <v>1.3927</v>
      </c>
      <c r="L644" s="16"/>
      <c r="M644" s="16"/>
      <c r="N644" s="16"/>
      <c r="O644" s="16"/>
      <c r="P644" s="16"/>
      <c r="Q644" s="16"/>
      <c r="R644" s="16"/>
      <c r="S644" s="22"/>
      <c r="T644" s="190"/>
    </row>
    <row r="645" spans="1:20" ht="27" thickBot="1">
      <c r="A645" s="58" t="str">
        <f t="shared" si="9"/>
        <v>白领B</v>
      </c>
      <c r="B645" s="29" t="s">
        <v>24</v>
      </c>
      <c r="C645" s="30" t="s">
        <v>17</v>
      </c>
      <c r="D645" s="32" t="s">
        <v>116</v>
      </c>
      <c r="E645" s="20" t="s">
        <v>194</v>
      </c>
      <c r="F645" s="20">
        <v>0.28999999999999998</v>
      </c>
      <c r="G645" s="20">
        <v>0</v>
      </c>
      <c r="H645" s="20">
        <v>0.97</v>
      </c>
      <c r="I645" s="20">
        <v>0.09</v>
      </c>
      <c r="J645" s="20">
        <v>0.05</v>
      </c>
      <c r="K645" s="20">
        <v>1.3907</v>
      </c>
      <c r="L645" s="16"/>
      <c r="M645" s="16"/>
      <c r="N645" s="16"/>
      <c r="O645" s="16"/>
      <c r="P645" s="16"/>
      <c r="Q645" s="16"/>
      <c r="R645" s="16"/>
      <c r="S645" s="22"/>
      <c r="T645" s="190"/>
    </row>
    <row r="646" spans="1:20" ht="40.200000000000003" thickBot="1">
      <c r="A646" s="58" t="str">
        <f t="shared" si="9"/>
        <v>白兰2</v>
      </c>
      <c r="B646" s="29" t="s">
        <v>24</v>
      </c>
      <c r="C646" s="30" t="s">
        <v>17</v>
      </c>
      <c r="D646" s="32" t="s">
        <v>116</v>
      </c>
      <c r="E646" s="59" t="s">
        <v>149</v>
      </c>
      <c r="F646" s="20">
        <v>0.28999999999999998</v>
      </c>
      <c r="G646" s="20">
        <v>0</v>
      </c>
      <c r="H646" s="20">
        <v>0.97</v>
      </c>
      <c r="I646" s="20">
        <v>0.09</v>
      </c>
      <c r="J646" s="20">
        <v>0.05</v>
      </c>
      <c r="K646" s="20">
        <v>1.3886000000000001</v>
      </c>
      <c r="L646" s="16"/>
      <c r="M646" s="16"/>
      <c r="N646" s="16"/>
      <c r="O646" s="16"/>
      <c r="P646" s="16"/>
      <c r="Q646" s="16"/>
      <c r="R646" s="16"/>
      <c r="S646" s="22"/>
      <c r="T646" s="190"/>
    </row>
    <row r="647" spans="1:20" ht="40.200000000000003" thickBot="1">
      <c r="A647" s="58" t="str">
        <f t="shared" si="9"/>
        <v>22领白</v>
      </c>
      <c r="B647" s="29" t="s">
        <v>24</v>
      </c>
      <c r="C647" s="30" t="s">
        <v>17</v>
      </c>
      <c r="D647" s="32" t="s">
        <v>116</v>
      </c>
      <c r="E647" s="20" t="s">
        <v>148</v>
      </c>
      <c r="F647" s="20">
        <v>0.28999999999999998</v>
      </c>
      <c r="G647" s="20">
        <v>0</v>
      </c>
      <c r="H647" s="20">
        <v>0.97</v>
      </c>
      <c r="I647" s="20">
        <v>0.09</v>
      </c>
      <c r="J647" s="20">
        <v>0.04</v>
      </c>
      <c r="K647" s="20">
        <v>1.3858999999999999</v>
      </c>
      <c r="L647" s="16"/>
      <c r="M647" s="16"/>
      <c r="N647" s="16"/>
      <c r="O647" s="16"/>
      <c r="P647" s="16"/>
      <c r="Q647" s="16"/>
      <c r="R647" s="16"/>
      <c r="S647" s="22"/>
      <c r="T647" s="190"/>
    </row>
    <row r="648" spans="1:20" ht="53.4" thickBot="1">
      <c r="A648" s="58" t="str">
        <f t="shared" si="9"/>
        <v>bbb3</v>
      </c>
      <c r="B648" s="29" t="s">
        <v>24</v>
      </c>
      <c r="C648" s="30" t="s">
        <v>17</v>
      </c>
      <c r="D648" s="32" t="s">
        <v>116</v>
      </c>
      <c r="E648" s="20" t="s">
        <v>152</v>
      </c>
      <c r="F648" s="20">
        <v>0.28999999999999998</v>
      </c>
      <c r="G648" s="20">
        <v>0</v>
      </c>
      <c r="H648" s="20">
        <v>0.89</v>
      </c>
      <c r="I648" s="20">
        <v>0.09</v>
      </c>
      <c r="J648" s="20">
        <v>0.09</v>
      </c>
      <c r="K648" s="20">
        <v>1.357</v>
      </c>
      <c r="L648" s="16"/>
      <c r="M648" s="16"/>
      <c r="N648" s="16"/>
      <c r="O648" s="16"/>
      <c r="P648" s="16"/>
      <c r="Q648" s="16"/>
      <c r="R648" s="16"/>
      <c r="S648" s="22"/>
      <c r="T648" s="190"/>
    </row>
    <row r="649" spans="1:20" ht="40.200000000000003" thickBot="1">
      <c r="A649" s="58" t="str">
        <f t="shared" si="9"/>
        <v>白白3</v>
      </c>
      <c r="B649" s="29" t="s">
        <v>24</v>
      </c>
      <c r="C649" s="30" t="s">
        <v>17</v>
      </c>
      <c r="D649" s="32" t="s">
        <v>116</v>
      </c>
      <c r="E649" s="20" t="s">
        <v>154</v>
      </c>
      <c r="F649" s="20">
        <v>0.28999999999999998</v>
      </c>
      <c r="G649" s="20">
        <v>0.7</v>
      </c>
      <c r="H649" s="20">
        <v>0.22</v>
      </c>
      <c r="I649" s="20">
        <v>0.09</v>
      </c>
      <c r="J649" s="20">
        <v>0.04</v>
      </c>
      <c r="K649" s="20">
        <v>1.343</v>
      </c>
      <c r="L649" s="16"/>
      <c r="M649" s="16"/>
      <c r="N649" s="16"/>
      <c r="O649" s="16"/>
      <c r="P649" s="16"/>
      <c r="Q649" s="16"/>
      <c r="R649" s="16"/>
      <c r="S649" s="22"/>
      <c r="T649" s="190"/>
    </row>
    <row r="650" spans="1:20" ht="40.200000000000003" thickBot="1">
      <c r="A650" s="58" t="str">
        <f t="shared" si="9"/>
        <v>白兰3</v>
      </c>
      <c r="B650" s="29" t="s">
        <v>24</v>
      </c>
      <c r="C650" s="30" t="s">
        <v>17</v>
      </c>
      <c r="D650" s="32" t="s">
        <v>116</v>
      </c>
      <c r="E650" s="59" t="s">
        <v>153</v>
      </c>
      <c r="F650" s="20">
        <v>0.28999999999999998</v>
      </c>
      <c r="G650" s="20">
        <v>0</v>
      </c>
      <c r="H650" s="20">
        <v>0.89</v>
      </c>
      <c r="I650" s="20">
        <v>0.09</v>
      </c>
      <c r="J650" s="20">
        <v>0.04</v>
      </c>
      <c r="K650" s="20">
        <v>1.3099000000000001</v>
      </c>
      <c r="L650" s="16"/>
      <c r="M650" s="16"/>
      <c r="N650" s="16"/>
      <c r="O650" s="16"/>
      <c r="P650" s="16"/>
      <c r="Q650" s="16"/>
      <c r="R650" s="16"/>
      <c r="S650" s="22"/>
      <c r="T650" s="190"/>
    </row>
    <row r="651" spans="1:20" ht="40.200000000000003" thickBot="1">
      <c r="A651" s="58" t="str">
        <f t="shared" si="9"/>
        <v>1商</v>
      </c>
      <c r="B651" s="29" t="s">
        <v>24</v>
      </c>
      <c r="C651" s="30" t="s">
        <v>17</v>
      </c>
      <c r="D651" s="32" t="s">
        <v>155</v>
      </c>
      <c r="E651" s="20" t="s">
        <v>195</v>
      </c>
      <c r="F651" s="20">
        <v>0.25</v>
      </c>
      <c r="G651" s="20">
        <v>0.17</v>
      </c>
      <c r="H651" s="20">
        <v>3.16</v>
      </c>
      <c r="I651" s="20">
        <v>0.22</v>
      </c>
      <c r="J651" s="20">
        <v>0.13</v>
      </c>
      <c r="K651" s="20">
        <v>3.9306000000000001</v>
      </c>
      <c r="L651" s="16"/>
      <c r="M651" s="16"/>
      <c r="N651" s="16"/>
      <c r="O651" s="16"/>
      <c r="P651" s="16"/>
      <c r="Q651" s="16"/>
      <c r="R651" s="16"/>
      <c r="S651" s="22"/>
      <c r="T651" s="190"/>
    </row>
    <row r="652" spans="1:20" ht="27" thickBot="1">
      <c r="A652" s="58" t="str">
        <f t="shared" si="9"/>
        <v>S2</v>
      </c>
      <c r="B652" s="29" t="s">
        <v>24</v>
      </c>
      <c r="C652" s="30" t="s">
        <v>17</v>
      </c>
      <c r="D652" s="32" t="s">
        <v>155</v>
      </c>
      <c r="E652" s="20" t="s">
        <v>156</v>
      </c>
      <c r="F652" s="20">
        <v>0.25</v>
      </c>
      <c r="G652" s="20">
        <v>0.15</v>
      </c>
      <c r="H652" s="20">
        <v>3.16</v>
      </c>
      <c r="I652" s="20">
        <v>0.22</v>
      </c>
      <c r="J652" s="20">
        <v>0.14000000000000001</v>
      </c>
      <c r="K652" s="20">
        <v>3.9157999999999999</v>
      </c>
      <c r="L652" s="16"/>
      <c r="M652" s="16"/>
      <c r="N652" s="16"/>
      <c r="O652" s="16"/>
      <c r="P652" s="16"/>
      <c r="Q652" s="16"/>
      <c r="R652" s="16"/>
      <c r="S652" s="22"/>
      <c r="T652" s="190"/>
    </row>
    <row r="653" spans="1:20" ht="40.200000000000003" thickBot="1">
      <c r="A653" s="58" t="str">
        <f t="shared" ref="A653:A716" si="10">SUBSTITUTE(MID(E653,1,FIND("(",E653)-2)," ","")</f>
        <v>商琴2</v>
      </c>
      <c r="B653" s="29" t="s">
        <v>24</v>
      </c>
      <c r="C653" s="30" t="s">
        <v>17</v>
      </c>
      <c r="D653" s="32" t="s">
        <v>155</v>
      </c>
      <c r="E653" s="20" t="s">
        <v>157</v>
      </c>
      <c r="F653" s="20">
        <v>0.25</v>
      </c>
      <c r="G653" s="20">
        <v>0.43</v>
      </c>
      <c r="H653" s="20">
        <v>2.5299999999999998</v>
      </c>
      <c r="I653" s="20">
        <v>0.22</v>
      </c>
      <c r="J653" s="20">
        <v>0.13</v>
      </c>
      <c r="K653" s="20">
        <v>3.5560999999999998</v>
      </c>
      <c r="L653" s="16"/>
      <c r="M653" s="16"/>
      <c r="N653" s="16"/>
      <c r="O653" s="16"/>
      <c r="P653" s="16"/>
      <c r="Q653" s="16"/>
      <c r="R653" s="16"/>
      <c r="S653" s="22"/>
      <c r="T653" s="190"/>
    </row>
    <row r="654" spans="1:20" ht="27" thickBot="1">
      <c r="A654" s="58" t="str">
        <f t="shared" si="10"/>
        <v>商务22</v>
      </c>
      <c r="B654" s="29" t="s">
        <v>24</v>
      </c>
      <c r="C654" s="30" t="s">
        <v>17</v>
      </c>
      <c r="D654" s="32" t="s">
        <v>155</v>
      </c>
      <c r="E654" s="20" t="s">
        <v>196</v>
      </c>
      <c r="F654" s="20">
        <v>0.25</v>
      </c>
      <c r="G654" s="20">
        <v>7.0000000000000007E-2</v>
      </c>
      <c r="H654" s="20">
        <v>2.5299999999999998</v>
      </c>
      <c r="I654" s="20">
        <v>0.44</v>
      </c>
      <c r="J654" s="20">
        <v>0.11</v>
      </c>
      <c r="K654" s="20">
        <v>3.3997999999999999</v>
      </c>
      <c r="L654" s="16"/>
      <c r="M654" s="16"/>
      <c r="N654" s="16"/>
      <c r="O654" s="16"/>
      <c r="P654" s="16"/>
      <c r="Q654" s="16"/>
      <c r="R654" s="16"/>
      <c r="S654" s="22"/>
      <c r="T654" s="190"/>
    </row>
    <row r="655" spans="1:20" ht="27" thickBot="1">
      <c r="A655" s="58" t="str">
        <f t="shared" si="10"/>
        <v>商务A2</v>
      </c>
      <c r="B655" s="29" t="s">
        <v>24</v>
      </c>
      <c r="C655" s="30" t="s">
        <v>17</v>
      </c>
      <c r="D655" s="32" t="s">
        <v>155</v>
      </c>
      <c r="E655" s="20" t="s">
        <v>198</v>
      </c>
      <c r="F655" s="20">
        <v>0.25</v>
      </c>
      <c r="G655" s="20">
        <v>0.26</v>
      </c>
      <c r="H655" s="20">
        <v>2.5299999999999998</v>
      </c>
      <c r="I655" s="20">
        <v>0.22</v>
      </c>
      <c r="J655" s="20">
        <v>0.1</v>
      </c>
      <c r="K655" s="20">
        <v>3.3597000000000001</v>
      </c>
      <c r="L655" s="16"/>
      <c r="M655" s="16"/>
      <c r="N655" s="16"/>
      <c r="O655" s="16"/>
      <c r="P655" s="16"/>
      <c r="Q655" s="16"/>
      <c r="R655" s="16"/>
      <c r="S655" s="22"/>
      <c r="T655" s="190"/>
    </row>
    <row r="656" spans="1:20" ht="53.4" thickBot="1">
      <c r="A656" s="58" t="str">
        <f t="shared" si="10"/>
        <v>SWWW2</v>
      </c>
      <c r="B656" s="29" t="s">
        <v>24</v>
      </c>
      <c r="C656" s="30" t="s">
        <v>17</v>
      </c>
      <c r="D656" s="32" t="s">
        <v>155</v>
      </c>
      <c r="E656" s="20" t="s">
        <v>197</v>
      </c>
      <c r="F656" s="20">
        <v>0.25</v>
      </c>
      <c r="G656" s="20">
        <v>0.17</v>
      </c>
      <c r="H656" s="20">
        <v>2.5299999999999998</v>
      </c>
      <c r="I656" s="20">
        <v>0.22</v>
      </c>
      <c r="J656" s="20">
        <v>0.11</v>
      </c>
      <c r="K656" s="20">
        <v>3.2831999999999999</v>
      </c>
      <c r="L656" s="16"/>
      <c r="M656" s="16"/>
      <c r="N656" s="16"/>
      <c r="O656" s="16"/>
      <c r="P656" s="16"/>
      <c r="Q656" s="16"/>
      <c r="R656" s="16"/>
      <c r="S656" s="22"/>
      <c r="T656" s="190"/>
    </row>
    <row r="657" spans="1:20" ht="40.200000000000003" thickBot="1">
      <c r="A657" s="58" t="str">
        <f t="shared" si="10"/>
        <v>甲12</v>
      </c>
      <c r="B657" s="29" t="s">
        <v>24</v>
      </c>
      <c r="C657" s="30" t="s">
        <v>17</v>
      </c>
      <c r="D657" s="32" t="s">
        <v>155</v>
      </c>
      <c r="E657" s="20" t="s">
        <v>161</v>
      </c>
      <c r="F657" s="20">
        <v>0.25</v>
      </c>
      <c r="G657" s="20">
        <v>0.1</v>
      </c>
      <c r="H657" s="20">
        <v>2.5299999999999998</v>
      </c>
      <c r="I657" s="20">
        <v>0.22</v>
      </c>
      <c r="J657" s="20">
        <v>0.08</v>
      </c>
      <c r="K657" s="20">
        <v>3.1806000000000001</v>
      </c>
      <c r="L657" s="16"/>
      <c r="M657" s="16"/>
      <c r="N657" s="16"/>
      <c r="O657" s="16"/>
      <c r="P657" s="16"/>
      <c r="Q657" s="16"/>
      <c r="R657" s="16"/>
      <c r="S657" s="22"/>
      <c r="T657" s="190"/>
    </row>
    <row r="658" spans="1:20" ht="27" thickBot="1">
      <c r="A658" s="58" t="str">
        <f t="shared" si="10"/>
        <v>商1</v>
      </c>
      <c r="B658" s="29" t="s">
        <v>24</v>
      </c>
      <c r="C658" s="30" t="s">
        <v>17</v>
      </c>
      <c r="D658" s="32" t="s">
        <v>155</v>
      </c>
      <c r="E658" s="20" t="s">
        <v>160</v>
      </c>
      <c r="F658" s="20">
        <v>0.25</v>
      </c>
      <c r="G658" s="20">
        <v>0.06</v>
      </c>
      <c r="H658" s="20">
        <v>2.5299999999999998</v>
      </c>
      <c r="I658" s="20">
        <v>0.22</v>
      </c>
      <c r="J658" s="20">
        <v>0.11</v>
      </c>
      <c r="K658" s="20">
        <v>3.1610999999999998</v>
      </c>
      <c r="L658" s="16"/>
      <c r="M658" s="16"/>
      <c r="N658" s="16"/>
      <c r="O658" s="16"/>
      <c r="P658" s="16"/>
      <c r="Q658" s="16"/>
      <c r="R658" s="16"/>
      <c r="S658" s="22"/>
      <c r="T658" s="190"/>
    </row>
    <row r="659" spans="1:20" ht="27" thickBot="1">
      <c r="A659" s="58" t="str">
        <f t="shared" si="10"/>
        <v>22312</v>
      </c>
      <c r="B659" s="29" t="s">
        <v>24</v>
      </c>
      <c r="C659" s="30" t="s">
        <v>17</v>
      </c>
      <c r="D659" s="32" t="s">
        <v>155</v>
      </c>
      <c r="E659" s="20" t="s">
        <v>165</v>
      </c>
      <c r="F659" s="20">
        <v>0.25</v>
      </c>
      <c r="G659" s="20">
        <v>1.21</v>
      </c>
      <c r="H659" s="20">
        <v>1.1399999999999999</v>
      </c>
      <c r="I659" s="20">
        <v>0.44</v>
      </c>
      <c r="J659" s="20">
        <v>0.11</v>
      </c>
      <c r="K659" s="20">
        <v>3.1511999999999998</v>
      </c>
      <c r="L659" s="16"/>
      <c r="M659" s="16"/>
      <c r="N659" s="16"/>
      <c r="O659" s="16"/>
      <c r="P659" s="16"/>
      <c r="Q659" s="16"/>
      <c r="R659" s="16"/>
      <c r="S659" s="22"/>
      <c r="T659" s="190"/>
    </row>
    <row r="660" spans="1:20" ht="40.200000000000003" thickBot="1">
      <c r="A660" s="58" t="str">
        <f t="shared" si="10"/>
        <v>商务222</v>
      </c>
      <c r="B660" s="29" t="s">
        <v>24</v>
      </c>
      <c r="C660" s="30" t="s">
        <v>17</v>
      </c>
      <c r="D660" s="32" t="s">
        <v>155</v>
      </c>
      <c r="E660" s="20" t="s">
        <v>163</v>
      </c>
      <c r="F660" s="20">
        <v>0.25</v>
      </c>
      <c r="G660" s="20">
        <v>0.03</v>
      </c>
      <c r="H660" s="20">
        <v>2.5299999999999998</v>
      </c>
      <c r="I660" s="20">
        <v>0.22</v>
      </c>
      <c r="J660" s="20">
        <v>0.1</v>
      </c>
      <c r="K660" s="20">
        <v>3.1324000000000001</v>
      </c>
      <c r="L660" s="16"/>
      <c r="M660" s="16"/>
      <c r="N660" s="16"/>
      <c r="O660" s="16"/>
      <c r="P660" s="16"/>
      <c r="Q660" s="16"/>
      <c r="R660" s="16"/>
      <c r="S660" s="22"/>
      <c r="T660" s="190"/>
    </row>
    <row r="661" spans="1:20" ht="40.200000000000003" thickBot="1">
      <c r="A661" s="58" t="str">
        <f t="shared" si="10"/>
        <v>12</v>
      </c>
      <c r="B661" s="29" t="s">
        <v>24</v>
      </c>
      <c r="C661" s="30" t="s">
        <v>17</v>
      </c>
      <c r="D661" s="32" t="s">
        <v>155</v>
      </c>
      <c r="E661" s="20" t="s">
        <v>212</v>
      </c>
      <c r="F661" s="20">
        <v>0.25</v>
      </c>
      <c r="G661" s="20">
        <v>0</v>
      </c>
      <c r="H661" s="20">
        <v>2.5299999999999998</v>
      </c>
      <c r="I661" s="20">
        <v>0.22</v>
      </c>
      <c r="J661" s="20">
        <v>0.11</v>
      </c>
      <c r="K661" s="20">
        <v>3.1107</v>
      </c>
      <c r="L661" s="16"/>
      <c r="M661" s="16"/>
      <c r="N661" s="16"/>
      <c r="O661" s="16"/>
      <c r="P661" s="16"/>
      <c r="Q661" s="16"/>
      <c r="R661" s="16"/>
      <c r="S661" s="22"/>
      <c r="T661" s="190"/>
    </row>
    <row r="662" spans="1:20" ht="40.200000000000003" thickBot="1">
      <c r="A662" s="58" t="str">
        <f t="shared" si="10"/>
        <v>13</v>
      </c>
      <c r="B662" s="29" t="s">
        <v>24</v>
      </c>
      <c r="C662" s="30" t="s">
        <v>17</v>
      </c>
      <c r="D662" s="32" t="s">
        <v>155</v>
      </c>
      <c r="E662" s="20" t="s">
        <v>213</v>
      </c>
      <c r="F662" s="20">
        <v>0.25</v>
      </c>
      <c r="G662" s="20">
        <v>0</v>
      </c>
      <c r="H662" s="20">
        <v>2.5299999999999998</v>
      </c>
      <c r="I662" s="20">
        <v>0.22</v>
      </c>
      <c r="J662" s="20">
        <v>0.11</v>
      </c>
      <c r="K662" s="20">
        <v>3.1107</v>
      </c>
      <c r="L662" s="16"/>
      <c r="M662" s="16"/>
      <c r="N662" s="16"/>
      <c r="O662" s="16"/>
      <c r="P662" s="16"/>
      <c r="Q662" s="16"/>
      <c r="R662" s="16"/>
      <c r="S662" s="22"/>
      <c r="T662" s="190"/>
    </row>
    <row r="663" spans="1:20" ht="53.4" thickBot="1">
      <c r="A663" s="58" t="str">
        <f t="shared" si="10"/>
        <v>商二</v>
      </c>
      <c r="B663" s="29" t="s">
        <v>24</v>
      </c>
      <c r="C663" s="30" t="s">
        <v>17</v>
      </c>
      <c r="D663" s="32" t="s">
        <v>155</v>
      </c>
      <c r="E663" s="20" t="s">
        <v>164</v>
      </c>
      <c r="F663" s="20">
        <v>0.25</v>
      </c>
      <c r="G663" s="20">
        <v>0</v>
      </c>
      <c r="H663" s="20">
        <v>2.5299999999999998</v>
      </c>
      <c r="I663" s="20">
        <v>0.22</v>
      </c>
      <c r="J663" s="20">
        <v>0.11</v>
      </c>
      <c r="K663" s="20">
        <v>3.1076999999999999</v>
      </c>
      <c r="L663" s="16"/>
      <c r="M663" s="16"/>
      <c r="N663" s="16"/>
      <c r="O663" s="16"/>
      <c r="P663" s="16"/>
      <c r="Q663" s="16"/>
      <c r="R663" s="16"/>
      <c r="S663" s="22"/>
      <c r="T663" s="190"/>
    </row>
    <row r="664" spans="1:20" ht="27" thickBot="1">
      <c r="A664" s="58" t="str">
        <f t="shared" si="10"/>
        <v>商务B</v>
      </c>
      <c r="B664" s="29" t="s">
        <v>24</v>
      </c>
      <c r="C664" s="30" t="s">
        <v>17</v>
      </c>
      <c r="D664" s="32" t="s">
        <v>155</v>
      </c>
      <c r="E664" s="20" t="s">
        <v>199</v>
      </c>
      <c r="F664" s="20">
        <v>0.25</v>
      </c>
      <c r="G664" s="20">
        <v>0</v>
      </c>
      <c r="H664" s="20">
        <v>2.5299999999999998</v>
      </c>
      <c r="I664" s="20">
        <v>0.22</v>
      </c>
      <c r="J664" s="20">
        <v>0.09</v>
      </c>
      <c r="K664" s="20">
        <v>3.0838999999999999</v>
      </c>
      <c r="L664" s="16"/>
      <c r="M664" s="16"/>
      <c r="N664" s="16"/>
      <c r="O664" s="16"/>
      <c r="P664" s="16"/>
      <c r="Q664" s="16"/>
      <c r="R664" s="16"/>
      <c r="S664" s="22"/>
      <c r="T664" s="190"/>
    </row>
    <row r="665" spans="1:20" ht="40.200000000000003" thickBot="1">
      <c r="A665" s="58" t="str">
        <f t="shared" si="10"/>
        <v>ss2</v>
      </c>
      <c r="B665" s="29" t="s">
        <v>24</v>
      </c>
      <c r="C665" s="30" t="s">
        <v>17</v>
      </c>
      <c r="D665" s="32" t="s">
        <v>155</v>
      </c>
      <c r="E665" s="20" t="s">
        <v>159</v>
      </c>
      <c r="F665" s="20">
        <v>0.25</v>
      </c>
      <c r="G665" s="20">
        <v>0</v>
      </c>
      <c r="H665" s="20">
        <v>2.5299999999999998</v>
      </c>
      <c r="I665" s="20">
        <v>0.22</v>
      </c>
      <c r="J665" s="20">
        <v>7.0000000000000007E-2</v>
      </c>
      <c r="K665" s="20">
        <v>3.0695999999999999</v>
      </c>
      <c r="L665" s="16"/>
      <c r="M665" s="16"/>
      <c r="N665" s="16"/>
      <c r="O665" s="16"/>
      <c r="P665" s="16"/>
      <c r="Q665" s="16"/>
      <c r="R665" s="16"/>
      <c r="S665" s="22"/>
      <c r="T665" s="190"/>
    </row>
    <row r="666" spans="1:20" ht="40.200000000000003" thickBot="1">
      <c r="A666" s="58" t="str">
        <f t="shared" si="10"/>
        <v>商物1</v>
      </c>
      <c r="B666" s="29" t="s">
        <v>24</v>
      </c>
      <c r="C666" s="30" t="s">
        <v>17</v>
      </c>
      <c r="D666" s="32" t="s">
        <v>155</v>
      </c>
      <c r="E666" s="20" t="s">
        <v>158</v>
      </c>
      <c r="F666" s="20">
        <v>0.25</v>
      </c>
      <c r="G666" s="20">
        <v>0</v>
      </c>
      <c r="H666" s="20">
        <v>2.5299999999999998</v>
      </c>
      <c r="I666" s="20">
        <v>0.22</v>
      </c>
      <c r="J666" s="20">
        <v>0</v>
      </c>
      <c r="K666" s="20">
        <v>2.9977</v>
      </c>
      <c r="L666" s="16"/>
      <c r="M666" s="16"/>
      <c r="N666" s="16"/>
      <c r="O666" s="16"/>
      <c r="P666" s="16"/>
      <c r="Q666" s="16"/>
      <c r="R666" s="16"/>
      <c r="S666" s="22"/>
      <c r="T666" s="190"/>
    </row>
    <row r="667" spans="1:20" ht="40.200000000000003" thickBot="1">
      <c r="A667" s="58" t="str">
        <f t="shared" si="10"/>
        <v>商商2</v>
      </c>
      <c r="B667" s="29" t="s">
        <v>24</v>
      </c>
      <c r="C667" s="30" t="s">
        <v>17</v>
      </c>
      <c r="D667" s="32" t="s">
        <v>155</v>
      </c>
      <c r="E667" s="20" t="s">
        <v>162</v>
      </c>
      <c r="F667" s="20">
        <v>0.25</v>
      </c>
      <c r="G667" s="20">
        <v>0</v>
      </c>
      <c r="H667" s="20">
        <v>2.5299999999999998</v>
      </c>
      <c r="I667" s="20">
        <v>0.22</v>
      </c>
      <c r="J667" s="20">
        <v>0</v>
      </c>
      <c r="K667" s="20">
        <v>2.9977</v>
      </c>
      <c r="L667" s="16"/>
      <c r="M667" s="16"/>
      <c r="N667" s="16"/>
      <c r="O667" s="16"/>
      <c r="P667" s="16"/>
      <c r="Q667" s="16"/>
      <c r="R667" s="16"/>
      <c r="S667" s="22"/>
      <c r="T667" s="190"/>
    </row>
    <row r="668" spans="1:20" ht="27" thickBot="1">
      <c r="A668" s="58" t="str">
        <f t="shared" si="10"/>
        <v>商113</v>
      </c>
      <c r="B668" s="29" t="s">
        <v>24</v>
      </c>
      <c r="C668" s="30" t="s">
        <v>17</v>
      </c>
      <c r="D668" s="32" t="s">
        <v>155</v>
      </c>
      <c r="E668" s="20" t="s">
        <v>166</v>
      </c>
      <c r="F668" s="20">
        <v>0.28000000000000003</v>
      </c>
      <c r="G668" s="20">
        <v>1.03</v>
      </c>
      <c r="H668" s="20">
        <v>0.76</v>
      </c>
      <c r="I668" s="20">
        <v>0.44</v>
      </c>
      <c r="J668" s="20">
        <v>0.19</v>
      </c>
      <c r="K668" s="20">
        <v>2.6974</v>
      </c>
      <c r="L668" s="16"/>
      <c r="M668" s="16"/>
      <c r="N668" s="16"/>
      <c r="O668" s="16"/>
      <c r="P668" s="16"/>
      <c r="Q668" s="16"/>
      <c r="R668" s="16"/>
      <c r="S668" s="22"/>
      <c r="T668" s="190"/>
    </row>
    <row r="669" spans="1:20" ht="53.4" thickBot="1">
      <c r="A669" s="58" t="str">
        <f t="shared" si="10"/>
        <v>sss1</v>
      </c>
      <c r="B669" s="29" t="s">
        <v>24</v>
      </c>
      <c r="C669" s="30" t="s">
        <v>17</v>
      </c>
      <c r="D669" s="32" t="s">
        <v>155</v>
      </c>
      <c r="E669" s="20" t="s">
        <v>171</v>
      </c>
      <c r="F669" s="20">
        <v>0.25</v>
      </c>
      <c r="G669" s="20">
        <v>1.1299999999999999</v>
      </c>
      <c r="H669" s="20">
        <v>0.76</v>
      </c>
      <c r="I669" s="20">
        <v>0.22</v>
      </c>
      <c r="J669" s="20">
        <v>0.14000000000000001</v>
      </c>
      <c r="K669" s="20">
        <v>2.4979</v>
      </c>
      <c r="L669" s="16"/>
      <c r="M669" s="16"/>
      <c r="N669" s="16"/>
      <c r="O669" s="16"/>
      <c r="P669" s="16"/>
      <c r="Q669" s="16"/>
      <c r="R669" s="16"/>
      <c r="S669" s="22"/>
      <c r="T669" s="190"/>
    </row>
    <row r="670" spans="1:20" ht="40.200000000000003" thickBot="1">
      <c r="A670" s="58" t="str">
        <f t="shared" si="10"/>
        <v>11</v>
      </c>
      <c r="B670" s="29" t="s">
        <v>24</v>
      </c>
      <c r="C670" s="30" t="s">
        <v>17</v>
      </c>
      <c r="D670" s="32" t="s">
        <v>155</v>
      </c>
      <c r="E670" s="20" t="s">
        <v>214</v>
      </c>
      <c r="F670" s="20">
        <v>0.25</v>
      </c>
      <c r="G670" s="20">
        <v>1.1399999999999999</v>
      </c>
      <c r="H670" s="20">
        <v>0.76</v>
      </c>
      <c r="I670" s="20">
        <v>0.22</v>
      </c>
      <c r="J670" s="20">
        <v>0.13</v>
      </c>
      <c r="K670" s="20">
        <v>2.4961000000000002</v>
      </c>
      <c r="L670" s="16"/>
      <c r="M670" s="16"/>
      <c r="N670" s="16"/>
      <c r="O670" s="16"/>
      <c r="P670" s="16"/>
      <c r="Q670" s="16"/>
      <c r="R670" s="16"/>
      <c r="S670" s="22"/>
      <c r="T670" s="190"/>
    </row>
    <row r="671" spans="1:20" ht="53.4" thickBot="1">
      <c r="A671" s="58" t="str">
        <f t="shared" si="10"/>
        <v>商务S1</v>
      </c>
      <c r="B671" s="29" t="s">
        <v>24</v>
      </c>
      <c r="C671" s="30" t="s">
        <v>17</v>
      </c>
      <c r="D671" s="32" t="s">
        <v>155</v>
      </c>
      <c r="E671" s="20" t="s">
        <v>175</v>
      </c>
      <c r="F671" s="20">
        <v>0.25</v>
      </c>
      <c r="G671" s="20">
        <v>1.07</v>
      </c>
      <c r="H671" s="20">
        <v>0.76</v>
      </c>
      <c r="I671" s="20">
        <v>0.22</v>
      </c>
      <c r="J671" s="20">
        <v>0.13</v>
      </c>
      <c r="K671" s="20">
        <v>2.4382999999999999</v>
      </c>
      <c r="L671" s="16"/>
      <c r="M671" s="16"/>
      <c r="N671" s="16"/>
      <c r="O671" s="16"/>
      <c r="P671" s="16"/>
      <c r="Q671" s="16"/>
      <c r="R671" s="16"/>
      <c r="S671" s="22"/>
      <c r="T671" s="190"/>
    </row>
    <row r="672" spans="1:20" ht="40.200000000000003" thickBot="1">
      <c r="A672" s="58" t="str">
        <f t="shared" si="10"/>
        <v>1商务</v>
      </c>
      <c r="B672" s="29" t="s">
        <v>24</v>
      </c>
      <c r="C672" s="30" t="s">
        <v>17</v>
      </c>
      <c r="D672" s="32" t="s">
        <v>155</v>
      </c>
      <c r="E672" s="20" t="s">
        <v>200</v>
      </c>
      <c r="F672" s="20">
        <v>0.25</v>
      </c>
      <c r="G672" s="20">
        <v>0.63</v>
      </c>
      <c r="H672" s="20">
        <v>0.76</v>
      </c>
      <c r="I672" s="20">
        <v>0.44</v>
      </c>
      <c r="J672" s="20">
        <v>0.13</v>
      </c>
      <c r="K672" s="20">
        <v>2.2079</v>
      </c>
      <c r="L672" s="16"/>
      <c r="M672" s="16"/>
      <c r="N672" s="16"/>
      <c r="O672" s="16"/>
      <c r="P672" s="16"/>
      <c r="Q672" s="16"/>
      <c r="R672" s="16"/>
      <c r="S672" s="22"/>
      <c r="T672" s="190"/>
    </row>
    <row r="673" spans="1:20" ht="40.200000000000003" thickBot="1">
      <c r="A673" s="58" t="str">
        <f t="shared" si="10"/>
        <v>商商1</v>
      </c>
      <c r="B673" s="29" t="s">
        <v>24</v>
      </c>
      <c r="C673" s="30" t="s">
        <v>17</v>
      </c>
      <c r="D673" s="32" t="s">
        <v>155</v>
      </c>
      <c r="E673" s="20" t="s">
        <v>167</v>
      </c>
      <c r="F673" s="20">
        <v>0.25</v>
      </c>
      <c r="G673" s="20">
        <v>0.8</v>
      </c>
      <c r="H673" s="20">
        <v>0.76</v>
      </c>
      <c r="I673" s="20">
        <v>0.22</v>
      </c>
      <c r="J673" s="20">
        <v>0.16</v>
      </c>
      <c r="K673" s="20">
        <v>2.1882999999999999</v>
      </c>
      <c r="L673" s="16"/>
      <c r="M673" s="16"/>
      <c r="N673" s="16"/>
      <c r="O673" s="16"/>
      <c r="P673" s="16"/>
      <c r="Q673" s="16"/>
      <c r="R673" s="16"/>
      <c r="S673" s="22"/>
      <c r="T673" s="190"/>
    </row>
    <row r="674" spans="1:20" ht="40.200000000000003" thickBot="1">
      <c r="A674" s="58" t="str">
        <f t="shared" si="10"/>
        <v>甲11</v>
      </c>
      <c r="B674" s="29" t="s">
        <v>24</v>
      </c>
      <c r="C674" s="30" t="s">
        <v>17</v>
      </c>
      <c r="D674" s="32" t="s">
        <v>155</v>
      </c>
      <c r="E674" s="20" t="s">
        <v>172</v>
      </c>
      <c r="F674" s="20">
        <v>0.25</v>
      </c>
      <c r="G674" s="20">
        <v>0.75</v>
      </c>
      <c r="H674" s="20">
        <v>0.76</v>
      </c>
      <c r="I674" s="20">
        <v>0.22</v>
      </c>
      <c r="J674" s="20">
        <v>0.14000000000000001</v>
      </c>
      <c r="K674" s="20">
        <v>2.1217000000000001</v>
      </c>
      <c r="L674" s="16"/>
      <c r="M674" s="16"/>
      <c r="N674" s="16"/>
      <c r="O674" s="16"/>
      <c r="P674" s="16"/>
      <c r="Q674" s="16"/>
      <c r="R674" s="16"/>
      <c r="S674" s="22"/>
      <c r="T674" s="190"/>
    </row>
    <row r="675" spans="1:20" ht="40.200000000000003" thickBot="1">
      <c r="A675" s="58" t="str">
        <f t="shared" si="10"/>
        <v>商梅1</v>
      </c>
      <c r="B675" s="29" t="s">
        <v>24</v>
      </c>
      <c r="C675" s="30" t="s">
        <v>17</v>
      </c>
      <c r="D675" s="32" t="s">
        <v>155</v>
      </c>
      <c r="E675" s="59" t="s">
        <v>173</v>
      </c>
      <c r="F675" s="20">
        <v>0.25</v>
      </c>
      <c r="G675" s="20">
        <v>0.72</v>
      </c>
      <c r="H675" s="20">
        <v>0.76</v>
      </c>
      <c r="I675" s="20">
        <v>0.22</v>
      </c>
      <c r="J675" s="20">
        <v>0.16</v>
      </c>
      <c r="K675" s="20">
        <v>2.1055000000000001</v>
      </c>
      <c r="L675" s="16"/>
      <c r="M675" s="16"/>
      <c r="N675" s="16"/>
      <c r="O675" s="16"/>
      <c r="P675" s="16"/>
      <c r="Q675" s="16"/>
      <c r="R675" s="16"/>
      <c r="S675" s="22"/>
      <c r="T675" s="190"/>
    </row>
    <row r="676" spans="1:20" ht="40.200000000000003" thickBot="1">
      <c r="A676" s="58" t="str">
        <f t="shared" si="10"/>
        <v>商务01</v>
      </c>
      <c r="B676" s="29" t="s">
        <v>24</v>
      </c>
      <c r="C676" s="30" t="s">
        <v>17</v>
      </c>
      <c r="D676" s="32" t="s">
        <v>155</v>
      </c>
      <c r="E676" s="20" t="s">
        <v>170</v>
      </c>
      <c r="F676" s="20">
        <v>0.25</v>
      </c>
      <c r="G676" s="20">
        <v>0.73</v>
      </c>
      <c r="H676" s="20">
        <v>0.76</v>
      </c>
      <c r="I676" s="20">
        <v>0.22</v>
      </c>
      <c r="J676" s="20">
        <v>0.14000000000000001</v>
      </c>
      <c r="K676" s="20">
        <v>2.0962000000000001</v>
      </c>
      <c r="L676" s="16"/>
      <c r="M676" s="16"/>
      <c r="N676" s="16"/>
      <c r="O676" s="16"/>
      <c r="P676" s="16"/>
      <c r="Q676" s="16"/>
      <c r="R676" s="16"/>
      <c r="S676" s="22"/>
      <c r="T676" s="190"/>
    </row>
    <row r="677" spans="1:20" ht="53.4" thickBot="1">
      <c r="A677" s="58" t="str">
        <f t="shared" si="10"/>
        <v>sw113</v>
      </c>
      <c r="B677" s="29" t="s">
        <v>24</v>
      </c>
      <c r="C677" s="30" t="s">
        <v>17</v>
      </c>
      <c r="D677" s="32" t="s">
        <v>155</v>
      </c>
      <c r="E677" s="20" t="s">
        <v>168</v>
      </c>
      <c r="F677" s="20">
        <v>0.25</v>
      </c>
      <c r="G677" s="20">
        <v>0.59</v>
      </c>
      <c r="H677" s="20">
        <v>0.76</v>
      </c>
      <c r="I677" s="20">
        <v>0.22</v>
      </c>
      <c r="J677" s="20">
        <v>0.16</v>
      </c>
      <c r="K677" s="20">
        <v>1.9782999999999999</v>
      </c>
      <c r="L677" s="16"/>
      <c r="M677" s="16"/>
      <c r="N677" s="16"/>
      <c r="O677" s="16"/>
      <c r="P677" s="16"/>
      <c r="Q677" s="16"/>
      <c r="R677" s="16"/>
      <c r="S677" s="22"/>
      <c r="T677" s="190"/>
    </row>
    <row r="678" spans="1:20" ht="40.200000000000003" thickBot="1">
      <c r="A678" s="58" t="str">
        <f t="shared" si="10"/>
        <v>SW1</v>
      </c>
      <c r="B678" s="29" t="s">
        <v>24</v>
      </c>
      <c r="C678" s="30" t="s">
        <v>17</v>
      </c>
      <c r="D678" s="32" t="s">
        <v>155</v>
      </c>
      <c r="E678" s="20" t="s">
        <v>176</v>
      </c>
      <c r="F678" s="20">
        <v>0.25</v>
      </c>
      <c r="G678" s="20">
        <v>0.51</v>
      </c>
      <c r="H678" s="20">
        <v>0.76</v>
      </c>
      <c r="I678" s="20">
        <v>0.22</v>
      </c>
      <c r="J678" s="20">
        <v>0.17</v>
      </c>
      <c r="K678" s="20">
        <v>1.9116</v>
      </c>
      <c r="L678" s="16"/>
      <c r="M678" s="16"/>
      <c r="N678" s="16"/>
      <c r="O678" s="16"/>
      <c r="P678" s="16"/>
      <c r="Q678" s="16"/>
      <c r="R678" s="16"/>
      <c r="S678" s="22"/>
      <c r="T678" s="190"/>
    </row>
    <row r="679" spans="1:20" ht="27" thickBot="1">
      <c r="A679" s="58" t="str">
        <f t="shared" si="10"/>
        <v>商务11</v>
      </c>
      <c r="B679" s="29" t="s">
        <v>24</v>
      </c>
      <c r="C679" s="30" t="s">
        <v>17</v>
      </c>
      <c r="D679" s="32" t="s">
        <v>155</v>
      </c>
      <c r="E679" s="20" t="s">
        <v>201</v>
      </c>
      <c r="F679" s="20">
        <v>0.25</v>
      </c>
      <c r="G679" s="20">
        <v>0.31</v>
      </c>
      <c r="H679" s="20">
        <v>0.76</v>
      </c>
      <c r="I679" s="20">
        <v>0.44</v>
      </c>
      <c r="J679" s="20">
        <v>0.14000000000000001</v>
      </c>
      <c r="K679" s="20">
        <v>1.9066000000000001</v>
      </c>
      <c r="L679" s="16"/>
      <c r="M679" s="16"/>
      <c r="N679" s="16"/>
      <c r="O679" s="16"/>
      <c r="P679" s="16"/>
      <c r="Q679" s="16"/>
      <c r="R679" s="16"/>
      <c r="S679" s="22"/>
      <c r="T679" s="190"/>
    </row>
    <row r="680" spans="1:20" ht="53.4" thickBot="1">
      <c r="A680" s="58" t="str">
        <f t="shared" si="10"/>
        <v>商一</v>
      </c>
      <c r="B680" s="29" t="s">
        <v>24</v>
      </c>
      <c r="C680" s="30" t="s">
        <v>17</v>
      </c>
      <c r="D680" s="32" t="s">
        <v>155</v>
      </c>
      <c r="E680" s="20" t="s">
        <v>169</v>
      </c>
      <c r="F680" s="20">
        <v>0.25</v>
      </c>
      <c r="G680" s="20">
        <v>0.41</v>
      </c>
      <c r="H680" s="20">
        <v>0.76</v>
      </c>
      <c r="I680" s="20">
        <v>0.22</v>
      </c>
      <c r="J680" s="20">
        <v>0.16</v>
      </c>
      <c r="K680" s="20">
        <v>1.7970999999999999</v>
      </c>
      <c r="L680" s="16"/>
      <c r="M680" s="16"/>
      <c r="N680" s="16"/>
      <c r="O680" s="16"/>
      <c r="P680" s="16"/>
      <c r="Q680" s="16"/>
      <c r="R680" s="16"/>
      <c r="S680" s="22"/>
      <c r="T680" s="190"/>
    </row>
    <row r="681" spans="1:20" ht="40.200000000000003" thickBot="1">
      <c r="A681" s="58" t="str">
        <f t="shared" si="10"/>
        <v>商务111</v>
      </c>
      <c r="B681" s="29" t="s">
        <v>24</v>
      </c>
      <c r="C681" s="30" t="s">
        <v>17</v>
      </c>
      <c r="D681" s="32" t="s">
        <v>155</v>
      </c>
      <c r="E681" s="20" t="s">
        <v>178</v>
      </c>
      <c r="F681" s="20">
        <v>0.25</v>
      </c>
      <c r="G681" s="20">
        <v>0.43</v>
      </c>
      <c r="H681" s="20">
        <v>0.76</v>
      </c>
      <c r="I681" s="20">
        <v>0.22</v>
      </c>
      <c r="J681" s="20">
        <v>0.13</v>
      </c>
      <c r="K681" s="20">
        <v>1.7928999999999999</v>
      </c>
      <c r="L681" s="16"/>
      <c r="M681" s="16"/>
      <c r="N681" s="16"/>
      <c r="O681" s="16"/>
      <c r="P681" s="16"/>
      <c r="Q681" s="16"/>
      <c r="R681" s="16"/>
      <c r="S681" s="22"/>
      <c r="T681" s="190"/>
    </row>
    <row r="682" spans="1:20" ht="40.200000000000003" thickBot="1">
      <c r="A682" s="58" t="str">
        <f t="shared" si="10"/>
        <v>商务one</v>
      </c>
      <c r="B682" s="29" t="s">
        <v>24</v>
      </c>
      <c r="C682" s="30" t="s">
        <v>17</v>
      </c>
      <c r="D682" s="32" t="s">
        <v>155</v>
      </c>
      <c r="E682" s="20" t="s">
        <v>179</v>
      </c>
      <c r="F682" s="20">
        <v>0.25</v>
      </c>
      <c r="G682" s="20">
        <v>0.41</v>
      </c>
      <c r="H682" s="20">
        <v>0.76</v>
      </c>
      <c r="I682" s="20">
        <v>0.22</v>
      </c>
      <c r="J682" s="20">
        <v>0.15</v>
      </c>
      <c r="K682" s="20">
        <v>1.7835000000000001</v>
      </c>
      <c r="L682" s="16"/>
      <c r="M682" s="16"/>
      <c r="N682" s="16"/>
      <c r="O682" s="16"/>
      <c r="P682" s="16"/>
      <c r="Q682" s="16"/>
      <c r="R682" s="16"/>
      <c r="S682" s="22"/>
      <c r="T682" s="190"/>
    </row>
    <row r="683" spans="1:20" ht="27" thickBot="1">
      <c r="A683" s="58" t="str">
        <f t="shared" si="10"/>
        <v>S1</v>
      </c>
      <c r="B683" s="29" t="s">
        <v>24</v>
      </c>
      <c r="C683" s="30" t="s">
        <v>17</v>
      </c>
      <c r="D683" s="32" t="s">
        <v>155</v>
      </c>
      <c r="E683" s="20" t="s">
        <v>174</v>
      </c>
      <c r="F683" s="20">
        <v>0.25</v>
      </c>
      <c r="G683" s="20">
        <v>0.37</v>
      </c>
      <c r="H683" s="20">
        <v>0.76</v>
      </c>
      <c r="I683" s="20">
        <v>0.22</v>
      </c>
      <c r="J683" s="20">
        <v>0.18</v>
      </c>
      <c r="K683" s="20">
        <v>1.7819</v>
      </c>
      <c r="L683" s="16"/>
      <c r="M683" s="16"/>
      <c r="N683" s="16"/>
      <c r="O683" s="16"/>
      <c r="P683" s="16"/>
      <c r="Q683" s="16"/>
      <c r="R683" s="16"/>
      <c r="S683" s="22"/>
      <c r="T683" s="190"/>
    </row>
    <row r="684" spans="1:20" ht="27" thickBot="1">
      <c r="A684" s="58" t="str">
        <f t="shared" si="10"/>
        <v>商务A</v>
      </c>
      <c r="B684" s="29" t="s">
        <v>24</v>
      </c>
      <c r="C684" s="30" t="s">
        <v>17</v>
      </c>
      <c r="D684" s="32" t="s">
        <v>155</v>
      </c>
      <c r="E684" s="20" t="s">
        <v>202</v>
      </c>
      <c r="F684" s="20">
        <v>0.25</v>
      </c>
      <c r="G684" s="20">
        <v>0.28000000000000003</v>
      </c>
      <c r="H684" s="20">
        <v>0.76</v>
      </c>
      <c r="I684" s="20">
        <v>0.22</v>
      </c>
      <c r="J684" s="20">
        <v>0.13</v>
      </c>
      <c r="K684" s="20">
        <v>1.6464000000000001</v>
      </c>
      <c r="L684" s="16"/>
      <c r="M684" s="16"/>
      <c r="N684" s="16"/>
      <c r="O684" s="16"/>
      <c r="P684" s="16"/>
      <c r="Q684" s="16"/>
      <c r="R684" s="16"/>
      <c r="S684" s="22"/>
      <c r="T684" s="190"/>
    </row>
    <row r="685" spans="1:20" ht="40.200000000000003" thickBot="1">
      <c r="A685" s="58" t="str">
        <f t="shared" si="10"/>
        <v>ss1</v>
      </c>
      <c r="B685" s="29" t="s">
        <v>24</v>
      </c>
      <c r="C685" s="30" t="s">
        <v>17</v>
      </c>
      <c r="D685" s="32" t="s">
        <v>155</v>
      </c>
      <c r="E685" s="20" t="s">
        <v>180</v>
      </c>
      <c r="F685" s="20">
        <v>0.25</v>
      </c>
      <c r="G685" s="20">
        <v>0.28999999999999998</v>
      </c>
      <c r="H685" s="20">
        <v>0.76</v>
      </c>
      <c r="I685" s="20">
        <v>0.22</v>
      </c>
      <c r="J685" s="20">
        <v>0.13</v>
      </c>
      <c r="K685" s="20">
        <v>1.6455</v>
      </c>
      <c r="L685" s="16"/>
      <c r="M685" s="16"/>
      <c r="N685" s="16"/>
      <c r="O685" s="16"/>
      <c r="P685" s="16"/>
      <c r="Q685" s="16"/>
      <c r="R685" s="16"/>
      <c r="S685" s="22"/>
      <c r="T685" s="190"/>
    </row>
    <row r="686" spans="1:20" ht="40.200000000000003" thickBot="1">
      <c r="A686" s="58" t="str">
        <f t="shared" si="10"/>
        <v>商琴1</v>
      </c>
      <c r="B686" s="29" t="s">
        <v>24</v>
      </c>
      <c r="C686" s="30" t="s">
        <v>17</v>
      </c>
      <c r="D686" s="32" t="s">
        <v>155</v>
      </c>
      <c r="E686" s="20" t="s">
        <v>177</v>
      </c>
      <c r="F686" s="20">
        <v>0.25</v>
      </c>
      <c r="G686" s="20">
        <v>0.24</v>
      </c>
      <c r="H686" s="20">
        <v>0.76</v>
      </c>
      <c r="I686" s="20">
        <v>0.22</v>
      </c>
      <c r="J686" s="20">
        <v>0.16</v>
      </c>
      <c r="K686" s="20">
        <v>1.6336999999999999</v>
      </c>
      <c r="L686" s="16"/>
      <c r="M686" s="16"/>
      <c r="N686" s="16"/>
      <c r="O686" s="16"/>
      <c r="P686" s="16"/>
      <c r="Q686" s="16"/>
      <c r="R686" s="16"/>
      <c r="S686" s="22"/>
      <c r="T686" s="190"/>
    </row>
    <row r="687" spans="1:20" ht="53.4" thickBot="1">
      <c r="A687" s="58" t="str">
        <f t="shared" si="10"/>
        <v>SWWW1</v>
      </c>
      <c r="B687" s="29" t="s">
        <v>24</v>
      </c>
      <c r="C687" s="30" t="s">
        <v>17</v>
      </c>
      <c r="D687" s="32" t="s">
        <v>155</v>
      </c>
      <c r="E687" s="20" t="s">
        <v>203</v>
      </c>
      <c r="F687" s="20">
        <v>0.25</v>
      </c>
      <c r="G687" s="20">
        <v>0.24</v>
      </c>
      <c r="H687" s="20">
        <v>0.76</v>
      </c>
      <c r="I687" s="20">
        <v>0.22</v>
      </c>
      <c r="J687" s="20">
        <v>0.16</v>
      </c>
      <c r="K687" s="20">
        <v>1.6315</v>
      </c>
      <c r="L687" s="16"/>
      <c r="M687" s="16"/>
      <c r="N687" s="16"/>
      <c r="O687" s="16"/>
      <c r="P687" s="16"/>
      <c r="Q687" s="16"/>
      <c r="R687" s="16"/>
      <c r="S687" s="22"/>
      <c r="T687" s="190"/>
    </row>
    <row r="688" spans="1:20" ht="27" thickBot="1">
      <c r="A688" s="58" t="str">
        <f t="shared" si="10"/>
        <v>商务A1</v>
      </c>
      <c r="B688" s="29" t="s">
        <v>24</v>
      </c>
      <c r="C688" s="30" t="s">
        <v>17</v>
      </c>
      <c r="D688" s="32" t="s">
        <v>155</v>
      </c>
      <c r="E688" s="20" t="s">
        <v>204</v>
      </c>
      <c r="F688" s="20">
        <v>0.25</v>
      </c>
      <c r="G688" s="20">
        <v>0.12</v>
      </c>
      <c r="H688" s="20">
        <v>0.76</v>
      </c>
      <c r="I688" s="20">
        <v>0.22</v>
      </c>
      <c r="J688" s="20">
        <v>0.13</v>
      </c>
      <c r="K688" s="20">
        <v>1.4871000000000001</v>
      </c>
      <c r="L688" s="16"/>
      <c r="M688" s="16"/>
      <c r="N688" s="16"/>
      <c r="O688" s="16"/>
      <c r="P688" s="16"/>
      <c r="Q688" s="16"/>
      <c r="R688" s="16"/>
      <c r="S688" s="22"/>
      <c r="T688" s="190"/>
    </row>
    <row r="689" spans="1:20" ht="27" thickBot="1">
      <c r="A689" s="58" t="str">
        <f t="shared" si="10"/>
        <v>商2</v>
      </c>
      <c r="B689" s="29" t="s">
        <v>24</v>
      </c>
      <c r="C689" s="30" t="s">
        <v>17</v>
      </c>
      <c r="D689" s="32" t="s">
        <v>155</v>
      </c>
      <c r="E689" s="20" t="s">
        <v>181</v>
      </c>
      <c r="F689" s="20">
        <v>0.25</v>
      </c>
      <c r="G689" s="20">
        <v>0.09</v>
      </c>
      <c r="H689" s="20">
        <v>0.76</v>
      </c>
      <c r="I689" s="20">
        <v>0.22</v>
      </c>
      <c r="J689" s="20">
        <v>0.14000000000000001</v>
      </c>
      <c r="K689" s="20">
        <v>1.4573</v>
      </c>
      <c r="L689" s="16"/>
      <c r="M689" s="16"/>
      <c r="N689" s="16"/>
      <c r="O689" s="16"/>
      <c r="P689" s="16"/>
      <c r="Q689" s="16"/>
      <c r="R689" s="16"/>
      <c r="S689" s="22"/>
      <c r="T689" s="190"/>
    </row>
    <row r="690" spans="1:20" ht="40.200000000000003" thickBot="1">
      <c r="A690" s="58" t="str">
        <f t="shared" si="10"/>
        <v>2商</v>
      </c>
      <c r="B690" s="29" t="s">
        <v>24</v>
      </c>
      <c r="C690" s="30" t="s">
        <v>17</v>
      </c>
      <c r="D690" s="32" t="s">
        <v>155</v>
      </c>
      <c r="E690" s="20" t="s">
        <v>205</v>
      </c>
      <c r="F690" s="20">
        <v>0.25</v>
      </c>
      <c r="G690" s="20">
        <v>7.0000000000000007E-2</v>
      </c>
      <c r="H690" s="20">
        <v>0.51</v>
      </c>
      <c r="I690" s="20">
        <v>0.22</v>
      </c>
      <c r="J690" s="20">
        <v>0.1</v>
      </c>
      <c r="K690" s="20">
        <v>1.1486000000000001</v>
      </c>
      <c r="L690" s="16"/>
      <c r="M690" s="16"/>
      <c r="N690" s="16"/>
      <c r="O690" s="16"/>
      <c r="P690" s="16"/>
      <c r="Q690" s="16"/>
      <c r="R690" s="16"/>
      <c r="S690" s="22"/>
      <c r="T690" s="190"/>
    </row>
    <row r="691" spans="1:20" ht="27" thickBot="1">
      <c r="A691" s="58" t="str">
        <f t="shared" si="10"/>
        <v>老112</v>
      </c>
      <c r="B691" s="29" t="s">
        <v>25</v>
      </c>
      <c r="C691" s="30" t="s">
        <v>17</v>
      </c>
      <c r="D691" s="31" t="s">
        <v>38</v>
      </c>
      <c r="E691" s="20" t="s">
        <v>39</v>
      </c>
      <c r="F691" s="20">
        <v>1.66</v>
      </c>
      <c r="G691" s="20">
        <v>1.89</v>
      </c>
      <c r="H691" s="20">
        <v>0.73</v>
      </c>
      <c r="I691" s="20">
        <v>0.56000000000000005</v>
      </c>
      <c r="J691" s="20">
        <v>0.15</v>
      </c>
      <c r="K691" s="20">
        <v>4.9980000000000002</v>
      </c>
      <c r="L691" s="16"/>
      <c r="M691" s="16"/>
      <c r="N691" s="16"/>
      <c r="O691" s="16"/>
      <c r="P691" s="16"/>
      <c r="Q691" s="16"/>
      <c r="R691" s="16"/>
      <c r="S691" s="22"/>
      <c r="T691" s="190"/>
    </row>
    <row r="692" spans="1:20" ht="40.200000000000003" thickBot="1">
      <c r="A692" s="58" t="str">
        <f t="shared" si="10"/>
        <v>老松1</v>
      </c>
      <c r="B692" s="29" t="s">
        <v>25</v>
      </c>
      <c r="C692" s="30" t="s">
        <v>17</v>
      </c>
      <c r="D692" s="31" t="s">
        <v>38</v>
      </c>
      <c r="E692" s="59" t="s">
        <v>42</v>
      </c>
      <c r="F692" s="20">
        <v>1.66</v>
      </c>
      <c r="G692" s="20">
        <v>1.07</v>
      </c>
      <c r="H692" s="20">
        <v>1.05</v>
      </c>
      <c r="I692" s="20">
        <v>0.28000000000000003</v>
      </c>
      <c r="J692" s="20">
        <v>0.16</v>
      </c>
      <c r="K692" s="20">
        <v>4.2146999999999997</v>
      </c>
      <c r="L692" s="16"/>
      <c r="M692" s="16"/>
      <c r="N692" s="16"/>
      <c r="O692" s="16"/>
      <c r="P692" s="16"/>
      <c r="Q692" s="16"/>
      <c r="R692" s="16"/>
      <c r="S692" s="22"/>
      <c r="T692" s="190"/>
    </row>
    <row r="693" spans="1:20" ht="40.200000000000003" thickBot="1">
      <c r="A693" s="58" t="str">
        <f t="shared" si="10"/>
        <v>老画2</v>
      </c>
      <c r="B693" s="29" t="s">
        <v>25</v>
      </c>
      <c r="C693" s="30" t="s">
        <v>17</v>
      </c>
      <c r="D693" s="31" t="s">
        <v>38</v>
      </c>
      <c r="E693" s="20" t="s">
        <v>40</v>
      </c>
      <c r="F693" s="20">
        <v>1.66</v>
      </c>
      <c r="G693" s="20">
        <v>0.43</v>
      </c>
      <c r="H693" s="20">
        <v>1.05</v>
      </c>
      <c r="I693" s="20">
        <v>0.28000000000000003</v>
      </c>
      <c r="J693" s="20">
        <v>0.22</v>
      </c>
      <c r="K693" s="20">
        <v>3.6434000000000002</v>
      </c>
      <c r="L693" s="16"/>
      <c r="M693" s="16"/>
      <c r="N693" s="16"/>
      <c r="O693" s="16"/>
      <c r="P693" s="16"/>
      <c r="Q693" s="16"/>
      <c r="R693" s="16"/>
      <c r="S693" s="22"/>
      <c r="T693" s="190"/>
    </row>
    <row r="694" spans="1:20" ht="40.200000000000003" thickBot="1">
      <c r="A694" s="58" t="str">
        <f t="shared" si="10"/>
        <v>丁12</v>
      </c>
      <c r="B694" s="29" t="s">
        <v>25</v>
      </c>
      <c r="C694" s="30" t="s">
        <v>17</v>
      </c>
      <c r="D694" s="31" t="s">
        <v>38</v>
      </c>
      <c r="E694" s="20" t="s">
        <v>43</v>
      </c>
      <c r="F694" s="20">
        <v>1.66</v>
      </c>
      <c r="G694" s="20">
        <v>0.38</v>
      </c>
      <c r="H694" s="20">
        <v>1.05</v>
      </c>
      <c r="I694" s="20">
        <v>0.28000000000000003</v>
      </c>
      <c r="J694" s="20">
        <v>0.26</v>
      </c>
      <c r="K694" s="20">
        <v>3.6387</v>
      </c>
      <c r="L694" s="16"/>
      <c r="M694" s="16"/>
      <c r="N694" s="16"/>
      <c r="O694" s="16"/>
      <c r="P694" s="16"/>
      <c r="Q694" s="16"/>
      <c r="R694" s="16"/>
      <c r="S694" s="22"/>
      <c r="T694" s="190"/>
    </row>
    <row r="695" spans="1:20" ht="53.4" thickBot="1">
      <c r="A695" s="58" t="str">
        <f t="shared" si="10"/>
        <v>lll1</v>
      </c>
      <c r="B695" s="29" t="s">
        <v>25</v>
      </c>
      <c r="C695" s="30" t="s">
        <v>17</v>
      </c>
      <c r="D695" s="31" t="s">
        <v>38</v>
      </c>
      <c r="E695" s="20" t="s">
        <v>182</v>
      </c>
      <c r="F695" s="20">
        <v>1.66</v>
      </c>
      <c r="G695" s="20">
        <v>0.47</v>
      </c>
      <c r="H695" s="20">
        <v>1.05</v>
      </c>
      <c r="I695" s="20">
        <v>0.28000000000000003</v>
      </c>
      <c r="J695" s="20">
        <v>0.15</v>
      </c>
      <c r="K695" s="20">
        <v>3.6111</v>
      </c>
      <c r="L695" s="16"/>
      <c r="M695" s="16"/>
      <c r="N695" s="16"/>
      <c r="O695" s="16"/>
      <c r="P695" s="16"/>
      <c r="Q695" s="16"/>
      <c r="R695" s="16"/>
      <c r="S695" s="22"/>
      <c r="T695" s="190"/>
    </row>
    <row r="696" spans="1:20" ht="27" thickBot="1">
      <c r="A696" s="58" t="str">
        <f t="shared" si="10"/>
        <v>老年A1</v>
      </c>
      <c r="B696" s="29" t="s">
        <v>25</v>
      </c>
      <c r="C696" s="30" t="s">
        <v>17</v>
      </c>
      <c r="D696" s="31" t="s">
        <v>38</v>
      </c>
      <c r="E696" s="20" t="s">
        <v>45</v>
      </c>
      <c r="F696" s="20">
        <v>1.72</v>
      </c>
      <c r="G696" s="20">
        <v>0.13</v>
      </c>
      <c r="H696" s="20">
        <v>1.08</v>
      </c>
      <c r="I696" s="20">
        <v>0.28000000000000003</v>
      </c>
      <c r="J696" s="20">
        <v>0.28000000000000003</v>
      </c>
      <c r="K696" s="20">
        <v>3.4860000000000002</v>
      </c>
      <c r="L696" s="16"/>
      <c r="M696" s="16"/>
      <c r="N696" s="16"/>
      <c r="O696" s="16"/>
      <c r="P696" s="16"/>
      <c r="Q696" s="16"/>
      <c r="R696" s="16"/>
      <c r="S696" s="22"/>
      <c r="T696" s="190"/>
    </row>
    <row r="697" spans="1:20" ht="53.4" thickBot="1">
      <c r="A697" s="58" t="str">
        <f t="shared" si="10"/>
        <v>老一</v>
      </c>
      <c r="B697" s="29" t="s">
        <v>25</v>
      </c>
      <c r="C697" s="30" t="s">
        <v>17</v>
      </c>
      <c r="D697" s="31" t="s">
        <v>38</v>
      </c>
      <c r="E697" s="20" t="s">
        <v>53</v>
      </c>
      <c r="F697" s="20">
        <v>1.66</v>
      </c>
      <c r="G697" s="20">
        <v>0</v>
      </c>
      <c r="H697" s="20">
        <v>1.05</v>
      </c>
      <c r="I697" s="20">
        <v>0.56000000000000005</v>
      </c>
      <c r="J697" s="20">
        <v>0.17</v>
      </c>
      <c r="K697" s="20">
        <v>3.4407000000000001</v>
      </c>
      <c r="L697" s="16"/>
      <c r="M697" s="16"/>
      <c r="N697" s="16"/>
      <c r="O697" s="16"/>
      <c r="P697" s="16"/>
      <c r="Q697" s="16"/>
      <c r="R697" s="16"/>
      <c r="S697" s="22"/>
      <c r="T697" s="190"/>
    </row>
    <row r="698" spans="1:20" ht="40.200000000000003" thickBot="1">
      <c r="A698" s="58" t="str">
        <f t="shared" si="10"/>
        <v>LNN1</v>
      </c>
      <c r="B698" s="29" t="s">
        <v>25</v>
      </c>
      <c r="C698" s="30" t="s">
        <v>17</v>
      </c>
      <c r="D698" s="31" t="s">
        <v>38</v>
      </c>
      <c r="E698" s="20" t="s">
        <v>50</v>
      </c>
      <c r="F698" s="20">
        <v>1.66</v>
      </c>
      <c r="G698" s="20">
        <v>0</v>
      </c>
      <c r="H698" s="20">
        <v>1.08</v>
      </c>
      <c r="I698" s="20">
        <v>0.56000000000000005</v>
      </c>
      <c r="J698" s="20">
        <v>0.14000000000000001</v>
      </c>
      <c r="K698" s="20">
        <v>3.4378000000000002</v>
      </c>
      <c r="L698" s="16"/>
      <c r="M698" s="16"/>
      <c r="N698" s="16"/>
      <c r="O698" s="16"/>
      <c r="P698" s="16"/>
      <c r="Q698" s="16"/>
      <c r="R698" s="16"/>
      <c r="S698" s="22"/>
      <c r="T698" s="190"/>
    </row>
    <row r="699" spans="1:20" ht="40.200000000000003" thickBot="1">
      <c r="A699" s="58" t="str">
        <f t="shared" si="10"/>
        <v>LNN2</v>
      </c>
      <c r="B699" s="29" t="s">
        <v>25</v>
      </c>
      <c r="C699" s="30" t="s">
        <v>17</v>
      </c>
      <c r="D699" s="31" t="s">
        <v>38</v>
      </c>
      <c r="E699" s="20" t="s">
        <v>48</v>
      </c>
      <c r="F699" s="20">
        <v>1.66</v>
      </c>
      <c r="G699" s="20">
        <v>0</v>
      </c>
      <c r="H699" s="20">
        <v>1.08</v>
      </c>
      <c r="I699" s="20">
        <v>0.56000000000000005</v>
      </c>
      <c r="J699" s="20">
        <v>0.13</v>
      </c>
      <c r="K699" s="20">
        <v>3.4371999999999998</v>
      </c>
      <c r="L699" s="16"/>
      <c r="M699" s="16"/>
      <c r="N699" s="16"/>
      <c r="O699" s="16"/>
      <c r="P699" s="16"/>
      <c r="Q699" s="16"/>
      <c r="R699" s="16"/>
      <c r="S699" s="22"/>
      <c r="T699" s="190"/>
    </row>
    <row r="700" spans="1:20" ht="27" thickBot="1">
      <c r="A700" s="58" t="str">
        <f t="shared" si="10"/>
        <v>老年11</v>
      </c>
      <c r="B700" s="29" t="s">
        <v>25</v>
      </c>
      <c r="C700" s="30" t="s">
        <v>17</v>
      </c>
      <c r="D700" s="31" t="s">
        <v>38</v>
      </c>
      <c r="E700" s="20" t="s">
        <v>57</v>
      </c>
      <c r="F700" s="20">
        <v>1.66</v>
      </c>
      <c r="G700" s="20">
        <v>0</v>
      </c>
      <c r="H700" s="20">
        <v>1.05</v>
      </c>
      <c r="I700" s="20">
        <v>0.56000000000000005</v>
      </c>
      <c r="J700" s="20">
        <v>0.14000000000000001</v>
      </c>
      <c r="K700" s="20">
        <v>3.4041999999999999</v>
      </c>
      <c r="L700" s="16"/>
      <c r="M700" s="16"/>
      <c r="N700" s="16"/>
      <c r="O700" s="16"/>
      <c r="P700" s="16"/>
      <c r="Q700" s="16"/>
      <c r="R700" s="16"/>
      <c r="S700" s="22"/>
      <c r="T700" s="190"/>
    </row>
    <row r="701" spans="1:20" ht="40.200000000000003" thickBot="1">
      <c r="A701" s="58" t="str">
        <f t="shared" si="10"/>
        <v>丁11</v>
      </c>
      <c r="B701" s="29" t="s">
        <v>25</v>
      </c>
      <c r="C701" s="30" t="s">
        <v>17</v>
      </c>
      <c r="D701" s="31" t="s">
        <v>38</v>
      </c>
      <c r="E701" s="20" t="s">
        <v>46</v>
      </c>
      <c r="F701" s="20">
        <v>1.66</v>
      </c>
      <c r="G701" s="20">
        <v>0.18</v>
      </c>
      <c r="H701" s="20">
        <v>1.05</v>
      </c>
      <c r="I701" s="20">
        <v>0.28000000000000003</v>
      </c>
      <c r="J701" s="20">
        <v>0.19</v>
      </c>
      <c r="K701" s="20">
        <v>3.3673000000000002</v>
      </c>
      <c r="L701" s="16"/>
      <c r="M701" s="16"/>
      <c r="N701" s="16"/>
      <c r="O701" s="16"/>
      <c r="P701" s="16"/>
      <c r="Q701" s="16"/>
      <c r="R701" s="16"/>
      <c r="S701" s="22"/>
      <c r="T701" s="190"/>
    </row>
    <row r="702" spans="1:20" ht="27" thickBot="1">
      <c r="A702" s="58" t="str">
        <f t="shared" si="10"/>
        <v>L1</v>
      </c>
      <c r="B702" s="29" t="s">
        <v>25</v>
      </c>
      <c r="C702" s="30" t="s">
        <v>17</v>
      </c>
      <c r="D702" s="31" t="s">
        <v>38</v>
      </c>
      <c r="E702" s="20" t="s">
        <v>41</v>
      </c>
      <c r="F702" s="20">
        <v>1.66</v>
      </c>
      <c r="G702" s="20">
        <v>0.13</v>
      </c>
      <c r="H702" s="20">
        <v>1.08</v>
      </c>
      <c r="I702" s="20">
        <v>0.28000000000000003</v>
      </c>
      <c r="J702" s="20">
        <v>0.17</v>
      </c>
      <c r="K702" s="20">
        <v>3.3258000000000001</v>
      </c>
      <c r="L702" s="16"/>
      <c r="M702" s="16"/>
      <c r="N702" s="16"/>
      <c r="O702" s="16"/>
      <c r="P702" s="16"/>
      <c r="Q702" s="16"/>
      <c r="R702" s="16"/>
      <c r="S702" s="22"/>
      <c r="T702" s="190"/>
    </row>
    <row r="703" spans="1:20" ht="40.200000000000003" thickBot="1">
      <c r="A703" s="58" t="str">
        <f t="shared" si="10"/>
        <v>41</v>
      </c>
      <c r="B703" s="29" t="s">
        <v>25</v>
      </c>
      <c r="C703" s="30" t="s">
        <v>17</v>
      </c>
      <c r="D703" s="31" t="s">
        <v>38</v>
      </c>
      <c r="E703" s="20" t="s">
        <v>207</v>
      </c>
      <c r="F703" s="20">
        <v>1.66</v>
      </c>
      <c r="G703" s="20">
        <v>0.12</v>
      </c>
      <c r="H703" s="20">
        <v>1.05</v>
      </c>
      <c r="I703" s="20">
        <v>0.28000000000000003</v>
      </c>
      <c r="J703" s="20">
        <v>0.2</v>
      </c>
      <c r="K703" s="20">
        <v>3.3136999999999999</v>
      </c>
      <c r="L703" s="16"/>
      <c r="M703" s="16"/>
      <c r="N703" s="16"/>
      <c r="O703" s="16"/>
      <c r="P703" s="16"/>
      <c r="Q703" s="16"/>
      <c r="R703" s="16"/>
      <c r="S703" s="22"/>
      <c r="T703" s="190"/>
    </row>
    <row r="704" spans="1:20" ht="53.4" thickBot="1">
      <c r="A704" s="58" t="str">
        <f t="shared" si="10"/>
        <v>l121</v>
      </c>
      <c r="B704" s="29" t="s">
        <v>25</v>
      </c>
      <c r="C704" s="30" t="s">
        <v>17</v>
      </c>
      <c r="D704" s="31" t="s">
        <v>38</v>
      </c>
      <c r="E704" s="20" t="s">
        <v>44</v>
      </c>
      <c r="F704" s="20">
        <v>1.66</v>
      </c>
      <c r="G704" s="20">
        <v>0.06</v>
      </c>
      <c r="H704" s="20">
        <v>1.05</v>
      </c>
      <c r="I704" s="20">
        <v>0.28000000000000003</v>
      </c>
      <c r="J704" s="20">
        <v>0.18</v>
      </c>
      <c r="K704" s="20">
        <v>3.2339000000000002</v>
      </c>
      <c r="L704" s="16"/>
      <c r="M704" s="16"/>
      <c r="N704" s="16"/>
      <c r="O704" s="16"/>
      <c r="P704" s="16"/>
      <c r="Q704" s="16"/>
      <c r="R704" s="16"/>
      <c r="S704" s="22"/>
      <c r="T704" s="190"/>
    </row>
    <row r="705" spans="1:20" ht="40.200000000000003" thickBot="1">
      <c r="A705" s="58" t="str">
        <f t="shared" si="10"/>
        <v>老年111</v>
      </c>
      <c r="B705" s="29" t="s">
        <v>25</v>
      </c>
      <c r="C705" s="30" t="s">
        <v>17</v>
      </c>
      <c r="D705" s="31" t="s">
        <v>38</v>
      </c>
      <c r="E705" s="20" t="s">
        <v>61</v>
      </c>
      <c r="F705" s="20">
        <v>1.66</v>
      </c>
      <c r="G705" s="20">
        <v>0</v>
      </c>
      <c r="H705" s="20">
        <v>1.05</v>
      </c>
      <c r="I705" s="20">
        <v>0.28000000000000003</v>
      </c>
      <c r="J705" s="20">
        <v>0.2</v>
      </c>
      <c r="K705" s="20">
        <v>3.1903999999999999</v>
      </c>
      <c r="L705" s="16"/>
      <c r="M705" s="16"/>
      <c r="N705" s="16"/>
      <c r="O705" s="16"/>
      <c r="P705" s="16"/>
      <c r="Q705" s="16"/>
      <c r="R705" s="16"/>
      <c r="S705" s="22"/>
      <c r="T705" s="190"/>
    </row>
    <row r="706" spans="1:20" ht="53.4" thickBot="1">
      <c r="A706" s="58" t="str">
        <f t="shared" si="10"/>
        <v>老年O1</v>
      </c>
      <c r="B706" s="29" t="s">
        <v>25</v>
      </c>
      <c r="C706" s="30" t="s">
        <v>17</v>
      </c>
      <c r="D706" s="31" t="s">
        <v>38</v>
      </c>
      <c r="E706" s="20" t="s">
        <v>60</v>
      </c>
      <c r="F706" s="20">
        <v>1.66</v>
      </c>
      <c r="G706" s="20">
        <v>0</v>
      </c>
      <c r="H706" s="20">
        <v>1.05</v>
      </c>
      <c r="I706" s="20">
        <v>0.28000000000000003</v>
      </c>
      <c r="J706" s="20">
        <v>0.2</v>
      </c>
      <c r="K706" s="20">
        <v>3.1875</v>
      </c>
      <c r="L706" s="16"/>
      <c r="M706" s="16"/>
      <c r="N706" s="16"/>
      <c r="O706" s="16"/>
      <c r="P706" s="16"/>
      <c r="Q706" s="16"/>
      <c r="R706" s="16"/>
      <c r="S706" s="22"/>
      <c r="T706" s="190"/>
    </row>
    <row r="707" spans="1:20" ht="40.200000000000003" thickBot="1">
      <c r="A707" s="58" t="str">
        <f t="shared" si="10"/>
        <v>LN1</v>
      </c>
      <c r="B707" s="29" t="s">
        <v>25</v>
      </c>
      <c r="C707" s="30" t="s">
        <v>17</v>
      </c>
      <c r="D707" s="31" t="s">
        <v>38</v>
      </c>
      <c r="E707" s="20" t="s">
        <v>49</v>
      </c>
      <c r="F707" s="20">
        <v>1.68</v>
      </c>
      <c r="G707" s="20">
        <v>0</v>
      </c>
      <c r="H707" s="20">
        <v>1.05</v>
      </c>
      <c r="I707" s="20">
        <v>0.28000000000000003</v>
      </c>
      <c r="J707" s="20">
        <v>0.17</v>
      </c>
      <c r="K707" s="20">
        <v>3.1768000000000001</v>
      </c>
      <c r="L707" s="16"/>
      <c r="M707" s="16"/>
      <c r="N707" s="16"/>
      <c r="O707" s="16"/>
      <c r="P707" s="16"/>
      <c r="Q707" s="16"/>
      <c r="R707" s="16"/>
      <c r="S707" s="22"/>
      <c r="T707" s="190"/>
    </row>
    <row r="708" spans="1:20" ht="40.200000000000003" thickBot="1">
      <c r="A708" s="58" t="str">
        <f t="shared" si="10"/>
        <v>42</v>
      </c>
      <c r="B708" s="29" t="s">
        <v>25</v>
      </c>
      <c r="C708" s="30" t="s">
        <v>17</v>
      </c>
      <c r="D708" s="31" t="s">
        <v>38</v>
      </c>
      <c r="E708" s="20" t="s">
        <v>208</v>
      </c>
      <c r="F708" s="20">
        <v>1.66</v>
      </c>
      <c r="G708" s="20">
        <v>0</v>
      </c>
      <c r="H708" s="20">
        <v>1.05</v>
      </c>
      <c r="I708" s="20">
        <v>0.28000000000000003</v>
      </c>
      <c r="J708" s="20">
        <v>0.19</v>
      </c>
      <c r="K708" s="20">
        <v>3.1766999999999999</v>
      </c>
      <c r="L708" s="16"/>
      <c r="M708" s="16"/>
      <c r="N708" s="16"/>
      <c r="O708" s="16"/>
      <c r="P708" s="16"/>
      <c r="Q708" s="16"/>
      <c r="R708" s="16"/>
      <c r="S708" s="22"/>
      <c r="T708" s="190"/>
    </row>
    <row r="709" spans="1:20" ht="40.200000000000003" thickBot="1">
      <c r="A709" s="58" t="str">
        <f t="shared" si="10"/>
        <v>老年01</v>
      </c>
      <c r="B709" s="29" t="s">
        <v>25</v>
      </c>
      <c r="C709" s="30" t="s">
        <v>17</v>
      </c>
      <c r="D709" s="31" t="s">
        <v>38</v>
      </c>
      <c r="E709" s="20" t="s">
        <v>54</v>
      </c>
      <c r="F709" s="20">
        <v>1.67</v>
      </c>
      <c r="G709" s="20">
        <v>0</v>
      </c>
      <c r="H709" s="20">
        <v>1.05</v>
      </c>
      <c r="I709" s="20">
        <v>0.28000000000000003</v>
      </c>
      <c r="J709" s="20">
        <v>0.18</v>
      </c>
      <c r="K709" s="20">
        <v>3.1741999999999999</v>
      </c>
      <c r="L709" s="16"/>
      <c r="M709" s="16"/>
      <c r="N709" s="16"/>
      <c r="O709" s="16"/>
      <c r="P709" s="16"/>
      <c r="Q709" s="16"/>
      <c r="R709" s="16"/>
      <c r="S709" s="22"/>
      <c r="T709" s="190"/>
    </row>
    <row r="710" spans="1:20" ht="27" thickBot="1">
      <c r="A710" s="58" t="str">
        <f t="shared" si="10"/>
        <v>老年A</v>
      </c>
      <c r="B710" s="29" t="s">
        <v>25</v>
      </c>
      <c r="C710" s="30" t="s">
        <v>17</v>
      </c>
      <c r="D710" s="31" t="s">
        <v>38</v>
      </c>
      <c r="E710" s="20" t="s">
        <v>56</v>
      </c>
      <c r="F710" s="20">
        <v>1.66</v>
      </c>
      <c r="G710" s="20">
        <v>0</v>
      </c>
      <c r="H710" s="20">
        <v>1.05</v>
      </c>
      <c r="I710" s="20">
        <v>0.28000000000000003</v>
      </c>
      <c r="J710" s="20">
        <v>0.18</v>
      </c>
      <c r="K710" s="20">
        <v>3.1716000000000002</v>
      </c>
      <c r="L710" s="16"/>
      <c r="M710" s="16"/>
      <c r="N710" s="16"/>
      <c r="O710" s="16"/>
      <c r="P710" s="16"/>
      <c r="Q710" s="16"/>
      <c r="R710" s="16"/>
      <c r="S710" s="22"/>
      <c r="T710" s="190"/>
    </row>
    <row r="711" spans="1:20" ht="40.200000000000003" thickBot="1">
      <c r="A711" s="58" t="str">
        <f t="shared" si="10"/>
        <v>22老年</v>
      </c>
      <c r="B711" s="29" t="s">
        <v>25</v>
      </c>
      <c r="C711" s="30" t="s">
        <v>17</v>
      </c>
      <c r="D711" s="31" t="s">
        <v>38</v>
      </c>
      <c r="E711" s="20" t="s">
        <v>51</v>
      </c>
      <c r="F711" s="20">
        <v>1.66</v>
      </c>
      <c r="G711" s="20">
        <v>0</v>
      </c>
      <c r="H711" s="20">
        <v>1.05</v>
      </c>
      <c r="I711" s="20">
        <v>0.28000000000000003</v>
      </c>
      <c r="J711" s="20">
        <v>0.17</v>
      </c>
      <c r="K711" s="20">
        <v>3.1631999999999998</v>
      </c>
      <c r="L711" s="16"/>
      <c r="M711" s="16"/>
      <c r="N711" s="16"/>
      <c r="O711" s="16"/>
      <c r="P711" s="16"/>
      <c r="Q711" s="16"/>
      <c r="R711" s="16"/>
      <c r="S711" s="22"/>
      <c r="T711" s="190"/>
    </row>
    <row r="712" spans="1:20" ht="40.200000000000003" thickBot="1">
      <c r="A712" s="58" t="str">
        <f t="shared" si="10"/>
        <v>老老4</v>
      </c>
      <c r="B712" s="29" t="s">
        <v>25</v>
      </c>
      <c r="C712" s="30" t="s">
        <v>17</v>
      </c>
      <c r="D712" s="31" t="s">
        <v>38</v>
      </c>
      <c r="E712" s="20" t="s">
        <v>52</v>
      </c>
      <c r="F712" s="20">
        <v>1.66</v>
      </c>
      <c r="G712" s="20">
        <v>0</v>
      </c>
      <c r="H712" s="20">
        <v>1.05</v>
      </c>
      <c r="I712" s="20">
        <v>0.28000000000000003</v>
      </c>
      <c r="J712" s="20">
        <v>0.17</v>
      </c>
      <c r="K712" s="20">
        <v>3.1631999999999998</v>
      </c>
      <c r="L712" s="16"/>
      <c r="M712" s="16"/>
      <c r="N712" s="16"/>
      <c r="O712" s="16"/>
      <c r="P712" s="16"/>
      <c r="Q712" s="16"/>
      <c r="R712" s="16"/>
      <c r="S712" s="22"/>
      <c r="T712" s="190"/>
    </row>
    <row r="713" spans="1:20" ht="40.200000000000003" thickBot="1">
      <c r="A713" s="58" t="str">
        <f t="shared" si="10"/>
        <v>11老年</v>
      </c>
      <c r="B713" s="29" t="s">
        <v>25</v>
      </c>
      <c r="C713" s="30" t="s">
        <v>17</v>
      </c>
      <c r="D713" s="31" t="s">
        <v>38</v>
      </c>
      <c r="E713" s="20" t="s">
        <v>55</v>
      </c>
      <c r="F713" s="20">
        <v>1.66</v>
      </c>
      <c r="G713" s="20">
        <v>0</v>
      </c>
      <c r="H713" s="20">
        <v>1.05</v>
      </c>
      <c r="I713" s="20">
        <v>0.28000000000000003</v>
      </c>
      <c r="J713" s="20">
        <v>0.14000000000000001</v>
      </c>
      <c r="K713" s="20">
        <v>3.1341999999999999</v>
      </c>
      <c r="L713" s="16"/>
      <c r="M713" s="16"/>
      <c r="N713" s="16"/>
      <c r="O713" s="16"/>
      <c r="P713" s="16"/>
      <c r="Q713" s="16"/>
      <c r="R713" s="16"/>
      <c r="S713" s="22"/>
      <c r="T713" s="190"/>
    </row>
    <row r="714" spans="1:20" ht="40.200000000000003" thickBot="1">
      <c r="A714" s="58" t="str">
        <f t="shared" si="10"/>
        <v>1老</v>
      </c>
      <c r="B714" s="29" t="s">
        <v>25</v>
      </c>
      <c r="C714" s="30" t="s">
        <v>17</v>
      </c>
      <c r="D714" s="31" t="s">
        <v>38</v>
      </c>
      <c r="E714" s="20" t="s">
        <v>58</v>
      </c>
      <c r="F714" s="20">
        <v>1.66</v>
      </c>
      <c r="G714" s="20">
        <v>0</v>
      </c>
      <c r="H714" s="20">
        <v>1.05</v>
      </c>
      <c r="I714" s="20">
        <v>0.28000000000000003</v>
      </c>
      <c r="J714" s="20">
        <v>0.14000000000000001</v>
      </c>
      <c r="K714" s="20">
        <v>3.1263999999999998</v>
      </c>
      <c r="L714" s="16"/>
      <c r="M714" s="16"/>
      <c r="N714" s="16"/>
      <c r="O714" s="16"/>
      <c r="P714" s="16"/>
      <c r="Q714" s="16"/>
      <c r="R714" s="16"/>
      <c r="S714" s="22"/>
      <c r="T714" s="190"/>
    </row>
    <row r="715" spans="1:20" ht="40.200000000000003" thickBot="1">
      <c r="A715" s="58" t="str">
        <f t="shared" si="10"/>
        <v>2老</v>
      </c>
      <c r="B715" s="29" t="s">
        <v>25</v>
      </c>
      <c r="C715" s="30" t="s">
        <v>17</v>
      </c>
      <c r="D715" s="31" t="s">
        <v>38</v>
      </c>
      <c r="E715" s="20" t="s">
        <v>59</v>
      </c>
      <c r="F715" s="20">
        <v>1.66</v>
      </c>
      <c r="G715" s="20">
        <v>0</v>
      </c>
      <c r="H715" s="20">
        <v>1.05</v>
      </c>
      <c r="I715" s="20">
        <v>0.28000000000000003</v>
      </c>
      <c r="J715" s="20">
        <v>0.14000000000000001</v>
      </c>
      <c r="K715" s="20">
        <v>3.1263999999999998</v>
      </c>
      <c r="L715" s="16"/>
      <c r="M715" s="16"/>
      <c r="N715" s="16"/>
      <c r="O715" s="16"/>
      <c r="P715" s="16"/>
      <c r="Q715" s="16"/>
      <c r="R715" s="16"/>
      <c r="S715" s="22"/>
      <c r="T715" s="190"/>
    </row>
    <row r="716" spans="1:20" ht="27" thickBot="1">
      <c r="A716" s="58" t="str">
        <f t="shared" si="10"/>
        <v>老年22</v>
      </c>
      <c r="B716" s="29" t="s">
        <v>25</v>
      </c>
      <c r="C716" s="30" t="s">
        <v>17</v>
      </c>
      <c r="D716" s="31" t="s">
        <v>38</v>
      </c>
      <c r="E716" s="20" t="s">
        <v>63</v>
      </c>
      <c r="F716" s="20">
        <v>1.66</v>
      </c>
      <c r="G716" s="20">
        <v>0</v>
      </c>
      <c r="H716" s="20">
        <v>0.73</v>
      </c>
      <c r="I716" s="20">
        <v>0.56000000000000005</v>
      </c>
      <c r="J716" s="20">
        <v>0.16</v>
      </c>
      <c r="K716" s="20">
        <v>3.1139999999999999</v>
      </c>
      <c r="L716" s="16"/>
      <c r="M716" s="16"/>
      <c r="N716" s="16"/>
      <c r="O716" s="16"/>
      <c r="P716" s="16"/>
      <c r="Q716" s="16"/>
      <c r="R716" s="16"/>
      <c r="S716" s="22"/>
      <c r="T716" s="190"/>
    </row>
    <row r="717" spans="1:20" ht="40.200000000000003" thickBot="1">
      <c r="A717" s="58" t="str">
        <f t="shared" ref="A717:A780" si="11">SUBSTITUTE(MID(E717,1,FIND("(",E717)-2)," ","")</f>
        <v>LL1</v>
      </c>
      <c r="B717" s="29" t="s">
        <v>25</v>
      </c>
      <c r="C717" s="30" t="s">
        <v>17</v>
      </c>
      <c r="D717" s="31" t="s">
        <v>38</v>
      </c>
      <c r="E717" s="20" t="s">
        <v>62</v>
      </c>
      <c r="F717" s="20">
        <v>1.66</v>
      </c>
      <c r="G717" s="20">
        <v>0</v>
      </c>
      <c r="H717" s="20">
        <v>1.05</v>
      </c>
      <c r="I717" s="20">
        <v>0.28000000000000003</v>
      </c>
      <c r="J717" s="20">
        <v>0.11</v>
      </c>
      <c r="K717" s="20">
        <v>3.0956000000000001</v>
      </c>
      <c r="L717" s="16"/>
      <c r="M717" s="16"/>
      <c r="N717" s="16"/>
      <c r="O717" s="16"/>
      <c r="P717" s="16"/>
      <c r="Q717" s="16"/>
      <c r="R717" s="16"/>
      <c r="S717" s="22"/>
      <c r="T717" s="190"/>
    </row>
    <row r="718" spans="1:20" ht="27" thickBot="1">
      <c r="A718" s="58" t="str">
        <f t="shared" si="11"/>
        <v>ln</v>
      </c>
      <c r="B718" s="29" t="s">
        <v>25</v>
      </c>
      <c r="C718" s="30" t="s">
        <v>17</v>
      </c>
      <c r="D718" s="31" t="s">
        <v>38</v>
      </c>
      <c r="E718" s="20" t="s">
        <v>64</v>
      </c>
      <c r="F718" s="20">
        <v>1.66</v>
      </c>
      <c r="G718" s="20">
        <v>0</v>
      </c>
      <c r="H718" s="20">
        <v>0.73</v>
      </c>
      <c r="I718" s="20">
        <v>0.28000000000000003</v>
      </c>
      <c r="J718" s="20">
        <v>0.17</v>
      </c>
      <c r="K718" s="20">
        <v>2.8479000000000001</v>
      </c>
      <c r="L718" s="16"/>
      <c r="M718" s="16"/>
      <c r="N718" s="16"/>
      <c r="O718" s="16"/>
      <c r="P718" s="16"/>
      <c r="Q718" s="16"/>
      <c r="R718" s="16"/>
      <c r="S718" s="22"/>
      <c r="T718" s="190"/>
    </row>
    <row r="719" spans="1:20" ht="40.200000000000003" thickBot="1">
      <c r="A719" s="58" t="str">
        <f t="shared" si="11"/>
        <v>LL2</v>
      </c>
      <c r="B719" s="29" t="s">
        <v>25</v>
      </c>
      <c r="C719" s="30" t="s">
        <v>17</v>
      </c>
      <c r="D719" s="31" t="s">
        <v>38</v>
      </c>
      <c r="E719" s="20" t="s">
        <v>65</v>
      </c>
      <c r="F719" s="20">
        <v>1.66</v>
      </c>
      <c r="G719" s="20">
        <v>0</v>
      </c>
      <c r="H719" s="20">
        <v>0.73</v>
      </c>
      <c r="I719" s="20">
        <v>0.28000000000000003</v>
      </c>
      <c r="J719" s="20">
        <v>0.12</v>
      </c>
      <c r="K719" s="20">
        <v>2.7970999999999999</v>
      </c>
      <c r="L719" s="16"/>
      <c r="M719" s="16"/>
      <c r="N719" s="16"/>
      <c r="O719" s="16"/>
      <c r="P719" s="16"/>
      <c r="Q719" s="16"/>
      <c r="R719" s="16"/>
      <c r="S719" s="22"/>
      <c r="T719" s="190"/>
    </row>
    <row r="720" spans="1:20" ht="40.200000000000003" thickBot="1">
      <c r="A720" s="58" t="str">
        <f t="shared" si="11"/>
        <v>老年222</v>
      </c>
      <c r="B720" s="29" t="s">
        <v>25</v>
      </c>
      <c r="C720" s="30" t="s">
        <v>17</v>
      </c>
      <c r="D720" s="31" t="s">
        <v>38</v>
      </c>
      <c r="E720" s="20" t="s">
        <v>66</v>
      </c>
      <c r="F720" s="20">
        <v>1.66</v>
      </c>
      <c r="G720" s="20">
        <v>0</v>
      </c>
      <c r="H720" s="20">
        <v>0.73</v>
      </c>
      <c r="I720" s="20">
        <v>0.28000000000000003</v>
      </c>
      <c r="J720" s="20">
        <v>0</v>
      </c>
      <c r="K720" s="20">
        <v>2.6756000000000002</v>
      </c>
      <c r="L720" s="16"/>
      <c r="M720" s="16"/>
      <c r="N720" s="16"/>
      <c r="O720" s="16"/>
      <c r="P720" s="16"/>
      <c r="Q720" s="16"/>
      <c r="R720" s="16"/>
      <c r="S720" s="22"/>
      <c r="T720" s="190"/>
    </row>
    <row r="721" spans="1:20" ht="27" thickBot="1">
      <c r="A721" s="58" t="str">
        <f t="shared" si="11"/>
        <v>青212</v>
      </c>
      <c r="B721" s="29" t="s">
        <v>25</v>
      </c>
      <c r="C721" s="30" t="s">
        <v>17</v>
      </c>
      <c r="D721" s="32" t="s">
        <v>67</v>
      </c>
      <c r="E721" s="20" t="s">
        <v>68</v>
      </c>
      <c r="F721" s="20">
        <v>0.56000000000000005</v>
      </c>
      <c r="G721" s="20">
        <v>1.1100000000000001</v>
      </c>
      <c r="H721" s="20">
        <v>0.94</v>
      </c>
      <c r="I721" s="20">
        <v>0.19</v>
      </c>
      <c r="J721" s="20">
        <v>0.57999999999999996</v>
      </c>
      <c r="K721" s="20">
        <v>3.3744000000000001</v>
      </c>
      <c r="L721" s="16"/>
      <c r="M721" s="16"/>
      <c r="N721" s="16"/>
      <c r="O721" s="16"/>
      <c r="P721" s="16"/>
      <c r="Q721" s="16"/>
      <c r="R721" s="16"/>
      <c r="S721" s="22"/>
      <c r="T721" s="190"/>
    </row>
    <row r="722" spans="1:20" ht="40.200000000000003" thickBot="1">
      <c r="A722" s="58" t="str">
        <f t="shared" si="11"/>
        <v>青竹3</v>
      </c>
      <c r="B722" s="29" t="s">
        <v>25</v>
      </c>
      <c r="C722" s="30" t="s">
        <v>17</v>
      </c>
      <c r="D722" s="32" t="s">
        <v>67</v>
      </c>
      <c r="E722" s="59" t="s">
        <v>79</v>
      </c>
      <c r="F722" s="20">
        <v>0.56000000000000005</v>
      </c>
      <c r="G722" s="20">
        <v>1.48</v>
      </c>
      <c r="H722" s="20">
        <v>0.66</v>
      </c>
      <c r="I722" s="20">
        <v>0.1</v>
      </c>
      <c r="J722" s="20">
        <v>0.56000000000000005</v>
      </c>
      <c r="K722" s="20">
        <v>3.3431999999999999</v>
      </c>
      <c r="L722" s="16"/>
      <c r="M722" s="16"/>
      <c r="N722" s="16"/>
      <c r="O722" s="16"/>
      <c r="P722" s="16"/>
      <c r="Q722" s="16"/>
      <c r="R722" s="16"/>
      <c r="S722" s="22"/>
      <c r="T722" s="190"/>
    </row>
    <row r="723" spans="1:20" ht="53.4" thickBot="1">
      <c r="A723" s="58" t="str">
        <f t="shared" si="11"/>
        <v>qqq3</v>
      </c>
      <c r="B723" s="29" t="s">
        <v>25</v>
      </c>
      <c r="C723" s="30" t="s">
        <v>17</v>
      </c>
      <c r="D723" s="32" t="s">
        <v>67</v>
      </c>
      <c r="E723" s="20" t="s">
        <v>74</v>
      </c>
      <c r="F723" s="20">
        <v>0.56000000000000005</v>
      </c>
      <c r="G723" s="20">
        <v>1.71</v>
      </c>
      <c r="H723" s="20">
        <v>0.66</v>
      </c>
      <c r="I723" s="20">
        <v>0.1</v>
      </c>
      <c r="J723" s="20">
        <v>0.21</v>
      </c>
      <c r="K723" s="20">
        <v>3.23</v>
      </c>
      <c r="L723" s="16"/>
      <c r="M723" s="16"/>
      <c r="N723" s="16"/>
      <c r="O723" s="16"/>
      <c r="P723" s="16"/>
      <c r="Q723" s="16"/>
      <c r="R723" s="16"/>
      <c r="S723" s="22"/>
      <c r="T723" s="190"/>
    </row>
    <row r="724" spans="1:20" ht="40.200000000000003" thickBot="1">
      <c r="A724" s="58" t="str">
        <f t="shared" si="11"/>
        <v>QS1</v>
      </c>
      <c r="B724" s="29" t="s">
        <v>25</v>
      </c>
      <c r="C724" s="30" t="s">
        <v>17</v>
      </c>
      <c r="D724" s="32" t="s">
        <v>67</v>
      </c>
      <c r="E724" s="20" t="s">
        <v>69</v>
      </c>
      <c r="F724" s="20">
        <v>0.56000000000000005</v>
      </c>
      <c r="G724" s="20">
        <v>0.85</v>
      </c>
      <c r="H724" s="20">
        <v>0.97</v>
      </c>
      <c r="I724" s="20">
        <v>0.1</v>
      </c>
      <c r="J724" s="20">
        <v>0.47</v>
      </c>
      <c r="K724" s="20">
        <v>2.9508999999999999</v>
      </c>
      <c r="L724" s="16"/>
      <c r="M724" s="16"/>
      <c r="N724" s="16"/>
      <c r="O724" s="16"/>
      <c r="P724" s="16"/>
      <c r="Q724" s="16"/>
      <c r="R724" s="16"/>
      <c r="S724" s="22"/>
      <c r="T724" s="190"/>
    </row>
    <row r="725" spans="1:20" ht="40.200000000000003" thickBot="1">
      <c r="A725" s="58" t="str">
        <f t="shared" si="11"/>
        <v>QS2</v>
      </c>
      <c r="B725" s="29" t="s">
        <v>25</v>
      </c>
      <c r="C725" s="30" t="s">
        <v>17</v>
      </c>
      <c r="D725" s="32" t="s">
        <v>67</v>
      </c>
      <c r="E725" s="20" t="s">
        <v>70</v>
      </c>
      <c r="F725" s="20">
        <v>0.56000000000000005</v>
      </c>
      <c r="G725" s="20">
        <v>0.81</v>
      </c>
      <c r="H725" s="20">
        <v>0.94</v>
      </c>
      <c r="I725" s="20">
        <v>0.1</v>
      </c>
      <c r="J725" s="20">
        <v>0.48</v>
      </c>
      <c r="K725" s="20">
        <v>2.8820000000000001</v>
      </c>
      <c r="L725" s="16"/>
      <c r="M725" s="16"/>
      <c r="N725" s="16"/>
      <c r="O725" s="16"/>
      <c r="P725" s="16"/>
      <c r="Q725" s="16"/>
      <c r="R725" s="16"/>
      <c r="S725" s="22"/>
      <c r="T725" s="190"/>
    </row>
    <row r="726" spans="1:20" ht="27" thickBot="1">
      <c r="A726" s="58" t="str">
        <f t="shared" si="11"/>
        <v>青年A</v>
      </c>
      <c r="B726" s="29" t="s">
        <v>25</v>
      </c>
      <c r="C726" s="30" t="s">
        <v>17</v>
      </c>
      <c r="D726" s="32" t="s">
        <v>67</v>
      </c>
      <c r="E726" s="20" t="s">
        <v>71</v>
      </c>
      <c r="F726" s="20">
        <v>0.56000000000000005</v>
      </c>
      <c r="G726" s="20">
        <v>0.56999999999999995</v>
      </c>
      <c r="H726" s="20">
        <v>0.94</v>
      </c>
      <c r="I726" s="20">
        <v>0.1</v>
      </c>
      <c r="J726" s="20">
        <v>0.49</v>
      </c>
      <c r="K726" s="20">
        <v>2.6496</v>
      </c>
      <c r="L726" s="16"/>
      <c r="M726" s="16"/>
      <c r="N726" s="16"/>
      <c r="O726" s="16"/>
      <c r="P726" s="16"/>
      <c r="Q726" s="16"/>
      <c r="R726" s="16"/>
      <c r="S726" s="22"/>
      <c r="T726" s="190"/>
    </row>
    <row r="727" spans="1:20" ht="40.200000000000003" thickBot="1">
      <c r="A727" s="58" t="str">
        <f t="shared" si="11"/>
        <v>丙11</v>
      </c>
      <c r="B727" s="29" t="s">
        <v>25</v>
      </c>
      <c r="C727" s="30" t="s">
        <v>17</v>
      </c>
      <c r="D727" s="32" t="s">
        <v>67</v>
      </c>
      <c r="E727" s="20" t="s">
        <v>75</v>
      </c>
      <c r="F727" s="20">
        <v>0.56000000000000005</v>
      </c>
      <c r="G727" s="20">
        <v>0.56000000000000005</v>
      </c>
      <c r="H727" s="20">
        <v>0.94</v>
      </c>
      <c r="I727" s="20">
        <v>0.1</v>
      </c>
      <c r="J727" s="20">
        <v>0.45</v>
      </c>
      <c r="K727" s="20">
        <v>2.6006</v>
      </c>
      <c r="L727" s="16"/>
      <c r="M727" s="16"/>
      <c r="N727" s="16"/>
      <c r="O727" s="16"/>
      <c r="P727" s="16"/>
      <c r="Q727" s="16"/>
      <c r="R727" s="16"/>
      <c r="S727" s="22"/>
      <c r="T727" s="190"/>
    </row>
    <row r="728" spans="1:20" ht="53.4" thickBot="1">
      <c r="A728" s="58" t="str">
        <f t="shared" si="11"/>
        <v>青少年T1</v>
      </c>
      <c r="B728" s="29" t="s">
        <v>25</v>
      </c>
      <c r="C728" s="30" t="s">
        <v>17</v>
      </c>
      <c r="D728" s="32" t="s">
        <v>67</v>
      </c>
      <c r="E728" s="20" t="s">
        <v>84</v>
      </c>
      <c r="F728" s="20">
        <v>0.56000000000000005</v>
      </c>
      <c r="G728" s="20">
        <v>0.56999999999999995</v>
      </c>
      <c r="H728" s="20">
        <v>0.97</v>
      </c>
      <c r="I728" s="20">
        <v>0.1</v>
      </c>
      <c r="J728" s="20">
        <v>0.38</v>
      </c>
      <c r="K728" s="20">
        <v>2.5775000000000001</v>
      </c>
      <c r="L728" s="16"/>
      <c r="M728" s="16"/>
      <c r="N728" s="16"/>
      <c r="O728" s="16"/>
      <c r="P728" s="16"/>
      <c r="Q728" s="16"/>
      <c r="R728" s="16"/>
      <c r="S728" s="22"/>
      <c r="T728" s="190"/>
    </row>
    <row r="729" spans="1:20" ht="40.200000000000003" thickBot="1">
      <c r="A729" s="58" t="str">
        <f t="shared" si="11"/>
        <v>青年111</v>
      </c>
      <c r="B729" s="29" t="s">
        <v>25</v>
      </c>
      <c r="C729" s="30" t="s">
        <v>17</v>
      </c>
      <c r="D729" s="32" t="s">
        <v>67</v>
      </c>
      <c r="E729" s="20" t="s">
        <v>85</v>
      </c>
      <c r="F729" s="20">
        <v>0.56000000000000005</v>
      </c>
      <c r="G729" s="20">
        <v>0.54</v>
      </c>
      <c r="H729" s="20">
        <v>0.94</v>
      </c>
      <c r="I729" s="20">
        <v>0.1</v>
      </c>
      <c r="J729" s="20">
        <v>0.41</v>
      </c>
      <c r="K729" s="20">
        <v>2.5396000000000001</v>
      </c>
      <c r="L729" s="16"/>
      <c r="M729" s="16"/>
      <c r="N729" s="16"/>
      <c r="O729" s="16"/>
      <c r="P729" s="16"/>
      <c r="Q729" s="16"/>
      <c r="R729" s="16"/>
      <c r="S729" s="22"/>
      <c r="T729" s="190"/>
    </row>
    <row r="730" spans="1:20" ht="53.4" thickBot="1">
      <c r="A730" s="58" t="str">
        <f t="shared" si="11"/>
        <v>青少年T2</v>
      </c>
      <c r="B730" s="29" t="s">
        <v>25</v>
      </c>
      <c r="C730" s="30" t="s">
        <v>17</v>
      </c>
      <c r="D730" s="32" t="s">
        <v>67</v>
      </c>
      <c r="E730" s="20" t="s">
        <v>89</v>
      </c>
      <c r="F730" s="20">
        <v>0.56000000000000005</v>
      </c>
      <c r="G730" s="20">
        <v>0.56999999999999995</v>
      </c>
      <c r="H730" s="20">
        <v>0.94</v>
      </c>
      <c r="I730" s="20">
        <v>0.1</v>
      </c>
      <c r="J730" s="20">
        <v>0.36</v>
      </c>
      <c r="K730" s="20">
        <v>2.5282</v>
      </c>
      <c r="L730" s="16"/>
      <c r="M730" s="16"/>
      <c r="N730" s="16"/>
      <c r="O730" s="16"/>
      <c r="P730" s="16"/>
      <c r="Q730" s="16"/>
      <c r="R730" s="16"/>
      <c r="S730" s="22"/>
      <c r="T730" s="190"/>
    </row>
    <row r="731" spans="1:20" ht="27" thickBot="1">
      <c r="A731" s="58" t="str">
        <f t="shared" si="11"/>
        <v>Q1</v>
      </c>
      <c r="B731" s="29" t="s">
        <v>25</v>
      </c>
      <c r="C731" s="30" t="s">
        <v>17</v>
      </c>
      <c r="D731" s="32" t="s">
        <v>67</v>
      </c>
      <c r="E731" s="20" t="s">
        <v>72</v>
      </c>
      <c r="F731" s="20">
        <v>0.56000000000000005</v>
      </c>
      <c r="G731" s="20">
        <v>0.39</v>
      </c>
      <c r="H731" s="20">
        <v>0.94</v>
      </c>
      <c r="I731" s="20">
        <v>0.1</v>
      </c>
      <c r="J731" s="20">
        <v>0.5</v>
      </c>
      <c r="K731" s="20">
        <v>2.4822000000000002</v>
      </c>
      <c r="L731" s="16"/>
      <c r="M731" s="16"/>
      <c r="N731" s="16"/>
      <c r="O731" s="16"/>
      <c r="P731" s="16"/>
      <c r="Q731" s="16"/>
      <c r="R731" s="16"/>
      <c r="S731" s="22"/>
      <c r="T731" s="190"/>
    </row>
    <row r="732" spans="1:20" ht="27" thickBot="1">
      <c r="A732" s="58" t="str">
        <f t="shared" si="11"/>
        <v>青年A1</v>
      </c>
      <c r="B732" s="29" t="s">
        <v>25</v>
      </c>
      <c r="C732" s="30" t="s">
        <v>17</v>
      </c>
      <c r="D732" s="32" t="s">
        <v>67</v>
      </c>
      <c r="E732" s="20" t="s">
        <v>92</v>
      </c>
      <c r="F732" s="20">
        <v>0.56999999999999995</v>
      </c>
      <c r="G732" s="20">
        <v>0.38</v>
      </c>
      <c r="H732" s="20">
        <v>0.94</v>
      </c>
      <c r="I732" s="20">
        <v>0.1</v>
      </c>
      <c r="J732" s="20">
        <v>0.49</v>
      </c>
      <c r="K732" s="20">
        <v>2.4817</v>
      </c>
      <c r="L732" s="16"/>
      <c r="M732" s="16"/>
      <c r="N732" s="16"/>
      <c r="O732" s="16"/>
      <c r="P732" s="16"/>
      <c r="Q732" s="16"/>
      <c r="R732" s="16"/>
      <c r="S732" s="22"/>
      <c r="T732" s="190"/>
    </row>
    <row r="733" spans="1:20" ht="40.200000000000003" thickBot="1">
      <c r="A733" s="58" t="str">
        <f t="shared" si="11"/>
        <v>青青1</v>
      </c>
      <c r="B733" s="29" t="s">
        <v>25</v>
      </c>
      <c r="C733" s="30" t="s">
        <v>17</v>
      </c>
      <c r="D733" s="32" t="s">
        <v>67</v>
      </c>
      <c r="E733" s="20" t="s">
        <v>73</v>
      </c>
      <c r="F733" s="20">
        <v>0.56000000000000005</v>
      </c>
      <c r="G733" s="20">
        <v>0.42</v>
      </c>
      <c r="H733" s="20">
        <v>0.97</v>
      </c>
      <c r="I733" s="20">
        <v>0.1</v>
      </c>
      <c r="J733" s="20">
        <v>0.44</v>
      </c>
      <c r="K733" s="20">
        <v>2.4799000000000002</v>
      </c>
      <c r="L733" s="16"/>
      <c r="M733" s="16"/>
      <c r="N733" s="16"/>
      <c r="O733" s="16"/>
      <c r="P733" s="16"/>
      <c r="Q733" s="16"/>
      <c r="R733" s="16"/>
      <c r="S733" s="22"/>
      <c r="T733" s="190"/>
    </row>
    <row r="734" spans="1:20" ht="53.4" thickBot="1">
      <c r="A734" s="58" t="str">
        <f t="shared" si="11"/>
        <v>QSSS1</v>
      </c>
      <c r="B734" s="29" t="s">
        <v>25</v>
      </c>
      <c r="C734" s="30" t="s">
        <v>17</v>
      </c>
      <c r="D734" s="32" t="s">
        <v>67</v>
      </c>
      <c r="E734" s="20" t="s">
        <v>86</v>
      </c>
      <c r="F734" s="20">
        <v>0.56000000000000005</v>
      </c>
      <c r="G734" s="20">
        <v>0.28000000000000003</v>
      </c>
      <c r="H734" s="20">
        <v>0.94</v>
      </c>
      <c r="I734" s="20">
        <v>0.19</v>
      </c>
      <c r="J734" s="20">
        <v>0.47</v>
      </c>
      <c r="K734" s="20">
        <v>2.4394</v>
      </c>
      <c r="L734" s="16"/>
      <c r="M734" s="16"/>
      <c r="N734" s="16"/>
      <c r="O734" s="16"/>
      <c r="P734" s="16"/>
      <c r="Q734" s="16"/>
      <c r="R734" s="16"/>
      <c r="S734" s="22"/>
      <c r="T734" s="190"/>
    </row>
    <row r="735" spans="1:20" ht="40.200000000000003" thickBot="1">
      <c r="A735" s="58" t="str">
        <f t="shared" si="11"/>
        <v>青书1</v>
      </c>
      <c r="B735" s="29" t="s">
        <v>25</v>
      </c>
      <c r="C735" s="30" t="s">
        <v>17</v>
      </c>
      <c r="D735" s="32" t="s">
        <v>67</v>
      </c>
      <c r="E735" s="20" t="s">
        <v>76</v>
      </c>
      <c r="F735" s="20">
        <v>0.56000000000000005</v>
      </c>
      <c r="G735" s="20">
        <v>0.31</v>
      </c>
      <c r="H735" s="20">
        <v>0.94</v>
      </c>
      <c r="I735" s="20">
        <v>0.1</v>
      </c>
      <c r="J735" s="20">
        <v>0.53</v>
      </c>
      <c r="K735" s="20">
        <v>2.4283000000000001</v>
      </c>
      <c r="L735" s="16"/>
      <c r="M735" s="16"/>
      <c r="N735" s="16"/>
      <c r="O735" s="16"/>
      <c r="P735" s="16"/>
      <c r="Q735" s="16"/>
      <c r="R735" s="16"/>
      <c r="S735" s="22"/>
      <c r="T735" s="190"/>
    </row>
    <row r="736" spans="1:20" ht="27" thickBot="1">
      <c r="A736" s="58" t="str">
        <f t="shared" si="11"/>
        <v>青年22</v>
      </c>
      <c r="B736" s="29" t="s">
        <v>25</v>
      </c>
      <c r="C736" s="30" t="s">
        <v>17</v>
      </c>
      <c r="D736" s="32" t="s">
        <v>67</v>
      </c>
      <c r="E736" s="20" t="s">
        <v>80</v>
      </c>
      <c r="F736" s="20">
        <v>0.56000000000000005</v>
      </c>
      <c r="G736" s="20">
        <v>0.28000000000000003</v>
      </c>
      <c r="H736" s="20">
        <v>0.94</v>
      </c>
      <c r="I736" s="20">
        <v>0.19</v>
      </c>
      <c r="J736" s="20">
        <v>0.39</v>
      </c>
      <c r="K736" s="20">
        <v>2.363</v>
      </c>
      <c r="L736" s="16"/>
      <c r="M736" s="16"/>
      <c r="N736" s="16"/>
      <c r="O736" s="16"/>
      <c r="P736" s="16"/>
      <c r="Q736" s="16"/>
      <c r="R736" s="16"/>
      <c r="S736" s="22"/>
      <c r="T736" s="190"/>
    </row>
    <row r="737" spans="1:20" ht="40.200000000000003" thickBot="1">
      <c r="A737" s="58" t="str">
        <f t="shared" si="11"/>
        <v>青年01</v>
      </c>
      <c r="B737" s="29" t="s">
        <v>25</v>
      </c>
      <c r="C737" s="30" t="s">
        <v>17</v>
      </c>
      <c r="D737" s="32" t="s">
        <v>67</v>
      </c>
      <c r="E737" s="20" t="s">
        <v>93</v>
      </c>
      <c r="F737" s="20">
        <v>0.56000000000000005</v>
      </c>
      <c r="G737" s="20">
        <v>0.21</v>
      </c>
      <c r="H737" s="20">
        <v>0.97</v>
      </c>
      <c r="I737" s="20">
        <v>0.1</v>
      </c>
      <c r="J737" s="20">
        <v>0.46</v>
      </c>
      <c r="K737" s="20">
        <v>2.2946</v>
      </c>
      <c r="L737" s="16"/>
      <c r="M737" s="16"/>
      <c r="N737" s="16"/>
      <c r="O737" s="16"/>
      <c r="P737" s="16"/>
      <c r="Q737" s="16"/>
      <c r="R737" s="16"/>
      <c r="S737" s="22"/>
      <c r="T737" s="190"/>
    </row>
    <row r="738" spans="1:20" ht="40.200000000000003" thickBot="1">
      <c r="A738" s="58" t="str">
        <f t="shared" si="11"/>
        <v>青年02</v>
      </c>
      <c r="B738" s="29" t="s">
        <v>25</v>
      </c>
      <c r="C738" s="30" t="s">
        <v>17</v>
      </c>
      <c r="D738" s="32" t="s">
        <v>67</v>
      </c>
      <c r="E738" s="20" t="s">
        <v>95</v>
      </c>
      <c r="F738" s="20">
        <v>0.56000000000000005</v>
      </c>
      <c r="G738" s="20">
        <v>0.21</v>
      </c>
      <c r="H738" s="20">
        <v>0.94</v>
      </c>
      <c r="I738" s="20">
        <v>0.1</v>
      </c>
      <c r="J738" s="20">
        <v>0.46</v>
      </c>
      <c r="K738" s="20">
        <v>2.2656000000000001</v>
      </c>
      <c r="L738" s="16"/>
      <c r="M738" s="16"/>
      <c r="N738" s="16"/>
      <c r="O738" s="16"/>
      <c r="P738" s="16"/>
      <c r="Q738" s="16"/>
      <c r="R738" s="16"/>
      <c r="S738" s="22"/>
      <c r="T738" s="190"/>
    </row>
    <row r="739" spans="1:20" ht="40.200000000000003" thickBot="1">
      <c r="A739" s="58" t="str">
        <f t="shared" si="11"/>
        <v>青年1</v>
      </c>
      <c r="B739" s="29" t="s">
        <v>25</v>
      </c>
      <c r="C739" s="30" t="s">
        <v>17</v>
      </c>
      <c r="D739" s="32" t="s">
        <v>67</v>
      </c>
      <c r="E739" s="20" t="s">
        <v>82</v>
      </c>
      <c r="F739" s="20">
        <v>0.56000000000000005</v>
      </c>
      <c r="G739" s="20">
        <v>0.14000000000000001</v>
      </c>
      <c r="H739" s="20">
        <v>0.97</v>
      </c>
      <c r="I739" s="20">
        <v>0.1</v>
      </c>
      <c r="J739" s="20">
        <v>0.47</v>
      </c>
      <c r="K739" s="20">
        <v>2.2317999999999998</v>
      </c>
      <c r="L739" s="16"/>
      <c r="M739" s="16"/>
      <c r="N739" s="16"/>
      <c r="O739" s="16"/>
      <c r="P739" s="16"/>
      <c r="Q739" s="16"/>
      <c r="R739" s="16"/>
      <c r="S739" s="22"/>
      <c r="T739" s="190"/>
    </row>
    <row r="740" spans="1:20" ht="53.4" thickBot="1">
      <c r="A740" s="58" t="str">
        <f t="shared" si="11"/>
        <v>q1121</v>
      </c>
      <c r="B740" s="29" t="s">
        <v>25</v>
      </c>
      <c r="C740" s="30" t="s">
        <v>17</v>
      </c>
      <c r="D740" s="32" t="s">
        <v>67</v>
      </c>
      <c r="E740" s="20" t="s">
        <v>90</v>
      </c>
      <c r="F740" s="20">
        <v>0.56000000000000005</v>
      </c>
      <c r="G740" s="20">
        <v>0.2</v>
      </c>
      <c r="H740" s="20">
        <v>0.97</v>
      </c>
      <c r="I740" s="20">
        <v>0.1</v>
      </c>
      <c r="J740" s="20">
        <v>0.35</v>
      </c>
      <c r="K740" s="20">
        <v>2.173</v>
      </c>
      <c r="L740" s="16"/>
      <c r="M740" s="16"/>
      <c r="N740" s="16"/>
      <c r="O740" s="16"/>
      <c r="P740" s="16"/>
      <c r="Q740" s="16"/>
      <c r="R740" s="16"/>
      <c r="S740" s="22"/>
      <c r="T740" s="190"/>
    </row>
    <row r="741" spans="1:20" ht="53.4" thickBot="1">
      <c r="A741" s="58" t="str">
        <f t="shared" si="11"/>
        <v>q212</v>
      </c>
      <c r="B741" s="29" t="s">
        <v>25</v>
      </c>
      <c r="C741" s="30" t="s">
        <v>17</v>
      </c>
      <c r="D741" s="32" t="s">
        <v>67</v>
      </c>
      <c r="E741" s="20" t="s">
        <v>91</v>
      </c>
      <c r="F741" s="20">
        <v>0.56000000000000005</v>
      </c>
      <c r="G741" s="20">
        <v>0.2</v>
      </c>
      <c r="H741" s="20">
        <v>0.94</v>
      </c>
      <c r="I741" s="20">
        <v>0.1</v>
      </c>
      <c r="J741" s="20">
        <v>0.35</v>
      </c>
      <c r="K741" s="20">
        <v>2.1417000000000002</v>
      </c>
      <c r="L741" s="16"/>
      <c r="M741" s="16"/>
      <c r="N741" s="16"/>
      <c r="O741" s="16"/>
      <c r="P741" s="16"/>
      <c r="Q741" s="16"/>
      <c r="R741" s="16"/>
      <c r="S741" s="22"/>
      <c r="T741" s="190"/>
    </row>
    <row r="742" spans="1:20" ht="27" thickBot="1">
      <c r="A742" s="58" t="str">
        <f t="shared" si="11"/>
        <v>青年11</v>
      </c>
      <c r="B742" s="29" t="s">
        <v>25</v>
      </c>
      <c r="C742" s="30" t="s">
        <v>17</v>
      </c>
      <c r="D742" s="32" t="s">
        <v>67</v>
      </c>
      <c r="E742" s="20" t="s">
        <v>83</v>
      </c>
      <c r="F742" s="20">
        <v>0.56000000000000005</v>
      </c>
      <c r="G742" s="20">
        <v>0.25</v>
      </c>
      <c r="H742" s="20">
        <v>0.97</v>
      </c>
      <c r="I742" s="20">
        <v>0.19</v>
      </c>
      <c r="J742" s="20">
        <v>0.16</v>
      </c>
      <c r="K742" s="20">
        <v>2.1360999999999999</v>
      </c>
      <c r="L742" s="16"/>
      <c r="M742" s="16"/>
      <c r="N742" s="16"/>
      <c r="O742" s="16"/>
      <c r="P742" s="16"/>
      <c r="Q742" s="16"/>
      <c r="R742" s="16"/>
      <c r="S742" s="22"/>
      <c r="T742" s="190"/>
    </row>
    <row r="743" spans="1:20" ht="40.200000000000003" thickBot="1">
      <c r="A743" s="58" t="str">
        <f t="shared" si="11"/>
        <v>qq1</v>
      </c>
      <c r="B743" s="29" t="s">
        <v>25</v>
      </c>
      <c r="C743" s="30" t="s">
        <v>17</v>
      </c>
      <c r="D743" s="32" t="s">
        <v>67</v>
      </c>
      <c r="E743" s="20" t="s">
        <v>88</v>
      </c>
      <c r="F743" s="20">
        <v>0.56000000000000005</v>
      </c>
      <c r="G743" s="20">
        <v>0.12</v>
      </c>
      <c r="H743" s="20">
        <v>0.97</v>
      </c>
      <c r="I743" s="20">
        <v>0.1</v>
      </c>
      <c r="J743" s="20">
        <v>0.37</v>
      </c>
      <c r="K743" s="20">
        <v>2.1158000000000001</v>
      </c>
      <c r="L743" s="16"/>
      <c r="M743" s="16"/>
      <c r="N743" s="16"/>
      <c r="O743" s="16"/>
      <c r="P743" s="16"/>
      <c r="Q743" s="16"/>
      <c r="R743" s="16"/>
      <c r="S743" s="22"/>
      <c r="T743" s="190"/>
    </row>
    <row r="744" spans="1:20" ht="40.200000000000003" thickBot="1">
      <c r="A744" s="58" t="str">
        <f t="shared" si="11"/>
        <v>青青2</v>
      </c>
      <c r="B744" s="29" t="s">
        <v>25</v>
      </c>
      <c r="C744" s="30" t="s">
        <v>17</v>
      </c>
      <c r="D744" s="32" t="s">
        <v>67</v>
      </c>
      <c r="E744" s="20" t="s">
        <v>77</v>
      </c>
      <c r="F744" s="20">
        <v>0.56000000000000005</v>
      </c>
      <c r="G744" s="20">
        <v>0.35</v>
      </c>
      <c r="H744" s="20">
        <v>0.94</v>
      </c>
      <c r="I744" s="20">
        <v>0.1</v>
      </c>
      <c r="J744" s="20">
        <v>0.17</v>
      </c>
      <c r="K744" s="20">
        <v>2.1128999999999998</v>
      </c>
      <c r="L744" s="16"/>
      <c r="M744" s="16"/>
      <c r="N744" s="16"/>
      <c r="O744" s="16"/>
      <c r="P744" s="16"/>
      <c r="Q744" s="16"/>
      <c r="R744" s="16"/>
      <c r="S744" s="22"/>
      <c r="T744" s="190"/>
    </row>
    <row r="745" spans="1:20" ht="40.200000000000003" thickBot="1">
      <c r="A745" s="58" t="str">
        <f t="shared" si="11"/>
        <v>1青</v>
      </c>
      <c r="B745" s="29" t="s">
        <v>25</v>
      </c>
      <c r="C745" s="30" t="s">
        <v>17</v>
      </c>
      <c r="D745" s="32" t="s">
        <v>67</v>
      </c>
      <c r="E745" s="20" t="s">
        <v>99</v>
      </c>
      <c r="F745" s="20">
        <v>0.56000000000000005</v>
      </c>
      <c r="G745" s="20">
        <v>0.08</v>
      </c>
      <c r="H745" s="20">
        <v>0.94</v>
      </c>
      <c r="I745" s="20">
        <v>0.1</v>
      </c>
      <c r="J745" s="20">
        <v>0.44</v>
      </c>
      <c r="K745" s="20">
        <v>2.1101999999999999</v>
      </c>
      <c r="L745" s="16"/>
      <c r="M745" s="16"/>
      <c r="N745" s="16"/>
      <c r="O745" s="16"/>
      <c r="P745" s="16"/>
      <c r="Q745" s="16"/>
      <c r="R745" s="16"/>
      <c r="S745" s="22"/>
      <c r="T745" s="190"/>
    </row>
    <row r="746" spans="1:20" ht="53.4" thickBot="1">
      <c r="A746" s="58" t="str">
        <f t="shared" si="11"/>
        <v>青二</v>
      </c>
      <c r="B746" s="29" t="s">
        <v>25</v>
      </c>
      <c r="C746" s="30" t="s">
        <v>17</v>
      </c>
      <c r="D746" s="32" t="s">
        <v>67</v>
      </c>
      <c r="E746" s="20" t="s">
        <v>87</v>
      </c>
      <c r="F746" s="20">
        <v>0.56000000000000005</v>
      </c>
      <c r="G746" s="20">
        <v>0.04</v>
      </c>
      <c r="H746" s="20">
        <v>0.94</v>
      </c>
      <c r="I746" s="20">
        <v>0.19</v>
      </c>
      <c r="J746" s="20">
        <v>0.38</v>
      </c>
      <c r="K746" s="20">
        <v>2.1071</v>
      </c>
      <c r="L746" s="16"/>
      <c r="M746" s="16"/>
      <c r="N746" s="16"/>
      <c r="O746" s="16"/>
      <c r="P746" s="16"/>
      <c r="Q746" s="16"/>
      <c r="R746" s="16"/>
      <c r="S746" s="22"/>
      <c r="T746" s="190"/>
    </row>
    <row r="747" spans="1:20" ht="40.200000000000003" thickBot="1">
      <c r="A747" s="58" t="str">
        <f t="shared" si="11"/>
        <v>青年one</v>
      </c>
      <c r="B747" s="29" t="s">
        <v>25</v>
      </c>
      <c r="C747" s="30" t="s">
        <v>17</v>
      </c>
      <c r="D747" s="32" t="s">
        <v>67</v>
      </c>
      <c r="E747" s="20" t="s">
        <v>102</v>
      </c>
      <c r="F747" s="20">
        <v>0.56000000000000005</v>
      </c>
      <c r="G747" s="20">
        <v>7.0000000000000007E-2</v>
      </c>
      <c r="H747" s="20">
        <v>0.94</v>
      </c>
      <c r="I747" s="20">
        <v>0.1</v>
      </c>
      <c r="J747" s="20">
        <v>0.42</v>
      </c>
      <c r="K747" s="20">
        <v>2.0790999999999999</v>
      </c>
      <c r="L747" s="16"/>
      <c r="M747" s="16"/>
      <c r="N747" s="16"/>
      <c r="O747" s="16"/>
      <c r="P747" s="16"/>
      <c r="Q747" s="16"/>
      <c r="R747" s="16"/>
      <c r="S747" s="22"/>
      <c r="T747" s="190"/>
    </row>
    <row r="748" spans="1:20" ht="53.4" thickBot="1">
      <c r="A748" s="58" t="str">
        <f t="shared" si="11"/>
        <v>青少年T3</v>
      </c>
      <c r="B748" s="29" t="s">
        <v>25</v>
      </c>
      <c r="C748" s="30" t="s">
        <v>17</v>
      </c>
      <c r="D748" s="32" t="s">
        <v>67</v>
      </c>
      <c r="E748" s="20" t="s">
        <v>110</v>
      </c>
      <c r="F748" s="20">
        <v>0.56000000000000005</v>
      </c>
      <c r="G748" s="20">
        <v>0.56999999999999995</v>
      </c>
      <c r="H748" s="20">
        <v>0.66</v>
      </c>
      <c r="I748" s="20">
        <v>0.1</v>
      </c>
      <c r="J748" s="20">
        <v>0.16</v>
      </c>
      <c r="K748" s="20">
        <v>2.0417000000000001</v>
      </c>
      <c r="L748" s="16"/>
      <c r="M748" s="16"/>
      <c r="N748" s="16"/>
      <c r="O748" s="16"/>
      <c r="P748" s="16"/>
      <c r="Q748" s="16"/>
      <c r="R748" s="16"/>
      <c r="S748" s="22"/>
      <c r="T748" s="190"/>
    </row>
    <row r="749" spans="1:20" ht="27" thickBot="1">
      <c r="A749" s="58" t="str">
        <f t="shared" si="11"/>
        <v>Q2</v>
      </c>
      <c r="B749" s="29" t="s">
        <v>25</v>
      </c>
      <c r="C749" s="30" t="s">
        <v>17</v>
      </c>
      <c r="D749" s="32" t="s">
        <v>67</v>
      </c>
      <c r="E749" s="20" t="s">
        <v>78</v>
      </c>
      <c r="F749" s="20">
        <v>0.56000000000000005</v>
      </c>
      <c r="G749" s="20">
        <v>0.24</v>
      </c>
      <c r="H749" s="20">
        <v>0.97</v>
      </c>
      <c r="I749" s="20">
        <v>0.1</v>
      </c>
      <c r="J749" s="20">
        <v>0.18</v>
      </c>
      <c r="K749" s="20">
        <v>2.0390999999999999</v>
      </c>
      <c r="L749" s="16"/>
      <c r="M749" s="16"/>
      <c r="N749" s="16"/>
      <c r="O749" s="16"/>
      <c r="P749" s="16"/>
      <c r="Q749" s="16"/>
      <c r="R749" s="16"/>
      <c r="S749" s="22"/>
      <c r="T749" s="190"/>
    </row>
    <row r="750" spans="1:20" ht="40.200000000000003" thickBot="1">
      <c r="A750" s="58" t="str">
        <f t="shared" si="11"/>
        <v>31</v>
      </c>
      <c r="B750" s="29" t="s">
        <v>25</v>
      </c>
      <c r="C750" s="30" t="s">
        <v>17</v>
      </c>
      <c r="D750" s="32" t="s">
        <v>67</v>
      </c>
      <c r="E750" s="20" t="s">
        <v>209</v>
      </c>
      <c r="F750" s="20">
        <v>0.56000000000000005</v>
      </c>
      <c r="G750" s="20">
        <v>0.03</v>
      </c>
      <c r="H750" s="20">
        <v>0.94</v>
      </c>
      <c r="I750" s="20">
        <v>0.1</v>
      </c>
      <c r="J750" s="20">
        <v>0.39</v>
      </c>
      <c r="K750" s="20">
        <v>2.0181</v>
      </c>
      <c r="L750" s="16"/>
      <c r="M750" s="16"/>
      <c r="N750" s="16"/>
      <c r="O750" s="16"/>
      <c r="P750" s="16"/>
      <c r="Q750" s="16"/>
      <c r="R750" s="16"/>
      <c r="S750" s="22"/>
      <c r="T750" s="190"/>
    </row>
    <row r="751" spans="1:20" ht="40.200000000000003" thickBot="1">
      <c r="A751" s="58" t="str">
        <f t="shared" si="11"/>
        <v>青竹2</v>
      </c>
      <c r="B751" s="29" t="s">
        <v>25</v>
      </c>
      <c r="C751" s="30" t="s">
        <v>17</v>
      </c>
      <c r="D751" s="32" t="s">
        <v>67</v>
      </c>
      <c r="E751" s="59" t="s">
        <v>100</v>
      </c>
      <c r="F751" s="20">
        <v>0.56000000000000005</v>
      </c>
      <c r="G751" s="20">
        <v>0</v>
      </c>
      <c r="H751" s="20">
        <v>0.97</v>
      </c>
      <c r="I751" s="20">
        <v>0.1</v>
      </c>
      <c r="J751" s="20">
        <v>0.37</v>
      </c>
      <c r="K751" s="20">
        <v>1.9964</v>
      </c>
      <c r="L751" s="16"/>
      <c r="M751" s="16"/>
      <c r="N751" s="16"/>
      <c r="O751" s="16"/>
      <c r="P751" s="16"/>
      <c r="Q751" s="16"/>
      <c r="R751" s="16"/>
      <c r="S751" s="22"/>
      <c r="T751" s="190"/>
    </row>
    <row r="752" spans="1:20" ht="40.200000000000003" thickBot="1">
      <c r="A752" s="58" t="str">
        <f t="shared" si="11"/>
        <v>青竹1</v>
      </c>
      <c r="B752" s="29" t="s">
        <v>25</v>
      </c>
      <c r="C752" s="30" t="s">
        <v>17</v>
      </c>
      <c r="D752" s="32" t="s">
        <v>67</v>
      </c>
      <c r="E752" s="59" t="s">
        <v>104</v>
      </c>
      <c r="F752" s="20">
        <v>0.56000000000000005</v>
      </c>
      <c r="G752" s="20">
        <v>0</v>
      </c>
      <c r="H752" s="20">
        <v>0.94</v>
      </c>
      <c r="I752" s="20">
        <v>0.1</v>
      </c>
      <c r="J752" s="20">
        <v>0.37</v>
      </c>
      <c r="K752" s="20">
        <v>1.9637</v>
      </c>
      <c r="L752" s="16"/>
      <c r="M752" s="16"/>
      <c r="N752" s="16"/>
      <c r="O752" s="16"/>
      <c r="P752" s="16"/>
      <c r="Q752" s="16"/>
      <c r="R752" s="16"/>
      <c r="S752" s="22"/>
      <c r="T752" s="190"/>
    </row>
    <row r="753" spans="1:20" ht="40.200000000000003" thickBot="1">
      <c r="A753" s="58" t="str">
        <f t="shared" si="11"/>
        <v>qq2</v>
      </c>
      <c r="B753" s="29" t="s">
        <v>25</v>
      </c>
      <c r="C753" s="30" t="s">
        <v>17</v>
      </c>
      <c r="D753" s="32" t="s">
        <v>67</v>
      </c>
      <c r="E753" s="20" t="s">
        <v>94</v>
      </c>
      <c r="F753" s="20">
        <v>0.56000000000000005</v>
      </c>
      <c r="G753" s="20">
        <v>0.15</v>
      </c>
      <c r="H753" s="20">
        <v>0.94</v>
      </c>
      <c r="I753" s="20">
        <v>0.1</v>
      </c>
      <c r="J753" s="20">
        <v>0.2</v>
      </c>
      <c r="K753" s="20">
        <v>1.9401999999999999</v>
      </c>
      <c r="L753" s="16"/>
      <c r="M753" s="16"/>
      <c r="N753" s="16"/>
      <c r="O753" s="16"/>
      <c r="P753" s="16"/>
      <c r="Q753" s="16"/>
      <c r="R753" s="16"/>
      <c r="S753" s="22"/>
      <c r="T753" s="190"/>
    </row>
    <row r="754" spans="1:20" ht="27" thickBot="1">
      <c r="A754" s="58" t="str">
        <f t="shared" si="11"/>
        <v>青年B</v>
      </c>
      <c r="B754" s="29" t="s">
        <v>25</v>
      </c>
      <c r="C754" s="30" t="s">
        <v>17</v>
      </c>
      <c r="D754" s="32" t="s">
        <v>67</v>
      </c>
      <c r="E754" s="20" t="s">
        <v>103</v>
      </c>
      <c r="F754" s="20">
        <v>0.56000000000000005</v>
      </c>
      <c r="G754" s="20">
        <v>0</v>
      </c>
      <c r="H754" s="20">
        <v>0.97</v>
      </c>
      <c r="I754" s="20">
        <v>0.1</v>
      </c>
      <c r="J754" s="20">
        <v>0.3</v>
      </c>
      <c r="K754" s="20">
        <v>1.9248000000000001</v>
      </c>
      <c r="L754" s="16"/>
      <c r="M754" s="16"/>
      <c r="N754" s="16"/>
      <c r="O754" s="16"/>
      <c r="P754" s="16"/>
      <c r="Q754" s="16"/>
      <c r="R754" s="16"/>
      <c r="S754" s="22"/>
      <c r="T754" s="190"/>
    </row>
    <row r="755" spans="1:20" ht="53.4" thickBot="1">
      <c r="A755" s="58" t="str">
        <f t="shared" si="11"/>
        <v>QSNN2</v>
      </c>
      <c r="B755" s="29" t="s">
        <v>25</v>
      </c>
      <c r="C755" s="30" t="s">
        <v>17</v>
      </c>
      <c r="D755" s="32" t="s">
        <v>67</v>
      </c>
      <c r="E755" s="20" t="s">
        <v>107</v>
      </c>
      <c r="F755" s="20">
        <v>0.56000000000000005</v>
      </c>
      <c r="G755" s="20">
        <v>0</v>
      </c>
      <c r="H755" s="20">
        <v>0.97</v>
      </c>
      <c r="I755" s="20">
        <v>0.19</v>
      </c>
      <c r="J755" s="20">
        <v>0.16</v>
      </c>
      <c r="K755" s="20">
        <v>1.8841000000000001</v>
      </c>
      <c r="L755" s="16"/>
      <c r="M755" s="16"/>
      <c r="N755" s="16"/>
      <c r="O755" s="16"/>
      <c r="P755" s="16"/>
      <c r="Q755" s="16"/>
      <c r="R755" s="16"/>
      <c r="S755" s="22"/>
      <c r="T755" s="190"/>
    </row>
    <row r="756" spans="1:20" ht="53.4" thickBot="1">
      <c r="A756" s="58" t="str">
        <f t="shared" si="11"/>
        <v>青一</v>
      </c>
      <c r="B756" s="29" t="s">
        <v>25</v>
      </c>
      <c r="C756" s="30" t="s">
        <v>17</v>
      </c>
      <c r="D756" s="32" t="s">
        <v>67</v>
      </c>
      <c r="E756" s="20" t="s">
        <v>105</v>
      </c>
      <c r="F756" s="20">
        <v>0.56000000000000005</v>
      </c>
      <c r="G756" s="20">
        <v>0.04</v>
      </c>
      <c r="H756" s="20">
        <v>0.69</v>
      </c>
      <c r="I756" s="20">
        <v>0.19</v>
      </c>
      <c r="J756" s="20">
        <v>0.33</v>
      </c>
      <c r="K756" s="20">
        <v>1.8068</v>
      </c>
      <c r="L756" s="16"/>
      <c r="M756" s="16"/>
      <c r="N756" s="16"/>
      <c r="O756" s="16"/>
      <c r="P756" s="16"/>
      <c r="Q756" s="16"/>
      <c r="R756" s="16"/>
      <c r="S756" s="22"/>
      <c r="T756" s="190"/>
    </row>
    <row r="757" spans="1:20" ht="53.4" thickBot="1">
      <c r="A757" s="58" t="str">
        <f t="shared" si="11"/>
        <v>qqq1</v>
      </c>
      <c r="B757" s="29" t="s">
        <v>25</v>
      </c>
      <c r="C757" s="30" t="s">
        <v>17</v>
      </c>
      <c r="D757" s="32" t="s">
        <v>67</v>
      </c>
      <c r="E757" s="20" t="s">
        <v>113</v>
      </c>
      <c r="F757" s="20">
        <v>0.56000000000000005</v>
      </c>
      <c r="G757" s="20">
        <v>0.08</v>
      </c>
      <c r="H757" s="20">
        <v>0.69</v>
      </c>
      <c r="I757" s="20">
        <v>0.1</v>
      </c>
      <c r="J757" s="20">
        <v>0.38</v>
      </c>
      <c r="K757" s="20">
        <v>1.7984</v>
      </c>
      <c r="L757" s="16"/>
      <c r="M757" s="16"/>
      <c r="N757" s="16"/>
      <c r="O757" s="16"/>
      <c r="P757" s="16"/>
      <c r="Q757" s="16"/>
      <c r="R757" s="16"/>
      <c r="S757" s="22"/>
      <c r="T757" s="190"/>
    </row>
    <row r="758" spans="1:20" ht="40.200000000000003" thickBot="1">
      <c r="A758" s="58" t="str">
        <f t="shared" si="11"/>
        <v>青年03</v>
      </c>
      <c r="B758" s="29" t="s">
        <v>25</v>
      </c>
      <c r="C758" s="30" t="s">
        <v>17</v>
      </c>
      <c r="D758" s="32" t="s">
        <v>67</v>
      </c>
      <c r="E758" s="20" t="s">
        <v>111</v>
      </c>
      <c r="F758" s="20">
        <v>0.56000000000000005</v>
      </c>
      <c r="G758" s="20">
        <v>0.34</v>
      </c>
      <c r="H758" s="20">
        <v>0.66</v>
      </c>
      <c r="I758" s="20">
        <v>0.1</v>
      </c>
      <c r="J758" s="20">
        <v>0.13</v>
      </c>
      <c r="K758" s="20">
        <v>1.7824</v>
      </c>
      <c r="L758" s="16"/>
      <c r="M758" s="16"/>
      <c r="N758" s="16"/>
      <c r="O758" s="16"/>
      <c r="P758" s="16"/>
      <c r="Q758" s="16"/>
      <c r="R758" s="16"/>
      <c r="S758" s="22"/>
      <c r="T758" s="190"/>
    </row>
    <row r="759" spans="1:20" ht="40.200000000000003" thickBot="1">
      <c r="A759" s="58" t="str">
        <f t="shared" si="11"/>
        <v>丙12</v>
      </c>
      <c r="B759" s="29" t="s">
        <v>25</v>
      </c>
      <c r="C759" s="30" t="s">
        <v>17</v>
      </c>
      <c r="D759" s="32" t="s">
        <v>67</v>
      </c>
      <c r="E759" s="20" t="s">
        <v>97</v>
      </c>
      <c r="F759" s="20">
        <v>0.56000000000000005</v>
      </c>
      <c r="G759" s="20">
        <v>0</v>
      </c>
      <c r="H759" s="20">
        <v>0.97</v>
      </c>
      <c r="I759" s="20">
        <v>0.1</v>
      </c>
      <c r="J759" s="20">
        <v>0.15</v>
      </c>
      <c r="K759" s="20">
        <v>1.7750999999999999</v>
      </c>
      <c r="L759" s="16"/>
      <c r="M759" s="16"/>
      <c r="N759" s="16"/>
      <c r="O759" s="16"/>
      <c r="P759" s="16"/>
      <c r="Q759" s="16"/>
      <c r="R759" s="16"/>
      <c r="S759" s="22"/>
      <c r="T759" s="190"/>
    </row>
    <row r="760" spans="1:20" ht="40.200000000000003" thickBot="1">
      <c r="A760" s="58" t="str">
        <f t="shared" si="11"/>
        <v>22青年</v>
      </c>
      <c r="B760" s="29" t="s">
        <v>25</v>
      </c>
      <c r="C760" s="30" t="s">
        <v>17</v>
      </c>
      <c r="D760" s="32" t="s">
        <v>67</v>
      </c>
      <c r="E760" s="20" t="s">
        <v>106</v>
      </c>
      <c r="F760" s="20">
        <v>0.56000000000000005</v>
      </c>
      <c r="G760" s="20">
        <v>0</v>
      </c>
      <c r="H760" s="20">
        <v>0.97</v>
      </c>
      <c r="I760" s="20">
        <v>0.1</v>
      </c>
      <c r="J760" s="20">
        <v>0.14000000000000001</v>
      </c>
      <c r="K760" s="20">
        <v>1.7668999999999999</v>
      </c>
      <c r="L760" s="16"/>
      <c r="M760" s="16"/>
      <c r="N760" s="16"/>
      <c r="O760" s="16"/>
      <c r="P760" s="16"/>
      <c r="Q760" s="16"/>
      <c r="R760" s="16"/>
      <c r="S760" s="22"/>
      <c r="T760" s="190"/>
    </row>
    <row r="761" spans="1:20" ht="40.200000000000003" thickBot="1">
      <c r="A761" s="58" t="str">
        <f t="shared" si="11"/>
        <v>QS3</v>
      </c>
      <c r="B761" s="29" t="s">
        <v>25</v>
      </c>
      <c r="C761" s="30" t="s">
        <v>17</v>
      </c>
      <c r="D761" s="32" t="s">
        <v>67</v>
      </c>
      <c r="E761" s="20" t="s">
        <v>96</v>
      </c>
      <c r="F761" s="20">
        <v>0.56000000000000005</v>
      </c>
      <c r="G761" s="20">
        <v>0.28999999999999998</v>
      </c>
      <c r="H761" s="20">
        <v>0.66</v>
      </c>
      <c r="I761" s="20">
        <v>0.1</v>
      </c>
      <c r="J761" s="20">
        <v>0.14000000000000001</v>
      </c>
      <c r="K761" s="20">
        <v>1.7379</v>
      </c>
      <c r="L761" s="16"/>
      <c r="M761" s="16"/>
      <c r="N761" s="16"/>
      <c r="O761" s="16"/>
      <c r="P761" s="16"/>
      <c r="Q761" s="16"/>
      <c r="R761" s="16"/>
      <c r="S761" s="22"/>
      <c r="T761" s="190"/>
    </row>
    <row r="762" spans="1:20" ht="53.4" thickBot="1">
      <c r="A762" s="58" t="str">
        <f t="shared" si="11"/>
        <v>qqq2</v>
      </c>
      <c r="B762" s="29" t="s">
        <v>25</v>
      </c>
      <c r="C762" s="30" t="s">
        <v>17</v>
      </c>
      <c r="D762" s="32" t="s">
        <v>67</v>
      </c>
      <c r="E762" s="20" t="s">
        <v>109</v>
      </c>
      <c r="F762" s="20">
        <v>0.56000000000000005</v>
      </c>
      <c r="G762" s="20">
        <v>0</v>
      </c>
      <c r="H762" s="20">
        <v>0.94</v>
      </c>
      <c r="I762" s="20">
        <v>0.1</v>
      </c>
      <c r="J762" s="20">
        <v>0.14000000000000001</v>
      </c>
      <c r="K762" s="20">
        <v>1.7271000000000001</v>
      </c>
      <c r="L762" s="16"/>
      <c r="M762" s="16"/>
      <c r="N762" s="16"/>
      <c r="O762" s="16"/>
      <c r="P762" s="16"/>
      <c r="Q762" s="16"/>
      <c r="R762" s="16"/>
      <c r="S762" s="22"/>
      <c r="T762" s="190"/>
    </row>
    <row r="763" spans="1:20" ht="53.4" thickBot="1">
      <c r="A763" s="58" t="str">
        <f t="shared" si="11"/>
        <v>q112</v>
      </c>
      <c r="B763" s="29" t="s">
        <v>25</v>
      </c>
      <c r="C763" s="30" t="s">
        <v>17</v>
      </c>
      <c r="D763" s="32" t="s">
        <v>67</v>
      </c>
      <c r="E763" s="20" t="s">
        <v>112</v>
      </c>
      <c r="F763" s="20">
        <v>0.56000000000000005</v>
      </c>
      <c r="G763" s="20">
        <v>0.19</v>
      </c>
      <c r="H763" s="20">
        <v>0.66</v>
      </c>
      <c r="I763" s="20">
        <v>0.1</v>
      </c>
      <c r="J763" s="20">
        <v>0.14000000000000001</v>
      </c>
      <c r="K763" s="20">
        <v>1.6417999999999999</v>
      </c>
      <c r="L763" s="16"/>
      <c r="M763" s="16"/>
      <c r="N763" s="16"/>
      <c r="O763" s="16"/>
      <c r="P763" s="16"/>
      <c r="Q763" s="16"/>
      <c r="R763" s="16"/>
      <c r="S763" s="22"/>
      <c r="T763" s="190"/>
    </row>
    <row r="764" spans="1:20" ht="40.200000000000003" thickBot="1">
      <c r="A764" s="58" t="str">
        <f t="shared" si="11"/>
        <v>qn2</v>
      </c>
      <c r="B764" s="29" t="s">
        <v>25</v>
      </c>
      <c r="C764" s="30" t="s">
        <v>17</v>
      </c>
      <c r="D764" s="32" t="s">
        <v>67</v>
      </c>
      <c r="E764" s="20" t="s">
        <v>101</v>
      </c>
      <c r="F764" s="20">
        <v>0.56000000000000005</v>
      </c>
      <c r="G764" s="20">
        <v>0</v>
      </c>
      <c r="H764" s="20">
        <v>0.94</v>
      </c>
      <c r="I764" s="20">
        <v>0.1</v>
      </c>
      <c r="J764" s="20">
        <v>0</v>
      </c>
      <c r="K764" s="20">
        <v>1.5915999999999999</v>
      </c>
      <c r="L764" s="16"/>
      <c r="M764" s="16"/>
      <c r="N764" s="16"/>
      <c r="O764" s="16"/>
      <c r="P764" s="16"/>
      <c r="Q764" s="16"/>
      <c r="R764" s="16"/>
      <c r="S764" s="22"/>
      <c r="T764" s="190"/>
    </row>
    <row r="765" spans="1:20" ht="27" thickBot="1">
      <c r="A765" s="58" t="str">
        <f t="shared" si="11"/>
        <v>青年C</v>
      </c>
      <c r="B765" s="29" t="s">
        <v>25</v>
      </c>
      <c r="C765" s="30" t="s">
        <v>17</v>
      </c>
      <c r="D765" s="32" t="s">
        <v>67</v>
      </c>
      <c r="E765" s="20" t="s">
        <v>114</v>
      </c>
      <c r="F765" s="20">
        <v>0.56000000000000005</v>
      </c>
      <c r="G765" s="20">
        <v>0.22</v>
      </c>
      <c r="H765" s="20">
        <v>0.38</v>
      </c>
      <c r="I765" s="20">
        <v>0.1</v>
      </c>
      <c r="J765" s="20">
        <v>0.08</v>
      </c>
      <c r="K765" s="20">
        <v>1.327</v>
      </c>
      <c r="L765" s="16"/>
      <c r="M765" s="16"/>
      <c r="N765" s="16"/>
      <c r="O765" s="16"/>
      <c r="P765" s="16"/>
      <c r="Q765" s="16"/>
      <c r="R765" s="16"/>
      <c r="S765" s="22"/>
      <c r="T765" s="190"/>
    </row>
    <row r="766" spans="1:20" ht="40.200000000000003" thickBot="1">
      <c r="A766" s="58" t="str">
        <f t="shared" si="11"/>
        <v>白兰1</v>
      </c>
      <c r="B766" s="29" t="s">
        <v>25</v>
      </c>
      <c r="C766" s="30" t="s">
        <v>17</v>
      </c>
      <c r="D766" s="32" t="s">
        <v>116</v>
      </c>
      <c r="E766" s="59" t="s">
        <v>119</v>
      </c>
      <c r="F766" s="20">
        <v>0.3</v>
      </c>
      <c r="G766" s="20">
        <v>2.2599999999999998</v>
      </c>
      <c r="H766" s="20">
        <v>1.01</v>
      </c>
      <c r="I766" s="20">
        <v>0.09</v>
      </c>
      <c r="J766" s="20">
        <v>0.19</v>
      </c>
      <c r="K766" s="20">
        <v>3.8447</v>
      </c>
      <c r="L766" s="16"/>
      <c r="M766" s="16"/>
      <c r="N766" s="16"/>
      <c r="O766" s="16"/>
      <c r="P766" s="16"/>
      <c r="Q766" s="16"/>
      <c r="R766" s="16"/>
      <c r="S766" s="22"/>
      <c r="T766" s="190"/>
    </row>
    <row r="767" spans="1:20" ht="53.4" thickBot="1">
      <c r="A767" s="58" t="str">
        <f t="shared" si="11"/>
        <v>bbb1</v>
      </c>
      <c r="B767" s="29" t="s">
        <v>25</v>
      </c>
      <c r="C767" s="30" t="s">
        <v>17</v>
      </c>
      <c r="D767" s="32" t="s">
        <v>116</v>
      </c>
      <c r="E767" s="20" t="s">
        <v>120</v>
      </c>
      <c r="F767" s="20">
        <v>0.3</v>
      </c>
      <c r="G767" s="20">
        <v>2.25</v>
      </c>
      <c r="H767" s="20">
        <v>1.01</v>
      </c>
      <c r="I767" s="20">
        <v>0.09</v>
      </c>
      <c r="J767" s="20">
        <v>0.16</v>
      </c>
      <c r="K767" s="20">
        <v>3.8083</v>
      </c>
      <c r="L767" s="16"/>
      <c r="M767" s="16"/>
      <c r="N767" s="16"/>
      <c r="O767" s="16"/>
      <c r="P767" s="16"/>
      <c r="Q767" s="16"/>
      <c r="R767" s="16"/>
      <c r="S767" s="22"/>
      <c r="T767" s="190"/>
    </row>
    <row r="768" spans="1:20" ht="27" thickBot="1">
      <c r="A768" s="58" t="str">
        <f t="shared" si="11"/>
        <v>白1121</v>
      </c>
      <c r="B768" s="29" t="s">
        <v>25</v>
      </c>
      <c r="C768" s="30" t="s">
        <v>17</v>
      </c>
      <c r="D768" s="32" t="s">
        <v>116</v>
      </c>
      <c r="E768" s="20" t="s">
        <v>117</v>
      </c>
      <c r="F768" s="20">
        <v>0.3</v>
      </c>
      <c r="G768" s="20">
        <v>1.82</v>
      </c>
      <c r="H768" s="20">
        <v>1.01</v>
      </c>
      <c r="I768" s="20">
        <v>0.18</v>
      </c>
      <c r="J768" s="20">
        <v>0.21</v>
      </c>
      <c r="K768" s="20">
        <v>3.5049000000000001</v>
      </c>
      <c r="L768" s="16"/>
      <c r="M768" s="16"/>
      <c r="N768" s="16"/>
      <c r="O768" s="16"/>
      <c r="P768" s="16"/>
      <c r="Q768" s="16"/>
      <c r="R768" s="16"/>
      <c r="S768" s="22"/>
      <c r="T768" s="190"/>
    </row>
    <row r="769" spans="1:20" ht="40.200000000000003" thickBot="1">
      <c r="A769" s="58" t="str">
        <f t="shared" si="11"/>
        <v>白领222</v>
      </c>
      <c r="B769" s="29" t="s">
        <v>25</v>
      </c>
      <c r="C769" s="30" t="s">
        <v>17</v>
      </c>
      <c r="D769" s="32" t="s">
        <v>116</v>
      </c>
      <c r="E769" s="20" t="s">
        <v>118</v>
      </c>
      <c r="F769" s="20">
        <v>0.3</v>
      </c>
      <c r="G769" s="20">
        <v>0.05</v>
      </c>
      <c r="H769" s="20">
        <v>2.4</v>
      </c>
      <c r="I769" s="20">
        <v>0.09</v>
      </c>
      <c r="J769" s="20">
        <v>0.09</v>
      </c>
      <c r="K769" s="20">
        <v>2.9285999999999999</v>
      </c>
      <c r="L769" s="16"/>
      <c r="M769" s="16"/>
      <c r="N769" s="16"/>
      <c r="O769" s="16"/>
      <c r="P769" s="16"/>
      <c r="Q769" s="16"/>
      <c r="R769" s="16"/>
      <c r="S769" s="22"/>
      <c r="T769" s="190"/>
    </row>
    <row r="770" spans="1:20" ht="53.4" thickBot="1">
      <c r="A770" s="58" t="str">
        <f t="shared" si="11"/>
        <v>白领W1</v>
      </c>
      <c r="B770" s="29" t="s">
        <v>25</v>
      </c>
      <c r="C770" s="30" t="s">
        <v>17</v>
      </c>
      <c r="D770" s="32" t="s">
        <v>116</v>
      </c>
      <c r="E770" s="20" t="s">
        <v>128</v>
      </c>
      <c r="F770" s="20">
        <v>0.3</v>
      </c>
      <c r="G770" s="20">
        <v>1.34</v>
      </c>
      <c r="H770" s="20">
        <v>1.01</v>
      </c>
      <c r="I770" s="20">
        <v>0.09</v>
      </c>
      <c r="J770" s="20">
        <v>0.12</v>
      </c>
      <c r="K770" s="20">
        <v>2.8549000000000002</v>
      </c>
      <c r="L770" s="16"/>
      <c r="M770" s="16"/>
      <c r="N770" s="16"/>
      <c r="O770" s="16"/>
      <c r="P770" s="16"/>
      <c r="Q770" s="16"/>
      <c r="R770" s="16"/>
      <c r="S770" s="22"/>
      <c r="T770" s="190"/>
    </row>
    <row r="771" spans="1:20" ht="53.4" thickBot="1">
      <c r="A771" s="58" t="str">
        <f t="shared" si="11"/>
        <v>白领W2</v>
      </c>
      <c r="B771" s="29" t="s">
        <v>25</v>
      </c>
      <c r="C771" s="30" t="s">
        <v>17</v>
      </c>
      <c r="D771" s="32" t="s">
        <v>116</v>
      </c>
      <c r="E771" s="20" t="s">
        <v>129</v>
      </c>
      <c r="F771" s="20">
        <v>0.3</v>
      </c>
      <c r="G771" s="20">
        <v>1.34</v>
      </c>
      <c r="H771" s="20">
        <v>1.01</v>
      </c>
      <c r="I771" s="20">
        <v>0.09</v>
      </c>
      <c r="J771" s="20">
        <v>0.08</v>
      </c>
      <c r="K771" s="20">
        <v>2.8094999999999999</v>
      </c>
      <c r="L771" s="16"/>
      <c r="M771" s="16"/>
      <c r="N771" s="16"/>
      <c r="O771" s="16"/>
      <c r="P771" s="16"/>
      <c r="Q771" s="16"/>
      <c r="R771" s="16"/>
      <c r="S771" s="22"/>
      <c r="T771" s="190"/>
    </row>
    <row r="772" spans="1:20" ht="53.4" thickBot="1">
      <c r="A772" s="58" t="str">
        <f t="shared" si="11"/>
        <v>白领W3</v>
      </c>
      <c r="B772" s="29" t="s">
        <v>25</v>
      </c>
      <c r="C772" s="30" t="s">
        <v>17</v>
      </c>
      <c r="D772" s="32" t="s">
        <v>116</v>
      </c>
      <c r="E772" s="20" t="s">
        <v>133</v>
      </c>
      <c r="F772" s="20">
        <v>0.3</v>
      </c>
      <c r="G772" s="20">
        <v>1.34</v>
      </c>
      <c r="H772" s="20">
        <v>0.93</v>
      </c>
      <c r="I772" s="20">
        <v>0.09</v>
      </c>
      <c r="J772" s="20">
        <v>0.08</v>
      </c>
      <c r="K772" s="20">
        <v>2.7321</v>
      </c>
      <c r="L772" s="16"/>
      <c r="M772" s="16"/>
      <c r="N772" s="16"/>
      <c r="O772" s="16"/>
      <c r="P772" s="16"/>
      <c r="Q772" s="16"/>
      <c r="R772" s="16"/>
      <c r="S772" s="22"/>
      <c r="T772" s="190"/>
    </row>
    <row r="773" spans="1:20" ht="40.200000000000003" thickBot="1">
      <c r="A773" s="58" t="str">
        <f t="shared" si="11"/>
        <v>乙11</v>
      </c>
      <c r="B773" s="29" t="s">
        <v>25</v>
      </c>
      <c r="C773" s="30" t="s">
        <v>17</v>
      </c>
      <c r="D773" s="32" t="s">
        <v>116</v>
      </c>
      <c r="E773" s="20" t="s">
        <v>122</v>
      </c>
      <c r="F773" s="20">
        <v>0.3</v>
      </c>
      <c r="G773" s="20">
        <v>1.0900000000000001</v>
      </c>
      <c r="H773" s="20">
        <v>1.01</v>
      </c>
      <c r="I773" s="20">
        <v>0.09</v>
      </c>
      <c r="J773" s="20">
        <v>0.16</v>
      </c>
      <c r="K773" s="20">
        <v>2.6423999999999999</v>
      </c>
      <c r="L773" s="16"/>
      <c r="M773" s="16"/>
      <c r="N773" s="16"/>
      <c r="O773" s="16"/>
      <c r="P773" s="16"/>
      <c r="Q773" s="16"/>
      <c r="R773" s="16"/>
      <c r="S773" s="22"/>
      <c r="T773" s="190"/>
    </row>
    <row r="774" spans="1:20" ht="40.200000000000003" thickBot="1">
      <c r="A774" s="58" t="str">
        <f t="shared" si="11"/>
        <v>21</v>
      </c>
      <c r="B774" s="29" t="s">
        <v>25</v>
      </c>
      <c r="C774" s="30" t="s">
        <v>17</v>
      </c>
      <c r="D774" s="32" t="s">
        <v>116</v>
      </c>
      <c r="E774" s="20" t="s">
        <v>210</v>
      </c>
      <c r="F774" s="20">
        <v>0.3</v>
      </c>
      <c r="G774" s="20">
        <v>0.86</v>
      </c>
      <c r="H774" s="20">
        <v>1.01</v>
      </c>
      <c r="I774" s="20">
        <v>0.09</v>
      </c>
      <c r="J774" s="20">
        <v>0.11</v>
      </c>
      <c r="K774" s="20">
        <v>2.3689</v>
      </c>
      <c r="L774" s="16"/>
      <c r="M774" s="16"/>
      <c r="N774" s="16"/>
      <c r="O774" s="16"/>
      <c r="P774" s="16"/>
      <c r="Q774" s="16"/>
      <c r="R774" s="16"/>
      <c r="S774" s="22"/>
      <c r="T774" s="190"/>
    </row>
    <row r="775" spans="1:20" ht="40.200000000000003" thickBot="1">
      <c r="A775" s="58" t="str">
        <f t="shared" si="11"/>
        <v>白领01</v>
      </c>
      <c r="B775" s="29" t="s">
        <v>25</v>
      </c>
      <c r="C775" s="30" t="s">
        <v>17</v>
      </c>
      <c r="D775" s="32" t="s">
        <v>116</v>
      </c>
      <c r="E775" s="20" t="s">
        <v>130</v>
      </c>
      <c r="F775" s="20">
        <v>0.3</v>
      </c>
      <c r="G775" s="20">
        <v>0.79</v>
      </c>
      <c r="H775" s="20">
        <v>1.01</v>
      </c>
      <c r="I775" s="20">
        <v>0.09</v>
      </c>
      <c r="J775" s="20">
        <v>0.16</v>
      </c>
      <c r="K775" s="20">
        <v>2.3443000000000001</v>
      </c>
      <c r="L775" s="16"/>
      <c r="M775" s="16"/>
      <c r="N775" s="16"/>
      <c r="O775" s="16"/>
      <c r="P775" s="16"/>
      <c r="Q775" s="16"/>
      <c r="R775" s="16"/>
      <c r="S775" s="22"/>
      <c r="T775" s="190"/>
    </row>
    <row r="776" spans="1:20" ht="40.200000000000003" thickBot="1">
      <c r="A776" s="58" t="str">
        <f t="shared" si="11"/>
        <v>白领one</v>
      </c>
      <c r="B776" s="29" t="s">
        <v>25</v>
      </c>
      <c r="C776" s="30" t="s">
        <v>17</v>
      </c>
      <c r="D776" s="32" t="s">
        <v>116</v>
      </c>
      <c r="E776" s="20" t="s">
        <v>126</v>
      </c>
      <c r="F776" s="20">
        <v>0.3</v>
      </c>
      <c r="G776" s="20">
        <v>0.76</v>
      </c>
      <c r="H776" s="20">
        <v>1.01</v>
      </c>
      <c r="I776" s="20">
        <v>0.09</v>
      </c>
      <c r="J776" s="20">
        <v>0.18</v>
      </c>
      <c r="K776" s="20">
        <v>2.3359000000000001</v>
      </c>
      <c r="L776" s="16"/>
      <c r="M776" s="16"/>
      <c r="N776" s="16"/>
      <c r="O776" s="16"/>
      <c r="P776" s="16"/>
      <c r="Q776" s="16"/>
      <c r="R776" s="16"/>
      <c r="S776" s="22"/>
      <c r="T776" s="190"/>
    </row>
    <row r="777" spans="1:20" ht="40.200000000000003" thickBot="1">
      <c r="A777" s="58" t="str">
        <f t="shared" si="11"/>
        <v>白白1</v>
      </c>
      <c r="B777" s="29" t="s">
        <v>25</v>
      </c>
      <c r="C777" s="30" t="s">
        <v>17</v>
      </c>
      <c r="D777" s="32" t="s">
        <v>116</v>
      </c>
      <c r="E777" s="20" t="s">
        <v>123</v>
      </c>
      <c r="F777" s="20">
        <v>0.3</v>
      </c>
      <c r="G777" s="20">
        <v>0.74</v>
      </c>
      <c r="H777" s="20">
        <v>1.01</v>
      </c>
      <c r="I777" s="20">
        <v>0.09</v>
      </c>
      <c r="J777" s="20">
        <v>0.14000000000000001</v>
      </c>
      <c r="K777" s="20">
        <v>2.2810000000000001</v>
      </c>
      <c r="L777" s="16"/>
      <c r="M777" s="16"/>
      <c r="N777" s="16"/>
      <c r="O777" s="16"/>
      <c r="P777" s="16"/>
      <c r="Q777" s="16"/>
      <c r="R777" s="16"/>
      <c r="S777" s="22"/>
      <c r="T777" s="190"/>
    </row>
    <row r="778" spans="1:20" ht="27" thickBot="1">
      <c r="A778" s="58" t="str">
        <f t="shared" si="11"/>
        <v>B1</v>
      </c>
      <c r="B778" s="29" t="s">
        <v>25</v>
      </c>
      <c r="C778" s="30" t="s">
        <v>17</v>
      </c>
      <c r="D778" s="32" t="s">
        <v>116</v>
      </c>
      <c r="E778" s="20" t="s">
        <v>121</v>
      </c>
      <c r="F778" s="20">
        <v>0.3</v>
      </c>
      <c r="G778" s="20">
        <v>0.61</v>
      </c>
      <c r="H778" s="20">
        <v>1.01</v>
      </c>
      <c r="I778" s="20">
        <v>0.09</v>
      </c>
      <c r="J778" s="20">
        <v>0.22</v>
      </c>
      <c r="K778" s="20">
        <v>2.2317999999999998</v>
      </c>
      <c r="L778" s="16"/>
      <c r="M778" s="16"/>
      <c r="N778" s="16"/>
      <c r="O778" s="16"/>
      <c r="P778" s="16"/>
      <c r="Q778" s="16"/>
      <c r="R778" s="16"/>
      <c r="S778" s="22"/>
      <c r="T778" s="190"/>
    </row>
    <row r="779" spans="1:20" ht="40.200000000000003" thickBot="1">
      <c r="A779" s="58" t="str">
        <f t="shared" si="11"/>
        <v>BL1</v>
      </c>
      <c r="B779" s="29" t="s">
        <v>25</v>
      </c>
      <c r="C779" s="30" t="s">
        <v>17</v>
      </c>
      <c r="D779" s="32" t="s">
        <v>116</v>
      </c>
      <c r="E779" s="20" t="s">
        <v>127</v>
      </c>
      <c r="F779" s="20">
        <v>0.3</v>
      </c>
      <c r="G779" s="20">
        <v>0.64</v>
      </c>
      <c r="H779" s="20">
        <v>1.01</v>
      </c>
      <c r="I779" s="20">
        <v>0.09</v>
      </c>
      <c r="J779" s="20">
        <v>0.15</v>
      </c>
      <c r="K779" s="20">
        <v>2.1836000000000002</v>
      </c>
      <c r="L779" s="16"/>
      <c r="M779" s="16"/>
      <c r="N779" s="16"/>
      <c r="O779" s="16"/>
      <c r="P779" s="16"/>
      <c r="Q779" s="16"/>
      <c r="R779" s="16"/>
      <c r="S779" s="22"/>
      <c r="T779" s="190"/>
    </row>
    <row r="780" spans="1:20" ht="40.200000000000003" thickBot="1">
      <c r="A780" s="58" t="str">
        <f t="shared" si="11"/>
        <v>白白2</v>
      </c>
      <c r="B780" s="29" t="s">
        <v>25</v>
      </c>
      <c r="C780" s="30" t="s">
        <v>17</v>
      </c>
      <c r="D780" s="32" t="s">
        <v>116</v>
      </c>
      <c r="E780" s="20" t="s">
        <v>125</v>
      </c>
      <c r="F780" s="20">
        <v>0.3</v>
      </c>
      <c r="G780" s="20">
        <v>0.69</v>
      </c>
      <c r="H780" s="20">
        <v>0.93</v>
      </c>
      <c r="I780" s="20">
        <v>0.09</v>
      </c>
      <c r="J780" s="20">
        <v>0.14000000000000001</v>
      </c>
      <c r="K780" s="20">
        <v>2.1482000000000001</v>
      </c>
      <c r="L780" s="16"/>
      <c r="M780" s="16"/>
      <c r="N780" s="16"/>
      <c r="O780" s="16"/>
      <c r="P780" s="16"/>
      <c r="Q780" s="16"/>
      <c r="R780" s="16"/>
      <c r="S780" s="22"/>
      <c r="T780" s="190"/>
    </row>
    <row r="781" spans="1:20" ht="40.200000000000003" thickBot="1">
      <c r="A781" s="58" t="str">
        <f t="shared" ref="A781:A844" si="12">SUBSTITUTE(MID(E781,1,FIND("(",E781)-2)," ","")</f>
        <v>白领111</v>
      </c>
      <c r="B781" s="29" t="s">
        <v>25</v>
      </c>
      <c r="C781" s="30" t="s">
        <v>17</v>
      </c>
      <c r="D781" s="32" t="s">
        <v>116</v>
      </c>
      <c r="E781" s="20" t="s">
        <v>139</v>
      </c>
      <c r="F781" s="20">
        <v>0.3</v>
      </c>
      <c r="G781" s="20">
        <v>0.63</v>
      </c>
      <c r="H781" s="20">
        <v>1.01</v>
      </c>
      <c r="I781" s="20">
        <v>0.09</v>
      </c>
      <c r="J781" s="20">
        <v>0.12</v>
      </c>
      <c r="K781" s="20">
        <v>2.1463000000000001</v>
      </c>
      <c r="L781" s="16"/>
      <c r="M781" s="16"/>
      <c r="N781" s="16"/>
      <c r="O781" s="16"/>
      <c r="P781" s="16"/>
      <c r="Q781" s="16"/>
      <c r="R781" s="16"/>
      <c r="S781" s="22"/>
      <c r="T781" s="190"/>
    </row>
    <row r="782" spans="1:20" ht="40.200000000000003" thickBot="1">
      <c r="A782" s="58" t="str">
        <f t="shared" si="12"/>
        <v>白领02</v>
      </c>
      <c r="B782" s="29" t="s">
        <v>25</v>
      </c>
      <c r="C782" s="30" t="s">
        <v>17</v>
      </c>
      <c r="D782" s="32" t="s">
        <v>116</v>
      </c>
      <c r="E782" s="20" t="s">
        <v>132</v>
      </c>
      <c r="F782" s="20">
        <v>0.3</v>
      </c>
      <c r="G782" s="20">
        <v>0.69</v>
      </c>
      <c r="H782" s="20">
        <v>1.01</v>
      </c>
      <c r="I782" s="20">
        <v>0.09</v>
      </c>
      <c r="J782" s="20">
        <v>0.05</v>
      </c>
      <c r="K782" s="20">
        <v>2.1355</v>
      </c>
      <c r="L782" s="16"/>
      <c r="M782" s="16"/>
      <c r="N782" s="16"/>
      <c r="O782" s="16"/>
      <c r="P782" s="16"/>
      <c r="Q782" s="16"/>
      <c r="R782" s="16"/>
      <c r="S782" s="22"/>
      <c r="T782" s="190"/>
    </row>
    <row r="783" spans="1:20" ht="27" thickBot="1">
      <c r="A783" s="58" t="str">
        <f t="shared" si="12"/>
        <v>白领A</v>
      </c>
      <c r="B783" s="29" t="s">
        <v>25</v>
      </c>
      <c r="C783" s="30" t="s">
        <v>17</v>
      </c>
      <c r="D783" s="32" t="s">
        <v>116</v>
      </c>
      <c r="E783" s="20" t="s">
        <v>183</v>
      </c>
      <c r="F783" s="20">
        <v>0.3</v>
      </c>
      <c r="G783" s="20">
        <v>0.54</v>
      </c>
      <c r="H783" s="20">
        <v>1.01</v>
      </c>
      <c r="I783" s="20">
        <v>0.09</v>
      </c>
      <c r="J783" s="20">
        <v>0.15</v>
      </c>
      <c r="K783" s="20">
        <v>2.0813000000000001</v>
      </c>
      <c r="L783" s="16"/>
      <c r="M783" s="16"/>
      <c r="N783" s="16"/>
      <c r="O783" s="16"/>
      <c r="P783" s="16"/>
      <c r="Q783" s="16"/>
      <c r="R783" s="16"/>
      <c r="S783" s="22"/>
      <c r="T783" s="190"/>
    </row>
    <row r="784" spans="1:20" ht="40.200000000000003" thickBot="1">
      <c r="A784" s="58" t="str">
        <f t="shared" si="12"/>
        <v>白领03</v>
      </c>
      <c r="B784" s="29" t="s">
        <v>25</v>
      </c>
      <c r="C784" s="30" t="s">
        <v>17</v>
      </c>
      <c r="D784" s="32" t="s">
        <v>116</v>
      </c>
      <c r="E784" s="20" t="s">
        <v>134</v>
      </c>
      <c r="F784" s="20">
        <v>0.3</v>
      </c>
      <c r="G784" s="20">
        <v>0.69</v>
      </c>
      <c r="H784" s="20">
        <v>0.93</v>
      </c>
      <c r="I784" s="20">
        <v>0.09</v>
      </c>
      <c r="J784" s="20">
        <v>0.05</v>
      </c>
      <c r="K784" s="20">
        <v>2.0579999999999998</v>
      </c>
      <c r="L784" s="16"/>
      <c r="M784" s="16"/>
      <c r="N784" s="16"/>
      <c r="O784" s="16"/>
      <c r="P784" s="16"/>
      <c r="Q784" s="16"/>
      <c r="R784" s="16"/>
      <c r="S784" s="22"/>
      <c r="T784" s="190"/>
    </row>
    <row r="785" spans="1:20" ht="27" thickBot="1">
      <c r="A785" s="58" t="str">
        <f t="shared" si="12"/>
        <v>白领A1</v>
      </c>
      <c r="B785" s="29" t="s">
        <v>25</v>
      </c>
      <c r="C785" s="30" t="s">
        <v>17</v>
      </c>
      <c r="D785" s="32" t="s">
        <v>116</v>
      </c>
      <c r="E785" s="20" t="s">
        <v>187</v>
      </c>
      <c r="F785" s="20">
        <v>0.3</v>
      </c>
      <c r="G785" s="20">
        <v>0.46</v>
      </c>
      <c r="H785" s="20">
        <v>1.01</v>
      </c>
      <c r="I785" s="20">
        <v>0.09</v>
      </c>
      <c r="J785" s="20">
        <v>0.15</v>
      </c>
      <c r="K785" s="20">
        <v>2.0047000000000001</v>
      </c>
      <c r="L785" s="16"/>
      <c r="M785" s="16"/>
      <c r="N785" s="16"/>
      <c r="O785" s="16"/>
      <c r="P785" s="16"/>
      <c r="Q785" s="16"/>
      <c r="R785" s="16"/>
      <c r="S785" s="22"/>
      <c r="T785" s="190"/>
    </row>
    <row r="786" spans="1:20" ht="40.200000000000003" thickBot="1">
      <c r="A786" s="58" t="str">
        <f t="shared" si="12"/>
        <v>白棋2</v>
      </c>
      <c r="B786" s="29" t="s">
        <v>25</v>
      </c>
      <c r="C786" s="30" t="s">
        <v>17</v>
      </c>
      <c r="D786" s="32" t="s">
        <v>116</v>
      </c>
      <c r="E786" s="20" t="s">
        <v>131</v>
      </c>
      <c r="F786" s="20">
        <v>0.3</v>
      </c>
      <c r="G786" s="20">
        <v>0.37</v>
      </c>
      <c r="H786" s="20">
        <v>1.01</v>
      </c>
      <c r="I786" s="20">
        <v>0.09</v>
      </c>
      <c r="J786" s="20">
        <v>0.18</v>
      </c>
      <c r="K786" s="20">
        <v>1.9386000000000001</v>
      </c>
      <c r="L786" s="16"/>
      <c r="M786" s="16"/>
      <c r="N786" s="16"/>
      <c r="O786" s="16"/>
      <c r="P786" s="16"/>
      <c r="Q786" s="16"/>
      <c r="R786" s="16"/>
      <c r="S786" s="22"/>
      <c r="T786" s="190"/>
    </row>
    <row r="787" spans="1:20" ht="40.200000000000003" thickBot="1">
      <c r="A787" s="58" t="str">
        <f t="shared" si="12"/>
        <v>白领333</v>
      </c>
      <c r="B787" s="29" t="s">
        <v>25</v>
      </c>
      <c r="C787" s="30" t="s">
        <v>17</v>
      </c>
      <c r="D787" s="32" t="s">
        <v>116</v>
      </c>
      <c r="E787" s="20" t="s">
        <v>144</v>
      </c>
      <c r="F787" s="20">
        <v>0.3</v>
      </c>
      <c r="G787" s="20">
        <v>0.52</v>
      </c>
      <c r="H787" s="20">
        <v>0.93</v>
      </c>
      <c r="I787" s="20">
        <v>0.09</v>
      </c>
      <c r="J787" s="20">
        <v>0.03</v>
      </c>
      <c r="K787" s="20">
        <v>1.8681000000000001</v>
      </c>
      <c r="L787" s="16"/>
      <c r="M787" s="16"/>
      <c r="N787" s="16"/>
      <c r="O787" s="16"/>
      <c r="P787" s="16"/>
      <c r="Q787" s="16"/>
      <c r="R787" s="16"/>
      <c r="S787" s="22"/>
      <c r="T787" s="190"/>
    </row>
    <row r="788" spans="1:20" ht="53.4" thickBot="1">
      <c r="A788" s="58" t="str">
        <f t="shared" si="12"/>
        <v>BLLL1</v>
      </c>
      <c r="B788" s="29" t="s">
        <v>25</v>
      </c>
      <c r="C788" s="30" t="s">
        <v>17</v>
      </c>
      <c r="D788" s="32" t="s">
        <v>116</v>
      </c>
      <c r="E788" s="20" t="s">
        <v>190</v>
      </c>
      <c r="F788" s="20">
        <v>0.3</v>
      </c>
      <c r="G788" s="20">
        <v>0.26</v>
      </c>
      <c r="H788" s="20">
        <v>1.01</v>
      </c>
      <c r="I788" s="20">
        <v>0.18</v>
      </c>
      <c r="J788" s="20">
        <v>0.13</v>
      </c>
      <c r="K788" s="20">
        <v>1.8681000000000001</v>
      </c>
      <c r="L788" s="16"/>
      <c r="M788" s="16"/>
      <c r="N788" s="16"/>
      <c r="O788" s="16"/>
      <c r="P788" s="16"/>
      <c r="Q788" s="16"/>
      <c r="R788" s="16"/>
      <c r="S788" s="22"/>
      <c r="T788" s="190"/>
    </row>
    <row r="789" spans="1:20" ht="27" thickBot="1">
      <c r="A789" s="58" t="str">
        <f t="shared" si="12"/>
        <v>白领11</v>
      </c>
      <c r="B789" s="29" t="s">
        <v>25</v>
      </c>
      <c r="C789" s="30" t="s">
        <v>17</v>
      </c>
      <c r="D789" s="32" t="s">
        <v>116</v>
      </c>
      <c r="E789" s="20" t="s">
        <v>184</v>
      </c>
      <c r="F789" s="20">
        <v>0.3</v>
      </c>
      <c r="G789" s="20">
        <v>0.21</v>
      </c>
      <c r="H789" s="20">
        <v>1.01</v>
      </c>
      <c r="I789" s="20">
        <v>0.18</v>
      </c>
      <c r="J789" s="20">
        <v>0.11</v>
      </c>
      <c r="K789" s="20">
        <v>1.81</v>
      </c>
      <c r="L789" s="16"/>
      <c r="M789" s="16"/>
      <c r="N789" s="16"/>
      <c r="O789" s="16"/>
      <c r="P789" s="16"/>
      <c r="Q789" s="16"/>
      <c r="R789" s="16"/>
      <c r="S789" s="22"/>
      <c r="T789" s="190"/>
    </row>
    <row r="790" spans="1:20" ht="53.4" thickBot="1">
      <c r="A790" s="58" t="str">
        <f t="shared" si="12"/>
        <v>白二</v>
      </c>
      <c r="B790" s="29" t="s">
        <v>25</v>
      </c>
      <c r="C790" s="30" t="s">
        <v>17</v>
      </c>
      <c r="D790" s="32" t="s">
        <v>116</v>
      </c>
      <c r="E790" s="20" t="s">
        <v>137</v>
      </c>
      <c r="F790" s="20">
        <v>0.3</v>
      </c>
      <c r="G790" s="20">
        <v>0.27</v>
      </c>
      <c r="H790" s="20">
        <v>0.93</v>
      </c>
      <c r="I790" s="20">
        <v>0.18</v>
      </c>
      <c r="J790" s="20">
        <v>0.12</v>
      </c>
      <c r="K790" s="20">
        <v>1.802</v>
      </c>
      <c r="L790" s="16"/>
      <c r="M790" s="16"/>
      <c r="N790" s="16"/>
      <c r="O790" s="16"/>
      <c r="P790" s="16"/>
      <c r="Q790" s="16"/>
      <c r="R790" s="16"/>
      <c r="S790" s="22"/>
      <c r="T790" s="190"/>
    </row>
    <row r="791" spans="1:20" ht="53.4" thickBot="1">
      <c r="A791" s="58" t="str">
        <f t="shared" si="12"/>
        <v>b1111</v>
      </c>
      <c r="B791" s="29" t="s">
        <v>25</v>
      </c>
      <c r="C791" s="30" t="s">
        <v>17</v>
      </c>
      <c r="D791" s="32" t="s">
        <v>116</v>
      </c>
      <c r="E791" s="20" t="s">
        <v>138</v>
      </c>
      <c r="F791" s="20">
        <v>0.3</v>
      </c>
      <c r="G791" s="20">
        <v>0.28000000000000003</v>
      </c>
      <c r="H791" s="20">
        <v>1.01</v>
      </c>
      <c r="I791" s="20">
        <v>0.09</v>
      </c>
      <c r="J791" s="20">
        <v>0.12</v>
      </c>
      <c r="K791" s="20">
        <v>1.7952999999999999</v>
      </c>
      <c r="L791" s="16"/>
      <c r="M791" s="16"/>
      <c r="N791" s="16"/>
      <c r="O791" s="16"/>
      <c r="P791" s="16"/>
      <c r="Q791" s="16"/>
      <c r="R791" s="16"/>
      <c r="S791" s="22"/>
      <c r="T791" s="190"/>
    </row>
    <row r="792" spans="1:20" ht="40.200000000000003" thickBot="1">
      <c r="A792" s="58" t="str">
        <f t="shared" si="12"/>
        <v>白棋1</v>
      </c>
      <c r="B792" s="29" t="s">
        <v>25</v>
      </c>
      <c r="C792" s="30" t="s">
        <v>17</v>
      </c>
      <c r="D792" s="32" t="s">
        <v>116</v>
      </c>
      <c r="E792" s="20" t="s">
        <v>136</v>
      </c>
      <c r="F792" s="20">
        <v>0.3</v>
      </c>
      <c r="G792" s="20">
        <v>0.33</v>
      </c>
      <c r="H792" s="20">
        <v>1.01</v>
      </c>
      <c r="I792" s="20">
        <v>0.09</v>
      </c>
      <c r="J792" s="20">
        <v>7.0000000000000007E-2</v>
      </c>
      <c r="K792" s="20">
        <v>1.7898000000000001</v>
      </c>
      <c r="L792" s="16"/>
      <c r="M792" s="16"/>
      <c r="N792" s="16"/>
      <c r="O792" s="16"/>
      <c r="P792" s="16"/>
      <c r="Q792" s="16"/>
      <c r="R792" s="16"/>
      <c r="S792" s="22"/>
      <c r="T792" s="190"/>
    </row>
    <row r="793" spans="1:20" ht="40.200000000000003" thickBot="1">
      <c r="A793" s="58" t="str">
        <f t="shared" si="12"/>
        <v>bb1</v>
      </c>
      <c r="B793" s="29" t="s">
        <v>25</v>
      </c>
      <c r="C793" s="30" t="s">
        <v>17</v>
      </c>
      <c r="D793" s="32" t="s">
        <v>116</v>
      </c>
      <c r="E793" s="20" t="s">
        <v>124</v>
      </c>
      <c r="F793" s="20">
        <v>0.3</v>
      </c>
      <c r="G793" s="20">
        <v>0.3</v>
      </c>
      <c r="H793" s="20">
        <v>1.01</v>
      </c>
      <c r="I793" s="20">
        <v>0.09</v>
      </c>
      <c r="J793" s="20">
        <v>0.09</v>
      </c>
      <c r="K793" s="20">
        <v>1.7817000000000001</v>
      </c>
      <c r="L793" s="16"/>
      <c r="M793" s="16"/>
      <c r="N793" s="16"/>
      <c r="O793" s="16"/>
      <c r="P793" s="16"/>
      <c r="Q793" s="16"/>
      <c r="R793" s="16"/>
      <c r="S793" s="22"/>
      <c r="T793" s="190"/>
    </row>
    <row r="794" spans="1:20" ht="53.4" thickBot="1">
      <c r="A794" s="58" t="str">
        <f t="shared" si="12"/>
        <v>白一</v>
      </c>
      <c r="B794" s="29" t="s">
        <v>25</v>
      </c>
      <c r="C794" s="30" t="s">
        <v>17</v>
      </c>
      <c r="D794" s="32" t="s">
        <v>116</v>
      </c>
      <c r="E794" s="20" t="s">
        <v>145</v>
      </c>
      <c r="F794" s="20">
        <v>0.3</v>
      </c>
      <c r="G794" s="20">
        <v>0.22</v>
      </c>
      <c r="H794" s="20">
        <v>1.01</v>
      </c>
      <c r="I794" s="20">
        <v>0.18</v>
      </c>
      <c r="J794" s="20">
        <v>0.06</v>
      </c>
      <c r="K794" s="20">
        <v>1.7685999999999999</v>
      </c>
      <c r="L794" s="16"/>
      <c r="M794" s="16"/>
      <c r="N794" s="16"/>
      <c r="O794" s="16"/>
      <c r="P794" s="16"/>
      <c r="Q794" s="16"/>
      <c r="R794" s="16"/>
      <c r="S794" s="22"/>
      <c r="T794" s="190"/>
    </row>
    <row r="795" spans="1:20" ht="27" thickBot="1">
      <c r="A795" s="58" t="str">
        <f t="shared" si="12"/>
        <v>白领22</v>
      </c>
      <c r="B795" s="29" t="s">
        <v>25</v>
      </c>
      <c r="C795" s="30" t="s">
        <v>17</v>
      </c>
      <c r="D795" s="32" t="s">
        <v>116</v>
      </c>
      <c r="E795" s="20" t="s">
        <v>185</v>
      </c>
      <c r="F795" s="20">
        <v>0.3</v>
      </c>
      <c r="G795" s="20">
        <v>0.23</v>
      </c>
      <c r="H795" s="20">
        <v>0.93</v>
      </c>
      <c r="I795" s="20">
        <v>0.18</v>
      </c>
      <c r="J795" s="20">
        <v>0.11</v>
      </c>
      <c r="K795" s="20">
        <v>1.7447999999999999</v>
      </c>
      <c r="L795" s="16"/>
      <c r="M795" s="16"/>
      <c r="N795" s="16"/>
      <c r="O795" s="16"/>
      <c r="P795" s="16"/>
      <c r="Q795" s="16"/>
      <c r="R795" s="16"/>
      <c r="S795" s="22"/>
      <c r="T795" s="190"/>
    </row>
    <row r="796" spans="1:20" ht="40.200000000000003" thickBot="1">
      <c r="A796" s="58" t="str">
        <f t="shared" si="12"/>
        <v>bb2</v>
      </c>
      <c r="B796" s="29" t="s">
        <v>25</v>
      </c>
      <c r="C796" s="30" t="s">
        <v>17</v>
      </c>
      <c r="D796" s="32" t="s">
        <v>116</v>
      </c>
      <c r="E796" s="20" t="s">
        <v>142</v>
      </c>
      <c r="F796" s="20">
        <v>0.3</v>
      </c>
      <c r="G796" s="20">
        <v>0.3</v>
      </c>
      <c r="H796" s="20">
        <v>0.93</v>
      </c>
      <c r="I796" s="20">
        <v>0.09</v>
      </c>
      <c r="J796" s="20">
        <v>0.09</v>
      </c>
      <c r="K796" s="20">
        <v>1.7108000000000001</v>
      </c>
      <c r="L796" s="16"/>
      <c r="M796" s="16"/>
      <c r="N796" s="16"/>
      <c r="O796" s="16"/>
      <c r="P796" s="16"/>
      <c r="Q796" s="16"/>
      <c r="R796" s="16"/>
      <c r="S796" s="22"/>
      <c r="T796" s="190"/>
    </row>
    <row r="797" spans="1:20" ht="53.4" thickBot="1">
      <c r="A797" s="58" t="str">
        <f t="shared" si="12"/>
        <v>b1121</v>
      </c>
      <c r="B797" s="29" t="s">
        <v>25</v>
      </c>
      <c r="C797" s="30" t="s">
        <v>17</v>
      </c>
      <c r="D797" s="32" t="s">
        <v>116</v>
      </c>
      <c r="E797" s="20" t="s">
        <v>141</v>
      </c>
      <c r="F797" s="20">
        <v>0.3</v>
      </c>
      <c r="G797" s="20">
        <v>0.21</v>
      </c>
      <c r="H797" s="20">
        <v>1.01</v>
      </c>
      <c r="I797" s="20">
        <v>0.09</v>
      </c>
      <c r="J797" s="20">
        <v>0.05</v>
      </c>
      <c r="K797" s="20">
        <v>1.6617</v>
      </c>
      <c r="L797" s="16"/>
      <c r="M797" s="16"/>
      <c r="N797" s="16"/>
      <c r="O797" s="16"/>
      <c r="P797" s="16"/>
      <c r="Q797" s="16"/>
      <c r="R797" s="16"/>
      <c r="S797" s="22"/>
      <c r="T797" s="190"/>
    </row>
    <row r="798" spans="1:20" ht="40.200000000000003" thickBot="1">
      <c r="A798" s="58" t="str">
        <f t="shared" si="12"/>
        <v>BL2</v>
      </c>
      <c r="B798" s="29" t="s">
        <v>25</v>
      </c>
      <c r="C798" s="30" t="s">
        <v>17</v>
      </c>
      <c r="D798" s="32" t="s">
        <v>116</v>
      </c>
      <c r="E798" s="20" t="s">
        <v>135</v>
      </c>
      <c r="F798" s="20">
        <v>0.3</v>
      </c>
      <c r="G798" s="20">
        <v>0.17</v>
      </c>
      <c r="H798" s="20">
        <v>1.01</v>
      </c>
      <c r="I798" s="20">
        <v>0.09</v>
      </c>
      <c r="J798" s="20">
        <v>0.06</v>
      </c>
      <c r="K798" s="20">
        <v>1.6187</v>
      </c>
      <c r="L798" s="16"/>
      <c r="M798" s="16"/>
      <c r="N798" s="16"/>
      <c r="O798" s="16"/>
      <c r="P798" s="16"/>
      <c r="Q798" s="16"/>
      <c r="R798" s="16"/>
      <c r="S798" s="22"/>
      <c r="T798" s="190"/>
    </row>
    <row r="799" spans="1:20" ht="40.200000000000003" thickBot="1">
      <c r="A799" s="58" t="str">
        <f t="shared" si="12"/>
        <v>1白领</v>
      </c>
      <c r="B799" s="29" t="s">
        <v>25</v>
      </c>
      <c r="C799" s="30" t="s">
        <v>17</v>
      </c>
      <c r="D799" s="32" t="s">
        <v>116</v>
      </c>
      <c r="E799" s="20" t="s">
        <v>186</v>
      </c>
      <c r="F799" s="20">
        <v>0.3</v>
      </c>
      <c r="G799" s="20">
        <v>0.11</v>
      </c>
      <c r="H799" s="20">
        <v>1.01</v>
      </c>
      <c r="I799" s="20">
        <v>0.09</v>
      </c>
      <c r="J799" s="20">
        <v>0.11</v>
      </c>
      <c r="K799" s="20">
        <v>1.6154999999999999</v>
      </c>
      <c r="L799" s="16"/>
      <c r="M799" s="16"/>
      <c r="N799" s="16"/>
      <c r="O799" s="16"/>
      <c r="P799" s="16"/>
      <c r="Q799" s="16"/>
      <c r="R799" s="16"/>
      <c r="S799" s="22"/>
      <c r="T799" s="190"/>
    </row>
    <row r="800" spans="1:20" ht="40.200000000000003" thickBot="1">
      <c r="A800" s="58" t="str">
        <f t="shared" si="12"/>
        <v>乙12</v>
      </c>
      <c r="B800" s="29" t="s">
        <v>25</v>
      </c>
      <c r="C800" s="30" t="s">
        <v>17</v>
      </c>
      <c r="D800" s="32" t="s">
        <v>116</v>
      </c>
      <c r="E800" s="20" t="s">
        <v>140</v>
      </c>
      <c r="F800" s="20">
        <v>0.3</v>
      </c>
      <c r="G800" s="20">
        <v>0.17</v>
      </c>
      <c r="H800" s="20">
        <v>1.01</v>
      </c>
      <c r="I800" s="20">
        <v>0.09</v>
      </c>
      <c r="J800" s="20">
        <v>0.05</v>
      </c>
      <c r="K800" s="20">
        <v>1.6122000000000001</v>
      </c>
      <c r="L800" s="16"/>
      <c r="M800" s="16"/>
      <c r="N800" s="16"/>
      <c r="O800" s="16"/>
      <c r="P800" s="16"/>
      <c r="Q800" s="16"/>
      <c r="R800" s="16"/>
      <c r="S800" s="22"/>
      <c r="T800" s="190"/>
    </row>
    <row r="801" spans="1:20" ht="40.200000000000003" thickBot="1">
      <c r="A801" s="58" t="str">
        <f t="shared" si="12"/>
        <v>2白</v>
      </c>
      <c r="B801" s="29" t="s">
        <v>25</v>
      </c>
      <c r="C801" s="30" t="s">
        <v>17</v>
      </c>
      <c r="D801" s="32" t="s">
        <v>116</v>
      </c>
      <c r="E801" s="20" t="s">
        <v>191</v>
      </c>
      <c r="F801" s="20">
        <v>0.3</v>
      </c>
      <c r="G801" s="20">
        <v>0.08</v>
      </c>
      <c r="H801" s="20">
        <v>1.01</v>
      </c>
      <c r="I801" s="20">
        <v>0.09</v>
      </c>
      <c r="J801" s="20">
        <v>0.12</v>
      </c>
      <c r="K801" s="20">
        <v>1.5949</v>
      </c>
      <c r="L801" s="16"/>
      <c r="M801" s="16"/>
      <c r="N801" s="16"/>
      <c r="O801" s="16"/>
      <c r="P801" s="16"/>
      <c r="Q801" s="16"/>
      <c r="R801" s="16"/>
      <c r="S801" s="22"/>
      <c r="T801" s="190"/>
    </row>
    <row r="802" spans="1:20" ht="53.4" thickBot="1">
      <c r="A802" s="58" t="str">
        <f t="shared" si="12"/>
        <v>b113</v>
      </c>
      <c r="B802" s="29" t="s">
        <v>25</v>
      </c>
      <c r="C802" s="30" t="s">
        <v>17</v>
      </c>
      <c r="D802" s="32" t="s">
        <v>116</v>
      </c>
      <c r="E802" s="20" t="s">
        <v>143</v>
      </c>
      <c r="F802" s="20">
        <v>0.3</v>
      </c>
      <c r="G802" s="20">
        <v>0.21</v>
      </c>
      <c r="H802" s="20">
        <v>0.93</v>
      </c>
      <c r="I802" s="20">
        <v>0.09</v>
      </c>
      <c r="J802" s="20">
        <v>0.05</v>
      </c>
      <c r="K802" s="20">
        <v>1.58</v>
      </c>
      <c r="L802" s="16"/>
      <c r="M802" s="16"/>
      <c r="N802" s="16"/>
      <c r="O802" s="16"/>
      <c r="P802" s="16"/>
      <c r="Q802" s="16"/>
      <c r="R802" s="16"/>
      <c r="S802" s="22"/>
      <c r="T802" s="190"/>
    </row>
    <row r="803" spans="1:20" ht="40.200000000000003" thickBot="1">
      <c r="A803" s="58" t="str">
        <f t="shared" si="12"/>
        <v>BL3a</v>
      </c>
      <c r="B803" s="29" t="s">
        <v>25</v>
      </c>
      <c r="C803" s="30" t="s">
        <v>17</v>
      </c>
      <c r="D803" s="32" t="s">
        <v>116</v>
      </c>
      <c r="E803" s="20" t="s">
        <v>150</v>
      </c>
      <c r="F803" s="20">
        <v>0.3</v>
      </c>
      <c r="G803" s="20">
        <v>0.17</v>
      </c>
      <c r="H803" s="20">
        <v>0.93</v>
      </c>
      <c r="I803" s="20">
        <v>0.09</v>
      </c>
      <c r="J803" s="20">
        <v>0.05</v>
      </c>
      <c r="K803" s="20">
        <v>1.5387</v>
      </c>
      <c r="L803" s="16"/>
      <c r="M803" s="16"/>
      <c r="N803" s="16"/>
      <c r="O803" s="16"/>
      <c r="P803" s="16"/>
      <c r="Q803" s="16"/>
      <c r="R803" s="16"/>
      <c r="S803" s="22"/>
      <c r="T803" s="190"/>
    </row>
    <row r="804" spans="1:20" ht="53.4" thickBot="1">
      <c r="A804" s="58" t="str">
        <f t="shared" si="12"/>
        <v>BLLL2</v>
      </c>
      <c r="B804" s="29" t="s">
        <v>25</v>
      </c>
      <c r="C804" s="30" t="s">
        <v>17</v>
      </c>
      <c r="D804" s="32" t="s">
        <v>116</v>
      </c>
      <c r="E804" s="20" t="s">
        <v>193</v>
      </c>
      <c r="F804" s="20">
        <v>0.3</v>
      </c>
      <c r="G804" s="20">
        <v>0</v>
      </c>
      <c r="H804" s="20">
        <v>1.01</v>
      </c>
      <c r="I804" s="20">
        <v>0.18</v>
      </c>
      <c r="J804" s="20">
        <v>0.05</v>
      </c>
      <c r="K804" s="20">
        <v>1.5323</v>
      </c>
      <c r="L804" s="16"/>
      <c r="M804" s="16"/>
      <c r="N804" s="16"/>
      <c r="O804" s="16"/>
      <c r="P804" s="16"/>
      <c r="Q804" s="16"/>
      <c r="R804" s="16"/>
      <c r="S804" s="22"/>
      <c r="T804" s="190"/>
    </row>
    <row r="805" spans="1:20" ht="40.200000000000003" thickBot="1">
      <c r="A805" s="58" t="str">
        <f t="shared" si="12"/>
        <v>1白</v>
      </c>
      <c r="B805" s="29" t="s">
        <v>25</v>
      </c>
      <c r="C805" s="30" t="s">
        <v>17</v>
      </c>
      <c r="D805" s="32" t="s">
        <v>116</v>
      </c>
      <c r="E805" s="20" t="s">
        <v>192</v>
      </c>
      <c r="F805" s="20">
        <v>0.3</v>
      </c>
      <c r="G805" s="20">
        <v>0</v>
      </c>
      <c r="H805" s="20">
        <v>1.01</v>
      </c>
      <c r="I805" s="20">
        <v>0.09</v>
      </c>
      <c r="J805" s="20">
        <v>0.1</v>
      </c>
      <c r="K805" s="20">
        <v>1.4946999999999999</v>
      </c>
      <c r="L805" s="16"/>
      <c r="M805" s="16"/>
      <c r="N805" s="16"/>
      <c r="O805" s="16"/>
      <c r="P805" s="16"/>
      <c r="Q805" s="16"/>
      <c r="R805" s="16"/>
      <c r="S805" s="22"/>
      <c r="T805" s="190"/>
    </row>
    <row r="806" spans="1:20" ht="53.4" thickBot="1">
      <c r="A806" s="58" t="str">
        <f t="shared" si="12"/>
        <v>bbb2</v>
      </c>
      <c r="B806" s="29" t="s">
        <v>25</v>
      </c>
      <c r="C806" s="30" t="s">
        <v>17</v>
      </c>
      <c r="D806" s="32" t="s">
        <v>116</v>
      </c>
      <c r="E806" s="20" t="s">
        <v>147</v>
      </c>
      <c r="F806" s="20">
        <v>0.3</v>
      </c>
      <c r="G806" s="20">
        <v>0</v>
      </c>
      <c r="H806" s="20">
        <v>1.01</v>
      </c>
      <c r="I806" s="20">
        <v>0.09</v>
      </c>
      <c r="J806" s="20">
        <v>0.1</v>
      </c>
      <c r="K806" s="20">
        <v>1.4925999999999999</v>
      </c>
      <c r="L806" s="16"/>
      <c r="M806" s="16"/>
      <c r="N806" s="16"/>
      <c r="O806" s="16"/>
      <c r="P806" s="16"/>
      <c r="Q806" s="16"/>
      <c r="R806" s="16"/>
      <c r="S806" s="22"/>
      <c r="T806" s="190"/>
    </row>
    <row r="807" spans="1:20" ht="27" thickBot="1">
      <c r="A807" s="58" t="str">
        <f t="shared" si="12"/>
        <v>bl3</v>
      </c>
      <c r="B807" s="29" t="s">
        <v>25</v>
      </c>
      <c r="C807" s="30" t="s">
        <v>17</v>
      </c>
      <c r="D807" s="32" t="s">
        <v>116</v>
      </c>
      <c r="E807" s="20" t="s">
        <v>189</v>
      </c>
      <c r="F807" s="20">
        <v>0.3</v>
      </c>
      <c r="G807" s="20">
        <v>0.08</v>
      </c>
      <c r="H807" s="20">
        <v>0.93</v>
      </c>
      <c r="I807" s="20">
        <v>0.09</v>
      </c>
      <c r="J807" s="20">
        <v>0.05</v>
      </c>
      <c r="K807" s="20">
        <v>1.4515</v>
      </c>
      <c r="L807" s="16"/>
      <c r="M807" s="16"/>
      <c r="N807" s="16"/>
      <c r="O807" s="16"/>
      <c r="P807" s="16"/>
      <c r="Q807" s="16"/>
      <c r="R807" s="16"/>
      <c r="S807" s="22"/>
      <c r="T807" s="190"/>
    </row>
    <row r="808" spans="1:20" ht="40.200000000000003" thickBot="1">
      <c r="A808" s="58" t="str">
        <f t="shared" si="12"/>
        <v>22</v>
      </c>
      <c r="B808" s="29" t="s">
        <v>25</v>
      </c>
      <c r="C808" s="30" t="s">
        <v>17</v>
      </c>
      <c r="D808" s="32" t="s">
        <v>116</v>
      </c>
      <c r="E808" s="20" t="s">
        <v>211</v>
      </c>
      <c r="F808" s="20">
        <v>0.3</v>
      </c>
      <c r="G808" s="20">
        <v>0</v>
      </c>
      <c r="H808" s="20">
        <v>1.01</v>
      </c>
      <c r="I808" s="20">
        <v>0.09</v>
      </c>
      <c r="J808" s="20">
        <v>0.05</v>
      </c>
      <c r="K808" s="20">
        <v>1.4433</v>
      </c>
      <c r="L808" s="16"/>
      <c r="M808" s="16"/>
      <c r="N808" s="16"/>
      <c r="O808" s="16"/>
      <c r="P808" s="16"/>
      <c r="Q808" s="16"/>
      <c r="R808" s="16"/>
      <c r="S808" s="22"/>
      <c r="T808" s="190"/>
    </row>
    <row r="809" spans="1:20" ht="27" thickBot="1">
      <c r="A809" s="58" t="str">
        <f t="shared" si="12"/>
        <v>白领B</v>
      </c>
      <c r="B809" s="29" t="s">
        <v>25</v>
      </c>
      <c r="C809" s="30" t="s">
        <v>17</v>
      </c>
      <c r="D809" s="32" t="s">
        <v>116</v>
      </c>
      <c r="E809" s="20" t="s">
        <v>194</v>
      </c>
      <c r="F809" s="20">
        <v>0.3</v>
      </c>
      <c r="G809" s="20">
        <v>0</v>
      </c>
      <c r="H809" s="20">
        <v>1.01</v>
      </c>
      <c r="I809" s="20">
        <v>0.09</v>
      </c>
      <c r="J809" s="20">
        <v>0.05</v>
      </c>
      <c r="K809" s="20">
        <v>1.4419999999999999</v>
      </c>
      <c r="L809" s="16"/>
      <c r="M809" s="16"/>
      <c r="N809" s="16"/>
      <c r="O809" s="16"/>
      <c r="P809" s="16"/>
      <c r="Q809" s="16"/>
      <c r="R809" s="16"/>
      <c r="S809" s="22"/>
      <c r="T809" s="190"/>
    </row>
    <row r="810" spans="1:20" ht="40.200000000000003" thickBot="1">
      <c r="A810" s="58" t="str">
        <f t="shared" si="12"/>
        <v>白兰2</v>
      </c>
      <c r="B810" s="29" t="s">
        <v>25</v>
      </c>
      <c r="C810" s="30" t="s">
        <v>17</v>
      </c>
      <c r="D810" s="32" t="s">
        <v>116</v>
      </c>
      <c r="E810" s="59" t="s">
        <v>149</v>
      </c>
      <c r="F810" s="20">
        <v>0.3</v>
      </c>
      <c r="G810" s="20">
        <v>0</v>
      </c>
      <c r="H810" s="20">
        <v>1.01</v>
      </c>
      <c r="I810" s="20">
        <v>0.09</v>
      </c>
      <c r="J810" s="20">
        <v>0.05</v>
      </c>
      <c r="K810" s="20">
        <v>1.4395</v>
      </c>
      <c r="L810" s="16"/>
      <c r="M810" s="16"/>
      <c r="N810" s="16"/>
      <c r="O810" s="16"/>
      <c r="P810" s="16"/>
      <c r="Q810" s="16"/>
      <c r="R810" s="16"/>
      <c r="S810" s="22"/>
      <c r="T810" s="190"/>
    </row>
    <row r="811" spans="1:20" ht="40.200000000000003" thickBot="1">
      <c r="A811" s="58" t="str">
        <f t="shared" si="12"/>
        <v>22领白</v>
      </c>
      <c r="B811" s="29" t="s">
        <v>25</v>
      </c>
      <c r="C811" s="30" t="s">
        <v>17</v>
      </c>
      <c r="D811" s="32" t="s">
        <v>116</v>
      </c>
      <c r="E811" s="20" t="s">
        <v>148</v>
      </c>
      <c r="F811" s="20">
        <v>0.3</v>
      </c>
      <c r="G811" s="20">
        <v>0</v>
      </c>
      <c r="H811" s="20">
        <v>1.01</v>
      </c>
      <c r="I811" s="20">
        <v>0.09</v>
      </c>
      <c r="J811" s="20">
        <v>0.04</v>
      </c>
      <c r="K811" s="20">
        <v>1.4361999999999999</v>
      </c>
      <c r="L811" s="16"/>
      <c r="M811" s="16"/>
      <c r="N811" s="16"/>
      <c r="O811" s="16"/>
      <c r="P811" s="16"/>
      <c r="Q811" s="16"/>
      <c r="R811" s="16"/>
      <c r="S811" s="22"/>
      <c r="T811" s="190"/>
    </row>
    <row r="812" spans="1:20" ht="53.4" thickBot="1">
      <c r="A812" s="58" t="str">
        <f t="shared" si="12"/>
        <v>bbb3</v>
      </c>
      <c r="B812" s="29" t="s">
        <v>25</v>
      </c>
      <c r="C812" s="30" t="s">
        <v>17</v>
      </c>
      <c r="D812" s="32" t="s">
        <v>116</v>
      </c>
      <c r="E812" s="20" t="s">
        <v>152</v>
      </c>
      <c r="F812" s="20">
        <v>0.3</v>
      </c>
      <c r="G812" s="20">
        <v>0</v>
      </c>
      <c r="H812" s="20">
        <v>0.93</v>
      </c>
      <c r="I812" s="20">
        <v>0.09</v>
      </c>
      <c r="J812" s="20">
        <v>0.09</v>
      </c>
      <c r="K812" s="20">
        <v>1.4077999999999999</v>
      </c>
      <c r="L812" s="16"/>
      <c r="M812" s="16"/>
      <c r="N812" s="16"/>
      <c r="O812" s="16"/>
      <c r="P812" s="16"/>
      <c r="Q812" s="16"/>
      <c r="R812" s="16"/>
      <c r="S812" s="22"/>
      <c r="T812" s="190"/>
    </row>
    <row r="813" spans="1:20" ht="40.200000000000003" thickBot="1">
      <c r="A813" s="58" t="str">
        <f t="shared" si="12"/>
        <v>2blbl</v>
      </c>
      <c r="B813" s="29" t="s">
        <v>25</v>
      </c>
      <c r="C813" s="30" t="s">
        <v>17</v>
      </c>
      <c r="D813" s="32" t="s">
        <v>116</v>
      </c>
      <c r="E813" s="20" t="s">
        <v>188</v>
      </c>
      <c r="F813" s="20">
        <v>0.3</v>
      </c>
      <c r="G813" s="20">
        <v>0</v>
      </c>
      <c r="H813" s="20">
        <v>1.01</v>
      </c>
      <c r="I813" s="20">
        <v>0.09</v>
      </c>
      <c r="J813" s="20">
        <v>0</v>
      </c>
      <c r="K813" s="20">
        <v>1.3936999999999999</v>
      </c>
      <c r="L813" s="16"/>
      <c r="M813" s="16"/>
      <c r="N813" s="16"/>
      <c r="O813" s="16"/>
      <c r="P813" s="16"/>
      <c r="Q813" s="16"/>
      <c r="R813" s="16"/>
      <c r="S813" s="22"/>
      <c r="T813" s="190"/>
    </row>
    <row r="814" spans="1:20" ht="40.200000000000003" thickBot="1">
      <c r="A814" s="58" t="str">
        <f t="shared" si="12"/>
        <v>白白3</v>
      </c>
      <c r="B814" s="29" t="s">
        <v>25</v>
      </c>
      <c r="C814" s="30" t="s">
        <v>17</v>
      </c>
      <c r="D814" s="32" t="s">
        <v>116</v>
      </c>
      <c r="E814" s="20" t="s">
        <v>154</v>
      </c>
      <c r="F814" s="20">
        <v>0.3</v>
      </c>
      <c r="G814" s="20">
        <v>0.7</v>
      </c>
      <c r="H814" s="20">
        <v>0.23</v>
      </c>
      <c r="I814" s="20">
        <v>0.09</v>
      </c>
      <c r="J814" s="20">
        <v>0.04</v>
      </c>
      <c r="K814" s="20">
        <v>1.3648</v>
      </c>
      <c r="L814" s="16"/>
      <c r="M814" s="16"/>
      <c r="N814" s="16"/>
      <c r="O814" s="16"/>
      <c r="P814" s="16"/>
      <c r="Q814" s="16"/>
      <c r="R814" s="16"/>
      <c r="S814" s="22"/>
      <c r="T814" s="190"/>
    </row>
    <row r="815" spans="1:20" ht="40.200000000000003" thickBot="1">
      <c r="A815" s="58" t="str">
        <f t="shared" si="12"/>
        <v>白兰3</v>
      </c>
      <c r="B815" s="29" t="s">
        <v>25</v>
      </c>
      <c r="C815" s="30" t="s">
        <v>17</v>
      </c>
      <c r="D815" s="32" t="s">
        <v>116</v>
      </c>
      <c r="E815" s="59" t="s">
        <v>153</v>
      </c>
      <c r="F815" s="20">
        <v>0.3</v>
      </c>
      <c r="G815" s="20">
        <v>0</v>
      </c>
      <c r="H815" s="20">
        <v>0.93</v>
      </c>
      <c r="I815" s="20">
        <v>0.09</v>
      </c>
      <c r="J815" s="20">
        <v>0.04</v>
      </c>
      <c r="K815" s="20">
        <v>1.3579000000000001</v>
      </c>
      <c r="L815" s="16"/>
      <c r="M815" s="16"/>
      <c r="N815" s="16"/>
      <c r="O815" s="16"/>
      <c r="P815" s="16"/>
      <c r="Q815" s="16"/>
      <c r="R815" s="16"/>
      <c r="S815" s="22"/>
      <c r="T815" s="190"/>
    </row>
    <row r="816" spans="1:20" ht="40.200000000000003" thickBot="1">
      <c r="A816" s="58" t="str">
        <f t="shared" si="12"/>
        <v>1商</v>
      </c>
      <c r="B816" s="29" t="s">
        <v>25</v>
      </c>
      <c r="C816" s="30" t="s">
        <v>17</v>
      </c>
      <c r="D816" s="32" t="s">
        <v>155</v>
      </c>
      <c r="E816" s="20" t="s">
        <v>195</v>
      </c>
      <c r="F816" s="20">
        <v>0.26</v>
      </c>
      <c r="G816" s="20">
        <v>0.17</v>
      </c>
      <c r="H816" s="20">
        <v>3.34</v>
      </c>
      <c r="I816" s="20">
        <v>0.22</v>
      </c>
      <c r="J816" s="20">
        <v>0.13</v>
      </c>
      <c r="K816" s="20">
        <v>4.1235999999999997</v>
      </c>
      <c r="L816" s="16"/>
      <c r="M816" s="16"/>
      <c r="N816" s="16"/>
      <c r="O816" s="16"/>
      <c r="P816" s="16"/>
      <c r="Q816" s="16"/>
      <c r="R816" s="16"/>
      <c r="S816" s="22"/>
      <c r="T816" s="190"/>
    </row>
    <row r="817" spans="1:20" ht="27" thickBot="1">
      <c r="A817" s="58" t="str">
        <f t="shared" si="12"/>
        <v>S2</v>
      </c>
      <c r="B817" s="29" t="s">
        <v>25</v>
      </c>
      <c r="C817" s="30" t="s">
        <v>17</v>
      </c>
      <c r="D817" s="32" t="s">
        <v>155</v>
      </c>
      <c r="E817" s="20" t="s">
        <v>156</v>
      </c>
      <c r="F817" s="20">
        <v>0.26</v>
      </c>
      <c r="G817" s="20">
        <v>0.15</v>
      </c>
      <c r="H817" s="20">
        <v>3.34</v>
      </c>
      <c r="I817" s="20">
        <v>0.22</v>
      </c>
      <c r="J817" s="20">
        <v>0.14000000000000001</v>
      </c>
      <c r="K817" s="20">
        <v>4.1101000000000001</v>
      </c>
      <c r="L817" s="16"/>
      <c r="M817" s="16"/>
      <c r="N817" s="16"/>
      <c r="O817" s="16"/>
      <c r="P817" s="16"/>
      <c r="Q817" s="16"/>
      <c r="R817" s="16"/>
      <c r="S817" s="22"/>
      <c r="T817" s="190"/>
    </row>
    <row r="818" spans="1:20" ht="40.200000000000003" thickBot="1">
      <c r="A818" s="58" t="str">
        <f t="shared" si="12"/>
        <v>商琴2</v>
      </c>
      <c r="B818" s="29" t="s">
        <v>25</v>
      </c>
      <c r="C818" s="30" t="s">
        <v>17</v>
      </c>
      <c r="D818" s="32" t="s">
        <v>155</v>
      </c>
      <c r="E818" s="20" t="s">
        <v>157</v>
      </c>
      <c r="F818" s="20">
        <v>0.26</v>
      </c>
      <c r="G818" s="20">
        <v>0.43</v>
      </c>
      <c r="H818" s="20">
        <v>2.67</v>
      </c>
      <c r="I818" s="20">
        <v>0.22</v>
      </c>
      <c r="J818" s="20">
        <v>0.13</v>
      </c>
      <c r="K818" s="20">
        <v>3.7132000000000001</v>
      </c>
      <c r="L818" s="16"/>
      <c r="M818" s="16"/>
      <c r="N818" s="16"/>
      <c r="O818" s="16"/>
      <c r="P818" s="16"/>
      <c r="Q818" s="16"/>
      <c r="R818" s="16"/>
      <c r="S818" s="22"/>
      <c r="T818" s="190"/>
    </row>
    <row r="819" spans="1:20" ht="53.4" thickBot="1">
      <c r="A819" s="58" t="str">
        <f t="shared" si="12"/>
        <v>SWWW2</v>
      </c>
      <c r="B819" s="29" t="s">
        <v>25</v>
      </c>
      <c r="C819" s="30" t="s">
        <v>17</v>
      </c>
      <c r="D819" s="32" t="s">
        <v>155</v>
      </c>
      <c r="E819" s="20" t="s">
        <v>197</v>
      </c>
      <c r="F819" s="20">
        <v>0.26</v>
      </c>
      <c r="G819" s="20">
        <v>0.17</v>
      </c>
      <c r="H819" s="20">
        <v>2.67</v>
      </c>
      <c r="I819" s="20">
        <v>0.43</v>
      </c>
      <c r="J819" s="20">
        <v>0.12</v>
      </c>
      <c r="K819" s="20">
        <v>3.6587999999999998</v>
      </c>
      <c r="L819" s="16"/>
      <c r="M819" s="16"/>
      <c r="N819" s="16"/>
      <c r="O819" s="16"/>
      <c r="P819" s="16"/>
      <c r="Q819" s="16"/>
      <c r="R819" s="16"/>
      <c r="S819" s="22"/>
      <c r="T819" s="190"/>
    </row>
    <row r="820" spans="1:20" ht="27" thickBot="1">
      <c r="A820" s="58" t="str">
        <f t="shared" si="12"/>
        <v>商务22</v>
      </c>
      <c r="B820" s="29" t="s">
        <v>25</v>
      </c>
      <c r="C820" s="30" t="s">
        <v>17</v>
      </c>
      <c r="D820" s="32" t="s">
        <v>155</v>
      </c>
      <c r="E820" s="20" t="s">
        <v>196</v>
      </c>
      <c r="F820" s="20">
        <v>0.26</v>
      </c>
      <c r="G820" s="20">
        <v>7.0000000000000007E-2</v>
      </c>
      <c r="H820" s="20">
        <v>2.67</v>
      </c>
      <c r="I820" s="20">
        <v>0.43</v>
      </c>
      <c r="J820" s="20">
        <v>0.11</v>
      </c>
      <c r="K820" s="20">
        <v>3.5512999999999999</v>
      </c>
      <c r="L820" s="16"/>
      <c r="M820" s="16"/>
      <c r="N820" s="16"/>
      <c r="O820" s="16"/>
      <c r="P820" s="16"/>
      <c r="Q820" s="16"/>
      <c r="R820" s="16"/>
      <c r="S820" s="22"/>
      <c r="T820" s="190"/>
    </row>
    <row r="821" spans="1:20" ht="27" thickBot="1">
      <c r="A821" s="58" t="str">
        <f t="shared" si="12"/>
        <v>商务A2</v>
      </c>
      <c r="B821" s="29" t="s">
        <v>25</v>
      </c>
      <c r="C821" s="30" t="s">
        <v>17</v>
      </c>
      <c r="D821" s="32" t="s">
        <v>155</v>
      </c>
      <c r="E821" s="20" t="s">
        <v>198</v>
      </c>
      <c r="F821" s="20">
        <v>0.27</v>
      </c>
      <c r="G821" s="20">
        <v>0.26</v>
      </c>
      <c r="H821" s="20">
        <v>2.67</v>
      </c>
      <c r="I821" s="20">
        <v>0.22</v>
      </c>
      <c r="J821" s="20">
        <v>0.1</v>
      </c>
      <c r="K821" s="20">
        <v>3.5152000000000001</v>
      </c>
      <c r="L821" s="16"/>
      <c r="M821" s="16"/>
      <c r="N821" s="16"/>
      <c r="O821" s="16"/>
      <c r="P821" s="16"/>
      <c r="Q821" s="16"/>
      <c r="R821" s="16"/>
      <c r="S821" s="22"/>
      <c r="T821" s="190"/>
    </row>
    <row r="822" spans="1:20" ht="53.4" thickBot="1">
      <c r="A822" s="58" t="str">
        <f t="shared" si="12"/>
        <v>商二</v>
      </c>
      <c r="B822" s="29" t="s">
        <v>25</v>
      </c>
      <c r="C822" s="30" t="s">
        <v>17</v>
      </c>
      <c r="D822" s="32" t="s">
        <v>155</v>
      </c>
      <c r="E822" s="20" t="s">
        <v>164</v>
      </c>
      <c r="F822" s="20">
        <v>0.26</v>
      </c>
      <c r="G822" s="20">
        <v>0</v>
      </c>
      <c r="H822" s="20">
        <v>2.67</v>
      </c>
      <c r="I822" s="20">
        <v>0.43</v>
      </c>
      <c r="J822" s="20">
        <v>0.11</v>
      </c>
      <c r="K822" s="20">
        <v>3.4828000000000001</v>
      </c>
      <c r="L822" s="16"/>
      <c r="M822" s="16"/>
      <c r="N822" s="16"/>
      <c r="O822" s="16"/>
      <c r="P822" s="16"/>
      <c r="Q822" s="16"/>
      <c r="R822" s="16"/>
      <c r="S822" s="22"/>
      <c r="T822" s="190"/>
    </row>
    <row r="823" spans="1:20" ht="40.200000000000003" thickBot="1">
      <c r="A823" s="58" t="str">
        <f t="shared" si="12"/>
        <v>甲12</v>
      </c>
      <c r="B823" s="29" t="s">
        <v>25</v>
      </c>
      <c r="C823" s="30" t="s">
        <v>17</v>
      </c>
      <c r="D823" s="32" t="s">
        <v>155</v>
      </c>
      <c r="E823" s="20" t="s">
        <v>161</v>
      </c>
      <c r="F823" s="20">
        <v>0.26</v>
      </c>
      <c r="G823" s="20">
        <v>0.1</v>
      </c>
      <c r="H823" s="20">
        <v>2.67</v>
      </c>
      <c r="I823" s="20">
        <v>0.22</v>
      </c>
      <c r="J823" s="20">
        <v>0.08</v>
      </c>
      <c r="K823" s="20">
        <v>3.3359000000000001</v>
      </c>
      <c r="L823" s="16"/>
      <c r="M823" s="16"/>
      <c r="N823" s="16"/>
      <c r="O823" s="16"/>
      <c r="P823" s="16"/>
      <c r="Q823" s="16"/>
      <c r="R823" s="16"/>
      <c r="S823" s="22"/>
      <c r="T823" s="190"/>
    </row>
    <row r="824" spans="1:20" ht="40.200000000000003" thickBot="1">
      <c r="A824" s="58" t="str">
        <f t="shared" si="12"/>
        <v>商务222</v>
      </c>
      <c r="B824" s="29" t="s">
        <v>25</v>
      </c>
      <c r="C824" s="30" t="s">
        <v>17</v>
      </c>
      <c r="D824" s="32" t="s">
        <v>155</v>
      </c>
      <c r="E824" s="20" t="s">
        <v>163</v>
      </c>
      <c r="F824" s="20">
        <v>0.26</v>
      </c>
      <c r="G824" s="20">
        <v>0.03</v>
      </c>
      <c r="H824" s="20">
        <v>2.67</v>
      </c>
      <c r="I824" s="20">
        <v>0.22</v>
      </c>
      <c r="J824" s="20">
        <v>0.1</v>
      </c>
      <c r="K824" s="20">
        <v>3.2890000000000001</v>
      </c>
      <c r="L824" s="16"/>
      <c r="M824" s="16"/>
      <c r="N824" s="16"/>
      <c r="O824" s="16"/>
      <c r="P824" s="16"/>
      <c r="Q824" s="16"/>
      <c r="R824" s="16"/>
      <c r="S824" s="22"/>
      <c r="T824" s="190"/>
    </row>
    <row r="825" spans="1:20" ht="40.200000000000003" thickBot="1">
      <c r="A825" s="58" t="str">
        <f t="shared" si="12"/>
        <v>12</v>
      </c>
      <c r="B825" s="29" t="s">
        <v>25</v>
      </c>
      <c r="C825" s="30" t="s">
        <v>17</v>
      </c>
      <c r="D825" s="32" t="s">
        <v>155</v>
      </c>
      <c r="E825" s="20" t="s">
        <v>212</v>
      </c>
      <c r="F825" s="20">
        <v>0.26</v>
      </c>
      <c r="G825" s="20">
        <v>0</v>
      </c>
      <c r="H825" s="20">
        <v>2.67</v>
      </c>
      <c r="I825" s="20">
        <v>0.22</v>
      </c>
      <c r="J825" s="20">
        <v>0.12</v>
      </c>
      <c r="K825" s="20">
        <v>3.2677999999999998</v>
      </c>
      <c r="L825" s="16"/>
      <c r="M825" s="16"/>
      <c r="N825" s="16"/>
      <c r="O825" s="16"/>
      <c r="P825" s="16"/>
      <c r="Q825" s="16"/>
      <c r="R825" s="16"/>
      <c r="S825" s="22"/>
      <c r="T825" s="190"/>
    </row>
    <row r="826" spans="1:20" ht="40.200000000000003" thickBot="1">
      <c r="A826" s="58" t="str">
        <f t="shared" si="12"/>
        <v>13</v>
      </c>
      <c r="B826" s="29" t="s">
        <v>25</v>
      </c>
      <c r="C826" s="30" t="s">
        <v>17</v>
      </c>
      <c r="D826" s="32" t="s">
        <v>155</v>
      </c>
      <c r="E826" s="20" t="s">
        <v>213</v>
      </c>
      <c r="F826" s="20">
        <v>0.26</v>
      </c>
      <c r="G826" s="20">
        <v>0</v>
      </c>
      <c r="H826" s="20">
        <v>2.67</v>
      </c>
      <c r="I826" s="20">
        <v>0.22</v>
      </c>
      <c r="J826" s="20">
        <v>0.12</v>
      </c>
      <c r="K826" s="20">
        <v>3.2677999999999998</v>
      </c>
      <c r="L826" s="16"/>
      <c r="M826" s="16"/>
      <c r="N826" s="16"/>
      <c r="O826" s="16"/>
      <c r="P826" s="16"/>
      <c r="Q826" s="16"/>
      <c r="R826" s="16"/>
      <c r="S826" s="22"/>
      <c r="T826" s="190"/>
    </row>
    <row r="827" spans="1:20" ht="27" thickBot="1">
      <c r="A827" s="58" t="str">
        <f t="shared" si="12"/>
        <v>商务B</v>
      </c>
      <c r="B827" s="29" t="s">
        <v>25</v>
      </c>
      <c r="C827" s="30" t="s">
        <v>17</v>
      </c>
      <c r="D827" s="32" t="s">
        <v>155</v>
      </c>
      <c r="E827" s="20" t="s">
        <v>199</v>
      </c>
      <c r="F827" s="20">
        <v>0.26</v>
      </c>
      <c r="G827" s="20">
        <v>0</v>
      </c>
      <c r="H827" s="20">
        <v>2.67</v>
      </c>
      <c r="I827" s="20">
        <v>0.22</v>
      </c>
      <c r="J827" s="20">
        <v>0.09</v>
      </c>
      <c r="K827" s="20">
        <v>3.2404999999999999</v>
      </c>
      <c r="L827" s="16"/>
      <c r="M827" s="16"/>
      <c r="N827" s="16"/>
      <c r="O827" s="16"/>
      <c r="P827" s="16"/>
      <c r="Q827" s="16"/>
      <c r="R827" s="16"/>
      <c r="S827" s="22"/>
      <c r="T827" s="190"/>
    </row>
    <row r="828" spans="1:20" ht="40.200000000000003" thickBot="1">
      <c r="A828" s="58" t="str">
        <f t="shared" si="12"/>
        <v>ss2</v>
      </c>
      <c r="B828" s="29" t="s">
        <v>25</v>
      </c>
      <c r="C828" s="30" t="s">
        <v>17</v>
      </c>
      <c r="D828" s="32" t="s">
        <v>155</v>
      </c>
      <c r="E828" s="20" t="s">
        <v>159</v>
      </c>
      <c r="F828" s="20">
        <v>0.26</v>
      </c>
      <c r="G828" s="20">
        <v>0</v>
      </c>
      <c r="H828" s="20">
        <v>2.67</v>
      </c>
      <c r="I828" s="20">
        <v>0.22</v>
      </c>
      <c r="J828" s="20">
        <v>7.0000000000000007E-2</v>
      </c>
      <c r="K828" s="20">
        <v>3.2242000000000002</v>
      </c>
      <c r="L828" s="16"/>
      <c r="M828" s="16"/>
      <c r="N828" s="16"/>
      <c r="O828" s="16"/>
      <c r="P828" s="16"/>
      <c r="Q828" s="16"/>
      <c r="R828" s="16"/>
      <c r="S828" s="22"/>
      <c r="T828" s="190"/>
    </row>
    <row r="829" spans="1:20" ht="27" thickBot="1">
      <c r="A829" s="58" t="str">
        <f t="shared" si="12"/>
        <v>22312</v>
      </c>
      <c r="B829" s="29" t="s">
        <v>25</v>
      </c>
      <c r="C829" s="30" t="s">
        <v>17</v>
      </c>
      <c r="D829" s="32" t="s">
        <v>155</v>
      </c>
      <c r="E829" s="20" t="s">
        <v>165</v>
      </c>
      <c r="F829" s="20">
        <v>0.26</v>
      </c>
      <c r="G829" s="20">
        <v>1.21</v>
      </c>
      <c r="H829" s="20">
        <v>1.2</v>
      </c>
      <c r="I829" s="20">
        <v>0.43</v>
      </c>
      <c r="J829" s="20">
        <v>0.12</v>
      </c>
      <c r="K829" s="20">
        <v>3.2231999999999998</v>
      </c>
      <c r="L829" s="16"/>
      <c r="M829" s="16"/>
      <c r="N829" s="16"/>
      <c r="O829" s="16"/>
      <c r="P829" s="16"/>
      <c r="Q829" s="16"/>
      <c r="R829" s="16"/>
      <c r="S829" s="22"/>
      <c r="T829" s="190"/>
    </row>
    <row r="830" spans="1:20" ht="40.200000000000003" thickBot="1">
      <c r="A830" s="58" t="str">
        <f t="shared" si="12"/>
        <v>商商2</v>
      </c>
      <c r="B830" s="29" t="s">
        <v>25</v>
      </c>
      <c r="C830" s="30" t="s">
        <v>17</v>
      </c>
      <c r="D830" s="32" t="s">
        <v>155</v>
      </c>
      <c r="E830" s="20" t="s">
        <v>162</v>
      </c>
      <c r="F830" s="20">
        <v>0.26</v>
      </c>
      <c r="G830" s="20">
        <v>0</v>
      </c>
      <c r="H830" s="20">
        <v>2.67</v>
      </c>
      <c r="I830" s="20">
        <v>0.22</v>
      </c>
      <c r="J830" s="20">
        <v>0</v>
      </c>
      <c r="K830" s="20">
        <v>3.1522999999999999</v>
      </c>
      <c r="L830" s="16"/>
      <c r="M830" s="16"/>
      <c r="N830" s="16"/>
      <c r="O830" s="16"/>
      <c r="P830" s="16"/>
      <c r="Q830" s="16"/>
      <c r="R830" s="16"/>
      <c r="S830" s="22"/>
      <c r="T830" s="190"/>
    </row>
    <row r="831" spans="1:20" ht="40.200000000000003" thickBot="1">
      <c r="A831" s="58" t="str">
        <f t="shared" si="12"/>
        <v>商物1</v>
      </c>
      <c r="B831" s="29" t="s">
        <v>25</v>
      </c>
      <c r="C831" s="30" t="s">
        <v>17</v>
      </c>
      <c r="D831" s="32" t="s">
        <v>155</v>
      </c>
      <c r="E831" s="20" t="s">
        <v>158</v>
      </c>
      <c r="F831" s="20">
        <v>0.26</v>
      </c>
      <c r="G831" s="20">
        <v>0</v>
      </c>
      <c r="H831" s="20">
        <v>2.67</v>
      </c>
      <c r="I831" s="20">
        <v>0.22</v>
      </c>
      <c r="J831" s="20">
        <v>0</v>
      </c>
      <c r="K831" s="20">
        <v>3.1522999999999999</v>
      </c>
      <c r="L831" s="16"/>
      <c r="M831" s="16"/>
      <c r="N831" s="16"/>
      <c r="O831" s="16"/>
      <c r="P831" s="16"/>
      <c r="Q831" s="16"/>
      <c r="R831" s="16"/>
      <c r="S831" s="22"/>
      <c r="T831" s="190"/>
    </row>
    <row r="832" spans="1:20" ht="27" thickBot="1">
      <c r="A832" s="58" t="str">
        <f t="shared" si="12"/>
        <v>商113</v>
      </c>
      <c r="B832" s="29" t="s">
        <v>25</v>
      </c>
      <c r="C832" s="30" t="s">
        <v>17</v>
      </c>
      <c r="D832" s="32" t="s">
        <v>155</v>
      </c>
      <c r="E832" s="20" t="s">
        <v>166</v>
      </c>
      <c r="F832" s="20">
        <v>0.28999999999999998</v>
      </c>
      <c r="G832" s="20">
        <v>1.03</v>
      </c>
      <c r="H832" s="20">
        <v>0.8</v>
      </c>
      <c r="I832" s="20">
        <v>0.43</v>
      </c>
      <c r="J832" s="20">
        <v>0.2</v>
      </c>
      <c r="K832" s="20">
        <v>2.7551999999999999</v>
      </c>
      <c r="L832" s="16"/>
      <c r="M832" s="16"/>
      <c r="N832" s="16"/>
      <c r="O832" s="16"/>
      <c r="P832" s="16"/>
      <c r="Q832" s="16"/>
      <c r="R832" s="16"/>
      <c r="S832" s="22"/>
      <c r="T832" s="190"/>
    </row>
    <row r="833" spans="1:20" ht="53.4" thickBot="1">
      <c r="A833" s="58" t="str">
        <f t="shared" si="12"/>
        <v>sss1</v>
      </c>
      <c r="B833" s="29" t="s">
        <v>25</v>
      </c>
      <c r="C833" s="30" t="s">
        <v>17</v>
      </c>
      <c r="D833" s="32" t="s">
        <v>155</v>
      </c>
      <c r="E833" s="20" t="s">
        <v>171</v>
      </c>
      <c r="F833" s="20">
        <v>0.26</v>
      </c>
      <c r="G833" s="20">
        <v>1.1299999999999999</v>
      </c>
      <c r="H833" s="20">
        <v>0.8</v>
      </c>
      <c r="I833" s="20">
        <v>0.22</v>
      </c>
      <c r="J833" s="20">
        <v>0.15</v>
      </c>
      <c r="K833" s="20">
        <v>2.5558999999999998</v>
      </c>
      <c r="L833" s="16"/>
      <c r="M833" s="16"/>
      <c r="N833" s="16"/>
      <c r="O833" s="16"/>
      <c r="P833" s="16"/>
      <c r="Q833" s="16"/>
      <c r="R833" s="16"/>
      <c r="S833" s="22"/>
      <c r="T833" s="190"/>
    </row>
    <row r="834" spans="1:20" ht="40.200000000000003" thickBot="1">
      <c r="A834" s="58" t="str">
        <f t="shared" si="12"/>
        <v>11</v>
      </c>
      <c r="B834" s="29" t="s">
        <v>25</v>
      </c>
      <c r="C834" s="30" t="s">
        <v>17</v>
      </c>
      <c r="D834" s="32" t="s">
        <v>155</v>
      </c>
      <c r="E834" s="20" t="s">
        <v>214</v>
      </c>
      <c r="F834" s="20">
        <v>0.26</v>
      </c>
      <c r="G834" s="20">
        <v>1.1399999999999999</v>
      </c>
      <c r="H834" s="20">
        <v>0.8</v>
      </c>
      <c r="I834" s="20">
        <v>0.22</v>
      </c>
      <c r="J834" s="20">
        <v>0.14000000000000001</v>
      </c>
      <c r="K834" s="20">
        <v>2.5533000000000001</v>
      </c>
      <c r="L834" s="16"/>
      <c r="M834" s="16"/>
      <c r="N834" s="16"/>
      <c r="O834" s="16"/>
      <c r="P834" s="16"/>
      <c r="Q834" s="16"/>
      <c r="R834" s="16"/>
      <c r="S834" s="22"/>
      <c r="T834" s="190"/>
    </row>
    <row r="835" spans="1:20" ht="53.4" thickBot="1">
      <c r="A835" s="58" t="str">
        <f t="shared" si="12"/>
        <v>商务S1</v>
      </c>
      <c r="B835" s="29" t="s">
        <v>25</v>
      </c>
      <c r="C835" s="30" t="s">
        <v>17</v>
      </c>
      <c r="D835" s="32" t="s">
        <v>155</v>
      </c>
      <c r="E835" s="20" t="s">
        <v>175</v>
      </c>
      <c r="F835" s="20">
        <v>0.26</v>
      </c>
      <c r="G835" s="20">
        <v>1.07</v>
      </c>
      <c r="H835" s="20">
        <v>0.8</v>
      </c>
      <c r="I835" s="20">
        <v>0.22</v>
      </c>
      <c r="J835" s="20">
        <v>0.14000000000000001</v>
      </c>
      <c r="K835" s="20">
        <v>2.4971000000000001</v>
      </c>
      <c r="L835" s="16"/>
      <c r="M835" s="16"/>
      <c r="N835" s="16"/>
      <c r="O835" s="16"/>
      <c r="P835" s="16"/>
      <c r="Q835" s="16"/>
      <c r="R835" s="16"/>
      <c r="S835" s="22"/>
      <c r="T835" s="190"/>
    </row>
    <row r="836" spans="1:20" ht="40.200000000000003" thickBot="1">
      <c r="A836" s="58" t="str">
        <f t="shared" si="12"/>
        <v>商商1</v>
      </c>
      <c r="B836" s="29" t="s">
        <v>25</v>
      </c>
      <c r="C836" s="30" t="s">
        <v>17</v>
      </c>
      <c r="D836" s="32" t="s">
        <v>155</v>
      </c>
      <c r="E836" s="20" t="s">
        <v>167</v>
      </c>
      <c r="F836" s="20">
        <v>0.26</v>
      </c>
      <c r="G836" s="20">
        <v>0.8</v>
      </c>
      <c r="H836" s="20">
        <v>0.8</v>
      </c>
      <c r="I836" s="20">
        <v>0.22</v>
      </c>
      <c r="J836" s="20">
        <v>0.17</v>
      </c>
      <c r="K836" s="20">
        <v>2.2498</v>
      </c>
      <c r="L836" s="16"/>
      <c r="M836" s="16"/>
      <c r="N836" s="16"/>
      <c r="O836" s="16"/>
      <c r="P836" s="16"/>
      <c r="Q836" s="16"/>
      <c r="R836" s="16"/>
      <c r="S836" s="22"/>
      <c r="T836" s="190"/>
    </row>
    <row r="837" spans="1:20" ht="40.200000000000003" thickBot="1">
      <c r="A837" s="58" t="str">
        <f t="shared" si="12"/>
        <v>甲11</v>
      </c>
      <c r="B837" s="29" t="s">
        <v>25</v>
      </c>
      <c r="C837" s="30" t="s">
        <v>17</v>
      </c>
      <c r="D837" s="32" t="s">
        <v>155</v>
      </c>
      <c r="E837" s="20" t="s">
        <v>172</v>
      </c>
      <c r="F837" s="20">
        <v>0.26</v>
      </c>
      <c r="G837" s="20">
        <v>0.75</v>
      </c>
      <c r="H837" s="20">
        <v>0.8</v>
      </c>
      <c r="I837" s="20">
        <v>0.22</v>
      </c>
      <c r="J837" s="20">
        <v>0.15</v>
      </c>
      <c r="K837" s="20">
        <v>2.1808000000000001</v>
      </c>
      <c r="L837" s="16"/>
      <c r="M837" s="16"/>
      <c r="N837" s="16"/>
      <c r="O837" s="16"/>
      <c r="P837" s="16"/>
      <c r="Q837" s="16"/>
      <c r="R837" s="16"/>
      <c r="S837" s="22"/>
      <c r="T837" s="190"/>
    </row>
    <row r="838" spans="1:20" ht="40.200000000000003" thickBot="1">
      <c r="A838" s="58" t="str">
        <f t="shared" si="12"/>
        <v>商梅1</v>
      </c>
      <c r="B838" s="29" t="s">
        <v>25</v>
      </c>
      <c r="C838" s="30" t="s">
        <v>17</v>
      </c>
      <c r="D838" s="32" t="s">
        <v>155</v>
      </c>
      <c r="E838" s="59" t="s">
        <v>173</v>
      </c>
      <c r="F838" s="20">
        <v>0.26</v>
      </c>
      <c r="G838" s="20">
        <v>0.72</v>
      </c>
      <c r="H838" s="20">
        <v>0.8</v>
      </c>
      <c r="I838" s="20">
        <v>0.22</v>
      </c>
      <c r="J838" s="20">
        <v>0.17</v>
      </c>
      <c r="K838" s="20">
        <v>2.1675</v>
      </c>
      <c r="L838" s="16"/>
      <c r="M838" s="16"/>
      <c r="N838" s="16"/>
      <c r="O838" s="16"/>
      <c r="P838" s="16"/>
      <c r="Q838" s="16"/>
      <c r="R838" s="16"/>
      <c r="S838" s="22"/>
      <c r="T838" s="190"/>
    </row>
    <row r="839" spans="1:20" ht="40.200000000000003" thickBot="1">
      <c r="A839" s="58" t="str">
        <f t="shared" si="12"/>
        <v>商务01</v>
      </c>
      <c r="B839" s="29" t="s">
        <v>25</v>
      </c>
      <c r="C839" s="30" t="s">
        <v>17</v>
      </c>
      <c r="D839" s="32" t="s">
        <v>155</v>
      </c>
      <c r="E839" s="20" t="s">
        <v>170</v>
      </c>
      <c r="F839" s="20">
        <v>0.26</v>
      </c>
      <c r="G839" s="20">
        <v>0.73</v>
      </c>
      <c r="H839" s="20">
        <v>0.8</v>
      </c>
      <c r="I839" s="20">
        <v>0.22</v>
      </c>
      <c r="J839" s="20">
        <v>0.15</v>
      </c>
      <c r="K839" s="20">
        <v>2.1558000000000002</v>
      </c>
      <c r="L839" s="16"/>
      <c r="M839" s="16"/>
      <c r="N839" s="16"/>
      <c r="O839" s="16"/>
      <c r="P839" s="16"/>
      <c r="Q839" s="16"/>
      <c r="R839" s="16"/>
      <c r="S839" s="22"/>
      <c r="T839" s="190"/>
    </row>
    <row r="840" spans="1:20" ht="53.4" thickBot="1">
      <c r="A840" s="58" t="str">
        <f t="shared" si="12"/>
        <v>商一</v>
      </c>
      <c r="B840" s="29" t="s">
        <v>25</v>
      </c>
      <c r="C840" s="30" t="s">
        <v>17</v>
      </c>
      <c r="D840" s="32" t="s">
        <v>155</v>
      </c>
      <c r="E840" s="20" t="s">
        <v>169</v>
      </c>
      <c r="F840" s="20">
        <v>0.26</v>
      </c>
      <c r="G840" s="20">
        <v>0.41</v>
      </c>
      <c r="H840" s="20">
        <v>0.8</v>
      </c>
      <c r="I840" s="20">
        <v>0.43</v>
      </c>
      <c r="J840" s="20">
        <v>0.17</v>
      </c>
      <c r="K840" s="20">
        <v>2.0779000000000001</v>
      </c>
      <c r="L840" s="16"/>
      <c r="M840" s="16"/>
      <c r="N840" s="16"/>
      <c r="O840" s="16"/>
      <c r="P840" s="16"/>
      <c r="Q840" s="16"/>
      <c r="R840" s="16"/>
      <c r="S840" s="22"/>
      <c r="T840" s="190"/>
    </row>
    <row r="841" spans="1:20" ht="40.200000000000003" thickBot="1">
      <c r="A841" s="58" t="str">
        <f t="shared" si="12"/>
        <v>1商务</v>
      </c>
      <c r="B841" s="29" t="s">
        <v>25</v>
      </c>
      <c r="C841" s="30" t="s">
        <v>17</v>
      </c>
      <c r="D841" s="32" t="s">
        <v>155</v>
      </c>
      <c r="E841" s="20" t="s">
        <v>200</v>
      </c>
      <c r="F841" s="20">
        <v>0.26</v>
      </c>
      <c r="G841" s="20">
        <v>0.63</v>
      </c>
      <c r="H841" s="20">
        <v>0.8</v>
      </c>
      <c r="I841" s="20">
        <v>0.22</v>
      </c>
      <c r="J841" s="20">
        <v>0.14000000000000001</v>
      </c>
      <c r="K841" s="20">
        <v>2.0445000000000002</v>
      </c>
      <c r="L841" s="16"/>
      <c r="M841" s="16"/>
      <c r="N841" s="16"/>
      <c r="O841" s="16"/>
      <c r="P841" s="16"/>
      <c r="Q841" s="16"/>
      <c r="R841" s="16"/>
      <c r="S841" s="22"/>
      <c r="T841" s="190"/>
    </row>
    <row r="842" spans="1:20" ht="53.4" thickBot="1">
      <c r="A842" s="58" t="str">
        <f t="shared" si="12"/>
        <v>sw113</v>
      </c>
      <c r="B842" s="29" t="s">
        <v>25</v>
      </c>
      <c r="C842" s="30" t="s">
        <v>17</v>
      </c>
      <c r="D842" s="32" t="s">
        <v>155</v>
      </c>
      <c r="E842" s="20" t="s">
        <v>168</v>
      </c>
      <c r="F842" s="20">
        <v>0.26</v>
      </c>
      <c r="G842" s="20">
        <v>0.59</v>
      </c>
      <c r="H842" s="20">
        <v>0.8</v>
      </c>
      <c r="I842" s="20">
        <v>0.22</v>
      </c>
      <c r="J842" s="20">
        <v>0.17</v>
      </c>
      <c r="K842" s="20">
        <v>2.0406</v>
      </c>
      <c r="L842" s="16"/>
      <c r="M842" s="16"/>
      <c r="N842" s="16"/>
      <c r="O842" s="16"/>
      <c r="P842" s="16"/>
      <c r="Q842" s="16"/>
      <c r="R842" s="16"/>
      <c r="S842" s="22"/>
      <c r="T842" s="190"/>
    </row>
    <row r="843" spans="1:20" ht="40.200000000000003" thickBot="1">
      <c r="A843" s="58" t="str">
        <f t="shared" si="12"/>
        <v>SW1</v>
      </c>
      <c r="B843" s="29" t="s">
        <v>25</v>
      </c>
      <c r="C843" s="30" t="s">
        <v>17</v>
      </c>
      <c r="D843" s="32" t="s">
        <v>155</v>
      </c>
      <c r="E843" s="20" t="s">
        <v>176</v>
      </c>
      <c r="F843" s="20">
        <v>0.26</v>
      </c>
      <c r="G843" s="20">
        <v>0.51</v>
      </c>
      <c r="H843" s="20">
        <v>0.8</v>
      </c>
      <c r="I843" s="20">
        <v>0.22</v>
      </c>
      <c r="J843" s="20">
        <v>0.18</v>
      </c>
      <c r="K843" s="20">
        <v>1.9782999999999999</v>
      </c>
      <c r="L843" s="16"/>
      <c r="M843" s="16"/>
      <c r="N843" s="16"/>
      <c r="O843" s="16"/>
      <c r="P843" s="16"/>
      <c r="Q843" s="16"/>
      <c r="R843" s="16"/>
      <c r="S843" s="22"/>
      <c r="T843" s="190"/>
    </row>
    <row r="844" spans="1:20" ht="27" thickBot="1">
      <c r="A844" s="58" t="str">
        <f t="shared" si="12"/>
        <v>商务11</v>
      </c>
      <c r="B844" s="29" t="s">
        <v>25</v>
      </c>
      <c r="C844" s="30" t="s">
        <v>17</v>
      </c>
      <c r="D844" s="32" t="s">
        <v>155</v>
      </c>
      <c r="E844" s="20" t="s">
        <v>201</v>
      </c>
      <c r="F844" s="20">
        <v>0.26</v>
      </c>
      <c r="G844" s="20">
        <v>0.31</v>
      </c>
      <c r="H844" s="20">
        <v>0.8</v>
      </c>
      <c r="I844" s="20">
        <v>0.43</v>
      </c>
      <c r="J844" s="20">
        <v>0.15</v>
      </c>
      <c r="K844" s="20">
        <v>1.9634</v>
      </c>
      <c r="L844" s="16"/>
      <c r="M844" s="16"/>
      <c r="N844" s="16"/>
      <c r="O844" s="16"/>
      <c r="P844" s="16"/>
      <c r="Q844" s="16"/>
      <c r="R844" s="16"/>
      <c r="S844" s="22"/>
      <c r="T844" s="190"/>
    </row>
    <row r="845" spans="1:20" ht="53.4" thickBot="1">
      <c r="A845" s="58" t="str">
        <f t="shared" ref="A845:A853" si="13">SUBSTITUTE(MID(E845,1,FIND("(",E845)-2)," ","")</f>
        <v>SWWW1</v>
      </c>
      <c r="B845" s="29" t="s">
        <v>25</v>
      </c>
      <c r="C845" s="30" t="s">
        <v>17</v>
      </c>
      <c r="D845" s="32" t="s">
        <v>155</v>
      </c>
      <c r="E845" s="20" t="s">
        <v>203</v>
      </c>
      <c r="F845" s="20">
        <v>0.26</v>
      </c>
      <c r="G845" s="20">
        <v>0.24</v>
      </c>
      <c r="H845" s="20">
        <v>0.8</v>
      </c>
      <c r="I845" s="20">
        <v>0.43</v>
      </c>
      <c r="J845" s="20">
        <v>0.17</v>
      </c>
      <c r="K845" s="20">
        <v>1.9133</v>
      </c>
      <c r="L845" s="16"/>
      <c r="M845" s="16"/>
      <c r="N845" s="16"/>
      <c r="O845" s="16"/>
      <c r="P845" s="16"/>
      <c r="Q845" s="16"/>
      <c r="R845" s="16"/>
      <c r="S845" s="22"/>
      <c r="T845" s="190"/>
    </row>
    <row r="846" spans="1:20" ht="40.200000000000003" thickBot="1">
      <c r="A846" s="58" t="str">
        <f t="shared" si="13"/>
        <v>商务111</v>
      </c>
      <c r="B846" s="29" t="s">
        <v>25</v>
      </c>
      <c r="C846" s="30" t="s">
        <v>17</v>
      </c>
      <c r="D846" s="32" t="s">
        <v>155</v>
      </c>
      <c r="E846" s="20" t="s">
        <v>178</v>
      </c>
      <c r="F846" s="20">
        <v>0.26</v>
      </c>
      <c r="G846" s="20">
        <v>0.43</v>
      </c>
      <c r="H846" s="20">
        <v>0.8</v>
      </c>
      <c r="I846" s="20">
        <v>0.22</v>
      </c>
      <c r="J846" s="20">
        <v>0.14000000000000001</v>
      </c>
      <c r="K846" s="20">
        <v>1.8532</v>
      </c>
      <c r="L846" s="16"/>
      <c r="M846" s="16"/>
      <c r="N846" s="16"/>
      <c r="O846" s="16"/>
      <c r="P846" s="16"/>
      <c r="Q846" s="16"/>
      <c r="R846" s="16"/>
      <c r="S846" s="22"/>
      <c r="T846" s="190"/>
    </row>
    <row r="847" spans="1:20" ht="27" thickBot="1">
      <c r="A847" s="58" t="str">
        <f t="shared" si="13"/>
        <v>S1</v>
      </c>
      <c r="B847" s="29" t="s">
        <v>25</v>
      </c>
      <c r="C847" s="30" t="s">
        <v>17</v>
      </c>
      <c r="D847" s="32" t="s">
        <v>155</v>
      </c>
      <c r="E847" s="20" t="s">
        <v>174</v>
      </c>
      <c r="F847" s="20">
        <v>0.26</v>
      </c>
      <c r="G847" s="20">
        <v>0.37</v>
      </c>
      <c r="H847" s="20">
        <v>0.8</v>
      </c>
      <c r="I847" s="20">
        <v>0.22</v>
      </c>
      <c r="J847" s="20">
        <v>0.19</v>
      </c>
      <c r="K847" s="20">
        <v>1.8492999999999999</v>
      </c>
      <c r="L847" s="16"/>
      <c r="M847" s="16"/>
      <c r="N847" s="16"/>
      <c r="O847" s="16"/>
      <c r="P847" s="16"/>
      <c r="Q847" s="16"/>
      <c r="R847" s="16"/>
      <c r="S847" s="22"/>
      <c r="T847" s="190"/>
    </row>
    <row r="848" spans="1:20" ht="40.200000000000003" thickBot="1">
      <c r="A848" s="58" t="str">
        <f t="shared" si="13"/>
        <v>商务one</v>
      </c>
      <c r="B848" s="29" t="s">
        <v>25</v>
      </c>
      <c r="C848" s="30" t="s">
        <v>17</v>
      </c>
      <c r="D848" s="32" t="s">
        <v>155</v>
      </c>
      <c r="E848" s="20" t="s">
        <v>179</v>
      </c>
      <c r="F848" s="20">
        <v>0.26</v>
      </c>
      <c r="G848" s="20">
        <v>0.41</v>
      </c>
      <c r="H848" s="20">
        <v>0.8</v>
      </c>
      <c r="I848" s="20">
        <v>0.22</v>
      </c>
      <c r="J848" s="20">
        <v>0.16</v>
      </c>
      <c r="K848" s="20">
        <v>1.8471</v>
      </c>
      <c r="L848" s="16"/>
      <c r="M848" s="16"/>
      <c r="N848" s="16"/>
      <c r="O848" s="16"/>
      <c r="P848" s="16"/>
      <c r="Q848" s="16"/>
      <c r="R848" s="16"/>
      <c r="S848" s="22"/>
      <c r="T848" s="190"/>
    </row>
    <row r="849" spans="1:20" ht="27" thickBot="1">
      <c r="A849" s="58" t="str">
        <f t="shared" si="13"/>
        <v>商务A</v>
      </c>
      <c r="B849" s="29" t="s">
        <v>25</v>
      </c>
      <c r="C849" s="30" t="s">
        <v>17</v>
      </c>
      <c r="D849" s="32" t="s">
        <v>155</v>
      </c>
      <c r="E849" s="20" t="s">
        <v>202</v>
      </c>
      <c r="F849" s="20">
        <v>0.26</v>
      </c>
      <c r="G849" s="20">
        <v>0.28000000000000003</v>
      </c>
      <c r="H849" s="20">
        <v>0.8</v>
      </c>
      <c r="I849" s="20">
        <v>0.22</v>
      </c>
      <c r="J849" s="20">
        <v>0.14000000000000001</v>
      </c>
      <c r="K849" s="20">
        <v>1.7071000000000001</v>
      </c>
      <c r="L849" s="16"/>
      <c r="M849" s="16"/>
      <c r="N849" s="16"/>
      <c r="O849" s="16"/>
      <c r="P849" s="16"/>
      <c r="Q849" s="16"/>
      <c r="R849" s="16"/>
      <c r="S849" s="22"/>
      <c r="T849" s="190"/>
    </row>
    <row r="850" spans="1:20" ht="40.200000000000003" thickBot="1">
      <c r="A850" s="58" t="str">
        <f t="shared" si="13"/>
        <v>ss1</v>
      </c>
      <c r="B850" s="29" t="s">
        <v>25</v>
      </c>
      <c r="C850" s="30" t="s">
        <v>17</v>
      </c>
      <c r="D850" s="32" t="s">
        <v>155</v>
      </c>
      <c r="E850" s="20" t="s">
        <v>180</v>
      </c>
      <c r="F850" s="20">
        <v>0.26</v>
      </c>
      <c r="G850" s="20">
        <v>0.28999999999999998</v>
      </c>
      <c r="H850" s="20">
        <v>0.8</v>
      </c>
      <c r="I850" s="20">
        <v>0.22</v>
      </c>
      <c r="J850" s="20">
        <v>0.14000000000000001</v>
      </c>
      <c r="K850" s="20">
        <v>1.7056</v>
      </c>
      <c r="L850" s="16"/>
      <c r="M850" s="16"/>
      <c r="N850" s="16"/>
      <c r="O850" s="16"/>
      <c r="P850" s="16"/>
      <c r="Q850" s="16"/>
      <c r="R850" s="16"/>
      <c r="S850" s="22"/>
      <c r="T850" s="190"/>
    </row>
    <row r="851" spans="1:20" ht="40.200000000000003" thickBot="1">
      <c r="A851" s="58" t="str">
        <f t="shared" si="13"/>
        <v>商琴1</v>
      </c>
      <c r="B851" s="29" t="s">
        <v>25</v>
      </c>
      <c r="C851" s="30" t="s">
        <v>17</v>
      </c>
      <c r="D851" s="32" t="s">
        <v>155</v>
      </c>
      <c r="E851" s="20" t="s">
        <v>177</v>
      </c>
      <c r="F851" s="20">
        <v>0.26</v>
      </c>
      <c r="G851" s="20">
        <v>0.24</v>
      </c>
      <c r="H851" s="20">
        <v>0.8</v>
      </c>
      <c r="I851" s="20">
        <v>0.22</v>
      </c>
      <c r="J851" s="20">
        <v>0.17</v>
      </c>
      <c r="K851" s="20">
        <v>1.6980999999999999</v>
      </c>
      <c r="L851" s="16"/>
      <c r="M851" s="16"/>
      <c r="N851" s="16"/>
      <c r="O851" s="16"/>
      <c r="P851" s="16"/>
      <c r="Q851" s="16"/>
      <c r="R851" s="16"/>
      <c r="S851" s="22"/>
      <c r="T851" s="190"/>
    </row>
    <row r="852" spans="1:20" ht="27" thickBot="1">
      <c r="A852" s="58" t="str">
        <f t="shared" si="13"/>
        <v>商务A1</v>
      </c>
      <c r="B852" s="29" t="s">
        <v>25</v>
      </c>
      <c r="C852" s="30" t="s">
        <v>17</v>
      </c>
      <c r="D852" s="32" t="s">
        <v>155</v>
      </c>
      <c r="E852" s="20" t="s">
        <v>204</v>
      </c>
      <c r="F852" s="20">
        <v>0.27</v>
      </c>
      <c r="G852" s="20">
        <v>0.12</v>
      </c>
      <c r="H852" s="20">
        <v>0.8</v>
      </c>
      <c r="I852" s="20">
        <v>0.22</v>
      </c>
      <c r="J852" s="20">
        <v>0.16</v>
      </c>
      <c r="K852" s="20">
        <v>1.5630999999999999</v>
      </c>
      <c r="L852" s="16"/>
      <c r="M852" s="16"/>
      <c r="N852" s="16"/>
      <c r="O852" s="16"/>
      <c r="P852" s="16"/>
      <c r="Q852" s="16"/>
      <c r="R852" s="16"/>
      <c r="S852" s="22"/>
      <c r="T852" s="190"/>
    </row>
    <row r="853" spans="1:20" ht="40.200000000000003" thickBot="1">
      <c r="A853" s="58" t="str">
        <f t="shared" si="13"/>
        <v>2商</v>
      </c>
      <c r="B853" s="29" t="s">
        <v>25</v>
      </c>
      <c r="C853" s="30" t="s">
        <v>17</v>
      </c>
      <c r="D853" s="32" t="s">
        <v>155</v>
      </c>
      <c r="E853" s="20" t="s">
        <v>205</v>
      </c>
      <c r="F853" s="20">
        <v>0.26</v>
      </c>
      <c r="G853" s="20">
        <v>7.0000000000000007E-2</v>
      </c>
      <c r="H853" s="20">
        <v>0.53</v>
      </c>
      <c r="I853" s="20">
        <v>0.22</v>
      </c>
      <c r="J853" s="20">
        <v>0.11</v>
      </c>
      <c r="K853" s="20">
        <v>1.1943999999999999</v>
      </c>
      <c r="L853" s="16"/>
      <c r="M853" s="16"/>
      <c r="N853" s="16"/>
      <c r="O853" s="16"/>
      <c r="P853" s="16"/>
      <c r="Q853" s="16"/>
      <c r="R853" s="16"/>
      <c r="S853" s="22"/>
      <c r="T853" s="190"/>
    </row>
    <row r="854" spans="1:20" ht="14.4" customHeight="1" thickBot="1">
      <c r="A854" s="58"/>
      <c r="B854" s="177" t="s">
        <v>26</v>
      </c>
      <c r="C854" s="178" t="s">
        <v>17</v>
      </c>
      <c r="D854" s="59" t="s">
        <v>38</v>
      </c>
      <c r="E854" s="20"/>
      <c r="F854" s="20"/>
      <c r="G854" s="20"/>
      <c r="H854" s="20"/>
      <c r="I854" s="20"/>
      <c r="J854" s="20"/>
      <c r="K854" s="20"/>
      <c r="L854" s="16"/>
      <c r="M854" s="16"/>
      <c r="N854" s="16"/>
      <c r="O854" s="16"/>
      <c r="P854" s="16"/>
      <c r="Q854" s="16"/>
      <c r="R854" s="16"/>
      <c r="S854" s="22"/>
      <c r="T854" s="190"/>
    </row>
    <row r="855" spans="1:20" ht="27" thickBot="1">
      <c r="A855" s="58"/>
      <c r="B855" s="178"/>
      <c r="C855" s="178"/>
      <c r="D855" s="59" t="s">
        <v>67</v>
      </c>
      <c r="E855" s="20"/>
      <c r="F855" s="20"/>
      <c r="G855" s="20"/>
      <c r="H855" s="20"/>
      <c r="I855" s="20"/>
      <c r="J855" s="20"/>
      <c r="K855" s="20"/>
      <c r="L855" s="16"/>
      <c r="M855" s="16"/>
      <c r="N855" s="16"/>
      <c r="O855" s="16"/>
      <c r="P855" s="16"/>
      <c r="Q855" s="16"/>
      <c r="R855" s="16"/>
      <c r="S855" s="22"/>
      <c r="T855" s="190"/>
    </row>
    <row r="856" spans="1:20" ht="14.4" customHeight="1" thickBot="1">
      <c r="A856" s="58"/>
      <c r="B856" s="178"/>
      <c r="C856" s="178"/>
      <c r="D856" s="59" t="s">
        <v>116</v>
      </c>
      <c r="E856" s="20"/>
      <c r="F856" s="20"/>
      <c r="G856" s="20"/>
      <c r="H856" s="20"/>
      <c r="I856" s="20"/>
      <c r="J856" s="20"/>
      <c r="K856" s="20"/>
      <c r="L856" s="16"/>
      <c r="M856" s="16"/>
      <c r="N856" s="16"/>
      <c r="O856" s="16"/>
      <c r="P856" s="16"/>
      <c r="Q856" s="16"/>
      <c r="R856" s="16"/>
      <c r="S856" s="22"/>
      <c r="T856" s="190"/>
    </row>
    <row r="857" spans="1:20" ht="14.4" customHeight="1" thickBot="1">
      <c r="A857" s="58"/>
      <c r="B857" s="179"/>
      <c r="C857" s="179"/>
      <c r="D857" s="59" t="s">
        <v>155</v>
      </c>
      <c r="E857" s="20"/>
      <c r="F857" s="20"/>
      <c r="G857" s="20"/>
      <c r="H857" s="20"/>
      <c r="I857" s="20"/>
      <c r="J857" s="20"/>
      <c r="K857" s="20"/>
      <c r="L857" s="16"/>
      <c r="M857" s="16"/>
      <c r="N857" s="16"/>
      <c r="O857" s="16"/>
      <c r="P857" s="16"/>
      <c r="Q857" s="16"/>
      <c r="R857" s="16"/>
      <c r="S857" s="22"/>
      <c r="T857" s="190"/>
    </row>
    <row r="858" spans="1:20" ht="14.4" customHeight="1" thickBot="1">
      <c r="A858" s="58"/>
      <c r="B858" s="177" t="s">
        <v>27</v>
      </c>
      <c r="C858" s="178" t="s">
        <v>17</v>
      </c>
      <c r="D858" s="59" t="s">
        <v>38</v>
      </c>
      <c r="E858" s="20"/>
      <c r="F858" s="20"/>
      <c r="G858" s="20"/>
      <c r="H858" s="20"/>
      <c r="I858" s="20"/>
      <c r="J858" s="20"/>
      <c r="K858" s="20"/>
      <c r="L858" s="16"/>
      <c r="M858" s="16"/>
      <c r="N858" s="16"/>
      <c r="O858" s="16"/>
      <c r="P858" s="16"/>
      <c r="Q858" s="16"/>
      <c r="R858" s="16"/>
      <c r="S858" s="22"/>
      <c r="T858" s="190"/>
    </row>
    <row r="859" spans="1:20" ht="27" thickBot="1">
      <c r="A859" s="58"/>
      <c r="B859" s="178"/>
      <c r="C859" s="178"/>
      <c r="D859" s="59" t="s">
        <v>67</v>
      </c>
      <c r="E859" s="20"/>
      <c r="F859" s="20"/>
      <c r="G859" s="20"/>
      <c r="H859" s="20"/>
      <c r="I859" s="20"/>
      <c r="J859" s="20"/>
      <c r="K859" s="20"/>
      <c r="L859" s="16"/>
      <c r="M859" s="16"/>
      <c r="N859" s="16"/>
      <c r="O859" s="16"/>
      <c r="P859" s="16"/>
      <c r="Q859" s="16"/>
      <c r="R859" s="16"/>
      <c r="S859" s="22"/>
      <c r="T859" s="190"/>
    </row>
    <row r="860" spans="1:20" ht="14.4" customHeight="1" thickBot="1">
      <c r="A860" s="58"/>
      <c r="B860" s="178"/>
      <c r="C860" s="178"/>
      <c r="D860" s="59" t="s">
        <v>116</v>
      </c>
      <c r="E860" s="20"/>
      <c r="F860" s="20"/>
      <c r="G860" s="20"/>
      <c r="H860" s="20"/>
      <c r="I860" s="20"/>
      <c r="J860" s="20"/>
      <c r="K860" s="20"/>
      <c r="L860" s="16"/>
      <c r="M860" s="16"/>
      <c r="N860" s="16"/>
      <c r="O860" s="16"/>
      <c r="P860" s="16"/>
      <c r="Q860" s="16"/>
      <c r="R860" s="16"/>
      <c r="S860" s="22"/>
      <c r="T860" s="190"/>
    </row>
    <row r="861" spans="1:20" ht="14.4" customHeight="1" thickBot="1">
      <c r="A861" s="58"/>
      <c r="B861" s="179"/>
      <c r="C861" s="179"/>
      <c r="D861" s="59" t="s">
        <v>155</v>
      </c>
      <c r="E861" s="20"/>
      <c r="F861" s="20"/>
      <c r="G861" s="20"/>
      <c r="H861" s="20"/>
      <c r="I861" s="20"/>
      <c r="J861" s="20"/>
      <c r="K861" s="20"/>
      <c r="L861" s="17"/>
      <c r="M861" s="17"/>
      <c r="N861" s="17"/>
      <c r="O861" s="17"/>
      <c r="P861" s="17"/>
      <c r="Q861" s="17"/>
      <c r="R861" s="17"/>
      <c r="S861" s="18"/>
      <c r="T861" s="190"/>
    </row>
    <row r="862" spans="1:20" ht="13.8" customHeight="1">
      <c r="A862" s="58"/>
      <c r="B862" s="191" t="s">
        <v>206</v>
      </c>
      <c r="C862" s="191"/>
      <c r="D862" s="191"/>
      <c r="E862" s="191"/>
      <c r="F862" s="191"/>
      <c r="G862" s="191"/>
      <c r="H862" s="191"/>
      <c r="I862" s="191"/>
      <c r="J862" s="191"/>
      <c r="K862" s="191"/>
      <c r="L862" s="191"/>
      <c r="M862" s="191"/>
      <c r="N862" s="191"/>
      <c r="O862" s="191"/>
      <c r="P862" s="191"/>
      <c r="Q862" s="191"/>
      <c r="R862" s="191"/>
      <c r="S862" s="191"/>
      <c r="T862" s="190"/>
    </row>
    <row r="863" spans="1:20" ht="14.4">
      <c r="A863" s="58"/>
    </row>
  </sheetData>
  <autoFilter ref="B11:K862" xr:uid="{2FBCA3D8-42AA-4AF8-9F17-FEA8A61AB0B7}"/>
  <mergeCells count="13">
    <mergeCell ref="T5:T862"/>
    <mergeCell ref="B854:B857"/>
    <mergeCell ref="B858:B861"/>
    <mergeCell ref="B4:S4"/>
    <mergeCell ref="B7:S7"/>
    <mergeCell ref="B8:S8"/>
    <mergeCell ref="B9:S9"/>
    <mergeCell ref="B862:S862"/>
    <mergeCell ref="C854:C857"/>
    <mergeCell ref="C858:C861"/>
    <mergeCell ref="B10:S10"/>
    <mergeCell ref="B5:M5"/>
    <mergeCell ref="C6:K6"/>
  </mergeCells>
  <phoneticPr fontId="6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3568" r:id="rId3" name="Control 16">
          <controlPr defaultSize="0" r:id="rId4">
            <anchor moveWithCells="1">
              <from>
                <xdr:col>12</xdr:col>
                <xdr:colOff>0</xdr:colOff>
                <xdr:row>5</xdr:row>
                <xdr:rowOff>0</xdr:rowOff>
              </from>
              <to>
                <xdr:col>13</xdr:col>
                <xdr:colOff>510540</xdr:colOff>
                <xdr:row>6</xdr:row>
                <xdr:rowOff>53340</xdr:rowOff>
              </to>
            </anchor>
          </controlPr>
        </control>
      </mc:Choice>
      <mc:Fallback>
        <control shapeId="23568" r:id="rId3" name="Control 16"/>
      </mc:Fallback>
    </mc:AlternateContent>
    <mc:AlternateContent xmlns:mc="http://schemas.openxmlformats.org/markup-compatibility/2006">
      <mc:Choice Requires="x14">
        <control shapeId="23567" r:id="rId5" name="Control 15">
          <controlPr defaultSize="0" r:id="rId6">
            <anchor moveWithCells="1">
              <from>
                <xdr:col>11</xdr:col>
                <xdr:colOff>0</xdr:colOff>
                <xdr:row>5</xdr:row>
                <xdr:rowOff>0</xdr:rowOff>
              </from>
              <to>
                <xdr:col>12</xdr:col>
                <xdr:colOff>373380</xdr:colOff>
                <xdr:row>6</xdr:row>
                <xdr:rowOff>53340</xdr:rowOff>
              </to>
            </anchor>
          </controlPr>
        </control>
      </mc:Choice>
      <mc:Fallback>
        <control shapeId="23567" r:id="rId5" name="Control 15"/>
      </mc:Fallback>
    </mc:AlternateContent>
    <mc:AlternateContent xmlns:mc="http://schemas.openxmlformats.org/markup-compatibility/2006">
      <mc:Choice Requires="x14">
        <control shapeId="23565" r:id="rId7" name="Control 13">
          <controlPr defaultSize="0" r:id="rId8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3</xdr:col>
                <xdr:colOff>373380</xdr:colOff>
                <xdr:row>6</xdr:row>
                <xdr:rowOff>53340</xdr:rowOff>
              </to>
            </anchor>
          </controlPr>
        </control>
      </mc:Choice>
      <mc:Fallback>
        <control shapeId="23565" r:id="rId7" name="Control 13"/>
      </mc:Fallback>
    </mc:AlternateContent>
    <mc:AlternateContent xmlns:mc="http://schemas.openxmlformats.org/markup-compatibility/2006">
      <mc:Choice Requires="x14">
        <control shapeId="23563" r:id="rId9" name="Control 11">
          <controlPr defaultSize="0" r:id="rId10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2</xdr:col>
                <xdr:colOff>99060</xdr:colOff>
                <xdr:row>6</xdr:row>
                <xdr:rowOff>53340</xdr:rowOff>
              </to>
            </anchor>
          </controlPr>
        </control>
      </mc:Choice>
      <mc:Fallback>
        <control shapeId="23563" r:id="rId9" name="Control 11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1A7D-E862-4467-A313-14FBF4152942}">
  <sheetPr codeName="Sheet1" filterMode="1"/>
  <dimension ref="A1:T1019"/>
  <sheetViews>
    <sheetView workbookViewId="0">
      <selection activeCell="H143" sqref="H143"/>
    </sheetView>
  </sheetViews>
  <sheetFormatPr defaultRowHeight="13.8"/>
  <sheetData>
    <row r="1" spans="1:20" ht="14.4">
      <c r="A1" s="11"/>
      <c r="B1" s="12"/>
      <c r="C1" s="13"/>
      <c r="D1" s="11"/>
    </row>
    <row r="2" spans="1:20" ht="14.4">
      <c r="A2" s="11"/>
      <c r="B2" s="14"/>
      <c r="C2" s="11"/>
    </row>
    <row r="3" spans="1:20" ht="14.4">
      <c r="A3" s="11"/>
      <c r="B3" s="11"/>
      <c r="C3" s="11"/>
    </row>
    <row r="4" spans="1:20" ht="14.4">
      <c r="A4" s="11"/>
      <c r="B4" s="190"/>
      <c r="C4" s="190"/>
      <c r="D4" s="190"/>
      <c r="E4" s="190"/>
      <c r="F4" s="190"/>
      <c r="G4" s="190"/>
      <c r="H4" s="190"/>
      <c r="I4" s="190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11"/>
    </row>
    <row r="5" spans="1:20" ht="14.4" customHeight="1" thickBot="1">
      <c r="A5" s="58"/>
      <c r="B5" s="185" t="s">
        <v>28</v>
      </c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T5" s="190"/>
    </row>
    <row r="6" spans="1:20" ht="13.8" customHeight="1">
      <c r="A6" s="58"/>
      <c r="B6" s="15"/>
      <c r="C6" s="186"/>
      <c r="D6" s="186"/>
      <c r="E6" s="186"/>
      <c r="F6" s="186"/>
      <c r="G6" s="186"/>
      <c r="H6" s="186"/>
      <c r="I6" s="186"/>
      <c r="J6" s="186"/>
      <c r="K6" s="186"/>
      <c r="L6" s="15"/>
      <c r="M6" s="15"/>
      <c r="N6" s="3"/>
      <c r="T6" s="190"/>
    </row>
    <row r="7" spans="1:20" ht="14.4">
      <c r="A7" s="58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</row>
    <row r="8" spans="1:20" ht="14.4">
      <c r="A8" s="58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</row>
    <row r="9" spans="1:20" ht="14.4" customHeight="1">
      <c r="A9" s="58"/>
      <c r="B9" s="190" t="s">
        <v>29</v>
      </c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</row>
    <row r="10" spans="1:20" ht="14.4" customHeight="1" thickBot="1">
      <c r="A10" s="58"/>
      <c r="B10" s="187" t="s">
        <v>30</v>
      </c>
      <c r="C10" s="188"/>
      <c r="D10" s="188"/>
      <c r="E10" s="188"/>
      <c r="F10" s="188"/>
      <c r="G10" s="188"/>
      <c r="H10" s="188"/>
      <c r="I10" s="188"/>
      <c r="J10" s="188"/>
      <c r="K10" s="188"/>
      <c r="L10" s="188"/>
      <c r="M10" s="188"/>
      <c r="N10" s="188"/>
      <c r="O10" s="188"/>
      <c r="P10" s="188"/>
      <c r="Q10" s="188"/>
      <c r="R10" s="188"/>
      <c r="S10" s="189"/>
      <c r="T10" s="190"/>
    </row>
    <row r="11" spans="1:20" ht="14.4" customHeight="1" thickBot="1">
      <c r="A11" s="58" t="s">
        <v>2832</v>
      </c>
      <c r="B11" s="19" t="s">
        <v>4</v>
      </c>
      <c r="C11" s="19" t="s">
        <v>5</v>
      </c>
      <c r="D11" s="19" t="s">
        <v>6</v>
      </c>
      <c r="E11" s="19" t="s">
        <v>31</v>
      </c>
      <c r="F11" s="19" t="s">
        <v>32</v>
      </c>
      <c r="G11" s="19" t="s">
        <v>33</v>
      </c>
      <c r="H11" s="19" t="s">
        <v>34</v>
      </c>
      <c r="I11" s="19" t="s">
        <v>35</v>
      </c>
      <c r="J11" s="19" t="s">
        <v>36</v>
      </c>
      <c r="K11" s="19" t="s">
        <v>37</v>
      </c>
      <c r="L11" s="16"/>
      <c r="M11" s="16"/>
      <c r="N11" s="16"/>
      <c r="O11" s="16"/>
      <c r="P11" s="16"/>
      <c r="Q11" s="16"/>
      <c r="R11" s="16"/>
      <c r="S11" s="22"/>
      <c r="T11" s="190"/>
    </row>
    <row r="12" spans="1:20" ht="27" hidden="1" customHeight="1" thickBot="1">
      <c r="A12" s="58" t="str">
        <f>SUBSTITUTE(MID(E12,1,FIND("(",E12)-2)," ","")</f>
        <v>老112</v>
      </c>
      <c r="B12" s="29" t="s">
        <v>16</v>
      </c>
      <c r="C12" s="29" t="s">
        <v>17</v>
      </c>
      <c r="D12" s="31" t="s">
        <v>38</v>
      </c>
      <c r="E12" s="20" t="s">
        <v>39</v>
      </c>
      <c r="F12" s="20">
        <v>1.78</v>
      </c>
      <c r="G12" s="20">
        <v>1.99</v>
      </c>
      <c r="H12" s="20">
        <v>0.79</v>
      </c>
      <c r="I12" s="20">
        <v>0.69</v>
      </c>
      <c r="J12" s="20">
        <v>0.28000000000000003</v>
      </c>
      <c r="K12" s="20">
        <v>5.532</v>
      </c>
      <c r="L12" s="16"/>
      <c r="M12" s="16"/>
      <c r="N12" s="16"/>
      <c r="O12" s="16"/>
      <c r="P12" s="16"/>
      <c r="Q12" s="16"/>
      <c r="R12" s="16"/>
      <c r="S12" s="22"/>
      <c r="T12" s="190"/>
    </row>
    <row r="13" spans="1:20" ht="40.200000000000003" hidden="1" customHeight="1" thickBot="1">
      <c r="A13" s="58" t="str">
        <f t="shared" ref="A13:A76" si="0">SUBSTITUTE(MID(E13,1,FIND("(",E13)-2)," ","")</f>
        <v>老画2</v>
      </c>
      <c r="B13" s="29" t="s">
        <v>16</v>
      </c>
      <c r="C13" s="29" t="s">
        <v>17</v>
      </c>
      <c r="D13" s="31" t="s">
        <v>38</v>
      </c>
      <c r="E13" s="20" t="s">
        <v>40</v>
      </c>
      <c r="F13" s="20">
        <v>1.78</v>
      </c>
      <c r="G13" s="20">
        <v>0.84</v>
      </c>
      <c r="H13" s="20">
        <v>1.1299999999999999</v>
      </c>
      <c r="I13" s="20">
        <v>0.34</v>
      </c>
      <c r="J13" s="20">
        <v>0.24</v>
      </c>
      <c r="K13" s="20">
        <v>4.335</v>
      </c>
      <c r="L13" s="16"/>
      <c r="M13" s="16"/>
      <c r="N13" s="16"/>
      <c r="O13" s="16"/>
      <c r="P13" s="16"/>
      <c r="Q13" s="16"/>
      <c r="R13" s="16"/>
      <c r="S13" s="22"/>
      <c r="T13" s="190"/>
    </row>
    <row r="14" spans="1:20" ht="27" hidden="1" customHeight="1" thickBot="1">
      <c r="A14" s="58" t="str">
        <f t="shared" si="0"/>
        <v>L1</v>
      </c>
      <c r="B14" s="29" t="s">
        <v>16</v>
      </c>
      <c r="C14" s="29" t="s">
        <v>17</v>
      </c>
      <c r="D14" s="31" t="s">
        <v>38</v>
      </c>
      <c r="E14" s="20" t="s">
        <v>41</v>
      </c>
      <c r="F14" s="20">
        <v>1.78</v>
      </c>
      <c r="G14" s="20">
        <v>0.68</v>
      </c>
      <c r="H14" s="20">
        <v>1.1599999999999999</v>
      </c>
      <c r="I14" s="20">
        <v>0.34</v>
      </c>
      <c r="J14" s="20">
        <v>0.2</v>
      </c>
      <c r="K14" s="20">
        <v>4.1745000000000001</v>
      </c>
      <c r="L14" s="16"/>
      <c r="M14" s="16"/>
      <c r="N14" s="16"/>
      <c r="O14" s="16"/>
      <c r="P14" s="16"/>
      <c r="Q14" s="16"/>
      <c r="R14" s="16"/>
      <c r="S14" s="22"/>
      <c r="T14" s="190"/>
    </row>
    <row r="15" spans="1:20" ht="40.200000000000003" hidden="1" thickBot="1">
      <c r="A15" s="58" t="str">
        <f t="shared" si="0"/>
        <v>老松1</v>
      </c>
      <c r="B15" s="29" t="s">
        <v>16</v>
      </c>
      <c r="C15" s="29" t="s">
        <v>17</v>
      </c>
      <c r="D15" s="31" t="s">
        <v>38</v>
      </c>
      <c r="E15" s="21" t="s">
        <v>42</v>
      </c>
      <c r="F15" s="20">
        <v>1.78</v>
      </c>
      <c r="G15" s="20">
        <v>0.6</v>
      </c>
      <c r="H15" s="20">
        <v>1.1299999999999999</v>
      </c>
      <c r="I15" s="20">
        <v>0.34</v>
      </c>
      <c r="J15" s="20">
        <v>0.23</v>
      </c>
      <c r="K15" s="20">
        <v>4.0827999999999998</v>
      </c>
      <c r="L15" s="16"/>
      <c r="M15" s="16"/>
      <c r="N15" s="16"/>
      <c r="O15" s="16"/>
      <c r="P15" s="16"/>
      <c r="Q15" s="16"/>
      <c r="R15" s="16"/>
      <c r="S15" s="22"/>
      <c r="T15" s="190"/>
    </row>
    <row r="16" spans="1:20" ht="40.200000000000003" hidden="1" customHeight="1" thickBot="1">
      <c r="A16" s="58" t="str">
        <f t="shared" si="0"/>
        <v>丁12</v>
      </c>
      <c r="B16" s="29" t="s">
        <v>16</v>
      </c>
      <c r="C16" s="29" t="s">
        <v>17</v>
      </c>
      <c r="D16" s="31" t="s">
        <v>38</v>
      </c>
      <c r="E16" s="20" t="s">
        <v>43</v>
      </c>
      <c r="F16" s="20">
        <v>1.78</v>
      </c>
      <c r="G16" s="20">
        <v>0.19</v>
      </c>
      <c r="H16" s="20">
        <v>1.1299999999999999</v>
      </c>
      <c r="I16" s="20">
        <v>0.34</v>
      </c>
      <c r="J16" s="20">
        <v>0.2</v>
      </c>
      <c r="K16" s="20">
        <v>3.6448999999999998</v>
      </c>
      <c r="L16" s="16"/>
      <c r="M16" s="16"/>
      <c r="N16" s="16"/>
      <c r="O16" s="16"/>
      <c r="P16" s="16"/>
      <c r="Q16" s="16"/>
      <c r="R16" s="16"/>
      <c r="S16" s="22"/>
      <c r="T16" s="190"/>
    </row>
    <row r="17" spans="1:20" ht="53.4" hidden="1" customHeight="1" thickBot="1">
      <c r="A17" s="58" t="str">
        <f t="shared" si="0"/>
        <v>l121</v>
      </c>
      <c r="B17" s="29" t="s">
        <v>16</v>
      </c>
      <c r="C17" s="29" t="s">
        <v>17</v>
      </c>
      <c r="D17" s="31" t="s">
        <v>38</v>
      </c>
      <c r="E17" s="20" t="s">
        <v>44</v>
      </c>
      <c r="F17" s="20">
        <v>1.78</v>
      </c>
      <c r="G17" s="20">
        <v>0.15</v>
      </c>
      <c r="H17" s="20">
        <v>1.1299999999999999</v>
      </c>
      <c r="I17" s="20">
        <v>0.34</v>
      </c>
      <c r="J17" s="20">
        <v>0.2</v>
      </c>
      <c r="K17" s="20">
        <v>3.6128999999999998</v>
      </c>
      <c r="L17" s="16"/>
      <c r="M17" s="16"/>
      <c r="N17" s="16"/>
      <c r="O17" s="16"/>
      <c r="P17" s="16"/>
      <c r="Q17" s="16"/>
      <c r="R17" s="16"/>
      <c r="S17" s="22"/>
      <c r="T17" s="190"/>
    </row>
    <row r="18" spans="1:20" ht="27" hidden="1" customHeight="1" thickBot="1">
      <c r="A18" s="58" t="str">
        <f t="shared" si="0"/>
        <v>老年A1</v>
      </c>
      <c r="B18" s="29" t="s">
        <v>16</v>
      </c>
      <c r="C18" s="29" t="s">
        <v>17</v>
      </c>
      <c r="D18" s="31" t="s">
        <v>38</v>
      </c>
      <c r="E18" s="20" t="s">
        <v>45</v>
      </c>
      <c r="F18" s="20">
        <v>1.84</v>
      </c>
      <c r="G18" s="20">
        <v>0.06</v>
      </c>
      <c r="H18" s="20">
        <v>1.1599999999999999</v>
      </c>
      <c r="I18" s="20">
        <v>0.34</v>
      </c>
      <c r="J18" s="20">
        <v>0.14000000000000001</v>
      </c>
      <c r="K18" s="20">
        <v>3.5569000000000002</v>
      </c>
      <c r="L18" s="16"/>
      <c r="M18" s="16"/>
      <c r="N18" s="16"/>
      <c r="O18" s="16"/>
      <c r="P18" s="16"/>
      <c r="Q18" s="16"/>
      <c r="R18" s="16"/>
      <c r="S18" s="22"/>
      <c r="T18" s="190"/>
    </row>
    <row r="19" spans="1:20" ht="40.200000000000003" hidden="1" customHeight="1" thickBot="1">
      <c r="A19" s="58" t="str">
        <f t="shared" si="0"/>
        <v>丁11</v>
      </c>
      <c r="B19" s="29" t="s">
        <v>16</v>
      </c>
      <c r="C19" s="29" t="s">
        <v>17</v>
      </c>
      <c r="D19" s="31" t="s">
        <v>38</v>
      </c>
      <c r="E19" s="20" t="s">
        <v>46</v>
      </c>
      <c r="F19" s="20">
        <v>1.78</v>
      </c>
      <c r="G19" s="20">
        <v>0.1</v>
      </c>
      <c r="H19" s="20">
        <v>1.1299999999999999</v>
      </c>
      <c r="I19" s="20">
        <v>0.34</v>
      </c>
      <c r="J19" s="20">
        <v>0.17</v>
      </c>
      <c r="K19" s="20">
        <v>3.5240999999999998</v>
      </c>
      <c r="L19" s="16"/>
      <c r="M19" s="16"/>
      <c r="N19" s="16"/>
      <c r="O19" s="16"/>
      <c r="P19" s="16"/>
      <c r="Q19" s="16"/>
      <c r="R19" s="16"/>
      <c r="S19" s="22"/>
      <c r="T19" s="190"/>
    </row>
    <row r="20" spans="1:20" ht="27" hidden="1" customHeight="1" thickBot="1">
      <c r="A20" s="58" t="str">
        <f t="shared" si="0"/>
        <v>老</v>
      </c>
      <c r="B20" s="29" t="s">
        <v>16</v>
      </c>
      <c r="C20" s="29" t="s">
        <v>17</v>
      </c>
      <c r="D20" s="31" t="s">
        <v>38</v>
      </c>
      <c r="E20" s="20" t="s">
        <v>47</v>
      </c>
      <c r="F20" s="20">
        <v>1.78</v>
      </c>
      <c r="G20" s="20">
        <v>0.06</v>
      </c>
      <c r="H20" s="20">
        <v>1.1299999999999999</v>
      </c>
      <c r="I20" s="20">
        <v>0.34</v>
      </c>
      <c r="J20" s="20">
        <v>0.17</v>
      </c>
      <c r="K20" s="20">
        <v>3.4899</v>
      </c>
      <c r="L20" s="16"/>
      <c r="M20" s="16"/>
      <c r="N20" s="16"/>
      <c r="O20" s="16"/>
      <c r="P20" s="16"/>
      <c r="Q20" s="16"/>
      <c r="R20" s="16"/>
      <c r="S20" s="22"/>
      <c r="T20" s="190"/>
    </row>
    <row r="21" spans="1:20" ht="40.200000000000003" hidden="1" customHeight="1" thickBot="1">
      <c r="A21" s="58" t="str">
        <f t="shared" si="0"/>
        <v>LNN2</v>
      </c>
      <c r="B21" s="29" t="s">
        <v>16</v>
      </c>
      <c r="C21" s="29" t="s">
        <v>17</v>
      </c>
      <c r="D21" s="31" t="s">
        <v>38</v>
      </c>
      <c r="E21" s="20" t="s">
        <v>48</v>
      </c>
      <c r="F21" s="20">
        <v>1.78</v>
      </c>
      <c r="G21" s="20">
        <v>0</v>
      </c>
      <c r="H21" s="20">
        <v>1.1599999999999999</v>
      </c>
      <c r="I21" s="20">
        <v>0.34</v>
      </c>
      <c r="J21" s="20">
        <v>0.17</v>
      </c>
      <c r="K21" s="20">
        <v>3.4659</v>
      </c>
      <c r="L21" s="16"/>
      <c r="M21" s="16"/>
      <c r="N21" s="16"/>
      <c r="O21" s="16"/>
      <c r="P21" s="16"/>
      <c r="Q21" s="16"/>
      <c r="R21" s="16"/>
      <c r="S21" s="22"/>
      <c r="T21" s="190"/>
    </row>
    <row r="22" spans="1:20" ht="40.200000000000003" hidden="1" customHeight="1" thickBot="1">
      <c r="A22" s="58" t="str">
        <f t="shared" si="0"/>
        <v>LN1</v>
      </c>
      <c r="B22" s="29" t="s">
        <v>16</v>
      </c>
      <c r="C22" s="29" t="s">
        <v>17</v>
      </c>
      <c r="D22" s="31" t="s">
        <v>38</v>
      </c>
      <c r="E22" s="20" t="s">
        <v>49</v>
      </c>
      <c r="F22" s="20">
        <v>1.79</v>
      </c>
      <c r="G22" s="20">
        <v>0</v>
      </c>
      <c r="H22" s="20">
        <v>1.1299999999999999</v>
      </c>
      <c r="I22" s="20">
        <v>0.34</v>
      </c>
      <c r="J22" s="20">
        <v>0.2</v>
      </c>
      <c r="K22" s="20">
        <v>3.4655</v>
      </c>
      <c r="L22" s="16"/>
      <c r="M22" s="16"/>
      <c r="N22" s="16"/>
      <c r="O22" s="16"/>
      <c r="P22" s="16"/>
      <c r="Q22" s="16"/>
      <c r="R22" s="16"/>
      <c r="S22" s="22"/>
      <c r="T22" s="190"/>
    </row>
    <row r="23" spans="1:20" ht="40.200000000000003" hidden="1" customHeight="1" thickBot="1">
      <c r="A23" s="58" t="str">
        <f t="shared" si="0"/>
        <v>LNN1</v>
      </c>
      <c r="B23" s="29" t="s">
        <v>16</v>
      </c>
      <c r="C23" s="29" t="s">
        <v>17</v>
      </c>
      <c r="D23" s="31" t="s">
        <v>38</v>
      </c>
      <c r="E23" s="20" t="s">
        <v>50</v>
      </c>
      <c r="F23" s="20">
        <v>1.78</v>
      </c>
      <c r="G23" s="20">
        <v>0</v>
      </c>
      <c r="H23" s="20">
        <v>1.1599999999999999</v>
      </c>
      <c r="I23" s="20">
        <v>0.34</v>
      </c>
      <c r="J23" s="20">
        <v>0.17</v>
      </c>
      <c r="K23" s="20">
        <v>3.4651999999999998</v>
      </c>
      <c r="L23" s="16"/>
      <c r="M23" s="16"/>
      <c r="N23" s="16"/>
      <c r="O23" s="16"/>
      <c r="P23" s="16"/>
      <c r="Q23" s="16"/>
      <c r="R23" s="16"/>
      <c r="S23" s="22"/>
      <c r="T23" s="190"/>
    </row>
    <row r="24" spans="1:20" ht="40.200000000000003" hidden="1" customHeight="1" thickBot="1">
      <c r="A24" s="58" t="str">
        <f t="shared" si="0"/>
        <v>22老年</v>
      </c>
      <c r="B24" s="29" t="s">
        <v>16</v>
      </c>
      <c r="C24" s="29" t="s">
        <v>17</v>
      </c>
      <c r="D24" s="31" t="s">
        <v>38</v>
      </c>
      <c r="E24" s="20" t="s">
        <v>51</v>
      </c>
      <c r="F24" s="20">
        <v>1.78</v>
      </c>
      <c r="G24" s="20">
        <v>0</v>
      </c>
      <c r="H24" s="20">
        <v>1.1299999999999999</v>
      </c>
      <c r="I24" s="20">
        <v>0.34</v>
      </c>
      <c r="J24" s="20">
        <v>0.19</v>
      </c>
      <c r="K24" s="20">
        <v>3.4460999999999999</v>
      </c>
      <c r="L24" s="16"/>
      <c r="M24" s="16"/>
      <c r="N24" s="16"/>
      <c r="O24" s="16"/>
      <c r="P24" s="16"/>
      <c r="Q24" s="16"/>
      <c r="R24" s="16"/>
      <c r="S24" s="22"/>
      <c r="T24" s="190"/>
    </row>
    <row r="25" spans="1:20" ht="40.200000000000003" hidden="1" customHeight="1" thickBot="1">
      <c r="A25" s="58" t="str">
        <f t="shared" si="0"/>
        <v>老老4</v>
      </c>
      <c r="B25" s="29" t="s">
        <v>16</v>
      </c>
      <c r="C25" s="29" t="s">
        <v>17</v>
      </c>
      <c r="D25" s="31" t="s">
        <v>38</v>
      </c>
      <c r="E25" s="20" t="s">
        <v>52</v>
      </c>
      <c r="F25" s="20">
        <v>1.78</v>
      </c>
      <c r="G25" s="20">
        <v>0</v>
      </c>
      <c r="H25" s="20">
        <v>1.1299999999999999</v>
      </c>
      <c r="I25" s="20">
        <v>0.34</v>
      </c>
      <c r="J25" s="20">
        <v>0.19</v>
      </c>
      <c r="K25" s="20">
        <v>3.4445999999999999</v>
      </c>
      <c r="L25" s="16"/>
      <c r="M25" s="16"/>
      <c r="N25" s="16"/>
      <c r="O25" s="16"/>
      <c r="P25" s="16"/>
      <c r="Q25" s="16"/>
      <c r="R25" s="16"/>
      <c r="S25" s="22"/>
      <c r="T25" s="190"/>
    </row>
    <row r="26" spans="1:20" ht="53.4" hidden="1" customHeight="1" thickBot="1">
      <c r="A26" s="58" t="str">
        <f t="shared" si="0"/>
        <v>老一</v>
      </c>
      <c r="B26" s="29" t="s">
        <v>16</v>
      </c>
      <c r="C26" s="29" t="s">
        <v>17</v>
      </c>
      <c r="D26" s="31" t="s">
        <v>38</v>
      </c>
      <c r="E26" s="20" t="s">
        <v>53</v>
      </c>
      <c r="F26" s="20">
        <v>1.78</v>
      </c>
      <c r="G26" s="20">
        <v>0</v>
      </c>
      <c r="H26" s="20">
        <v>1.1299999999999999</v>
      </c>
      <c r="I26" s="20">
        <v>0.34</v>
      </c>
      <c r="J26" s="20">
        <v>0.19</v>
      </c>
      <c r="K26" s="20">
        <v>3.4411</v>
      </c>
      <c r="L26" s="16"/>
      <c r="M26" s="16"/>
      <c r="N26" s="16"/>
      <c r="O26" s="16"/>
      <c r="P26" s="16"/>
      <c r="Q26" s="16"/>
      <c r="R26" s="16"/>
      <c r="S26" s="22"/>
      <c r="T26" s="190"/>
    </row>
    <row r="27" spans="1:20" ht="40.200000000000003" hidden="1" customHeight="1" thickBot="1">
      <c r="A27" s="58" t="str">
        <f t="shared" si="0"/>
        <v>老年01</v>
      </c>
      <c r="B27" s="29" t="s">
        <v>16</v>
      </c>
      <c r="C27" s="29" t="s">
        <v>17</v>
      </c>
      <c r="D27" s="31" t="s">
        <v>38</v>
      </c>
      <c r="E27" s="20" t="s">
        <v>54</v>
      </c>
      <c r="F27" s="20">
        <v>1.78</v>
      </c>
      <c r="G27" s="20">
        <v>0</v>
      </c>
      <c r="H27" s="20">
        <v>1.1299999999999999</v>
      </c>
      <c r="I27" s="20">
        <v>0.34</v>
      </c>
      <c r="J27" s="20">
        <v>0.18</v>
      </c>
      <c r="K27" s="20">
        <v>3.4342000000000001</v>
      </c>
      <c r="L27" s="16"/>
      <c r="M27" s="16"/>
      <c r="N27" s="16"/>
      <c r="O27" s="16"/>
      <c r="P27" s="16"/>
      <c r="Q27" s="16"/>
      <c r="R27" s="16"/>
      <c r="S27" s="22"/>
      <c r="T27" s="190"/>
    </row>
    <row r="28" spans="1:20" ht="40.200000000000003" hidden="1" customHeight="1" thickBot="1">
      <c r="A28" s="58" t="str">
        <f t="shared" si="0"/>
        <v>11老年</v>
      </c>
      <c r="B28" s="29" t="s">
        <v>16</v>
      </c>
      <c r="C28" s="29" t="s">
        <v>17</v>
      </c>
      <c r="D28" s="31" t="s">
        <v>38</v>
      </c>
      <c r="E28" s="20" t="s">
        <v>55</v>
      </c>
      <c r="F28" s="20">
        <v>1.78</v>
      </c>
      <c r="G28" s="20">
        <v>0</v>
      </c>
      <c r="H28" s="20">
        <v>1.1299999999999999</v>
      </c>
      <c r="I28" s="20">
        <v>0.34</v>
      </c>
      <c r="J28" s="20">
        <v>0.18</v>
      </c>
      <c r="K28" s="20">
        <v>3.4340999999999999</v>
      </c>
      <c r="L28" s="16"/>
      <c r="M28" s="16"/>
      <c r="N28" s="16"/>
      <c r="O28" s="16"/>
      <c r="P28" s="16"/>
      <c r="Q28" s="16"/>
      <c r="R28" s="16"/>
      <c r="S28" s="22"/>
      <c r="T28" s="190"/>
    </row>
    <row r="29" spans="1:20" ht="27" hidden="1" customHeight="1" thickBot="1">
      <c r="A29" s="58" t="str">
        <f t="shared" si="0"/>
        <v>老年A</v>
      </c>
      <c r="B29" s="29" t="s">
        <v>16</v>
      </c>
      <c r="C29" s="29" t="s">
        <v>17</v>
      </c>
      <c r="D29" s="31" t="s">
        <v>38</v>
      </c>
      <c r="E29" s="20" t="s">
        <v>56</v>
      </c>
      <c r="F29" s="20">
        <v>1.78</v>
      </c>
      <c r="G29" s="20">
        <v>0</v>
      </c>
      <c r="H29" s="20">
        <v>1.1299999999999999</v>
      </c>
      <c r="I29" s="20">
        <v>0.34</v>
      </c>
      <c r="J29" s="20">
        <v>0.18</v>
      </c>
      <c r="K29" s="20">
        <v>3.4312</v>
      </c>
      <c r="L29" s="16"/>
      <c r="M29" s="16"/>
      <c r="N29" s="16"/>
      <c r="O29" s="16"/>
      <c r="P29" s="16"/>
      <c r="Q29" s="16"/>
      <c r="R29" s="16"/>
      <c r="S29" s="22"/>
      <c r="T29" s="190"/>
    </row>
    <row r="30" spans="1:20" ht="27" hidden="1" customHeight="1" thickBot="1">
      <c r="A30" s="58" t="str">
        <f t="shared" si="0"/>
        <v>老年11</v>
      </c>
      <c r="B30" s="29" t="s">
        <v>16</v>
      </c>
      <c r="C30" s="29" t="s">
        <v>17</v>
      </c>
      <c r="D30" s="31" t="s">
        <v>38</v>
      </c>
      <c r="E30" s="20" t="s">
        <v>57</v>
      </c>
      <c r="F30" s="20">
        <v>1.78</v>
      </c>
      <c r="G30" s="20">
        <v>0</v>
      </c>
      <c r="H30" s="20">
        <v>1.1299999999999999</v>
      </c>
      <c r="I30" s="20">
        <v>0.34</v>
      </c>
      <c r="J30" s="20">
        <v>0.17</v>
      </c>
      <c r="K30" s="20">
        <v>3.4268999999999998</v>
      </c>
      <c r="L30" s="16"/>
      <c r="M30" s="16"/>
      <c r="N30" s="16"/>
      <c r="O30" s="16"/>
      <c r="P30" s="16"/>
      <c r="Q30" s="16"/>
      <c r="R30" s="16"/>
      <c r="S30" s="22"/>
      <c r="T30" s="190"/>
    </row>
    <row r="31" spans="1:20" ht="40.200000000000003" hidden="1" customHeight="1" thickBot="1">
      <c r="A31" s="58" t="str">
        <f t="shared" si="0"/>
        <v>1老</v>
      </c>
      <c r="B31" s="29" t="s">
        <v>16</v>
      </c>
      <c r="C31" s="29" t="s">
        <v>17</v>
      </c>
      <c r="D31" s="31" t="s">
        <v>38</v>
      </c>
      <c r="E31" s="20" t="s">
        <v>58</v>
      </c>
      <c r="F31" s="20">
        <v>1.78</v>
      </c>
      <c r="G31" s="20">
        <v>0</v>
      </c>
      <c r="H31" s="20">
        <v>1.1299999999999999</v>
      </c>
      <c r="I31" s="20">
        <v>0.34</v>
      </c>
      <c r="J31" s="20">
        <v>0.17</v>
      </c>
      <c r="K31" s="20">
        <v>3.4205999999999999</v>
      </c>
      <c r="L31" s="16"/>
      <c r="M31" s="16"/>
      <c r="N31" s="16"/>
      <c r="O31" s="16"/>
      <c r="P31" s="16"/>
      <c r="Q31" s="16"/>
      <c r="R31" s="16"/>
      <c r="S31" s="22"/>
      <c r="T31" s="190"/>
    </row>
    <row r="32" spans="1:20" ht="40.200000000000003" hidden="1" customHeight="1" thickBot="1">
      <c r="A32" s="58" t="str">
        <f t="shared" si="0"/>
        <v>2老</v>
      </c>
      <c r="B32" s="29" t="s">
        <v>16</v>
      </c>
      <c r="C32" s="29" t="s">
        <v>17</v>
      </c>
      <c r="D32" s="31" t="s">
        <v>38</v>
      </c>
      <c r="E32" s="20" t="s">
        <v>59</v>
      </c>
      <c r="F32" s="20">
        <v>1.78</v>
      </c>
      <c r="G32" s="20">
        <v>0</v>
      </c>
      <c r="H32" s="20">
        <v>1.1299999999999999</v>
      </c>
      <c r="I32" s="20">
        <v>0.34</v>
      </c>
      <c r="J32" s="20">
        <v>0.17</v>
      </c>
      <c r="K32" s="20">
        <v>3.4205999999999999</v>
      </c>
      <c r="L32" s="16"/>
      <c r="M32" s="16"/>
      <c r="N32" s="16"/>
      <c r="O32" s="16"/>
      <c r="P32" s="16"/>
      <c r="Q32" s="16"/>
      <c r="R32" s="16"/>
      <c r="S32" s="22"/>
      <c r="T32" s="190"/>
    </row>
    <row r="33" spans="1:20" ht="53.4" hidden="1" customHeight="1" thickBot="1">
      <c r="A33" s="58" t="str">
        <f t="shared" si="0"/>
        <v>老年O1</v>
      </c>
      <c r="B33" s="29" t="s">
        <v>16</v>
      </c>
      <c r="C33" s="29" t="s">
        <v>17</v>
      </c>
      <c r="D33" s="31" t="s">
        <v>38</v>
      </c>
      <c r="E33" s="20" t="s">
        <v>60</v>
      </c>
      <c r="F33" s="20">
        <v>1.78</v>
      </c>
      <c r="G33" s="20">
        <v>0</v>
      </c>
      <c r="H33" s="20">
        <v>1.1299999999999999</v>
      </c>
      <c r="I33" s="20">
        <v>0.34</v>
      </c>
      <c r="J33" s="20">
        <v>0.17</v>
      </c>
      <c r="K33" s="20">
        <v>3.4198</v>
      </c>
      <c r="L33" s="16"/>
      <c r="M33" s="16"/>
      <c r="N33" s="16"/>
      <c r="O33" s="16"/>
      <c r="P33" s="16"/>
      <c r="Q33" s="16"/>
      <c r="R33" s="16"/>
      <c r="S33" s="22"/>
      <c r="T33" s="190"/>
    </row>
    <row r="34" spans="1:20" ht="40.200000000000003" hidden="1" customHeight="1" thickBot="1">
      <c r="A34" s="58" t="str">
        <f t="shared" si="0"/>
        <v>老年111</v>
      </c>
      <c r="B34" s="29" t="s">
        <v>16</v>
      </c>
      <c r="C34" s="29" t="s">
        <v>17</v>
      </c>
      <c r="D34" s="31" t="s">
        <v>38</v>
      </c>
      <c r="E34" s="20" t="s">
        <v>61</v>
      </c>
      <c r="F34" s="20">
        <v>1.78</v>
      </c>
      <c r="G34" s="20">
        <v>0</v>
      </c>
      <c r="H34" s="20">
        <v>1.1299999999999999</v>
      </c>
      <c r="I34" s="20">
        <v>0.34</v>
      </c>
      <c r="J34" s="20">
        <v>0.16</v>
      </c>
      <c r="K34" s="20">
        <v>3.4190999999999998</v>
      </c>
      <c r="L34" s="16"/>
      <c r="M34" s="16"/>
      <c r="N34" s="16"/>
      <c r="O34" s="16"/>
      <c r="P34" s="16"/>
      <c r="Q34" s="16"/>
      <c r="R34" s="16"/>
      <c r="S34" s="22"/>
      <c r="T34" s="190"/>
    </row>
    <row r="35" spans="1:20" ht="40.200000000000003" hidden="1" customHeight="1" thickBot="1">
      <c r="A35" s="58" t="str">
        <f t="shared" si="0"/>
        <v>LL1</v>
      </c>
      <c r="B35" s="29" t="s">
        <v>16</v>
      </c>
      <c r="C35" s="29" t="s">
        <v>17</v>
      </c>
      <c r="D35" s="31" t="s">
        <v>38</v>
      </c>
      <c r="E35" s="20" t="s">
        <v>62</v>
      </c>
      <c r="F35" s="20">
        <v>1.78</v>
      </c>
      <c r="G35" s="20">
        <v>0</v>
      </c>
      <c r="H35" s="20">
        <v>1.1299999999999999</v>
      </c>
      <c r="I35" s="20">
        <v>0.34</v>
      </c>
      <c r="J35" s="20">
        <v>0.12</v>
      </c>
      <c r="K35" s="20">
        <v>3.3706</v>
      </c>
      <c r="L35" s="16"/>
      <c r="M35" s="16"/>
      <c r="N35" s="16"/>
      <c r="O35" s="16"/>
      <c r="P35" s="16"/>
      <c r="Q35" s="16"/>
      <c r="R35" s="16"/>
      <c r="S35" s="22"/>
      <c r="T35" s="190"/>
    </row>
    <row r="36" spans="1:20" ht="27" hidden="1" customHeight="1" thickBot="1">
      <c r="A36" s="58" t="str">
        <f t="shared" si="0"/>
        <v>老年22</v>
      </c>
      <c r="B36" s="29" t="s">
        <v>16</v>
      </c>
      <c r="C36" s="29" t="s">
        <v>17</v>
      </c>
      <c r="D36" s="31" t="s">
        <v>38</v>
      </c>
      <c r="E36" s="20" t="s">
        <v>63</v>
      </c>
      <c r="F36" s="20">
        <v>1.78</v>
      </c>
      <c r="G36" s="20">
        <v>0</v>
      </c>
      <c r="H36" s="20">
        <v>0.79</v>
      </c>
      <c r="I36" s="20">
        <v>0.34</v>
      </c>
      <c r="J36" s="20">
        <v>0.19</v>
      </c>
      <c r="K36" s="20">
        <v>3.1080999999999999</v>
      </c>
      <c r="L36" s="16"/>
      <c r="M36" s="16"/>
      <c r="N36" s="16"/>
      <c r="O36" s="16"/>
      <c r="P36" s="16"/>
      <c r="Q36" s="16"/>
      <c r="R36" s="16"/>
      <c r="S36" s="22"/>
      <c r="T36" s="190"/>
    </row>
    <row r="37" spans="1:20" ht="27" hidden="1" customHeight="1" thickBot="1">
      <c r="A37" s="58" t="str">
        <f t="shared" si="0"/>
        <v>ln</v>
      </c>
      <c r="B37" s="29" t="s">
        <v>16</v>
      </c>
      <c r="C37" s="29" t="s">
        <v>17</v>
      </c>
      <c r="D37" s="31" t="s">
        <v>38</v>
      </c>
      <c r="E37" s="20" t="s">
        <v>64</v>
      </c>
      <c r="F37" s="20">
        <v>1.78</v>
      </c>
      <c r="G37" s="20">
        <v>0</v>
      </c>
      <c r="H37" s="20">
        <v>0.79</v>
      </c>
      <c r="I37" s="20">
        <v>0.34</v>
      </c>
      <c r="J37" s="20">
        <v>0.19</v>
      </c>
      <c r="K37" s="20">
        <v>3.1067</v>
      </c>
      <c r="L37" s="16"/>
      <c r="M37" s="16"/>
      <c r="N37" s="16"/>
      <c r="O37" s="16"/>
      <c r="P37" s="16"/>
      <c r="Q37" s="16"/>
      <c r="R37" s="16"/>
      <c r="S37" s="22"/>
      <c r="T37" s="190"/>
    </row>
    <row r="38" spans="1:20" ht="40.200000000000003" hidden="1" customHeight="1" thickBot="1">
      <c r="A38" s="58" t="str">
        <f t="shared" si="0"/>
        <v>LL2</v>
      </c>
      <c r="B38" s="29" t="s">
        <v>16</v>
      </c>
      <c r="C38" s="29" t="s">
        <v>17</v>
      </c>
      <c r="D38" s="31" t="s">
        <v>38</v>
      </c>
      <c r="E38" s="20" t="s">
        <v>65</v>
      </c>
      <c r="F38" s="20">
        <v>1.78</v>
      </c>
      <c r="G38" s="20">
        <v>0</v>
      </c>
      <c r="H38" s="20">
        <v>0.79</v>
      </c>
      <c r="I38" s="20">
        <v>0.34</v>
      </c>
      <c r="J38" s="20">
        <v>0.09</v>
      </c>
      <c r="K38" s="20">
        <v>3.0089999999999999</v>
      </c>
      <c r="L38" s="16"/>
      <c r="M38" s="16"/>
      <c r="N38" s="16"/>
      <c r="O38" s="16"/>
      <c r="P38" s="16"/>
      <c r="Q38" s="16"/>
      <c r="R38" s="16"/>
      <c r="S38" s="22"/>
      <c r="T38" s="190"/>
    </row>
    <row r="39" spans="1:20" ht="40.200000000000003" hidden="1" customHeight="1" thickBot="1">
      <c r="A39" s="58" t="str">
        <f t="shared" si="0"/>
        <v>老年222</v>
      </c>
      <c r="B39" s="29" t="s">
        <v>16</v>
      </c>
      <c r="C39" s="29" t="s">
        <v>17</v>
      </c>
      <c r="D39" s="31" t="s">
        <v>38</v>
      </c>
      <c r="E39" s="20" t="s">
        <v>66</v>
      </c>
      <c r="F39" s="20">
        <v>1.78</v>
      </c>
      <c r="G39" s="20">
        <v>0</v>
      </c>
      <c r="H39" s="20">
        <v>0.79</v>
      </c>
      <c r="I39" s="20">
        <v>0.34</v>
      </c>
      <c r="J39" s="20">
        <v>0.08</v>
      </c>
      <c r="K39" s="20">
        <v>2.9931999999999999</v>
      </c>
      <c r="L39" s="16"/>
      <c r="M39" s="16"/>
      <c r="N39" s="16"/>
      <c r="O39" s="16"/>
      <c r="P39" s="16"/>
      <c r="Q39" s="16"/>
      <c r="R39" s="16"/>
      <c r="S39" s="22"/>
      <c r="T39" s="190"/>
    </row>
    <row r="40" spans="1:20" ht="27" hidden="1" customHeight="1" thickBot="1">
      <c r="A40" s="58" t="str">
        <f t="shared" si="0"/>
        <v>青212</v>
      </c>
      <c r="B40" s="29" t="s">
        <v>16</v>
      </c>
      <c r="C40" s="29" t="s">
        <v>17</v>
      </c>
      <c r="D40" s="32" t="s">
        <v>67</v>
      </c>
      <c r="E40" s="20" t="s">
        <v>68</v>
      </c>
      <c r="F40" s="20">
        <v>0.52</v>
      </c>
      <c r="G40" s="20">
        <v>1.33</v>
      </c>
      <c r="H40" s="20">
        <v>0.88</v>
      </c>
      <c r="I40" s="20">
        <v>0.2</v>
      </c>
      <c r="J40" s="20">
        <v>0.55000000000000004</v>
      </c>
      <c r="K40" s="20">
        <v>3.4872000000000001</v>
      </c>
      <c r="L40" s="16"/>
      <c r="M40" s="16"/>
      <c r="N40" s="16"/>
      <c r="O40" s="16"/>
      <c r="P40" s="16"/>
      <c r="Q40" s="16"/>
      <c r="R40" s="16"/>
      <c r="S40" s="22"/>
      <c r="T40" s="190"/>
    </row>
    <row r="41" spans="1:20" ht="40.200000000000003" hidden="1" customHeight="1" thickBot="1">
      <c r="A41" s="58" t="str">
        <f t="shared" si="0"/>
        <v>QS1</v>
      </c>
      <c r="B41" s="29" t="s">
        <v>16</v>
      </c>
      <c r="C41" s="29" t="s">
        <v>17</v>
      </c>
      <c r="D41" s="32" t="s">
        <v>67</v>
      </c>
      <c r="E41" s="20" t="s">
        <v>69</v>
      </c>
      <c r="F41" s="20">
        <v>0.52</v>
      </c>
      <c r="G41" s="20">
        <v>1.1599999999999999</v>
      </c>
      <c r="H41" s="20">
        <v>0.91</v>
      </c>
      <c r="I41" s="20">
        <v>0.1</v>
      </c>
      <c r="J41" s="20">
        <v>0.4</v>
      </c>
      <c r="K41" s="20">
        <v>3.089</v>
      </c>
      <c r="L41" s="16"/>
      <c r="M41" s="16"/>
      <c r="N41" s="16"/>
      <c r="O41" s="16"/>
      <c r="P41" s="16"/>
      <c r="Q41" s="16"/>
      <c r="R41" s="16"/>
      <c r="S41" s="22"/>
      <c r="T41" s="190"/>
    </row>
    <row r="42" spans="1:20" ht="40.200000000000003" hidden="1" customHeight="1" thickBot="1">
      <c r="A42" s="58" t="str">
        <f t="shared" si="0"/>
        <v>QS2</v>
      </c>
      <c r="B42" s="29" t="s">
        <v>16</v>
      </c>
      <c r="C42" s="29" t="s">
        <v>17</v>
      </c>
      <c r="D42" s="32" t="s">
        <v>67</v>
      </c>
      <c r="E42" s="20" t="s">
        <v>70</v>
      </c>
      <c r="F42" s="20">
        <v>0.52</v>
      </c>
      <c r="G42" s="20">
        <v>1.1599999999999999</v>
      </c>
      <c r="H42" s="20">
        <v>0.88</v>
      </c>
      <c r="I42" s="20">
        <v>0.1</v>
      </c>
      <c r="J42" s="20">
        <v>0.39</v>
      </c>
      <c r="K42" s="20">
        <v>3.0501999999999998</v>
      </c>
      <c r="L42" s="16"/>
      <c r="M42" s="16"/>
      <c r="N42" s="16"/>
      <c r="O42" s="16"/>
      <c r="P42" s="16"/>
      <c r="Q42" s="16"/>
      <c r="R42" s="16"/>
      <c r="S42" s="22"/>
      <c r="T42" s="190"/>
    </row>
    <row r="43" spans="1:20" ht="27" hidden="1" customHeight="1" thickBot="1">
      <c r="A43" s="58" t="str">
        <f t="shared" si="0"/>
        <v>青年A</v>
      </c>
      <c r="B43" s="29" t="s">
        <v>16</v>
      </c>
      <c r="C43" s="29" t="s">
        <v>17</v>
      </c>
      <c r="D43" s="32" t="s">
        <v>67</v>
      </c>
      <c r="E43" s="20" t="s">
        <v>71</v>
      </c>
      <c r="F43" s="20">
        <v>0.52</v>
      </c>
      <c r="G43" s="20">
        <v>0.61</v>
      </c>
      <c r="H43" s="20">
        <v>0.88</v>
      </c>
      <c r="I43" s="20">
        <v>0.1</v>
      </c>
      <c r="J43" s="20">
        <v>0.42</v>
      </c>
      <c r="K43" s="20">
        <v>2.5411999999999999</v>
      </c>
      <c r="L43" s="16"/>
      <c r="M43" s="16"/>
      <c r="N43" s="16"/>
      <c r="O43" s="16"/>
      <c r="P43" s="16"/>
      <c r="Q43" s="16"/>
      <c r="R43" s="16"/>
      <c r="S43" s="22"/>
      <c r="T43" s="190"/>
    </row>
    <row r="44" spans="1:20" ht="27" hidden="1" customHeight="1" thickBot="1">
      <c r="A44" s="58" t="str">
        <f t="shared" si="0"/>
        <v>Q1</v>
      </c>
      <c r="B44" s="29" t="s">
        <v>16</v>
      </c>
      <c r="C44" s="29" t="s">
        <v>17</v>
      </c>
      <c r="D44" s="32" t="s">
        <v>67</v>
      </c>
      <c r="E44" s="20" t="s">
        <v>72</v>
      </c>
      <c r="F44" s="20">
        <v>0.52</v>
      </c>
      <c r="G44" s="20">
        <v>0.54</v>
      </c>
      <c r="H44" s="20">
        <v>0.88</v>
      </c>
      <c r="I44" s="20">
        <v>0.1</v>
      </c>
      <c r="J44" s="20">
        <v>0.45</v>
      </c>
      <c r="K44" s="20">
        <v>2.4965000000000002</v>
      </c>
      <c r="L44" s="16"/>
      <c r="M44" s="16"/>
      <c r="N44" s="16"/>
      <c r="O44" s="16"/>
      <c r="P44" s="16"/>
      <c r="Q44" s="16"/>
      <c r="R44" s="16"/>
      <c r="S44" s="22"/>
      <c r="T44" s="190"/>
    </row>
    <row r="45" spans="1:20" ht="40.200000000000003" hidden="1" customHeight="1" thickBot="1">
      <c r="A45" s="58" t="str">
        <f t="shared" si="0"/>
        <v>青青1</v>
      </c>
      <c r="B45" s="29" t="s">
        <v>16</v>
      </c>
      <c r="C45" s="29" t="s">
        <v>17</v>
      </c>
      <c r="D45" s="32" t="s">
        <v>67</v>
      </c>
      <c r="E45" s="20" t="s">
        <v>73</v>
      </c>
      <c r="F45" s="20">
        <v>0.52</v>
      </c>
      <c r="G45" s="20">
        <v>0.54</v>
      </c>
      <c r="H45" s="20">
        <v>0.91</v>
      </c>
      <c r="I45" s="20">
        <v>0.1</v>
      </c>
      <c r="J45" s="20">
        <v>0.38</v>
      </c>
      <c r="K45" s="20">
        <v>2.456</v>
      </c>
      <c r="L45" s="16"/>
      <c r="M45" s="16"/>
      <c r="N45" s="16"/>
      <c r="O45" s="16"/>
      <c r="P45" s="16"/>
      <c r="Q45" s="16"/>
      <c r="R45" s="16"/>
      <c r="S45" s="22"/>
      <c r="T45" s="190"/>
    </row>
    <row r="46" spans="1:20" ht="53.4" hidden="1" customHeight="1" thickBot="1">
      <c r="A46" s="58" t="str">
        <f t="shared" si="0"/>
        <v>qqq3</v>
      </c>
      <c r="B46" s="29" t="s">
        <v>16</v>
      </c>
      <c r="C46" s="29" t="s">
        <v>17</v>
      </c>
      <c r="D46" s="32" t="s">
        <v>67</v>
      </c>
      <c r="E46" s="20" t="s">
        <v>74</v>
      </c>
      <c r="F46" s="20">
        <v>0.52</v>
      </c>
      <c r="G46" s="20">
        <v>0.78</v>
      </c>
      <c r="H46" s="20">
        <v>0.62</v>
      </c>
      <c r="I46" s="20">
        <v>0.1</v>
      </c>
      <c r="J46" s="20">
        <v>0.38</v>
      </c>
      <c r="K46" s="20">
        <v>2.3934000000000002</v>
      </c>
      <c r="L46" s="16"/>
      <c r="M46" s="16"/>
      <c r="N46" s="16"/>
      <c r="O46" s="16"/>
      <c r="P46" s="16"/>
      <c r="Q46" s="16"/>
      <c r="R46" s="16"/>
      <c r="S46" s="22"/>
      <c r="T46" s="190"/>
    </row>
    <row r="47" spans="1:20" ht="40.200000000000003" hidden="1" customHeight="1" thickBot="1">
      <c r="A47" s="58" t="str">
        <f t="shared" si="0"/>
        <v>丙11</v>
      </c>
      <c r="B47" s="29" t="s">
        <v>16</v>
      </c>
      <c r="C47" s="29" t="s">
        <v>17</v>
      </c>
      <c r="D47" s="32" t="s">
        <v>67</v>
      </c>
      <c r="E47" s="20" t="s">
        <v>75</v>
      </c>
      <c r="F47" s="20">
        <v>0.52</v>
      </c>
      <c r="G47" s="20">
        <v>0.43</v>
      </c>
      <c r="H47" s="20">
        <v>0.88</v>
      </c>
      <c r="I47" s="20">
        <v>0.1</v>
      </c>
      <c r="J47" s="20">
        <v>0.44</v>
      </c>
      <c r="K47" s="20">
        <v>2.3729</v>
      </c>
      <c r="L47" s="16"/>
      <c r="M47" s="16"/>
      <c r="N47" s="16"/>
      <c r="O47" s="16"/>
      <c r="P47" s="16"/>
      <c r="Q47" s="16"/>
      <c r="R47" s="16"/>
      <c r="S47" s="22"/>
      <c r="T47" s="190"/>
    </row>
    <row r="48" spans="1:20" ht="40.200000000000003" hidden="1" customHeight="1" thickBot="1">
      <c r="A48" s="58" t="str">
        <f t="shared" si="0"/>
        <v>青书1</v>
      </c>
      <c r="B48" s="29" t="s">
        <v>16</v>
      </c>
      <c r="C48" s="29" t="s">
        <v>17</v>
      </c>
      <c r="D48" s="32" t="s">
        <v>67</v>
      </c>
      <c r="E48" s="20" t="s">
        <v>76</v>
      </c>
      <c r="F48" s="20">
        <v>0.52</v>
      </c>
      <c r="G48" s="20">
        <v>0.4</v>
      </c>
      <c r="H48" s="20">
        <v>0.88</v>
      </c>
      <c r="I48" s="20">
        <v>0.1</v>
      </c>
      <c r="J48" s="20">
        <v>0.45</v>
      </c>
      <c r="K48" s="20">
        <v>2.3521999999999998</v>
      </c>
      <c r="L48" s="16"/>
      <c r="M48" s="16"/>
      <c r="N48" s="16"/>
      <c r="O48" s="16"/>
      <c r="P48" s="16"/>
      <c r="Q48" s="16"/>
      <c r="R48" s="16"/>
      <c r="S48" s="22"/>
      <c r="T48" s="190"/>
    </row>
    <row r="49" spans="1:20" ht="40.200000000000003" hidden="1" customHeight="1" thickBot="1">
      <c r="A49" s="58" t="str">
        <f t="shared" si="0"/>
        <v>青青2</v>
      </c>
      <c r="B49" s="29" t="s">
        <v>16</v>
      </c>
      <c r="C49" s="29" t="s">
        <v>17</v>
      </c>
      <c r="D49" s="32" t="s">
        <v>67</v>
      </c>
      <c r="E49" s="20" t="s">
        <v>77</v>
      </c>
      <c r="F49" s="20">
        <v>0.52</v>
      </c>
      <c r="G49" s="20">
        <v>0.54</v>
      </c>
      <c r="H49" s="20">
        <v>0.88</v>
      </c>
      <c r="I49" s="20">
        <v>0.1</v>
      </c>
      <c r="J49" s="20">
        <v>0.28999999999999998</v>
      </c>
      <c r="K49" s="20">
        <v>2.3363999999999998</v>
      </c>
      <c r="L49" s="16"/>
      <c r="M49" s="16"/>
      <c r="N49" s="16"/>
      <c r="O49" s="16"/>
      <c r="P49" s="16"/>
      <c r="Q49" s="16"/>
      <c r="R49" s="16"/>
      <c r="S49" s="22"/>
      <c r="T49" s="190"/>
    </row>
    <row r="50" spans="1:20" ht="27" hidden="1" customHeight="1" thickBot="1">
      <c r="A50" s="58" t="str">
        <f t="shared" si="0"/>
        <v>Q2</v>
      </c>
      <c r="B50" s="29" t="s">
        <v>16</v>
      </c>
      <c r="C50" s="29" t="s">
        <v>17</v>
      </c>
      <c r="D50" s="32" t="s">
        <v>67</v>
      </c>
      <c r="E50" s="20" t="s">
        <v>78</v>
      </c>
      <c r="F50" s="20">
        <v>0.52</v>
      </c>
      <c r="G50" s="20">
        <v>0.52</v>
      </c>
      <c r="H50" s="20">
        <v>0.91</v>
      </c>
      <c r="I50" s="20">
        <v>0.1</v>
      </c>
      <c r="J50" s="20">
        <v>0.27</v>
      </c>
      <c r="K50" s="20">
        <v>2.3243</v>
      </c>
      <c r="L50" s="16"/>
      <c r="M50" s="16"/>
      <c r="N50" s="16"/>
      <c r="O50" s="16"/>
      <c r="P50" s="16"/>
      <c r="Q50" s="16"/>
      <c r="R50" s="16"/>
      <c r="S50" s="22"/>
      <c r="T50" s="190"/>
    </row>
    <row r="51" spans="1:20" ht="40.200000000000003" hidden="1" thickBot="1">
      <c r="A51" s="58" t="str">
        <f t="shared" si="0"/>
        <v>青竹3</v>
      </c>
      <c r="B51" s="29" t="s">
        <v>16</v>
      </c>
      <c r="C51" s="29" t="s">
        <v>17</v>
      </c>
      <c r="D51" s="32" t="s">
        <v>67</v>
      </c>
      <c r="E51" s="21" t="s">
        <v>79</v>
      </c>
      <c r="F51" s="20">
        <v>0.52</v>
      </c>
      <c r="G51" s="20">
        <v>0.51</v>
      </c>
      <c r="H51" s="20">
        <v>0.62</v>
      </c>
      <c r="I51" s="20">
        <v>0.1</v>
      </c>
      <c r="J51" s="20">
        <v>0.52</v>
      </c>
      <c r="K51" s="20">
        <v>2.2782</v>
      </c>
      <c r="L51" s="16"/>
      <c r="M51" s="16"/>
      <c r="N51" s="16"/>
      <c r="O51" s="16"/>
      <c r="P51" s="16"/>
      <c r="Q51" s="16"/>
      <c r="R51" s="16"/>
      <c r="S51" s="22"/>
      <c r="T51" s="190"/>
    </row>
    <row r="52" spans="1:20" ht="27" hidden="1" customHeight="1" thickBot="1">
      <c r="A52" s="58" t="str">
        <f t="shared" si="0"/>
        <v>青年22</v>
      </c>
      <c r="B52" s="29" t="s">
        <v>16</v>
      </c>
      <c r="C52" s="29" t="s">
        <v>17</v>
      </c>
      <c r="D52" s="32" t="s">
        <v>67</v>
      </c>
      <c r="E52" s="20" t="s">
        <v>80</v>
      </c>
      <c r="F52" s="20">
        <v>0.52</v>
      </c>
      <c r="G52" s="20">
        <v>0.34</v>
      </c>
      <c r="H52" s="20">
        <v>0.88</v>
      </c>
      <c r="I52" s="20">
        <v>0.1</v>
      </c>
      <c r="J52" s="20">
        <v>0.34</v>
      </c>
      <c r="K52" s="20">
        <v>2.1852</v>
      </c>
      <c r="L52" s="16"/>
      <c r="M52" s="16"/>
      <c r="N52" s="16"/>
      <c r="O52" s="16"/>
      <c r="P52" s="16"/>
      <c r="Q52" s="16"/>
      <c r="R52" s="16"/>
      <c r="S52" s="22"/>
      <c r="T52" s="190"/>
    </row>
    <row r="53" spans="1:20" ht="40.200000000000003" hidden="1" customHeight="1" thickBot="1">
      <c r="A53" s="58" t="str">
        <f t="shared" si="0"/>
        <v>青书2</v>
      </c>
      <c r="B53" s="29" t="s">
        <v>16</v>
      </c>
      <c r="C53" s="29" t="s">
        <v>17</v>
      </c>
      <c r="D53" s="32" t="s">
        <v>67</v>
      </c>
      <c r="E53" s="20" t="s">
        <v>81</v>
      </c>
      <c r="F53" s="20">
        <v>0.52</v>
      </c>
      <c r="G53" s="20">
        <v>0.65</v>
      </c>
      <c r="H53" s="20">
        <v>0.91</v>
      </c>
      <c r="I53" s="20">
        <v>0.1</v>
      </c>
      <c r="J53" s="20">
        <v>0</v>
      </c>
      <c r="K53" s="20">
        <v>2.1837</v>
      </c>
      <c r="L53" s="16"/>
      <c r="M53" s="16"/>
      <c r="N53" s="16"/>
      <c r="O53" s="16"/>
      <c r="P53" s="16"/>
      <c r="Q53" s="16"/>
      <c r="R53" s="16"/>
      <c r="S53" s="22"/>
      <c r="T53" s="190"/>
    </row>
    <row r="54" spans="1:20" ht="40.200000000000003" hidden="1" customHeight="1" thickBot="1">
      <c r="A54" s="58" t="str">
        <f t="shared" si="0"/>
        <v>青年1</v>
      </c>
      <c r="B54" s="29" t="s">
        <v>16</v>
      </c>
      <c r="C54" s="29" t="s">
        <v>17</v>
      </c>
      <c r="D54" s="32" t="s">
        <v>67</v>
      </c>
      <c r="E54" s="20" t="s">
        <v>82</v>
      </c>
      <c r="F54" s="20">
        <v>0.52</v>
      </c>
      <c r="G54" s="20">
        <v>0.25</v>
      </c>
      <c r="H54" s="20">
        <v>0.91</v>
      </c>
      <c r="I54" s="20">
        <v>0.1</v>
      </c>
      <c r="J54" s="20">
        <v>0.39</v>
      </c>
      <c r="K54" s="20">
        <v>2.1741999999999999</v>
      </c>
      <c r="L54" s="16"/>
      <c r="M54" s="16"/>
      <c r="N54" s="16"/>
      <c r="O54" s="16"/>
      <c r="P54" s="16"/>
      <c r="Q54" s="16"/>
      <c r="R54" s="16"/>
      <c r="S54" s="22"/>
      <c r="T54" s="190"/>
    </row>
    <row r="55" spans="1:20" ht="27" hidden="1" customHeight="1" thickBot="1">
      <c r="A55" s="58" t="str">
        <f t="shared" si="0"/>
        <v>青年11</v>
      </c>
      <c r="B55" s="29" t="s">
        <v>16</v>
      </c>
      <c r="C55" s="29" t="s">
        <v>17</v>
      </c>
      <c r="D55" s="32" t="s">
        <v>67</v>
      </c>
      <c r="E55" s="20" t="s">
        <v>83</v>
      </c>
      <c r="F55" s="20">
        <v>0.52</v>
      </c>
      <c r="G55" s="20">
        <v>0.34</v>
      </c>
      <c r="H55" s="20">
        <v>0.91</v>
      </c>
      <c r="I55" s="20">
        <v>0.1</v>
      </c>
      <c r="J55" s="20">
        <v>0.25</v>
      </c>
      <c r="K55" s="20">
        <v>2.1253000000000002</v>
      </c>
      <c r="L55" s="16"/>
      <c r="M55" s="16"/>
      <c r="N55" s="16"/>
      <c r="O55" s="16"/>
      <c r="P55" s="16"/>
      <c r="Q55" s="16"/>
      <c r="R55" s="16"/>
      <c r="S55" s="22"/>
      <c r="T55" s="190"/>
    </row>
    <row r="56" spans="1:20" ht="53.4" hidden="1" customHeight="1" thickBot="1">
      <c r="A56" s="58" t="str">
        <f t="shared" si="0"/>
        <v>青少年T1</v>
      </c>
      <c r="B56" s="29" t="s">
        <v>16</v>
      </c>
      <c r="C56" s="29" t="s">
        <v>17</v>
      </c>
      <c r="D56" s="32" t="s">
        <v>67</v>
      </c>
      <c r="E56" s="20" t="s">
        <v>84</v>
      </c>
      <c r="F56" s="20">
        <v>0.52</v>
      </c>
      <c r="G56" s="20">
        <v>0.22</v>
      </c>
      <c r="H56" s="20">
        <v>0.91</v>
      </c>
      <c r="I56" s="20">
        <v>0.1</v>
      </c>
      <c r="J56" s="20">
        <v>0.36</v>
      </c>
      <c r="K56" s="20">
        <v>2.1171000000000002</v>
      </c>
      <c r="L56" s="16"/>
      <c r="M56" s="16"/>
      <c r="N56" s="16"/>
      <c r="O56" s="16"/>
      <c r="P56" s="16"/>
      <c r="Q56" s="16"/>
      <c r="R56" s="16"/>
      <c r="S56" s="22"/>
      <c r="T56" s="190"/>
    </row>
    <row r="57" spans="1:20" ht="40.200000000000003" hidden="1" customHeight="1" thickBot="1">
      <c r="A57" s="58" t="str">
        <f t="shared" si="0"/>
        <v>青年111</v>
      </c>
      <c r="B57" s="29" t="s">
        <v>16</v>
      </c>
      <c r="C57" s="29" t="s">
        <v>17</v>
      </c>
      <c r="D57" s="32" t="s">
        <v>67</v>
      </c>
      <c r="E57" s="20" t="s">
        <v>85</v>
      </c>
      <c r="F57" s="20">
        <v>0.52</v>
      </c>
      <c r="G57" s="20">
        <v>0.19</v>
      </c>
      <c r="H57" s="20">
        <v>0.88</v>
      </c>
      <c r="I57" s="20">
        <v>0.1</v>
      </c>
      <c r="J57" s="20">
        <v>0.42</v>
      </c>
      <c r="K57" s="20">
        <v>2.1084000000000001</v>
      </c>
      <c r="L57" s="16"/>
      <c r="M57" s="16"/>
      <c r="N57" s="16"/>
      <c r="O57" s="16"/>
      <c r="P57" s="16"/>
      <c r="Q57" s="16"/>
      <c r="R57" s="16"/>
      <c r="S57" s="22"/>
      <c r="T57" s="190"/>
    </row>
    <row r="58" spans="1:20" ht="53.4" hidden="1" customHeight="1" thickBot="1">
      <c r="A58" s="58" t="str">
        <f t="shared" si="0"/>
        <v>QSSS1</v>
      </c>
      <c r="B58" s="29" t="s">
        <v>16</v>
      </c>
      <c r="C58" s="29" t="s">
        <v>17</v>
      </c>
      <c r="D58" s="32" t="s">
        <v>67</v>
      </c>
      <c r="E58" s="20" t="s">
        <v>86</v>
      </c>
      <c r="F58" s="20">
        <v>0.52</v>
      </c>
      <c r="G58" s="20">
        <v>0.21</v>
      </c>
      <c r="H58" s="20">
        <v>0.88</v>
      </c>
      <c r="I58" s="20">
        <v>0.1</v>
      </c>
      <c r="J58" s="20">
        <v>0.38</v>
      </c>
      <c r="K58" s="20">
        <v>2.1023000000000001</v>
      </c>
      <c r="L58" s="16"/>
      <c r="M58" s="16"/>
      <c r="N58" s="16"/>
      <c r="O58" s="16"/>
      <c r="P58" s="16"/>
      <c r="Q58" s="16"/>
      <c r="R58" s="16"/>
      <c r="S58" s="22"/>
      <c r="T58" s="190"/>
    </row>
    <row r="59" spans="1:20" ht="53.4" hidden="1" customHeight="1" thickBot="1">
      <c r="A59" s="58" t="str">
        <f t="shared" si="0"/>
        <v>青二</v>
      </c>
      <c r="B59" s="29" t="s">
        <v>16</v>
      </c>
      <c r="C59" s="29" t="s">
        <v>17</v>
      </c>
      <c r="D59" s="32" t="s">
        <v>67</v>
      </c>
      <c r="E59" s="20" t="s">
        <v>87</v>
      </c>
      <c r="F59" s="20">
        <v>0.52</v>
      </c>
      <c r="G59" s="20">
        <v>0.26</v>
      </c>
      <c r="H59" s="20">
        <v>0.88</v>
      </c>
      <c r="I59" s="20">
        <v>0.1</v>
      </c>
      <c r="J59" s="20">
        <v>0.33</v>
      </c>
      <c r="K59" s="20">
        <v>2.0920000000000001</v>
      </c>
      <c r="L59" s="16"/>
      <c r="M59" s="16"/>
      <c r="N59" s="16"/>
      <c r="O59" s="16"/>
      <c r="P59" s="16"/>
      <c r="Q59" s="16"/>
      <c r="R59" s="16"/>
      <c r="S59" s="22"/>
      <c r="T59" s="190"/>
    </row>
    <row r="60" spans="1:20" ht="40.200000000000003" hidden="1" customHeight="1" thickBot="1">
      <c r="A60" s="58" t="str">
        <f t="shared" si="0"/>
        <v>qq1</v>
      </c>
      <c r="B60" s="29" t="s">
        <v>16</v>
      </c>
      <c r="C60" s="29" t="s">
        <v>17</v>
      </c>
      <c r="D60" s="32" t="s">
        <v>67</v>
      </c>
      <c r="E60" s="20" t="s">
        <v>88</v>
      </c>
      <c r="F60" s="20">
        <v>0.52</v>
      </c>
      <c r="G60" s="20">
        <v>0.26</v>
      </c>
      <c r="H60" s="20">
        <v>0.91</v>
      </c>
      <c r="I60" s="20">
        <v>0.1</v>
      </c>
      <c r="J60" s="20">
        <v>0.28999999999999998</v>
      </c>
      <c r="K60" s="20">
        <v>2.0840000000000001</v>
      </c>
      <c r="L60" s="16"/>
      <c r="M60" s="16"/>
      <c r="N60" s="16"/>
      <c r="O60" s="16"/>
      <c r="P60" s="16"/>
      <c r="Q60" s="16"/>
      <c r="R60" s="16"/>
      <c r="S60" s="22"/>
      <c r="T60" s="190"/>
    </row>
    <row r="61" spans="1:20" ht="53.4" hidden="1" customHeight="1" thickBot="1">
      <c r="A61" s="58" t="str">
        <f t="shared" si="0"/>
        <v>青少年T2</v>
      </c>
      <c r="B61" s="29" t="s">
        <v>16</v>
      </c>
      <c r="C61" s="29" t="s">
        <v>17</v>
      </c>
      <c r="D61" s="32" t="s">
        <v>67</v>
      </c>
      <c r="E61" s="20" t="s">
        <v>89</v>
      </c>
      <c r="F61" s="20">
        <v>0.52</v>
      </c>
      <c r="G61" s="20">
        <v>0.22</v>
      </c>
      <c r="H61" s="20">
        <v>0.88</v>
      </c>
      <c r="I61" s="20">
        <v>0.1</v>
      </c>
      <c r="J61" s="20">
        <v>0.35</v>
      </c>
      <c r="K61" s="20">
        <v>2.0821000000000001</v>
      </c>
      <c r="L61" s="16"/>
      <c r="M61" s="16"/>
      <c r="N61" s="16"/>
      <c r="O61" s="16"/>
      <c r="P61" s="16"/>
      <c r="Q61" s="16"/>
      <c r="R61" s="16"/>
      <c r="S61" s="22"/>
      <c r="T61" s="190"/>
    </row>
    <row r="62" spans="1:20" ht="53.4" hidden="1" customHeight="1" thickBot="1">
      <c r="A62" s="58" t="str">
        <f t="shared" si="0"/>
        <v>q1121</v>
      </c>
      <c r="B62" s="29" t="s">
        <v>16</v>
      </c>
      <c r="C62" s="29" t="s">
        <v>17</v>
      </c>
      <c r="D62" s="32" t="s">
        <v>67</v>
      </c>
      <c r="E62" s="20" t="s">
        <v>90</v>
      </c>
      <c r="F62" s="20">
        <v>0.52</v>
      </c>
      <c r="G62" s="20">
        <v>0.19</v>
      </c>
      <c r="H62" s="20">
        <v>0.91</v>
      </c>
      <c r="I62" s="20">
        <v>0.1</v>
      </c>
      <c r="J62" s="20">
        <v>0.35</v>
      </c>
      <c r="K62" s="20">
        <v>2.0718000000000001</v>
      </c>
      <c r="L62" s="16"/>
      <c r="M62" s="16"/>
      <c r="N62" s="16"/>
      <c r="O62" s="16"/>
      <c r="P62" s="16"/>
      <c r="Q62" s="16"/>
      <c r="R62" s="16"/>
      <c r="S62" s="22"/>
      <c r="T62" s="190"/>
    </row>
    <row r="63" spans="1:20" ht="53.4" hidden="1" customHeight="1" thickBot="1">
      <c r="A63" s="58" t="str">
        <f t="shared" si="0"/>
        <v>q212</v>
      </c>
      <c r="B63" s="29" t="s">
        <v>16</v>
      </c>
      <c r="C63" s="29" t="s">
        <v>17</v>
      </c>
      <c r="D63" s="32" t="s">
        <v>67</v>
      </c>
      <c r="E63" s="20" t="s">
        <v>91</v>
      </c>
      <c r="F63" s="20">
        <v>0.52</v>
      </c>
      <c r="G63" s="20">
        <v>0.19</v>
      </c>
      <c r="H63" s="20">
        <v>0.88</v>
      </c>
      <c r="I63" s="20">
        <v>0.1</v>
      </c>
      <c r="J63" s="20">
        <v>0.35</v>
      </c>
      <c r="K63" s="20">
        <v>2.0424000000000002</v>
      </c>
      <c r="L63" s="16"/>
      <c r="M63" s="16"/>
      <c r="N63" s="16"/>
      <c r="O63" s="16"/>
      <c r="P63" s="16"/>
      <c r="Q63" s="16"/>
      <c r="R63" s="16"/>
      <c r="S63" s="22"/>
      <c r="T63" s="190"/>
    </row>
    <row r="64" spans="1:20" ht="27" hidden="1" customHeight="1" thickBot="1">
      <c r="A64" s="58" t="str">
        <f t="shared" si="0"/>
        <v>青年A1</v>
      </c>
      <c r="B64" s="29" t="s">
        <v>16</v>
      </c>
      <c r="C64" s="29" t="s">
        <v>17</v>
      </c>
      <c r="D64" s="32" t="s">
        <v>67</v>
      </c>
      <c r="E64" s="20" t="s">
        <v>92</v>
      </c>
      <c r="F64" s="20">
        <v>0.53</v>
      </c>
      <c r="G64" s="20">
        <v>0.11</v>
      </c>
      <c r="H64" s="20">
        <v>0.88</v>
      </c>
      <c r="I64" s="20">
        <v>0.1</v>
      </c>
      <c r="J64" s="20">
        <v>0.41</v>
      </c>
      <c r="K64" s="20">
        <v>2.0392000000000001</v>
      </c>
      <c r="L64" s="16"/>
      <c r="M64" s="16"/>
      <c r="N64" s="16"/>
      <c r="O64" s="16"/>
      <c r="P64" s="16"/>
      <c r="Q64" s="16"/>
      <c r="R64" s="16"/>
      <c r="S64" s="22"/>
      <c r="T64" s="190"/>
    </row>
    <row r="65" spans="1:20" ht="40.200000000000003" hidden="1" customHeight="1" thickBot="1">
      <c r="A65" s="58" t="str">
        <f t="shared" si="0"/>
        <v>青年01</v>
      </c>
      <c r="B65" s="29" t="s">
        <v>16</v>
      </c>
      <c r="C65" s="29" t="s">
        <v>17</v>
      </c>
      <c r="D65" s="32" t="s">
        <v>67</v>
      </c>
      <c r="E65" s="20" t="s">
        <v>93</v>
      </c>
      <c r="F65" s="20">
        <v>0.52</v>
      </c>
      <c r="G65" s="20">
        <v>0.09</v>
      </c>
      <c r="H65" s="20">
        <v>0.91</v>
      </c>
      <c r="I65" s="20">
        <v>0.1</v>
      </c>
      <c r="J65" s="20">
        <v>0.4</v>
      </c>
      <c r="K65" s="20">
        <v>2.0219999999999998</v>
      </c>
      <c r="L65" s="16"/>
      <c r="M65" s="16"/>
      <c r="N65" s="16"/>
      <c r="O65" s="16"/>
      <c r="P65" s="16"/>
      <c r="Q65" s="16"/>
      <c r="R65" s="16"/>
      <c r="S65" s="22"/>
      <c r="T65" s="190"/>
    </row>
    <row r="66" spans="1:20" ht="40.200000000000003" hidden="1" customHeight="1" thickBot="1">
      <c r="A66" s="58" t="str">
        <f t="shared" si="0"/>
        <v>qq2</v>
      </c>
      <c r="B66" s="29" t="s">
        <v>16</v>
      </c>
      <c r="C66" s="29" t="s">
        <v>17</v>
      </c>
      <c r="D66" s="32" t="s">
        <v>67</v>
      </c>
      <c r="E66" s="20" t="s">
        <v>94</v>
      </c>
      <c r="F66" s="20">
        <v>0.52</v>
      </c>
      <c r="G66" s="20">
        <v>0.27</v>
      </c>
      <c r="H66" s="20">
        <v>0.88</v>
      </c>
      <c r="I66" s="20">
        <v>0.1</v>
      </c>
      <c r="J66" s="20">
        <v>0.22</v>
      </c>
      <c r="K66" s="20">
        <v>1.9994000000000001</v>
      </c>
      <c r="L66" s="16"/>
      <c r="M66" s="16"/>
      <c r="N66" s="16"/>
      <c r="O66" s="16"/>
      <c r="P66" s="16"/>
      <c r="Q66" s="16"/>
      <c r="R66" s="16"/>
      <c r="S66" s="22"/>
      <c r="T66" s="190"/>
    </row>
    <row r="67" spans="1:20" ht="40.200000000000003" hidden="1" customHeight="1" thickBot="1">
      <c r="A67" s="58" t="str">
        <f t="shared" si="0"/>
        <v>青年02</v>
      </c>
      <c r="B67" s="29" t="s">
        <v>16</v>
      </c>
      <c r="C67" s="29" t="s">
        <v>17</v>
      </c>
      <c r="D67" s="32" t="s">
        <v>67</v>
      </c>
      <c r="E67" s="20" t="s">
        <v>95</v>
      </c>
      <c r="F67" s="20">
        <v>0.52</v>
      </c>
      <c r="G67" s="20">
        <v>0.09</v>
      </c>
      <c r="H67" s="20">
        <v>0.88</v>
      </c>
      <c r="I67" s="20">
        <v>0.1</v>
      </c>
      <c r="J67" s="20">
        <v>0.4</v>
      </c>
      <c r="K67" s="20">
        <v>1.9905999999999999</v>
      </c>
      <c r="L67" s="16"/>
      <c r="M67" s="16"/>
      <c r="N67" s="16"/>
      <c r="O67" s="16"/>
      <c r="P67" s="16"/>
      <c r="Q67" s="16"/>
      <c r="R67" s="16"/>
      <c r="S67" s="22"/>
      <c r="T67" s="190"/>
    </row>
    <row r="68" spans="1:20" ht="40.200000000000003" hidden="1" customHeight="1" thickBot="1">
      <c r="A68" s="58" t="str">
        <f t="shared" si="0"/>
        <v>QS3</v>
      </c>
      <c r="B68" s="29" t="s">
        <v>16</v>
      </c>
      <c r="C68" s="29" t="s">
        <v>17</v>
      </c>
      <c r="D68" s="32" t="s">
        <v>67</v>
      </c>
      <c r="E68" s="20" t="s">
        <v>96</v>
      </c>
      <c r="F68" s="20">
        <v>0.52</v>
      </c>
      <c r="G68" s="20">
        <v>0.54</v>
      </c>
      <c r="H68" s="20">
        <v>0.62</v>
      </c>
      <c r="I68" s="20">
        <v>0.1</v>
      </c>
      <c r="J68" s="20">
        <v>0.2</v>
      </c>
      <c r="K68" s="20">
        <v>1.9809000000000001</v>
      </c>
      <c r="L68" s="16"/>
      <c r="M68" s="16"/>
      <c r="N68" s="16"/>
      <c r="O68" s="16"/>
      <c r="P68" s="16"/>
      <c r="Q68" s="16"/>
      <c r="R68" s="16"/>
      <c r="S68" s="22"/>
      <c r="T68" s="190"/>
    </row>
    <row r="69" spans="1:20" ht="40.200000000000003" hidden="1" customHeight="1" thickBot="1">
      <c r="A69" s="58" t="str">
        <f t="shared" si="0"/>
        <v>丙12</v>
      </c>
      <c r="B69" s="29" t="s">
        <v>16</v>
      </c>
      <c r="C69" s="29" t="s">
        <v>17</v>
      </c>
      <c r="D69" s="32" t="s">
        <v>67</v>
      </c>
      <c r="E69" s="20" t="s">
        <v>97</v>
      </c>
      <c r="F69" s="20">
        <v>0.52</v>
      </c>
      <c r="G69" s="20">
        <v>0.13</v>
      </c>
      <c r="H69" s="20">
        <v>0.91</v>
      </c>
      <c r="I69" s="20">
        <v>0.1</v>
      </c>
      <c r="J69" s="20">
        <v>0.23</v>
      </c>
      <c r="K69" s="20">
        <v>1.8935</v>
      </c>
      <c r="L69" s="16"/>
      <c r="M69" s="16"/>
      <c r="N69" s="16"/>
      <c r="O69" s="16"/>
      <c r="P69" s="16"/>
      <c r="Q69" s="16"/>
      <c r="R69" s="16"/>
      <c r="S69" s="22"/>
      <c r="T69" s="190"/>
    </row>
    <row r="70" spans="1:20" ht="40.200000000000003" hidden="1" customHeight="1" thickBot="1">
      <c r="A70" s="58" t="str">
        <f t="shared" si="0"/>
        <v>2青</v>
      </c>
      <c r="B70" s="29" t="s">
        <v>16</v>
      </c>
      <c r="C70" s="29" t="s">
        <v>17</v>
      </c>
      <c r="D70" s="32" t="s">
        <v>67</v>
      </c>
      <c r="E70" s="20" t="s">
        <v>98</v>
      </c>
      <c r="F70" s="20">
        <v>0.52</v>
      </c>
      <c r="G70" s="20">
        <v>0.35</v>
      </c>
      <c r="H70" s="20">
        <v>0.91</v>
      </c>
      <c r="I70" s="20">
        <v>0.1</v>
      </c>
      <c r="J70" s="20">
        <v>0</v>
      </c>
      <c r="K70" s="20">
        <v>1.8809</v>
      </c>
      <c r="L70" s="16"/>
      <c r="M70" s="16"/>
      <c r="N70" s="16"/>
      <c r="O70" s="16"/>
      <c r="P70" s="16"/>
      <c r="Q70" s="16"/>
      <c r="R70" s="16"/>
      <c r="S70" s="22"/>
      <c r="T70" s="190"/>
    </row>
    <row r="71" spans="1:20" ht="40.200000000000003" hidden="1" customHeight="1" thickBot="1">
      <c r="A71" s="58" t="str">
        <f t="shared" si="0"/>
        <v>1青</v>
      </c>
      <c r="B71" s="29" t="s">
        <v>16</v>
      </c>
      <c r="C71" s="29" t="s">
        <v>17</v>
      </c>
      <c r="D71" s="32" t="s">
        <v>67</v>
      </c>
      <c r="E71" s="20" t="s">
        <v>99</v>
      </c>
      <c r="F71" s="20">
        <v>0.52</v>
      </c>
      <c r="G71" s="20">
        <v>0</v>
      </c>
      <c r="H71" s="20">
        <v>0.88</v>
      </c>
      <c r="I71" s="20">
        <v>0.1</v>
      </c>
      <c r="J71" s="20">
        <v>0.37</v>
      </c>
      <c r="K71" s="20">
        <v>1.8794999999999999</v>
      </c>
      <c r="L71" s="16"/>
      <c r="M71" s="16"/>
      <c r="N71" s="16"/>
      <c r="O71" s="16"/>
      <c r="P71" s="16"/>
      <c r="Q71" s="16"/>
      <c r="R71" s="16"/>
      <c r="S71" s="22"/>
      <c r="T71" s="190"/>
    </row>
    <row r="72" spans="1:20" ht="40.200000000000003" hidden="1" thickBot="1">
      <c r="A72" s="58" t="str">
        <f t="shared" si="0"/>
        <v>青竹2</v>
      </c>
      <c r="B72" s="29" t="s">
        <v>16</v>
      </c>
      <c r="C72" s="29" t="s">
        <v>17</v>
      </c>
      <c r="D72" s="32" t="s">
        <v>67</v>
      </c>
      <c r="E72" s="21" t="s">
        <v>100</v>
      </c>
      <c r="F72" s="20">
        <v>0.52</v>
      </c>
      <c r="G72" s="20">
        <v>0</v>
      </c>
      <c r="H72" s="20">
        <v>0.91</v>
      </c>
      <c r="I72" s="20">
        <v>0.1</v>
      </c>
      <c r="J72" s="20">
        <v>0.33</v>
      </c>
      <c r="K72" s="20">
        <v>1.8675999999999999</v>
      </c>
      <c r="L72" s="16"/>
      <c r="M72" s="16"/>
      <c r="N72" s="16"/>
      <c r="O72" s="16"/>
      <c r="P72" s="16"/>
      <c r="Q72" s="16"/>
      <c r="R72" s="16"/>
      <c r="S72" s="22"/>
      <c r="T72" s="190"/>
    </row>
    <row r="73" spans="1:20" ht="40.200000000000003" hidden="1" customHeight="1" thickBot="1">
      <c r="A73" s="58" t="str">
        <f t="shared" si="0"/>
        <v>qn2</v>
      </c>
      <c r="B73" s="29" t="s">
        <v>16</v>
      </c>
      <c r="C73" s="29" t="s">
        <v>17</v>
      </c>
      <c r="D73" s="32" t="s">
        <v>67</v>
      </c>
      <c r="E73" s="20" t="s">
        <v>101</v>
      </c>
      <c r="F73" s="20">
        <v>0.52</v>
      </c>
      <c r="G73" s="20">
        <v>0.22</v>
      </c>
      <c r="H73" s="20">
        <v>0.88</v>
      </c>
      <c r="I73" s="20">
        <v>0.1</v>
      </c>
      <c r="J73" s="20">
        <v>0.14000000000000001</v>
      </c>
      <c r="K73" s="20">
        <v>1.8646</v>
      </c>
      <c r="L73" s="16"/>
      <c r="M73" s="16"/>
      <c r="N73" s="16"/>
      <c r="O73" s="16"/>
      <c r="P73" s="16"/>
      <c r="Q73" s="16"/>
      <c r="R73" s="16"/>
      <c r="S73" s="22"/>
      <c r="T73" s="190"/>
    </row>
    <row r="74" spans="1:20" ht="40.200000000000003" hidden="1" customHeight="1" thickBot="1">
      <c r="A74" s="58" t="str">
        <f t="shared" si="0"/>
        <v>青年one</v>
      </c>
      <c r="B74" s="29" t="s">
        <v>16</v>
      </c>
      <c r="C74" s="29" t="s">
        <v>17</v>
      </c>
      <c r="D74" s="32" t="s">
        <v>67</v>
      </c>
      <c r="E74" s="20" t="s">
        <v>102</v>
      </c>
      <c r="F74" s="20">
        <v>0.52</v>
      </c>
      <c r="G74" s="20">
        <v>0</v>
      </c>
      <c r="H74" s="20">
        <v>0.88</v>
      </c>
      <c r="I74" s="20">
        <v>0.1</v>
      </c>
      <c r="J74" s="20">
        <v>0.36</v>
      </c>
      <c r="K74" s="20">
        <v>1.8645</v>
      </c>
      <c r="L74" s="16"/>
      <c r="M74" s="16"/>
      <c r="N74" s="16"/>
      <c r="O74" s="16"/>
      <c r="P74" s="16"/>
      <c r="Q74" s="16"/>
      <c r="R74" s="16"/>
      <c r="S74" s="22"/>
      <c r="T74" s="190"/>
    </row>
    <row r="75" spans="1:20" ht="27" hidden="1" customHeight="1" thickBot="1">
      <c r="A75" s="58" t="str">
        <f t="shared" si="0"/>
        <v>青年B</v>
      </c>
      <c r="B75" s="29" t="s">
        <v>16</v>
      </c>
      <c r="C75" s="29" t="s">
        <v>17</v>
      </c>
      <c r="D75" s="32" t="s">
        <v>67</v>
      </c>
      <c r="E75" s="20" t="s">
        <v>103</v>
      </c>
      <c r="F75" s="20">
        <v>0.52</v>
      </c>
      <c r="G75" s="20">
        <v>0</v>
      </c>
      <c r="H75" s="20">
        <v>0.91</v>
      </c>
      <c r="I75" s="20">
        <v>0.1</v>
      </c>
      <c r="J75" s="20">
        <v>0.3</v>
      </c>
      <c r="K75" s="20">
        <v>1.8338000000000001</v>
      </c>
      <c r="L75" s="16"/>
      <c r="M75" s="16"/>
      <c r="N75" s="16"/>
      <c r="O75" s="16"/>
      <c r="P75" s="16"/>
      <c r="Q75" s="16"/>
      <c r="R75" s="16"/>
      <c r="S75" s="22"/>
      <c r="T75" s="190"/>
    </row>
    <row r="76" spans="1:20" ht="40.200000000000003" hidden="1" thickBot="1">
      <c r="A76" s="58" t="str">
        <f t="shared" si="0"/>
        <v>青竹1</v>
      </c>
      <c r="B76" s="29" t="s">
        <v>16</v>
      </c>
      <c r="C76" s="29" t="s">
        <v>17</v>
      </c>
      <c r="D76" s="32" t="s">
        <v>67</v>
      </c>
      <c r="E76" s="21" t="s">
        <v>104</v>
      </c>
      <c r="F76" s="20">
        <v>0.52</v>
      </c>
      <c r="G76" s="20">
        <v>0</v>
      </c>
      <c r="H76" s="20">
        <v>0.88</v>
      </c>
      <c r="I76" s="20">
        <v>0.1</v>
      </c>
      <c r="J76" s="20">
        <v>0.33</v>
      </c>
      <c r="K76" s="20">
        <v>1.8306</v>
      </c>
      <c r="L76" s="16"/>
      <c r="M76" s="16"/>
      <c r="N76" s="16"/>
      <c r="O76" s="16"/>
      <c r="P76" s="16"/>
      <c r="Q76" s="16"/>
      <c r="R76" s="16"/>
      <c r="S76" s="22"/>
      <c r="T76" s="190"/>
    </row>
    <row r="77" spans="1:20" ht="53.4" hidden="1" customHeight="1" thickBot="1">
      <c r="A77" s="58" t="str">
        <f t="shared" ref="A77:A140" si="1">SUBSTITUTE(MID(E77,1,FIND("(",E77)-2)," ","")</f>
        <v>青一</v>
      </c>
      <c r="B77" s="29" t="s">
        <v>16</v>
      </c>
      <c r="C77" s="29" t="s">
        <v>17</v>
      </c>
      <c r="D77" s="32" t="s">
        <v>67</v>
      </c>
      <c r="E77" s="20" t="s">
        <v>105</v>
      </c>
      <c r="F77" s="20">
        <v>0.52</v>
      </c>
      <c r="G77" s="20">
        <v>0.26</v>
      </c>
      <c r="H77" s="20">
        <v>0.65</v>
      </c>
      <c r="I77" s="20">
        <v>0.1</v>
      </c>
      <c r="J77" s="20">
        <v>0.28999999999999998</v>
      </c>
      <c r="K77" s="20">
        <v>1.819</v>
      </c>
      <c r="L77" s="16"/>
      <c r="M77" s="16"/>
      <c r="N77" s="16"/>
      <c r="O77" s="16"/>
      <c r="P77" s="16"/>
      <c r="Q77" s="16"/>
      <c r="R77" s="16"/>
      <c r="S77" s="22"/>
      <c r="T77" s="190"/>
    </row>
    <row r="78" spans="1:20" ht="40.200000000000003" hidden="1" customHeight="1" thickBot="1">
      <c r="A78" s="58" t="str">
        <f t="shared" si="1"/>
        <v>22青年</v>
      </c>
      <c r="B78" s="29" t="s">
        <v>16</v>
      </c>
      <c r="C78" s="29" t="s">
        <v>17</v>
      </c>
      <c r="D78" s="32" t="s">
        <v>67</v>
      </c>
      <c r="E78" s="20" t="s">
        <v>106</v>
      </c>
      <c r="F78" s="20">
        <v>0.52</v>
      </c>
      <c r="G78" s="20">
        <v>0</v>
      </c>
      <c r="H78" s="20">
        <v>0.91</v>
      </c>
      <c r="I78" s="20">
        <v>0.1</v>
      </c>
      <c r="J78" s="20">
        <v>0.25</v>
      </c>
      <c r="K78" s="20">
        <v>1.7810999999999999</v>
      </c>
      <c r="L78" s="16"/>
      <c r="M78" s="16"/>
      <c r="N78" s="16"/>
      <c r="O78" s="16"/>
      <c r="P78" s="16"/>
      <c r="Q78" s="16"/>
      <c r="R78" s="16"/>
      <c r="S78" s="22"/>
      <c r="T78" s="190"/>
    </row>
    <row r="79" spans="1:20" ht="53.4" hidden="1" customHeight="1" thickBot="1">
      <c r="A79" s="58" t="str">
        <f t="shared" si="1"/>
        <v>QSNN2</v>
      </c>
      <c r="B79" s="29" t="s">
        <v>16</v>
      </c>
      <c r="C79" s="29" t="s">
        <v>17</v>
      </c>
      <c r="D79" s="32" t="s">
        <v>67</v>
      </c>
      <c r="E79" s="20" t="s">
        <v>107</v>
      </c>
      <c r="F79" s="20">
        <v>0.52</v>
      </c>
      <c r="G79" s="20">
        <v>0</v>
      </c>
      <c r="H79" s="20">
        <v>0.91</v>
      </c>
      <c r="I79" s="20">
        <v>0.1</v>
      </c>
      <c r="J79" s="20">
        <v>0.22</v>
      </c>
      <c r="K79" s="20">
        <v>1.7528999999999999</v>
      </c>
      <c r="L79" s="16"/>
      <c r="M79" s="16"/>
      <c r="N79" s="16"/>
      <c r="O79" s="16"/>
      <c r="P79" s="16"/>
      <c r="Q79" s="16"/>
      <c r="R79" s="16"/>
      <c r="S79" s="22"/>
      <c r="T79" s="190"/>
    </row>
    <row r="80" spans="1:20" ht="27" hidden="1" customHeight="1" thickBot="1">
      <c r="A80" s="58" t="str">
        <f t="shared" si="1"/>
        <v>青2</v>
      </c>
      <c r="B80" s="29" t="s">
        <v>16</v>
      </c>
      <c r="C80" s="29" t="s">
        <v>17</v>
      </c>
      <c r="D80" s="32" t="s">
        <v>67</v>
      </c>
      <c r="E80" s="20" t="s">
        <v>108</v>
      </c>
      <c r="F80" s="20">
        <v>0.52</v>
      </c>
      <c r="G80" s="20">
        <v>0.02</v>
      </c>
      <c r="H80" s="20">
        <v>0.88</v>
      </c>
      <c r="I80" s="20">
        <v>0.1</v>
      </c>
      <c r="J80" s="20">
        <v>0.21</v>
      </c>
      <c r="K80" s="20">
        <v>1.7374000000000001</v>
      </c>
      <c r="L80" s="16"/>
      <c r="M80" s="16"/>
      <c r="N80" s="16"/>
      <c r="O80" s="16"/>
      <c r="P80" s="16"/>
      <c r="Q80" s="16"/>
      <c r="R80" s="16"/>
      <c r="S80" s="22"/>
      <c r="T80" s="190"/>
    </row>
    <row r="81" spans="1:20" ht="53.4" hidden="1" customHeight="1" thickBot="1">
      <c r="A81" s="58" t="str">
        <f t="shared" si="1"/>
        <v>qqq2</v>
      </c>
      <c r="B81" s="29" t="s">
        <v>16</v>
      </c>
      <c r="C81" s="29" t="s">
        <v>17</v>
      </c>
      <c r="D81" s="32" t="s">
        <v>67</v>
      </c>
      <c r="E81" s="20" t="s">
        <v>109</v>
      </c>
      <c r="F81" s="20">
        <v>0.52</v>
      </c>
      <c r="G81" s="20">
        <v>0</v>
      </c>
      <c r="H81" s="20">
        <v>0.88</v>
      </c>
      <c r="I81" s="20">
        <v>0.1</v>
      </c>
      <c r="J81" s="20">
        <v>0.23</v>
      </c>
      <c r="K81" s="20">
        <v>1.7329000000000001</v>
      </c>
      <c r="L81" s="16"/>
      <c r="M81" s="16"/>
      <c r="N81" s="16"/>
      <c r="O81" s="16"/>
      <c r="P81" s="16"/>
      <c r="Q81" s="16"/>
      <c r="R81" s="16"/>
      <c r="S81" s="22"/>
      <c r="T81" s="190"/>
    </row>
    <row r="82" spans="1:20" ht="53.4" hidden="1" customHeight="1" thickBot="1">
      <c r="A82" s="58" t="str">
        <f t="shared" si="1"/>
        <v>青少年T3</v>
      </c>
      <c r="B82" s="29" t="s">
        <v>16</v>
      </c>
      <c r="C82" s="29" t="s">
        <v>17</v>
      </c>
      <c r="D82" s="32" t="s">
        <v>67</v>
      </c>
      <c r="E82" s="20" t="s">
        <v>110</v>
      </c>
      <c r="F82" s="20">
        <v>0.52</v>
      </c>
      <c r="G82" s="20">
        <v>0.22</v>
      </c>
      <c r="H82" s="20">
        <v>0.62</v>
      </c>
      <c r="I82" s="20">
        <v>0.1</v>
      </c>
      <c r="J82" s="20">
        <v>0.26</v>
      </c>
      <c r="K82" s="20">
        <v>1.7255</v>
      </c>
      <c r="L82" s="16"/>
      <c r="M82" s="16"/>
      <c r="N82" s="16"/>
      <c r="O82" s="16"/>
      <c r="P82" s="16"/>
      <c r="Q82" s="16"/>
      <c r="R82" s="16"/>
      <c r="S82" s="22"/>
      <c r="T82" s="190"/>
    </row>
    <row r="83" spans="1:20" ht="40.200000000000003" hidden="1" customHeight="1" thickBot="1">
      <c r="A83" s="58" t="str">
        <f t="shared" si="1"/>
        <v>青年03</v>
      </c>
      <c r="B83" s="29" t="s">
        <v>16</v>
      </c>
      <c r="C83" s="29" t="s">
        <v>17</v>
      </c>
      <c r="D83" s="32" t="s">
        <v>67</v>
      </c>
      <c r="E83" s="20" t="s">
        <v>111</v>
      </c>
      <c r="F83" s="20">
        <v>0.52</v>
      </c>
      <c r="G83" s="20">
        <v>0.2</v>
      </c>
      <c r="H83" s="20">
        <v>0.62</v>
      </c>
      <c r="I83" s="20">
        <v>0.1</v>
      </c>
      <c r="J83" s="20">
        <v>0.23</v>
      </c>
      <c r="K83" s="20">
        <v>1.6729000000000001</v>
      </c>
      <c r="L83" s="16"/>
      <c r="M83" s="16"/>
      <c r="N83" s="16"/>
      <c r="O83" s="16"/>
      <c r="P83" s="16"/>
      <c r="Q83" s="16"/>
      <c r="R83" s="16"/>
      <c r="S83" s="22"/>
      <c r="T83" s="190"/>
    </row>
    <row r="84" spans="1:20" ht="53.4" hidden="1" customHeight="1" thickBot="1">
      <c r="A84" s="58" t="str">
        <f t="shared" si="1"/>
        <v>q112</v>
      </c>
      <c r="B84" s="29" t="s">
        <v>16</v>
      </c>
      <c r="C84" s="29" t="s">
        <v>17</v>
      </c>
      <c r="D84" s="32" t="s">
        <v>67</v>
      </c>
      <c r="E84" s="20" t="s">
        <v>112</v>
      </c>
      <c r="F84" s="20">
        <v>0.52</v>
      </c>
      <c r="G84" s="20">
        <v>0.2</v>
      </c>
      <c r="H84" s="20">
        <v>0.62</v>
      </c>
      <c r="I84" s="20">
        <v>0.1</v>
      </c>
      <c r="J84" s="20">
        <v>0.23</v>
      </c>
      <c r="K84" s="20">
        <v>1.6695</v>
      </c>
      <c r="L84" s="16"/>
      <c r="M84" s="16"/>
      <c r="N84" s="16"/>
      <c r="O84" s="16"/>
      <c r="P84" s="16"/>
      <c r="Q84" s="16"/>
      <c r="R84" s="16"/>
      <c r="S84" s="22"/>
      <c r="T84" s="190"/>
    </row>
    <row r="85" spans="1:20" ht="53.4" hidden="1" customHeight="1" thickBot="1">
      <c r="A85" s="58" t="str">
        <f t="shared" si="1"/>
        <v>qqq1</v>
      </c>
      <c r="B85" s="29" t="s">
        <v>16</v>
      </c>
      <c r="C85" s="29" t="s">
        <v>17</v>
      </c>
      <c r="D85" s="32" t="s">
        <v>67</v>
      </c>
      <c r="E85" s="20" t="s">
        <v>113</v>
      </c>
      <c r="F85" s="20">
        <v>0.52</v>
      </c>
      <c r="G85" s="20">
        <v>0</v>
      </c>
      <c r="H85" s="20">
        <v>0.65</v>
      </c>
      <c r="I85" s="20">
        <v>0.1</v>
      </c>
      <c r="J85" s="20">
        <v>0.32</v>
      </c>
      <c r="K85" s="20">
        <v>1.5894999999999999</v>
      </c>
      <c r="L85" s="16"/>
      <c r="M85" s="16"/>
      <c r="N85" s="16"/>
      <c r="O85" s="16"/>
      <c r="P85" s="16"/>
      <c r="Q85" s="16"/>
      <c r="R85" s="16"/>
      <c r="S85" s="22"/>
      <c r="T85" s="190"/>
    </row>
    <row r="86" spans="1:20" ht="27" hidden="1" customHeight="1" thickBot="1">
      <c r="A86" s="58" t="str">
        <f t="shared" si="1"/>
        <v>青年C</v>
      </c>
      <c r="B86" s="29" t="s">
        <v>16</v>
      </c>
      <c r="C86" s="29" t="s">
        <v>17</v>
      </c>
      <c r="D86" s="32" t="s">
        <v>67</v>
      </c>
      <c r="E86" s="20" t="s">
        <v>114</v>
      </c>
      <c r="F86" s="20">
        <v>0.52</v>
      </c>
      <c r="G86" s="20">
        <v>0.44</v>
      </c>
      <c r="H86" s="20">
        <v>0.35</v>
      </c>
      <c r="I86" s="20">
        <v>0.1</v>
      </c>
      <c r="J86" s="20">
        <v>0.17</v>
      </c>
      <c r="K86" s="20">
        <v>1.5818000000000001</v>
      </c>
      <c r="L86" s="16"/>
      <c r="M86" s="16"/>
      <c r="N86" s="16"/>
      <c r="O86" s="16"/>
      <c r="P86" s="16"/>
      <c r="Q86" s="16"/>
      <c r="R86" s="16"/>
      <c r="S86" s="22"/>
      <c r="T86" s="190"/>
    </row>
    <row r="87" spans="1:20" ht="27" hidden="1" customHeight="1" thickBot="1">
      <c r="A87" s="58" t="str">
        <f t="shared" si="1"/>
        <v>青1</v>
      </c>
      <c r="B87" s="29" t="s">
        <v>16</v>
      </c>
      <c r="C87" s="29" t="s">
        <v>17</v>
      </c>
      <c r="D87" s="32" t="s">
        <v>67</v>
      </c>
      <c r="E87" s="20" t="s">
        <v>115</v>
      </c>
      <c r="F87" s="20">
        <v>0.52</v>
      </c>
      <c r="G87" s="20">
        <v>0.02</v>
      </c>
      <c r="H87" s="20">
        <v>0.62</v>
      </c>
      <c r="I87" s="20">
        <v>0.1</v>
      </c>
      <c r="J87" s="20">
        <v>0.18</v>
      </c>
      <c r="K87" s="20">
        <v>1.4442999999999999</v>
      </c>
      <c r="L87" s="16"/>
      <c r="M87" s="16"/>
      <c r="N87" s="16"/>
      <c r="O87" s="16"/>
      <c r="P87" s="16"/>
      <c r="Q87" s="16"/>
      <c r="R87" s="16"/>
      <c r="S87" s="22"/>
      <c r="T87" s="190"/>
    </row>
    <row r="88" spans="1:20" ht="27" hidden="1" customHeight="1" thickBot="1">
      <c r="A88" s="58" t="str">
        <f t="shared" si="1"/>
        <v>白1121</v>
      </c>
      <c r="B88" s="29" t="s">
        <v>16</v>
      </c>
      <c r="C88" s="29" t="s">
        <v>17</v>
      </c>
      <c r="D88" s="32" t="s">
        <v>116</v>
      </c>
      <c r="E88" s="20" t="s">
        <v>117</v>
      </c>
      <c r="F88" s="20">
        <v>0.39</v>
      </c>
      <c r="G88" s="20">
        <v>3.09</v>
      </c>
      <c r="H88" s="20">
        <v>1.32</v>
      </c>
      <c r="I88" s="20">
        <v>0.26</v>
      </c>
      <c r="J88" s="20">
        <v>0.25</v>
      </c>
      <c r="K88" s="20">
        <v>5.3113999999999999</v>
      </c>
      <c r="L88" s="16"/>
      <c r="M88" s="16"/>
      <c r="N88" s="16"/>
      <c r="O88" s="16"/>
      <c r="P88" s="16"/>
      <c r="Q88" s="16"/>
      <c r="R88" s="16"/>
      <c r="S88" s="22"/>
      <c r="T88" s="190"/>
    </row>
    <row r="89" spans="1:20" ht="40.200000000000003" hidden="1" customHeight="1" thickBot="1">
      <c r="A89" s="58" t="str">
        <f t="shared" si="1"/>
        <v>白领222</v>
      </c>
      <c r="B89" s="29" t="s">
        <v>16</v>
      </c>
      <c r="C89" s="29" t="s">
        <v>17</v>
      </c>
      <c r="D89" s="32" t="s">
        <v>116</v>
      </c>
      <c r="E89" s="20" t="s">
        <v>118</v>
      </c>
      <c r="F89" s="20">
        <v>0.39</v>
      </c>
      <c r="G89" s="20">
        <v>0.03</v>
      </c>
      <c r="H89" s="20">
        <v>3.16</v>
      </c>
      <c r="I89" s="20">
        <v>0.13</v>
      </c>
      <c r="J89" s="20">
        <v>0.17</v>
      </c>
      <c r="K89" s="20">
        <v>3.8818999999999999</v>
      </c>
      <c r="L89" s="16"/>
      <c r="M89" s="16"/>
      <c r="N89" s="16"/>
      <c r="O89" s="16"/>
      <c r="P89" s="16"/>
      <c r="Q89" s="16"/>
      <c r="R89" s="16"/>
      <c r="S89" s="22"/>
      <c r="T89" s="190"/>
    </row>
    <row r="90" spans="1:20" ht="40.200000000000003" hidden="1" thickBot="1">
      <c r="A90" s="58" t="str">
        <f t="shared" si="1"/>
        <v>白兰1</v>
      </c>
      <c r="B90" s="29" t="s">
        <v>16</v>
      </c>
      <c r="C90" s="29" t="s">
        <v>17</v>
      </c>
      <c r="D90" s="32" t="s">
        <v>116</v>
      </c>
      <c r="E90" s="21" t="s">
        <v>119</v>
      </c>
      <c r="F90" s="20">
        <v>0.39</v>
      </c>
      <c r="G90" s="20">
        <v>1.31</v>
      </c>
      <c r="H90" s="20">
        <v>1.32</v>
      </c>
      <c r="I90" s="20">
        <v>0.13</v>
      </c>
      <c r="J90" s="20">
        <v>0.24</v>
      </c>
      <c r="K90" s="20">
        <v>3.3957000000000002</v>
      </c>
      <c r="L90" s="16"/>
      <c r="M90" s="16"/>
      <c r="N90" s="16"/>
      <c r="O90" s="16"/>
      <c r="P90" s="16"/>
      <c r="Q90" s="16"/>
      <c r="R90" s="16"/>
      <c r="S90" s="22"/>
      <c r="T90" s="190"/>
    </row>
    <row r="91" spans="1:20" ht="53.4" hidden="1" customHeight="1" thickBot="1">
      <c r="A91" s="58" t="str">
        <f t="shared" si="1"/>
        <v>bbb1</v>
      </c>
      <c r="B91" s="29" t="s">
        <v>16</v>
      </c>
      <c r="C91" s="29" t="s">
        <v>17</v>
      </c>
      <c r="D91" s="32" t="s">
        <v>116</v>
      </c>
      <c r="E91" s="20" t="s">
        <v>120</v>
      </c>
      <c r="F91" s="20">
        <v>0.39</v>
      </c>
      <c r="G91" s="20">
        <v>1.3</v>
      </c>
      <c r="H91" s="20">
        <v>1.32</v>
      </c>
      <c r="I91" s="20">
        <v>0.13</v>
      </c>
      <c r="J91" s="20">
        <v>0.24</v>
      </c>
      <c r="K91" s="20">
        <v>3.391</v>
      </c>
      <c r="L91" s="16"/>
      <c r="M91" s="16"/>
      <c r="N91" s="16"/>
      <c r="O91" s="16"/>
      <c r="P91" s="16"/>
      <c r="Q91" s="16"/>
      <c r="R91" s="16"/>
      <c r="S91" s="22"/>
      <c r="T91" s="190"/>
    </row>
    <row r="92" spans="1:20" ht="27" hidden="1" customHeight="1" thickBot="1">
      <c r="A92" s="58" t="str">
        <f t="shared" si="1"/>
        <v>B1</v>
      </c>
      <c r="B92" s="29" t="s">
        <v>16</v>
      </c>
      <c r="C92" s="29" t="s">
        <v>17</v>
      </c>
      <c r="D92" s="32" t="s">
        <v>116</v>
      </c>
      <c r="E92" s="20" t="s">
        <v>121</v>
      </c>
      <c r="F92" s="20">
        <v>0.39</v>
      </c>
      <c r="G92" s="20">
        <v>1.17</v>
      </c>
      <c r="H92" s="20">
        <v>1.32</v>
      </c>
      <c r="I92" s="20">
        <v>0.13</v>
      </c>
      <c r="J92" s="20">
        <v>0.19</v>
      </c>
      <c r="K92" s="20">
        <v>3.2079</v>
      </c>
      <c r="L92" s="16"/>
      <c r="M92" s="16"/>
      <c r="N92" s="16"/>
      <c r="O92" s="16"/>
      <c r="P92" s="16"/>
      <c r="Q92" s="16"/>
      <c r="R92" s="16"/>
      <c r="S92" s="22"/>
      <c r="T92" s="190"/>
    </row>
    <row r="93" spans="1:20" ht="40.200000000000003" hidden="1" customHeight="1" thickBot="1">
      <c r="A93" s="58" t="str">
        <f t="shared" si="1"/>
        <v>乙11</v>
      </c>
      <c r="B93" s="29" t="s">
        <v>16</v>
      </c>
      <c r="C93" s="29" t="s">
        <v>17</v>
      </c>
      <c r="D93" s="32" t="s">
        <v>116</v>
      </c>
      <c r="E93" s="20" t="s">
        <v>122</v>
      </c>
      <c r="F93" s="20">
        <v>0.39</v>
      </c>
      <c r="G93" s="20">
        <v>1</v>
      </c>
      <c r="H93" s="20">
        <v>1.32</v>
      </c>
      <c r="I93" s="20">
        <v>0.13</v>
      </c>
      <c r="J93" s="20">
        <v>0.19</v>
      </c>
      <c r="K93" s="20">
        <v>3.0373000000000001</v>
      </c>
      <c r="L93" s="16"/>
      <c r="M93" s="16"/>
      <c r="N93" s="16"/>
      <c r="O93" s="16"/>
      <c r="P93" s="16"/>
      <c r="Q93" s="16"/>
      <c r="R93" s="16"/>
      <c r="S93" s="22"/>
      <c r="T93" s="190"/>
    </row>
    <row r="94" spans="1:20" ht="40.200000000000003" hidden="1" customHeight="1" thickBot="1">
      <c r="A94" s="58" t="str">
        <f t="shared" si="1"/>
        <v>白白1</v>
      </c>
      <c r="B94" s="29" t="s">
        <v>16</v>
      </c>
      <c r="C94" s="29" t="s">
        <v>17</v>
      </c>
      <c r="D94" s="32" t="s">
        <v>116</v>
      </c>
      <c r="E94" s="20" t="s">
        <v>123</v>
      </c>
      <c r="F94" s="20">
        <v>0.39</v>
      </c>
      <c r="G94" s="20">
        <v>0.94</v>
      </c>
      <c r="H94" s="20">
        <v>1.32</v>
      </c>
      <c r="I94" s="20">
        <v>0.13</v>
      </c>
      <c r="J94" s="20">
        <v>0.15</v>
      </c>
      <c r="K94" s="20">
        <v>2.9384999999999999</v>
      </c>
      <c r="L94" s="16"/>
      <c r="M94" s="16"/>
      <c r="N94" s="16"/>
      <c r="O94" s="16"/>
      <c r="P94" s="16"/>
      <c r="Q94" s="16"/>
      <c r="R94" s="16"/>
      <c r="S94" s="22"/>
      <c r="T94" s="190"/>
    </row>
    <row r="95" spans="1:20" ht="40.200000000000003" hidden="1" customHeight="1" thickBot="1">
      <c r="A95" s="58" t="str">
        <f t="shared" si="1"/>
        <v>bb1</v>
      </c>
      <c r="B95" s="29" t="s">
        <v>16</v>
      </c>
      <c r="C95" s="29" t="s">
        <v>17</v>
      </c>
      <c r="D95" s="32" t="s">
        <v>116</v>
      </c>
      <c r="E95" s="20" t="s">
        <v>124</v>
      </c>
      <c r="F95" s="20">
        <v>0.39</v>
      </c>
      <c r="G95" s="20">
        <v>0.87</v>
      </c>
      <c r="H95" s="20">
        <v>1.32</v>
      </c>
      <c r="I95" s="20">
        <v>0.13</v>
      </c>
      <c r="J95" s="20">
        <v>0.11</v>
      </c>
      <c r="K95" s="20">
        <v>2.8315000000000001</v>
      </c>
      <c r="L95" s="16"/>
      <c r="M95" s="16"/>
      <c r="N95" s="16"/>
      <c r="O95" s="16"/>
      <c r="P95" s="16"/>
      <c r="Q95" s="16"/>
      <c r="R95" s="16"/>
      <c r="S95" s="22"/>
      <c r="T95" s="190"/>
    </row>
    <row r="96" spans="1:20" ht="40.200000000000003" hidden="1" customHeight="1" thickBot="1">
      <c r="A96" s="58" t="str">
        <f t="shared" si="1"/>
        <v>白白2</v>
      </c>
      <c r="B96" s="29" t="s">
        <v>16</v>
      </c>
      <c r="C96" s="29" t="s">
        <v>17</v>
      </c>
      <c r="D96" s="32" t="s">
        <v>116</v>
      </c>
      <c r="E96" s="20" t="s">
        <v>125</v>
      </c>
      <c r="F96" s="20">
        <v>0.39</v>
      </c>
      <c r="G96" s="20">
        <v>0.91</v>
      </c>
      <c r="H96" s="20">
        <v>1.22</v>
      </c>
      <c r="I96" s="20">
        <v>0.13</v>
      </c>
      <c r="J96" s="20">
        <v>0.15</v>
      </c>
      <c r="K96" s="20">
        <v>2.8090000000000002</v>
      </c>
      <c r="L96" s="16"/>
      <c r="M96" s="16"/>
      <c r="N96" s="16"/>
      <c r="O96" s="16"/>
      <c r="P96" s="16"/>
      <c r="Q96" s="16"/>
      <c r="R96" s="16"/>
      <c r="S96" s="22"/>
      <c r="T96" s="190"/>
    </row>
    <row r="97" spans="1:20" ht="40.200000000000003" hidden="1" customHeight="1" thickBot="1">
      <c r="A97" s="58" t="str">
        <f t="shared" si="1"/>
        <v>白领one</v>
      </c>
      <c r="B97" s="29" t="s">
        <v>16</v>
      </c>
      <c r="C97" s="29" t="s">
        <v>17</v>
      </c>
      <c r="D97" s="32" t="s">
        <v>116</v>
      </c>
      <c r="E97" s="20" t="s">
        <v>126</v>
      </c>
      <c r="F97" s="20">
        <v>0.39</v>
      </c>
      <c r="G97" s="20">
        <v>0.71</v>
      </c>
      <c r="H97" s="20">
        <v>1.32</v>
      </c>
      <c r="I97" s="20">
        <v>0.13</v>
      </c>
      <c r="J97" s="20">
        <v>0.17</v>
      </c>
      <c r="K97" s="20">
        <v>2.7252999999999998</v>
      </c>
      <c r="L97" s="16"/>
      <c r="M97" s="16"/>
      <c r="N97" s="16"/>
      <c r="O97" s="16"/>
      <c r="P97" s="16"/>
      <c r="Q97" s="16"/>
      <c r="R97" s="16"/>
      <c r="S97" s="22"/>
      <c r="T97" s="190"/>
    </row>
    <row r="98" spans="1:20" ht="40.200000000000003" hidden="1" customHeight="1" thickBot="1">
      <c r="A98" s="58" t="str">
        <f t="shared" si="1"/>
        <v>BL1</v>
      </c>
      <c r="B98" s="29" t="s">
        <v>16</v>
      </c>
      <c r="C98" s="29" t="s">
        <v>17</v>
      </c>
      <c r="D98" s="32" t="s">
        <v>116</v>
      </c>
      <c r="E98" s="20" t="s">
        <v>127</v>
      </c>
      <c r="F98" s="20">
        <v>0.4</v>
      </c>
      <c r="G98" s="20">
        <v>0.71</v>
      </c>
      <c r="H98" s="20">
        <v>1.32</v>
      </c>
      <c r="I98" s="20">
        <v>0.13</v>
      </c>
      <c r="J98" s="20">
        <v>0.15</v>
      </c>
      <c r="K98" s="20">
        <v>2.7073999999999998</v>
      </c>
      <c r="L98" s="16"/>
      <c r="M98" s="16"/>
      <c r="N98" s="16"/>
      <c r="O98" s="16"/>
      <c r="P98" s="16"/>
      <c r="Q98" s="16"/>
      <c r="R98" s="16"/>
      <c r="S98" s="22"/>
      <c r="T98" s="190"/>
    </row>
    <row r="99" spans="1:20" ht="53.4" hidden="1" customHeight="1" thickBot="1">
      <c r="A99" s="58" t="str">
        <f t="shared" si="1"/>
        <v>白领W1</v>
      </c>
      <c r="B99" s="29" t="s">
        <v>16</v>
      </c>
      <c r="C99" s="29" t="s">
        <v>17</v>
      </c>
      <c r="D99" s="32" t="s">
        <v>116</v>
      </c>
      <c r="E99" s="20" t="s">
        <v>128</v>
      </c>
      <c r="F99" s="20">
        <v>0.39</v>
      </c>
      <c r="G99" s="20">
        <v>0.68</v>
      </c>
      <c r="H99" s="20">
        <v>1.32</v>
      </c>
      <c r="I99" s="20">
        <v>0.13</v>
      </c>
      <c r="J99" s="20">
        <v>0.14000000000000001</v>
      </c>
      <c r="K99" s="20">
        <v>2.6646000000000001</v>
      </c>
      <c r="L99" s="16"/>
      <c r="M99" s="16"/>
      <c r="N99" s="16"/>
      <c r="O99" s="16"/>
      <c r="P99" s="16"/>
      <c r="Q99" s="16"/>
      <c r="R99" s="16"/>
      <c r="S99" s="22"/>
      <c r="T99" s="190"/>
    </row>
    <row r="100" spans="1:20" ht="53.4" hidden="1" customHeight="1" thickBot="1">
      <c r="A100" s="58" t="str">
        <f t="shared" si="1"/>
        <v>白领W2</v>
      </c>
      <c r="B100" s="29" t="s">
        <v>16</v>
      </c>
      <c r="C100" s="29" t="s">
        <v>17</v>
      </c>
      <c r="D100" s="32" t="s">
        <v>116</v>
      </c>
      <c r="E100" s="20" t="s">
        <v>129</v>
      </c>
      <c r="F100" s="20">
        <v>0.39</v>
      </c>
      <c r="G100" s="20">
        <v>0.67</v>
      </c>
      <c r="H100" s="20">
        <v>1.32</v>
      </c>
      <c r="I100" s="20">
        <v>0.13</v>
      </c>
      <c r="J100" s="20">
        <v>0.13</v>
      </c>
      <c r="K100" s="20">
        <v>2.6442999999999999</v>
      </c>
      <c r="L100" s="16"/>
      <c r="M100" s="16"/>
      <c r="N100" s="16"/>
      <c r="O100" s="16"/>
      <c r="P100" s="16"/>
      <c r="Q100" s="16"/>
      <c r="R100" s="16"/>
      <c r="S100" s="22"/>
      <c r="T100" s="190"/>
    </row>
    <row r="101" spans="1:20" ht="40.200000000000003" hidden="1" customHeight="1" thickBot="1">
      <c r="A101" s="58" t="str">
        <f t="shared" si="1"/>
        <v>白领01</v>
      </c>
      <c r="B101" s="29" t="s">
        <v>16</v>
      </c>
      <c r="C101" s="29" t="s">
        <v>17</v>
      </c>
      <c r="D101" s="32" t="s">
        <v>116</v>
      </c>
      <c r="E101" s="20" t="s">
        <v>130</v>
      </c>
      <c r="F101" s="20">
        <v>0.39</v>
      </c>
      <c r="G101" s="20">
        <v>0.57999999999999996</v>
      </c>
      <c r="H101" s="20">
        <v>1.32</v>
      </c>
      <c r="I101" s="20">
        <v>0.13</v>
      </c>
      <c r="J101" s="20">
        <v>0.17</v>
      </c>
      <c r="K101" s="20">
        <v>2.5960000000000001</v>
      </c>
      <c r="L101" s="16"/>
      <c r="M101" s="16"/>
      <c r="N101" s="16"/>
      <c r="O101" s="16"/>
      <c r="P101" s="16"/>
      <c r="Q101" s="16"/>
      <c r="R101" s="16"/>
      <c r="S101" s="22"/>
      <c r="T101" s="190"/>
    </row>
    <row r="102" spans="1:20" ht="40.200000000000003" hidden="1" customHeight="1" thickBot="1">
      <c r="A102" s="58" t="str">
        <f t="shared" si="1"/>
        <v>白棋2</v>
      </c>
      <c r="B102" s="29" t="s">
        <v>16</v>
      </c>
      <c r="C102" s="29" t="s">
        <v>17</v>
      </c>
      <c r="D102" s="32" t="s">
        <v>116</v>
      </c>
      <c r="E102" s="20" t="s">
        <v>131</v>
      </c>
      <c r="F102" s="20">
        <v>0.39</v>
      </c>
      <c r="G102" s="20">
        <v>0.57999999999999996</v>
      </c>
      <c r="H102" s="20">
        <v>1.32</v>
      </c>
      <c r="I102" s="20">
        <v>0.13</v>
      </c>
      <c r="J102" s="20">
        <v>0.16</v>
      </c>
      <c r="K102" s="20">
        <v>2.589</v>
      </c>
      <c r="L102" s="16"/>
      <c r="M102" s="16"/>
      <c r="N102" s="16"/>
      <c r="O102" s="16"/>
      <c r="P102" s="16"/>
      <c r="Q102" s="16"/>
      <c r="R102" s="16"/>
      <c r="S102" s="22"/>
      <c r="T102" s="190"/>
    </row>
    <row r="103" spans="1:20" ht="40.200000000000003" hidden="1" customHeight="1" thickBot="1">
      <c r="A103" s="58" t="str">
        <f t="shared" si="1"/>
        <v>白领02</v>
      </c>
      <c r="B103" s="29" t="s">
        <v>16</v>
      </c>
      <c r="C103" s="29" t="s">
        <v>17</v>
      </c>
      <c r="D103" s="32" t="s">
        <v>116</v>
      </c>
      <c r="E103" s="20" t="s">
        <v>132</v>
      </c>
      <c r="F103" s="20">
        <v>0.39</v>
      </c>
      <c r="G103" s="20">
        <v>0.61</v>
      </c>
      <c r="H103" s="20">
        <v>1.32</v>
      </c>
      <c r="I103" s="20">
        <v>0.13</v>
      </c>
      <c r="J103" s="20">
        <v>0.12</v>
      </c>
      <c r="K103" s="20">
        <v>2.5777999999999999</v>
      </c>
      <c r="L103" s="16"/>
      <c r="M103" s="16"/>
      <c r="N103" s="16"/>
      <c r="O103" s="16"/>
      <c r="P103" s="16"/>
      <c r="Q103" s="16"/>
      <c r="R103" s="16"/>
      <c r="S103" s="22"/>
      <c r="T103" s="190"/>
    </row>
    <row r="104" spans="1:20" ht="53.4" hidden="1" customHeight="1" thickBot="1">
      <c r="A104" s="58" t="str">
        <f t="shared" si="1"/>
        <v>白领W3</v>
      </c>
      <c r="B104" s="29" t="s">
        <v>16</v>
      </c>
      <c r="C104" s="29" t="s">
        <v>17</v>
      </c>
      <c r="D104" s="32" t="s">
        <v>116</v>
      </c>
      <c r="E104" s="20" t="s">
        <v>133</v>
      </c>
      <c r="F104" s="20">
        <v>0.39</v>
      </c>
      <c r="G104" s="20">
        <v>0.67</v>
      </c>
      <c r="H104" s="20">
        <v>1.22</v>
      </c>
      <c r="I104" s="20">
        <v>0.13</v>
      </c>
      <c r="J104" s="20">
        <v>0.13</v>
      </c>
      <c r="K104" s="20">
        <v>2.5425</v>
      </c>
      <c r="L104" s="16"/>
      <c r="M104" s="16"/>
      <c r="N104" s="16"/>
      <c r="O104" s="16"/>
      <c r="P104" s="16"/>
      <c r="Q104" s="16"/>
      <c r="R104" s="16"/>
      <c r="S104" s="22"/>
      <c r="T104" s="190"/>
    </row>
    <row r="105" spans="1:20" ht="40.200000000000003" hidden="1" customHeight="1" thickBot="1">
      <c r="A105" s="58" t="str">
        <f t="shared" si="1"/>
        <v>白领03</v>
      </c>
      <c r="B105" s="29" t="s">
        <v>16</v>
      </c>
      <c r="C105" s="29" t="s">
        <v>17</v>
      </c>
      <c r="D105" s="32" t="s">
        <v>116</v>
      </c>
      <c r="E105" s="20" t="s">
        <v>134</v>
      </c>
      <c r="F105" s="20">
        <v>0.39</v>
      </c>
      <c r="G105" s="20">
        <v>0.61</v>
      </c>
      <c r="H105" s="20">
        <v>1.22</v>
      </c>
      <c r="I105" s="20">
        <v>0.13</v>
      </c>
      <c r="J105" s="20">
        <v>0.12</v>
      </c>
      <c r="K105" s="20">
        <v>2.4693000000000001</v>
      </c>
      <c r="L105" s="16"/>
      <c r="M105" s="16"/>
      <c r="N105" s="16"/>
      <c r="O105" s="16"/>
      <c r="P105" s="16"/>
      <c r="Q105" s="16"/>
      <c r="R105" s="16"/>
      <c r="S105" s="22"/>
      <c r="T105" s="190"/>
    </row>
    <row r="106" spans="1:20" ht="40.200000000000003" hidden="1" customHeight="1" thickBot="1">
      <c r="A106" s="58" t="str">
        <f t="shared" si="1"/>
        <v>BL2</v>
      </c>
      <c r="B106" s="29" t="s">
        <v>16</v>
      </c>
      <c r="C106" s="29" t="s">
        <v>17</v>
      </c>
      <c r="D106" s="32" t="s">
        <v>116</v>
      </c>
      <c r="E106" s="20" t="s">
        <v>135</v>
      </c>
      <c r="F106" s="20">
        <v>0.4</v>
      </c>
      <c r="G106" s="20">
        <v>0.49</v>
      </c>
      <c r="H106" s="20">
        <v>1.32</v>
      </c>
      <c r="I106" s="20">
        <v>0.13</v>
      </c>
      <c r="J106" s="20">
        <v>0.09</v>
      </c>
      <c r="K106" s="20">
        <v>2.4262000000000001</v>
      </c>
      <c r="L106" s="16"/>
      <c r="M106" s="16"/>
      <c r="N106" s="16"/>
      <c r="O106" s="16"/>
      <c r="P106" s="16"/>
      <c r="Q106" s="16"/>
      <c r="R106" s="16"/>
      <c r="S106" s="22"/>
      <c r="T106" s="190"/>
    </row>
    <row r="107" spans="1:20" ht="40.200000000000003" hidden="1" customHeight="1" thickBot="1">
      <c r="A107" s="58" t="str">
        <f t="shared" si="1"/>
        <v>白棋1</v>
      </c>
      <c r="B107" s="29" t="s">
        <v>16</v>
      </c>
      <c r="C107" s="29" t="s">
        <v>17</v>
      </c>
      <c r="D107" s="32" t="s">
        <v>116</v>
      </c>
      <c r="E107" s="20" t="s">
        <v>136</v>
      </c>
      <c r="F107" s="20">
        <v>0.39</v>
      </c>
      <c r="G107" s="20">
        <v>0.46</v>
      </c>
      <c r="H107" s="20">
        <v>1.32</v>
      </c>
      <c r="I107" s="20">
        <v>0.13</v>
      </c>
      <c r="J107" s="20">
        <v>0.11</v>
      </c>
      <c r="K107" s="20">
        <v>2.4188000000000001</v>
      </c>
      <c r="L107" s="16"/>
      <c r="M107" s="16"/>
      <c r="N107" s="16"/>
      <c r="O107" s="16"/>
      <c r="P107" s="16"/>
      <c r="Q107" s="16"/>
      <c r="R107" s="16"/>
      <c r="S107" s="22"/>
      <c r="T107" s="190"/>
    </row>
    <row r="108" spans="1:20" ht="53.4" hidden="1" customHeight="1" thickBot="1">
      <c r="A108" s="58" t="str">
        <f t="shared" si="1"/>
        <v>白二</v>
      </c>
      <c r="B108" s="29" t="s">
        <v>16</v>
      </c>
      <c r="C108" s="29" t="s">
        <v>17</v>
      </c>
      <c r="D108" s="32" t="s">
        <v>116</v>
      </c>
      <c r="E108" s="20" t="s">
        <v>137</v>
      </c>
      <c r="F108" s="20">
        <v>0.39</v>
      </c>
      <c r="G108" s="20">
        <v>0.51</v>
      </c>
      <c r="H108" s="20">
        <v>1.22</v>
      </c>
      <c r="I108" s="20">
        <v>0.13</v>
      </c>
      <c r="J108" s="20">
        <v>0.13</v>
      </c>
      <c r="K108" s="20">
        <v>2.3792</v>
      </c>
      <c r="L108" s="16"/>
      <c r="M108" s="16"/>
      <c r="N108" s="16"/>
      <c r="O108" s="16"/>
      <c r="P108" s="16"/>
      <c r="Q108" s="16"/>
      <c r="R108" s="16"/>
      <c r="S108" s="22"/>
      <c r="T108" s="190"/>
    </row>
    <row r="109" spans="1:20" ht="53.4" hidden="1" customHeight="1" thickBot="1">
      <c r="A109" s="58" t="str">
        <f t="shared" si="1"/>
        <v>b1111</v>
      </c>
      <c r="B109" s="29" t="s">
        <v>16</v>
      </c>
      <c r="C109" s="29" t="s">
        <v>17</v>
      </c>
      <c r="D109" s="32" t="s">
        <v>116</v>
      </c>
      <c r="E109" s="20" t="s">
        <v>138</v>
      </c>
      <c r="F109" s="20">
        <v>0.39</v>
      </c>
      <c r="G109" s="20">
        <v>0.31</v>
      </c>
      <c r="H109" s="20">
        <v>1.32</v>
      </c>
      <c r="I109" s="20">
        <v>0.13</v>
      </c>
      <c r="J109" s="20">
        <v>0.13</v>
      </c>
      <c r="K109" s="20">
        <v>2.2892000000000001</v>
      </c>
      <c r="L109" s="16"/>
      <c r="M109" s="16"/>
      <c r="N109" s="16"/>
      <c r="O109" s="16"/>
      <c r="P109" s="16"/>
      <c r="Q109" s="16"/>
      <c r="R109" s="16"/>
      <c r="S109" s="22"/>
      <c r="T109" s="190"/>
    </row>
    <row r="110" spans="1:20" ht="40.200000000000003" hidden="1" customHeight="1" thickBot="1">
      <c r="A110" s="58" t="str">
        <f t="shared" si="1"/>
        <v>白领111</v>
      </c>
      <c r="B110" s="29" t="s">
        <v>16</v>
      </c>
      <c r="C110" s="29" t="s">
        <v>17</v>
      </c>
      <c r="D110" s="32" t="s">
        <v>116</v>
      </c>
      <c r="E110" s="20" t="s">
        <v>139</v>
      </c>
      <c r="F110" s="20">
        <v>0.39</v>
      </c>
      <c r="G110" s="20">
        <v>0.28000000000000003</v>
      </c>
      <c r="H110" s="20">
        <v>1.32</v>
      </c>
      <c r="I110" s="20">
        <v>0.13</v>
      </c>
      <c r="J110" s="20">
        <v>0.15</v>
      </c>
      <c r="K110" s="20">
        <v>2.2753999999999999</v>
      </c>
      <c r="L110" s="16"/>
      <c r="M110" s="16"/>
      <c r="N110" s="16"/>
      <c r="O110" s="16"/>
      <c r="P110" s="16"/>
      <c r="Q110" s="16"/>
      <c r="R110" s="16"/>
      <c r="S110" s="22"/>
      <c r="T110" s="190"/>
    </row>
    <row r="111" spans="1:20" ht="40.200000000000003" hidden="1" customHeight="1" thickBot="1">
      <c r="A111" s="58" t="str">
        <f t="shared" si="1"/>
        <v>乙12</v>
      </c>
      <c r="B111" s="29" t="s">
        <v>16</v>
      </c>
      <c r="C111" s="29" t="s">
        <v>17</v>
      </c>
      <c r="D111" s="32" t="s">
        <v>116</v>
      </c>
      <c r="E111" s="20" t="s">
        <v>140</v>
      </c>
      <c r="F111" s="20">
        <v>0.39</v>
      </c>
      <c r="G111" s="20">
        <v>0.33</v>
      </c>
      <c r="H111" s="20">
        <v>1.32</v>
      </c>
      <c r="I111" s="20">
        <v>0.13</v>
      </c>
      <c r="J111" s="20">
        <v>0.09</v>
      </c>
      <c r="K111" s="20">
        <v>2.2610999999999999</v>
      </c>
      <c r="L111" s="16"/>
      <c r="M111" s="16"/>
      <c r="N111" s="16"/>
      <c r="O111" s="16"/>
      <c r="P111" s="16"/>
      <c r="Q111" s="16"/>
      <c r="R111" s="16"/>
      <c r="S111" s="22"/>
      <c r="T111" s="190"/>
    </row>
    <row r="112" spans="1:20" ht="53.4" hidden="1" customHeight="1" thickBot="1">
      <c r="A112" s="58" t="str">
        <f t="shared" si="1"/>
        <v>b1121</v>
      </c>
      <c r="B112" s="29" t="s">
        <v>16</v>
      </c>
      <c r="C112" s="29" t="s">
        <v>17</v>
      </c>
      <c r="D112" s="32" t="s">
        <v>116</v>
      </c>
      <c r="E112" s="20" t="s">
        <v>141</v>
      </c>
      <c r="F112" s="20">
        <v>0.39</v>
      </c>
      <c r="G112" s="20">
        <v>0.31</v>
      </c>
      <c r="H112" s="20">
        <v>1.32</v>
      </c>
      <c r="I112" s="20">
        <v>0.13</v>
      </c>
      <c r="J112" s="20">
        <v>0.1</v>
      </c>
      <c r="K112" s="20">
        <v>2.2557999999999998</v>
      </c>
      <c r="L112" s="16"/>
      <c r="M112" s="16"/>
      <c r="N112" s="16"/>
      <c r="O112" s="16"/>
      <c r="P112" s="16"/>
      <c r="Q112" s="16"/>
      <c r="R112" s="16"/>
      <c r="S112" s="22"/>
      <c r="T112" s="190"/>
    </row>
    <row r="113" spans="1:20" ht="40.200000000000003" hidden="1" customHeight="1" thickBot="1">
      <c r="A113" s="58" t="str">
        <f t="shared" si="1"/>
        <v>bb2</v>
      </c>
      <c r="B113" s="29" t="s">
        <v>16</v>
      </c>
      <c r="C113" s="29" t="s">
        <v>17</v>
      </c>
      <c r="D113" s="32" t="s">
        <v>116</v>
      </c>
      <c r="E113" s="20" t="s">
        <v>142</v>
      </c>
      <c r="F113" s="20">
        <v>0.39</v>
      </c>
      <c r="G113" s="20">
        <v>0.36</v>
      </c>
      <c r="H113" s="20">
        <v>1.22</v>
      </c>
      <c r="I113" s="20">
        <v>0.13</v>
      </c>
      <c r="J113" s="20">
        <v>0.12</v>
      </c>
      <c r="K113" s="20">
        <v>2.2246999999999999</v>
      </c>
      <c r="L113" s="16"/>
      <c r="M113" s="16"/>
      <c r="N113" s="16"/>
      <c r="O113" s="16"/>
      <c r="P113" s="16"/>
      <c r="Q113" s="16"/>
      <c r="R113" s="16"/>
      <c r="S113" s="22"/>
      <c r="T113" s="190"/>
    </row>
    <row r="114" spans="1:20" ht="53.4" hidden="1" customHeight="1" thickBot="1">
      <c r="A114" s="58" t="str">
        <f t="shared" si="1"/>
        <v>b113</v>
      </c>
      <c r="B114" s="29" t="s">
        <v>16</v>
      </c>
      <c r="C114" s="29" t="s">
        <v>17</v>
      </c>
      <c r="D114" s="32" t="s">
        <v>116</v>
      </c>
      <c r="E114" s="20" t="s">
        <v>143</v>
      </c>
      <c r="F114" s="20">
        <v>0.39</v>
      </c>
      <c r="G114" s="20">
        <v>0.31</v>
      </c>
      <c r="H114" s="20">
        <v>1.22</v>
      </c>
      <c r="I114" s="20">
        <v>0.13</v>
      </c>
      <c r="J114" s="20">
        <v>0.1</v>
      </c>
      <c r="K114" s="20">
        <v>2.1520999999999999</v>
      </c>
      <c r="L114" s="16"/>
      <c r="M114" s="16"/>
      <c r="N114" s="16"/>
      <c r="O114" s="16"/>
      <c r="P114" s="16"/>
      <c r="Q114" s="16"/>
      <c r="R114" s="16"/>
      <c r="S114" s="22"/>
      <c r="T114" s="190"/>
    </row>
    <row r="115" spans="1:20" ht="40.200000000000003" hidden="1" customHeight="1" thickBot="1">
      <c r="A115" s="58" t="str">
        <f t="shared" si="1"/>
        <v>白领333</v>
      </c>
      <c r="B115" s="29" t="s">
        <v>16</v>
      </c>
      <c r="C115" s="29" t="s">
        <v>17</v>
      </c>
      <c r="D115" s="32" t="s">
        <v>116</v>
      </c>
      <c r="E115" s="20" t="s">
        <v>144</v>
      </c>
      <c r="F115" s="20">
        <v>0.39</v>
      </c>
      <c r="G115" s="20">
        <v>0.28000000000000003</v>
      </c>
      <c r="H115" s="20">
        <v>1.22</v>
      </c>
      <c r="I115" s="20">
        <v>0.13</v>
      </c>
      <c r="J115" s="20">
        <v>0.09</v>
      </c>
      <c r="K115" s="20">
        <v>2.1116999999999999</v>
      </c>
      <c r="L115" s="16"/>
      <c r="M115" s="16"/>
      <c r="N115" s="16"/>
      <c r="O115" s="16"/>
      <c r="P115" s="16"/>
      <c r="Q115" s="16"/>
      <c r="R115" s="16"/>
      <c r="S115" s="22"/>
      <c r="T115" s="190"/>
    </row>
    <row r="116" spans="1:20" ht="53.4" hidden="1" customHeight="1" thickBot="1">
      <c r="A116" s="58" t="str">
        <f t="shared" si="1"/>
        <v>白一</v>
      </c>
      <c r="B116" s="29" t="s">
        <v>16</v>
      </c>
      <c r="C116" s="29" t="s">
        <v>17</v>
      </c>
      <c r="D116" s="32" t="s">
        <v>116</v>
      </c>
      <c r="E116" s="20" t="s">
        <v>145</v>
      </c>
      <c r="F116" s="20">
        <v>0.39</v>
      </c>
      <c r="G116" s="20">
        <v>0.1</v>
      </c>
      <c r="H116" s="20">
        <v>1.32</v>
      </c>
      <c r="I116" s="20">
        <v>0.13</v>
      </c>
      <c r="J116" s="20">
        <v>0.1</v>
      </c>
      <c r="K116" s="20">
        <v>2.0506000000000002</v>
      </c>
      <c r="L116" s="16"/>
      <c r="M116" s="16"/>
      <c r="N116" s="16"/>
      <c r="O116" s="16"/>
      <c r="P116" s="16"/>
      <c r="Q116" s="16"/>
      <c r="R116" s="16"/>
      <c r="S116" s="22"/>
      <c r="T116" s="190"/>
    </row>
    <row r="117" spans="1:20" ht="27" hidden="1" customHeight="1" thickBot="1">
      <c r="A117" s="58" t="str">
        <f t="shared" si="1"/>
        <v>白1</v>
      </c>
      <c r="B117" s="29" t="s">
        <v>16</v>
      </c>
      <c r="C117" s="29" t="s">
        <v>17</v>
      </c>
      <c r="D117" s="32" t="s">
        <v>116</v>
      </c>
      <c r="E117" s="20" t="s">
        <v>146</v>
      </c>
      <c r="F117" s="20">
        <v>0.39</v>
      </c>
      <c r="G117" s="20">
        <v>0.04</v>
      </c>
      <c r="H117" s="20">
        <v>1.32</v>
      </c>
      <c r="I117" s="20">
        <v>0.13</v>
      </c>
      <c r="J117" s="20">
        <v>0.08</v>
      </c>
      <c r="K117" s="20">
        <v>1.9630000000000001</v>
      </c>
      <c r="L117" s="16"/>
      <c r="M117" s="16"/>
      <c r="N117" s="16"/>
      <c r="O117" s="16"/>
      <c r="P117" s="16"/>
      <c r="Q117" s="16"/>
      <c r="R117" s="16"/>
      <c r="S117" s="22"/>
      <c r="T117" s="190"/>
    </row>
    <row r="118" spans="1:20" ht="53.4" hidden="1" customHeight="1" thickBot="1">
      <c r="A118" s="58" t="str">
        <f t="shared" si="1"/>
        <v>bbb2</v>
      </c>
      <c r="B118" s="29" t="s">
        <v>16</v>
      </c>
      <c r="C118" s="29" t="s">
        <v>17</v>
      </c>
      <c r="D118" s="32" t="s">
        <v>116</v>
      </c>
      <c r="E118" s="20" t="s">
        <v>147</v>
      </c>
      <c r="F118" s="20">
        <v>0.39</v>
      </c>
      <c r="G118" s="20">
        <v>0</v>
      </c>
      <c r="H118" s="20">
        <v>1.32</v>
      </c>
      <c r="I118" s="20">
        <v>0.13</v>
      </c>
      <c r="J118" s="20">
        <v>0.11</v>
      </c>
      <c r="K118" s="20">
        <v>1.9535</v>
      </c>
      <c r="L118" s="16"/>
      <c r="M118" s="16"/>
      <c r="N118" s="16"/>
      <c r="O118" s="16"/>
      <c r="P118" s="16"/>
      <c r="Q118" s="16"/>
      <c r="R118" s="16"/>
      <c r="S118" s="22"/>
      <c r="T118" s="190"/>
    </row>
    <row r="119" spans="1:20" ht="40.200000000000003" hidden="1" customHeight="1" thickBot="1">
      <c r="A119" s="58" t="str">
        <f t="shared" si="1"/>
        <v>22领白</v>
      </c>
      <c r="B119" s="29" t="s">
        <v>16</v>
      </c>
      <c r="C119" s="29" t="s">
        <v>17</v>
      </c>
      <c r="D119" s="32" t="s">
        <v>116</v>
      </c>
      <c r="E119" s="20" t="s">
        <v>148</v>
      </c>
      <c r="F119" s="20">
        <v>0.39</v>
      </c>
      <c r="G119" s="20">
        <v>0</v>
      </c>
      <c r="H119" s="20">
        <v>1.32</v>
      </c>
      <c r="I119" s="20">
        <v>0.13</v>
      </c>
      <c r="J119" s="20">
        <v>0.08</v>
      </c>
      <c r="K119" s="20">
        <v>1.9316</v>
      </c>
      <c r="L119" s="16"/>
      <c r="M119" s="16"/>
      <c r="N119" s="16"/>
      <c r="O119" s="16"/>
      <c r="P119" s="16"/>
      <c r="Q119" s="16"/>
      <c r="R119" s="16"/>
      <c r="S119" s="22"/>
      <c r="T119" s="190"/>
    </row>
    <row r="120" spans="1:20" ht="40.200000000000003" hidden="1" thickBot="1">
      <c r="A120" s="58" t="str">
        <f t="shared" si="1"/>
        <v>白兰2</v>
      </c>
      <c r="B120" s="29" t="s">
        <v>16</v>
      </c>
      <c r="C120" s="29" t="s">
        <v>17</v>
      </c>
      <c r="D120" s="32" t="s">
        <v>116</v>
      </c>
      <c r="E120" s="21" t="s">
        <v>149</v>
      </c>
      <c r="F120" s="20">
        <v>0.39</v>
      </c>
      <c r="G120" s="20">
        <v>0</v>
      </c>
      <c r="H120" s="20">
        <v>1.32</v>
      </c>
      <c r="I120" s="20">
        <v>0.13</v>
      </c>
      <c r="J120" s="20">
        <v>0.08</v>
      </c>
      <c r="K120" s="20">
        <v>1.9316</v>
      </c>
      <c r="L120" s="16"/>
      <c r="M120" s="16"/>
      <c r="N120" s="16"/>
      <c r="O120" s="16"/>
      <c r="P120" s="16"/>
      <c r="Q120" s="16"/>
      <c r="R120" s="16"/>
      <c r="S120" s="22"/>
      <c r="T120" s="190"/>
    </row>
    <row r="121" spans="1:20" ht="40.200000000000003" hidden="1" customHeight="1" thickBot="1">
      <c r="A121" s="58" t="str">
        <f t="shared" si="1"/>
        <v>BL3a</v>
      </c>
      <c r="B121" s="29" t="s">
        <v>16</v>
      </c>
      <c r="C121" s="29" t="s">
        <v>17</v>
      </c>
      <c r="D121" s="32" t="s">
        <v>116</v>
      </c>
      <c r="E121" s="20" t="s">
        <v>150</v>
      </c>
      <c r="F121" s="20">
        <v>0.4</v>
      </c>
      <c r="G121" s="20">
        <v>0.08</v>
      </c>
      <c r="H121" s="20">
        <v>1.22</v>
      </c>
      <c r="I121" s="20">
        <v>0.13</v>
      </c>
      <c r="J121" s="20">
        <v>0.09</v>
      </c>
      <c r="K121" s="20">
        <v>1.9079999999999999</v>
      </c>
      <c r="L121" s="16"/>
      <c r="M121" s="16"/>
      <c r="N121" s="16"/>
      <c r="O121" s="16"/>
      <c r="P121" s="16"/>
      <c r="Q121" s="16"/>
      <c r="R121" s="16"/>
      <c r="S121" s="22"/>
      <c r="T121" s="190"/>
    </row>
    <row r="122" spans="1:20" ht="27" hidden="1" customHeight="1" thickBot="1">
      <c r="A122" s="58" t="str">
        <f t="shared" si="1"/>
        <v>白2</v>
      </c>
      <c r="B122" s="29" t="s">
        <v>16</v>
      </c>
      <c r="C122" s="29" t="s">
        <v>17</v>
      </c>
      <c r="D122" s="32" t="s">
        <v>116</v>
      </c>
      <c r="E122" s="20" t="s">
        <v>151</v>
      </c>
      <c r="F122" s="20">
        <v>0.39</v>
      </c>
      <c r="G122" s="20">
        <v>0</v>
      </c>
      <c r="H122" s="20">
        <v>1.22</v>
      </c>
      <c r="I122" s="20">
        <v>0.13</v>
      </c>
      <c r="J122" s="20">
        <v>0.11</v>
      </c>
      <c r="K122" s="20">
        <v>1.8535999999999999</v>
      </c>
      <c r="L122" s="16"/>
      <c r="M122" s="16"/>
      <c r="N122" s="16"/>
      <c r="O122" s="16"/>
      <c r="P122" s="16"/>
      <c r="Q122" s="16"/>
      <c r="R122" s="16"/>
      <c r="S122" s="22"/>
      <c r="T122" s="190"/>
    </row>
    <row r="123" spans="1:20" ht="53.4" hidden="1" customHeight="1" thickBot="1">
      <c r="A123" s="58" t="str">
        <f t="shared" si="1"/>
        <v>bbb3</v>
      </c>
      <c r="B123" s="29" t="s">
        <v>16</v>
      </c>
      <c r="C123" s="29" t="s">
        <v>17</v>
      </c>
      <c r="D123" s="32" t="s">
        <v>116</v>
      </c>
      <c r="E123" s="20" t="s">
        <v>152</v>
      </c>
      <c r="F123" s="20">
        <v>0.39</v>
      </c>
      <c r="G123" s="20">
        <v>0</v>
      </c>
      <c r="H123" s="20">
        <v>1.22</v>
      </c>
      <c r="I123" s="20">
        <v>0.13</v>
      </c>
      <c r="J123" s="20">
        <v>0.1</v>
      </c>
      <c r="K123" s="20">
        <v>1.8441000000000001</v>
      </c>
      <c r="L123" s="16"/>
      <c r="M123" s="16"/>
      <c r="N123" s="16"/>
      <c r="O123" s="16"/>
      <c r="P123" s="16"/>
      <c r="Q123" s="16"/>
      <c r="R123" s="16"/>
      <c r="S123" s="22"/>
      <c r="T123" s="190"/>
    </row>
    <row r="124" spans="1:20" ht="40.200000000000003" hidden="1" thickBot="1">
      <c r="A124" s="58" t="str">
        <f t="shared" si="1"/>
        <v>白兰3</v>
      </c>
      <c r="B124" s="29" t="s">
        <v>16</v>
      </c>
      <c r="C124" s="29" t="s">
        <v>17</v>
      </c>
      <c r="D124" s="32" t="s">
        <v>116</v>
      </c>
      <c r="E124" s="21" t="s">
        <v>153</v>
      </c>
      <c r="F124" s="20">
        <v>0.39</v>
      </c>
      <c r="G124" s="20">
        <v>0</v>
      </c>
      <c r="H124" s="20">
        <v>1.22</v>
      </c>
      <c r="I124" s="20">
        <v>0.13</v>
      </c>
      <c r="J124" s="20">
        <v>0.08</v>
      </c>
      <c r="K124" s="20">
        <v>1.8221000000000001</v>
      </c>
      <c r="L124" s="16"/>
      <c r="M124" s="16"/>
      <c r="N124" s="16"/>
      <c r="O124" s="16"/>
      <c r="P124" s="16"/>
      <c r="Q124" s="16"/>
      <c r="R124" s="16"/>
      <c r="S124" s="22"/>
      <c r="T124" s="190"/>
    </row>
    <row r="125" spans="1:20" ht="40.200000000000003" hidden="1" customHeight="1" thickBot="1">
      <c r="A125" s="58" t="str">
        <f t="shared" si="1"/>
        <v>白白3</v>
      </c>
      <c r="B125" s="29" t="s">
        <v>16</v>
      </c>
      <c r="C125" s="29" t="s">
        <v>17</v>
      </c>
      <c r="D125" s="32" t="s">
        <v>116</v>
      </c>
      <c r="E125" s="20" t="s">
        <v>154</v>
      </c>
      <c r="F125" s="20">
        <v>0.39</v>
      </c>
      <c r="G125" s="20">
        <v>0.69</v>
      </c>
      <c r="H125" s="20">
        <v>0.31</v>
      </c>
      <c r="I125" s="20">
        <v>0.13</v>
      </c>
      <c r="J125" s="20">
        <v>0.08</v>
      </c>
      <c r="K125" s="20">
        <v>1.5996999999999999</v>
      </c>
      <c r="L125" s="16"/>
      <c r="M125" s="16"/>
      <c r="N125" s="16"/>
      <c r="O125" s="16"/>
      <c r="P125" s="16"/>
      <c r="Q125" s="16"/>
      <c r="R125" s="16"/>
      <c r="S125" s="22"/>
      <c r="T125" s="190"/>
    </row>
    <row r="126" spans="1:20" ht="27" hidden="1" customHeight="1" thickBot="1">
      <c r="A126" s="58" t="str">
        <f t="shared" si="1"/>
        <v>S2</v>
      </c>
      <c r="B126" s="29" t="s">
        <v>16</v>
      </c>
      <c r="C126" s="29" t="s">
        <v>17</v>
      </c>
      <c r="D126" s="32" t="s">
        <v>155</v>
      </c>
      <c r="E126" s="20" t="s">
        <v>156</v>
      </c>
      <c r="F126" s="20">
        <v>0.38</v>
      </c>
      <c r="G126" s="20">
        <v>0.28999999999999998</v>
      </c>
      <c r="H126" s="20">
        <v>5.17</v>
      </c>
      <c r="I126" s="20">
        <v>0.36</v>
      </c>
      <c r="J126" s="20">
        <v>0.28999999999999998</v>
      </c>
      <c r="K126" s="20">
        <v>6.4854000000000003</v>
      </c>
      <c r="L126" s="16"/>
      <c r="M126" s="16"/>
      <c r="N126" s="16"/>
      <c r="O126" s="16"/>
      <c r="P126" s="16"/>
      <c r="Q126" s="16"/>
      <c r="R126" s="16"/>
      <c r="S126" s="22"/>
      <c r="T126" s="190"/>
    </row>
    <row r="127" spans="1:20" ht="40.200000000000003" hidden="1" customHeight="1" thickBot="1">
      <c r="A127" s="58" t="str">
        <f t="shared" si="1"/>
        <v>商琴2</v>
      </c>
      <c r="B127" s="29" t="s">
        <v>16</v>
      </c>
      <c r="C127" s="29" t="s">
        <v>17</v>
      </c>
      <c r="D127" s="32" t="s">
        <v>155</v>
      </c>
      <c r="E127" s="20" t="s">
        <v>157</v>
      </c>
      <c r="F127" s="20">
        <v>0.38</v>
      </c>
      <c r="G127" s="20">
        <v>0.69</v>
      </c>
      <c r="H127" s="20">
        <v>4.1399999999999997</v>
      </c>
      <c r="I127" s="20">
        <v>0.36</v>
      </c>
      <c r="J127" s="20">
        <v>0.26</v>
      </c>
      <c r="K127" s="20">
        <v>5.8277999999999999</v>
      </c>
      <c r="L127" s="16"/>
      <c r="M127" s="16"/>
      <c r="N127" s="16"/>
      <c r="O127" s="16"/>
      <c r="P127" s="16"/>
      <c r="Q127" s="16"/>
      <c r="R127" s="16"/>
      <c r="S127" s="22"/>
      <c r="T127" s="190"/>
    </row>
    <row r="128" spans="1:20" ht="40.200000000000003" hidden="1" customHeight="1" thickBot="1">
      <c r="A128" s="58" t="str">
        <f t="shared" si="1"/>
        <v>商物1</v>
      </c>
      <c r="B128" s="29" t="s">
        <v>16</v>
      </c>
      <c r="C128" s="29" t="s">
        <v>17</v>
      </c>
      <c r="D128" s="32" t="s">
        <v>155</v>
      </c>
      <c r="E128" s="20" t="s">
        <v>158</v>
      </c>
      <c r="F128" s="20">
        <v>0.38</v>
      </c>
      <c r="G128" s="20">
        <v>0.44</v>
      </c>
      <c r="H128" s="20">
        <v>4.1399999999999997</v>
      </c>
      <c r="I128" s="20">
        <v>0.36</v>
      </c>
      <c r="J128" s="20">
        <v>0.11</v>
      </c>
      <c r="K128" s="20">
        <v>5.4200999999999997</v>
      </c>
      <c r="L128" s="16"/>
      <c r="M128" s="16"/>
      <c r="N128" s="16"/>
      <c r="O128" s="16"/>
      <c r="P128" s="16"/>
      <c r="Q128" s="16"/>
      <c r="R128" s="16"/>
      <c r="S128" s="22"/>
      <c r="T128" s="190"/>
    </row>
    <row r="129" spans="1:20" ht="40.200000000000003" hidden="1" customHeight="1" thickBot="1">
      <c r="A129" s="58" t="str">
        <f t="shared" si="1"/>
        <v>ss2</v>
      </c>
      <c r="B129" s="29" t="s">
        <v>16</v>
      </c>
      <c r="C129" s="29" t="s">
        <v>17</v>
      </c>
      <c r="D129" s="32" t="s">
        <v>155</v>
      </c>
      <c r="E129" s="20" t="s">
        <v>159</v>
      </c>
      <c r="F129" s="20">
        <v>0.38</v>
      </c>
      <c r="G129" s="20">
        <v>0.28999999999999998</v>
      </c>
      <c r="H129" s="20">
        <v>4.1399999999999997</v>
      </c>
      <c r="I129" s="20">
        <v>0.36</v>
      </c>
      <c r="J129" s="20">
        <v>0.2</v>
      </c>
      <c r="K129" s="20">
        <v>5.3670999999999998</v>
      </c>
      <c r="L129" s="16"/>
      <c r="M129" s="16"/>
      <c r="N129" s="16"/>
      <c r="O129" s="16"/>
      <c r="P129" s="16"/>
      <c r="Q129" s="16"/>
      <c r="R129" s="16"/>
      <c r="S129" s="22"/>
      <c r="T129" s="190"/>
    </row>
    <row r="130" spans="1:20" ht="27" hidden="1" customHeight="1" thickBot="1">
      <c r="A130" s="58" t="str">
        <f t="shared" si="1"/>
        <v>商1</v>
      </c>
      <c r="B130" s="29" t="s">
        <v>16</v>
      </c>
      <c r="C130" s="29" t="s">
        <v>17</v>
      </c>
      <c r="D130" s="32" t="s">
        <v>155</v>
      </c>
      <c r="E130" s="20" t="s">
        <v>160</v>
      </c>
      <c r="F130" s="20">
        <v>0.38</v>
      </c>
      <c r="G130" s="20">
        <v>0.25</v>
      </c>
      <c r="H130" s="20">
        <v>4.1399999999999997</v>
      </c>
      <c r="I130" s="20">
        <v>0.36</v>
      </c>
      <c r="J130" s="20">
        <v>0.2</v>
      </c>
      <c r="K130" s="20">
        <v>5.3244999999999996</v>
      </c>
      <c r="L130" s="16"/>
      <c r="M130" s="16"/>
      <c r="N130" s="16"/>
      <c r="O130" s="16"/>
      <c r="P130" s="16"/>
      <c r="Q130" s="16"/>
      <c r="R130" s="16"/>
      <c r="S130" s="22"/>
      <c r="T130" s="190"/>
    </row>
    <row r="131" spans="1:20" ht="40.200000000000003" hidden="1" customHeight="1" thickBot="1">
      <c r="A131" s="58" t="str">
        <f t="shared" si="1"/>
        <v>甲12</v>
      </c>
      <c r="B131" s="29" t="s">
        <v>16</v>
      </c>
      <c r="C131" s="29" t="s">
        <v>17</v>
      </c>
      <c r="D131" s="32" t="s">
        <v>155</v>
      </c>
      <c r="E131" s="20" t="s">
        <v>161</v>
      </c>
      <c r="F131" s="20">
        <v>0.38</v>
      </c>
      <c r="G131" s="20">
        <v>0.16</v>
      </c>
      <c r="H131" s="20">
        <v>4.1399999999999997</v>
      </c>
      <c r="I131" s="20">
        <v>0.36</v>
      </c>
      <c r="J131" s="20">
        <v>0.21</v>
      </c>
      <c r="K131" s="20">
        <v>5.2533000000000003</v>
      </c>
      <c r="L131" s="16"/>
      <c r="M131" s="16"/>
      <c r="N131" s="16"/>
      <c r="O131" s="16"/>
      <c r="P131" s="16"/>
      <c r="Q131" s="16"/>
      <c r="R131" s="16"/>
      <c r="S131" s="22"/>
      <c r="T131" s="190"/>
    </row>
    <row r="132" spans="1:20" ht="40.200000000000003" hidden="1" customHeight="1" thickBot="1">
      <c r="A132" s="58" t="str">
        <f t="shared" si="1"/>
        <v>商商2</v>
      </c>
      <c r="B132" s="29" t="s">
        <v>16</v>
      </c>
      <c r="C132" s="29" t="s">
        <v>17</v>
      </c>
      <c r="D132" s="32" t="s">
        <v>155</v>
      </c>
      <c r="E132" s="20" t="s">
        <v>162</v>
      </c>
      <c r="F132" s="20">
        <v>0.38</v>
      </c>
      <c r="G132" s="20">
        <v>0.2</v>
      </c>
      <c r="H132" s="20">
        <v>4.1399999999999997</v>
      </c>
      <c r="I132" s="20">
        <v>0.36</v>
      </c>
      <c r="J132" s="20">
        <v>0.11</v>
      </c>
      <c r="K132" s="20">
        <v>5.1904000000000003</v>
      </c>
      <c r="L132" s="16"/>
      <c r="M132" s="16"/>
      <c r="N132" s="16"/>
      <c r="O132" s="16"/>
      <c r="P132" s="16"/>
      <c r="Q132" s="16"/>
      <c r="R132" s="16"/>
      <c r="S132" s="22"/>
      <c r="T132" s="190"/>
    </row>
    <row r="133" spans="1:20" ht="40.200000000000003" hidden="1" customHeight="1" thickBot="1">
      <c r="A133" s="58" t="str">
        <f t="shared" si="1"/>
        <v>商务222</v>
      </c>
      <c r="B133" s="29" t="s">
        <v>16</v>
      </c>
      <c r="C133" s="29" t="s">
        <v>17</v>
      </c>
      <c r="D133" s="32" t="s">
        <v>155</v>
      </c>
      <c r="E133" s="20" t="s">
        <v>163</v>
      </c>
      <c r="F133" s="20">
        <v>0.38</v>
      </c>
      <c r="G133" s="20">
        <v>0.02</v>
      </c>
      <c r="H133" s="20">
        <v>4.1399999999999997</v>
      </c>
      <c r="I133" s="20">
        <v>0.36</v>
      </c>
      <c r="J133" s="20">
        <v>0.22</v>
      </c>
      <c r="K133" s="20">
        <v>5.1167999999999996</v>
      </c>
      <c r="L133" s="16"/>
      <c r="M133" s="16"/>
      <c r="N133" s="16"/>
      <c r="O133" s="16"/>
      <c r="P133" s="16"/>
      <c r="Q133" s="16"/>
      <c r="R133" s="16"/>
      <c r="S133" s="22"/>
      <c r="T133" s="190"/>
    </row>
    <row r="134" spans="1:20" ht="53.4" hidden="1" customHeight="1" thickBot="1">
      <c r="A134" s="58" t="str">
        <f t="shared" si="1"/>
        <v>商二</v>
      </c>
      <c r="B134" s="29" t="s">
        <v>16</v>
      </c>
      <c r="C134" s="29" t="s">
        <v>17</v>
      </c>
      <c r="D134" s="32" t="s">
        <v>155</v>
      </c>
      <c r="E134" s="20" t="s">
        <v>164</v>
      </c>
      <c r="F134" s="20">
        <v>0.38</v>
      </c>
      <c r="G134" s="20">
        <v>0</v>
      </c>
      <c r="H134" s="20">
        <v>4.1399999999999997</v>
      </c>
      <c r="I134" s="20">
        <v>0.36</v>
      </c>
      <c r="J134" s="20">
        <v>0.22</v>
      </c>
      <c r="K134" s="20">
        <v>5.0989000000000004</v>
      </c>
      <c r="L134" s="16"/>
      <c r="M134" s="16"/>
      <c r="N134" s="16"/>
      <c r="O134" s="16"/>
      <c r="P134" s="16"/>
      <c r="Q134" s="16"/>
      <c r="R134" s="16"/>
      <c r="S134" s="22"/>
      <c r="T134" s="190"/>
    </row>
    <row r="135" spans="1:20" ht="27" hidden="1" customHeight="1" thickBot="1">
      <c r="A135" s="58" t="str">
        <f t="shared" si="1"/>
        <v>22312</v>
      </c>
      <c r="B135" s="29" t="s">
        <v>16</v>
      </c>
      <c r="C135" s="29" t="s">
        <v>17</v>
      </c>
      <c r="D135" s="32" t="s">
        <v>155</v>
      </c>
      <c r="E135" s="20" t="s">
        <v>165</v>
      </c>
      <c r="F135" s="20">
        <v>0.38</v>
      </c>
      <c r="G135" s="20">
        <v>1.72</v>
      </c>
      <c r="H135" s="20">
        <v>1.86</v>
      </c>
      <c r="I135" s="20">
        <v>0.71</v>
      </c>
      <c r="J135" s="20">
        <v>0.23</v>
      </c>
      <c r="K135" s="20">
        <v>4.9154</v>
      </c>
      <c r="L135" s="16"/>
      <c r="M135" s="16"/>
      <c r="N135" s="16"/>
      <c r="O135" s="16"/>
      <c r="P135" s="16"/>
      <c r="Q135" s="16"/>
      <c r="R135" s="16"/>
      <c r="S135" s="22"/>
      <c r="T135" s="190"/>
    </row>
    <row r="136" spans="1:20" ht="27" hidden="1" customHeight="1" thickBot="1">
      <c r="A136" s="58" t="str">
        <f t="shared" si="1"/>
        <v>商113</v>
      </c>
      <c r="B136" s="29" t="s">
        <v>16</v>
      </c>
      <c r="C136" s="29" t="s">
        <v>17</v>
      </c>
      <c r="D136" s="32" t="s">
        <v>155</v>
      </c>
      <c r="E136" s="20" t="s">
        <v>166</v>
      </c>
      <c r="F136" s="20">
        <v>0.4</v>
      </c>
      <c r="G136" s="20">
        <v>1.44</v>
      </c>
      <c r="H136" s="20">
        <v>1.24</v>
      </c>
      <c r="I136" s="20">
        <v>0.71</v>
      </c>
      <c r="J136" s="20">
        <v>0.24</v>
      </c>
      <c r="K136" s="20">
        <v>4.0399000000000003</v>
      </c>
      <c r="L136" s="16"/>
      <c r="M136" s="16"/>
      <c r="N136" s="16"/>
      <c r="O136" s="16"/>
      <c r="P136" s="16"/>
      <c r="Q136" s="16"/>
      <c r="R136" s="16"/>
      <c r="S136" s="22"/>
      <c r="T136" s="190"/>
    </row>
    <row r="137" spans="1:20" ht="40.200000000000003" hidden="1" customHeight="1" thickBot="1">
      <c r="A137" s="58" t="str">
        <f t="shared" si="1"/>
        <v>商商1</v>
      </c>
      <c r="B137" s="29" t="s">
        <v>16</v>
      </c>
      <c r="C137" s="29" t="s">
        <v>17</v>
      </c>
      <c r="D137" s="32" t="s">
        <v>155</v>
      </c>
      <c r="E137" s="20" t="s">
        <v>167</v>
      </c>
      <c r="F137" s="20">
        <v>0.38</v>
      </c>
      <c r="G137" s="20">
        <v>0.63</v>
      </c>
      <c r="H137" s="20">
        <v>1.24</v>
      </c>
      <c r="I137" s="20">
        <v>0.36</v>
      </c>
      <c r="J137" s="20">
        <v>0.2</v>
      </c>
      <c r="K137" s="20">
        <v>2.8102</v>
      </c>
      <c r="L137" s="16"/>
      <c r="M137" s="16"/>
      <c r="N137" s="16"/>
      <c r="O137" s="16"/>
      <c r="P137" s="16"/>
      <c r="Q137" s="16"/>
      <c r="R137" s="16"/>
      <c r="S137" s="22"/>
      <c r="T137" s="190"/>
    </row>
    <row r="138" spans="1:20" ht="53.4" hidden="1" customHeight="1" thickBot="1">
      <c r="A138" s="58" t="str">
        <f t="shared" si="1"/>
        <v>sw113</v>
      </c>
      <c r="B138" s="29" t="s">
        <v>16</v>
      </c>
      <c r="C138" s="29" t="s">
        <v>17</v>
      </c>
      <c r="D138" s="32" t="s">
        <v>155</v>
      </c>
      <c r="E138" s="20" t="s">
        <v>168</v>
      </c>
      <c r="F138" s="20">
        <v>0.38</v>
      </c>
      <c r="G138" s="20">
        <v>0.63</v>
      </c>
      <c r="H138" s="20">
        <v>1.24</v>
      </c>
      <c r="I138" s="20">
        <v>0.36</v>
      </c>
      <c r="J138" s="20">
        <v>0.19</v>
      </c>
      <c r="K138" s="20">
        <v>2.7995000000000001</v>
      </c>
      <c r="L138" s="16"/>
      <c r="M138" s="16"/>
      <c r="N138" s="16"/>
      <c r="O138" s="16"/>
      <c r="P138" s="16"/>
      <c r="Q138" s="16"/>
      <c r="R138" s="16"/>
      <c r="S138" s="22"/>
      <c r="T138" s="190"/>
    </row>
    <row r="139" spans="1:20" ht="53.4" hidden="1" customHeight="1" thickBot="1">
      <c r="A139" s="58" t="str">
        <f t="shared" si="1"/>
        <v>商一</v>
      </c>
      <c r="B139" s="29" t="s">
        <v>16</v>
      </c>
      <c r="C139" s="29" t="s">
        <v>17</v>
      </c>
      <c r="D139" s="32" t="s">
        <v>155</v>
      </c>
      <c r="E139" s="20" t="s">
        <v>169</v>
      </c>
      <c r="F139" s="20">
        <v>0.38</v>
      </c>
      <c r="G139" s="20">
        <v>0.56999999999999995</v>
      </c>
      <c r="H139" s="20">
        <v>1.24</v>
      </c>
      <c r="I139" s="20">
        <v>0.36</v>
      </c>
      <c r="J139" s="20">
        <v>0.18</v>
      </c>
      <c r="K139" s="20">
        <v>2.7292999999999998</v>
      </c>
      <c r="L139" s="16"/>
      <c r="M139" s="16"/>
      <c r="N139" s="16"/>
      <c r="O139" s="16"/>
      <c r="P139" s="16"/>
      <c r="Q139" s="16"/>
      <c r="R139" s="16"/>
      <c r="S139" s="22"/>
      <c r="T139" s="190"/>
    </row>
    <row r="140" spans="1:20" ht="40.200000000000003" hidden="1" customHeight="1" thickBot="1">
      <c r="A140" s="58" t="str">
        <f t="shared" si="1"/>
        <v>商务01</v>
      </c>
      <c r="B140" s="29" t="s">
        <v>16</v>
      </c>
      <c r="C140" s="29" t="s">
        <v>17</v>
      </c>
      <c r="D140" s="32" t="s">
        <v>155</v>
      </c>
      <c r="E140" s="20" t="s">
        <v>170</v>
      </c>
      <c r="F140" s="20">
        <v>0.38</v>
      </c>
      <c r="G140" s="20">
        <v>0.55000000000000004</v>
      </c>
      <c r="H140" s="20">
        <v>1.24</v>
      </c>
      <c r="I140" s="20">
        <v>0.36</v>
      </c>
      <c r="J140" s="20">
        <v>0.18</v>
      </c>
      <c r="K140" s="20">
        <v>2.7139000000000002</v>
      </c>
      <c r="L140" s="16"/>
      <c r="M140" s="16"/>
      <c r="N140" s="16"/>
      <c r="O140" s="16"/>
      <c r="P140" s="16"/>
      <c r="Q140" s="16"/>
      <c r="R140" s="16"/>
      <c r="S140" s="22"/>
      <c r="T140" s="190"/>
    </row>
    <row r="141" spans="1:20" ht="53.4" hidden="1" customHeight="1" thickBot="1">
      <c r="A141" s="58" t="str">
        <f t="shared" ref="A141:A204" si="2">SUBSTITUTE(MID(E141,1,FIND("(",E141)-2)," ","")</f>
        <v>sss1</v>
      </c>
      <c r="B141" s="29" t="s">
        <v>16</v>
      </c>
      <c r="C141" s="29" t="s">
        <v>17</v>
      </c>
      <c r="D141" s="32" t="s">
        <v>155</v>
      </c>
      <c r="E141" s="20" t="s">
        <v>171</v>
      </c>
      <c r="F141" s="20">
        <v>0.38</v>
      </c>
      <c r="G141" s="20">
        <v>0.52</v>
      </c>
      <c r="H141" s="20">
        <v>1.24</v>
      </c>
      <c r="I141" s="20">
        <v>0.36</v>
      </c>
      <c r="J141" s="20">
        <v>0.21</v>
      </c>
      <c r="K141" s="20">
        <v>2.7103999999999999</v>
      </c>
      <c r="L141" s="16"/>
      <c r="M141" s="16"/>
      <c r="N141" s="16"/>
      <c r="O141" s="16"/>
      <c r="P141" s="16"/>
      <c r="Q141" s="16"/>
      <c r="R141" s="16"/>
      <c r="S141" s="22"/>
      <c r="T141" s="190"/>
    </row>
    <row r="142" spans="1:20" ht="40.200000000000003" hidden="1" customHeight="1" thickBot="1">
      <c r="A142" s="58" t="str">
        <f t="shared" si="2"/>
        <v>甲11</v>
      </c>
      <c r="B142" s="29" t="s">
        <v>16</v>
      </c>
      <c r="C142" s="29" t="s">
        <v>17</v>
      </c>
      <c r="D142" s="32" t="s">
        <v>155</v>
      </c>
      <c r="E142" s="20" t="s">
        <v>172</v>
      </c>
      <c r="F142" s="20">
        <v>0.38</v>
      </c>
      <c r="G142" s="20">
        <v>0.52</v>
      </c>
      <c r="H142" s="20">
        <v>1.24</v>
      </c>
      <c r="I142" s="20">
        <v>0.36</v>
      </c>
      <c r="J142" s="20">
        <v>0.19</v>
      </c>
      <c r="K142" s="20">
        <v>2.6966000000000001</v>
      </c>
      <c r="L142" s="16"/>
      <c r="M142" s="16"/>
      <c r="N142" s="16"/>
      <c r="O142" s="16"/>
      <c r="P142" s="16"/>
      <c r="Q142" s="16"/>
      <c r="R142" s="16"/>
      <c r="S142" s="22"/>
      <c r="T142" s="190"/>
    </row>
    <row r="143" spans="1:20" ht="40.200000000000003" thickBot="1">
      <c r="A143" s="58" t="str">
        <f t="shared" si="2"/>
        <v>商梅1</v>
      </c>
      <c r="B143" s="29" t="s">
        <v>16</v>
      </c>
      <c r="C143" s="29" t="s">
        <v>17</v>
      </c>
      <c r="D143" s="32" t="s">
        <v>155</v>
      </c>
      <c r="E143" s="21" t="s">
        <v>173</v>
      </c>
      <c r="F143" s="20">
        <v>0.38</v>
      </c>
      <c r="G143" s="20">
        <v>0.51</v>
      </c>
      <c r="H143" s="20">
        <v>1.24</v>
      </c>
      <c r="I143" s="20">
        <v>0.36</v>
      </c>
      <c r="J143" s="20">
        <v>0.2</v>
      </c>
      <c r="K143" s="20">
        <v>2.6894</v>
      </c>
      <c r="L143" s="16"/>
      <c r="M143" s="16"/>
      <c r="N143" s="16"/>
      <c r="O143" s="16"/>
      <c r="P143" s="16"/>
      <c r="Q143" s="16"/>
      <c r="R143" s="16"/>
      <c r="S143" s="22"/>
      <c r="T143" s="190"/>
    </row>
    <row r="144" spans="1:20" ht="27" hidden="1" customHeight="1" thickBot="1">
      <c r="A144" s="58" t="str">
        <f t="shared" si="2"/>
        <v>S1</v>
      </c>
      <c r="B144" s="29" t="s">
        <v>16</v>
      </c>
      <c r="C144" s="29" t="s">
        <v>17</v>
      </c>
      <c r="D144" s="32" t="s">
        <v>155</v>
      </c>
      <c r="E144" s="20" t="s">
        <v>174</v>
      </c>
      <c r="F144" s="20">
        <v>0.38</v>
      </c>
      <c r="G144" s="20">
        <v>0.51</v>
      </c>
      <c r="H144" s="20">
        <v>1.24</v>
      </c>
      <c r="I144" s="20">
        <v>0.36</v>
      </c>
      <c r="J144" s="20">
        <v>0.19</v>
      </c>
      <c r="K144" s="20">
        <v>2.6793</v>
      </c>
      <c r="L144" s="16"/>
      <c r="M144" s="16"/>
      <c r="N144" s="16"/>
      <c r="O144" s="16"/>
      <c r="P144" s="16"/>
      <c r="Q144" s="16"/>
      <c r="R144" s="16"/>
      <c r="S144" s="22"/>
      <c r="T144" s="190"/>
    </row>
    <row r="145" spans="1:20" ht="53.4" hidden="1" customHeight="1" thickBot="1">
      <c r="A145" s="58" t="str">
        <f t="shared" si="2"/>
        <v>商务S1</v>
      </c>
      <c r="B145" s="29" t="s">
        <v>16</v>
      </c>
      <c r="C145" s="29" t="s">
        <v>17</v>
      </c>
      <c r="D145" s="32" t="s">
        <v>155</v>
      </c>
      <c r="E145" s="20" t="s">
        <v>175</v>
      </c>
      <c r="F145" s="20">
        <v>0.38</v>
      </c>
      <c r="G145" s="20">
        <v>0.45</v>
      </c>
      <c r="H145" s="20">
        <v>1.24</v>
      </c>
      <c r="I145" s="20">
        <v>0.36</v>
      </c>
      <c r="J145" s="20">
        <v>0.19</v>
      </c>
      <c r="K145" s="20">
        <v>2.6217999999999999</v>
      </c>
      <c r="L145" s="16"/>
      <c r="M145" s="16"/>
      <c r="N145" s="16"/>
      <c r="O145" s="16"/>
      <c r="P145" s="16"/>
      <c r="Q145" s="16"/>
      <c r="R145" s="16"/>
      <c r="S145" s="22"/>
      <c r="T145" s="190"/>
    </row>
    <row r="146" spans="1:20" ht="40.200000000000003" hidden="1" customHeight="1" thickBot="1">
      <c r="A146" s="58" t="str">
        <f t="shared" si="2"/>
        <v>SW1</v>
      </c>
      <c r="B146" s="29" t="s">
        <v>16</v>
      </c>
      <c r="C146" s="29" t="s">
        <v>17</v>
      </c>
      <c r="D146" s="32" t="s">
        <v>155</v>
      </c>
      <c r="E146" s="20" t="s">
        <v>176</v>
      </c>
      <c r="F146" s="20">
        <v>0.38</v>
      </c>
      <c r="G146" s="20">
        <v>0.43</v>
      </c>
      <c r="H146" s="20">
        <v>1.24</v>
      </c>
      <c r="I146" s="20">
        <v>0.36</v>
      </c>
      <c r="J146" s="20">
        <v>0.19</v>
      </c>
      <c r="K146" s="20">
        <v>2.6021999999999998</v>
      </c>
      <c r="L146" s="16"/>
      <c r="M146" s="16"/>
      <c r="N146" s="16"/>
      <c r="O146" s="16"/>
      <c r="P146" s="16"/>
      <c r="Q146" s="16"/>
      <c r="R146" s="16"/>
      <c r="S146" s="22"/>
      <c r="T146" s="190"/>
    </row>
    <row r="147" spans="1:20" ht="40.200000000000003" hidden="1" customHeight="1" thickBot="1">
      <c r="A147" s="58" t="str">
        <f t="shared" si="2"/>
        <v>商琴1</v>
      </c>
      <c r="B147" s="29" t="s">
        <v>16</v>
      </c>
      <c r="C147" s="29" t="s">
        <v>17</v>
      </c>
      <c r="D147" s="32" t="s">
        <v>155</v>
      </c>
      <c r="E147" s="20" t="s">
        <v>177</v>
      </c>
      <c r="F147" s="20">
        <v>0.38</v>
      </c>
      <c r="G147" s="20">
        <v>0.35</v>
      </c>
      <c r="H147" s="20">
        <v>1.24</v>
      </c>
      <c r="I147" s="20">
        <v>0.36</v>
      </c>
      <c r="J147" s="20">
        <v>0.17</v>
      </c>
      <c r="K147" s="20">
        <v>2.5068999999999999</v>
      </c>
      <c r="L147" s="16"/>
      <c r="M147" s="16"/>
      <c r="N147" s="16"/>
      <c r="O147" s="16"/>
      <c r="P147" s="16"/>
      <c r="Q147" s="16"/>
      <c r="R147" s="16"/>
      <c r="S147" s="22"/>
      <c r="T147" s="190"/>
    </row>
    <row r="148" spans="1:20" ht="40.200000000000003" hidden="1" customHeight="1" thickBot="1">
      <c r="A148" s="58" t="str">
        <f t="shared" si="2"/>
        <v>商务111</v>
      </c>
      <c r="B148" s="29" t="s">
        <v>16</v>
      </c>
      <c r="C148" s="29" t="s">
        <v>17</v>
      </c>
      <c r="D148" s="32" t="s">
        <v>155</v>
      </c>
      <c r="E148" s="20" t="s">
        <v>178</v>
      </c>
      <c r="F148" s="20">
        <v>0.38</v>
      </c>
      <c r="G148" s="20">
        <v>0.15</v>
      </c>
      <c r="H148" s="20">
        <v>1.24</v>
      </c>
      <c r="I148" s="20">
        <v>0.36</v>
      </c>
      <c r="J148" s="20">
        <v>0.17</v>
      </c>
      <c r="K148" s="20">
        <v>2.3027000000000002</v>
      </c>
      <c r="L148" s="16"/>
      <c r="M148" s="16"/>
      <c r="N148" s="16"/>
      <c r="O148" s="16"/>
      <c r="P148" s="16"/>
      <c r="Q148" s="16"/>
      <c r="R148" s="16"/>
      <c r="S148" s="22"/>
      <c r="T148" s="190"/>
    </row>
    <row r="149" spans="1:20" ht="40.200000000000003" hidden="1" customHeight="1" thickBot="1">
      <c r="A149" s="58" t="str">
        <f t="shared" si="2"/>
        <v>商务one</v>
      </c>
      <c r="B149" s="29" t="s">
        <v>16</v>
      </c>
      <c r="C149" s="29" t="s">
        <v>17</v>
      </c>
      <c r="D149" s="32" t="s">
        <v>155</v>
      </c>
      <c r="E149" s="20" t="s">
        <v>179</v>
      </c>
      <c r="F149" s="20">
        <v>0.38</v>
      </c>
      <c r="G149" s="20">
        <v>0.14000000000000001</v>
      </c>
      <c r="H149" s="20">
        <v>1.24</v>
      </c>
      <c r="I149" s="20">
        <v>0.36</v>
      </c>
      <c r="J149" s="20">
        <v>0.17</v>
      </c>
      <c r="K149" s="20">
        <v>2.2921</v>
      </c>
      <c r="L149" s="16"/>
      <c r="M149" s="16"/>
      <c r="N149" s="16"/>
      <c r="O149" s="16"/>
      <c r="P149" s="16"/>
      <c r="Q149" s="16"/>
      <c r="R149" s="16"/>
      <c r="S149" s="22"/>
      <c r="T149" s="190"/>
    </row>
    <row r="150" spans="1:20" ht="40.200000000000003" hidden="1" customHeight="1" thickBot="1">
      <c r="A150" s="58" t="str">
        <f t="shared" si="2"/>
        <v>ss1</v>
      </c>
      <c r="B150" s="29" t="s">
        <v>16</v>
      </c>
      <c r="C150" s="29" t="s">
        <v>17</v>
      </c>
      <c r="D150" s="32" t="s">
        <v>155</v>
      </c>
      <c r="E150" s="20" t="s">
        <v>180</v>
      </c>
      <c r="F150" s="20">
        <v>0.38</v>
      </c>
      <c r="G150" s="20">
        <v>0.13</v>
      </c>
      <c r="H150" s="20">
        <v>1.24</v>
      </c>
      <c r="I150" s="20">
        <v>0.36</v>
      </c>
      <c r="J150" s="20">
        <v>0.15</v>
      </c>
      <c r="K150" s="20">
        <v>2.2650000000000001</v>
      </c>
      <c r="L150" s="16"/>
      <c r="M150" s="16"/>
      <c r="N150" s="16"/>
      <c r="O150" s="16"/>
      <c r="P150" s="16"/>
      <c r="Q150" s="16"/>
      <c r="R150" s="16"/>
      <c r="S150" s="22"/>
      <c r="T150" s="190"/>
    </row>
    <row r="151" spans="1:20" ht="27" hidden="1" customHeight="1" thickBot="1">
      <c r="A151" s="58" t="str">
        <f t="shared" si="2"/>
        <v>商2</v>
      </c>
      <c r="B151" s="29" t="s">
        <v>16</v>
      </c>
      <c r="C151" s="29" t="s">
        <v>17</v>
      </c>
      <c r="D151" s="32" t="s">
        <v>155</v>
      </c>
      <c r="E151" s="20" t="s">
        <v>181</v>
      </c>
      <c r="F151" s="20">
        <v>0.38</v>
      </c>
      <c r="G151" s="20">
        <v>0</v>
      </c>
      <c r="H151" s="20">
        <v>1.24</v>
      </c>
      <c r="I151" s="20">
        <v>0.36</v>
      </c>
      <c r="J151" s="20">
        <v>0.14000000000000001</v>
      </c>
      <c r="K151" s="20">
        <v>2.1179000000000001</v>
      </c>
      <c r="L151" s="16"/>
      <c r="M151" s="16"/>
      <c r="N151" s="16"/>
      <c r="O151" s="16"/>
      <c r="P151" s="16"/>
      <c r="Q151" s="16"/>
      <c r="R151" s="16"/>
      <c r="S151" s="22"/>
      <c r="T151" s="190"/>
    </row>
    <row r="152" spans="1:20" ht="27" hidden="1" customHeight="1" thickBot="1">
      <c r="A152" s="58" t="str">
        <f t="shared" si="2"/>
        <v>老112</v>
      </c>
      <c r="B152" s="29" t="s">
        <v>22</v>
      </c>
      <c r="C152" s="29" t="s">
        <v>17</v>
      </c>
      <c r="D152" s="31" t="s">
        <v>38</v>
      </c>
      <c r="E152" s="20" t="s">
        <v>39</v>
      </c>
      <c r="F152" s="20">
        <v>1.72</v>
      </c>
      <c r="G152" s="20">
        <v>1.99</v>
      </c>
      <c r="H152" s="20">
        <v>0.76</v>
      </c>
      <c r="I152" s="20">
        <v>0.67</v>
      </c>
      <c r="J152" s="20">
        <v>0.28000000000000003</v>
      </c>
      <c r="K152" s="20">
        <v>5.4119999999999999</v>
      </c>
      <c r="L152" s="16"/>
      <c r="M152" s="16"/>
      <c r="N152" s="16"/>
      <c r="O152" s="16"/>
      <c r="P152" s="16"/>
      <c r="Q152" s="16"/>
      <c r="R152" s="16"/>
      <c r="S152" s="22"/>
      <c r="T152" s="190"/>
    </row>
    <row r="153" spans="1:20" ht="40.200000000000003" hidden="1" customHeight="1" thickBot="1">
      <c r="A153" s="58" t="str">
        <f t="shared" si="2"/>
        <v>老画2</v>
      </c>
      <c r="B153" s="29" t="s">
        <v>22</v>
      </c>
      <c r="C153" s="29" t="s">
        <v>17</v>
      </c>
      <c r="D153" s="31" t="s">
        <v>38</v>
      </c>
      <c r="E153" s="20" t="s">
        <v>40</v>
      </c>
      <c r="F153" s="20">
        <v>1.72</v>
      </c>
      <c r="G153" s="20">
        <v>0.84</v>
      </c>
      <c r="H153" s="20">
        <v>1.0900000000000001</v>
      </c>
      <c r="I153" s="20">
        <v>0.33</v>
      </c>
      <c r="J153" s="20">
        <v>0.22</v>
      </c>
      <c r="K153" s="20">
        <v>4.2058999999999997</v>
      </c>
      <c r="L153" s="16"/>
      <c r="M153" s="16"/>
      <c r="N153" s="16"/>
      <c r="O153" s="16"/>
      <c r="P153" s="16"/>
      <c r="Q153" s="16"/>
      <c r="R153" s="16"/>
      <c r="S153" s="22"/>
      <c r="T153" s="190"/>
    </row>
    <row r="154" spans="1:20" ht="27" hidden="1" customHeight="1" thickBot="1">
      <c r="A154" s="58" t="str">
        <f t="shared" si="2"/>
        <v>L1</v>
      </c>
      <c r="B154" s="29" t="s">
        <v>22</v>
      </c>
      <c r="C154" s="29" t="s">
        <v>17</v>
      </c>
      <c r="D154" s="31" t="s">
        <v>38</v>
      </c>
      <c r="E154" s="20" t="s">
        <v>41</v>
      </c>
      <c r="F154" s="20">
        <v>1.72</v>
      </c>
      <c r="G154" s="20">
        <v>0.68</v>
      </c>
      <c r="H154" s="20">
        <v>1.1200000000000001</v>
      </c>
      <c r="I154" s="20">
        <v>0.33</v>
      </c>
      <c r="J154" s="20">
        <v>0.18</v>
      </c>
      <c r="K154" s="20">
        <v>4.0427999999999997</v>
      </c>
      <c r="L154" s="16"/>
      <c r="M154" s="16"/>
      <c r="N154" s="16"/>
      <c r="O154" s="16"/>
      <c r="P154" s="16"/>
      <c r="Q154" s="16"/>
      <c r="R154" s="16"/>
      <c r="S154" s="22"/>
      <c r="T154" s="190"/>
    </row>
    <row r="155" spans="1:20" ht="40.200000000000003" hidden="1" thickBot="1">
      <c r="A155" s="58" t="str">
        <f t="shared" si="2"/>
        <v>老松1</v>
      </c>
      <c r="B155" s="29" t="s">
        <v>22</v>
      </c>
      <c r="C155" s="29" t="s">
        <v>17</v>
      </c>
      <c r="D155" s="31" t="s">
        <v>38</v>
      </c>
      <c r="E155" s="21" t="s">
        <v>42</v>
      </c>
      <c r="F155" s="20">
        <v>1.72</v>
      </c>
      <c r="G155" s="20">
        <v>0.6</v>
      </c>
      <c r="H155" s="20">
        <v>1.0900000000000001</v>
      </c>
      <c r="I155" s="20">
        <v>0.33</v>
      </c>
      <c r="J155" s="20">
        <v>0.22</v>
      </c>
      <c r="K155" s="20">
        <v>3.9605000000000001</v>
      </c>
      <c r="L155" s="16"/>
      <c r="M155" s="16"/>
      <c r="N155" s="16"/>
      <c r="O155" s="16"/>
      <c r="P155" s="16"/>
      <c r="Q155" s="16"/>
      <c r="R155" s="16"/>
      <c r="S155" s="22"/>
      <c r="T155" s="190"/>
    </row>
    <row r="156" spans="1:20" ht="53.4" hidden="1" customHeight="1" thickBot="1">
      <c r="A156" s="58" t="str">
        <f t="shared" si="2"/>
        <v>lll1</v>
      </c>
      <c r="B156" s="29" t="s">
        <v>22</v>
      </c>
      <c r="C156" s="29" t="s">
        <v>17</v>
      </c>
      <c r="D156" s="31" t="s">
        <v>38</v>
      </c>
      <c r="E156" s="20" t="s">
        <v>182</v>
      </c>
      <c r="F156" s="20">
        <v>1.72</v>
      </c>
      <c r="G156" s="20">
        <v>0.27</v>
      </c>
      <c r="H156" s="20">
        <v>1.0900000000000001</v>
      </c>
      <c r="I156" s="20">
        <v>0.33</v>
      </c>
      <c r="J156" s="20">
        <v>0.23</v>
      </c>
      <c r="K156" s="20">
        <v>3.6389</v>
      </c>
      <c r="L156" s="16"/>
      <c r="M156" s="16"/>
      <c r="N156" s="16"/>
      <c r="O156" s="16"/>
      <c r="P156" s="16"/>
      <c r="Q156" s="16"/>
      <c r="R156" s="16"/>
      <c r="S156" s="22"/>
      <c r="T156" s="190"/>
    </row>
    <row r="157" spans="1:20" ht="40.200000000000003" hidden="1" customHeight="1" thickBot="1">
      <c r="A157" s="58" t="str">
        <f t="shared" si="2"/>
        <v>丁12</v>
      </c>
      <c r="B157" s="29" t="s">
        <v>22</v>
      </c>
      <c r="C157" s="29" t="s">
        <v>17</v>
      </c>
      <c r="D157" s="31" t="s">
        <v>38</v>
      </c>
      <c r="E157" s="20" t="s">
        <v>43</v>
      </c>
      <c r="F157" s="20">
        <v>1.72</v>
      </c>
      <c r="G157" s="20">
        <v>0.19</v>
      </c>
      <c r="H157" s="20">
        <v>1.0900000000000001</v>
      </c>
      <c r="I157" s="20">
        <v>0.33</v>
      </c>
      <c r="J157" s="20">
        <v>0.2</v>
      </c>
      <c r="K157" s="20">
        <v>3.5268999999999999</v>
      </c>
      <c r="L157" s="16"/>
      <c r="M157" s="16"/>
      <c r="N157" s="16"/>
      <c r="O157" s="16"/>
      <c r="P157" s="16"/>
      <c r="Q157" s="16"/>
      <c r="R157" s="16"/>
      <c r="S157" s="22"/>
      <c r="T157" s="190"/>
    </row>
    <row r="158" spans="1:20" ht="53.4" hidden="1" customHeight="1" thickBot="1">
      <c r="A158" s="58" t="str">
        <f t="shared" si="2"/>
        <v>l121</v>
      </c>
      <c r="B158" s="29" t="s">
        <v>22</v>
      </c>
      <c r="C158" s="29" t="s">
        <v>17</v>
      </c>
      <c r="D158" s="31" t="s">
        <v>38</v>
      </c>
      <c r="E158" s="20" t="s">
        <v>44</v>
      </c>
      <c r="F158" s="20">
        <v>1.72</v>
      </c>
      <c r="G158" s="20">
        <v>0.15</v>
      </c>
      <c r="H158" s="20">
        <v>1.0900000000000001</v>
      </c>
      <c r="I158" s="20">
        <v>0.33</v>
      </c>
      <c r="J158" s="20">
        <v>0.19</v>
      </c>
      <c r="K158" s="20">
        <v>3.4863</v>
      </c>
      <c r="L158" s="16"/>
      <c r="M158" s="16"/>
      <c r="N158" s="16"/>
      <c r="O158" s="16"/>
      <c r="P158" s="16"/>
      <c r="Q158" s="16"/>
      <c r="R158" s="16"/>
      <c r="S158" s="22"/>
      <c r="T158" s="190"/>
    </row>
    <row r="159" spans="1:20" ht="27" hidden="1" customHeight="1" thickBot="1">
      <c r="A159" s="58" t="str">
        <f t="shared" si="2"/>
        <v>老年A1</v>
      </c>
      <c r="B159" s="29" t="s">
        <v>22</v>
      </c>
      <c r="C159" s="29" t="s">
        <v>17</v>
      </c>
      <c r="D159" s="31" t="s">
        <v>38</v>
      </c>
      <c r="E159" s="20" t="s">
        <v>45</v>
      </c>
      <c r="F159" s="20">
        <v>1.77</v>
      </c>
      <c r="G159" s="20">
        <v>0.06</v>
      </c>
      <c r="H159" s="20">
        <v>1.1200000000000001</v>
      </c>
      <c r="I159" s="20">
        <v>0.33</v>
      </c>
      <c r="J159" s="20">
        <v>0.13</v>
      </c>
      <c r="K159" s="20">
        <v>3.4205999999999999</v>
      </c>
      <c r="L159" s="16"/>
      <c r="M159" s="16"/>
      <c r="N159" s="16"/>
      <c r="O159" s="16"/>
      <c r="P159" s="16"/>
      <c r="Q159" s="16"/>
      <c r="R159" s="16"/>
      <c r="S159" s="22"/>
      <c r="T159" s="190"/>
    </row>
    <row r="160" spans="1:20" ht="40.200000000000003" hidden="1" customHeight="1" thickBot="1">
      <c r="A160" s="58" t="str">
        <f t="shared" si="2"/>
        <v>丁11</v>
      </c>
      <c r="B160" s="29" t="s">
        <v>22</v>
      </c>
      <c r="C160" s="29" t="s">
        <v>17</v>
      </c>
      <c r="D160" s="31" t="s">
        <v>38</v>
      </c>
      <c r="E160" s="20" t="s">
        <v>46</v>
      </c>
      <c r="F160" s="20">
        <v>1.72</v>
      </c>
      <c r="G160" s="20">
        <v>0.1</v>
      </c>
      <c r="H160" s="20">
        <v>1.0900000000000001</v>
      </c>
      <c r="I160" s="20">
        <v>0.33</v>
      </c>
      <c r="J160" s="20">
        <v>0.16</v>
      </c>
      <c r="K160" s="20">
        <v>3.4041000000000001</v>
      </c>
      <c r="L160" s="16"/>
      <c r="M160" s="16"/>
      <c r="N160" s="16"/>
      <c r="O160" s="16"/>
      <c r="P160" s="16"/>
      <c r="Q160" s="16"/>
      <c r="R160" s="16"/>
      <c r="S160" s="22"/>
      <c r="T160" s="190"/>
    </row>
    <row r="161" spans="1:20" ht="27" hidden="1" customHeight="1" thickBot="1">
      <c r="A161" s="58" t="str">
        <f t="shared" si="2"/>
        <v>老</v>
      </c>
      <c r="B161" s="29" t="s">
        <v>22</v>
      </c>
      <c r="C161" s="29" t="s">
        <v>17</v>
      </c>
      <c r="D161" s="31" t="s">
        <v>38</v>
      </c>
      <c r="E161" s="20" t="s">
        <v>47</v>
      </c>
      <c r="F161" s="20">
        <v>1.72</v>
      </c>
      <c r="G161" s="20">
        <v>0.06</v>
      </c>
      <c r="H161" s="20">
        <v>1.0900000000000001</v>
      </c>
      <c r="I161" s="20">
        <v>0.33</v>
      </c>
      <c r="J161" s="20">
        <v>0.17</v>
      </c>
      <c r="K161" s="20">
        <v>3.3700999999999999</v>
      </c>
      <c r="L161" s="16"/>
      <c r="M161" s="16"/>
      <c r="N161" s="16"/>
      <c r="O161" s="16"/>
      <c r="P161" s="16"/>
      <c r="Q161" s="16"/>
      <c r="R161" s="16"/>
      <c r="S161" s="22"/>
      <c r="T161" s="190"/>
    </row>
    <row r="162" spans="1:20" ht="40.200000000000003" hidden="1" customHeight="1" thickBot="1">
      <c r="A162" s="58" t="str">
        <f t="shared" si="2"/>
        <v>LN1</v>
      </c>
      <c r="B162" s="29" t="s">
        <v>22</v>
      </c>
      <c r="C162" s="29" t="s">
        <v>17</v>
      </c>
      <c r="D162" s="31" t="s">
        <v>38</v>
      </c>
      <c r="E162" s="20" t="s">
        <v>49</v>
      </c>
      <c r="F162" s="20">
        <v>1.73</v>
      </c>
      <c r="G162" s="20">
        <v>0</v>
      </c>
      <c r="H162" s="20">
        <v>1.0900000000000001</v>
      </c>
      <c r="I162" s="20">
        <v>0.33</v>
      </c>
      <c r="J162" s="20">
        <v>0.2</v>
      </c>
      <c r="K162" s="20">
        <v>3.3517000000000001</v>
      </c>
      <c r="L162" s="16"/>
      <c r="M162" s="16"/>
      <c r="N162" s="16"/>
      <c r="O162" s="16"/>
      <c r="P162" s="16"/>
      <c r="Q162" s="16"/>
      <c r="R162" s="16"/>
      <c r="S162" s="22"/>
      <c r="T162" s="190"/>
    </row>
    <row r="163" spans="1:20" ht="40.200000000000003" hidden="1" customHeight="1" thickBot="1">
      <c r="A163" s="58" t="str">
        <f t="shared" si="2"/>
        <v>LNN2</v>
      </c>
      <c r="B163" s="29" t="s">
        <v>22</v>
      </c>
      <c r="C163" s="29" t="s">
        <v>17</v>
      </c>
      <c r="D163" s="31" t="s">
        <v>38</v>
      </c>
      <c r="E163" s="20" t="s">
        <v>48</v>
      </c>
      <c r="F163" s="20">
        <v>1.72</v>
      </c>
      <c r="G163" s="20">
        <v>0</v>
      </c>
      <c r="H163" s="20">
        <v>1.1200000000000001</v>
      </c>
      <c r="I163" s="20">
        <v>0.33</v>
      </c>
      <c r="J163" s="20">
        <v>0.17</v>
      </c>
      <c r="K163" s="20">
        <v>3.3443000000000001</v>
      </c>
      <c r="L163" s="16"/>
      <c r="M163" s="16"/>
      <c r="N163" s="16"/>
      <c r="O163" s="16"/>
      <c r="P163" s="16"/>
      <c r="Q163" s="16"/>
      <c r="R163" s="16"/>
      <c r="S163" s="22"/>
      <c r="T163" s="190"/>
    </row>
    <row r="164" spans="1:20" ht="40.200000000000003" hidden="1" customHeight="1" thickBot="1">
      <c r="A164" s="58" t="str">
        <f t="shared" si="2"/>
        <v>LNN1</v>
      </c>
      <c r="B164" s="29" t="s">
        <v>22</v>
      </c>
      <c r="C164" s="29" t="s">
        <v>17</v>
      </c>
      <c r="D164" s="31" t="s">
        <v>38</v>
      </c>
      <c r="E164" s="20" t="s">
        <v>50</v>
      </c>
      <c r="F164" s="20">
        <v>1.72</v>
      </c>
      <c r="G164" s="20">
        <v>0</v>
      </c>
      <c r="H164" s="20">
        <v>1.1200000000000001</v>
      </c>
      <c r="I164" s="20">
        <v>0.33</v>
      </c>
      <c r="J164" s="20">
        <v>0.17</v>
      </c>
      <c r="K164" s="20">
        <v>3.3435000000000001</v>
      </c>
      <c r="L164" s="16"/>
      <c r="M164" s="16"/>
      <c r="N164" s="16"/>
      <c r="O164" s="16"/>
      <c r="P164" s="16"/>
      <c r="Q164" s="16"/>
      <c r="R164" s="16"/>
      <c r="S164" s="22"/>
      <c r="T164" s="190"/>
    </row>
    <row r="165" spans="1:20" ht="40.200000000000003" hidden="1" customHeight="1" thickBot="1">
      <c r="A165" s="58" t="str">
        <f t="shared" si="2"/>
        <v>22老年</v>
      </c>
      <c r="B165" s="29" t="s">
        <v>22</v>
      </c>
      <c r="C165" s="29" t="s">
        <v>17</v>
      </c>
      <c r="D165" s="31" t="s">
        <v>38</v>
      </c>
      <c r="E165" s="20" t="s">
        <v>51</v>
      </c>
      <c r="F165" s="20">
        <v>1.72</v>
      </c>
      <c r="G165" s="20">
        <v>0</v>
      </c>
      <c r="H165" s="20">
        <v>1.0900000000000001</v>
      </c>
      <c r="I165" s="20">
        <v>0.33</v>
      </c>
      <c r="J165" s="20">
        <v>0.19</v>
      </c>
      <c r="K165" s="20">
        <v>3.3268</v>
      </c>
      <c r="L165" s="16"/>
      <c r="M165" s="16"/>
      <c r="N165" s="16"/>
      <c r="O165" s="16"/>
      <c r="P165" s="16"/>
      <c r="Q165" s="16"/>
      <c r="R165" s="16"/>
      <c r="S165" s="22"/>
      <c r="T165" s="190"/>
    </row>
    <row r="166" spans="1:20" ht="40.200000000000003" hidden="1" customHeight="1" thickBot="1">
      <c r="A166" s="58" t="str">
        <f t="shared" si="2"/>
        <v>老老4</v>
      </c>
      <c r="B166" s="29" t="s">
        <v>22</v>
      </c>
      <c r="C166" s="29" t="s">
        <v>17</v>
      </c>
      <c r="D166" s="31" t="s">
        <v>38</v>
      </c>
      <c r="E166" s="20" t="s">
        <v>52</v>
      </c>
      <c r="F166" s="20">
        <v>1.72</v>
      </c>
      <c r="G166" s="20">
        <v>0</v>
      </c>
      <c r="H166" s="20">
        <v>1.0900000000000001</v>
      </c>
      <c r="I166" s="20">
        <v>0.33</v>
      </c>
      <c r="J166" s="20">
        <v>0.18</v>
      </c>
      <c r="K166" s="20">
        <v>3.3222999999999998</v>
      </c>
      <c r="L166" s="16"/>
      <c r="M166" s="16"/>
      <c r="N166" s="16"/>
      <c r="O166" s="16"/>
      <c r="P166" s="16"/>
      <c r="Q166" s="16"/>
      <c r="R166" s="16"/>
      <c r="S166" s="22"/>
      <c r="T166" s="190"/>
    </row>
    <row r="167" spans="1:20" ht="53.4" hidden="1" customHeight="1" thickBot="1">
      <c r="A167" s="58" t="str">
        <f t="shared" si="2"/>
        <v>老一</v>
      </c>
      <c r="B167" s="29" t="s">
        <v>22</v>
      </c>
      <c r="C167" s="29" t="s">
        <v>17</v>
      </c>
      <c r="D167" s="31" t="s">
        <v>38</v>
      </c>
      <c r="E167" s="20" t="s">
        <v>53</v>
      </c>
      <c r="F167" s="20">
        <v>1.72</v>
      </c>
      <c r="G167" s="20">
        <v>0</v>
      </c>
      <c r="H167" s="20">
        <v>1.0900000000000001</v>
      </c>
      <c r="I167" s="20">
        <v>0.33</v>
      </c>
      <c r="J167" s="20">
        <v>0.18</v>
      </c>
      <c r="K167" s="20">
        <v>3.3203</v>
      </c>
      <c r="L167" s="16"/>
      <c r="M167" s="16"/>
      <c r="N167" s="16"/>
      <c r="O167" s="16"/>
      <c r="P167" s="16"/>
      <c r="Q167" s="16"/>
      <c r="R167" s="16"/>
      <c r="S167" s="22"/>
      <c r="T167" s="190"/>
    </row>
    <row r="168" spans="1:20" ht="40.200000000000003" hidden="1" customHeight="1" thickBot="1">
      <c r="A168" s="58" t="str">
        <f t="shared" si="2"/>
        <v>11老年</v>
      </c>
      <c r="B168" s="29" t="s">
        <v>22</v>
      </c>
      <c r="C168" s="29" t="s">
        <v>17</v>
      </c>
      <c r="D168" s="31" t="s">
        <v>38</v>
      </c>
      <c r="E168" s="20" t="s">
        <v>55</v>
      </c>
      <c r="F168" s="20">
        <v>1.72</v>
      </c>
      <c r="G168" s="20">
        <v>0</v>
      </c>
      <c r="H168" s="20">
        <v>1.0900000000000001</v>
      </c>
      <c r="I168" s="20">
        <v>0.33</v>
      </c>
      <c r="J168" s="20">
        <v>0.18</v>
      </c>
      <c r="K168" s="20">
        <v>3.3161999999999998</v>
      </c>
      <c r="L168" s="16"/>
      <c r="M168" s="16"/>
      <c r="N168" s="16"/>
      <c r="O168" s="16"/>
      <c r="P168" s="16"/>
      <c r="Q168" s="16"/>
      <c r="R168" s="16"/>
      <c r="S168" s="22"/>
      <c r="T168" s="190"/>
    </row>
    <row r="169" spans="1:20" ht="40.200000000000003" hidden="1" customHeight="1" thickBot="1">
      <c r="A169" s="58" t="str">
        <f t="shared" si="2"/>
        <v>老年01</v>
      </c>
      <c r="B169" s="29" t="s">
        <v>22</v>
      </c>
      <c r="C169" s="29" t="s">
        <v>17</v>
      </c>
      <c r="D169" s="31" t="s">
        <v>38</v>
      </c>
      <c r="E169" s="20" t="s">
        <v>54</v>
      </c>
      <c r="F169" s="20">
        <v>1.72</v>
      </c>
      <c r="G169" s="20">
        <v>0</v>
      </c>
      <c r="H169" s="20">
        <v>1.0900000000000001</v>
      </c>
      <c r="I169" s="20">
        <v>0.33</v>
      </c>
      <c r="J169" s="20">
        <v>0.17</v>
      </c>
      <c r="K169" s="20">
        <v>3.3123</v>
      </c>
      <c r="L169" s="16"/>
      <c r="M169" s="16"/>
      <c r="N169" s="16"/>
      <c r="O169" s="16"/>
      <c r="P169" s="16"/>
      <c r="Q169" s="16"/>
      <c r="R169" s="16"/>
      <c r="S169" s="22"/>
      <c r="T169" s="190"/>
    </row>
    <row r="170" spans="1:20" ht="27" hidden="1" customHeight="1" thickBot="1">
      <c r="A170" s="58" t="str">
        <f t="shared" si="2"/>
        <v>老年A</v>
      </c>
      <c r="B170" s="29" t="s">
        <v>22</v>
      </c>
      <c r="C170" s="29" t="s">
        <v>17</v>
      </c>
      <c r="D170" s="31" t="s">
        <v>38</v>
      </c>
      <c r="E170" s="20" t="s">
        <v>56</v>
      </c>
      <c r="F170" s="20">
        <v>1.72</v>
      </c>
      <c r="G170" s="20">
        <v>0</v>
      </c>
      <c r="H170" s="20">
        <v>1.0900000000000001</v>
      </c>
      <c r="I170" s="20">
        <v>0.33</v>
      </c>
      <c r="J170" s="20">
        <v>0.17</v>
      </c>
      <c r="K170" s="20">
        <v>3.31</v>
      </c>
      <c r="L170" s="16"/>
      <c r="M170" s="16"/>
      <c r="N170" s="16"/>
      <c r="O170" s="16"/>
      <c r="P170" s="16"/>
      <c r="Q170" s="16"/>
      <c r="R170" s="16"/>
      <c r="S170" s="22"/>
      <c r="T170" s="190"/>
    </row>
    <row r="171" spans="1:20" ht="27" hidden="1" customHeight="1" thickBot="1">
      <c r="A171" s="58" t="str">
        <f t="shared" si="2"/>
        <v>老年11</v>
      </c>
      <c r="B171" s="29" t="s">
        <v>22</v>
      </c>
      <c r="C171" s="29" t="s">
        <v>17</v>
      </c>
      <c r="D171" s="31" t="s">
        <v>38</v>
      </c>
      <c r="E171" s="20" t="s">
        <v>57</v>
      </c>
      <c r="F171" s="20">
        <v>1.72</v>
      </c>
      <c r="G171" s="20">
        <v>0</v>
      </c>
      <c r="H171" s="20">
        <v>1.0900000000000001</v>
      </c>
      <c r="I171" s="20">
        <v>0.33</v>
      </c>
      <c r="J171" s="20">
        <v>0.16</v>
      </c>
      <c r="K171" s="20">
        <v>3.3018000000000001</v>
      </c>
      <c r="L171" s="16"/>
      <c r="M171" s="16"/>
      <c r="N171" s="16"/>
      <c r="O171" s="16"/>
      <c r="P171" s="16"/>
      <c r="Q171" s="16"/>
      <c r="R171" s="16"/>
      <c r="S171" s="22"/>
      <c r="T171" s="190"/>
    </row>
    <row r="172" spans="1:20" ht="53.4" hidden="1" customHeight="1" thickBot="1">
      <c r="A172" s="58" t="str">
        <f t="shared" si="2"/>
        <v>老年O1</v>
      </c>
      <c r="B172" s="29" t="s">
        <v>22</v>
      </c>
      <c r="C172" s="29" t="s">
        <v>17</v>
      </c>
      <c r="D172" s="31" t="s">
        <v>38</v>
      </c>
      <c r="E172" s="20" t="s">
        <v>60</v>
      </c>
      <c r="F172" s="20">
        <v>1.72</v>
      </c>
      <c r="G172" s="20">
        <v>0</v>
      </c>
      <c r="H172" s="20">
        <v>1.0900000000000001</v>
      </c>
      <c r="I172" s="20">
        <v>0.33</v>
      </c>
      <c r="J172" s="20">
        <v>0.16</v>
      </c>
      <c r="K172" s="20">
        <v>3.3010000000000002</v>
      </c>
      <c r="L172" s="16"/>
      <c r="M172" s="16"/>
      <c r="N172" s="16"/>
      <c r="O172" s="16"/>
      <c r="P172" s="16"/>
      <c r="Q172" s="16"/>
      <c r="R172" s="16"/>
      <c r="S172" s="22"/>
      <c r="T172" s="190"/>
    </row>
    <row r="173" spans="1:20" ht="40.200000000000003" hidden="1" customHeight="1" thickBot="1">
      <c r="A173" s="58" t="str">
        <f t="shared" si="2"/>
        <v>1老</v>
      </c>
      <c r="B173" s="29" t="s">
        <v>22</v>
      </c>
      <c r="C173" s="29" t="s">
        <v>17</v>
      </c>
      <c r="D173" s="31" t="s">
        <v>38</v>
      </c>
      <c r="E173" s="20" t="s">
        <v>58</v>
      </c>
      <c r="F173" s="20">
        <v>1.72</v>
      </c>
      <c r="G173" s="20">
        <v>0</v>
      </c>
      <c r="H173" s="20">
        <v>1.0900000000000001</v>
      </c>
      <c r="I173" s="20">
        <v>0.33</v>
      </c>
      <c r="J173" s="20">
        <v>0.16</v>
      </c>
      <c r="K173" s="20">
        <v>3.3008000000000002</v>
      </c>
      <c r="L173" s="16"/>
      <c r="M173" s="16"/>
      <c r="N173" s="16"/>
      <c r="O173" s="16"/>
      <c r="P173" s="16"/>
      <c r="Q173" s="16"/>
      <c r="R173" s="16"/>
      <c r="S173" s="22"/>
      <c r="T173" s="190"/>
    </row>
    <row r="174" spans="1:20" ht="40.200000000000003" hidden="1" customHeight="1" thickBot="1">
      <c r="A174" s="58" t="str">
        <f t="shared" si="2"/>
        <v>2老</v>
      </c>
      <c r="B174" s="29" t="s">
        <v>22</v>
      </c>
      <c r="C174" s="29" t="s">
        <v>17</v>
      </c>
      <c r="D174" s="31" t="s">
        <v>38</v>
      </c>
      <c r="E174" s="20" t="s">
        <v>59</v>
      </c>
      <c r="F174" s="20">
        <v>1.72</v>
      </c>
      <c r="G174" s="20">
        <v>0</v>
      </c>
      <c r="H174" s="20">
        <v>1.0900000000000001</v>
      </c>
      <c r="I174" s="20">
        <v>0.33</v>
      </c>
      <c r="J174" s="20">
        <v>0.16</v>
      </c>
      <c r="K174" s="20">
        <v>3.3008000000000002</v>
      </c>
      <c r="L174" s="16"/>
      <c r="M174" s="16"/>
      <c r="N174" s="16"/>
      <c r="O174" s="16"/>
      <c r="P174" s="16"/>
      <c r="Q174" s="16"/>
      <c r="R174" s="16"/>
      <c r="S174" s="22"/>
      <c r="T174" s="190"/>
    </row>
    <row r="175" spans="1:20" ht="40.200000000000003" hidden="1" customHeight="1" thickBot="1">
      <c r="A175" s="58" t="str">
        <f t="shared" si="2"/>
        <v>老年111</v>
      </c>
      <c r="B175" s="29" t="s">
        <v>22</v>
      </c>
      <c r="C175" s="29" t="s">
        <v>17</v>
      </c>
      <c r="D175" s="31" t="s">
        <v>38</v>
      </c>
      <c r="E175" s="20" t="s">
        <v>61</v>
      </c>
      <c r="F175" s="20">
        <v>1.72</v>
      </c>
      <c r="G175" s="20">
        <v>0</v>
      </c>
      <c r="H175" s="20">
        <v>1.0900000000000001</v>
      </c>
      <c r="I175" s="20">
        <v>0.33</v>
      </c>
      <c r="J175" s="20">
        <v>0.15</v>
      </c>
      <c r="K175" s="20">
        <v>3.2913999999999999</v>
      </c>
      <c r="L175" s="16"/>
      <c r="M175" s="16"/>
      <c r="N175" s="16"/>
      <c r="O175" s="16"/>
      <c r="P175" s="16"/>
      <c r="Q175" s="16"/>
      <c r="R175" s="16"/>
      <c r="S175" s="22"/>
      <c r="T175" s="190"/>
    </row>
    <row r="176" spans="1:20" ht="40.200000000000003" hidden="1" customHeight="1" thickBot="1">
      <c r="A176" s="58" t="str">
        <f t="shared" si="2"/>
        <v>LL1</v>
      </c>
      <c r="B176" s="29" t="s">
        <v>22</v>
      </c>
      <c r="C176" s="29" t="s">
        <v>17</v>
      </c>
      <c r="D176" s="31" t="s">
        <v>38</v>
      </c>
      <c r="E176" s="20" t="s">
        <v>62</v>
      </c>
      <c r="F176" s="20">
        <v>1.72</v>
      </c>
      <c r="G176" s="20">
        <v>0</v>
      </c>
      <c r="H176" s="20">
        <v>1.0900000000000001</v>
      </c>
      <c r="I176" s="20">
        <v>0.33</v>
      </c>
      <c r="J176" s="20">
        <v>0.11</v>
      </c>
      <c r="K176" s="20">
        <v>3.2559</v>
      </c>
      <c r="L176" s="16"/>
      <c r="M176" s="16"/>
      <c r="N176" s="16"/>
      <c r="O176" s="16"/>
      <c r="P176" s="16"/>
      <c r="Q176" s="16"/>
      <c r="R176" s="16"/>
      <c r="S176" s="22"/>
      <c r="T176" s="190"/>
    </row>
    <row r="177" spans="1:20" ht="27" hidden="1" customHeight="1" thickBot="1">
      <c r="A177" s="58" t="str">
        <f t="shared" si="2"/>
        <v>老年22</v>
      </c>
      <c r="B177" s="29" t="s">
        <v>22</v>
      </c>
      <c r="C177" s="29" t="s">
        <v>17</v>
      </c>
      <c r="D177" s="31" t="s">
        <v>38</v>
      </c>
      <c r="E177" s="20" t="s">
        <v>63</v>
      </c>
      <c r="F177" s="20">
        <v>1.72</v>
      </c>
      <c r="G177" s="20">
        <v>0</v>
      </c>
      <c r="H177" s="20">
        <v>0.76</v>
      </c>
      <c r="I177" s="20">
        <v>0.33</v>
      </c>
      <c r="J177" s="20">
        <v>0.18</v>
      </c>
      <c r="K177" s="20">
        <v>2.9980000000000002</v>
      </c>
      <c r="L177" s="16"/>
      <c r="M177" s="16"/>
      <c r="N177" s="16"/>
      <c r="O177" s="16"/>
      <c r="P177" s="16"/>
      <c r="Q177" s="16"/>
      <c r="R177" s="16"/>
      <c r="S177" s="22"/>
      <c r="T177" s="190"/>
    </row>
    <row r="178" spans="1:20" ht="27" hidden="1" customHeight="1" thickBot="1">
      <c r="A178" s="58" t="str">
        <f t="shared" si="2"/>
        <v>ln</v>
      </c>
      <c r="B178" s="29" t="s">
        <v>22</v>
      </c>
      <c r="C178" s="29" t="s">
        <v>17</v>
      </c>
      <c r="D178" s="31" t="s">
        <v>38</v>
      </c>
      <c r="E178" s="20" t="s">
        <v>64</v>
      </c>
      <c r="F178" s="20">
        <v>1.72</v>
      </c>
      <c r="G178" s="20">
        <v>0</v>
      </c>
      <c r="H178" s="20">
        <v>0.76</v>
      </c>
      <c r="I178" s="20">
        <v>0.33</v>
      </c>
      <c r="J178" s="20">
        <v>0.18</v>
      </c>
      <c r="K178" s="20">
        <v>2.9941</v>
      </c>
      <c r="L178" s="16"/>
      <c r="M178" s="16"/>
      <c r="N178" s="16"/>
      <c r="O178" s="16"/>
      <c r="P178" s="16"/>
      <c r="Q178" s="16"/>
      <c r="R178" s="16"/>
      <c r="S178" s="22"/>
      <c r="T178" s="190"/>
    </row>
    <row r="179" spans="1:20" ht="40.200000000000003" hidden="1" customHeight="1" thickBot="1">
      <c r="A179" s="58" t="str">
        <f t="shared" si="2"/>
        <v>LL2</v>
      </c>
      <c r="B179" s="29" t="s">
        <v>22</v>
      </c>
      <c r="C179" s="29" t="s">
        <v>17</v>
      </c>
      <c r="D179" s="31" t="s">
        <v>38</v>
      </c>
      <c r="E179" s="20" t="s">
        <v>65</v>
      </c>
      <c r="F179" s="20">
        <v>1.72</v>
      </c>
      <c r="G179" s="20">
        <v>0</v>
      </c>
      <c r="H179" s="20">
        <v>0.76</v>
      </c>
      <c r="I179" s="20">
        <v>0.33</v>
      </c>
      <c r="J179" s="20">
        <v>0.09</v>
      </c>
      <c r="K179" s="20">
        <v>2.9051999999999998</v>
      </c>
      <c r="L179" s="16"/>
      <c r="M179" s="16"/>
      <c r="N179" s="16"/>
      <c r="O179" s="16"/>
      <c r="P179" s="16"/>
      <c r="Q179" s="16"/>
      <c r="R179" s="16"/>
      <c r="S179" s="22"/>
      <c r="T179" s="190"/>
    </row>
    <row r="180" spans="1:20" ht="40.200000000000003" hidden="1" customHeight="1" thickBot="1">
      <c r="A180" s="58" t="str">
        <f t="shared" si="2"/>
        <v>老年222</v>
      </c>
      <c r="B180" s="29" t="s">
        <v>22</v>
      </c>
      <c r="C180" s="29" t="s">
        <v>17</v>
      </c>
      <c r="D180" s="31" t="s">
        <v>38</v>
      </c>
      <c r="E180" s="20" t="s">
        <v>66</v>
      </c>
      <c r="F180" s="20">
        <v>1.72</v>
      </c>
      <c r="G180" s="20">
        <v>0</v>
      </c>
      <c r="H180" s="20">
        <v>0.76</v>
      </c>
      <c r="I180" s="20">
        <v>0.33</v>
      </c>
      <c r="J180" s="20">
        <v>0.06</v>
      </c>
      <c r="K180" s="20">
        <v>2.8774999999999999</v>
      </c>
      <c r="L180" s="16"/>
      <c r="M180" s="16"/>
      <c r="N180" s="16"/>
      <c r="O180" s="16"/>
      <c r="P180" s="16"/>
      <c r="Q180" s="16"/>
      <c r="R180" s="16"/>
      <c r="S180" s="22"/>
      <c r="T180" s="190"/>
    </row>
    <row r="181" spans="1:20" ht="27" hidden="1" customHeight="1" thickBot="1">
      <c r="A181" s="58" t="str">
        <f t="shared" si="2"/>
        <v>青212</v>
      </c>
      <c r="B181" s="29" t="s">
        <v>22</v>
      </c>
      <c r="C181" s="29" t="s">
        <v>17</v>
      </c>
      <c r="D181" s="32" t="s">
        <v>67</v>
      </c>
      <c r="E181" s="20" t="s">
        <v>68</v>
      </c>
      <c r="F181" s="20">
        <v>0.52</v>
      </c>
      <c r="G181" s="20">
        <v>1.33</v>
      </c>
      <c r="H181" s="20">
        <v>0.88</v>
      </c>
      <c r="I181" s="20">
        <v>0.2</v>
      </c>
      <c r="J181" s="20">
        <v>0.55000000000000004</v>
      </c>
      <c r="K181" s="20">
        <v>3.4889999999999999</v>
      </c>
      <c r="L181" s="16"/>
      <c r="M181" s="16"/>
      <c r="N181" s="16"/>
      <c r="O181" s="16"/>
      <c r="P181" s="16"/>
      <c r="Q181" s="16"/>
      <c r="R181" s="16"/>
      <c r="S181" s="22"/>
      <c r="T181" s="190"/>
    </row>
    <row r="182" spans="1:20" ht="40.200000000000003" hidden="1" customHeight="1" thickBot="1">
      <c r="A182" s="58" t="str">
        <f t="shared" si="2"/>
        <v>QS1</v>
      </c>
      <c r="B182" s="29" t="s">
        <v>22</v>
      </c>
      <c r="C182" s="29" t="s">
        <v>17</v>
      </c>
      <c r="D182" s="32" t="s">
        <v>67</v>
      </c>
      <c r="E182" s="20" t="s">
        <v>69</v>
      </c>
      <c r="F182" s="20">
        <v>0.52</v>
      </c>
      <c r="G182" s="20">
        <v>1.1599999999999999</v>
      </c>
      <c r="H182" s="20">
        <v>0.91</v>
      </c>
      <c r="I182" s="20">
        <v>0.1</v>
      </c>
      <c r="J182" s="20">
        <v>0.41</v>
      </c>
      <c r="K182" s="20">
        <v>3.1023999999999998</v>
      </c>
      <c r="L182" s="16"/>
      <c r="M182" s="16"/>
      <c r="N182" s="16"/>
      <c r="O182" s="16"/>
      <c r="P182" s="16"/>
      <c r="Q182" s="16"/>
      <c r="R182" s="16"/>
      <c r="S182" s="22"/>
      <c r="T182" s="190"/>
    </row>
    <row r="183" spans="1:20" ht="40.200000000000003" hidden="1" customHeight="1" thickBot="1">
      <c r="A183" s="58" t="str">
        <f t="shared" si="2"/>
        <v>QS2</v>
      </c>
      <c r="B183" s="29" t="s">
        <v>22</v>
      </c>
      <c r="C183" s="29" t="s">
        <v>17</v>
      </c>
      <c r="D183" s="32" t="s">
        <v>67</v>
      </c>
      <c r="E183" s="20" t="s">
        <v>70</v>
      </c>
      <c r="F183" s="20">
        <v>0.52</v>
      </c>
      <c r="G183" s="20">
        <v>1.1599999999999999</v>
      </c>
      <c r="H183" s="20">
        <v>0.88</v>
      </c>
      <c r="I183" s="20">
        <v>0.1</v>
      </c>
      <c r="J183" s="20">
        <v>0.4</v>
      </c>
      <c r="K183" s="20">
        <v>3.0592000000000001</v>
      </c>
      <c r="L183" s="16"/>
      <c r="M183" s="16"/>
      <c r="N183" s="16"/>
      <c r="O183" s="16"/>
      <c r="P183" s="16"/>
      <c r="Q183" s="16"/>
      <c r="R183" s="16"/>
      <c r="S183" s="22"/>
      <c r="T183" s="190"/>
    </row>
    <row r="184" spans="1:20" ht="27" hidden="1" customHeight="1" thickBot="1">
      <c r="A184" s="58" t="str">
        <f t="shared" si="2"/>
        <v>青年A</v>
      </c>
      <c r="B184" s="29" t="s">
        <v>22</v>
      </c>
      <c r="C184" s="29" t="s">
        <v>17</v>
      </c>
      <c r="D184" s="32" t="s">
        <v>67</v>
      </c>
      <c r="E184" s="20" t="s">
        <v>71</v>
      </c>
      <c r="F184" s="20">
        <v>0.52</v>
      </c>
      <c r="G184" s="20">
        <v>0.61</v>
      </c>
      <c r="H184" s="20">
        <v>0.88</v>
      </c>
      <c r="I184" s="20">
        <v>0.1</v>
      </c>
      <c r="J184" s="20">
        <v>0.42</v>
      </c>
      <c r="K184" s="20">
        <v>2.5407000000000002</v>
      </c>
      <c r="L184" s="16"/>
      <c r="M184" s="16"/>
      <c r="N184" s="16"/>
      <c r="O184" s="16"/>
      <c r="P184" s="16"/>
      <c r="Q184" s="16"/>
      <c r="R184" s="16"/>
      <c r="S184" s="22"/>
      <c r="T184" s="190"/>
    </row>
    <row r="185" spans="1:20" ht="27" hidden="1" customHeight="1" thickBot="1">
      <c r="A185" s="58" t="str">
        <f t="shared" si="2"/>
        <v>Q1</v>
      </c>
      <c r="B185" s="29" t="s">
        <v>22</v>
      </c>
      <c r="C185" s="29" t="s">
        <v>17</v>
      </c>
      <c r="D185" s="32" t="s">
        <v>67</v>
      </c>
      <c r="E185" s="20" t="s">
        <v>72</v>
      </c>
      <c r="F185" s="20">
        <v>0.52</v>
      </c>
      <c r="G185" s="20">
        <v>0.54</v>
      </c>
      <c r="H185" s="20">
        <v>0.88</v>
      </c>
      <c r="I185" s="20">
        <v>0.1</v>
      </c>
      <c r="J185" s="20">
        <v>0.45</v>
      </c>
      <c r="K185" s="20">
        <v>2.4998</v>
      </c>
      <c r="L185" s="16"/>
      <c r="M185" s="16"/>
      <c r="N185" s="16"/>
      <c r="O185" s="16"/>
      <c r="P185" s="16"/>
      <c r="Q185" s="16"/>
      <c r="R185" s="16"/>
      <c r="S185" s="22"/>
      <c r="T185" s="190"/>
    </row>
    <row r="186" spans="1:20" ht="40.200000000000003" hidden="1" customHeight="1" thickBot="1">
      <c r="A186" s="58" t="str">
        <f t="shared" si="2"/>
        <v>青青1</v>
      </c>
      <c r="B186" s="29" t="s">
        <v>22</v>
      </c>
      <c r="C186" s="29" t="s">
        <v>17</v>
      </c>
      <c r="D186" s="32" t="s">
        <v>67</v>
      </c>
      <c r="E186" s="20" t="s">
        <v>73</v>
      </c>
      <c r="F186" s="20">
        <v>0.52</v>
      </c>
      <c r="G186" s="20">
        <v>0.54</v>
      </c>
      <c r="H186" s="20">
        <v>0.91</v>
      </c>
      <c r="I186" s="20">
        <v>0.1</v>
      </c>
      <c r="J186" s="20">
        <v>0.38</v>
      </c>
      <c r="K186" s="20">
        <v>2.4554</v>
      </c>
      <c r="L186" s="16"/>
      <c r="M186" s="16"/>
      <c r="N186" s="16"/>
      <c r="O186" s="16"/>
      <c r="P186" s="16"/>
      <c r="Q186" s="16"/>
      <c r="R186" s="16"/>
      <c r="S186" s="22"/>
      <c r="T186" s="190"/>
    </row>
    <row r="187" spans="1:20" ht="53.4" hidden="1" customHeight="1" thickBot="1">
      <c r="A187" s="58" t="str">
        <f t="shared" si="2"/>
        <v>qqq3</v>
      </c>
      <c r="B187" s="29" t="s">
        <v>22</v>
      </c>
      <c r="C187" s="29" t="s">
        <v>17</v>
      </c>
      <c r="D187" s="32" t="s">
        <v>67</v>
      </c>
      <c r="E187" s="20" t="s">
        <v>74</v>
      </c>
      <c r="F187" s="20">
        <v>0.52</v>
      </c>
      <c r="G187" s="20">
        <v>0.78</v>
      </c>
      <c r="H187" s="20">
        <v>0.62</v>
      </c>
      <c r="I187" s="20">
        <v>0.1</v>
      </c>
      <c r="J187" s="20">
        <v>0.37</v>
      </c>
      <c r="K187" s="20">
        <v>2.3912</v>
      </c>
      <c r="L187" s="16"/>
      <c r="M187" s="16"/>
      <c r="N187" s="16"/>
      <c r="O187" s="16"/>
      <c r="P187" s="16"/>
      <c r="Q187" s="16"/>
      <c r="R187" s="16"/>
      <c r="S187" s="22"/>
      <c r="T187" s="190"/>
    </row>
    <row r="188" spans="1:20" ht="40.200000000000003" hidden="1" customHeight="1" thickBot="1">
      <c r="A188" s="58" t="str">
        <f t="shared" si="2"/>
        <v>丙11</v>
      </c>
      <c r="B188" s="29" t="s">
        <v>22</v>
      </c>
      <c r="C188" s="29" t="s">
        <v>17</v>
      </c>
      <c r="D188" s="32" t="s">
        <v>67</v>
      </c>
      <c r="E188" s="20" t="s">
        <v>75</v>
      </c>
      <c r="F188" s="20">
        <v>0.52</v>
      </c>
      <c r="G188" s="20">
        <v>0.43</v>
      </c>
      <c r="H188" s="20">
        <v>0.88</v>
      </c>
      <c r="I188" s="20">
        <v>0.1</v>
      </c>
      <c r="J188" s="20">
        <v>0.44</v>
      </c>
      <c r="K188" s="20">
        <v>2.3767</v>
      </c>
      <c r="L188" s="16"/>
      <c r="M188" s="16"/>
      <c r="N188" s="16"/>
      <c r="O188" s="16"/>
      <c r="P188" s="16"/>
      <c r="Q188" s="16"/>
      <c r="R188" s="16"/>
      <c r="S188" s="22"/>
      <c r="T188" s="190"/>
    </row>
    <row r="189" spans="1:20" ht="40.200000000000003" hidden="1" customHeight="1" thickBot="1">
      <c r="A189" s="58" t="str">
        <f t="shared" si="2"/>
        <v>青书1</v>
      </c>
      <c r="B189" s="29" t="s">
        <v>22</v>
      </c>
      <c r="C189" s="29" t="s">
        <v>17</v>
      </c>
      <c r="D189" s="32" t="s">
        <v>67</v>
      </c>
      <c r="E189" s="20" t="s">
        <v>76</v>
      </c>
      <c r="F189" s="20">
        <v>0.52</v>
      </c>
      <c r="G189" s="20">
        <v>0.4</v>
      </c>
      <c r="H189" s="20">
        <v>0.88</v>
      </c>
      <c r="I189" s="20">
        <v>0.1</v>
      </c>
      <c r="J189" s="20">
        <v>0.45</v>
      </c>
      <c r="K189" s="20">
        <v>2.3567999999999998</v>
      </c>
      <c r="L189" s="16"/>
      <c r="M189" s="16"/>
      <c r="N189" s="16"/>
      <c r="O189" s="16"/>
      <c r="P189" s="16"/>
      <c r="Q189" s="16"/>
      <c r="R189" s="16"/>
      <c r="S189" s="22"/>
      <c r="T189" s="190"/>
    </row>
    <row r="190" spans="1:20" ht="40.200000000000003" hidden="1" customHeight="1" thickBot="1">
      <c r="A190" s="58" t="str">
        <f t="shared" si="2"/>
        <v>青青2</v>
      </c>
      <c r="B190" s="29" t="s">
        <v>22</v>
      </c>
      <c r="C190" s="29" t="s">
        <v>17</v>
      </c>
      <c r="D190" s="32" t="s">
        <v>67</v>
      </c>
      <c r="E190" s="20" t="s">
        <v>77</v>
      </c>
      <c r="F190" s="20">
        <v>0.52</v>
      </c>
      <c r="G190" s="20">
        <v>0.54</v>
      </c>
      <c r="H190" s="20">
        <v>0.88</v>
      </c>
      <c r="I190" s="20">
        <v>0.1</v>
      </c>
      <c r="J190" s="20">
        <v>0.28000000000000003</v>
      </c>
      <c r="K190" s="20">
        <v>2.3290000000000002</v>
      </c>
      <c r="L190" s="16"/>
      <c r="M190" s="16"/>
      <c r="N190" s="16"/>
      <c r="O190" s="16"/>
      <c r="P190" s="16"/>
      <c r="Q190" s="16"/>
      <c r="R190" s="16"/>
      <c r="S190" s="22"/>
      <c r="T190" s="190"/>
    </row>
    <row r="191" spans="1:20" ht="27" hidden="1" customHeight="1" thickBot="1">
      <c r="A191" s="58" t="str">
        <f t="shared" si="2"/>
        <v>Q2</v>
      </c>
      <c r="B191" s="29" t="s">
        <v>22</v>
      </c>
      <c r="C191" s="29" t="s">
        <v>17</v>
      </c>
      <c r="D191" s="32" t="s">
        <v>67</v>
      </c>
      <c r="E191" s="20" t="s">
        <v>78</v>
      </c>
      <c r="F191" s="20">
        <v>0.52</v>
      </c>
      <c r="G191" s="20">
        <v>0.52</v>
      </c>
      <c r="H191" s="20">
        <v>0.91</v>
      </c>
      <c r="I191" s="20">
        <v>0.1</v>
      </c>
      <c r="J191" s="20">
        <v>0.26</v>
      </c>
      <c r="K191" s="20">
        <v>2.3169</v>
      </c>
      <c r="L191" s="16"/>
      <c r="M191" s="16"/>
      <c r="N191" s="16"/>
      <c r="O191" s="16"/>
      <c r="P191" s="16"/>
      <c r="Q191" s="16"/>
      <c r="R191" s="16"/>
      <c r="S191" s="22"/>
      <c r="T191" s="190"/>
    </row>
    <row r="192" spans="1:20" ht="40.200000000000003" hidden="1" thickBot="1">
      <c r="A192" s="58" t="str">
        <f t="shared" si="2"/>
        <v>青竹3</v>
      </c>
      <c r="B192" s="29" t="s">
        <v>22</v>
      </c>
      <c r="C192" s="29" t="s">
        <v>17</v>
      </c>
      <c r="D192" s="32" t="s">
        <v>67</v>
      </c>
      <c r="E192" s="21" t="s">
        <v>79</v>
      </c>
      <c r="F192" s="20">
        <v>0.52</v>
      </c>
      <c r="G192" s="20">
        <v>0.51</v>
      </c>
      <c r="H192" s="20">
        <v>0.62</v>
      </c>
      <c r="I192" s="20">
        <v>0.1</v>
      </c>
      <c r="J192" s="20">
        <v>0.54</v>
      </c>
      <c r="K192" s="20">
        <v>2.2890000000000001</v>
      </c>
      <c r="L192" s="16"/>
      <c r="M192" s="16"/>
      <c r="N192" s="16"/>
      <c r="O192" s="16"/>
      <c r="P192" s="16"/>
      <c r="Q192" s="16"/>
      <c r="R192" s="16"/>
      <c r="S192" s="22"/>
      <c r="T192" s="190"/>
    </row>
    <row r="193" spans="1:20" ht="40.200000000000003" hidden="1" customHeight="1" thickBot="1">
      <c r="A193" s="58" t="str">
        <f t="shared" si="2"/>
        <v>青书2</v>
      </c>
      <c r="B193" s="29" t="s">
        <v>22</v>
      </c>
      <c r="C193" s="29" t="s">
        <v>17</v>
      </c>
      <c r="D193" s="32" t="s">
        <v>67</v>
      </c>
      <c r="E193" s="20" t="s">
        <v>81</v>
      </c>
      <c r="F193" s="20">
        <v>0.52</v>
      </c>
      <c r="G193" s="20">
        <v>0.65</v>
      </c>
      <c r="H193" s="20">
        <v>0.91</v>
      </c>
      <c r="I193" s="20">
        <v>0.1</v>
      </c>
      <c r="J193" s="20">
        <v>0</v>
      </c>
      <c r="K193" s="20">
        <v>2.1837</v>
      </c>
      <c r="L193" s="16"/>
      <c r="M193" s="16"/>
      <c r="N193" s="16"/>
      <c r="O193" s="16"/>
      <c r="P193" s="16"/>
      <c r="Q193" s="16"/>
      <c r="R193" s="16"/>
      <c r="S193" s="22"/>
      <c r="T193" s="190"/>
    </row>
    <row r="194" spans="1:20" ht="27" hidden="1" customHeight="1" thickBot="1">
      <c r="A194" s="58" t="str">
        <f t="shared" si="2"/>
        <v>青年22</v>
      </c>
      <c r="B194" s="29" t="s">
        <v>22</v>
      </c>
      <c r="C194" s="29" t="s">
        <v>17</v>
      </c>
      <c r="D194" s="32" t="s">
        <v>67</v>
      </c>
      <c r="E194" s="20" t="s">
        <v>80</v>
      </c>
      <c r="F194" s="20">
        <v>0.52</v>
      </c>
      <c r="G194" s="20">
        <v>0.34</v>
      </c>
      <c r="H194" s="20">
        <v>0.88</v>
      </c>
      <c r="I194" s="20">
        <v>0.1</v>
      </c>
      <c r="J194" s="20">
        <v>0.34</v>
      </c>
      <c r="K194" s="20">
        <v>2.1835</v>
      </c>
      <c r="L194" s="16"/>
      <c r="M194" s="16"/>
      <c r="N194" s="16"/>
      <c r="O194" s="16"/>
      <c r="P194" s="16"/>
      <c r="Q194" s="16"/>
      <c r="R194" s="16"/>
      <c r="S194" s="22"/>
      <c r="T194" s="190"/>
    </row>
    <row r="195" spans="1:20" ht="40.200000000000003" hidden="1" customHeight="1" thickBot="1">
      <c r="A195" s="58" t="str">
        <f t="shared" si="2"/>
        <v>青年1</v>
      </c>
      <c r="B195" s="29" t="s">
        <v>22</v>
      </c>
      <c r="C195" s="29" t="s">
        <v>17</v>
      </c>
      <c r="D195" s="32" t="s">
        <v>67</v>
      </c>
      <c r="E195" s="20" t="s">
        <v>82</v>
      </c>
      <c r="F195" s="20">
        <v>0.52</v>
      </c>
      <c r="G195" s="20">
        <v>0.25</v>
      </c>
      <c r="H195" s="20">
        <v>0.91</v>
      </c>
      <c r="I195" s="20">
        <v>0.1</v>
      </c>
      <c r="J195" s="20">
        <v>0.39</v>
      </c>
      <c r="K195" s="20">
        <v>2.1762999999999999</v>
      </c>
      <c r="L195" s="16"/>
      <c r="M195" s="16"/>
      <c r="N195" s="16"/>
      <c r="O195" s="16"/>
      <c r="P195" s="16"/>
      <c r="Q195" s="16"/>
      <c r="R195" s="16"/>
      <c r="S195" s="22"/>
      <c r="T195" s="190"/>
    </row>
    <row r="196" spans="1:20" ht="27" hidden="1" customHeight="1" thickBot="1">
      <c r="A196" s="58" t="str">
        <f t="shared" si="2"/>
        <v>青年11</v>
      </c>
      <c r="B196" s="29" t="s">
        <v>22</v>
      </c>
      <c r="C196" s="29" t="s">
        <v>17</v>
      </c>
      <c r="D196" s="32" t="s">
        <v>67</v>
      </c>
      <c r="E196" s="20" t="s">
        <v>83</v>
      </c>
      <c r="F196" s="20">
        <v>0.52</v>
      </c>
      <c r="G196" s="20">
        <v>0.34</v>
      </c>
      <c r="H196" s="20">
        <v>0.91</v>
      </c>
      <c r="I196" s="20">
        <v>0.1</v>
      </c>
      <c r="J196" s="20">
        <v>0.25</v>
      </c>
      <c r="K196" s="20">
        <v>2.1196999999999999</v>
      </c>
      <c r="L196" s="16"/>
      <c r="M196" s="16"/>
      <c r="N196" s="16"/>
      <c r="O196" s="16"/>
      <c r="P196" s="16"/>
      <c r="Q196" s="16"/>
      <c r="R196" s="16"/>
      <c r="S196" s="22"/>
      <c r="T196" s="190"/>
    </row>
    <row r="197" spans="1:20" ht="53.4" hidden="1" customHeight="1" thickBot="1">
      <c r="A197" s="58" t="str">
        <f t="shared" si="2"/>
        <v>青少年T1</v>
      </c>
      <c r="B197" s="29" t="s">
        <v>22</v>
      </c>
      <c r="C197" s="29" t="s">
        <v>17</v>
      </c>
      <c r="D197" s="32" t="s">
        <v>67</v>
      </c>
      <c r="E197" s="20" t="s">
        <v>84</v>
      </c>
      <c r="F197" s="20">
        <v>0.52</v>
      </c>
      <c r="G197" s="20">
        <v>0.22</v>
      </c>
      <c r="H197" s="20">
        <v>0.91</v>
      </c>
      <c r="I197" s="20">
        <v>0.1</v>
      </c>
      <c r="J197" s="20">
        <v>0.36</v>
      </c>
      <c r="K197" s="20">
        <v>2.1187999999999998</v>
      </c>
      <c r="L197" s="16"/>
      <c r="M197" s="16"/>
      <c r="N197" s="16"/>
      <c r="O197" s="16"/>
      <c r="P197" s="16"/>
      <c r="Q197" s="16"/>
      <c r="R197" s="16"/>
      <c r="S197" s="22"/>
      <c r="T197" s="190"/>
    </row>
    <row r="198" spans="1:20" ht="40.200000000000003" hidden="1" customHeight="1" thickBot="1">
      <c r="A198" s="58" t="str">
        <f t="shared" si="2"/>
        <v>青年111</v>
      </c>
      <c r="B198" s="29" t="s">
        <v>22</v>
      </c>
      <c r="C198" s="29" t="s">
        <v>17</v>
      </c>
      <c r="D198" s="32" t="s">
        <v>67</v>
      </c>
      <c r="E198" s="20" t="s">
        <v>85</v>
      </c>
      <c r="F198" s="20">
        <v>0.52</v>
      </c>
      <c r="G198" s="20">
        <v>0.19</v>
      </c>
      <c r="H198" s="20">
        <v>0.88</v>
      </c>
      <c r="I198" s="20">
        <v>0.1</v>
      </c>
      <c r="J198" s="20">
        <v>0.42</v>
      </c>
      <c r="K198" s="20">
        <v>2.1126</v>
      </c>
      <c r="L198" s="16"/>
      <c r="M198" s="16"/>
      <c r="N198" s="16"/>
      <c r="O198" s="16"/>
      <c r="P198" s="16"/>
      <c r="Q198" s="16"/>
      <c r="R198" s="16"/>
      <c r="S198" s="22"/>
      <c r="T198" s="190"/>
    </row>
    <row r="199" spans="1:20" ht="53.4" hidden="1" customHeight="1" thickBot="1">
      <c r="A199" s="58" t="str">
        <f t="shared" si="2"/>
        <v>QSSS1</v>
      </c>
      <c r="B199" s="29" t="s">
        <v>22</v>
      </c>
      <c r="C199" s="29" t="s">
        <v>17</v>
      </c>
      <c r="D199" s="32" t="s">
        <v>67</v>
      </c>
      <c r="E199" s="20" t="s">
        <v>86</v>
      </c>
      <c r="F199" s="20">
        <v>0.52</v>
      </c>
      <c r="G199" s="20">
        <v>0.21</v>
      </c>
      <c r="H199" s="20">
        <v>0.88</v>
      </c>
      <c r="I199" s="20">
        <v>0.1</v>
      </c>
      <c r="J199" s="20">
        <v>0.39</v>
      </c>
      <c r="K199" s="20">
        <v>2.1055999999999999</v>
      </c>
      <c r="L199" s="16"/>
      <c r="M199" s="16"/>
      <c r="N199" s="16"/>
      <c r="O199" s="16"/>
      <c r="P199" s="16"/>
      <c r="Q199" s="16"/>
      <c r="R199" s="16"/>
      <c r="S199" s="22"/>
      <c r="T199" s="190"/>
    </row>
    <row r="200" spans="1:20" ht="53.4" hidden="1" customHeight="1" thickBot="1">
      <c r="A200" s="58" t="str">
        <f t="shared" si="2"/>
        <v>青二</v>
      </c>
      <c r="B200" s="29" t="s">
        <v>22</v>
      </c>
      <c r="C200" s="29" t="s">
        <v>17</v>
      </c>
      <c r="D200" s="32" t="s">
        <v>67</v>
      </c>
      <c r="E200" s="20" t="s">
        <v>87</v>
      </c>
      <c r="F200" s="20">
        <v>0.52</v>
      </c>
      <c r="G200" s="20">
        <v>0.26</v>
      </c>
      <c r="H200" s="20">
        <v>0.88</v>
      </c>
      <c r="I200" s="20">
        <v>0.1</v>
      </c>
      <c r="J200" s="20">
        <v>0.33</v>
      </c>
      <c r="K200" s="20">
        <v>2.0926999999999998</v>
      </c>
      <c r="L200" s="16"/>
      <c r="M200" s="16"/>
      <c r="N200" s="16"/>
      <c r="O200" s="16"/>
      <c r="P200" s="16"/>
      <c r="Q200" s="16"/>
      <c r="R200" s="16"/>
      <c r="S200" s="22"/>
      <c r="T200" s="190"/>
    </row>
    <row r="201" spans="1:20" ht="53.4" hidden="1" customHeight="1" thickBot="1">
      <c r="A201" s="58" t="str">
        <f t="shared" si="2"/>
        <v>青少年T2</v>
      </c>
      <c r="B201" s="29" t="s">
        <v>22</v>
      </c>
      <c r="C201" s="29" t="s">
        <v>17</v>
      </c>
      <c r="D201" s="32" t="s">
        <v>67</v>
      </c>
      <c r="E201" s="20" t="s">
        <v>89</v>
      </c>
      <c r="F201" s="20">
        <v>0.52</v>
      </c>
      <c r="G201" s="20">
        <v>0.22</v>
      </c>
      <c r="H201" s="20">
        <v>0.88</v>
      </c>
      <c r="I201" s="20">
        <v>0.1</v>
      </c>
      <c r="J201" s="20">
        <v>0.35</v>
      </c>
      <c r="K201" s="20">
        <v>2.0832999999999999</v>
      </c>
      <c r="L201" s="16"/>
      <c r="M201" s="16"/>
      <c r="N201" s="16"/>
      <c r="O201" s="16"/>
      <c r="P201" s="16"/>
      <c r="Q201" s="16"/>
      <c r="R201" s="16"/>
      <c r="S201" s="22"/>
      <c r="T201" s="190"/>
    </row>
    <row r="202" spans="1:20" ht="40.200000000000003" hidden="1" customHeight="1" thickBot="1">
      <c r="A202" s="58" t="str">
        <f t="shared" si="2"/>
        <v>qq1</v>
      </c>
      <c r="B202" s="29" t="s">
        <v>22</v>
      </c>
      <c r="C202" s="29" t="s">
        <v>17</v>
      </c>
      <c r="D202" s="32" t="s">
        <v>67</v>
      </c>
      <c r="E202" s="20" t="s">
        <v>88</v>
      </c>
      <c r="F202" s="20">
        <v>0.52</v>
      </c>
      <c r="G202" s="20">
        <v>0.26</v>
      </c>
      <c r="H202" s="20">
        <v>0.91</v>
      </c>
      <c r="I202" s="20">
        <v>0.1</v>
      </c>
      <c r="J202" s="20">
        <v>0.28999999999999998</v>
      </c>
      <c r="K202" s="20">
        <v>2.0800999999999998</v>
      </c>
      <c r="L202" s="16"/>
      <c r="M202" s="16"/>
      <c r="N202" s="16"/>
      <c r="O202" s="16"/>
      <c r="P202" s="16"/>
      <c r="Q202" s="16"/>
      <c r="R202" s="16"/>
      <c r="S202" s="22"/>
      <c r="T202" s="190"/>
    </row>
    <row r="203" spans="1:20" ht="53.4" hidden="1" customHeight="1" thickBot="1">
      <c r="A203" s="58" t="str">
        <f t="shared" si="2"/>
        <v>q1121</v>
      </c>
      <c r="B203" s="29" t="s">
        <v>22</v>
      </c>
      <c r="C203" s="29" t="s">
        <v>17</v>
      </c>
      <c r="D203" s="32" t="s">
        <v>67</v>
      </c>
      <c r="E203" s="20" t="s">
        <v>90</v>
      </c>
      <c r="F203" s="20">
        <v>0.52</v>
      </c>
      <c r="G203" s="20">
        <v>0.19</v>
      </c>
      <c r="H203" s="20">
        <v>0.91</v>
      </c>
      <c r="I203" s="20">
        <v>0.1</v>
      </c>
      <c r="J203" s="20">
        <v>0.35</v>
      </c>
      <c r="K203" s="20">
        <v>2.0724999999999998</v>
      </c>
      <c r="L203" s="16"/>
      <c r="M203" s="16"/>
      <c r="N203" s="16"/>
      <c r="O203" s="16"/>
      <c r="P203" s="16"/>
      <c r="Q203" s="16"/>
      <c r="R203" s="16"/>
      <c r="S203" s="22"/>
      <c r="T203" s="190"/>
    </row>
    <row r="204" spans="1:20" ht="27" hidden="1" customHeight="1" thickBot="1">
      <c r="A204" s="58" t="str">
        <f t="shared" si="2"/>
        <v>青年A1</v>
      </c>
      <c r="B204" s="29" t="s">
        <v>22</v>
      </c>
      <c r="C204" s="29" t="s">
        <v>17</v>
      </c>
      <c r="D204" s="32" t="s">
        <v>67</v>
      </c>
      <c r="E204" s="20" t="s">
        <v>92</v>
      </c>
      <c r="F204" s="20">
        <v>0.53</v>
      </c>
      <c r="G204" s="20">
        <v>0.11</v>
      </c>
      <c r="H204" s="20">
        <v>0.88</v>
      </c>
      <c r="I204" s="20">
        <v>0.1</v>
      </c>
      <c r="J204" s="20">
        <v>0.42</v>
      </c>
      <c r="K204" s="20">
        <v>2.0449999999999999</v>
      </c>
      <c r="L204" s="16"/>
      <c r="M204" s="16"/>
      <c r="N204" s="16"/>
      <c r="O204" s="16"/>
      <c r="P204" s="16"/>
      <c r="Q204" s="16"/>
      <c r="R204" s="16"/>
      <c r="S204" s="22"/>
      <c r="T204" s="190"/>
    </row>
    <row r="205" spans="1:20" ht="53.4" hidden="1" customHeight="1" thickBot="1">
      <c r="A205" s="58" t="str">
        <f t="shared" ref="A205:A268" si="3">SUBSTITUTE(MID(E205,1,FIND("(",E205)-2)," ","")</f>
        <v>q212</v>
      </c>
      <c r="B205" s="29" t="s">
        <v>22</v>
      </c>
      <c r="C205" s="29" t="s">
        <v>17</v>
      </c>
      <c r="D205" s="32" t="s">
        <v>67</v>
      </c>
      <c r="E205" s="20" t="s">
        <v>91</v>
      </c>
      <c r="F205" s="20">
        <v>0.52</v>
      </c>
      <c r="G205" s="20">
        <v>0.19</v>
      </c>
      <c r="H205" s="20">
        <v>0.88</v>
      </c>
      <c r="I205" s="20">
        <v>0.1</v>
      </c>
      <c r="J205" s="20">
        <v>0.35</v>
      </c>
      <c r="K205" s="20">
        <v>2.0430999999999999</v>
      </c>
      <c r="L205" s="16"/>
      <c r="M205" s="16"/>
      <c r="N205" s="16"/>
      <c r="O205" s="16"/>
      <c r="P205" s="16"/>
      <c r="Q205" s="16"/>
      <c r="R205" s="16"/>
      <c r="S205" s="22"/>
      <c r="T205" s="190"/>
    </row>
    <row r="206" spans="1:20" ht="40.200000000000003" hidden="1" customHeight="1" thickBot="1">
      <c r="A206" s="58" t="str">
        <f t="shared" si="3"/>
        <v>青年01</v>
      </c>
      <c r="B206" s="29" t="s">
        <v>22</v>
      </c>
      <c r="C206" s="29" t="s">
        <v>17</v>
      </c>
      <c r="D206" s="32" t="s">
        <v>67</v>
      </c>
      <c r="E206" s="20" t="s">
        <v>93</v>
      </c>
      <c r="F206" s="20">
        <v>0.52</v>
      </c>
      <c r="G206" s="20">
        <v>0.09</v>
      </c>
      <c r="H206" s="20">
        <v>0.91</v>
      </c>
      <c r="I206" s="20">
        <v>0.1</v>
      </c>
      <c r="J206" s="20">
        <v>0.4</v>
      </c>
      <c r="K206" s="20">
        <v>2.0266000000000002</v>
      </c>
      <c r="L206" s="16"/>
      <c r="M206" s="16"/>
      <c r="N206" s="16"/>
      <c r="O206" s="16"/>
      <c r="P206" s="16"/>
      <c r="Q206" s="16"/>
      <c r="R206" s="16"/>
      <c r="S206" s="22"/>
      <c r="T206" s="190"/>
    </row>
    <row r="207" spans="1:20" ht="40.200000000000003" hidden="1" customHeight="1" thickBot="1">
      <c r="A207" s="58" t="str">
        <f t="shared" si="3"/>
        <v>青年02</v>
      </c>
      <c r="B207" s="29" t="s">
        <v>22</v>
      </c>
      <c r="C207" s="29" t="s">
        <v>17</v>
      </c>
      <c r="D207" s="32" t="s">
        <v>67</v>
      </c>
      <c r="E207" s="20" t="s">
        <v>95</v>
      </c>
      <c r="F207" s="20">
        <v>0.52</v>
      </c>
      <c r="G207" s="20">
        <v>0.09</v>
      </c>
      <c r="H207" s="20">
        <v>0.88</v>
      </c>
      <c r="I207" s="20">
        <v>0.1</v>
      </c>
      <c r="J207" s="20">
        <v>0.4</v>
      </c>
      <c r="K207" s="20">
        <v>1.9951000000000001</v>
      </c>
      <c r="L207" s="16"/>
      <c r="M207" s="16"/>
      <c r="N207" s="16"/>
      <c r="O207" s="16"/>
      <c r="P207" s="16"/>
      <c r="Q207" s="16"/>
      <c r="R207" s="16"/>
      <c r="S207" s="22"/>
      <c r="T207" s="190"/>
    </row>
    <row r="208" spans="1:20" ht="40.200000000000003" hidden="1" customHeight="1" thickBot="1">
      <c r="A208" s="58" t="str">
        <f t="shared" si="3"/>
        <v>qq2</v>
      </c>
      <c r="B208" s="29" t="s">
        <v>22</v>
      </c>
      <c r="C208" s="29" t="s">
        <v>17</v>
      </c>
      <c r="D208" s="32" t="s">
        <v>67</v>
      </c>
      <c r="E208" s="20" t="s">
        <v>94</v>
      </c>
      <c r="F208" s="20">
        <v>0.52</v>
      </c>
      <c r="G208" s="20">
        <v>0.27</v>
      </c>
      <c r="H208" s="20">
        <v>0.88</v>
      </c>
      <c r="I208" s="20">
        <v>0.1</v>
      </c>
      <c r="J208" s="20">
        <v>0.22</v>
      </c>
      <c r="K208" s="20">
        <v>1.9924999999999999</v>
      </c>
      <c r="L208" s="16"/>
      <c r="M208" s="16"/>
      <c r="N208" s="16"/>
      <c r="O208" s="16"/>
      <c r="P208" s="16"/>
      <c r="Q208" s="16"/>
      <c r="R208" s="16"/>
      <c r="S208" s="22"/>
      <c r="T208" s="190"/>
    </row>
    <row r="209" spans="1:20" ht="40.200000000000003" hidden="1" customHeight="1" thickBot="1">
      <c r="A209" s="58" t="str">
        <f t="shared" si="3"/>
        <v>QS3</v>
      </c>
      <c r="B209" s="29" t="s">
        <v>22</v>
      </c>
      <c r="C209" s="29" t="s">
        <v>17</v>
      </c>
      <c r="D209" s="32" t="s">
        <v>67</v>
      </c>
      <c r="E209" s="20" t="s">
        <v>96</v>
      </c>
      <c r="F209" s="20">
        <v>0.52</v>
      </c>
      <c r="G209" s="20">
        <v>0.54</v>
      </c>
      <c r="H209" s="20">
        <v>0.62</v>
      </c>
      <c r="I209" s="20">
        <v>0.1</v>
      </c>
      <c r="J209" s="20">
        <v>0.19</v>
      </c>
      <c r="K209" s="20">
        <v>1.9802999999999999</v>
      </c>
      <c r="L209" s="16"/>
      <c r="M209" s="16"/>
      <c r="N209" s="16"/>
      <c r="O209" s="16"/>
      <c r="P209" s="16"/>
      <c r="Q209" s="16"/>
      <c r="R209" s="16"/>
      <c r="S209" s="22"/>
      <c r="T209" s="190"/>
    </row>
    <row r="210" spans="1:20" ht="40.200000000000003" hidden="1" customHeight="1" thickBot="1">
      <c r="A210" s="58" t="str">
        <f t="shared" si="3"/>
        <v>丙12</v>
      </c>
      <c r="B210" s="29" t="s">
        <v>22</v>
      </c>
      <c r="C210" s="29" t="s">
        <v>17</v>
      </c>
      <c r="D210" s="32" t="s">
        <v>67</v>
      </c>
      <c r="E210" s="20" t="s">
        <v>97</v>
      </c>
      <c r="F210" s="20">
        <v>0.52</v>
      </c>
      <c r="G210" s="20">
        <v>0.13</v>
      </c>
      <c r="H210" s="20">
        <v>0.91</v>
      </c>
      <c r="I210" s="20">
        <v>0.1</v>
      </c>
      <c r="J210" s="20">
        <v>0.22</v>
      </c>
      <c r="K210" s="20">
        <v>1.8885000000000001</v>
      </c>
      <c r="L210" s="16"/>
      <c r="M210" s="16"/>
      <c r="N210" s="16"/>
      <c r="O210" s="16"/>
      <c r="P210" s="16"/>
      <c r="Q210" s="16"/>
      <c r="R210" s="16"/>
      <c r="S210" s="22"/>
      <c r="T210" s="190"/>
    </row>
    <row r="211" spans="1:20" ht="40.200000000000003" hidden="1" customHeight="1" thickBot="1">
      <c r="A211" s="58" t="str">
        <f t="shared" si="3"/>
        <v>1青</v>
      </c>
      <c r="B211" s="29" t="s">
        <v>22</v>
      </c>
      <c r="C211" s="29" t="s">
        <v>17</v>
      </c>
      <c r="D211" s="32" t="s">
        <v>67</v>
      </c>
      <c r="E211" s="20" t="s">
        <v>99</v>
      </c>
      <c r="F211" s="20">
        <v>0.52</v>
      </c>
      <c r="G211" s="20">
        <v>0</v>
      </c>
      <c r="H211" s="20">
        <v>0.88</v>
      </c>
      <c r="I211" s="20">
        <v>0.1</v>
      </c>
      <c r="J211" s="20">
        <v>0.38</v>
      </c>
      <c r="K211" s="20">
        <v>1.8838999999999999</v>
      </c>
      <c r="L211" s="16"/>
      <c r="M211" s="16"/>
      <c r="N211" s="16"/>
      <c r="O211" s="16"/>
      <c r="P211" s="16"/>
      <c r="Q211" s="16"/>
      <c r="R211" s="16"/>
      <c r="S211" s="22"/>
      <c r="T211" s="190"/>
    </row>
    <row r="212" spans="1:20" ht="40.200000000000003" hidden="1" customHeight="1" thickBot="1">
      <c r="A212" s="58" t="str">
        <f t="shared" si="3"/>
        <v>2青</v>
      </c>
      <c r="B212" s="29" t="s">
        <v>22</v>
      </c>
      <c r="C212" s="29" t="s">
        <v>17</v>
      </c>
      <c r="D212" s="32" t="s">
        <v>67</v>
      </c>
      <c r="E212" s="20" t="s">
        <v>98</v>
      </c>
      <c r="F212" s="20">
        <v>0.52</v>
      </c>
      <c r="G212" s="20">
        <v>0.35</v>
      </c>
      <c r="H212" s="20">
        <v>0.91</v>
      </c>
      <c r="I212" s="20">
        <v>0.1</v>
      </c>
      <c r="J212" s="20">
        <v>0</v>
      </c>
      <c r="K212" s="20">
        <v>1.8809</v>
      </c>
      <c r="L212" s="16"/>
      <c r="M212" s="16"/>
      <c r="N212" s="16"/>
      <c r="O212" s="16"/>
      <c r="P212" s="16"/>
      <c r="Q212" s="16"/>
      <c r="R212" s="16"/>
      <c r="S212" s="22"/>
      <c r="T212" s="190"/>
    </row>
    <row r="213" spans="1:20" ht="40.200000000000003" hidden="1" customHeight="1" thickBot="1">
      <c r="A213" s="58" t="str">
        <f t="shared" si="3"/>
        <v>青年one</v>
      </c>
      <c r="B213" s="29" t="s">
        <v>22</v>
      </c>
      <c r="C213" s="29" t="s">
        <v>17</v>
      </c>
      <c r="D213" s="32" t="s">
        <v>67</v>
      </c>
      <c r="E213" s="20" t="s">
        <v>102</v>
      </c>
      <c r="F213" s="20">
        <v>0.52</v>
      </c>
      <c r="G213" s="20">
        <v>0</v>
      </c>
      <c r="H213" s="20">
        <v>0.88</v>
      </c>
      <c r="I213" s="20">
        <v>0.1</v>
      </c>
      <c r="J213" s="20">
        <v>0.36</v>
      </c>
      <c r="K213" s="20">
        <v>1.8694</v>
      </c>
      <c r="L213" s="16"/>
      <c r="M213" s="16"/>
      <c r="N213" s="16"/>
      <c r="O213" s="16"/>
      <c r="P213" s="16"/>
      <c r="Q213" s="16"/>
      <c r="R213" s="16"/>
      <c r="S213" s="22"/>
      <c r="T213" s="190"/>
    </row>
    <row r="214" spans="1:20" ht="40.200000000000003" hidden="1" thickBot="1">
      <c r="A214" s="58" t="str">
        <f t="shared" si="3"/>
        <v>青竹2</v>
      </c>
      <c r="B214" s="29" t="s">
        <v>22</v>
      </c>
      <c r="C214" s="29" t="s">
        <v>17</v>
      </c>
      <c r="D214" s="32" t="s">
        <v>67</v>
      </c>
      <c r="E214" s="21" t="s">
        <v>100</v>
      </c>
      <c r="F214" s="20">
        <v>0.52</v>
      </c>
      <c r="G214" s="20">
        <v>0</v>
      </c>
      <c r="H214" s="20">
        <v>0.91</v>
      </c>
      <c r="I214" s="20">
        <v>0.1</v>
      </c>
      <c r="J214" s="20">
        <v>0.33</v>
      </c>
      <c r="K214" s="20">
        <v>1.8687</v>
      </c>
      <c r="L214" s="16"/>
      <c r="M214" s="16"/>
      <c r="N214" s="16"/>
      <c r="O214" s="16"/>
      <c r="P214" s="16"/>
      <c r="Q214" s="16"/>
      <c r="R214" s="16"/>
      <c r="S214" s="22"/>
      <c r="T214" s="190"/>
    </row>
    <row r="215" spans="1:20" ht="40.200000000000003" hidden="1" customHeight="1" thickBot="1">
      <c r="A215" s="58" t="str">
        <f t="shared" si="3"/>
        <v>qn2</v>
      </c>
      <c r="B215" s="29" t="s">
        <v>22</v>
      </c>
      <c r="C215" s="29" t="s">
        <v>17</v>
      </c>
      <c r="D215" s="32" t="s">
        <v>67</v>
      </c>
      <c r="E215" s="20" t="s">
        <v>101</v>
      </c>
      <c r="F215" s="20">
        <v>0.52</v>
      </c>
      <c r="G215" s="20">
        <v>0.22</v>
      </c>
      <c r="H215" s="20">
        <v>0.88</v>
      </c>
      <c r="I215" s="20">
        <v>0.1</v>
      </c>
      <c r="J215" s="20">
        <v>0.13</v>
      </c>
      <c r="K215" s="20">
        <v>1.8524</v>
      </c>
      <c r="L215" s="16"/>
      <c r="M215" s="16"/>
      <c r="N215" s="16"/>
      <c r="O215" s="16"/>
      <c r="P215" s="16"/>
      <c r="Q215" s="16"/>
      <c r="R215" s="16"/>
      <c r="S215" s="22"/>
      <c r="T215" s="190"/>
    </row>
    <row r="216" spans="1:20" ht="40.200000000000003" hidden="1" thickBot="1">
      <c r="A216" s="58" t="str">
        <f t="shared" si="3"/>
        <v>青竹1</v>
      </c>
      <c r="B216" s="29" t="s">
        <v>22</v>
      </c>
      <c r="C216" s="29" t="s">
        <v>17</v>
      </c>
      <c r="D216" s="32" t="s">
        <v>67</v>
      </c>
      <c r="E216" s="21" t="s">
        <v>104</v>
      </c>
      <c r="F216" s="20">
        <v>0.52</v>
      </c>
      <c r="G216" s="20">
        <v>0</v>
      </c>
      <c r="H216" s="20">
        <v>0.88</v>
      </c>
      <c r="I216" s="20">
        <v>0.1</v>
      </c>
      <c r="J216" s="20">
        <v>0.33</v>
      </c>
      <c r="K216" s="20">
        <v>1.833</v>
      </c>
      <c r="L216" s="16"/>
      <c r="M216" s="16"/>
      <c r="N216" s="16"/>
      <c r="O216" s="16"/>
      <c r="P216" s="16"/>
      <c r="Q216" s="16"/>
      <c r="R216" s="16"/>
      <c r="S216" s="22"/>
      <c r="T216" s="190"/>
    </row>
    <row r="217" spans="1:20" ht="27" hidden="1" customHeight="1" thickBot="1">
      <c r="A217" s="58" t="str">
        <f t="shared" si="3"/>
        <v>青年B</v>
      </c>
      <c r="B217" s="29" t="s">
        <v>22</v>
      </c>
      <c r="C217" s="29" t="s">
        <v>17</v>
      </c>
      <c r="D217" s="32" t="s">
        <v>67</v>
      </c>
      <c r="E217" s="20" t="s">
        <v>103</v>
      </c>
      <c r="F217" s="20">
        <v>0.52</v>
      </c>
      <c r="G217" s="20">
        <v>0</v>
      </c>
      <c r="H217" s="20">
        <v>0.91</v>
      </c>
      <c r="I217" s="20">
        <v>0.1</v>
      </c>
      <c r="J217" s="20">
        <v>0.3</v>
      </c>
      <c r="K217" s="20">
        <v>1.8323</v>
      </c>
      <c r="L217" s="16"/>
      <c r="M217" s="16"/>
      <c r="N217" s="16"/>
      <c r="O217" s="16"/>
      <c r="P217" s="16"/>
      <c r="Q217" s="16"/>
      <c r="R217" s="16"/>
      <c r="S217" s="22"/>
      <c r="T217" s="190"/>
    </row>
    <row r="218" spans="1:20" ht="53.4" hidden="1" customHeight="1" thickBot="1">
      <c r="A218" s="58" t="str">
        <f t="shared" si="3"/>
        <v>青一</v>
      </c>
      <c r="B218" s="29" t="s">
        <v>22</v>
      </c>
      <c r="C218" s="29" t="s">
        <v>17</v>
      </c>
      <c r="D218" s="32" t="s">
        <v>67</v>
      </c>
      <c r="E218" s="20" t="s">
        <v>105</v>
      </c>
      <c r="F218" s="20">
        <v>0.52</v>
      </c>
      <c r="G218" s="20">
        <v>0.26</v>
      </c>
      <c r="H218" s="20">
        <v>0.65</v>
      </c>
      <c r="I218" s="20">
        <v>0.1</v>
      </c>
      <c r="J218" s="20">
        <v>0.28999999999999998</v>
      </c>
      <c r="K218" s="20">
        <v>1.8209</v>
      </c>
      <c r="L218" s="16"/>
      <c r="M218" s="16"/>
      <c r="N218" s="16"/>
      <c r="O218" s="16"/>
      <c r="P218" s="16"/>
      <c r="Q218" s="16"/>
      <c r="R218" s="16"/>
      <c r="S218" s="22"/>
      <c r="T218" s="190"/>
    </row>
    <row r="219" spans="1:20" ht="40.200000000000003" hidden="1" customHeight="1" thickBot="1">
      <c r="A219" s="58" t="str">
        <f t="shared" si="3"/>
        <v>22青年</v>
      </c>
      <c r="B219" s="29" t="s">
        <v>22</v>
      </c>
      <c r="C219" s="29" t="s">
        <v>17</v>
      </c>
      <c r="D219" s="32" t="s">
        <v>67</v>
      </c>
      <c r="E219" s="20" t="s">
        <v>106</v>
      </c>
      <c r="F219" s="20">
        <v>0.52</v>
      </c>
      <c r="G219" s="20">
        <v>0</v>
      </c>
      <c r="H219" s="20">
        <v>0.91</v>
      </c>
      <c r="I219" s="20">
        <v>0.1</v>
      </c>
      <c r="J219" s="20">
        <v>0.24</v>
      </c>
      <c r="K219" s="20">
        <v>1.7791999999999999</v>
      </c>
      <c r="L219" s="16"/>
      <c r="M219" s="16"/>
      <c r="N219" s="16"/>
      <c r="O219" s="16"/>
      <c r="P219" s="16"/>
      <c r="Q219" s="16"/>
      <c r="R219" s="16"/>
      <c r="S219" s="22"/>
      <c r="T219" s="190"/>
    </row>
    <row r="220" spans="1:20" ht="53.4" hidden="1" customHeight="1" thickBot="1">
      <c r="A220" s="58" t="str">
        <f t="shared" si="3"/>
        <v>QSNN2</v>
      </c>
      <c r="B220" s="29" t="s">
        <v>22</v>
      </c>
      <c r="C220" s="29" t="s">
        <v>17</v>
      </c>
      <c r="D220" s="32" t="s">
        <v>67</v>
      </c>
      <c r="E220" s="20" t="s">
        <v>107</v>
      </c>
      <c r="F220" s="20">
        <v>0.52</v>
      </c>
      <c r="G220" s="20">
        <v>0</v>
      </c>
      <c r="H220" s="20">
        <v>0.91</v>
      </c>
      <c r="I220" s="20">
        <v>0.1</v>
      </c>
      <c r="J220" s="20">
        <v>0.21</v>
      </c>
      <c r="K220" s="20">
        <v>1.7488999999999999</v>
      </c>
      <c r="L220" s="16"/>
      <c r="M220" s="16"/>
      <c r="N220" s="16"/>
      <c r="O220" s="16"/>
      <c r="P220" s="16"/>
      <c r="Q220" s="16"/>
      <c r="R220" s="16"/>
      <c r="S220" s="22"/>
      <c r="T220" s="190"/>
    </row>
    <row r="221" spans="1:20" ht="27" hidden="1" customHeight="1" thickBot="1">
      <c r="A221" s="58" t="str">
        <f t="shared" si="3"/>
        <v>青2</v>
      </c>
      <c r="B221" s="29" t="s">
        <v>22</v>
      </c>
      <c r="C221" s="29" t="s">
        <v>17</v>
      </c>
      <c r="D221" s="32" t="s">
        <v>67</v>
      </c>
      <c r="E221" s="20" t="s">
        <v>108</v>
      </c>
      <c r="F221" s="20">
        <v>0.52</v>
      </c>
      <c r="G221" s="20">
        <v>0.02</v>
      </c>
      <c r="H221" s="20">
        <v>0.88</v>
      </c>
      <c r="I221" s="20">
        <v>0.1</v>
      </c>
      <c r="J221" s="20">
        <v>0.2</v>
      </c>
      <c r="K221" s="20">
        <v>1.7311000000000001</v>
      </c>
      <c r="L221" s="16"/>
      <c r="M221" s="16"/>
      <c r="N221" s="16"/>
      <c r="O221" s="16"/>
      <c r="P221" s="16"/>
      <c r="Q221" s="16"/>
      <c r="R221" s="16"/>
      <c r="S221" s="22"/>
      <c r="T221" s="190"/>
    </row>
    <row r="222" spans="1:20" ht="53.4" hidden="1" customHeight="1" thickBot="1">
      <c r="A222" s="58" t="str">
        <f t="shared" si="3"/>
        <v>qqq2</v>
      </c>
      <c r="B222" s="29" t="s">
        <v>22</v>
      </c>
      <c r="C222" s="29" t="s">
        <v>17</v>
      </c>
      <c r="D222" s="32" t="s">
        <v>67</v>
      </c>
      <c r="E222" s="20" t="s">
        <v>109</v>
      </c>
      <c r="F222" s="20">
        <v>0.52</v>
      </c>
      <c r="G222" s="20">
        <v>0</v>
      </c>
      <c r="H222" s="20">
        <v>0.88</v>
      </c>
      <c r="I222" s="20">
        <v>0.1</v>
      </c>
      <c r="J222" s="20">
        <v>0.22</v>
      </c>
      <c r="K222" s="20">
        <v>1.7279</v>
      </c>
      <c r="L222" s="16"/>
      <c r="M222" s="16"/>
      <c r="N222" s="16"/>
      <c r="O222" s="16"/>
      <c r="P222" s="16"/>
      <c r="Q222" s="16"/>
      <c r="R222" s="16"/>
      <c r="S222" s="22"/>
      <c r="T222" s="190"/>
    </row>
    <row r="223" spans="1:20" ht="53.4" hidden="1" customHeight="1" thickBot="1">
      <c r="A223" s="58" t="str">
        <f t="shared" si="3"/>
        <v>青少年T3</v>
      </c>
      <c r="B223" s="29" t="s">
        <v>22</v>
      </c>
      <c r="C223" s="29" t="s">
        <v>17</v>
      </c>
      <c r="D223" s="32" t="s">
        <v>67</v>
      </c>
      <c r="E223" s="20" t="s">
        <v>110</v>
      </c>
      <c r="F223" s="20">
        <v>0.52</v>
      </c>
      <c r="G223" s="20">
        <v>0.22</v>
      </c>
      <c r="H223" s="20">
        <v>0.62</v>
      </c>
      <c r="I223" s="20">
        <v>0.1</v>
      </c>
      <c r="J223" s="20">
        <v>0.26</v>
      </c>
      <c r="K223" s="20">
        <v>1.7246999999999999</v>
      </c>
      <c r="L223" s="16"/>
      <c r="M223" s="16"/>
      <c r="N223" s="16"/>
      <c r="O223" s="16"/>
      <c r="P223" s="16"/>
      <c r="Q223" s="16"/>
      <c r="R223" s="16"/>
      <c r="S223" s="22"/>
      <c r="T223" s="190"/>
    </row>
    <row r="224" spans="1:20" ht="40.200000000000003" hidden="1" customHeight="1" thickBot="1">
      <c r="A224" s="58" t="str">
        <f t="shared" si="3"/>
        <v>青年03</v>
      </c>
      <c r="B224" s="29" t="s">
        <v>22</v>
      </c>
      <c r="C224" s="29" t="s">
        <v>17</v>
      </c>
      <c r="D224" s="32" t="s">
        <v>67</v>
      </c>
      <c r="E224" s="20" t="s">
        <v>111</v>
      </c>
      <c r="F224" s="20">
        <v>0.52</v>
      </c>
      <c r="G224" s="20">
        <v>0.2</v>
      </c>
      <c r="H224" s="20">
        <v>0.62</v>
      </c>
      <c r="I224" s="20">
        <v>0.1</v>
      </c>
      <c r="J224" s="20">
        <v>0.23</v>
      </c>
      <c r="K224" s="20">
        <v>1.6681999999999999</v>
      </c>
      <c r="L224" s="16"/>
      <c r="M224" s="16"/>
      <c r="N224" s="16"/>
      <c r="O224" s="16"/>
      <c r="P224" s="16"/>
      <c r="Q224" s="16"/>
      <c r="R224" s="16"/>
      <c r="S224" s="22"/>
      <c r="T224" s="190"/>
    </row>
    <row r="225" spans="1:20" ht="53.4" hidden="1" customHeight="1" thickBot="1">
      <c r="A225" s="58" t="str">
        <f t="shared" si="3"/>
        <v>q112</v>
      </c>
      <c r="B225" s="29" t="s">
        <v>22</v>
      </c>
      <c r="C225" s="29" t="s">
        <v>17</v>
      </c>
      <c r="D225" s="32" t="s">
        <v>67</v>
      </c>
      <c r="E225" s="20" t="s">
        <v>112</v>
      </c>
      <c r="F225" s="20">
        <v>0.52</v>
      </c>
      <c r="G225" s="20">
        <v>0.2</v>
      </c>
      <c r="H225" s="20">
        <v>0.62</v>
      </c>
      <c r="I225" s="20">
        <v>0.1</v>
      </c>
      <c r="J225" s="20">
        <v>0.22</v>
      </c>
      <c r="K225" s="20">
        <v>1.6642999999999999</v>
      </c>
      <c r="L225" s="16"/>
      <c r="M225" s="16"/>
      <c r="N225" s="16"/>
      <c r="O225" s="16"/>
      <c r="P225" s="16"/>
      <c r="Q225" s="16"/>
      <c r="R225" s="16"/>
      <c r="S225" s="22"/>
      <c r="T225" s="190"/>
    </row>
    <row r="226" spans="1:20" ht="53.4" hidden="1" customHeight="1" thickBot="1">
      <c r="A226" s="58" t="str">
        <f t="shared" si="3"/>
        <v>qqq1</v>
      </c>
      <c r="B226" s="29" t="s">
        <v>22</v>
      </c>
      <c r="C226" s="29" t="s">
        <v>17</v>
      </c>
      <c r="D226" s="32" t="s">
        <v>67</v>
      </c>
      <c r="E226" s="20" t="s">
        <v>113</v>
      </c>
      <c r="F226" s="20">
        <v>0.52</v>
      </c>
      <c r="G226" s="20">
        <v>0</v>
      </c>
      <c r="H226" s="20">
        <v>0.65</v>
      </c>
      <c r="I226" s="20">
        <v>0.1</v>
      </c>
      <c r="J226" s="20">
        <v>0.32</v>
      </c>
      <c r="K226" s="20">
        <v>1.5931999999999999</v>
      </c>
      <c r="L226" s="16"/>
      <c r="M226" s="16"/>
      <c r="N226" s="16"/>
      <c r="O226" s="16"/>
      <c r="P226" s="16"/>
      <c r="Q226" s="16"/>
      <c r="R226" s="16"/>
      <c r="S226" s="22"/>
      <c r="T226" s="190"/>
    </row>
    <row r="227" spans="1:20" ht="27" hidden="1" customHeight="1" thickBot="1">
      <c r="A227" s="58" t="str">
        <f t="shared" si="3"/>
        <v>青年C</v>
      </c>
      <c r="B227" s="29" t="s">
        <v>22</v>
      </c>
      <c r="C227" s="29" t="s">
        <v>17</v>
      </c>
      <c r="D227" s="32" t="s">
        <v>67</v>
      </c>
      <c r="E227" s="20" t="s">
        <v>114</v>
      </c>
      <c r="F227" s="20">
        <v>0.52</v>
      </c>
      <c r="G227" s="20">
        <v>0.44</v>
      </c>
      <c r="H227" s="20">
        <v>0.35</v>
      </c>
      <c r="I227" s="20">
        <v>0.1</v>
      </c>
      <c r="J227" s="20">
        <v>0.16</v>
      </c>
      <c r="K227" s="20">
        <v>1.5757000000000001</v>
      </c>
      <c r="L227" s="16"/>
      <c r="M227" s="16"/>
      <c r="N227" s="16"/>
      <c r="O227" s="16"/>
      <c r="P227" s="16"/>
      <c r="Q227" s="16"/>
      <c r="R227" s="16"/>
      <c r="S227" s="22"/>
      <c r="T227" s="190"/>
    </row>
    <row r="228" spans="1:20" ht="27" hidden="1" customHeight="1" thickBot="1">
      <c r="A228" s="58" t="str">
        <f t="shared" si="3"/>
        <v>青1</v>
      </c>
      <c r="B228" s="29" t="s">
        <v>22</v>
      </c>
      <c r="C228" s="29" t="s">
        <v>17</v>
      </c>
      <c r="D228" s="32" t="s">
        <v>67</v>
      </c>
      <c r="E228" s="20" t="s">
        <v>115</v>
      </c>
      <c r="F228" s="20">
        <v>0.52</v>
      </c>
      <c r="G228" s="20">
        <v>0.02</v>
      </c>
      <c r="H228" s="20">
        <v>0.62</v>
      </c>
      <c r="I228" s="20">
        <v>0.1</v>
      </c>
      <c r="J228" s="20">
        <v>0.18</v>
      </c>
      <c r="K228" s="20">
        <v>1.4393</v>
      </c>
      <c r="L228" s="16"/>
      <c r="M228" s="16"/>
      <c r="N228" s="16"/>
      <c r="O228" s="16"/>
      <c r="P228" s="16"/>
      <c r="Q228" s="16"/>
      <c r="R228" s="16"/>
      <c r="S228" s="22"/>
      <c r="T228" s="190"/>
    </row>
    <row r="229" spans="1:20" ht="27" hidden="1" customHeight="1" thickBot="1">
      <c r="A229" s="58" t="str">
        <f t="shared" si="3"/>
        <v>白1121</v>
      </c>
      <c r="B229" s="29" t="s">
        <v>22</v>
      </c>
      <c r="C229" s="29" t="s">
        <v>17</v>
      </c>
      <c r="D229" s="32" t="s">
        <v>116</v>
      </c>
      <c r="E229" s="20" t="s">
        <v>117</v>
      </c>
      <c r="F229" s="20">
        <v>0.39</v>
      </c>
      <c r="G229" s="20">
        <v>3.09</v>
      </c>
      <c r="H229" s="20">
        <v>1.32</v>
      </c>
      <c r="I229" s="20">
        <v>0.26</v>
      </c>
      <c r="J229" s="20">
        <v>0.24</v>
      </c>
      <c r="K229" s="20">
        <v>5.3060999999999998</v>
      </c>
      <c r="L229" s="16"/>
      <c r="M229" s="16"/>
      <c r="N229" s="16"/>
      <c r="O229" s="16"/>
      <c r="P229" s="16"/>
      <c r="Q229" s="16"/>
      <c r="R229" s="16"/>
      <c r="S229" s="22"/>
      <c r="T229" s="190"/>
    </row>
    <row r="230" spans="1:20" ht="40.200000000000003" hidden="1" customHeight="1" thickBot="1">
      <c r="A230" s="58" t="str">
        <f t="shared" si="3"/>
        <v>白领222</v>
      </c>
      <c r="B230" s="29" t="s">
        <v>22</v>
      </c>
      <c r="C230" s="29" t="s">
        <v>17</v>
      </c>
      <c r="D230" s="32" t="s">
        <v>116</v>
      </c>
      <c r="E230" s="20" t="s">
        <v>118</v>
      </c>
      <c r="F230" s="20">
        <v>0.39</v>
      </c>
      <c r="G230" s="20">
        <v>0.03</v>
      </c>
      <c r="H230" s="20">
        <v>3.16</v>
      </c>
      <c r="I230" s="20">
        <v>0.13</v>
      </c>
      <c r="J230" s="20">
        <v>0.17</v>
      </c>
      <c r="K230" s="20">
        <v>3.8759000000000001</v>
      </c>
      <c r="L230" s="16"/>
      <c r="M230" s="16"/>
      <c r="N230" s="16"/>
      <c r="O230" s="16"/>
      <c r="P230" s="16"/>
      <c r="Q230" s="16"/>
      <c r="R230" s="16"/>
      <c r="S230" s="22"/>
      <c r="T230" s="190"/>
    </row>
    <row r="231" spans="1:20" ht="40.200000000000003" hidden="1" thickBot="1">
      <c r="A231" s="58" t="str">
        <f t="shared" si="3"/>
        <v>白兰1</v>
      </c>
      <c r="B231" s="29" t="s">
        <v>22</v>
      </c>
      <c r="C231" s="29" t="s">
        <v>17</v>
      </c>
      <c r="D231" s="32" t="s">
        <v>116</v>
      </c>
      <c r="E231" s="21" t="s">
        <v>119</v>
      </c>
      <c r="F231" s="20">
        <v>0.39</v>
      </c>
      <c r="G231" s="20">
        <v>1.31</v>
      </c>
      <c r="H231" s="20">
        <v>1.32</v>
      </c>
      <c r="I231" s="20">
        <v>0.13</v>
      </c>
      <c r="J231" s="20">
        <v>0.24</v>
      </c>
      <c r="K231" s="20">
        <v>3.3993000000000002</v>
      </c>
      <c r="L231" s="16"/>
      <c r="M231" s="16"/>
      <c r="N231" s="16"/>
      <c r="O231" s="16"/>
      <c r="P231" s="16"/>
      <c r="Q231" s="16"/>
      <c r="R231" s="16"/>
      <c r="S231" s="22"/>
      <c r="T231" s="190"/>
    </row>
    <row r="232" spans="1:20" ht="53.4" hidden="1" customHeight="1" thickBot="1">
      <c r="A232" s="58" t="str">
        <f t="shared" si="3"/>
        <v>bbb1</v>
      </c>
      <c r="B232" s="29" t="s">
        <v>22</v>
      </c>
      <c r="C232" s="29" t="s">
        <v>17</v>
      </c>
      <c r="D232" s="32" t="s">
        <v>116</v>
      </c>
      <c r="E232" s="20" t="s">
        <v>120</v>
      </c>
      <c r="F232" s="20">
        <v>0.39</v>
      </c>
      <c r="G232" s="20">
        <v>1.3</v>
      </c>
      <c r="H232" s="20">
        <v>1.32</v>
      </c>
      <c r="I232" s="20">
        <v>0.13</v>
      </c>
      <c r="J232" s="20">
        <v>0.25</v>
      </c>
      <c r="K232" s="20">
        <v>3.3938999999999999</v>
      </c>
      <c r="L232" s="16"/>
      <c r="M232" s="16"/>
      <c r="N232" s="16"/>
      <c r="O232" s="16"/>
      <c r="P232" s="16"/>
      <c r="Q232" s="16"/>
      <c r="R232" s="16"/>
      <c r="S232" s="22"/>
      <c r="T232" s="190"/>
    </row>
    <row r="233" spans="1:20" ht="27" hidden="1" customHeight="1" thickBot="1">
      <c r="A233" s="58" t="str">
        <f t="shared" si="3"/>
        <v>B1</v>
      </c>
      <c r="B233" s="29" t="s">
        <v>22</v>
      </c>
      <c r="C233" s="29" t="s">
        <v>17</v>
      </c>
      <c r="D233" s="32" t="s">
        <v>116</v>
      </c>
      <c r="E233" s="20" t="s">
        <v>121</v>
      </c>
      <c r="F233" s="20">
        <v>0.39</v>
      </c>
      <c r="G233" s="20">
        <v>1.17</v>
      </c>
      <c r="H233" s="20">
        <v>1.32</v>
      </c>
      <c r="I233" s="20">
        <v>0.13</v>
      </c>
      <c r="J233" s="20">
        <v>0.19</v>
      </c>
      <c r="K233" s="20">
        <v>3.2103000000000002</v>
      </c>
      <c r="L233" s="16"/>
      <c r="M233" s="16"/>
      <c r="N233" s="16"/>
      <c r="O233" s="16"/>
      <c r="P233" s="16"/>
      <c r="Q233" s="16"/>
      <c r="R233" s="16"/>
      <c r="S233" s="22"/>
      <c r="T233" s="190"/>
    </row>
    <row r="234" spans="1:20" ht="40.200000000000003" hidden="1" customHeight="1" thickBot="1">
      <c r="A234" s="58" t="str">
        <f t="shared" si="3"/>
        <v>乙11</v>
      </c>
      <c r="B234" s="29" t="s">
        <v>22</v>
      </c>
      <c r="C234" s="29" t="s">
        <v>17</v>
      </c>
      <c r="D234" s="32" t="s">
        <v>116</v>
      </c>
      <c r="E234" s="20" t="s">
        <v>122</v>
      </c>
      <c r="F234" s="20">
        <v>0.39</v>
      </c>
      <c r="G234" s="20">
        <v>1</v>
      </c>
      <c r="H234" s="20">
        <v>1.32</v>
      </c>
      <c r="I234" s="20">
        <v>0.13</v>
      </c>
      <c r="J234" s="20">
        <v>0.19</v>
      </c>
      <c r="K234" s="20">
        <v>3.0404</v>
      </c>
      <c r="L234" s="16"/>
      <c r="M234" s="16"/>
      <c r="N234" s="16"/>
      <c r="O234" s="16"/>
      <c r="P234" s="16"/>
      <c r="Q234" s="16"/>
      <c r="R234" s="16"/>
      <c r="S234" s="22"/>
      <c r="T234" s="190"/>
    </row>
    <row r="235" spans="1:20" ht="40.200000000000003" hidden="1" customHeight="1" thickBot="1">
      <c r="A235" s="58" t="str">
        <f t="shared" si="3"/>
        <v>白白1</v>
      </c>
      <c r="B235" s="29" t="s">
        <v>22</v>
      </c>
      <c r="C235" s="29" t="s">
        <v>17</v>
      </c>
      <c r="D235" s="32" t="s">
        <v>116</v>
      </c>
      <c r="E235" s="20" t="s">
        <v>123</v>
      </c>
      <c r="F235" s="20">
        <v>0.39</v>
      </c>
      <c r="G235" s="20">
        <v>0.94</v>
      </c>
      <c r="H235" s="20">
        <v>1.32</v>
      </c>
      <c r="I235" s="20">
        <v>0.13</v>
      </c>
      <c r="J235" s="20">
        <v>0.16</v>
      </c>
      <c r="K235" s="20">
        <v>2.9417</v>
      </c>
      <c r="L235" s="16"/>
      <c r="M235" s="16"/>
      <c r="N235" s="16"/>
      <c r="O235" s="16"/>
      <c r="P235" s="16"/>
      <c r="Q235" s="16"/>
      <c r="R235" s="16"/>
      <c r="S235" s="22"/>
      <c r="T235" s="190"/>
    </row>
    <row r="236" spans="1:20" ht="40.200000000000003" hidden="1" customHeight="1" thickBot="1">
      <c r="A236" s="58" t="str">
        <f t="shared" si="3"/>
        <v>bb1</v>
      </c>
      <c r="B236" s="29" t="s">
        <v>22</v>
      </c>
      <c r="C236" s="29" t="s">
        <v>17</v>
      </c>
      <c r="D236" s="32" t="s">
        <v>116</v>
      </c>
      <c r="E236" s="20" t="s">
        <v>124</v>
      </c>
      <c r="F236" s="20">
        <v>0.39</v>
      </c>
      <c r="G236" s="20">
        <v>0.87</v>
      </c>
      <c r="H236" s="20">
        <v>1.32</v>
      </c>
      <c r="I236" s="20">
        <v>0.13</v>
      </c>
      <c r="J236" s="20">
        <v>0.11</v>
      </c>
      <c r="K236" s="20">
        <v>2.8271999999999999</v>
      </c>
      <c r="L236" s="16"/>
      <c r="M236" s="16"/>
      <c r="N236" s="16"/>
      <c r="O236" s="16"/>
      <c r="P236" s="16"/>
      <c r="Q236" s="16"/>
      <c r="R236" s="16"/>
      <c r="S236" s="22"/>
      <c r="T236" s="190"/>
    </row>
    <row r="237" spans="1:20" ht="40.200000000000003" hidden="1" customHeight="1" thickBot="1">
      <c r="A237" s="58" t="str">
        <f t="shared" si="3"/>
        <v>白白2</v>
      </c>
      <c r="B237" s="29" t="s">
        <v>22</v>
      </c>
      <c r="C237" s="29" t="s">
        <v>17</v>
      </c>
      <c r="D237" s="32" t="s">
        <v>116</v>
      </c>
      <c r="E237" s="20" t="s">
        <v>125</v>
      </c>
      <c r="F237" s="20">
        <v>0.39</v>
      </c>
      <c r="G237" s="20">
        <v>0.91</v>
      </c>
      <c r="H237" s="20">
        <v>1.22</v>
      </c>
      <c r="I237" s="20">
        <v>0.13</v>
      </c>
      <c r="J237" s="20">
        <v>0.16</v>
      </c>
      <c r="K237" s="20">
        <v>2.8121999999999998</v>
      </c>
      <c r="L237" s="16"/>
      <c r="M237" s="16"/>
      <c r="N237" s="16"/>
      <c r="O237" s="16"/>
      <c r="P237" s="16"/>
      <c r="Q237" s="16"/>
      <c r="R237" s="16"/>
      <c r="S237" s="22"/>
      <c r="T237" s="190"/>
    </row>
    <row r="238" spans="1:20" ht="40.200000000000003" hidden="1" customHeight="1" thickBot="1">
      <c r="A238" s="58" t="str">
        <f t="shared" si="3"/>
        <v>白领one</v>
      </c>
      <c r="B238" s="29" t="s">
        <v>22</v>
      </c>
      <c r="C238" s="29" t="s">
        <v>17</v>
      </c>
      <c r="D238" s="32" t="s">
        <v>116</v>
      </c>
      <c r="E238" s="20" t="s">
        <v>126</v>
      </c>
      <c r="F238" s="20">
        <v>0.39</v>
      </c>
      <c r="G238" s="20">
        <v>0.71</v>
      </c>
      <c r="H238" s="20">
        <v>1.32</v>
      </c>
      <c r="I238" s="20">
        <v>0.13</v>
      </c>
      <c r="J238" s="20">
        <v>0.17</v>
      </c>
      <c r="K238" s="20">
        <v>2.7307999999999999</v>
      </c>
      <c r="L238" s="16"/>
      <c r="M238" s="16"/>
      <c r="N238" s="16"/>
      <c r="O238" s="16"/>
      <c r="P238" s="16"/>
      <c r="Q238" s="16"/>
      <c r="R238" s="16"/>
      <c r="S238" s="22"/>
      <c r="T238" s="190"/>
    </row>
    <row r="239" spans="1:20" ht="40.200000000000003" hidden="1" customHeight="1" thickBot="1">
      <c r="A239" s="58" t="str">
        <f t="shared" si="3"/>
        <v>BL1</v>
      </c>
      <c r="B239" s="29" t="s">
        <v>22</v>
      </c>
      <c r="C239" s="29" t="s">
        <v>17</v>
      </c>
      <c r="D239" s="32" t="s">
        <v>116</v>
      </c>
      <c r="E239" s="20" t="s">
        <v>127</v>
      </c>
      <c r="F239" s="20">
        <v>0.4</v>
      </c>
      <c r="G239" s="20">
        <v>0.71</v>
      </c>
      <c r="H239" s="20">
        <v>1.32</v>
      </c>
      <c r="I239" s="20">
        <v>0.13</v>
      </c>
      <c r="J239" s="20">
        <v>0.16</v>
      </c>
      <c r="K239" s="20">
        <v>2.7130000000000001</v>
      </c>
      <c r="L239" s="16"/>
      <c r="M239" s="16"/>
      <c r="N239" s="16"/>
      <c r="O239" s="16"/>
      <c r="P239" s="16"/>
      <c r="Q239" s="16"/>
      <c r="R239" s="16"/>
      <c r="S239" s="22"/>
      <c r="T239" s="190"/>
    </row>
    <row r="240" spans="1:20" ht="53.4" hidden="1" customHeight="1" thickBot="1">
      <c r="A240" s="58" t="str">
        <f t="shared" si="3"/>
        <v>白领W1</v>
      </c>
      <c r="B240" s="29" t="s">
        <v>22</v>
      </c>
      <c r="C240" s="29" t="s">
        <v>17</v>
      </c>
      <c r="D240" s="32" t="s">
        <v>116</v>
      </c>
      <c r="E240" s="20" t="s">
        <v>128</v>
      </c>
      <c r="F240" s="20">
        <v>0.39</v>
      </c>
      <c r="G240" s="20">
        <v>0.68</v>
      </c>
      <c r="H240" s="20">
        <v>1.32</v>
      </c>
      <c r="I240" s="20">
        <v>0.13</v>
      </c>
      <c r="J240" s="20">
        <v>0.14000000000000001</v>
      </c>
      <c r="K240" s="20">
        <v>2.6682000000000001</v>
      </c>
      <c r="L240" s="16"/>
      <c r="M240" s="16"/>
      <c r="N240" s="16"/>
      <c r="O240" s="16"/>
      <c r="P240" s="16"/>
      <c r="Q240" s="16"/>
      <c r="R240" s="16"/>
      <c r="S240" s="22"/>
      <c r="T240" s="190"/>
    </row>
    <row r="241" spans="1:20" ht="53.4" hidden="1" customHeight="1" thickBot="1">
      <c r="A241" s="58" t="str">
        <f t="shared" si="3"/>
        <v>白领W2</v>
      </c>
      <c r="B241" s="29" t="s">
        <v>22</v>
      </c>
      <c r="C241" s="29" t="s">
        <v>17</v>
      </c>
      <c r="D241" s="32" t="s">
        <v>116</v>
      </c>
      <c r="E241" s="20" t="s">
        <v>129</v>
      </c>
      <c r="F241" s="20">
        <v>0.39</v>
      </c>
      <c r="G241" s="20">
        <v>0.67</v>
      </c>
      <c r="H241" s="20">
        <v>1.32</v>
      </c>
      <c r="I241" s="20">
        <v>0.13</v>
      </c>
      <c r="J241" s="20">
        <v>0.13</v>
      </c>
      <c r="K241" s="20">
        <v>2.6469999999999998</v>
      </c>
      <c r="L241" s="16"/>
      <c r="M241" s="16"/>
      <c r="N241" s="16"/>
      <c r="O241" s="16"/>
      <c r="P241" s="16"/>
      <c r="Q241" s="16"/>
      <c r="R241" s="16"/>
      <c r="S241" s="22"/>
      <c r="T241" s="190"/>
    </row>
    <row r="242" spans="1:20" ht="40.200000000000003" hidden="1" customHeight="1" thickBot="1">
      <c r="A242" s="58" t="str">
        <f t="shared" si="3"/>
        <v>白领01</v>
      </c>
      <c r="B242" s="29" t="s">
        <v>22</v>
      </c>
      <c r="C242" s="29" t="s">
        <v>17</v>
      </c>
      <c r="D242" s="32" t="s">
        <v>116</v>
      </c>
      <c r="E242" s="20" t="s">
        <v>130</v>
      </c>
      <c r="F242" s="20">
        <v>0.39</v>
      </c>
      <c r="G242" s="20">
        <v>0.57999999999999996</v>
      </c>
      <c r="H242" s="20">
        <v>1.32</v>
      </c>
      <c r="I242" s="20">
        <v>0.13</v>
      </c>
      <c r="J242" s="20">
        <v>0.17</v>
      </c>
      <c r="K242" s="20">
        <v>2.5998000000000001</v>
      </c>
      <c r="L242" s="16"/>
      <c r="M242" s="16"/>
      <c r="N242" s="16"/>
      <c r="O242" s="16"/>
      <c r="P242" s="16"/>
      <c r="Q242" s="16"/>
      <c r="R242" s="16"/>
      <c r="S242" s="22"/>
      <c r="T242" s="190"/>
    </row>
    <row r="243" spans="1:20" ht="40.200000000000003" hidden="1" customHeight="1" thickBot="1">
      <c r="A243" s="58" t="str">
        <f t="shared" si="3"/>
        <v>白棋2</v>
      </c>
      <c r="B243" s="29" t="s">
        <v>22</v>
      </c>
      <c r="C243" s="29" t="s">
        <v>17</v>
      </c>
      <c r="D243" s="32" t="s">
        <v>116</v>
      </c>
      <c r="E243" s="20" t="s">
        <v>131</v>
      </c>
      <c r="F243" s="20">
        <v>0.39</v>
      </c>
      <c r="G243" s="20">
        <v>0.57999999999999996</v>
      </c>
      <c r="H243" s="20">
        <v>1.32</v>
      </c>
      <c r="I243" s="20">
        <v>0.13</v>
      </c>
      <c r="J243" s="20">
        <v>0.16</v>
      </c>
      <c r="K243" s="20">
        <v>2.5886999999999998</v>
      </c>
      <c r="L243" s="16"/>
      <c r="M243" s="16"/>
      <c r="N243" s="16"/>
      <c r="O243" s="16"/>
      <c r="P243" s="16"/>
      <c r="Q243" s="16"/>
      <c r="R243" s="16"/>
      <c r="S243" s="22"/>
      <c r="T243" s="190"/>
    </row>
    <row r="244" spans="1:20" ht="40.200000000000003" hidden="1" customHeight="1" thickBot="1">
      <c r="A244" s="58" t="str">
        <f t="shared" si="3"/>
        <v>白领02</v>
      </c>
      <c r="B244" s="29" t="s">
        <v>22</v>
      </c>
      <c r="C244" s="29" t="s">
        <v>17</v>
      </c>
      <c r="D244" s="32" t="s">
        <v>116</v>
      </c>
      <c r="E244" s="20" t="s">
        <v>132</v>
      </c>
      <c r="F244" s="20">
        <v>0.39</v>
      </c>
      <c r="G244" s="20">
        <v>0.61</v>
      </c>
      <c r="H244" s="20">
        <v>1.32</v>
      </c>
      <c r="I244" s="20">
        <v>0.13</v>
      </c>
      <c r="J244" s="20">
        <v>0.12</v>
      </c>
      <c r="K244" s="20">
        <v>2.5781000000000001</v>
      </c>
      <c r="L244" s="16"/>
      <c r="M244" s="16"/>
      <c r="N244" s="16"/>
      <c r="O244" s="16"/>
      <c r="P244" s="16"/>
      <c r="Q244" s="16"/>
      <c r="R244" s="16"/>
      <c r="S244" s="22"/>
      <c r="T244" s="190"/>
    </row>
    <row r="245" spans="1:20" ht="53.4" hidden="1" customHeight="1" thickBot="1">
      <c r="A245" s="58" t="str">
        <f t="shared" si="3"/>
        <v>白领W3</v>
      </c>
      <c r="B245" s="29" t="s">
        <v>22</v>
      </c>
      <c r="C245" s="29" t="s">
        <v>17</v>
      </c>
      <c r="D245" s="32" t="s">
        <v>116</v>
      </c>
      <c r="E245" s="20" t="s">
        <v>133</v>
      </c>
      <c r="F245" s="20">
        <v>0.39</v>
      </c>
      <c r="G245" s="20">
        <v>0.67</v>
      </c>
      <c r="H245" s="20">
        <v>1.22</v>
      </c>
      <c r="I245" s="20">
        <v>0.13</v>
      </c>
      <c r="J245" s="20">
        <v>0.13</v>
      </c>
      <c r="K245" s="20">
        <v>2.5451000000000001</v>
      </c>
      <c r="L245" s="16"/>
      <c r="M245" s="16"/>
      <c r="N245" s="16"/>
      <c r="O245" s="16"/>
      <c r="P245" s="16"/>
      <c r="Q245" s="16"/>
      <c r="R245" s="16"/>
      <c r="S245" s="22"/>
      <c r="T245" s="190"/>
    </row>
    <row r="246" spans="1:20" ht="40.200000000000003" hidden="1" customHeight="1" thickBot="1">
      <c r="A246" s="58" t="str">
        <f t="shared" si="3"/>
        <v>白领03</v>
      </c>
      <c r="B246" s="29" t="s">
        <v>22</v>
      </c>
      <c r="C246" s="29" t="s">
        <v>17</v>
      </c>
      <c r="D246" s="32" t="s">
        <v>116</v>
      </c>
      <c r="E246" s="20" t="s">
        <v>134</v>
      </c>
      <c r="F246" s="20">
        <v>0.39</v>
      </c>
      <c r="G246" s="20">
        <v>0.61</v>
      </c>
      <c r="H246" s="20">
        <v>1.22</v>
      </c>
      <c r="I246" s="20">
        <v>0.13</v>
      </c>
      <c r="J246" s="20">
        <v>0.12</v>
      </c>
      <c r="K246" s="20">
        <v>2.4698000000000002</v>
      </c>
      <c r="L246" s="16"/>
      <c r="M246" s="16"/>
      <c r="N246" s="16"/>
      <c r="O246" s="16"/>
      <c r="P246" s="16"/>
      <c r="Q246" s="16"/>
      <c r="R246" s="16"/>
      <c r="S246" s="22"/>
      <c r="T246" s="190"/>
    </row>
    <row r="247" spans="1:20" ht="40.200000000000003" hidden="1" customHeight="1" thickBot="1">
      <c r="A247" s="58" t="str">
        <f t="shared" si="3"/>
        <v>BL2</v>
      </c>
      <c r="B247" s="29" t="s">
        <v>22</v>
      </c>
      <c r="C247" s="29" t="s">
        <v>17</v>
      </c>
      <c r="D247" s="32" t="s">
        <v>116</v>
      </c>
      <c r="E247" s="20" t="s">
        <v>135</v>
      </c>
      <c r="F247" s="20">
        <v>0.4</v>
      </c>
      <c r="G247" s="20">
        <v>0.49</v>
      </c>
      <c r="H247" s="20">
        <v>1.32</v>
      </c>
      <c r="I247" s="20">
        <v>0.13</v>
      </c>
      <c r="J247" s="20">
        <v>0.09</v>
      </c>
      <c r="K247" s="20">
        <v>2.4268999999999998</v>
      </c>
      <c r="L247" s="16"/>
      <c r="M247" s="16"/>
      <c r="N247" s="16"/>
      <c r="O247" s="16"/>
      <c r="P247" s="16"/>
      <c r="Q247" s="16"/>
      <c r="R247" s="16"/>
      <c r="S247" s="22"/>
      <c r="T247" s="190"/>
    </row>
    <row r="248" spans="1:20" ht="40.200000000000003" hidden="1" customHeight="1" thickBot="1">
      <c r="A248" s="58" t="str">
        <f t="shared" si="3"/>
        <v>白棋1</v>
      </c>
      <c r="B248" s="29" t="s">
        <v>22</v>
      </c>
      <c r="C248" s="29" t="s">
        <v>17</v>
      </c>
      <c r="D248" s="32" t="s">
        <v>116</v>
      </c>
      <c r="E248" s="20" t="s">
        <v>136</v>
      </c>
      <c r="F248" s="20">
        <v>0.39</v>
      </c>
      <c r="G248" s="20">
        <v>0.46</v>
      </c>
      <c r="H248" s="20">
        <v>1.32</v>
      </c>
      <c r="I248" s="20">
        <v>0.13</v>
      </c>
      <c r="J248" s="20">
        <v>0.11</v>
      </c>
      <c r="K248" s="20">
        <v>2.4152999999999998</v>
      </c>
      <c r="L248" s="16"/>
      <c r="M248" s="16"/>
      <c r="N248" s="16"/>
      <c r="O248" s="16"/>
      <c r="P248" s="16"/>
      <c r="Q248" s="16"/>
      <c r="R248" s="16"/>
      <c r="S248" s="22"/>
      <c r="T248" s="190"/>
    </row>
    <row r="249" spans="1:20" ht="53.4" hidden="1" customHeight="1" thickBot="1">
      <c r="A249" s="58" t="str">
        <f t="shared" si="3"/>
        <v>白二</v>
      </c>
      <c r="B249" s="29" t="s">
        <v>22</v>
      </c>
      <c r="C249" s="29" t="s">
        <v>17</v>
      </c>
      <c r="D249" s="32" t="s">
        <v>116</v>
      </c>
      <c r="E249" s="20" t="s">
        <v>137</v>
      </c>
      <c r="F249" s="20">
        <v>0.39</v>
      </c>
      <c r="G249" s="20">
        <v>0.51</v>
      </c>
      <c r="H249" s="20">
        <v>1.22</v>
      </c>
      <c r="I249" s="20">
        <v>0.13</v>
      </c>
      <c r="J249" s="20">
        <v>0.13</v>
      </c>
      <c r="K249" s="20">
        <v>2.3774999999999999</v>
      </c>
      <c r="L249" s="16"/>
      <c r="M249" s="16"/>
      <c r="N249" s="16"/>
      <c r="O249" s="16"/>
      <c r="P249" s="16"/>
      <c r="Q249" s="16"/>
      <c r="R249" s="16"/>
      <c r="S249" s="22"/>
      <c r="T249" s="190"/>
    </row>
    <row r="250" spans="1:20" ht="53.4" hidden="1" customHeight="1" thickBot="1">
      <c r="A250" s="58" t="str">
        <f t="shared" si="3"/>
        <v>b1111</v>
      </c>
      <c r="B250" s="29" t="s">
        <v>22</v>
      </c>
      <c r="C250" s="29" t="s">
        <v>17</v>
      </c>
      <c r="D250" s="32" t="s">
        <v>116</v>
      </c>
      <c r="E250" s="20" t="s">
        <v>138</v>
      </c>
      <c r="F250" s="20">
        <v>0.39</v>
      </c>
      <c r="G250" s="20">
        <v>0.31</v>
      </c>
      <c r="H250" s="20">
        <v>1.32</v>
      </c>
      <c r="I250" s="20">
        <v>0.13</v>
      </c>
      <c r="J250" s="20">
        <v>0.13</v>
      </c>
      <c r="K250" s="20">
        <v>2.2892999999999999</v>
      </c>
      <c r="L250" s="16"/>
      <c r="M250" s="16"/>
      <c r="N250" s="16"/>
      <c r="O250" s="16"/>
      <c r="P250" s="16"/>
      <c r="Q250" s="16"/>
      <c r="R250" s="16"/>
      <c r="S250" s="22"/>
      <c r="T250" s="190"/>
    </row>
    <row r="251" spans="1:20" ht="40.200000000000003" hidden="1" customHeight="1" thickBot="1">
      <c r="A251" s="58" t="str">
        <f t="shared" si="3"/>
        <v>白领111</v>
      </c>
      <c r="B251" s="29" t="s">
        <v>22</v>
      </c>
      <c r="C251" s="29" t="s">
        <v>17</v>
      </c>
      <c r="D251" s="32" t="s">
        <v>116</v>
      </c>
      <c r="E251" s="20" t="s">
        <v>139</v>
      </c>
      <c r="F251" s="20">
        <v>0.39</v>
      </c>
      <c r="G251" s="20">
        <v>0.28000000000000003</v>
      </c>
      <c r="H251" s="20">
        <v>1.32</v>
      </c>
      <c r="I251" s="20">
        <v>0.13</v>
      </c>
      <c r="J251" s="20">
        <v>0.15</v>
      </c>
      <c r="K251" s="20">
        <v>2.2766999999999999</v>
      </c>
      <c r="L251" s="16"/>
      <c r="M251" s="16"/>
      <c r="N251" s="16"/>
      <c r="O251" s="16"/>
      <c r="P251" s="16"/>
      <c r="Q251" s="16"/>
      <c r="R251" s="16"/>
      <c r="S251" s="22"/>
      <c r="T251" s="190"/>
    </row>
    <row r="252" spans="1:20" ht="40.200000000000003" hidden="1" customHeight="1" thickBot="1">
      <c r="A252" s="58" t="str">
        <f t="shared" si="3"/>
        <v>乙12</v>
      </c>
      <c r="B252" s="29" t="s">
        <v>22</v>
      </c>
      <c r="C252" s="29" t="s">
        <v>17</v>
      </c>
      <c r="D252" s="32" t="s">
        <v>116</v>
      </c>
      <c r="E252" s="20" t="s">
        <v>140</v>
      </c>
      <c r="F252" s="20">
        <v>0.39</v>
      </c>
      <c r="G252" s="20">
        <v>0.33</v>
      </c>
      <c r="H252" s="20">
        <v>1.32</v>
      </c>
      <c r="I252" s="20">
        <v>0.13</v>
      </c>
      <c r="J252" s="20">
        <v>0.08</v>
      </c>
      <c r="K252" s="20">
        <v>2.2595999999999998</v>
      </c>
      <c r="L252" s="16"/>
      <c r="M252" s="16"/>
      <c r="N252" s="16"/>
      <c r="O252" s="16"/>
      <c r="P252" s="16"/>
      <c r="Q252" s="16"/>
      <c r="R252" s="16"/>
      <c r="S252" s="22"/>
      <c r="T252" s="190"/>
    </row>
    <row r="253" spans="1:20" ht="53.4" hidden="1" customHeight="1" thickBot="1">
      <c r="A253" s="58" t="str">
        <f t="shared" si="3"/>
        <v>b1121</v>
      </c>
      <c r="B253" s="29" t="s">
        <v>22</v>
      </c>
      <c r="C253" s="29" t="s">
        <v>17</v>
      </c>
      <c r="D253" s="32" t="s">
        <v>116</v>
      </c>
      <c r="E253" s="20" t="s">
        <v>141</v>
      </c>
      <c r="F253" s="20">
        <v>0.39</v>
      </c>
      <c r="G253" s="20">
        <v>0.31</v>
      </c>
      <c r="H253" s="20">
        <v>1.32</v>
      </c>
      <c r="I253" s="20">
        <v>0.13</v>
      </c>
      <c r="J253" s="20">
        <v>0.09</v>
      </c>
      <c r="K253" s="20">
        <v>2.2528999999999999</v>
      </c>
      <c r="L253" s="16"/>
      <c r="M253" s="16"/>
      <c r="N253" s="16"/>
      <c r="O253" s="16"/>
      <c r="P253" s="16"/>
      <c r="Q253" s="16"/>
      <c r="R253" s="16"/>
      <c r="S253" s="22"/>
      <c r="T253" s="190"/>
    </row>
    <row r="254" spans="1:20" ht="40.200000000000003" hidden="1" customHeight="1" thickBot="1">
      <c r="A254" s="58" t="str">
        <f t="shared" si="3"/>
        <v>bb2</v>
      </c>
      <c r="B254" s="29" t="s">
        <v>22</v>
      </c>
      <c r="C254" s="29" t="s">
        <v>17</v>
      </c>
      <c r="D254" s="32" t="s">
        <v>116</v>
      </c>
      <c r="E254" s="20" t="s">
        <v>142</v>
      </c>
      <c r="F254" s="20">
        <v>0.39</v>
      </c>
      <c r="G254" s="20">
        <v>0.36</v>
      </c>
      <c r="H254" s="20">
        <v>1.22</v>
      </c>
      <c r="I254" s="20">
        <v>0.13</v>
      </c>
      <c r="J254" s="20">
        <v>0.12</v>
      </c>
      <c r="K254" s="20">
        <v>2.2229999999999999</v>
      </c>
      <c r="L254" s="16"/>
      <c r="M254" s="16"/>
      <c r="N254" s="16"/>
      <c r="O254" s="16"/>
      <c r="P254" s="16"/>
      <c r="Q254" s="16"/>
      <c r="R254" s="16"/>
      <c r="S254" s="22"/>
      <c r="T254" s="190"/>
    </row>
    <row r="255" spans="1:20" ht="53.4" hidden="1" customHeight="1" thickBot="1">
      <c r="A255" s="58" t="str">
        <f t="shared" si="3"/>
        <v>b113</v>
      </c>
      <c r="B255" s="29" t="s">
        <v>22</v>
      </c>
      <c r="C255" s="29" t="s">
        <v>17</v>
      </c>
      <c r="D255" s="32" t="s">
        <v>116</v>
      </c>
      <c r="E255" s="20" t="s">
        <v>143</v>
      </c>
      <c r="F255" s="20">
        <v>0.39</v>
      </c>
      <c r="G255" s="20">
        <v>0.31</v>
      </c>
      <c r="H255" s="20">
        <v>1.22</v>
      </c>
      <c r="I255" s="20">
        <v>0.13</v>
      </c>
      <c r="J255" s="20">
        <v>0.09</v>
      </c>
      <c r="K255" s="20">
        <v>2.1497999999999999</v>
      </c>
      <c r="L255" s="16"/>
      <c r="M255" s="16"/>
      <c r="N255" s="16"/>
      <c r="O255" s="16"/>
      <c r="P255" s="16"/>
      <c r="Q255" s="16"/>
      <c r="R255" s="16"/>
      <c r="S255" s="22"/>
      <c r="T255" s="190"/>
    </row>
    <row r="256" spans="1:20" ht="40.200000000000003" hidden="1" customHeight="1" thickBot="1">
      <c r="A256" s="58" t="str">
        <f t="shared" si="3"/>
        <v>白领333</v>
      </c>
      <c r="B256" s="29" t="s">
        <v>22</v>
      </c>
      <c r="C256" s="29" t="s">
        <v>17</v>
      </c>
      <c r="D256" s="32" t="s">
        <v>116</v>
      </c>
      <c r="E256" s="20" t="s">
        <v>144</v>
      </c>
      <c r="F256" s="20">
        <v>0.39</v>
      </c>
      <c r="G256" s="20">
        <v>0.28000000000000003</v>
      </c>
      <c r="H256" s="20">
        <v>1.22</v>
      </c>
      <c r="I256" s="20">
        <v>0.13</v>
      </c>
      <c r="J256" s="20">
        <v>0.09</v>
      </c>
      <c r="K256" s="20">
        <v>2.1091000000000002</v>
      </c>
      <c r="L256" s="16"/>
      <c r="M256" s="16"/>
      <c r="N256" s="16"/>
      <c r="O256" s="16"/>
      <c r="P256" s="16"/>
      <c r="Q256" s="16"/>
      <c r="R256" s="16"/>
      <c r="S256" s="22"/>
      <c r="T256" s="190"/>
    </row>
    <row r="257" spans="1:20" ht="53.4" hidden="1" customHeight="1" thickBot="1">
      <c r="A257" s="58" t="str">
        <f t="shared" si="3"/>
        <v>白一</v>
      </c>
      <c r="B257" s="29" t="s">
        <v>22</v>
      </c>
      <c r="C257" s="29" t="s">
        <v>17</v>
      </c>
      <c r="D257" s="32" t="s">
        <v>116</v>
      </c>
      <c r="E257" s="20" t="s">
        <v>145</v>
      </c>
      <c r="F257" s="20">
        <v>0.39</v>
      </c>
      <c r="G257" s="20">
        <v>0.1</v>
      </c>
      <c r="H257" s="20">
        <v>1.32</v>
      </c>
      <c r="I257" s="20">
        <v>0.13</v>
      </c>
      <c r="J257" s="20">
        <v>0.1</v>
      </c>
      <c r="K257" s="20">
        <v>2.0480999999999998</v>
      </c>
      <c r="L257" s="16"/>
      <c r="M257" s="16"/>
      <c r="N257" s="16"/>
      <c r="O257" s="16"/>
      <c r="P257" s="16"/>
      <c r="Q257" s="16"/>
      <c r="R257" s="16"/>
      <c r="S257" s="22"/>
      <c r="T257" s="190"/>
    </row>
    <row r="258" spans="1:20" ht="27" hidden="1" customHeight="1" thickBot="1">
      <c r="A258" s="58" t="str">
        <f t="shared" si="3"/>
        <v>白1</v>
      </c>
      <c r="B258" s="29" t="s">
        <v>22</v>
      </c>
      <c r="C258" s="29" t="s">
        <v>17</v>
      </c>
      <c r="D258" s="32" t="s">
        <v>116</v>
      </c>
      <c r="E258" s="20" t="s">
        <v>146</v>
      </c>
      <c r="F258" s="20">
        <v>0.39</v>
      </c>
      <c r="G258" s="20">
        <v>0.04</v>
      </c>
      <c r="H258" s="20">
        <v>1.32</v>
      </c>
      <c r="I258" s="20">
        <v>0.13</v>
      </c>
      <c r="J258" s="20">
        <v>7.0000000000000007E-2</v>
      </c>
      <c r="K258" s="20">
        <v>1.9593</v>
      </c>
      <c r="L258" s="16"/>
      <c r="M258" s="16"/>
      <c r="N258" s="16"/>
      <c r="O258" s="16"/>
      <c r="P258" s="16"/>
      <c r="Q258" s="16"/>
      <c r="R258" s="16"/>
      <c r="S258" s="22"/>
      <c r="T258" s="190"/>
    </row>
    <row r="259" spans="1:20" ht="53.4" hidden="1" customHeight="1" thickBot="1">
      <c r="A259" s="58" t="str">
        <f t="shared" si="3"/>
        <v>bbb2</v>
      </c>
      <c r="B259" s="29" t="s">
        <v>22</v>
      </c>
      <c r="C259" s="29" t="s">
        <v>17</v>
      </c>
      <c r="D259" s="32" t="s">
        <v>116</v>
      </c>
      <c r="E259" s="20" t="s">
        <v>147</v>
      </c>
      <c r="F259" s="20">
        <v>0.39</v>
      </c>
      <c r="G259" s="20">
        <v>0</v>
      </c>
      <c r="H259" s="20">
        <v>1.32</v>
      </c>
      <c r="I259" s="20">
        <v>0.13</v>
      </c>
      <c r="J259" s="20">
        <v>0.11</v>
      </c>
      <c r="K259" s="20">
        <v>1.9522999999999999</v>
      </c>
      <c r="L259" s="16"/>
      <c r="M259" s="16"/>
      <c r="N259" s="16"/>
      <c r="O259" s="16"/>
      <c r="P259" s="16"/>
      <c r="Q259" s="16"/>
      <c r="R259" s="16"/>
      <c r="S259" s="22"/>
      <c r="T259" s="190"/>
    </row>
    <row r="260" spans="1:20" ht="40.200000000000003" hidden="1" customHeight="1" thickBot="1">
      <c r="A260" s="58" t="str">
        <f t="shared" si="3"/>
        <v>22领白</v>
      </c>
      <c r="B260" s="29" t="s">
        <v>22</v>
      </c>
      <c r="C260" s="29" t="s">
        <v>17</v>
      </c>
      <c r="D260" s="32" t="s">
        <v>116</v>
      </c>
      <c r="E260" s="20" t="s">
        <v>148</v>
      </c>
      <c r="F260" s="20">
        <v>0.39</v>
      </c>
      <c r="G260" s="20">
        <v>0</v>
      </c>
      <c r="H260" s="20">
        <v>1.32</v>
      </c>
      <c r="I260" s="20">
        <v>0.13</v>
      </c>
      <c r="J260" s="20">
        <v>0.09</v>
      </c>
      <c r="K260" s="20">
        <v>1.9319</v>
      </c>
      <c r="L260" s="16"/>
      <c r="M260" s="16"/>
      <c r="N260" s="16"/>
      <c r="O260" s="16"/>
      <c r="P260" s="16"/>
      <c r="Q260" s="16"/>
      <c r="R260" s="16"/>
      <c r="S260" s="22"/>
      <c r="T260" s="190"/>
    </row>
    <row r="261" spans="1:20" ht="40.200000000000003" hidden="1" thickBot="1">
      <c r="A261" s="58" t="str">
        <f t="shared" si="3"/>
        <v>白兰2</v>
      </c>
      <c r="B261" s="29" t="s">
        <v>22</v>
      </c>
      <c r="C261" s="29" t="s">
        <v>17</v>
      </c>
      <c r="D261" s="32" t="s">
        <v>116</v>
      </c>
      <c r="E261" s="21" t="s">
        <v>149</v>
      </c>
      <c r="F261" s="20">
        <v>0.39</v>
      </c>
      <c r="G261" s="20">
        <v>0</v>
      </c>
      <c r="H261" s="20">
        <v>1.32</v>
      </c>
      <c r="I261" s="20">
        <v>0.13</v>
      </c>
      <c r="J261" s="20">
        <v>0.08</v>
      </c>
      <c r="K261" s="20">
        <v>1.93</v>
      </c>
      <c r="L261" s="16"/>
      <c r="M261" s="16"/>
      <c r="N261" s="16"/>
      <c r="O261" s="16"/>
      <c r="P261" s="16"/>
      <c r="Q261" s="16"/>
      <c r="R261" s="16"/>
      <c r="S261" s="22"/>
      <c r="T261" s="190"/>
    </row>
    <row r="262" spans="1:20" ht="40.200000000000003" hidden="1" customHeight="1" thickBot="1">
      <c r="A262" s="58" t="str">
        <f t="shared" si="3"/>
        <v>BL3a</v>
      </c>
      <c r="B262" s="29" t="s">
        <v>22</v>
      </c>
      <c r="C262" s="29" t="s">
        <v>17</v>
      </c>
      <c r="D262" s="32" t="s">
        <v>116</v>
      </c>
      <c r="E262" s="20" t="s">
        <v>150</v>
      </c>
      <c r="F262" s="20">
        <v>0.4</v>
      </c>
      <c r="G262" s="20">
        <v>0.08</v>
      </c>
      <c r="H262" s="20">
        <v>1.22</v>
      </c>
      <c r="I262" s="20">
        <v>0.13</v>
      </c>
      <c r="J262" s="20">
        <v>0.09</v>
      </c>
      <c r="K262" s="20">
        <v>1.9083000000000001</v>
      </c>
      <c r="L262" s="16"/>
      <c r="M262" s="16"/>
      <c r="N262" s="16"/>
      <c r="O262" s="16"/>
      <c r="P262" s="16"/>
      <c r="Q262" s="16"/>
      <c r="R262" s="16"/>
      <c r="S262" s="22"/>
      <c r="T262" s="190"/>
    </row>
    <row r="263" spans="1:20" ht="27" hidden="1" customHeight="1" thickBot="1">
      <c r="A263" s="58" t="str">
        <f t="shared" si="3"/>
        <v>白2</v>
      </c>
      <c r="B263" s="29" t="s">
        <v>22</v>
      </c>
      <c r="C263" s="29" t="s">
        <v>17</v>
      </c>
      <c r="D263" s="32" t="s">
        <v>116</v>
      </c>
      <c r="E263" s="20" t="s">
        <v>151</v>
      </c>
      <c r="F263" s="20">
        <v>0.39</v>
      </c>
      <c r="G263" s="20">
        <v>0</v>
      </c>
      <c r="H263" s="20">
        <v>1.22</v>
      </c>
      <c r="I263" s="20">
        <v>0.13</v>
      </c>
      <c r="J263" s="20">
        <v>0.11</v>
      </c>
      <c r="K263" s="20">
        <v>1.8525</v>
      </c>
      <c r="L263" s="16"/>
      <c r="M263" s="16"/>
      <c r="N263" s="16"/>
      <c r="O263" s="16"/>
      <c r="P263" s="16"/>
      <c r="Q263" s="16"/>
      <c r="R263" s="16"/>
      <c r="S263" s="22"/>
      <c r="T263" s="190"/>
    </row>
    <row r="264" spans="1:20" ht="53.4" hidden="1" customHeight="1" thickBot="1">
      <c r="A264" s="58" t="str">
        <f t="shared" si="3"/>
        <v>bbb3</v>
      </c>
      <c r="B264" s="29" t="s">
        <v>22</v>
      </c>
      <c r="C264" s="29" t="s">
        <v>17</v>
      </c>
      <c r="D264" s="32" t="s">
        <v>116</v>
      </c>
      <c r="E264" s="20" t="s">
        <v>152</v>
      </c>
      <c r="F264" s="20">
        <v>0.39</v>
      </c>
      <c r="G264" s="20">
        <v>0</v>
      </c>
      <c r="H264" s="20">
        <v>1.22</v>
      </c>
      <c r="I264" s="20">
        <v>0.13</v>
      </c>
      <c r="J264" s="20">
        <v>0.1</v>
      </c>
      <c r="K264" s="20">
        <v>1.8421000000000001</v>
      </c>
      <c r="L264" s="16"/>
      <c r="M264" s="16"/>
      <c r="N264" s="16"/>
      <c r="O264" s="16"/>
      <c r="P264" s="16"/>
      <c r="Q264" s="16"/>
      <c r="R264" s="16"/>
      <c r="S264" s="22"/>
      <c r="T264" s="190"/>
    </row>
    <row r="265" spans="1:20" ht="40.200000000000003" hidden="1" thickBot="1">
      <c r="A265" s="58" t="str">
        <f t="shared" si="3"/>
        <v>白兰3</v>
      </c>
      <c r="B265" s="29" t="s">
        <v>22</v>
      </c>
      <c r="C265" s="29" t="s">
        <v>17</v>
      </c>
      <c r="D265" s="32" t="s">
        <v>116</v>
      </c>
      <c r="E265" s="21" t="s">
        <v>153</v>
      </c>
      <c r="F265" s="20">
        <v>0.39</v>
      </c>
      <c r="G265" s="20">
        <v>0</v>
      </c>
      <c r="H265" s="20">
        <v>1.22</v>
      </c>
      <c r="I265" s="20">
        <v>0.13</v>
      </c>
      <c r="J265" s="20">
        <v>0.08</v>
      </c>
      <c r="K265" s="20">
        <v>1.8207</v>
      </c>
      <c r="L265" s="16"/>
      <c r="M265" s="16"/>
      <c r="N265" s="16"/>
      <c r="O265" s="16"/>
      <c r="P265" s="16"/>
      <c r="Q265" s="16"/>
      <c r="R265" s="16"/>
      <c r="S265" s="22"/>
      <c r="T265" s="190"/>
    </row>
    <row r="266" spans="1:20" ht="40.200000000000003" hidden="1" customHeight="1" thickBot="1">
      <c r="A266" s="58" t="str">
        <f t="shared" si="3"/>
        <v>白白3</v>
      </c>
      <c r="B266" s="29" t="s">
        <v>22</v>
      </c>
      <c r="C266" s="29" t="s">
        <v>17</v>
      </c>
      <c r="D266" s="32" t="s">
        <v>116</v>
      </c>
      <c r="E266" s="20" t="s">
        <v>154</v>
      </c>
      <c r="F266" s="20">
        <v>0.39</v>
      </c>
      <c r="G266" s="20">
        <v>0.69</v>
      </c>
      <c r="H266" s="20">
        <v>0.31</v>
      </c>
      <c r="I266" s="20">
        <v>0.13</v>
      </c>
      <c r="J266" s="20">
        <v>0.08</v>
      </c>
      <c r="K266" s="20">
        <v>1.5995999999999999</v>
      </c>
      <c r="L266" s="16"/>
      <c r="M266" s="16"/>
      <c r="N266" s="16"/>
      <c r="O266" s="16"/>
      <c r="P266" s="16"/>
      <c r="Q266" s="16"/>
      <c r="R266" s="16"/>
      <c r="S266" s="22"/>
      <c r="T266" s="190"/>
    </row>
    <row r="267" spans="1:20" ht="27" hidden="1" customHeight="1" thickBot="1">
      <c r="A267" s="58" t="str">
        <f t="shared" si="3"/>
        <v>S2</v>
      </c>
      <c r="B267" s="29" t="s">
        <v>22</v>
      </c>
      <c r="C267" s="29" t="s">
        <v>17</v>
      </c>
      <c r="D267" s="32" t="s">
        <v>155</v>
      </c>
      <c r="E267" s="20" t="s">
        <v>156</v>
      </c>
      <c r="F267" s="20">
        <v>0.38</v>
      </c>
      <c r="G267" s="20">
        <v>0.28999999999999998</v>
      </c>
      <c r="H267" s="20">
        <v>5.17</v>
      </c>
      <c r="I267" s="20">
        <v>0.36</v>
      </c>
      <c r="J267" s="20">
        <v>0.28000000000000003</v>
      </c>
      <c r="K267" s="20">
        <v>6.4785000000000004</v>
      </c>
      <c r="L267" s="16"/>
      <c r="M267" s="16"/>
      <c r="N267" s="16"/>
      <c r="O267" s="16"/>
      <c r="P267" s="16"/>
      <c r="Q267" s="16"/>
      <c r="R267" s="16"/>
      <c r="S267" s="22"/>
      <c r="T267" s="190"/>
    </row>
    <row r="268" spans="1:20" ht="40.200000000000003" hidden="1" customHeight="1" thickBot="1">
      <c r="A268" s="58" t="str">
        <f t="shared" si="3"/>
        <v>商琴2</v>
      </c>
      <c r="B268" s="29" t="s">
        <v>22</v>
      </c>
      <c r="C268" s="29" t="s">
        <v>17</v>
      </c>
      <c r="D268" s="32" t="s">
        <v>155</v>
      </c>
      <c r="E268" s="20" t="s">
        <v>157</v>
      </c>
      <c r="F268" s="20">
        <v>0.38</v>
      </c>
      <c r="G268" s="20">
        <v>0.69</v>
      </c>
      <c r="H268" s="20">
        <v>4.1399999999999997</v>
      </c>
      <c r="I268" s="20">
        <v>0.36</v>
      </c>
      <c r="J268" s="20">
        <v>0.25</v>
      </c>
      <c r="K268" s="20">
        <v>5.8198999999999996</v>
      </c>
      <c r="L268" s="16"/>
      <c r="M268" s="16"/>
      <c r="N268" s="16"/>
      <c r="O268" s="16"/>
      <c r="P268" s="16"/>
      <c r="Q268" s="16"/>
      <c r="R268" s="16"/>
      <c r="S268" s="22"/>
      <c r="T268" s="190"/>
    </row>
    <row r="269" spans="1:20" ht="40.200000000000003" hidden="1" customHeight="1" thickBot="1">
      <c r="A269" s="58" t="str">
        <f t="shared" ref="A269:A332" si="4">SUBSTITUTE(MID(E269,1,FIND("(",E269)-2)," ","")</f>
        <v>商物1</v>
      </c>
      <c r="B269" s="29" t="s">
        <v>22</v>
      </c>
      <c r="C269" s="29" t="s">
        <v>17</v>
      </c>
      <c r="D269" s="32" t="s">
        <v>155</v>
      </c>
      <c r="E269" s="20" t="s">
        <v>158</v>
      </c>
      <c r="F269" s="20">
        <v>0.38</v>
      </c>
      <c r="G269" s="20">
        <v>0.44</v>
      </c>
      <c r="H269" s="20">
        <v>4.1399999999999997</v>
      </c>
      <c r="I269" s="20">
        <v>0.36</v>
      </c>
      <c r="J269" s="20">
        <v>0.1</v>
      </c>
      <c r="K269" s="20">
        <v>5.4119000000000002</v>
      </c>
      <c r="L269" s="16"/>
      <c r="M269" s="16"/>
      <c r="N269" s="16"/>
      <c r="O269" s="16"/>
      <c r="P269" s="16"/>
      <c r="Q269" s="16"/>
      <c r="R269" s="16"/>
      <c r="S269" s="22"/>
      <c r="T269" s="190"/>
    </row>
    <row r="270" spans="1:20" ht="40.200000000000003" hidden="1" customHeight="1" thickBot="1">
      <c r="A270" s="58" t="str">
        <f t="shared" si="4"/>
        <v>ss2</v>
      </c>
      <c r="B270" s="29" t="s">
        <v>22</v>
      </c>
      <c r="C270" s="29" t="s">
        <v>17</v>
      </c>
      <c r="D270" s="32" t="s">
        <v>155</v>
      </c>
      <c r="E270" s="20" t="s">
        <v>159</v>
      </c>
      <c r="F270" s="20">
        <v>0.38</v>
      </c>
      <c r="G270" s="20">
        <v>0.28999999999999998</v>
      </c>
      <c r="H270" s="20">
        <v>4.1399999999999997</v>
      </c>
      <c r="I270" s="20">
        <v>0.36</v>
      </c>
      <c r="J270" s="20">
        <v>0.2</v>
      </c>
      <c r="K270" s="20">
        <v>5.3658999999999999</v>
      </c>
      <c r="L270" s="16"/>
      <c r="M270" s="16"/>
      <c r="N270" s="16"/>
      <c r="O270" s="16"/>
      <c r="P270" s="16"/>
      <c r="Q270" s="16"/>
      <c r="R270" s="16"/>
      <c r="S270" s="22"/>
      <c r="T270" s="190"/>
    </row>
    <row r="271" spans="1:20" ht="27" hidden="1" customHeight="1" thickBot="1">
      <c r="A271" s="58" t="str">
        <f t="shared" si="4"/>
        <v>商1</v>
      </c>
      <c r="B271" s="29" t="s">
        <v>22</v>
      </c>
      <c r="C271" s="29" t="s">
        <v>17</v>
      </c>
      <c r="D271" s="32" t="s">
        <v>155</v>
      </c>
      <c r="E271" s="20" t="s">
        <v>160</v>
      </c>
      <c r="F271" s="20">
        <v>0.38</v>
      </c>
      <c r="G271" s="20">
        <v>0.25</v>
      </c>
      <c r="H271" s="20">
        <v>4.1399999999999997</v>
      </c>
      <c r="I271" s="20">
        <v>0.36</v>
      </c>
      <c r="J271" s="20">
        <v>0.17</v>
      </c>
      <c r="K271" s="20">
        <v>5.3034999999999997</v>
      </c>
      <c r="L271" s="16"/>
      <c r="M271" s="16"/>
      <c r="N271" s="16"/>
      <c r="O271" s="16"/>
      <c r="P271" s="16"/>
      <c r="Q271" s="16"/>
      <c r="R271" s="16"/>
      <c r="S271" s="22"/>
      <c r="T271" s="190"/>
    </row>
    <row r="272" spans="1:20" ht="40.200000000000003" hidden="1" customHeight="1" thickBot="1">
      <c r="A272" s="58" t="str">
        <f t="shared" si="4"/>
        <v>甲12</v>
      </c>
      <c r="B272" s="29" t="s">
        <v>22</v>
      </c>
      <c r="C272" s="29" t="s">
        <v>17</v>
      </c>
      <c r="D272" s="32" t="s">
        <v>155</v>
      </c>
      <c r="E272" s="20" t="s">
        <v>161</v>
      </c>
      <c r="F272" s="20">
        <v>0.38</v>
      </c>
      <c r="G272" s="20">
        <v>0.16</v>
      </c>
      <c r="H272" s="20">
        <v>4.1399999999999997</v>
      </c>
      <c r="I272" s="20">
        <v>0.36</v>
      </c>
      <c r="J272" s="20">
        <v>0.21</v>
      </c>
      <c r="K272" s="20">
        <v>5.2529000000000003</v>
      </c>
      <c r="L272" s="16"/>
      <c r="M272" s="16"/>
      <c r="N272" s="16"/>
      <c r="O272" s="16"/>
      <c r="P272" s="16"/>
      <c r="Q272" s="16"/>
      <c r="R272" s="16"/>
      <c r="S272" s="22"/>
      <c r="T272" s="190"/>
    </row>
    <row r="273" spans="1:20" ht="40.200000000000003" hidden="1" customHeight="1" thickBot="1">
      <c r="A273" s="58" t="str">
        <f t="shared" si="4"/>
        <v>商商2</v>
      </c>
      <c r="B273" s="29" t="s">
        <v>22</v>
      </c>
      <c r="C273" s="29" t="s">
        <v>17</v>
      </c>
      <c r="D273" s="32" t="s">
        <v>155</v>
      </c>
      <c r="E273" s="20" t="s">
        <v>162</v>
      </c>
      <c r="F273" s="20">
        <v>0.38</v>
      </c>
      <c r="G273" s="20">
        <v>0.2</v>
      </c>
      <c r="H273" s="20">
        <v>4.1399999999999997</v>
      </c>
      <c r="I273" s="20">
        <v>0.36</v>
      </c>
      <c r="J273" s="20">
        <v>0.1</v>
      </c>
      <c r="K273" s="20">
        <v>5.1837</v>
      </c>
      <c r="L273" s="16"/>
      <c r="M273" s="16"/>
      <c r="N273" s="16"/>
      <c r="O273" s="16"/>
      <c r="P273" s="16"/>
      <c r="Q273" s="16"/>
      <c r="R273" s="16"/>
      <c r="S273" s="22"/>
      <c r="T273" s="190"/>
    </row>
    <row r="274" spans="1:20" ht="40.200000000000003" hidden="1" customHeight="1" thickBot="1">
      <c r="A274" s="58" t="str">
        <f t="shared" si="4"/>
        <v>商务222</v>
      </c>
      <c r="B274" s="29" t="s">
        <v>22</v>
      </c>
      <c r="C274" s="29" t="s">
        <v>17</v>
      </c>
      <c r="D274" s="32" t="s">
        <v>155</v>
      </c>
      <c r="E274" s="20" t="s">
        <v>163</v>
      </c>
      <c r="F274" s="20">
        <v>0.38</v>
      </c>
      <c r="G274" s="20">
        <v>0.02</v>
      </c>
      <c r="H274" s="20">
        <v>4.1399999999999997</v>
      </c>
      <c r="I274" s="20">
        <v>0.36</v>
      </c>
      <c r="J274" s="20">
        <v>0.21</v>
      </c>
      <c r="K274" s="20">
        <v>5.101</v>
      </c>
      <c r="L274" s="16"/>
      <c r="M274" s="16"/>
      <c r="N274" s="16"/>
      <c r="O274" s="16"/>
      <c r="P274" s="16"/>
      <c r="Q274" s="16"/>
      <c r="R274" s="16"/>
      <c r="S274" s="22"/>
      <c r="T274" s="190"/>
    </row>
    <row r="275" spans="1:20" ht="53.4" hidden="1" customHeight="1" thickBot="1">
      <c r="A275" s="58" t="str">
        <f t="shared" si="4"/>
        <v>商二</v>
      </c>
      <c r="B275" s="29" t="s">
        <v>22</v>
      </c>
      <c r="C275" s="29" t="s">
        <v>17</v>
      </c>
      <c r="D275" s="32" t="s">
        <v>155</v>
      </c>
      <c r="E275" s="20" t="s">
        <v>164</v>
      </c>
      <c r="F275" s="20">
        <v>0.38</v>
      </c>
      <c r="G275" s="20">
        <v>0</v>
      </c>
      <c r="H275" s="20">
        <v>4.1399999999999997</v>
      </c>
      <c r="I275" s="20">
        <v>0.36</v>
      </c>
      <c r="J275" s="20">
        <v>0.21</v>
      </c>
      <c r="K275" s="20">
        <v>5.0898000000000003</v>
      </c>
      <c r="L275" s="16"/>
      <c r="M275" s="16"/>
      <c r="N275" s="16"/>
      <c r="O275" s="16"/>
      <c r="P275" s="16"/>
      <c r="Q275" s="16"/>
      <c r="R275" s="16"/>
      <c r="S275" s="22"/>
      <c r="T275" s="190"/>
    </row>
    <row r="276" spans="1:20" ht="27" hidden="1" customHeight="1" thickBot="1">
      <c r="A276" s="58" t="str">
        <f t="shared" si="4"/>
        <v>22312</v>
      </c>
      <c r="B276" s="29" t="s">
        <v>22</v>
      </c>
      <c r="C276" s="29" t="s">
        <v>17</v>
      </c>
      <c r="D276" s="32" t="s">
        <v>155</v>
      </c>
      <c r="E276" s="20" t="s">
        <v>165</v>
      </c>
      <c r="F276" s="20">
        <v>0.38</v>
      </c>
      <c r="G276" s="20">
        <v>1.72</v>
      </c>
      <c r="H276" s="20">
        <v>1.86</v>
      </c>
      <c r="I276" s="20">
        <v>0.71</v>
      </c>
      <c r="J276" s="20">
        <v>0.23</v>
      </c>
      <c r="K276" s="20">
        <v>4.9107000000000003</v>
      </c>
      <c r="L276" s="16"/>
      <c r="M276" s="16"/>
      <c r="N276" s="16"/>
      <c r="O276" s="16"/>
      <c r="P276" s="16"/>
      <c r="Q276" s="16"/>
      <c r="R276" s="16"/>
      <c r="S276" s="22"/>
      <c r="T276" s="190"/>
    </row>
    <row r="277" spans="1:20" ht="27" hidden="1" customHeight="1" thickBot="1">
      <c r="A277" s="58" t="str">
        <f t="shared" si="4"/>
        <v>商113</v>
      </c>
      <c r="B277" s="29" t="s">
        <v>22</v>
      </c>
      <c r="C277" s="29" t="s">
        <v>17</v>
      </c>
      <c r="D277" s="32" t="s">
        <v>155</v>
      </c>
      <c r="E277" s="20" t="s">
        <v>166</v>
      </c>
      <c r="F277" s="20">
        <v>0.41</v>
      </c>
      <c r="G277" s="20">
        <v>1.44</v>
      </c>
      <c r="H277" s="20">
        <v>1.24</v>
      </c>
      <c r="I277" s="20">
        <v>0.71</v>
      </c>
      <c r="J277" s="20">
        <v>0.24</v>
      </c>
      <c r="K277" s="20">
        <v>4.0549999999999997</v>
      </c>
      <c r="L277" s="16"/>
      <c r="M277" s="16"/>
      <c r="N277" s="16"/>
      <c r="O277" s="16"/>
      <c r="P277" s="16"/>
      <c r="Q277" s="16"/>
      <c r="R277" s="16"/>
      <c r="S277" s="22"/>
      <c r="T277" s="190"/>
    </row>
    <row r="278" spans="1:20" ht="40.200000000000003" hidden="1" customHeight="1" thickBot="1">
      <c r="A278" s="58" t="str">
        <f t="shared" si="4"/>
        <v>商商1</v>
      </c>
      <c r="B278" s="29" t="s">
        <v>22</v>
      </c>
      <c r="C278" s="29" t="s">
        <v>17</v>
      </c>
      <c r="D278" s="32" t="s">
        <v>155</v>
      </c>
      <c r="E278" s="20" t="s">
        <v>167</v>
      </c>
      <c r="F278" s="20">
        <v>0.38</v>
      </c>
      <c r="G278" s="20">
        <v>0.63</v>
      </c>
      <c r="H278" s="20">
        <v>1.24</v>
      </c>
      <c r="I278" s="20">
        <v>0.36</v>
      </c>
      <c r="J278" s="20">
        <v>0.21</v>
      </c>
      <c r="K278" s="20">
        <v>2.8163999999999998</v>
      </c>
      <c r="L278" s="16"/>
      <c r="M278" s="16"/>
      <c r="N278" s="16"/>
      <c r="O278" s="16"/>
      <c r="P278" s="16"/>
      <c r="Q278" s="16"/>
      <c r="R278" s="16"/>
      <c r="S278" s="22"/>
      <c r="T278" s="190"/>
    </row>
    <row r="279" spans="1:20" ht="53.4" hidden="1" customHeight="1" thickBot="1">
      <c r="A279" s="58" t="str">
        <f t="shared" si="4"/>
        <v>sw113</v>
      </c>
      <c r="B279" s="29" t="s">
        <v>22</v>
      </c>
      <c r="C279" s="29" t="s">
        <v>17</v>
      </c>
      <c r="D279" s="32" t="s">
        <v>155</v>
      </c>
      <c r="E279" s="20" t="s">
        <v>168</v>
      </c>
      <c r="F279" s="20">
        <v>0.38</v>
      </c>
      <c r="G279" s="20">
        <v>0.63</v>
      </c>
      <c r="H279" s="20">
        <v>1.24</v>
      </c>
      <c r="I279" s="20">
        <v>0.36</v>
      </c>
      <c r="J279" s="20">
        <v>0.19</v>
      </c>
      <c r="K279" s="20">
        <v>2.8060999999999998</v>
      </c>
      <c r="L279" s="16"/>
      <c r="M279" s="16"/>
      <c r="N279" s="16"/>
      <c r="O279" s="16"/>
      <c r="P279" s="16"/>
      <c r="Q279" s="16"/>
      <c r="R279" s="16"/>
      <c r="S279" s="22"/>
      <c r="T279" s="190"/>
    </row>
    <row r="280" spans="1:20" ht="53.4" hidden="1" customHeight="1" thickBot="1">
      <c r="A280" s="58" t="str">
        <f t="shared" si="4"/>
        <v>商一</v>
      </c>
      <c r="B280" s="29" t="s">
        <v>22</v>
      </c>
      <c r="C280" s="29" t="s">
        <v>17</v>
      </c>
      <c r="D280" s="32" t="s">
        <v>155</v>
      </c>
      <c r="E280" s="20" t="s">
        <v>169</v>
      </c>
      <c r="F280" s="20">
        <v>0.38</v>
      </c>
      <c r="G280" s="20">
        <v>0.56999999999999995</v>
      </c>
      <c r="H280" s="20">
        <v>1.24</v>
      </c>
      <c r="I280" s="20">
        <v>0.36</v>
      </c>
      <c r="J280" s="20">
        <v>0.18</v>
      </c>
      <c r="K280" s="20">
        <v>2.7273000000000001</v>
      </c>
      <c r="L280" s="16"/>
      <c r="M280" s="16"/>
      <c r="N280" s="16"/>
      <c r="O280" s="16"/>
      <c r="P280" s="16"/>
      <c r="Q280" s="16"/>
      <c r="R280" s="16"/>
      <c r="S280" s="22"/>
      <c r="T280" s="190"/>
    </row>
    <row r="281" spans="1:20" ht="40.200000000000003" hidden="1" customHeight="1" thickBot="1">
      <c r="A281" s="58" t="str">
        <f t="shared" si="4"/>
        <v>商务01</v>
      </c>
      <c r="B281" s="29" t="s">
        <v>22</v>
      </c>
      <c r="C281" s="29" t="s">
        <v>17</v>
      </c>
      <c r="D281" s="32" t="s">
        <v>155</v>
      </c>
      <c r="E281" s="20" t="s">
        <v>170</v>
      </c>
      <c r="F281" s="20">
        <v>0.38</v>
      </c>
      <c r="G281" s="20">
        <v>0.55000000000000004</v>
      </c>
      <c r="H281" s="20">
        <v>1.24</v>
      </c>
      <c r="I281" s="20">
        <v>0.36</v>
      </c>
      <c r="J281" s="20">
        <v>0.19</v>
      </c>
      <c r="K281" s="20">
        <v>2.7166000000000001</v>
      </c>
      <c r="L281" s="16"/>
      <c r="M281" s="16"/>
      <c r="N281" s="16"/>
      <c r="O281" s="16"/>
      <c r="P281" s="16"/>
      <c r="Q281" s="16"/>
      <c r="R281" s="16"/>
      <c r="S281" s="22"/>
      <c r="T281" s="190"/>
    </row>
    <row r="282" spans="1:20" ht="53.4" hidden="1" customHeight="1" thickBot="1">
      <c r="A282" s="58" t="str">
        <f t="shared" si="4"/>
        <v>sss1</v>
      </c>
      <c r="B282" s="29" t="s">
        <v>22</v>
      </c>
      <c r="C282" s="29" t="s">
        <v>17</v>
      </c>
      <c r="D282" s="32" t="s">
        <v>155</v>
      </c>
      <c r="E282" s="20" t="s">
        <v>171</v>
      </c>
      <c r="F282" s="20">
        <v>0.38</v>
      </c>
      <c r="G282" s="20">
        <v>0.52</v>
      </c>
      <c r="H282" s="20">
        <v>1.24</v>
      </c>
      <c r="I282" s="20">
        <v>0.36</v>
      </c>
      <c r="J282" s="20">
        <v>0.21</v>
      </c>
      <c r="K282" s="20">
        <v>2.7115</v>
      </c>
      <c r="L282" s="16"/>
      <c r="M282" s="16"/>
      <c r="N282" s="16"/>
      <c r="O282" s="16"/>
      <c r="P282" s="16"/>
      <c r="Q282" s="16"/>
      <c r="R282" s="16"/>
      <c r="S282" s="22"/>
      <c r="T282" s="190"/>
    </row>
    <row r="283" spans="1:20" ht="40.200000000000003" hidden="1" customHeight="1" thickBot="1">
      <c r="A283" s="58" t="str">
        <f t="shared" si="4"/>
        <v>甲11</v>
      </c>
      <c r="B283" s="29" t="s">
        <v>22</v>
      </c>
      <c r="C283" s="29" t="s">
        <v>17</v>
      </c>
      <c r="D283" s="32" t="s">
        <v>155</v>
      </c>
      <c r="E283" s="20" t="s">
        <v>172</v>
      </c>
      <c r="F283" s="20">
        <v>0.38</v>
      </c>
      <c r="G283" s="20">
        <v>0.52</v>
      </c>
      <c r="H283" s="20">
        <v>1.24</v>
      </c>
      <c r="I283" s="20">
        <v>0.36</v>
      </c>
      <c r="J283" s="20">
        <v>0.2</v>
      </c>
      <c r="K283" s="20">
        <v>2.7023999999999999</v>
      </c>
      <c r="L283" s="16"/>
      <c r="M283" s="16"/>
      <c r="N283" s="16"/>
      <c r="O283" s="16"/>
      <c r="P283" s="16"/>
      <c r="Q283" s="16"/>
      <c r="R283" s="16"/>
      <c r="S283" s="22"/>
      <c r="T283" s="190"/>
    </row>
    <row r="284" spans="1:20" ht="40.200000000000003" thickBot="1">
      <c r="A284" s="58" t="str">
        <f t="shared" si="4"/>
        <v>商梅1</v>
      </c>
      <c r="B284" s="29" t="s">
        <v>22</v>
      </c>
      <c r="C284" s="29" t="s">
        <v>17</v>
      </c>
      <c r="D284" s="32" t="s">
        <v>155</v>
      </c>
      <c r="E284" s="21" t="s">
        <v>173</v>
      </c>
      <c r="F284" s="20">
        <v>0.38</v>
      </c>
      <c r="G284" s="20">
        <v>0.51</v>
      </c>
      <c r="H284" s="20">
        <v>1.24</v>
      </c>
      <c r="I284" s="20">
        <v>0.36</v>
      </c>
      <c r="J284" s="20">
        <v>0.2</v>
      </c>
      <c r="K284" s="20">
        <v>2.6958000000000002</v>
      </c>
      <c r="L284" s="16"/>
      <c r="M284" s="16"/>
      <c r="N284" s="16"/>
      <c r="O284" s="16"/>
      <c r="P284" s="16"/>
      <c r="Q284" s="16"/>
      <c r="R284" s="16"/>
      <c r="S284" s="22"/>
      <c r="T284" s="190"/>
    </row>
    <row r="285" spans="1:20" ht="27" hidden="1" customHeight="1" thickBot="1">
      <c r="A285" s="58" t="str">
        <f t="shared" si="4"/>
        <v>S1</v>
      </c>
      <c r="B285" s="29" t="s">
        <v>22</v>
      </c>
      <c r="C285" s="29" t="s">
        <v>17</v>
      </c>
      <c r="D285" s="32" t="s">
        <v>155</v>
      </c>
      <c r="E285" s="20" t="s">
        <v>174</v>
      </c>
      <c r="F285" s="20">
        <v>0.38</v>
      </c>
      <c r="G285" s="20">
        <v>0.51</v>
      </c>
      <c r="H285" s="20">
        <v>1.24</v>
      </c>
      <c r="I285" s="20">
        <v>0.36</v>
      </c>
      <c r="J285" s="20">
        <v>0.2</v>
      </c>
      <c r="K285" s="20">
        <v>2.6873</v>
      </c>
      <c r="L285" s="16"/>
      <c r="M285" s="16"/>
      <c r="N285" s="16"/>
      <c r="O285" s="16"/>
      <c r="P285" s="16"/>
      <c r="Q285" s="16"/>
      <c r="R285" s="16"/>
      <c r="S285" s="22"/>
      <c r="T285" s="190"/>
    </row>
    <row r="286" spans="1:20" ht="53.4" hidden="1" customHeight="1" thickBot="1">
      <c r="A286" s="58" t="str">
        <f t="shared" si="4"/>
        <v>商务S1</v>
      </c>
      <c r="B286" s="29" t="s">
        <v>22</v>
      </c>
      <c r="C286" s="29" t="s">
        <v>17</v>
      </c>
      <c r="D286" s="32" t="s">
        <v>155</v>
      </c>
      <c r="E286" s="20" t="s">
        <v>175</v>
      </c>
      <c r="F286" s="20">
        <v>0.38</v>
      </c>
      <c r="G286" s="20">
        <v>0.45</v>
      </c>
      <c r="H286" s="20">
        <v>1.24</v>
      </c>
      <c r="I286" s="20">
        <v>0.36</v>
      </c>
      <c r="J286" s="20">
        <v>0.2</v>
      </c>
      <c r="K286" s="20">
        <v>2.6299000000000001</v>
      </c>
      <c r="L286" s="16"/>
      <c r="M286" s="16"/>
      <c r="N286" s="16"/>
      <c r="O286" s="16"/>
      <c r="P286" s="16"/>
      <c r="Q286" s="16"/>
      <c r="R286" s="16"/>
      <c r="S286" s="22"/>
      <c r="T286" s="190"/>
    </row>
    <row r="287" spans="1:20" ht="40.200000000000003" hidden="1" customHeight="1" thickBot="1">
      <c r="A287" s="58" t="str">
        <f t="shared" si="4"/>
        <v>SW1</v>
      </c>
      <c r="B287" s="29" t="s">
        <v>22</v>
      </c>
      <c r="C287" s="29" t="s">
        <v>17</v>
      </c>
      <c r="D287" s="32" t="s">
        <v>155</v>
      </c>
      <c r="E287" s="20" t="s">
        <v>176</v>
      </c>
      <c r="F287" s="20">
        <v>0.38</v>
      </c>
      <c r="G287" s="20">
        <v>0.43</v>
      </c>
      <c r="H287" s="20">
        <v>1.24</v>
      </c>
      <c r="I287" s="20">
        <v>0.36</v>
      </c>
      <c r="J287" s="20">
        <v>0.2</v>
      </c>
      <c r="K287" s="20">
        <v>2.6152000000000002</v>
      </c>
      <c r="L287" s="16"/>
      <c r="M287" s="16"/>
      <c r="N287" s="16"/>
      <c r="O287" s="16"/>
      <c r="P287" s="16"/>
      <c r="Q287" s="16"/>
      <c r="R287" s="16"/>
      <c r="S287" s="22"/>
      <c r="T287" s="190"/>
    </row>
    <row r="288" spans="1:20" ht="40.200000000000003" hidden="1" customHeight="1" thickBot="1">
      <c r="A288" s="58" t="str">
        <f t="shared" si="4"/>
        <v>商琴1</v>
      </c>
      <c r="B288" s="29" t="s">
        <v>22</v>
      </c>
      <c r="C288" s="29" t="s">
        <v>17</v>
      </c>
      <c r="D288" s="32" t="s">
        <v>155</v>
      </c>
      <c r="E288" s="20" t="s">
        <v>177</v>
      </c>
      <c r="F288" s="20">
        <v>0.38</v>
      </c>
      <c r="G288" s="20">
        <v>0.35</v>
      </c>
      <c r="H288" s="20">
        <v>1.24</v>
      </c>
      <c r="I288" s="20">
        <v>0.36</v>
      </c>
      <c r="J288" s="20">
        <v>0.17</v>
      </c>
      <c r="K288" s="20">
        <v>2.5083000000000002</v>
      </c>
      <c r="L288" s="16"/>
      <c r="M288" s="16"/>
      <c r="N288" s="16"/>
      <c r="O288" s="16"/>
      <c r="P288" s="16"/>
      <c r="Q288" s="16"/>
      <c r="R288" s="16"/>
      <c r="S288" s="22"/>
      <c r="T288" s="190"/>
    </row>
    <row r="289" spans="1:20" ht="40.200000000000003" hidden="1" customHeight="1" thickBot="1">
      <c r="A289" s="58" t="str">
        <f t="shared" si="4"/>
        <v>商务111</v>
      </c>
      <c r="B289" s="29" t="s">
        <v>22</v>
      </c>
      <c r="C289" s="29" t="s">
        <v>17</v>
      </c>
      <c r="D289" s="32" t="s">
        <v>155</v>
      </c>
      <c r="E289" s="20" t="s">
        <v>178</v>
      </c>
      <c r="F289" s="20">
        <v>0.38</v>
      </c>
      <c r="G289" s="20">
        <v>0.15</v>
      </c>
      <c r="H289" s="20">
        <v>1.24</v>
      </c>
      <c r="I289" s="20">
        <v>0.36</v>
      </c>
      <c r="J289" s="20">
        <v>0.17</v>
      </c>
      <c r="K289" s="20">
        <v>2.3022</v>
      </c>
      <c r="L289" s="16"/>
      <c r="M289" s="16"/>
      <c r="N289" s="16"/>
      <c r="O289" s="16"/>
      <c r="P289" s="16"/>
      <c r="Q289" s="16"/>
      <c r="R289" s="16"/>
      <c r="S289" s="22"/>
      <c r="T289" s="190"/>
    </row>
    <row r="290" spans="1:20" ht="40.200000000000003" hidden="1" customHeight="1" thickBot="1">
      <c r="A290" s="58" t="str">
        <f t="shared" si="4"/>
        <v>商务one</v>
      </c>
      <c r="B290" s="29" t="s">
        <v>22</v>
      </c>
      <c r="C290" s="29" t="s">
        <v>17</v>
      </c>
      <c r="D290" s="32" t="s">
        <v>155</v>
      </c>
      <c r="E290" s="20" t="s">
        <v>179</v>
      </c>
      <c r="F290" s="20">
        <v>0.38</v>
      </c>
      <c r="G290" s="20">
        <v>0.14000000000000001</v>
      </c>
      <c r="H290" s="20">
        <v>1.24</v>
      </c>
      <c r="I290" s="20">
        <v>0.36</v>
      </c>
      <c r="J290" s="20">
        <v>0.18</v>
      </c>
      <c r="K290" s="20">
        <v>2.3006000000000002</v>
      </c>
      <c r="L290" s="16"/>
      <c r="M290" s="16"/>
      <c r="N290" s="16"/>
      <c r="O290" s="16"/>
      <c r="P290" s="16"/>
      <c r="Q290" s="16"/>
      <c r="R290" s="16"/>
      <c r="S290" s="22"/>
      <c r="T290" s="190"/>
    </row>
    <row r="291" spans="1:20" ht="40.200000000000003" hidden="1" customHeight="1" thickBot="1">
      <c r="A291" s="58" t="str">
        <f t="shared" si="4"/>
        <v>ss1</v>
      </c>
      <c r="B291" s="29" t="s">
        <v>22</v>
      </c>
      <c r="C291" s="29" t="s">
        <v>17</v>
      </c>
      <c r="D291" s="32" t="s">
        <v>155</v>
      </c>
      <c r="E291" s="20" t="s">
        <v>180</v>
      </c>
      <c r="F291" s="20">
        <v>0.38</v>
      </c>
      <c r="G291" s="20">
        <v>0.13</v>
      </c>
      <c r="H291" s="20">
        <v>1.24</v>
      </c>
      <c r="I291" s="20">
        <v>0.36</v>
      </c>
      <c r="J291" s="20">
        <v>0.16</v>
      </c>
      <c r="K291" s="20">
        <v>2.2698</v>
      </c>
      <c r="L291" s="16"/>
      <c r="M291" s="16"/>
      <c r="N291" s="16"/>
      <c r="O291" s="16"/>
      <c r="P291" s="16"/>
      <c r="Q291" s="16"/>
      <c r="R291" s="16"/>
      <c r="S291" s="22"/>
      <c r="T291" s="190"/>
    </row>
    <row r="292" spans="1:20" ht="27" hidden="1" customHeight="1" thickBot="1">
      <c r="A292" s="58" t="str">
        <f t="shared" si="4"/>
        <v>商2</v>
      </c>
      <c r="B292" s="29" t="s">
        <v>22</v>
      </c>
      <c r="C292" s="29" t="s">
        <v>17</v>
      </c>
      <c r="D292" s="32" t="s">
        <v>155</v>
      </c>
      <c r="E292" s="20" t="s">
        <v>181</v>
      </c>
      <c r="F292" s="20">
        <v>0.38</v>
      </c>
      <c r="G292" s="20">
        <v>0</v>
      </c>
      <c r="H292" s="20">
        <v>1.24</v>
      </c>
      <c r="I292" s="20">
        <v>0.36</v>
      </c>
      <c r="J292" s="20">
        <v>0.13</v>
      </c>
      <c r="K292" s="20">
        <v>2.1149</v>
      </c>
      <c r="L292" s="16"/>
      <c r="M292" s="16"/>
      <c r="N292" s="16"/>
      <c r="O292" s="16"/>
      <c r="P292" s="16"/>
      <c r="Q292" s="16"/>
      <c r="R292" s="16"/>
      <c r="S292" s="22"/>
      <c r="T292" s="190"/>
    </row>
    <row r="293" spans="1:20" ht="27" hidden="1" customHeight="1" thickBot="1">
      <c r="A293" s="58" t="str">
        <f t="shared" si="4"/>
        <v>老112</v>
      </c>
      <c r="B293" s="29" t="s">
        <v>23</v>
      </c>
      <c r="C293" s="29" t="s">
        <v>17</v>
      </c>
      <c r="D293" s="31" t="s">
        <v>38</v>
      </c>
      <c r="E293" s="20" t="s">
        <v>39</v>
      </c>
      <c r="F293" s="20">
        <v>1.78</v>
      </c>
      <c r="G293" s="20">
        <v>1.99</v>
      </c>
      <c r="H293" s="20">
        <v>0.79</v>
      </c>
      <c r="I293" s="20">
        <v>0.62</v>
      </c>
      <c r="J293" s="20">
        <v>0.3</v>
      </c>
      <c r="K293" s="20">
        <v>5.4804000000000004</v>
      </c>
      <c r="L293" s="16"/>
      <c r="M293" s="16"/>
      <c r="N293" s="16"/>
      <c r="O293" s="16"/>
      <c r="P293" s="16"/>
      <c r="Q293" s="16"/>
      <c r="R293" s="16"/>
      <c r="S293" s="22"/>
      <c r="T293" s="190"/>
    </row>
    <row r="294" spans="1:20" ht="40.200000000000003" hidden="1" customHeight="1" thickBot="1">
      <c r="A294" s="58" t="str">
        <f t="shared" si="4"/>
        <v>老画2</v>
      </c>
      <c r="B294" s="29" t="s">
        <v>23</v>
      </c>
      <c r="C294" s="29" t="s">
        <v>17</v>
      </c>
      <c r="D294" s="31" t="s">
        <v>38</v>
      </c>
      <c r="E294" s="20" t="s">
        <v>40</v>
      </c>
      <c r="F294" s="20">
        <v>1.78</v>
      </c>
      <c r="G294" s="20">
        <v>0.84</v>
      </c>
      <c r="H294" s="20">
        <v>1.1299999999999999</v>
      </c>
      <c r="I294" s="20">
        <v>0.31</v>
      </c>
      <c r="J294" s="20">
        <v>0.23</v>
      </c>
      <c r="K294" s="20">
        <v>4.2954999999999997</v>
      </c>
      <c r="L294" s="16"/>
      <c r="M294" s="16"/>
      <c r="N294" s="16"/>
      <c r="O294" s="16"/>
      <c r="P294" s="16"/>
      <c r="Q294" s="16"/>
      <c r="R294" s="16"/>
      <c r="S294" s="22"/>
      <c r="T294" s="190"/>
    </row>
    <row r="295" spans="1:20" ht="27" hidden="1" customHeight="1" thickBot="1">
      <c r="A295" s="58" t="str">
        <f t="shared" si="4"/>
        <v>L1</v>
      </c>
      <c r="B295" s="29" t="s">
        <v>23</v>
      </c>
      <c r="C295" s="29" t="s">
        <v>17</v>
      </c>
      <c r="D295" s="31" t="s">
        <v>38</v>
      </c>
      <c r="E295" s="20" t="s">
        <v>41</v>
      </c>
      <c r="F295" s="20">
        <v>1.78</v>
      </c>
      <c r="G295" s="20">
        <v>0.68</v>
      </c>
      <c r="H295" s="20">
        <v>1.1599999999999999</v>
      </c>
      <c r="I295" s="20">
        <v>0.31</v>
      </c>
      <c r="J295" s="20">
        <v>0.19</v>
      </c>
      <c r="K295" s="20">
        <v>4.1317000000000004</v>
      </c>
      <c r="L295" s="16"/>
      <c r="M295" s="16"/>
      <c r="N295" s="16"/>
      <c r="O295" s="16"/>
      <c r="P295" s="16"/>
      <c r="Q295" s="16"/>
      <c r="R295" s="16"/>
      <c r="S295" s="22"/>
      <c r="T295" s="190"/>
    </row>
    <row r="296" spans="1:20" ht="40.200000000000003" hidden="1" thickBot="1">
      <c r="A296" s="58" t="str">
        <f t="shared" si="4"/>
        <v>老松1</v>
      </c>
      <c r="B296" s="29" t="s">
        <v>23</v>
      </c>
      <c r="C296" s="29" t="s">
        <v>17</v>
      </c>
      <c r="D296" s="31" t="s">
        <v>38</v>
      </c>
      <c r="E296" s="21" t="s">
        <v>42</v>
      </c>
      <c r="F296" s="20">
        <v>1.78</v>
      </c>
      <c r="G296" s="20">
        <v>0.6</v>
      </c>
      <c r="H296" s="20">
        <v>1.1299999999999999</v>
      </c>
      <c r="I296" s="20">
        <v>0.31</v>
      </c>
      <c r="J296" s="20">
        <v>0.23</v>
      </c>
      <c r="K296" s="20">
        <v>4.0522999999999998</v>
      </c>
      <c r="L296" s="16"/>
      <c r="M296" s="16"/>
      <c r="N296" s="16"/>
      <c r="O296" s="16"/>
      <c r="P296" s="16"/>
      <c r="Q296" s="16"/>
      <c r="R296" s="16"/>
      <c r="S296" s="22"/>
      <c r="T296" s="190"/>
    </row>
    <row r="297" spans="1:20" ht="40.200000000000003" hidden="1" customHeight="1" thickBot="1">
      <c r="A297" s="58" t="str">
        <f t="shared" si="4"/>
        <v>LN1</v>
      </c>
      <c r="B297" s="29" t="s">
        <v>23</v>
      </c>
      <c r="C297" s="29" t="s">
        <v>17</v>
      </c>
      <c r="D297" s="31" t="s">
        <v>38</v>
      </c>
      <c r="E297" s="20" t="s">
        <v>49</v>
      </c>
      <c r="F297" s="20">
        <v>1.79</v>
      </c>
      <c r="G297" s="20">
        <v>0</v>
      </c>
      <c r="H297" s="20">
        <v>1.1299999999999999</v>
      </c>
      <c r="I297" s="20">
        <v>0.62</v>
      </c>
      <c r="J297" s="20">
        <v>0.22</v>
      </c>
      <c r="K297" s="20">
        <v>3.7667000000000002</v>
      </c>
      <c r="L297" s="16"/>
      <c r="M297" s="16"/>
      <c r="N297" s="16"/>
      <c r="O297" s="16"/>
      <c r="P297" s="16"/>
      <c r="Q297" s="16"/>
      <c r="R297" s="16"/>
      <c r="S297" s="22"/>
      <c r="T297" s="190"/>
    </row>
    <row r="298" spans="1:20" ht="27" hidden="1" customHeight="1" thickBot="1">
      <c r="A298" s="58" t="str">
        <f t="shared" si="4"/>
        <v>老年11</v>
      </c>
      <c r="B298" s="29" t="s">
        <v>23</v>
      </c>
      <c r="C298" s="29" t="s">
        <v>17</v>
      </c>
      <c r="D298" s="31" t="s">
        <v>38</v>
      </c>
      <c r="E298" s="20" t="s">
        <v>57</v>
      </c>
      <c r="F298" s="20">
        <v>1.78</v>
      </c>
      <c r="G298" s="20">
        <v>0</v>
      </c>
      <c r="H298" s="20">
        <v>1.1299999999999999</v>
      </c>
      <c r="I298" s="20">
        <v>0.62</v>
      </c>
      <c r="J298" s="20">
        <v>0.17</v>
      </c>
      <c r="K298" s="20">
        <v>3.7012</v>
      </c>
      <c r="L298" s="16"/>
      <c r="M298" s="16"/>
      <c r="N298" s="16"/>
      <c r="O298" s="16"/>
      <c r="P298" s="16"/>
      <c r="Q298" s="16"/>
      <c r="R298" s="16"/>
      <c r="S298" s="22"/>
      <c r="T298" s="190"/>
    </row>
    <row r="299" spans="1:20" ht="40.200000000000003" hidden="1" customHeight="1" thickBot="1">
      <c r="A299" s="58" t="str">
        <f t="shared" si="4"/>
        <v>丁12</v>
      </c>
      <c r="B299" s="29" t="s">
        <v>23</v>
      </c>
      <c r="C299" s="29" t="s">
        <v>17</v>
      </c>
      <c r="D299" s="31" t="s">
        <v>38</v>
      </c>
      <c r="E299" s="20" t="s">
        <v>43</v>
      </c>
      <c r="F299" s="20">
        <v>1.78</v>
      </c>
      <c r="G299" s="20">
        <v>0.19</v>
      </c>
      <c r="H299" s="20">
        <v>1.1299999999999999</v>
      </c>
      <c r="I299" s="20">
        <v>0.31</v>
      </c>
      <c r="J299" s="20">
        <v>0.22</v>
      </c>
      <c r="K299" s="20">
        <v>3.6234000000000002</v>
      </c>
      <c r="L299" s="16"/>
      <c r="M299" s="16"/>
      <c r="N299" s="16"/>
      <c r="O299" s="16"/>
      <c r="P299" s="16"/>
      <c r="Q299" s="16"/>
      <c r="R299" s="16"/>
      <c r="S299" s="22"/>
      <c r="T299" s="190"/>
    </row>
    <row r="300" spans="1:20" ht="53.4" hidden="1" customHeight="1" thickBot="1">
      <c r="A300" s="58" t="str">
        <f t="shared" si="4"/>
        <v>l121</v>
      </c>
      <c r="B300" s="29" t="s">
        <v>23</v>
      </c>
      <c r="C300" s="29" t="s">
        <v>17</v>
      </c>
      <c r="D300" s="31" t="s">
        <v>38</v>
      </c>
      <c r="E300" s="20" t="s">
        <v>44</v>
      </c>
      <c r="F300" s="20">
        <v>1.78</v>
      </c>
      <c r="G300" s="20">
        <v>0.15</v>
      </c>
      <c r="H300" s="20">
        <v>1.1299999999999999</v>
      </c>
      <c r="I300" s="20">
        <v>0.31</v>
      </c>
      <c r="J300" s="20">
        <v>0.2</v>
      </c>
      <c r="K300" s="20">
        <v>3.5748000000000002</v>
      </c>
      <c r="L300" s="16"/>
      <c r="M300" s="16"/>
      <c r="N300" s="16"/>
      <c r="O300" s="16"/>
      <c r="P300" s="16"/>
      <c r="Q300" s="16"/>
      <c r="R300" s="16"/>
      <c r="S300" s="22"/>
      <c r="T300" s="190"/>
    </row>
    <row r="301" spans="1:20" ht="27" hidden="1" customHeight="1" thickBot="1">
      <c r="A301" s="58" t="str">
        <f t="shared" si="4"/>
        <v>老年A1</v>
      </c>
      <c r="B301" s="29" t="s">
        <v>23</v>
      </c>
      <c r="C301" s="29" t="s">
        <v>17</v>
      </c>
      <c r="D301" s="31" t="s">
        <v>38</v>
      </c>
      <c r="E301" s="20" t="s">
        <v>45</v>
      </c>
      <c r="F301" s="20">
        <v>1.84</v>
      </c>
      <c r="G301" s="20">
        <v>0.06</v>
      </c>
      <c r="H301" s="20">
        <v>1.1599999999999999</v>
      </c>
      <c r="I301" s="20">
        <v>0.31</v>
      </c>
      <c r="J301" s="20">
        <v>0.13</v>
      </c>
      <c r="K301" s="20">
        <v>3.5078999999999998</v>
      </c>
      <c r="L301" s="16"/>
      <c r="M301" s="16"/>
      <c r="N301" s="16"/>
      <c r="O301" s="16"/>
      <c r="P301" s="16"/>
      <c r="Q301" s="16"/>
      <c r="R301" s="16"/>
      <c r="S301" s="22"/>
      <c r="T301" s="190"/>
    </row>
    <row r="302" spans="1:20" ht="40.200000000000003" hidden="1" customHeight="1" thickBot="1">
      <c r="A302" s="58" t="str">
        <f t="shared" si="4"/>
        <v>丁11</v>
      </c>
      <c r="B302" s="29" t="s">
        <v>23</v>
      </c>
      <c r="C302" s="29" t="s">
        <v>17</v>
      </c>
      <c r="D302" s="31" t="s">
        <v>38</v>
      </c>
      <c r="E302" s="20" t="s">
        <v>46</v>
      </c>
      <c r="F302" s="20">
        <v>1.78</v>
      </c>
      <c r="G302" s="20">
        <v>0.1</v>
      </c>
      <c r="H302" s="20">
        <v>1.1299999999999999</v>
      </c>
      <c r="I302" s="20">
        <v>0.31</v>
      </c>
      <c r="J302" s="20">
        <v>0.17</v>
      </c>
      <c r="K302" s="20">
        <v>3.4950000000000001</v>
      </c>
      <c r="L302" s="16"/>
      <c r="M302" s="16"/>
      <c r="N302" s="16"/>
      <c r="O302" s="16"/>
      <c r="P302" s="16"/>
      <c r="Q302" s="16"/>
      <c r="R302" s="16"/>
      <c r="S302" s="22"/>
      <c r="T302" s="190"/>
    </row>
    <row r="303" spans="1:20" ht="27" hidden="1" customHeight="1" thickBot="1">
      <c r="A303" s="58" t="str">
        <f t="shared" si="4"/>
        <v>老</v>
      </c>
      <c r="B303" s="29" t="s">
        <v>23</v>
      </c>
      <c r="C303" s="29" t="s">
        <v>17</v>
      </c>
      <c r="D303" s="31" t="s">
        <v>38</v>
      </c>
      <c r="E303" s="20" t="s">
        <v>47</v>
      </c>
      <c r="F303" s="20">
        <v>1.78</v>
      </c>
      <c r="G303" s="20">
        <v>0.06</v>
      </c>
      <c r="H303" s="20">
        <v>1.1299999999999999</v>
      </c>
      <c r="I303" s="20">
        <v>0.31</v>
      </c>
      <c r="J303" s="20">
        <v>0.18</v>
      </c>
      <c r="K303" s="20">
        <v>3.4592000000000001</v>
      </c>
      <c r="L303" s="16"/>
      <c r="M303" s="16"/>
      <c r="N303" s="16"/>
      <c r="O303" s="16"/>
      <c r="P303" s="16"/>
      <c r="Q303" s="16"/>
      <c r="R303" s="16"/>
      <c r="S303" s="22"/>
      <c r="T303" s="190"/>
    </row>
    <row r="304" spans="1:20" ht="40.200000000000003" hidden="1" customHeight="1" thickBot="1">
      <c r="A304" s="58" t="str">
        <f t="shared" si="4"/>
        <v>LNN2</v>
      </c>
      <c r="B304" s="29" t="s">
        <v>23</v>
      </c>
      <c r="C304" s="29" t="s">
        <v>17</v>
      </c>
      <c r="D304" s="31" t="s">
        <v>38</v>
      </c>
      <c r="E304" s="20" t="s">
        <v>48</v>
      </c>
      <c r="F304" s="20">
        <v>1.78</v>
      </c>
      <c r="G304" s="20">
        <v>0</v>
      </c>
      <c r="H304" s="20">
        <v>1.1599999999999999</v>
      </c>
      <c r="I304" s="20">
        <v>0.31</v>
      </c>
      <c r="J304" s="20">
        <v>0.17</v>
      </c>
      <c r="K304" s="20">
        <v>3.4346999999999999</v>
      </c>
      <c r="L304" s="16"/>
      <c r="M304" s="16"/>
      <c r="N304" s="16"/>
      <c r="O304" s="16"/>
      <c r="P304" s="16"/>
      <c r="Q304" s="16"/>
      <c r="R304" s="16"/>
      <c r="S304" s="22"/>
      <c r="T304" s="190"/>
    </row>
    <row r="305" spans="1:20" ht="40.200000000000003" hidden="1" customHeight="1" thickBot="1">
      <c r="A305" s="58" t="str">
        <f t="shared" si="4"/>
        <v>LNN1</v>
      </c>
      <c r="B305" s="29" t="s">
        <v>23</v>
      </c>
      <c r="C305" s="29" t="s">
        <v>17</v>
      </c>
      <c r="D305" s="31" t="s">
        <v>38</v>
      </c>
      <c r="E305" s="20" t="s">
        <v>50</v>
      </c>
      <c r="F305" s="20">
        <v>1.78</v>
      </c>
      <c r="G305" s="20">
        <v>0</v>
      </c>
      <c r="H305" s="20">
        <v>1.1599999999999999</v>
      </c>
      <c r="I305" s="20">
        <v>0.31</v>
      </c>
      <c r="J305" s="20">
        <v>0.17</v>
      </c>
      <c r="K305" s="20">
        <v>3.4338000000000002</v>
      </c>
      <c r="L305" s="16"/>
      <c r="M305" s="16"/>
      <c r="N305" s="16"/>
      <c r="O305" s="16"/>
      <c r="P305" s="16"/>
      <c r="Q305" s="16"/>
      <c r="R305" s="16"/>
      <c r="S305" s="22"/>
      <c r="T305" s="190"/>
    </row>
    <row r="306" spans="1:20" ht="40.200000000000003" hidden="1" customHeight="1" thickBot="1">
      <c r="A306" s="58" t="str">
        <f t="shared" si="4"/>
        <v>22老年</v>
      </c>
      <c r="B306" s="29" t="s">
        <v>23</v>
      </c>
      <c r="C306" s="29" t="s">
        <v>17</v>
      </c>
      <c r="D306" s="31" t="s">
        <v>38</v>
      </c>
      <c r="E306" s="20" t="s">
        <v>51</v>
      </c>
      <c r="F306" s="20">
        <v>1.78</v>
      </c>
      <c r="G306" s="20">
        <v>0</v>
      </c>
      <c r="H306" s="20">
        <v>1.1299999999999999</v>
      </c>
      <c r="I306" s="20">
        <v>0.31</v>
      </c>
      <c r="J306" s="20">
        <v>0.2</v>
      </c>
      <c r="K306" s="20">
        <v>3.4182999999999999</v>
      </c>
      <c r="L306" s="16"/>
      <c r="M306" s="16"/>
      <c r="N306" s="16"/>
      <c r="O306" s="16"/>
      <c r="P306" s="16"/>
      <c r="Q306" s="16"/>
      <c r="R306" s="16"/>
      <c r="S306" s="22"/>
      <c r="T306" s="190"/>
    </row>
    <row r="307" spans="1:20" ht="53.4" hidden="1" customHeight="1" thickBot="1">
      <c r="A307" s="58" t="str">
        <f t="shared" si="4"/>
        <v>老一</v>
      </c>
      <c r="B307" s="29" t="s">
        <v>23</v>
      </c>
      <c r="C307" s="29" t="s">
        <v>17</v>
      </c>
      <c r="D307" s="31" t="s">
        <v>38</v>
      </c>
      <c r="E307" s="20" t="s">
        <v>53</v>
      </c>
      <c r="F307" s="20">
        <v>1.78</v>
      </c>
      <c r="G307" s="20">
        <v>0</v>
      </c>
      <c r="H307" s="20">
        <v>1.1299999999999999</v>
      </c>
      <c r="I307" s="20">
        <v>0.31</v>
      </c>
      <c r="J307" s="20">
        <v>0.19</v>
      </c>
      <c r="K307" s="20">
        <v>3.4123999999999999</v>
      </c>
      <c r="L307" s="16"/>
      <c r="M307" s="16"/>
      <c r="N307" s="16"/>
      <c r="O307" s="16"/>
      <c r="P307" s="16"/>
      <c r="Q307" s="16"/>
      <c r="R307" s="16"/>
      <c r="S307" s="22"/>
      <c r="T307" s="190"/>
    </row>
    <row r="308" spans="1:20" ht="40.200000000000003" hidden="1" customHeight="1" thickBot="1">
      <c r="A308" s="58" t="str">
        <f t="shared" si="4"/>
        <v>老老4</v>
      </c>
      <c r="B308" s="29" t="s">
        <v>23</v>
      </c>
      <c r="C308" s="29" t="s">
        <v>17</v>
      </c>
      <c r="D308" s="31" t="s">
        <v>38</v>
      </c>
      <c r="E308" s="20" t="s">
        <v>52</v>
      </c>
      <c r="F308" s="20">
        <v>1.78</v>
      </c>
      <c r="G308" s="20">
        <v>0</v>
      </c>
      <c r="H308" s="20">
        <v>1.1299999999999999</v>
      </c>
      <c r="I308" s="20">
        <v>0.31</v>
      </c>
      <c r="J308" s="20">
        <v>0.19</v>
      </c>
      <c r="K308" s="20">
        <v>3.411</v>
      </c>
      <c r="L308" s="16"/>
      <c r="M308" s="16"/>
      <c r="N308" s="16"/>
      <c r="O308" s="16"/>
      <c r="P308" s="16"/>
      <c r="Q308" s="16"/>
      <c r="R308" s="16"/>
      <c r="S308" s="22"/>
      <c r="T308" s="190"/>
    </row>
    <row r="309" spans="1:20" ht="40.200000000000003" hidden="1" customHeight="1" thickBot="1">
      <c r="A309" s="58" t="str">
        <f t="shared" si="4"/>
        <v>11老年</v>
      </c>
      <c r="B309" s="29" t="s">
        <v>23</v>
      </c>
      <c r="C309" s="29" t="s">
        <v>17</v>
      </c>
      <c r="D309" s="31" t="s">
        <v>38</v>
      </c>
      <c r="E309" s="20" t="s">
        <v>55</v>
      </c>
      <c r="F309" s="20">
        <v>1.78</v>
      </c>
      <c r="G309" s="20">
        <v>0</v>
      </c>
      <c r="H309" s="20">
        <v>1.1299999999999999</v>
      </c>
      <c r="I309" s="20">
        <v>0.31</v>
      </c>
      <c r="J309" s="20">
        <v>0.18</v>
      </c>
      <c r="K309" s="20">
        <v>3.4068999999999998</v>
      </c>
      <c r="L309" s="16"/>
      <c r="M309" s="16"/>
      <c r="N309" s="16"/>
      <c r="O309" s="16"/>
      <c r="P309" s="16"/>
      <c r="Q309" s="16"/>
      <c r="R309" s="16"/>
      <c r="S309" s="22"/>
      <c r="T309" s="190"/>
    </row>
    <row r="310" spans="1:20" ht="40.200000000000003" hidden="1" customHeight="1" thickBot="1">
      <c r="A310" s="58" t="str">
        <f t="shared" si="4"/>
        <v>老年01</v>
      </c>
      <c r="B310" s="29" t="s">
        <v>23</v>
      </c>
      <c r="C310" s="29" t="s">
        <v>17</v>
      </c>
      <c r="D310" s="31" t="s">
        <v>38</v>
      </c>
      <c r="E310" s="20" t="s">
        <v>54</v>
      </c>
      <c r="F310" s="20">
        <v>1.78</v>
      </c>
      <c r="G310" s="20">
        <v>0</v>
      </c>
      <c r="H310" s="20">
        <v>1.1299999999999999</v>
      </c>
      <c r="I310" s="20">
        <v>0.31</v>
      </c>
      <c r="J310" s="20">
        <v>0.18</v>
      </c>
      <c r="K310" s="20">
        <v>3.4005000000000001</v>
      </c>
      <c r="L310" s="16"/>
      <c r="M310" s="16"/>
      <c r="N310" s="16"/>
      <c r="O310" s="16"/>
      <c r="P310" s="16"/>
      <c r="Q310" s="16"/>
      <c r="R310" s="16"/>
      <c r="S310" s="22"/>
      <c r="T310" s="190"/>
    </row>
    <row r="311" spans="1:20" ht="27" hidden="1" customHeight="1" thickBot="1">
      <c r="A311" s="58" t="str">
        <f t="shared" si="4"/>
        <v>老年A</v>
      </c>
      <c r="B311" s="29" t="s">
        <v>23</v>
      </c>
      <c r="C311" s="29" t="s">
        <v>17</v>
      </c>
      <c r="D311" s="31" t="s">
        <v>38</v>
      </c>
      <c r="E311" s="20" t="s">
        <v>56</v>
      </c>
      <c r="F311" s="20">
        <v>1.78</v>
      </c>
      <c r="G311" s="20">
        <v>0</v>
      </c>
      <c r="H311" s="20">
        <v>1.1299999999999999</v>
      </c>
      <c r="I311" s="20">
        <v>0.31</v>
      </c>
      <c r="J311" s="20">
        <v>0.18</v>
      </c>
      <c r="K311" s="20">
        <v>3.3984999999999999</v>
      </c>
      <c r="L311" s="16"/>
      <c r="M311" s="16"/>
      <c r="N311" s="16"/>
      <c r="O311" s="16"/>
      <c r="P311" s="16"/>
      <c r="Q311" s="16"/>
      <c r="R311" s="16"/>
      <c r="S311" s="22"/>
      <c r="T311" s="190"/>
    </row>
    <row r="312" spans="1:20" ht="53.4" hidden="1" customHeight="1" thickBot="1">
      <c r="A312" s="58" t="str">
        <f t="shared" si="4"/>
        <v>老年O1</v>
      </c>
      <c r="B312" s="29" t="s">
        <v>23</v>
      </c>
      <c r="C312" s="29" t="s">
        <v>17</v>
      </c>
      <c r="D312" s="31" t="s">
        <v>38</v>
      </c>
      <c r="E312" s="20" t="s">
        <v>60</v>
      </c>
      <c r="F312" s="20">
        <v>1.78</v>
      </c>
      <c r="G312" s="20">
        <v>0</v>
      </c>
      <c r="H312" s="20">
        <v>1.1299999999999999</v>
      </c>
      <c r="I312" s="20">
        <v>0.31</v>
      </c>
      <c r="J312" s="20">
        <v>0.17</v>
      </c>
      <c r="K312" s="20">
        <v>3.3912</v>
      </c>
      <c r="L312" s="16"/>
      <c r="M312" s="16"/>
      <c r="N312" s="16"/>
      <c r="O312" s="16"/>
      <c r="P312" s="16"/>
      <c r="Q312" s="16"/>
      <c r="R312" s="16"/>
      <c r="S312" s="22"/>
      <c r="T312" s="190"/>
    </row>
    <row r="313" spans="1:20" ht="40.200000000000003" hidden="1" customHeight="1" thickBot="1">
      <c r="A313" s="58" t="str">
        <f t="shared" si="4"/>
        <v>1老</v>
      </c>
      <c r="B313" s="29" t="s">
        <v>23</v>
      </c>
      <c r="C313" s="29" t="s">
        <v>17</v>
      </c>
      <c r="D313" s="31" t="s">
        <v>38</v>
      </c>
      <c r="E313" s="20" t="s">
        <v>58</v>
      </c>
      <c r="F313" s="20">
        <v>1.78</v>
      </c>
      <c r="G313" s="20">
        <v>0</v>
      </c>
      <c r="H313" s="20">
        <v>1.1299999999999999</v>
      </c>
      <c r="I313" s="20">
        <v>0.31</v>
      </c>
      <c r="J313" s="20">
        <v>0.17</v>
      </c>
      <c r="K313" s="20">
        <v>3.3895</v>
      </c>
      <c r="L313" s="16"/>
      <c r="M313" s="16"/>
      <c r="N313" s="16"/>
      <c r="O313" s="16"/>
      <c r="P313" s="16"/>
      <c r="Q313" s="16"/>
      <c r="R313" s="16"/>
      <c r="S313" s="22"/>
      <c r="T313" s="190"/>
    </row>
    <row r="314" spans="1:20" ht="40.200000000000003" hidden="1" customHeight="1" thickBot="1">
      <c r="A314" s="58" t="str">
        <f t="shared" si="4"/>
        <v>2老</v>
      </c>
      <c r="B314" s="29" t="s">
        <v>23</v>
      </c>
      <c r="C314" s="29" t="s">
        <v>17</v>
      </c>
      <c r="D314" s="31" t="s">
        <v>38</v>
      </c>
      <c r="E314" s="20" t="s">
        <v>59</v>
      </c>
      <c r="F314" s="20">
        <v>1.78</v>
      </c>
      <c r="G314" s="20">
        <v>0</v>
      </c>
      <c r="H314" s="20">
        <v>1.1299999999999999</v>
      </c>
      <c r="I314" s="20">
        <v>0.31</v>
      </c>
      <c r="J314" s="20">
        <v>0.17</v>
      </c>
      <c r="K314" s="20">
        <v>3.3895</v>
      </c>
      <c r="L314" s="16"/>
      <c r="M314" s="16"/>
      <c r="N314" s="16"/>
      <c r="O314" s="16"/>
      <c r="P314" s="16"/>
      <c r="Q314" s="16"/>
      <c r="R314" s="16"/>
      <c r="S314" s="22"/>
      <c r="T314" s="190"/>
    </row>
    <row r="315" spans="1:20" ht="27" hidden="1" customHeight="1" thickBot="1">
      <c r="A315" s="58" t="str">
        <f t="shared" si="4"/>
        <v>老年22</v>
      </c>
      <c r="B315" s="29" t="s">
        <v>23</v>
      </c>
      <c r="C315" s="29" t="s">
        <v>17</v>
      </c>
      <c r="D315" s="31" t="s">
        <v>38</v>
      </c>
      <c r="E315" s="20" t="s">
        <v>63</v>
      </c>
      <c r="F315" s="20">
        <v>1.78</v>
      </c>
      <c r="G315" s="20">
        <v>0</v>
      </c>
      <c r="H315" s="20">
        <v>0.79</v>
      </c>
      <c r="I315" s="20">
        <v>0.62</v>
      </c>
      <c r="J315" s="20">
        <v>0.19</v>
      </c>
      <c r="K315" s="20">
        <v>3.3893</v>
      </c>
      <c r="L315" s="16"/>
      <c r="M315" s="16"/>
      <c r="N315" s="16"/>
      <c r="O315" s="16"/>
      <c r="P315" s="16"/>
      <c r="Q315" s="16"/>
      <c r="R315" s="16"/>
      <c r="S315" s="22"/>
      <c r="T315" s="190"/>
    </row>
    <row r="316" spans="1:20" ht="40.200000000000003" hidden="1" customHeight="1" thickBot="1">
      <c r="A316" s="58" t="str">
        <f t="shared" si="4"/>
        <v>老年111</v>
      </c>
      <c r="B316" s="29" t="s">
        <v>23</v>
      </c>
      <c r="C316" s="29" t="s">
        <v>17</v>
      </c>
      <c r="D316" s="31" t="s">
        <v>38</v>
      </c>
      <c r="E316" s="20" t="s">
        <v>61</v>
      </c>
      <c r="F316" s="20">
        <v>1.78</v>
      </c>
      <c r="G316" s="20">
        <v>0</v>
      </c>
      <c r="H316" s="20">
        <v>1.1299999999999999</v>
      </c>
      <c r="I316" s="20">
        <v>0.31</v>
      </c>
      <c r="J316" s="20">
        <v>0.15</v>
      </c>
      <c r="K316" s="20">
        <v>3.3744999999999998</v>
      </c>
      <c r="L316" s="16"/>
      <c r="M316" s="16"/>
      <c r="N316" s="16"/>
      <c r="O316" s="16"/>
      <c r="P316" s="16"/>
      <c r="Q316" s="16"/>
      <c r="R316" s="16"/>
      <c r="S316" s="22"/>
      <c r="T316" s="190"/>
    </row>
    <row r="317" spans="1:20" ht="40.200000000000003" hidden="1" customHeight="1" thickBot="1">
      <c r="A317" s="58" t="str">
        <f t="shared" si="4"/>
        <v>LL1</v>
      </c>
      <c r="B317" s="29" t="s">
        <v>23</v>
      </c>
      <c r="C317" s="29" t="s">
        <v>17</v>
      </c>
      <c r="D317" s="31" t="s">
        <v>38</v>
      </c>
      <c r="E317" s="20" t="s">
        <v>62</v>
      </c>
      <c r="F317" s="20">
        <v>1.78</v>
      </c>
      <c r="G317" s="20">
        <v>0</v>
      </c>
      <c r="H317" s="20">
        <v>1.1299999999999999</v>
      </c>
      <c r="I317" s="20">
        <v>0.31</v>
      </c>
      <c r="J317" s="20">
        <v>0.12</v>
      </c>
      <c r="K317" s="20">
        <v>3.3460999999999999</v>
      </c>
      <c r="L317" s="16"/>
      <c r="M317" s="16"/>
      <c r="N317" s="16"/>
      <c r="O317" s="16"/>
      <c r="P317" s="16"/>
      <c r="Q317" s="16"/>
      <c r="R317" s="16"/>
      <c r="S317" s="22"/>
      <c r="T317" s="190"/>
    </row>
    <row r="318" spans="1:20" ht="27" hidden="1" customHeight="1" thickBot="1">
      <c r="A318" s="58" t="str">
        <f t="shared" si="4"/>
        <v>ln</v>
      </c>
      <c r="B318" s="29" t="s">
        <v>23</v>
      </c>
      <c r="C318" s="29" t="s">
        <v>17</v>
      </c>
      <c r="D318" s="31" t="s">
        <v>38</v>
      </c>
      <c r="E318" s="20" t="s">
        <v>64</v>
      </c>
      <c r="F318" s="20">
        <v>1.78</v>
      </c>
      <c r="G318" s="20">
        <v>0</v>
      </c>
      <c r="H318" s="20">
        <v>0.79</v>
      </c>
      <c r="I318" s="20">
        <v>0.31</v>
      </c>
      <c r="J318" s="20">
        <v>0.19</v>
      </c>
      <c r="K318" s="20">
        <v>3.0695000000000001</v>
      </c>
      <c r="L318" s="16"/>
      <c r="M318" s="16"/>
      <c r="N318" s="16"/>
      <c r="O318" s="16"/>
      <c r="P318" s="16"/>
      <c r="Q318" s="16"/>
      <c r="R318" s="16"/>
      <c r="S318" s="22"/>
      <c r="T318" s="190"/>
    </row>
    <row r="319" spans="1:20" ht="40.200000000000003" hidden="1" customHeight="1" thickBot="1">
      <c r="A319" s="58" t="str">
        <f t="shared" si="4"/>
        <v>LL2</v>
      </c>
      <c r="B319" s="29" t="s">
        <v>23</v>
      </c>
      <c r="C319" s="29" t="s">
        <v>17</v>
      </c>
      <c r="D319" s="31" t="s">
        <v>38</v>
      </c>
      <c r="E319" s="20" t="s">
        <v>65</v>
      </c>
      <c r="F319" s="20">
        <v>1.78</v>
      </c>
      <c r="G319" s="20">
        <v>0</v>
      </c>
      <c r="H319" s="20">
        <v>0.79</v>
      </c>
      <c r="I319" s="20">
        <v>0.31</v>
      </c>
      <c r="J319" s="20">
        <v>0.1</v>
      </c>
      <c r="K319" s="20">
        <v>2.9796</v>
      </c>
      <c r="L319" s="16"/>
      <c r="M319" s="16"/>
      <c r="N319" s="16"/>
      <c r="O319" s="16"/>
      <c r="P319" s="16"/>
      <c r="Q319" s="16"/>
      <c r="R319" s="16"/>
      <c r="S319" s="22"/>
      <c r="T319" s="190"/>
    </row>
    <row r="320" spans="1:20" ht="40.200000000000003" hidden="1" customHeight="1" thickBot="1">
      <c r="A320" s="58" t="str">
        <f t="shared" si="4"/>
        <v>老年222</v>
      </c>
      <c r="B320" s="29" t="s">
        <v>23</v>
      </c>
      <c r="C320" s="29" t="s">
        <v>17</v>
      </c>
      <c r="D320" s="31" t="s">
        <v>38</v>
      </c>
      <c r="E320" s="20" t="s">
        <v>66</v>
      </c>
      <c r="F320" s="20">
        <v>1.78</v>
      </c>
      <c r="G320" s="20">
        <v>0</v>
      </c>
      <c r="H320" s="20">
        <v>0.79</v>
      </c>
      <c r="I320" s="20">
        <v>0.31</v>
      </c>
      <c r="J320" s="20">
        <v>0.06</v>
      </c>
      <c r="K320" s="20">
        <v>2.9422999999999999</v>
      </c>
      <c r="L320" s="16"/>
      <c r="M320" s="16"/>
      <c r="N320" s="16"/>
      <c r="O320" s="16"/>
      <c r="P320" s="16"/>
      <c r="Q320" s="16"/>
      <c r="R320" s="16"/>
      <c r="S320" s="22"/>
      <c r="T320" s="190"/>
    </row>
    <row r="321" spans="1:20" ht="27" hidden="1" customHeight="1" thickBot="1">
      <c r="A321" s="58" t="str">
        <f t="shared" si="4"/>
        <v>青212</v>
      </c>
      <c r="B321" s="29" t="s">
        <v>23</v>
      </c>
      <c r="C321" s="29" t="s">
        <v>17</v>
      </c>
      <c r="D321" s="32" t="s">
        <v>67</v>
      </c>
      <c r="E321" s="20" t="s">
        <v>68</v>
      </c>
      <c r="F321" s="20">
        <v>0.52</v>
      </c>
      <c r="G321" s="20">
        <v>1.33</v>
      </c>
      <c r="H321" s="20">
        <v>0.88</v>
      </c>
      <c r="I321" s="20">
        <v>0.19</v>
      </c>
      <c r="J321" s="20">
        <v>0.55000000000000004</v>
      </c>
      <c r="K321" s="20">
        <v>3.4710999999999999</v>
      </c>
      <c r="L321" s="16"/>
      <c r="M321" s="16"/>
      <c r="N321" s="16"/>
      <c r="O321" s="16"/>
      <c r="P321" s="16"/>
      <c r="Q321" s="16"/>
      <c r="R321" s="16"/>
      <c r="S321" s="22"/>
      <c r="T321" s="190"/>
    </row>
    <row r="322" spans="1:20" ht="40.200000000000003" hidden="1" customHeight="1" thickBot="1">
      <c r="A322" s="58" t="str">
        <f t="shared" si="4"/>
        <v>QS1</v>
      </c>
      <c r="B322" s="29" t="s">
        <v>23</v>
      </c>
      <c r="C322" s="29" t="s">
        <v>17</v>
      </c>
      <c r="D322" s="32" t="s">
        <v>67</v>
      </c>
      <c r="E322" s="20" t="s">
        <v>69</v>
      </c>
      <c r="F322" s="20">
        <v>0.52</v>
      </c>
      <c r="G322" s="20">
        <v>1.1599999999999999</v>
      </c>
      <c r="H322" s="20">
        <v>0.91</v>
      </c>
      <c r="I322" s="20">
        <v>0.19</v>
      </c>
      <c r="J322" s="20">
        <v>0.42</v>
      </c>
      <c r="K322" s="20">
        <v>3.1974</v>
      </c>
      <c r="L322" s="16"/>
      <c r="M322" s="16"/>
      <c r="N322" s="16"/>
      <c r="O322" s="16"/>
      <c r="P322" s="16"/>
      <c r="Q322" s="16"/>
      <c r="R322" s="16"/>
      <c r="S322" s="22"/>
      <c r="T322" s="190"/>
    </row>
    <row r="323" spans="1:20" ht="40.200000000000003" hidden="1" customHeight="1" thickBot="1">
      <c r="A323" s="58" t="str">
        <f t="shared" si="4"/>
        <v>QS2</v>
      </c>
      <c r="B323" s="29" t="s">
        <v>23</v>
      </c>
      <c r="C323" s="29" t="s">
        <v>17</v>
      </c>
      <c r="D323" s="32" t="s">
        <v>67</v>
      </c>
      <c r="E323" s="20" t="s">
        <v>70</v>
      </c>
      <c r="F323" s="20">
        <v>0.52</v>
      </c>
      <c r="G323" s="20">
        <v>1.1599999999999999</v>
      </c>
      <c r="H323" s="20">
        <v>0.88</v>
      </c>
      <c r="I323" s="20">
        <v>0.19</v>
      </c>
      <c r="J323" s="20">
        <v>0.41</v>
      </c>
      <c r="K323" s="20">
        <v>3.1535000000000002</v>
      </c>
      <c r="L323" s="16"/>
      <c r="M323" s="16"/>
      <c r="N323" s="16"/>
      <c r="O323" s="16"/>
      <c r="P323" s="16"/>
      <c r="Q323" s="16"/>
      <c r="R323" s="16"/>
      <c r="S323" s="22"/>
      <c r="T323" s="190"/>
    </row>
    <row r="324" spans="1:20" ht="27" hidden="1" customHeight="1" thickBot="1">
      <c r="A324" s="58" t="str">
        <f t="shared" si="4"/>
        <v>青年A</v>
      </c>
      <c r="B324" s="29" t="s">
        <v>23</v>
      </c>
      <c r="C324" s="29" t="s">
        <v>17</v>
      </c>
      <c r="D324" s="32" t="s">
        <v>67</v>
      </c>
      <c r="E324" s="20" t="s">
        <v>71</v>
      </c>
      <c r="F324" s="20">
        <v>0.52</v>
      </c>
      <c r="G324" s="20">
        <v>0.61</v>
      </c>
      <c r="H324" s="20">
        <v>0.88</v>
      </c>
      <c r="I324" s="20">
        <v>0.09</v>
      </c>
      <c r="J324" s="20">
        <v>0.42</v>
      </c>
      <c r="K324" s="20">
        <v>2.5305</v>
      </c>
      <c r="L324" s="16"/>
      <c r="M324" s="16"/>
      <c r="N324" s="16"/>
      <c r="O324" s="16"/>
      <c r="P324" s="16"/>
      <c r="Q324" s="16"/>
      <c r="R324" s="16"/>
      <c r="S324" s="22"/>
      <c r="T324" s="190"/>
    </row>
    <row r="325" spans="1:20" ht="27" hidden="1" customHeight="1" thickBot="1">
      <c r="A325" s="58" t="str">
        <f t="shared" si="4"/>
        <v>Q1</v>
      </c>
      <c r="B325" s="29" t="s">
        <v>23</v>
      </c>
      <c r="C325" s="29" t="s">
        <v>17</v>
      </c>
      <c r="D325" s="32" t="s">
        <v>67</v>
      </c>
      <c r="E325" s="20" t="s">
        <v>72</v>
      </c>
      <c r="F325" s="20">
        <v>0.52</v>
      </c>
      <c r="G325" s="20">
        <v>0.54</v>
      </c>
      <c r="H325" s="20">
        <v>0.88</v>
      </c>
      <c r="I325" s="20">
        <v>0.09</v>
      </c>
      <c r="J325" s="20">
        <v>0.46</v>
      </c>
      <c r="K325" s="20">
        <v>2.4927999999999999</v>
      </c>
      <c r="L325" s="16"/>
      <c r="M325" s="16"/>
      <c r="N325" s="16"/>
      <c r="O325" s="16"/>
      <c r="P325" s="16"/>
      <c r="Q325" s="16"/>
      <c r="R325" s="16"/>
      <c r="S325" s="22"/>
      <c r="T325" s="190"/>
    </row>
    <row r="326" spans="1:20" ht="40.200000000000003" hidden="1" customHeight="1" thickBot="1">
      <c r="A326" s="58" t="str">
        <f t="shared" si="4"/>
        <v>青青1</v>
      </c>
      <c r="B326" s="29" t="s">
        <v>23</v>
      </c>
      <c r="C326" s="29" t="s">
        <v>17</v>
      </c>
      <c r="D326" s="32" t="s">
        <v>67</v>
      </c>
      <c r="E326" s="20" t="s">
        <v>73</v>
      </c>
      <c r="F326" s="20">
        <v>0.52</v>
      </c>
      <c r="G326" s="20">
        <v>0.54</v>
      </c>
      <c r="H326" s="20">
        <v>0.91</v>
      </c>
      <c r="I326" s="20">
        <v>0.09</v>
      </c>
      <c r="J326" s="20">
        <v>0.38</v>
      </c>
      <c r="K326" s="20">
        <v>2.4466999999999999</v>
      </c>
      <c r="L326" s="16"/>
      <c r="M326" s="16"/>
      <c r="N326" s="16"/>
      <c r="O326" s="16"/>
      <c r="P326" s="16"/>
      <c r="Q326" s="16"/>
      <c r="R326" s="16"/>
      <c r="S326" s="22"/>
      <c r="T326" s="190"/>
    </row>
    <row r="327" spans="1:20" ht="53.4" hidden="1" customHeight="1" thickBot="1">
      <c r="A327" s="58" t="str">
        <f t="shared" si="4"/>
        <v>qqq3</v>
      </c>
      <c r="B327" s="29" t="s">
        <v>23</v>
      </c>
      <c r="C327" s="29" t="s">
        <v>17</v>
      </c>
      <c r="D327" s="32" t="s">
        <v>67</v>
      </c>
      <c r="E327" s="20" t="s">
        <v>74</v>
      </c>
      <c r="F327" s="20">
        <v>0.52</v>
      </c>
      <c r="G327" s="20">
        <v>0.78</v>
      </c>
      <c r="H327" s="20">
        <v>0.62</v>
      </c>
      <c r="I327" s="20">
        <v>0.09</v>
      </c>
      <c r="J327" s="20">
        <v>0.37</v>
      </c>
      <c r="K327" s="20">
        <v>2.3795999999999999</v>
      </c>
      <c r="L327" s="16"/>
      <c r="M327" s="16"/>
      <c r="N327" s="16"/>
      <c r="O327" s="16"/>
      <c r="P327" s="16"/>
      <c r="Q327" s="16"/>
      <c r="R327" s="16"/>
      <c r="S327" s="22"/>
      <c r="T327" s="190"/>
    </row>
    <row r="328" spans="1:20" ht="40.200000000000003" hidden="1" customHeight="1" thickBot="1">
      <c r="A328" s="58" t="str">
        <f t="shared" si="4"/>
        <v>丙11</v>
      </c>
      <c r="B328" s="29" t="s">
        <v>23</v>
      </c>
      <c r="C328" s="29" t="s">
        <v>17</v>
      </c>
      <c r="D328" s="32" t="s">
        <v>67</v>
      </c>
      <c r="E328" s="20" t="s">
        <v>75</v>
      </c>
      <c r="F328" s="20">
        <v>0.52</v>
      </c>
      <c r="G328" s="20">
        <v>0.43</v>
      </c>
      <c r="H328" s="20">
        <v>0.88</v>
      </c>
      <c r="I328" s="20">
        <v>0.09</v>
      </c>
      <c r="J328" s="20">
        <v>0.44</v>
      </c>
      <c r="K328" s="20">
        <v>2.3702999999999999</v>
      </c>
      <c r="L328" s="16"/>
      <c r="M328" s="16"/>
      <c r="N328" s="16"/>
      <c r="O328" s="16"/>
      <c r="P328" s="16"/>
      <c r="Q328" s="16"/>
      <c r="R328" s="16"/>
      <c r="S328" s="22"/>
      <c r="T328" s="190"/>
    </row>
    <row r="329" spans="1:20" ht="40.200000000000003" hidden="1" customHeight="1" thickBot="1">
      <c r="A329" s="58" t="str">
        <f t="shared" si="4"/>
        <v>青书1</v>
      </c>
      <c r="B329" s="29" t="s">
        <v>23</v>
      </c>
      <c r="C329" s="29" t="s">
        <v>17</v>
      </c>
      <c r="D329" s="32" t="s">
        <v>67</v>
      </c>
      <c r="E329" s="20" t="s">
        <v>76</v>
      </c>
      <c r="F329" s="20">
        <v>0.52</v>
      </c>
      <c r="G329" s="20">
        <v>0.4</v>
      </c>
      <c r="H329" s="20">
        <v>0.88</v>
      </c>
      <c r="I329" s="20">
        <v>0.09</v>
      </c>
      <c r="J329" s="20">
        <v>0.45</v>
      </c>
      <c r="K329" s="20">
        <v>2.351</v>
      </c>
      <c r="L329" s="16"/>
      <c r="M329" s="16"/>
      <c r="N329" s="16"/>
      <c r="O329" s="16"/>
      <c r="P329" s="16"/>
      <c r="Q329" s="16"/>
      <c r="R329" s="16"/>
      <c r="S329" s="22"/>
      <c r="T329" s="190"/>
    </row>
    <row r="330" spans="1:20" ht="40.200000000000003" hidden="1" customHeight="1" thickBot="1">
      <c r="A330" s="58" t="str">
        <f t="shared" si="4"/>
        <v>青青2</v>
      </c>
      <c r="B330" s="29" t="s">
        <v>23</v>
      </c>
      <c r="C330" s="29" t="s">
        <v>17</v>
      </c>
      <c r="D330" s="32" t="s">
        <v>67</v>
      </c>
      <c r="E330" s="20" t="s">
        <v>77</v>
      </c>
      <c r="F330" s="20">
        <v>0.52</v>
      </c>
      <c r="G330" s="20">
        <v>0.54</v>
      </c>
      <c r="H330" s="20">
        <v>0.88</v>
      </c>
      <c r="I330" s="20">
        <v>0.09</v>
      </c>
      <c r="J330" s="20">
        <v>0.28000000000000003</v>
      </c>
      <c r="K330" s="20">
        <v>2.3148</v>
      </c>
      <c r="L330" s="16"/>
      <c r="M330" s="16"/>
      <c r="N330" s="16"/>
      <c r="O330" s="16"/>
      <c r="P330" s="16"/>
      <c r="Q330" s="16"/>
      <c r="R330" s="16"/>
      <c r="S330" s="22"/>
      <c r="T330" s="190"/>
    </row>
    <row r="331" spans="1:20" ht="27" hidden="1" customHeight="1" thickBot="1">
      <c r="A331" s="58" t="str">
        <f t="shared" si="4"/>
        <v>Q2</v>
      </c>
      <c r="B331" s="29" t="s">
        <v>23</v>
      </c>
      <c r="C331" s="29" t="s">
        <v>17</v>
      </c>
      <c r="D331" s="32" t="s">
        <v>67</v>
      </c>
      <c r="E331" s="20" t="s">
        <v>78</v>
      </c>
      <c r="F331" s="20">
        <v>0.52</v>
      </c>
      <c r="G331" s="20">
        <v>0.52</v>
      </c>
      <c r="H331" s="20">
        <v>0.91</v>
      </c>
      <c r="I331" s="20">
        <v>0.09</v>
      </c>
      <c r="J331" s="20">
        <v>0.26</v>
      </c>
      <c r="K331" s="20">
        <v>2.3025000000000002</v>
      </c>
      <c r="L331" s="16"/>
      <c r="M331" s="16"/>
      <c r="N331" s="16"/>
      <c r="O331" s="16"/>
      <c r="P331" s="16"/>
      <c r="Q331" s="16"/>
      <c r="R331" s="16"/>
      <c r="S331" s="22"/>
      <c r="T331" s="190"/>
    </row>
    <row r="332" spans="1:20" ht="40.200000000000003" hidden="1" thickBot="1">
      <c r="A332" s="58" t="str">
        <f t="shared" si="4"/>
        <v>青竹3</v>
      </c>
      <c r="B332" s="29" t="s">
        <v>23</v>
      </c>
      <c r="C332" s="29" t="s">
        <v>17</v>
      </c>
      <c r="D332" s="32" t="s">
        <v>67</v>
      </c>
      <c r="E332" s="21" t="s">
        <v>79</v>
      </c>
      <c r="F332" s="20">
        <v>0.52</v>
      </c>
      <c r="G332" s="20">
        <v>0.51</v>
      </c>
      <c r="H332" s="20">
        <v>0.62</v>
      </c>
      <c r="I332" s="20">
        <v>0.09</v>
      </c>
      <c r="J332" s="20">
        <v>0.54</v>
      </c>
      <c r="K332" s="20">
        <v>2.2888000000000002</v>
      </c>
      <c r="L332" s="16"/>
      <c r="M332" s="16"/>
      <c r="N332" s="16"/>
      <c r="O332" s="16"/>
      <c r="P332" s="16"/>
      <c r="Q332" s="16"/>
      <c r="R332" s="16"/>
      <c r="S332" s="22"/>
      <c r="T332" s="190"/>
    </row>
    <row r="333" spans="1:20" ht="27" hidden="1" customHeight="1" thickBot="1">
      <c r="A333" s="58" t="str">
        <f t="shared" ref="A333:A396" si="5">SUBSTITUTE(MID(E333,1,FIND("(",E333)-2)," ","")</f>
        <v>青年22</v>
      </c>
      <c r="B333" s="29" t="s">
        <v>23</v>
      </c>
      <c r="C333" s="29" t="s">
        <v>17</v>
      </c>
      <c r="D333" s="32" t="s">
        <v>67</v>
      </c>
      <c r="E333" s="20" t="s">
        <v>80</v>
      </c>
      <c r="F333" s="20">
        <v>0.52</v>
      </c>
      <c r="G333" s="20">
        <v>0.34</v>
      </c>
      <c r="H333" s="20">
        <v>0.88</v>
      </c>
      <c r="I333" s="20">
        <v>0.19</v>
      </c>
      <c r="J333" s="20">
        <v>0.34</v>
      </c>
      <c r="K333" s="20">
        <v>2.2648999999999999</v>
      </c>
      <c r="L333" s="16"/>
      <c r="M333" s="16"/>
      <c r="N333" s="16"/>
      <c r="O333" s="16"/>
      <c r="P333" s="16"/>
      <c r="Q333" s="16"/>
      <c r="R333" s="16"/>
      <c r="S333" s="22"/>
      <c r="T333" s="190"/>
    </row>
    <row r="334" spans="1:20" ht="27" hidden="1" customHeight="1" thickBot="1">
      <c r="A334" s="58" t="str">
        <f t="shared" si="5"/>
        <v>青年11</v>
      </c>
      <c r="B334" s="29" t="s">
        <v>23</v>
      </c>
      <c r="C334" s="29" t="s">
        <v>17</v>
      </c>
      <c r="D334" s="32" t="s">
        <v>67</v>
      </c>
      <c r="E334" s="20" t="s">
        <v>83</v>
      </c>
      <c r="F334" s="20">
        <v>0.52</v>
      </c>
      <c r="G334" s="20">
        <v>0.34</v>
      </c>
      <c r="H334" s="20">
        <v>0.91</v>
      </c>
      <c r="I334" s="20">
        <v>0.19</v>
      </c>
      <c r="J334" s="20">
        <v>0.24</v>
      </c>
      <c r="K334" s="20">
        <v>2.198</v>
      </c>
      <c r="L334" s="16"/>
      <c r="M334" s="16"/>
      <c r="N334" s="16"/>
      <c r="O334" s="16"/>
      <c r="P334" s="16"/>
      <c r="Q334" s="16"/>
      <c r="R334" s="16"/>
      <c r="S334" s="22"/>
      <c r="T334" s="190"/>
    </row>
    <row r="335" spans="1:20" ht="40.200000000000003" hidden="1" customHeight="1" thickBot="1">
      <c r="A335" s="58" t="str">
        <f t="shared" si="5"/>
        <v>青书2</v>
      </c>
      <c r="B335" s="29" t="s">
        <v>23</v>
      </c>
      <c r="C335" s="29" t="s">
        <v>17</v>
      </c>
      <c r="D335" s="32" t="s">
        <v>67</v>
      </c>
      <c r="E335" s="20" t="s">
        <v>81</v>
      </c>
      <c r="F335" s="20">
        <v>0.52</v>
      </c>
      <c r="G335" s="20">
        <v>0.65</v>
      </c>
      <c r="H335" s="20">
        <v>0.91</v>
      </c>
      <c r="I335" s="20">
        <v>0.09</v>
      </c>
      <c r="J335" s="20">
        <v>0</v>
      </c>
      <c r="K335" s="20">
        <v>2.1741999999999999</v>
      </c>
      <c r="L335" s="16"/>
      <c r="M335" s="16"/>
      <c r="N335" s="16"/>
      <c r="O335" s="16"/>
      <c r="P335" s="16"/>
      <c r="Q335" s="16"/>
      <c r="R335" s="16"/>
      <c r="S335" s="22"/>
      <c r="T335" s="190"/>
    </row>
    <row r="336" spans="1:20" ht="40.200000000000003" hidden="1" customHeight="1" thickBot="1">
      <c r="A336" s="58" t="str">
        <f t="shared" si="5"/>
        <v>青年1</v>
      </c>
      <c r="B336" s="29" t="s">
        <v>23</v>
      </c>
      <c r="C336" s="29" t="s">
        <v>17</v>
      </c>
      <c r="D336" s="32" t="s">
        <v>67</v>
      </c>
      <c r="E336" s="20" t="s">
        <v>82</v>
      </c>
      <c r="F336" s="20">
        <v>0.52</v>
      </c>
      <c r="G336" s="20">
        <v>0.25</v>
      </c>
      <c r="H336" s="20">
        <v>0.91</v>
      </c>
      <c r="I336" s="20">
        <v>0.09</v>
      </c>
      <c r="J336" s="20">
        <v>0.39</v>
      </c>
      <c r="K336" s="20">
        <v>2.1684000000000001</v>
      </c>
      <c r="L336" s="16"/>
      <c r="M336" s="16"/>
      <c r="N336" s="16"/>
      <c r="O336" s="16"/>
      <c r="P336" s="16"/>
      <c r="Q336" s="16"/>
      <c r="R336" s="16"/>
      <c r="S336" s="22"/>
      <c r="T336" s="190"/>
    </row>
    <row r="337" spans="1:20" ht="53.4" hidden="1" customHeight="1" thickBot="1">
      <c r="A337" s="58" t="str">
        <f t="shared" si="5"/>
        <v>青少年T1</v>
      </c>
      <c r="B337" s="29" t="s">
        <v>23</v>
      </c>
      <c r="C337" s="29" t="s">
        <v>17</v>
      </c>
      <c r="D337" s="32" t="s">
        <v>67</v>
      </c>
      <c r="E337" s="20" t="s">
        <v>84</v>
      </c>
      <c r="F337" s="20">
        <v>0.52</v>
      </c>
      <c r="G337" s="20">
        <v>0.22</v>
      </c>
      <c r="H337" s="20">
        <v>0.91</v>
      </c>
      <c r="I337" s="20">
        <v>0.09</v>
      </c>
      <c r="J337" s="20">
        <v>0.36</v>
      </c>
      <c r="K337" s="20">
        <v>2.1105999999999998</v>
      </c>
      <c r="L337" s="16"/>
      <c r="M337" s="16"/>
      <c r="N337" s="16"/>
      <c r="O337" s="16"/>
      <c r="P337" s="16"/>
      <c r="Q337" s="16"/>
      <c r="R337" s="16"/>
      <c r="S337" s="22"/>
      <c r="T337" s="190"/>
    </row>
    <row r="338" spans="1:20" ht="40.200000000000003" hidden="1" customHeight="1" thickBot="1">
      <c r="A338" s="58" t="str">
        <f t="shared" si="5"/>
        <v>青年111</v>
      </c>
      <c r="B338" s="29" t="s">
        <v>23</v>
      </c>
      <c r="C338" s="29" t="s">
        <v>17</v>
      </c>
      <c r="D338" s="32" t="s">
        <v>67</v>
      </c>
      <c r="E338" s="20" t="s">
        <v>85</v>
      </c>
      <c r="F338" s="20">
        <v>0.52</v>
      </c>
      <c r="G338" s="20">
        <v>0.19</v>
      </c>
      <c r="H338" s="20">
        <v>0.88</v>
      </c>
      <c r="I338" s="20">
        <v>0.09</v>
      </c>
      <c r="J338" s="20">
        <v>0.42</v>
      </c>
      <c r="K338" s="20">
        <v>2.1063999999999998</v>
      </c>
      <c r="L338" s="16"/>
      <c r="M338" s="16"/>
      <c r="N338" s="16"/>
      <c r="O338" s="16"/>
      <c r="P338" s="16"/>
      <c r="Q338" s="16"/>
      <c r="R338" s="16"/>
      <c r="S338" s="22"/>
      <c r="T338" s="190"/>
    </row>
    <row r="339" spans="1:20" ht="53.4" hidden="1" customHeight="1" thickBot="1">
      <c r="A339" s="58" t="str">
        <f t="shared" si="5"/>
        <v>QSSS1</v>
      </c>
      <c r="B339" s="29" t="s">
        <v>23</v>
      </c>
      <c r="C339" s="29" t="s">
        <v>17</v>
      </c>
      <c r="D339" s="32" t="s">
        <v>67</v>
      </c>
      <c r="E339" s="20" t="s">
        <v>86</v>
      </c>
      <c r="F339" s="20">
        <v>0.52</v>
      </c>
      <c r="G339" s="20">
        <v>0.21</v>
      </c>
      <c r="H339" s="20">
        <v>0.88</v>
      </c>
      <c r="I339" s="20">
        <v>0.09</v>
      </c>
      <c r="J339" s="20">
        <v>0.39</v>
      </c>
      <c r="K339" s="20">
        <v>2.0987</v>
      </c>
      <c r="L339" s="16"/>
      <c r="M339" s="16"/>
      <c r="N339" s="16"/>
      <c r="O339" s="16"/>
      <c r="P339" s="16"/>
      <c r="Q339" s="16"/>
      <c r="R339" s="16"/>
      <c r="S339" s="22"/>
      <c r="T339" s="190"/>
    </row>
    <row r="340" spans="1:20" ht="53.4" hidden="1" customHeight="1" thickBot="1">
      <c r="A340" s="58" t="str">
        <f t="shared" si="5"/>
        <v>青二</v>
      </c>
      <c r="B340" s="29" t="s">
        <v>23</v>
      </c>
      <c r="C340" s="29" t="s">
        <v>17</v>
      </c>
      <c r="D340" s="32" t="s">
        <v>67</v>
      </c>
      <c r="E340" s="20" t="s">
        <v>87</v>
      </c>
      <c r="F340" s="20">
        <v>0.52</v>
      </c>
      <c r="G340" s="20">
        <v>0.26</v>
      </c>
      <c r="H340" s="20">
        <v>0.88</v>
      </c>
      <c r="I340" s="20">
        <v>0.09</v>
      </c>
      <c r="J340" s="20">
        <v>0.33</v>
      </c>
      <c r="K340" s="20">
        <v>2.0836000000000001</v>
      </c>
      <c r="L340" s="16"/>
      <c r="M340" s="16"/>
      <c r="N340" s="16"/>
      <c r="O340" s="16"/>
      <c r="P340" s="16"/>
      <c r="Q340" s="16"/>
      <c r="R340" s="16"/>
      <c r="S340" s="22"/>
      <c r="T340" s="190"/>
    </row>
    <row r="341" spans="1:20" ht="53.4" hidden="1" customHeight="1" thickBot="1">
      <c r="A341" s="58" t="str">
        <f t="shared" si="5"/>
        <v>青少年T2</v>
      </c>
      <c r="B341" s="29" t="s">
        <v>23</v>
      </c>
      <c r="C341" s="29" t="s">
        <v>17</v>
      </c>
      <c r="D341" s="32" t="s">
        <v>67</v>
      </c>
      <c r="E341" s="20" t="s">
        <v>89</v>
      </c>
      <c r="F341" s="20">
        <v>0.52</v>
      </c>
      <c r="G341" s="20">
        <v>0.22</v>
      </c>
      <c r="H341" s="20">
        <v>0.88</v>
      </c>
      <c r="I341" s="20">
        <v>0.09</v>
      </c>
      <c r="J341" s="20">
        <v>0.36</v>
      </c>
      <c r="K341" s="20">
        <v>2.0747</v>
      </c>
      <c r="L341" s="16"/>
      <c r="M341" s="16"/>
      <c r="N341" s="16"/>
      <c r="O341" s="16"/>
      <c r="P341" s="16"/>
      <c r="Q341" s="16"/>
      <c r="R341" s="16"/>
      <c r="S341" s="22"/>
      <c r="T341" s="190"/>
    </row>
    <row r="342" spans="1:20" ht="40.200000000000003" hidden="1" customHeight="1" thickBot="1">
      <c r="A342" s="58" t="str">
        <f t="shared" si="5"/>
        <v>qq1</v>
      </c>
      <c r="B342" s="29" t="s">
        <v>23</v>
      </c>
      <c r="C342" s="29" t="s">
        <v>17</v>
      </c>
      <c r="D342" s="32" t="s">
        <v>67</v>
      </c>
      <c r="E342" s="20" t="s">
        <v>88</v>
      </c>
      <c r="F342" s="20">
        <v>0.52</v>
      </c>
      <c r="G342" s="20">
        <v>0.26</v>
      </c>
      <c r="H342" s="20">
        <v>0.91</v>
      </c>
      <c r="I342" s="20">
        <v>0.09</v>
      </c>
      <c r="J342" s="20">
        <v>0.28000000000000003</v>
      </c>
      <c r="K342" s="20">
        <v>2.0672000000000001</v>
      </c>
      <c r="L342" s="16"/>
      <c r="M342" s="16"/>
      <c r="N342" s="16"/>
      <c r="O342" s="16"/>
      <c r="P342" s="16"/>
      <c r="Q342" s="16"/>
      <c r="R342" s="16"/>
      <c r="S342" s="22"/>
      <c r="T342" s="190"/>
    </row>
    <row r="343" spans="1:20" ht="53.4" hidden="1" customHeight="1" thickBot="1">
      <c r="A343" s="58" t="str">
        <f t="shared" si="5"/>
        <v>q1121</v>
      </c>
      <c r="B343" s="29" t="s">
        <v>23</v>
      </c>
      <c r="C343" s="29" t="s">
        <v>17</v>
      </c>
      <c r="D343" s="32" t="s">
        <v>67</v>
      </c>
      <c r="E343" s="20" t="s">
        <v>90</v>
      </c>
      <c r="F343" s="20">
        <v>0.52</v>
      </c>
      <c r="G343" s="20">
        <v>0.19</v>
      </c>
      <c r="H343" s="20">
        <v>0.91</v>
      </c>
      <c r="I343" s="20">
        <v>0.09</v>
      </c>
      <c r="J343" s="20">
        <v>0.35</v>
      </c>
      <c r="K343" s="20">
        <v>2.0634000000000001</v>
      </c>
      <c r="L343" s="16"/>
      <c r="M343" s="16"/>
      <c r="N343" s="16"/>
      <c r="O343" s="16"/>
      <c r="P343" s="16"/>
      <c r="Q343" s="16"/>
      <c r="R343" s="16"/>
      <c r="S343" s="22"/>
      <c r="T343" s="190"/>
    </row>
    <row r="344" spans="1:20" ht="40.200000000000003" hidden="1" customHeight="1" thickBot="1">
      <c r="A344" s="58" t="str">
        <f t="shared" si="5"/>
        <v>QS3</v>
      </c>
      <c r="B344" s="29" t="s">
        <v>23</v>
      </c>
      <c r="C344" s="29" t="s">
        <v>17</v>
      </c>
      <c r="D344" s="32" t="s">
        <v>67</v>
      </c>
      <c r="E344" s="20" t="s">
        <v>96</v>
      </c>
      <c r="F344" s="20">
        <v>0.52</v>
      </c>
      <c r="G344" s="20">
        <v>0.54</v>
      </c>
      <c r="H344" s="20">
        <v>0.62</v>
      </c>
      <c r="I344" s="20">
        <v>0.19</v>
      </c>
      <c r="J344" s="20">
        <v>0.19</v>
      </c>
      <c r="K344" s="20">
        <v>2.0627</v>
      </c>
      <c r="L344" s="16"/>
      <c r="M344" s="16"/>
      <c r="N344" s="16"/>
      <c r="O344" s="16"/>
      <c r="P344" s="16"/>
      <c r="Q344" s="16"/>
      <c r="R344" s="16"/>
      <c r="S344" s="22"/>
      <c r="T344" s="190"/>
    </row>
    <row r="345" spans="1:20" ht="27" hidden="1" customHeight="1" thickBot="1">
      <c r="A345" s="58" t="str">
        <f t="shared" si="5"/>
        <v>青年A1</v>
      </c>
      <c r="B345" s="29" t="s">
        <v>23</v>
      </c>
      <c r="C345" s="29" t="s">
        <v>17</v>
      </c>
      <c r="D345" s="32" t="s">
        <v>67</v>
      </c>
      <c r="E345" s="20" t="s">
        <v>92</v>
      </c>
      <c r="F345" s="20">
        <v>0.53</v>
      </c>
      <c r="G345" s="20">
        <v>0.11</v>
      </c>
      <c r="H345" s="20">
        <v>0.88</v>
      </c>
      <c r="I345" s="20">
        <v>0.09</v>
      </c>
      <c r="J345" s="20">
        <v>0.42</v>
      </c>
      <c r="K345" s="20">
        <v>2.0402</v>
      </c>
      <c r="L345" s="16"/>
      <c r="M345" s="16"/>
      <c r="N345" s="16"/>
      <c r="O345" s="16"/>
      <c r="P345" s="16"/>
      <c r="Q345" s="16"/>
      <c r="R345" s="16"/>
      <c r="S345" s="22"/>
      <c r="T345" s="190"/>
    </row>
    <row r="346" spans="1:20" ht="53.4" hidden="1" customHeight="1" thickBot="1">
      <c r="A346" s="58" t="str">
        <f t="shared" si="5"/>
        <v>q212</v>
      </c>
      <c r="B346" s="29" t="s">
        <v>23</v>
      </c>
      <c r="C346" s="29" t="s">
        <v>17</v>
      </c>
      <c r="D346" s="32" t="s">
        <v>67</v>
      </c>
      <c r="E346" s="20" t="s">
        <v>91</v>
      </c>
      <c r="F346" s="20">
        <v>0.52</v>
      </c>
      <c r="G346" s="20">
        <v>0.19</v>
      </c>
      <c r="H346" s="20">
        <v>0.88</v>
      </c>
      <c r="I346" s="20">
        <v>0.09</v>
      </c>
      <c r="J346" s="20">
        <v>0.35</v>
      </c>
      <c r="K346" s="20">
        <v>2.0339999999999998</v>
      </c>
      <c r="L346" s="16"/>
      <c r="M346" s="16"/>
      <c r="N346" s="16"/>
      <c r="O346" s="16"/>
      <c r="P346" s="16"/>
      <c r="Q346" s="16"/>
      <c r="R346" s="16"/>
      <c r="S346" s="22"/>
      <c r="T346" s="190"/>
    </row>
    <row r="347" spans="1:20" ht="40.200000000000003" hidden="1" customHeight="1" thickBot="1">
      <c r="A347" s="58" t="str">
        <f t="shared" si="5"/>
        <v>青年01</v>
      </c>
      <c r="B347" s="29" t="s">
        <v>23</v>
      </c>
      <c r="C347" s="29" t="s">
        <v>17</v>
      </c>
      <c r="D347" s="32" t="s">
        <v>67</v>
      </c>
      <c r="E347" s="20" t="s">
        <v>93</v>
      </c>
      <c r="F347" s="20">
        <v>0.52</v>
      </c>
      <c r="G347" s="20">
        <v>0.09</v>
      </c>
      <c r="H347" s="20">
        <v>0.91</v>
      </c>
      <c r="I347" s="20">
        <v>0.09</v>
      </c>
      <c r="J347" s="20">
        <v>0.41</v>
      </c>
      <c r="K347" s="20">
        <v>2.0209000000000001</v>
      </c>
      <c r="L347" s="16"/>
      <c r="M347" s="16"/>
      <c r="N347" s="16"/>
      <c r="O347" s="16"/>
      <c r="P347" s="16"/>
      <c r="Q347" s="16"/>
      <c r="R347" s="16"/>
      <c r="S347" s="22"/>
      <c r="T347" s="190"/>
    </row>
    <row r="348" spans="1:20" ht="40.200000000000003" hidden="1" customHeight="1" thickBot="1">
      <c r="A348" s="58" t="str">
        <f t="shared" si="5"/>
        <v>青年02</v>
      </c>
      <c r="B348" s="29" t="s">
        <v>23</v>
      </c>
      <c r="C348" s="29" t="s">
        <v>17</v>
      </c>
      <c r="D348" s="32" t="s">
        <v>67</v>
      </c>
      <c r="E348" s="20" t="s">
        <v>95</v>
      </c>
      <c r="F348" s="20">
        <v>0.52</v>
      </c>
      <c r="G348" s="20">
        <v>0.09</v>
      </c>
      <c r="H348" s="20">
        <v>0.88</v>
      </c>
      <c r="I348" s="20">
        <v>0.09</v>
      </c>
      <c r="J348" s="20">
        <v>0.41</v>
      </c>
      <c r="K348" s="20">
        <v>1.9893000000000001</v>
      </c>
      <c r="L348" s="16"/>
      <c r="M348" s="16"/>
      <c r="N348" s="16"/>
      <c r="O348" s="16"/>
      <c r="P348" s="16"/>
      <c r="Q348" s="16"/>
      <c r="R348" s="16"/>
      <c r="S348" s="22"/>
      <c r="T348" s="190"/>
    </row>
    <row r="349" spans="1:20" ht="40.200000000000003" hidden="1" customHeight="1" thickBot="1">
      <c r="A349" s="58" t="str">
        <f t="shared" si="5"/>
        <v>qq2</v>
      </c>
      <c r="B349" s="29" t="s">
        <v>23</v>
      </c>
      <c r="C349" s="29" t="s">
        <v>17</v>
      </c>
      <c r="D349" s="32" t="s">
        <v>67</v>
      </c>
      <c r="E349" s="20" t="s">
        <v>94</v>
      </c>
      <c r="F349" s="20">
        <v>0.52</v>
      </c>
      <c r="G349" s="20">
        <v>0.27</v>
      </c>
      <c r="H349" s="20">
        <v>0.88</v>
      </c>
      <c r="I349" s="20">
        <v>0.09</v>
      </c>
      <c r="J349" s="20">
        <v>0.21</v>
      </c>
      <c r="K349" s="20">
        <v>1.9772000000000001</v>
      </c>
      <c r="L349" s="16"/>
      <c r="M349" s="16"/>
      <c r="N349" s="16"/>
      <c r="O349" s="16"/>
      <c r="P349" s="16"/>
      <c r="Q349" s="16"/>
      <c r="R349" s="16"/>
      <c r="S349" s="22"/>
      <c r="T349" s="190"/>
    </row>
    <row r="350" spans="1:20" ht="40.200000000000003" hidden="1" customHeight="1" thickBot="1">
      <c r="A350" s="58" t="str">
        <f t="shared" si="5"/>
        <v>1青</v>
      </c>
      <c r="B350" s="29" t="s">
        <v>23</v>
      </c>
      <c r="C350" s="29" t="s">
        <v>17</v>
      </c>
      <c r="D350" s="32" t="s">
        <v>67</v>
      </c>
      <c r="E350" s="20" t="s">
        <v>99</v>
      </c>
      <c r="F350" s="20">
        <v>0.52</v>
      </c>
      <c r="G350" s="20">
        <v>0</v>
      </c>
      <c r="H350" s="20">
        <v>0.88</v>
      </c>
      <c r="I350" s="20">
        <v>0.09</v>
      </c>
      <c r="J350" s="20">
        <v>0.38</v>
      </c>
      <c r="K350" s="20">
        <v>1.8778999999999999</v>
      </c>
      <c r="L350" s="16"/>
      <c r="M350" s="16"/>
      <c r="N350" s="16"/>
      <c r="O350" s="16"/>
      <c r="P350" s="16"/>
      <c r="Q350" s="16"/>
      <c r="R350" s="16"/>
      <c r="S350" s="22"/>
      <c r="T350" s="190"/>
    </row>
    <row r="351" spans="1:20" ht="40.200000000000003" hidden="1" customHeight="1" thickBot="1">
      <c r="A351" s="58" t="str">
        <f t="shared" si="5"/>
        <v>丙12</v>
      </c>
      <c r="B351" s="29" t="s">
        <v>23</v>
      </c>
      <c r="C351" s="29" t="s">
        <v>17</v>
      </c>
      <c r="D351" s="32" t="s">
        <v>67</v>
      </c>
      <c r="E351" s="20" t="s">
        <v>97</v>
      </c>
      <c r="F351" s="20">
        <v>0.52</v>
      </c>
      <c r="G351" s="20">
        <v>0.13</v>
      </c>
      <c r="H351" s="20">
        <v>0.91</v>
      </c>
      <c r="I351" s="20">
        <v>0.09</v>
      </c>
      <c r="J351" s="20">
        <v>0.22</v>
      </c>
      <c r="K351" s="20">
        <v>1.8747</v>
      </c>
      <c r="L351" s="16"/>
      <c r="M351" s="16"/>
      <c r="N351" s="16"/>
      <c r="O351" s="16"/>
      <c r="P351" s="16"/>
      <c r="Q351" s="16"/>
      <c r="R351" s="16"/>
      <c r="S351" s="22"/>
      <c r="T351" s="190"/>
    </row>
    <row r="352" spans="1:20" ht="40.200000000000003" hidden="1" customHeight="1" thickBot="1">
      <c r="A352" s="58" t="str">
        <f t="shared" si="5"/>
        <v>2青</v>
      </c>
      <c r="B352" s="29" t="s">
        <v>23</v>
      </c>
      <c r="C352" s="29" t="s">
        <v>17</v>
      </c>
      <c r="D352" s="32" t="s">
        <v>67</v>
      </c>
      <c r="E352" s="20" t="s">
        <v>98</v>
      </c>
      <c r="F352" s="20">
        <v>0.52</v>
      </c>
      <c r="G352" s="20">
        <v>0.35</v>
      </c>
      <c r="H352" s="20">
        <v>0.91</v>
      </c>
      <c r="I352" s="20">
        <v>0.09</v>
      </c>
      <c r="J352" s="20">
        <v>0</v>
      </c>
      <c r="K352" s="20">
        <v>1.8714999999999999</v>
      </c>
      <c r="L352" s="16"/>
      <c r="M352" s="16"/>
      <c r="N352" s="16"/>
      <c r="O352" s="16"/>
      <c r="P352" s="16"/>
      <c r="Q352" s="16"/>
      <c r="R352" s="16"/>
      <c r="S352" s="22"/>
      <c r="T352" s="190"/>
    </row>
    <row r="353" spans="1:20" ht="40.200000000000003" hidden="1" customHeight="1" thickBot="1">
      <c r="A353" s="58" t="str">
        <f t="shared" si="5"/>
        <v>青年one</v>
      </c>
      <c r="B353" s="29" t="s">
        <v>23</v>
      </c>
      <c r="C353" s="29" t="s">
        <v>17</v>
      </c>
      <c r="D353" s="32" t="s">
        <v>67</v>
      </c>
      <c r="E353" s="20" t="s">
        <v>102</v>
      </c>
      <c r="F353" s="20">
        <v>0.52</v>
      </c>
      <c r="G353" s="20">
        <v>0</v>
      </c>
      <c r="H353" s="20">
        <v>0.88</v>
      </c>
      <c r="I353" s="20">
        <v>0.09</v>
      </c>
      <c r="J353" s="20">
        <v>0.37</v>
      </c>
      <c r="K353" s="20">
        <v>1.8640000000000001</v>
      </c>
      <c r="L353" s="16"/>
      <c r="M353" s="16"/>
      <c r="N353" s="16"/>
      <c r="O353" s="16"/>
      <c r="P353" s="16"/>
      <c r="Q353" s="16"/>
      <c r="R353" s="16"/>
      <c r="S353" s="22"/>
      <c r="T353" s="190"/>
    </row>
    <row r="354" spans="1:20" ht="40.200000000000003" hidden="1" thickBot="1">
      <c r="A354" s="58" t="str">
        <f t="shared" si="5"/>
        <v>青竹2</v>
      </c>
      <c r="B354" s="29" t="s">
        <v>23</v>
      </c>
      <c r="C354" s="29" t="s">
        <v>17</v>
      </c>
      <c r="D354" s="32" t="s">
        <v>67</v>
      </c>
      <c r="E354" s="21" t="s">
        <v>100</v>
      </c>
      <c r="F354" s="20">
        <v>0.52</v>
      </c>
      <c r="G354" s="20">
        <v>0</v>
      </c>
      <c r="H354" s="20">
        <v>0.91</v>
      </c>
      <c r="I354" s="20">
        <v>0.09</v>
      </c>
      <c r="J354" s="20">
        <v>0.33</v>
      </c>
      <c r="K354" s="20">
        <v>1.86</v>
      </c>
      <c r="L354" s="16"/>
      <c r="M354" s="16"/>
      <c r="N354" s="16"/>
      <c r="O354" s="16"/>
      <c r="P354" s="16"/>
      <c r="Q354" s="16"/>
      <c r="R354" s="16"/>
      <c r="S354" s="22"/>
      <c r="T354" s="190"/>
    </row>
    <row r="355" spans="1:20" ht="40.200000000000003" hidden="1" customHeight="1" thickBot="1">
      <c r="A355" s="58" t="str">
        <f t="shared" si="5"/>
        <v>qn2</v>
      </c>
      <c r="B355" s="29" t="s">
        <v>23</v>
      </c>
      <c r="C355" s="29" t="s">
        <v>17</v>
      </c>
      <c r="D355" s="32" t="s">
        <v>67</v>
      </c>
      <c r="E355" s="20" t="s">
        <v>101</v>
      </c>
      <c r="F355" s="20">
        <v>0.52</v>
      </c>
      <c r="G355" s="20">
        <v>0.22</v>
      </c>
      <c r="H355" s="20">
        <v>0.88</v>
      </c>
      <c r="I355" s="20">
        <v>0.09</v>
      </c>
      <c r="J355" s="20">
        <v>0.12</v>
      </c>
      <c r="K355" s="20">
        <v>1.8339000000000001</v>
      </c>
      <c r="L355" s="16"/>
      <c r="M355" s="16"/>
      <c r="N355" s="16"/>
      <c r="O355" s="16"/>
      <c r="P355" s="16"/>
      <c r="Q355" s="16"/>
      <c r="R355" s="16"/>
      <c r="S355" s="22"/>
      <c r="T355" s="190"/>
    </row>
    <row r="356" spans="1:20" ht="40.200000000000003" hidden="1" thickBot="1">
      <c r="A356" s="58" t="str">
        <f t="shared" si="5"/>
        <v>青竹1</v>
      </c>
      <c r="B356" s="29" t="s">
        <v>23</v>
      </c>
      <c r="C356" s="29" t="s">
        <v>17</v>
      </c>
      <c r="D356" s="32" t="s">
        <v>67</v>
      </c>
      <c r="E356" s="21" t="s">
        <v>104</v>
      </c>
      <c r="F356" s="20">
        <v>0.52</v>
      </c>
      <c r="G356" s="20">
        <v>0</v>
      </c>
      <c r="H356" s="20">
        <v>0.88</v>
      </c>
      <c r="I356" s="20">
        <v>0.09</v>
      </c>
      <c r="J356" s="20">
        <v>0.33</v>
      </c>
      <c r="K356" s="20">
        <v>1.8236000000000001</v>
      </c>
      <c r="L356" s="16"/>
      <c r="M356" s="16"/>
      <c r="N356" s="16"/>
      <c r="O356" s="16"/>
      <c r="P356" s="16"/>
      <c r="Q356" s="16"/>
      <c r="R356" s="16"/>
      <c r="S356" s="22"/>
      <c r="T356" s="190"/>
    </row>
    <row r="357" spans="1:20" ht="27" hidden="1" customHeight="1" thickBot="1">
      <c r="A357" s="58" t="str">
        <f t="shared" si="5"/>
        <v>青年B</v>
      </c>
      <c r="B357" s="29" t="s">
        <v>23</v>
      </c>
      <c r="C357" s="29" t="s">
        <v>17</v>
      </c>
      <c r="D357" s="32" t="s">
        <v>67</v>
      </c>
      <c r="E357" s="20" t="s">
        <v>103</v>
      </c>
      <c r="F357" s="20">
        <v>0.52</v>
      </c>
      <c r="G357" s="20">
        <v>0</v>
      </c>
      <c r="H357" s="20">
        <v>0.91</v>
      </c>
      <c r="I357" s="20">
        <v>0.09</v>
      </c>
      <c r="J357" s="20">
        <v>0.3</v>
      </c>
      <c r="K357" s="20">
        <v>1.8213999999999999</v>
      </c>
      <c r="L357" s="16"/>
      <c r="M357" s="16"/>
      <c r="N357" s="16"/>
      <c r="O357" s="16"/>
      <c r="P357" s="16"/>
      <c r="Q357" s="16"/>
      <c r="R357" s="16"/>
      <c r="S357" s="22"/>
      <c r="T357" s="190"/>
    </row>
    <row r="358" spans="1:20" ht="53.4" hidden="1" customHeight="1" thickBot="1">
      <c r="A358" s="58" t="str">
        <f t="shared" si="5"/>
        <v>青一</v>
      </c>
      <c r="B358" s="29" t="s">
        <v>23</v>
      </c>
      <c r="C358" s="29" t="s">
        <v>17</v>
      </c>
      <c r="D358" s="32" t="s">
        <v>67</v>
      </c>
      <c r="E358" s="20" t="s">
        <v>105</v>
      </c>
      <c r="F358" s="20">
        <v>0.52</v>
      </c>
      <c r="G358" s="20">
        <v>0.26</v>
      </c>
      <c r="H358" s="20">
        <v>0.65</v>
      </c>
      <c r="I358" s="20">
        <v>0.09</v>
      </c>
      <c r="J358" s="20">
        <v>0.28999999999999998</v>
      </c>
      <c r="K358" s="20">
        <v>1.8128</v>
      </c>
      <c r="L358" s="16"/>
      <c r="M358" s="16"/>
      <c r="N358" s="16"/>
      <c r="O358" s="16"/>
      <c r="P358" s="16"/>
      <c r="Q358" s="16"/>
      <c r="R358" s="16"/>
      <c r="S358" s="22"/>
      <c r="T358" s="190"/>
    </row>
    <row r="359" spans="1:20" ht="40.200000000000003" hidden="1" customHeight="1" thickBot="1">
      <c r="A359" s="58" t="str">
        <f t="shared" si="5"/>
        <v>22青年</v>
      </c>
      <c r="B359" s="29" t="s">
        <v>23</v>
      </c>
      <c r="C359" s="29" t="s">
        <v>17</v>
      </c>
      <c r="D359" s="32" t="s">
        <v>67</v>
      </c>
      <c r="E359" s="20" t="s">
        <v>106</v>
      </c>
      <c r="F359" s="20">
        <v>0.52</v>
      </c>
      <c r="G359" s="20">
        <v>0</v>
      </c>
      <c r="H359" s="20">
        <v>0.91</v>
      </c>
      <c r="I359" s="20">
        <v>0.09</v>
      </c>
      <c r="J359" s="20">
        <v>0.24</v>
      </c>
      <c r="K359" s="20">
        <v>1.7663</v>
      </c>
      <c r="L359" s="16"/>
      <c r="M359" s="16"/>
      <c r="N359" s="16"/>
      <c r="O359" s="16"/>
      <c r="P359" s="16"/>
      <c r="Q359" s="16"/>
      <c r="R359" s="16"/>
      <c r="S359" s="22"/>
      <c r="T359" s="190"/>
    </row>
    <row r="360" spans="1:20" ht="53.4" hidden="1" customHeight="1" thickBot="1">
      <c r="A360" s="58" t="str">
        <f t="shared" si="5"/>
        <v>QSNN2</v>
      </c>
      <c r="B360" s="29" t="s">
        <v>23</v>
      </c>
      <c r="C360" s="29" t="s">
        <v>17</v>
      </c>
      <c r="D360" s="32" t="s">
        <v>67</v>
      </c>
      <c r="E360" s="20" t="s">
        <v>107</v>
      </c>
      <c r="F360" s="20">
        <v>0.52</v>
      </c>
      <c r="G360" s="20">
        <v>0</v>
      </c>
      <c r="H360" s="20">
        <v>0.91</v>
      </c>
      <c r="I360" s="20">
        <v>0.09</v>
      </c>
      <c r="J360" s="20">
        <v>0.21</v>
      </c>
      <c r="K360" s="20">
        <v>1.7359</v>
      </c>
      <c r="L360" s="16"/>
      <c r="M360" s="16"/>
      <c r="N360" s="16"/>
      <c r="O360" s="16"/>
      <c r="P360" s="16"/>
      <c r="Q360" s="16"/>
      <c r="R360" s="16"/>
      <c r="S360" s="22"/>
      <c r="T360" s="190"/>
    </row>
    <row r="361" spans="1:20" ht="27" hidden="1" customHeight="1" thickBot="1">
      <c r="A361" s="58" t="str">
        <f t="shared" si="5"/>
        <v>青2</v>
      </c>
      <c r="B361" s="29" t="s">
        <v>23</v>
      </c>
      <c r="C361" s="29" t="s">
        <v>17</v>
      </c>
      <c r="D361" s="32" t="s">
        <v>67</v>
      </c>
      <c r="E361" s="20" t="s">
        <v>108</v>
      </c>
      <c r="F361" s="20">
        <v>0.52</v>
      </c>
      <c r="G361" s="20">
        <v>0.02</v>
      </c>
      <c r="H361" s="20">
        <v>0.88</v>
      </c>
      <c r="I361" s="20">
        <v>0.09</v>
      </c>
      <c r="J361" s="20">
        <v>0.2</v>
      </c>
      <c r="K361" s="20">
        <v>1.7163999999999999</v>
      </c>
      <c r="L361" s="16"/>
      <c r="M361" s="16"/>
      <c r="N361" s="16"/>
      <c r="O361" s="16"/>
      <c r="P361" s="16"/>
      <c r="Q361" s="16"/>
      <c r="R361" s="16"/>
      <c r="S361" s="22"/>
      <c r="T361" s="190"/>
    </row>
    <row r="362" spans="1:20" ht="53.4" hidden="1" customHeight="1" thickBot="1">
      <c r="A362" s="58" t="str">
        <f t="shared" si="5"/>
        <v>青少年T3</v>
      </c>
      <c r="B362" s="29" t="s">
        <v>23</v>
      </c>
      <c r="C362" s="29" t="s">
        <v>17</v>
      </c>
      <c r="D362" s="32" t="s">
        <v>67</v>
      </c>
      <c r="E362" s="20" t="s">
        <v>110</v>
      </c>
      <c r="F362" s="20">
        <v>0.52</v>
      </c>
      <c r="G362" s="20">
        <v>0.22</v>
      </c>
      <c r="H362" s="20">
        <v>0.62</v>
      </c>
      <c r="I362" s="20">
        <v>0.09</v>
      </c>
      <c r="J362" s="20">
        <v>0.26</v>
      </c>
      <c r="K362" s="20">
        <v>1.7142999999999999</v>
      </c>
      <c r="L362" s="16"/>
      <c r="M362" s="16"/>
      <c r="N362" s="16"/>
      <c r="O362" s="16"/>
      <c r="P362" s="16"/>
      <c r="Q362" s="16"/>
      <c r="R362" s="16"/>
      <c r="S362" s="22"/>
      <c r="T362" s="190"/>
    </row>
    <row r="363" spans="1:20" ht="53.4" hidden="1" customHeight="1" thickBot="1">
      <c r="A363" s="58" t="str">
        <f t="shared" si="5"/>
        <v>qqq2</v>
      </c>
      <c r="B363" s="29" t="s">
        <v>23</v>
      </c>
      <c r="C363" s="29" t="s">
        <v>17</v>
      </c>
      <c r="D363" s="32" t="s">
        <v>67</v>
      </c>
      <c r="E363" s="20" t="s">
        <v>109</v>
      </c>
      <c r="F363" s="20">
        <v>0.52</v>
      </c>
      <c r="G363" s="20">
        <v>0</v>
      </c>
      <c r="H363" s="20">
        <v>0.88</v>
      </c>
      <c r="I363" s="20">
        <v>0.09</v>
      </c>
      <c r="J363" s="20">
        <v>0.22</v>
      </c>
      <c r="K363" s="20">
        <v>1.7141</v>
      </c>
      <c r="L363" s="16"/>
      <c r="M363" s="16"/>
      <c r="N363" s="16"/>
      <c r="O363" s="16"/>
      <c r="P363" s="16"/>
      <c r="Q363" s="16"/>
      <c r="R363" s="16"/>
      <c r="S363" s="22"/>
      <c r="T363" s="190"/>
    </row>
    <row r="364" spans="1:20" ht="40.200000000000003" hidden="1" customHeight="1" thickBot="1">
      <c r="A364" s="58" t="str">
        <f t="shared" si="5"/>
        <v>青年03</v>
      </c>
      <c r="B364" s="29" t="s">
        <v>23</v>
      </c>
      <c r="C364" s="29" t="s">
        <v>17</v>
      </c>
      <c r="D364" s="32" t="s">
        <v>67</v>
      </c>
      <c r="E364" s="20" t="s">
        <v>111</v>
      </c>
      <c r="F364" s="20">
        <v>0.52</v>
      </c>
      <c r="G364" s="20">
        <v>0.2</v>
      </c>
      <c r="H364" s="20">
        <v>0.62</v>
      </c>
      <c r="I364" s="20">
        <v>0.09</v>
      </c>
      <c r="J364" s="20">
        <v>0.22</v>
      </c>
      <c r="K364" s="20">
        <v>1.6546000000000001</v>
      </c>
      <c r="L364" s="16"/>
      <c r="M364" s="16"/>
      <c r="N364" s="16"/>
      <c r="O364" s="16"/>
      <c r="P364" s="16"/>
      <c r="Q364" s="16"/>
      <c r="R364" s="16"/>
      <c r="S364" s="22"/>
      <c r="T364" s="190"/>
    </row>
    <row r="365" spans="1:20" ht="53.4" hidden="1" customHeight="1" thickBot="1">
      <c r="A365" s="58" t="str">
        <f t="shared" si="5"/>
        <v>q112</v>
      </c>
      <c r="B365" s="29" t="s">
        <v>23</v>
      </c>
      <c r="C365" s="29" t="s">
        <v>17</v>
      </c>
      <c r="D365" s="32" t="s">
        <v>67</v>
      </c>
      <c r="E365" s="20" t="s">
        <v>112</v>
      </c>
      <c r="F365" s="20">
        <v>0.52</v>
      </c>
      <c r="G365" s="20">
        <v>0.2</v>
      </c>
      <c r="H365" s="20">
        <v>0.62</v>
      </c>
      <c r="I365" s="20">
        <v>0.09</v>
      </c>
      <c r="J365" s="20">
        <v>0.22</v>
      </c>
      <c r="K365" s="20">
        <v>1.6504000000000001</v>
      </c>
      <c r="L365" s="16"/>
      <c r="M365" s="16"/>
      <c r="N365" s="16"/>
      <c r="O365" s="16"/>
      <c r="P365" s="16"/>
      <c r="Q365" s="16"/>
      <c r="R365" s="16"/>
      <c r="S365" s="22"/>
      <c r="T365" s="190"/>
    </row>
    <row r="366" spans="1:20" ht="53.4" hidden="1" customHeight="1" thickBot="1">
      <c r="A366" s="58" t="str">
        <f t="shared" si="5"/>
        <v>qqq1</v>
      </c>
      <c r="B366" s="29" t="s">
        <v>23</v>
      </c>
      <c r="C366" s="29" t="s">
        <v>17</v>
      </c>
      <c r="D366" s="32" t="s">
        <v>67</v>
      </c>
      <c r="E366" s="20" t="s">
        <v>113</v>
      </c>
      <c r="F366" s="20">
        <v>0.52</v>
      </c>
      <c r="G366" s="20">
        <v>0</v>
      </c>
      <c r="H366" s="20">
        <v>0.65</v>
      </c>
      <c r="I366" s="20">
        <v>0.09</v>
      </c>
      <c r="J366" s="20">
        <v>0.33</v>
      </c>
      <c r="K366" s="20">
        <v>1.5867</v>
      </c>
      <c r="L366" s="16"/>
      <c r="M366" s="16"/>
      <c r="N366" s="16"/>
      <c r="O366" s="16"/>
      <c r="P366" s="16"/>
      <c r="Q366" s="16"/>
      <c r="R366" s="16"/>
      <c r="S366" s="22"/>
      <c r="T366" s="190"/>
    </row>
    <row r="367" spans="1:20" ht="27" hidden="1" customHeight="1" thickBot="1">
      <c r="A367" s="58" t="str">
        <f t="shared" si="5"/>
        <v>青年C</v>
      </c>
      <c r="B367" s="29" t="s">
        <v>23</v>
      </c>
      <c r="C367" s="29" t="s">
        <v>17</v>
      </c>
      <c r="D367" s="32" t="s">
        <v>67</v>
      </c>
      <c r="E367" s="20" t="s">
        <v>114</v>
      </c>
      <c r="F367" s="20">
        <v>0.52</v>
      </c>
      <c r="G367" s="20">
        <v>0.44</v>
      </c>
      <c r="H367" s="20">
        <v>0.35</v>
      </c>
      <c r="I367" s="20">
        <v>0.09</v>
      </c>
      <c r="J367" s="20">
        <v>0.16</v>
      </c>
      <c r="K367" s="20">
        <v>1.5627</v>
      </c>
      <c r="L367" s="16"/>
      <c r="M367" s="16"/>
      <c r="N367" s="16"/>
      <c r="O367" s="16"/>
      <c r="P367" s="16"/>
      <c r="Q367" s="16"/>
      <c r="R367" s="16"/>
      <c r="S367" s="22"/>
      <c r="T367" s="190"/>
    </row>
    <row r="368" spans="1:20" ht="27" hidden="1" customHeight="1" thickBot="1">
      <c r="A368" s="58" t="str">
        <f t="shared" si="5"/>
        <v>青1</v>
      </c>
      <c r="B368" s="29" t="s">
        <v>23</v>
      </c>
      <c r="C368" s="29" t="s">
        <v>17</v>
      </c>
      <c r="D368" s="32" t="s">
        <v>67</v>
      </c>
      <c r="E368" s="20" t="s">
        <v>115</v>
      </c>
      <c r="F368" s="20">
        <v>0.52</v>
      </c>
      <c r="G368" s="20">
        <v>0.02</v>
      </c>
      <c r="H368" s="20">
        <v>0.62</v>
      </c>
      <c r="I368" s="20">
        <v>0.09</v>
      </c>
      <c r="J368" s="20">
        <v>0.17</v>
      </c>
      <c r="K368" s="20">
        <v>1.4256</v>
      </c>
      <c r="L368" s="16"/>
      <c r="M368" s="16"/>
      <c r="N368" s="16"/>
      <c r="O368" s="16"/>
      <c r="P368" s="16"/>
      <c r="Q368" s="16"/>
      <c r="R368" s="16"/>
      <c r="S368" s="22"/>
      <c r="T368" s="190"/>
    </row>
    <row r="369" spans="1:20" ht="27" hidden="1" customHeight="1" thickBot="1">
      <c r="A369" s="58" t="str">
        <f t="shared" si="5"/>
        <v>白1121</v>
      </c>
      <c r="B369" s="29" t="s">
        <v>23</v>
      </c>
      <c r="C369" s="29" t="s">
        <v>17</v>
      </c>
      <c r="D369" s="32" t="s">
        <v>116</v>
      </c>
      <c r="E369" s="20" t="s">
        <v>117</v>
      </c>
      <c r="F369" s="20">
        <v>0.28999999999999998</v>
      </c>
      <c r="G369" s="20">
        <v>3.09</v>
      </c>
      <c r="H369" s="20">
        <v>1.01</v>
      </c>
      <c r="I369" s="20">
        <v>0.18</v>
      </c>
      <c r="J369" s="20">
        <v>0.18</v>
      </c>
      <c r="K369" s="20">
        <v>4.7493999999999996</v>
      </c>
      <c r="L369" s="16"/>
      <c r="M369" s="16"/>
      <c r="N369" s="16"/>
      <c r="O369" s="16"/>
      <c r="P369" s="16"/>
      <c r="Q369" s="16"/>
      <c r="R369" s="16"/>
      <c r="S369" s="22"/>
      <c r="T369" s="190"/>
    </row>
    <row r="370" spans="1:20" ht="40.200000000000003" hidden="1" customHeight="1" thickBot="1">
      <c r="A370" s="58" t="str">
        <f t="shared" si="5"/>
        <v>白领222</v>
      </c>
      <c r="B370" s="29" t="s">
        <v>23</v>
      </c>
      <c r="C370" s="29" t="s">
        <v>17</v>
      </c>
      <c r="D370" s="32" t="s">
        <v>116</v>
      </c>
      <c r="E370" s="20" t="s">
        <v>118</v>
      </c>
      <c r="F370" s="20">
        <v>0.28999999999999998</v>
      </c>
      <c r="G370" s="20">
        <v>0.03</v>
      </c>
      <c r="H370" s="20">
        <v>2.4</v>
      </c>
      <c r="I370" s="20">
        <v>0.09</v>
      </c>
      <c r="J370" s="20">
        <v>0.12</v>
      </c>
      <c r="K370" s="20">
        <v>2.9369999999999998</v>
      </c>
      <c r="L370" s="16"/>
      <c r="M370" s="16"/>
      <c r="N370" s="16"/>
      <c r="O370" s="16"/>
      <c r="P370" s="16"/>
      <c r="Q370" s="16"/>
      <c r="R370" s="16"/>
      <c r="S370" s="22"/>
      <c r="T370" s="190"/>
    </row>
    <row r="371" spans="1:20" ht="40.200000000000003" hidden="1" thickBot="1">
      <c r="A371" s="58" t="str">
        <f t="shared" si="5"/>
        <v>白兰1</v>
      </c>
      <c r="B371" s="29" t="s">
        <v>23</v>
      </c>
      <c r="C371" s="29" t="s">
        <v>17</v>
      </c>
      <c r="D371" s="32" t="s">
        <v>116</v>
      </c>
      <c r="E371" s="21" t="s">
        <v>119</v>
      </c>
      <c r="F371" s="20">
        <v>0.28999999999999998</v>
      </c>
      <c r="G371" s="20">
        <v>1.31</v>
      </c>
      <c r="H371" s="20">
        <v>1.01</v>
      </c>
      <c r="I371" s="20">
        <v>0.09</v>
      </c>
      <c r="J371" s="20">
        <v>0.19</v>
      </c>
      <c r="K371" s="20">
        <v>2.8856000000000002</v>
      </c>
      <c r="L371" s="16"/>
      <c r="M371" s="16"/>
      <c r="N371" s="16"/>
      <c r="O371" s="16"/>
      <c r="P371" s="16"/>
      <c r="Q371" s="16"/>
      <c r="R371" s="16"/>
      <c r="S371" s="22"/>
      <c r="T371" s="190"/>
    </row>
    <row r="372" spans="1:20" ht="53.4" hidden="1" customHeight="1" thickBot="1">
      <c r="A372" s="58" t="str">
        <f t="shared" si="5"/>
        <v>bbb1</v>
      </c>
      <c r="B372" s="29" t="s">
        <v>23</v>
      </c>
      <c r="C372" s="29" t="s">
        <v>17</v>
      </c>
      <c r="D372" s="32" t="s">
        <v>116</v>
      </c>
      <c r="E372" s="20" t="s">
        <v>120</v>
      </c>
      <c r="F372" s="20">
        <v>0.28999999999999998</v>
      </c>
      <c r="G372" s="20">
        <v>1.3</v>
      </c>
      <c r="H372" s="20">
        <v>1.01</v>
      </c>
      <c r="I372" s="20">
        <v>0.09</v>
      </c>
      <c r="J372" s="20">
        <v>0.19</v>
      </c>
      <c r="K372" s="20">
        <v>2.8795000000000002</v>
      </c>
      <c r="L372" s="16"/>
      <c r="M372" s="16"/>
      <c r="N372" s="16"/>
      <c r="O372" s="16"/>
      <c r="P372" s="16"/>
      <c r="Q372" s="16"/>
      <c r="R372" s="16"/>
      <c r="S372" s="22"/>
      <c r="T372" s="190"/>
    </row>
    <row r="373" spans="1:20" ht="27" hidden="1" customHeight="1" thickBot="1">
      <c r="A373" s="58" t="str">
        <f t="shared" si="5"/>
        <v>B1</v>
      </c>
      <c r="B373" s="29" t="s">
        <v>23</v>
      </c>
      <c r="C373" s="29" t="s">
        <v>17</v>
      </c>
      <c r="D373" s="32" t="s">
        <v>116</v>
      </c>
      <c r="E373" s="20" t="s">
        <v>121</v>
      </c>
      <c r="F373" s="20">
        <v>0.28999999999999998</v>
      </c>
      <c r="G373" s="20">
        <v>1.17</v>
      </c>
      <c r="H373" s="20">
        <v>1.01</v>
      </c>
      <c r="I373" s="20">
        <v>0.09</v>
      </c>
      <c r="J373" s="20">
        <v>0.15</v>
      </c>
      <c r="K373" s="20">
        <v>2.7082000000000002</v>
      </c>
      <c r="L373" s="16"/>
      <c r="M373" s="16"/>
      <c r="N373" s="16"/>
      <c r="O373" s="16"/>
      <c r="P373" s="16"/>
      <c r="Q373" s="16"/>
      <c r="R373" s="16"/>
      <c r="S373" s="22"/>
      <c r="T373" s="190"/>
    </row>
    <row r="374" spans="1:20" ht="40.200000000000003" hidden="1" customHeight="1" thickBot="1">
      <c r="A374" s="58" t="str">
        <f t="shared" si="5"/>
        <v>乙11</v>
      </c>
      <c r="B374" s="29" t="s">
        <v>23</v>
      </c>
      <c r="C374" s="29" t="s">
        <v>17</v>
      </c>
      <c r="D374" s="32" t="s">
        <v>116</v>
      </c>
      <c r="E374" s="20" t="s">
        <v>122</v>
      </c>
      <c r="F374" s="20">
        <v>0.28999999999999998</v>
      </c>
      <c r="G374" s="20">
        <v>1</v>
      </c>
      <c r="H374" s="20">
        <v>1.01</v>
      </c>
      <c r="I374" s="20">
        <v>0.09</v>
      </c>
      <c r="J374" s="20">
        <v>0.15</v>
      </c>
      <c r="K374" s="20">
        <v>2.5390999999999999</v>
      </c>
      <c r="L374" s="16"/>
      <c r="M374" s="16"/>
      <c r="N374" s="16"/>
      <c r="O374" s="16"/>
      <c r="P374" s="16"/>
      <c r="Q374" s="16"/>
      <c r="R374" s="16"/>
      <c r="S374" s="22"/>
      <c r="T374" s="190"/>
    </row>
    <row r="375" spans="1:20" ht="40.200000000000003" hidden="1" customHeight="1" thickBot="1">
      <c r="A375" s="58" t="str">
        <f t="shared" si="5"/>
        <v>白白1</v>
      </c>
      <c r="B375" s="29" t="s">
        <v>23</v>
      </c>
      <c r="C375" s="29" t="s">
        <v>17</v>
      </c>
      <c r="D375" s="32" t="s">
        <v>116</v>
      </c>
      <c r="E375" s="20" t="s">
        <v>123</v>
      </c>
      <c r="F375" s="20">
        <v>0.28999999999999998</v>
      </c>
      <c r="G375" s="20">
        <v>0.94</v>
      </c>
      <c r="H375" s="20">
        <v>1.01</v>
      </c>
      <c r="I375" s="20">
        <v>0.09</v>
      </c>
      <c r="J375" s="20">
        <v>0.12</v>
      </c>
      <c r="K375" s="20">
        <v>2.4499</v>
      </c>
      <c r="L375" s="16"/>
      <c r="M375" s="16"/>
      <c r="N375" s="16"/>
      <c r="O375" s="16"/>
      <c r="P375" s="16"/>
      <c r="Q375" s="16"/>
      <c r="R375" s="16"/>
      <c r="S375" s="22"/>
      <c r="T375" s="190"/>
    </row>
    <row r="376" spans="1:20" ht="40.200000000000003" hidden="1" customHeight="1" thickBot="1">
      <c r="A376" s="58" t="str">
        <f t="shared" si="5"/>
        <v>白白2</v>
      </c>
      <c r="B376" s="29" t="s">
        <v>23</v>
      </c>
      <c r="C376" s="29" t="s">
        <v>17</v>
      </c>
      <c r="D376" s="32" t="s">
        <v>116</v>
      </c>
      <c r="E376" s="20" t="s">
        <v>125</v>
      </c>
      <c r="F376" s="20">
        <v>0.28999999999999998</v>
      </c>
      <c r="G376" s="20">
        <v>0.91</v>
      </c>
      <c r="H376" s="20">
        <v>0.93</v>
      </c>
      <c r="I376" s="20">
        <v>0.09</v>
      </c>
      <c r="J376" s="20">
        <v>0.12</v>
      </c>
      <c r="K376" s="20">
        <v>2.3447</v>
      </c>
      <c r="L376" s="16"/>
      <c r="M376" s="16"/>
      <c r="N376" s="16"/>
      <c r="O376" s="16"/>
      <c r="P376" s="16"/>
      <c r="Q376" s="16"/>
      <c r="R376" s="16"/>
      <c r="S376" s="22"/>
      <c r="T376" s="190"/>
    </row>
    <row r="377" spans="1:20" ht="40.200000000000003" hidden="1" customHeight="1" thickBot="1">
      <c r="A377" s="58" t="str">
        <f t="shared" si="5"/>
        <v>bb1</v>
      </c>
      <c r="B377" s="29" t="s">
        <v>23</v>
      </c>
      <c r="C377" s="29" t="s">
        <v>17</v>
      </c>
      <c r="D377" s="32" t="s">
        <v>116</v>
      </c>
      <c r="E377" s="20" t="s">
        <v>124</v>
      </c>
      <c r="F377" s="20">
        <v>0.28999999999999998</v>
      </c>
      <c r="G377" s="20">
        <v>0.87</v>
      </c>
      <c r="H377" s="20">
        <v>1.01</v>
      </c>
      <c r="I377" s="20">
        <v>0.09</v>
      </c>
      <c r="J377" s="20">
        <v>0.08</v>
      </c>
      <c r="K377" s="20">
        <v>2.3431000000000002</v>
      </c>
      <c r="L377" s="16"/>
      <c r="M377" s="16"/>
      <c r="N377" s="16"/>
      <c r="O377" s="16"/>
      <c r="P377" s="16"/>
      <c r="Q377" s="16"/>
      <c r="R377" s="16"/>
      <c r="S377" s="22"/>
      <c r="T377" s="190"/>
    </row>
    <row r="378" spans="1:20" ht="40.200000000000003" hidden="1" customHeight="1" thickBot="1">
      <c r="A378" s="58" t="str">
        <f t="shared" si="5"/>
        <v>BL1</v>
      </c>
      <c r="B378" s="29" t="s">
        <v>23</v>
      </c>
      <c r="C378" s="29" t="s">
        <v>17</v>
      </c>
      <c r="D378" s="32" t="s">
        <v>116</v>
      </c>
      <c r="E378" s="20" t="s">
        <v>127</v>
      </c>
      <c r="F378" s="20">
        <v>0.28999999999999998</v>
      </c>
      <c r="G378" s="20">
        <v>0.71</v>
      </c>
      <c r="H378" s="20">
        <v>1.01</v>
      </c>
      <c r="I378" s="20">
        <v>0.18</v>
      </c>
      <c r="J378" s="20">
        <v>0.12</v>
      </c>
      <c r="K378" s="20">
        <v>2.3119999999999998</v>
      </c>
      <c r="L378" s="16"/>
      <c r="M378" s="16"/>
      <c r="N378" s="16"/>
      <c r="O378" s="16"/>
      <c r="P378" s="16"/>
      <c r="Q378" s="16"/>
      <c r="R378" s="16"/>
      <c r="S378" s="22"/>
      <c r="T378" s="190"/>
    </row>
    <row r="379" spans="1:20" ht="27" hidden="1" customHeight="1" thickBot="1">
      <c r="A379" s="58" t="str">
        <f t="shared" si="5"/>
        <v>白领A</v>
      </c>
      <c r="B379" s="29" t="s">
        <v>23</v>
      </c>
      <c r="C379" s="29" t="s">
        <v>17</v>
      </c>
      <c r="D379" s="32" t="s">
        <v>116</v>
      </c>
      <c r="E379" s="20" t="s">
        <v>183</v>
      </c>
      <c r="F379" s="20">
        <v>0.28999999999999998</v>
      </c>
      <c r="G379" s="20">
        <v>0.71</v>
      </c>
      <c r="H379" s="20">
        <v>1.01</v>
      </c>
      <c r="I379" s="20">
        <v>0.09</v>
      </c>
      <c r="J379" s="20">
        <v>0.14000000000000001</v>
      </c>
      <c r="K379" s="20">
        <v>2.2414000000000001</v>
      </c>
      <c r="L379" s="16"/>
      <c r="M379" s="16"/>
      <c r="N379" s="16"/>
      <c r="O379" s="16"/>
      <c r="P379" s="16"/>
      <c r="Q379" s="16"/>
      <c r="R379" s="16"/>
      <c r="S379" s="22"/>
      <c r="T379" s="190"/>
    </row>
    <row r="380" spans="1:20" ht="40.200000000000003" hidden="1" customHeight="1" thickBot="1">
      <c r="A380" s="58" t="str">
        <f t="shared" si="5"/>
        <v>白领one</v>
      </c>
      <c r="B380" s="29" t="s">
        <v>23</v>
      </c>
      <c r="C380" s="29" t="s">
        <v>17</v>
      </c>
      <c r="D380" s="32" t="s">
        <v>116</v>
      </c>
      <c r="E380" s="20" t="s">
        <v>126</v>
      </c>
      <c r="F380" s="20">
        <v>0.28999999999999998</v>
      </c>
      <c r="G380" s="20">
        <v>0.71</v>
      </c>
      <c r="H380" s="20">
        <v>1.01</v>
      </c>
      <c r="I380" s="20">
        <v>0.09</v>
      </c>
      <c r="J380" s="20">
        <v>0.13</v>
      </c>
      <c r="K380" s="20">
        <v>2.2359</v>
      </c>
      <c r="L380" s="16"/>
      <c r="M380" s="16"/>
      <c r="N380" s="16"/>
      <c r="O380" s="16"/>
      <c r="P380" s="16"/>
      <c r="Q380" s="16"/>
      <c r="R380" s="16"/>
      <c r="S380" s="22"/>
      <c r="T380" s="190"/>
    </row>
    <row r="381" spans="1:20" ht="53.4" hidden="1" customHeight="1" thickBot="1">
      <c r="A381" s="58" t="str">
        <f t="shared" si="5"/>
        <v>白领W1</v>
      </c>
      <c r="B381" s="29" t="s">
        <v>23</v>
      </c>
      <c r="C381" s="29" t="s">
        <v>17</v>
      </c>
      <c r="D381" s="32" t="s">
        <v>116</v>
      </c>
      <c r="E381" s="20" t="s">
        <v>128</v>
      </c>
      <c r="F381" s="20">
        <v>0.28999999999999998</v>
      </c>
      <c r="G381" s="20">
        <v>0.68</v>
      </c>
      <c r="H381" s="20">
        <v>1.01</v>
      </c>
      <c r="I381" s="20">
        <v>0.09</v>
      </c>
      <c r="J381" s="20">
        <v>0.11</v>
      </c>
      <c r="K381" s="20">
        <v>2.1797</v>
      </c>
      <c r="L381" s="16"/>
      <c r="M381" s="16"/>
      <c r="N381" s="16"/>
      <c r="O381" s="16"/>
      <c r="P381" s="16"/>
      <c r="Q381" s="16"/>
      <c r="R381" s="16"/>
      <c r="S381" s="22"/>
      <c r="T381" s="190"/>
    </row>
    <row r="382" spans="1:20" ht="53.4" hidden="1" customHeight="1" thickBot="1">
      <c r="A382" s="58" t="str">
        <f t="shared" si="5"/>
        <v>白领W2</v>
      </c>
      <c r="B382" s="29" t="s">
        <v>23</v>
      </c>
      <c r="C382" s="29" t="s">
        <v>17</v>
      </c>
      <c r="D382" s="32" t="s">
        <v>116</v>
      </c>
      <c r="E382" s="20" t="s">
        <v>129</v>
      </c>
      <c r="F382" s="20">
        <v>0.28999999999999998</v>
      </c>
      <c r="G382" s="20">
        <v>0.67</v>
      </c>
      <c r="H382" s="20">
        <v>1.01</v>
      </c>
      <c r="I382" s="20">
        <v>0.09</v>
      </c>
      <c r="J382" s="20">
        <v>0.1</v>
      </c>
      <c r="K382" s="20">
        <v>2.1606000000000001</v>
      </c>
      <c r="L382" s="16"/>
      <c r="M382" s="16"/>
      <c r="N382" s="16"/>
      <c r="O382" s="16"/>
      <c r="P382" s="16"/>
      <c r="Q382" s="16"/>
      <c r="R382" s="16"/>
      <c r="S382" s="22"/>
      <c r="T382" s="190"/>
    </row>
    <row r="383" spans="1:20" ht="40.200000000000003" hidden="1" customHeight="1" thickBot="1">
      <c r="A383" s="58" t="str">
        <f t="shared" si="5"/>
        <v>白领01</v>
      </c>
      <c r="B383" s="29" t="s">
        <v>23</v>
      </c>
      <c r="C383" s="29" t="s">
        <v>17</v>
      </c>
      <c r="D383" s="32" t="s">
        <v>116</v>
      </c>
      <c r="E383" s="20" t="s">
        <v>130</v>
      </c>
      <c r="F383" s="20">
        <v>0.28999999999999998</v>
      </c>
      <c r="G383" s="20">
        <v>0.57999999999999996</v>
      </c>
      <c r="H383" s="20">
        <v>1.01</v>
      </c>
      <c r="I383" s="20">
        <v>0.09</v>
      </c>
      <c r="J383" s="20">
        <v>0.13</v>
      </c>
      <c r="K383" s="20">
        <v>2.1044999999999998</v>
      </c>
      <c r="L383" s="16"/>
      <c r="M383" s="16"/>
      <c r="N383" s="16"/>
      <c r="O383" s="16"/>
      <c r="P383" s="16"/>
      <c r="Q383" s="16"/>
      <c r="R383" s="16"/>
      <c r="S383" s="22"/>
      <c r="T383" s="190"/>
    </row>
    <row r="384" spans="1:20" ht="40.200000000000003" hidden="1" customHeight="1" thickBot="1">
      <c r="A384" s="58" t="str">
        <f t="shared" si="5"/>
        <v>白棋2</v>
      </c>
      <c r="B384" s="29" t="s">
        <v>23</v>
      </c>
      <c r="C384" s="29" t="s">
        <v>17</v>
      </c>
      <c r="D384" s="32" t="s">
        <v>116</v>
      </c>
      <c r="E384" s="20" t="s">
        <v>131</v>
      </c>
      <c r="F384" s="20">
        <v>0.28999999999999998</v>
      </c>
      <c r="G384" s="20">
        <v>0.57999999999999996</v>
      </c>
      <c r="H384" s="20">
        <v>1.01</v>
      </c>
      <c r="I384" s="20">
        <v>0.09</v>
      </c>
      <c r="J384" s="20">
        <v>0.12</v>
      </c>
      <c r="K384" s="20">
        <v>2.0926999999999998</v>
      </c>
      <c r="L384" s="16"/>
      <c r="M384" s="16"/>
      <c r="N384" s="16"/>
      <c r="O384" s="16"/>
      <c r="P384" s="16"/>
      <c r="Q384" s="16"/>
      <c r="R384" s="16"/>
      <c r="S384" s="22"/>
      <c r="T384" s="190"/>
    </row>
    <row r="385" spans="1:20" ht="40.200000000000003" hidden="1" customHeight="1" thickBot="1">
      <c r="A385" s="58" t="str">
        <f t="shared" si="5"/>
        <v>白领02</v>
      </c>
      <c r="B385" s="29" t="s">
        <v>23</v>
      </c>
      <c r="C385" s="29" t="s">
        <v>17</v>
      </c>
      <c r="D385" s="32" t="s">
        <v>116</v>
      </c>
      <c r="E385" s="20" t="s">
        <v>132</v>
      </c>
      <c r="F385" s="20">
        <v>0.28999999999999998</v>
      </c>
      <c r="G385" s="20">
        <v>0.61</v>
      </c>
      <c r="H385" s="20">
        <v>1.01</v>
      </c>
      <c r="I385" s="20">
        <v>0.09</v>
      </c>
      <c r="J385" s="20">
        <v>0.09</v>
      </c>
      <c r="K385" s="20">
        <v>2.0924999999999998</v>
      </c>
      <c r="L385" s="16"/>
      <c r="M385" s="16"/>
      <c r="N385" s="16"/>
      <c r="O385" s="16"/>
      <c r="P385" s="16"/>
      <c r="Q385" s="16"/>
      <c r="R385" s="16"/>
      <c r="S385" s="22"/>
      <c r="T385" s="190"/>
    </row>
    <row r="386" spans="1:20" ht="53.4" hidden="1" customHeight="1" thickBot="1">
      <c r="A386" s="58" t="str">
        <f t="shared" si="5"/>
        <v>白领W3</v>
      </c>
      <c r="B386" s="29" t="s">
        <v>23</v>
      </c>
      <c r="C386" s="29" t="s">
        <v>17</v>
      </c>
      <c r="D386" s="32" t="s">
        <v>116</v>
      </c>
      <c r="E386" s="20" t="s">
        <v>133</v>
      </c>
      <c r="F386" s="20">
        <v>0.28999999999999998</v>
      </c>
      <c r="G386" s="20">
        <v>0.67</v>
      </c>
      <c r="H386" s="20">
        <v>0.93</v>
      </c>
      <c r="I386" s="20">
        <v>0.09</v>
      </c>
      <c r="J386" s="20">
        <v>0.1</v>
      </c>
      <c r="K386" s="20">
        <v>2.0831</v>
      </c>
      <c r="L386" s="16"/>
      <c r="M386" s="16"/>
      <c r="N386" s="16"/>
      <c r="O386" s="16"/>
      <c r="P386" s="16"/>
      <c r="Q386" s="16"/>
      <c r="R386" s="16"/>
      <c r="S386" s="22"/>
      <c r="T386" s="190"/>
    </row>
    <row r="387" spans="1:20" ht="40.200000000000003" hidden="1" customHeight="1" thickBot="1">
      <c r="A387" s="58" t="str">
        <f t="shared" si="5"/>
        <v>BL2</v>
      </c>
      <c r="B387" s="29" t="s">
        <v>23</v>
      </c>
      <c r="C387" s="29" t="s">
        <v>17</v>
      </c>
      <c r="D387" s="32" t="s">
        <v>116</v>
      </c>
      <c r="E387" s="20" t="s">
        <v>135</v>
      </c>
      <c r="F387" s="20">
        <v>0.28999999999999998</v>
      </c>
      <c r="G387" s="20">
        <v>0.49</v>
      </c>
      <c r="H387" s="20">
        <v>1.01</v>
      </c>
      <c r="I387" s="20">
        <v>0.18</v>
      </c>
      <c r="J387" s="20">
        <v>7.0000000000000007E-2</v>
      </c>
      <c r="K387" s="20">
        <v>2.0384000000000002</v>
      </c>
      <c r="L387" s="16"/>
      <c r="M387" s="16"/>
      <c r="N387" s="16"/>
      <c r="O387" s="16"/>
      <c r="P387" s="16"/>
      <c r="Q387" s="16"/>
      <c r="R387" s="16"/>
      <c r="S387" s="22"/>
      <c r="T387" s="190"/>
    </row>
    <row r="388" spans="1:20" ht="40.200000000000003" hidden="1" customHeight="1" thickBot="1">
      <c r="A388" s="58" t="str">
        <f t="shared" si="5"/>
        <v>白领03</v>
      </c>
      <c r="B388" s="29" t="s">
        <v>23</v>
      </c>
      <c r="C388" s="29" t="s">
        <v>17</v>
      </c>
      <c r="D388" s="32" t="s">
        <v>116</v>
      </c>
      <c r="E388" s="20" t="s">
        <v>134</v>
      </c>
      <c r="F388" s="20">
        <v>0.28999999999999998</v>
      </c>
      <c r="G388" s="20">
        <v>0.61</v>
      </c>
      <c r="H388" s="20">
        <v>0.93</v>
      </c>
      <c r="I388" s="20">
        <v>0.09</v>
      </c>
      <c r="J388" s="20">
        <v>0.09</v>
      </c>
      <c r="K388" s="20">
        <v>2.0097</v>
      </c>
      <c r="L388" s="16"/>
      <c r="M388" s="16"/>
      <c r="N388" s="16"/>
      <c r="O388" s="16"/>
      <c r="P388" s="16"/>
      <c r="Q388" s="16"/>
      <c r="R388" s="16"/>
      <c r="S388" s="22"/>
      <c r="T388" s="190"/>
    </row>
    <row r="389" spans="1:20" ht="40.200000000000003" hidden="1" customHeight="1" thickBot="1">
      <c r="A389" s="58" t="str">
        <f t="shared" si="5"/>
        <v>白棋1</v>
      </c>
      <c r="B389" s="29" t="s">
        <v>23</v>
      </c>
      <c r="C389" s="29" t="s">
        <v>17</v>
      </c>
      <c r="D389" s="32" t="s">
        <v>116</v>
      </c>
      <c r="E389" s="20" t="s">
        <v>136</v>
      </c>
      <c r="F389" s="20">
        <v>0.28999999999999998</v>
      </c>
      <c r="G389" s="20">
        <v>0.46</v>
      </c>
      <c r="H389" s="20">
        <v>1.01</v>
      </c>
      <c r="I389" s="20">
        <v>0.09</v>
      </c>
      <c r="J389" s="20">
        <v>0.08</v>
      </c>
      <c r="K389" s="20">
        <v>1.9308000000000001</v>
      </c>
      <c r="L389" s="16"/>
      <c r="M389" s="16"/>
      <c r="N389" s="16"/>
      <c r="O389" s="16"/>
      <c r="P389" s="16"/>
      <c r="Q389" s="16"/>
      <c r="R389" s="16"/>
      <c r="S389" s="22"/>
      <c r="T389" s="190"/>
    </row>
    <row r="390" spans="1:20" ht="53.4" hidden="1" customHeight="1" thickBot="1">
      <c r="A390" s="58" t="str">
        <f t="shared" si="5"/>
        <v>白二</v>
      </c>
      <c r="B390" s="29" t="s">
        <v>23</v>
      </c>
      <c r="C390" s="29" t="s">
        <v>17</v>
      </c>
      <c r="D390" s="32" t="s">
        <v>116</v>
      </c>
      <c r="E390" s="20" t="s">
        <v>137</v>
      </c>
      <c r="F390" s="20">
        <v>0.28999999999999998</v>
      </c>
      <c r="G390" s="20">
        <v>0.51</v>
      </c>
      <c r="H390" s="20">
        <v>0.93</v>
      </c>
      <c r="I390" s="20">
        <v>0.09</v>
      </c>
      <c r="J390" s="20">
        <v>0.09</v>
      </c>
      <c r="K390" s="20">
        <v>1.9135</v>
      </c>
      <c r="L390" s="16"/>
      <c r="M390" s="16"/>
      <c r="N390" s="16"/>
      <c r="O390" s="16"/>
      <c r="P390" s="16"/>
      <c r="Q390" s="16"/>
      <c r="R390" s="16"/>
      <c r="S390" s="22"/>
      <c r="T390" s="190"/>
    </row>
    <row r="391" spans="1:20" ht="27" hidden="1" customHeight="1" thickBot="1">
      <c r="A391" s="58" t="str">
        <f t="shared" si="5"/>
        <v>白领11</v>
      </c>
      <c r="B391" s="29" t="s">
        <v>23</v>
      </c>
      <c r="C391" s="29" t="s">
        <v>17</v>
      </c>
      <c r="D391" s="32" t="s">
        <v>116</v>
      </c>
      <c r="E391" s="20" t="s">
        <v>184</v>
      </c>
      <c r="F391" s="20">
        <v>0.28999999999999998</v>
      </c>
      <c r="G391" s="20">
        <v>0.3</v>
      </c>
      <c r="H391" s="20">
        <v>1.01</v>
      </c>
      <c r="I391" s="20">
        <v>0.18</v>
      </c>
      <c r="J391" s="20">
        <v>0.12</v>
      </c>
      <c r="K391" s="20">
        <v>1.8967000000000001</v>
      </c>
      <c r="L391" s="16"/>
      <c r="M391" s="16"/>
      <c r="N391" s="16"/>
      <c r="O391" s="16"/>
      <c r="P391" s="16"/>
      <c r="Q391" s="16"/>
      <c r="R391" s="16"/>
      <c r="S391" s="22"/>
      <c r="T391" s="190"/>
    </row>
    <row r="392" spans="1:20" ht="27" hidden="1" customHeight="1" thickBot="1">
      <c r="A392" s="58" t="str">
        <f t="shared" si="5"/>
        <v>白领22</v>
      </c>
      <c r="B392" s="29" t="s">
        <v>23</v>
      </c>
      <c r="C392" s="29" t="s">
        <v>17</v>
      </c>
      <c r="D392" s="32" t="s">
        <v>116</v>
      </c>
      <c r="E392" s="20" t="s">
        <v>185</v>
      </c>
      <c r="F392" s="20">
        <v>0.28999999999999998</v>
      </c>
      <c r="G392" s="20">
        <v>0.3</v>
      </c>
      <c r="H392" s="20">
        <v>0.93</v>
      </c>
      <c r="I392" s="20">
        <v>0.18</v>
      </c>
      <c r="J392" s="20">
        <v>0.12</v>
      </c>
      <c r="K392" s="20">
        <v>1.8166</v>
      </c>
      <c r="L392" s="16"/>
      <c r="M392" s="16"/>
      <c r="N392" s="16"/>
      <c r="O392" s="16"/>
      <c r="P392" s="16"/>
      <c r="Q392" s="16"/>
      <c r="R392" s="16"/>
      <c r="S392" s="22"/>
      <c r="T392" s="190"/>
    </row>
    <row r="393" spans="1:20" ht="53.4" hidden="1" customHeight="1" thickBot="1">
      <c r="A393" s="58" t="str">
        <f t="shared" si="5"/>
        <v>b1111</v>
      </c>
      <c r="B393" s="29" t="s">
        <v>23</v>
      </c>
      <c r="C393" s="29" t="s">
        <v>17</v>
      </c>
      <c r="D393" s="32" t="s">
        <v>116</v>
      </c>
      <c r="E393" s="20" t="s">
        <v>138</v>
      </c>
      <c r="F393" s="20">
        <v>0.28999999999999998</v>
      </c>
      <c r="G393" s="20">
        <v>0.31</v>
      </c>
      <c r="H393" s="20">
        <v>1.01</v>
      </c>
      <c r="I393" s="20">
        <v>0.09</v>
      </c>
      <c r="J393" s="20">
        <v>0.1</v>
      </c>
      <c r="K393" s="20">
        <v>1.8018000000000001</v>
      </c>
      <c r="L393" s="16"/>
      <c r="M393" s="16"/>
      <c r="N393" s="16"/>
      <c r="O393" s="16"/>
      <c r="P393" s="16"/>
      <c r="Q393" s="16"/>
      <c r="R393" s="16"/>
      <c r="S393" s="22"/>
      <c r="T393" s="190"/>
    </row>
    <row r="394" spans="1:20" ht="40.200000000000003" hidden="1" customHeight="1" thickBot="1">
      <c r="A394" s="58" t="str">
        <f t="shared" si="5"/>
        <v>1白领</v>
      </c>
      <c r="B394" s="29" t="s">
        <v>23</v>
      </c>
      <c r="C394" s="29" t="s">
        <v>17</v>
      </c>
      <c r="D394" s="32" t="s">
        <v>116</v>
      </c>
      <c r="E394" s="20" t="s">
        <v>186</v>
      </c>
      <c r="F394" s="20">
        <v>0.28999999999999998</v>
      </c>
      <c r="G394" s="20">
        <v>0.3</v>
      </c>
      <c r="H394" s="20">
        <v>1.01</v>
      </c>
      <c r="I394" s="20">
        <v>0.09</v>
      </c>
      <c r="J394" s="20">
        <v>0.11</v>
      </c>
      <c r="K394" s="20">
        <v>1.7978000000000001</v>
      </c>
      <c r="L394" s="16"/>
      <c r="M394" s="16"/>
      <c r="N394" s="16"/>
      <c r="O394" s="16"/>
      <c r="P394" s="16"/>
      <c r="Q394" s="16"/>
      <c r="R394" s="16"/>
      <c r="S394" s="22"/>
      <c r="T394" s="190"/>
    </row>
    <row r="395" spans="1:20" ht="40.200000000000003" hidden="1" customHeight="1" thickBot="1">
      <c r="A395" s="58" t="str">
        <f t="shared" si="5"/>
        <v>白领111</v>
      </c>
      <c r="B395" s="29" t="s">
        <v>23</v>
      </c>
      <c r="C395" s="29" t="s">
        <v>17</v>
      </c>
      <c r="D395" s="32" t="s">
        <v>116</v>
      </c>
      <c r="E395" s="20" t="s">
        <v>139</v>
      </c>
      <c r="F395" s="20">
        <v>0.28999999999999998</v>
      </c>
      <c r="G395" s="20">
        <v>0.28000000000000003</v>
      </c>
      <c r="H395" s="20">
        <v>1.01</v>
      </c>
      <c r="I395" s="20">
        <v>0.09</v>
      </c>
      <c r="J395" s="20">
        <v>0.12</v>
      </c>
      <c r="K395" s="20">
        <v>1.7830999999999999</v>
      </c>
      <c r="L395" s="16"/>
      <c r="M395" s="16"/>
      <c r="N395" s="16"/>
      <c r="O395" s="16"/>
      <c r="P395" s="16"/>
      <c r="Q395" s="16"/>
      <c r="R395" s="16"/>
      <c r="S395" s="22"/>
      <c r="T395" s="190"/>
    </row>
    <row r="396" spans="1:20" ht="40.200000000000003" hidden="1" customHeight="1" thickBot="1">
      <c r="A396" s="58" t="str">
        <f t="shared" si="5"/>
        <v>乙12</v>
      </c>
      <c r="B396" s="29" t="s">
        <v>23</v>
      </c>
      <c r="C396" s="29" t="s">
        <v>17</v>
      </c>
      <c r="D396" s="32" t="s">
        <v>116</v>
      </c>
      <c r="E396" s="20" t="s">
        <v>140</v>
      </c>
      <c r="F396" s="20">
        <v>0.28999999999999998</v>
      </c>
      <c r="G396" s="20">
        <v>0.33</v>
      </c>
      <c r="H396" s="20">
        <v>1.01</v>
      </c>
      <c r="I396" s="20">
        <v>0.09</v>
      </c>
      <c r="J396" s="20">
        <v>0.06</v>
      </c>
      <c r="K396" s="20">
        <v>1.7825</v>
      </c>
      <c r="L396" s="16"/>
      <c r="M396" s="16"/>
      <c r="N396" s="16"/>
      <c r="O396" s="16"/>
      <c r="P396" s="16"/>
      <c r="Q396" s="16"/>
      <c r="R396" s="16"/>
      <c r="S396" s="22"/>
      <c r="T396" s="190"/>
    </row>
    <row r="397" spans="1:20" ht="53.4" hidden="1" customHeight="1" thickBot="1">
      <c r="A397" s="58" t="str">
        <f t="shared" ref="A397:A460" si="6">SUBSTITUTE(MID(E397,1,FIND("(",E397)-2)," ","")</f>
        <v>b1121</v>
      </c>
      <c r="B397" s="29" t="s">
        <v>23</v>
      </c>
      <c r="C397" s="29" t="s">
        <v>17</v>
      </c>
      <c r="D397" s="32" t="s">
        <v>116</v>
      </c>
      <c r="E397" s="20" t="s">
        <v>141</v>
      </c>
      <c r="F397" s="20">
        <v>0.28999999999999998</v>
      </c>
      <c r="G397" s="20">
        <v>0.31</v>
      </c>
      <c r="H397" s="20">
        <v>1.01</v>
      </c>
      <c r="I397" s="20">
        <v>0.09</v>
      </c>
      <c r="J397" s="20">
        <v>7.0000000000000007E-2</v>
      </c>
      <c r="K397" s="20">
        <v>1.7729999999999999</v>
      </c>
      <c r="L397" s="16"/>
      <c r="M397" s="16"/>
      <c r="N397" s="16"/>
      <c r="O397" s="16"/>
      <c r="P397" s="16"/>
      <c r="Q397" s="16"/>
      <c r="R397" s="16"/>
      <c r="S397" s="22"/>
      <c r="T397" s="190"/>
    </row>
    <row r="398" spans="1:20" ht="40.200000000000003" hidden="1" customHeight="1" thickBot="1">
      <c r="A398" s="58" t="str">
        <f t="shared" si="6"/>
        <v>bb2</v>
      </c>
      <c r="B398" s="29" t="s">
        <v>23</v>
      </c>
      <c r="C398" s="29" t="s">
        <v>17</v>
      </c>
      <c r="D398" s="32" t="s">
        <v>116</v>
      </c>
      <c r="E398" s="20" t="s">
        <v>142</v>
      </c>
      <c r="F398" s="20">
        <v>0.28999999999999998</v>
      </c>
      <c r="G398" s="20">
        <v>0.36</v>
      </c>
      <c r="H398" s="20">
        <v>0.93</v>
      </c>
      <c r="I398" s="20">
        <v>0.09</v>
      </c>
      <c r="J398" s="20">
        <v>0.09</v>
      </c>
      <c r="K398" s="20">
        <v>1.7611000000000001</v>
      </c>
      <c r="L398" s="16"/>
      <c r="M398" s="16"/>
      <c r="N398" s="16"/>
      <c r="O398" s="16"/>
      <c r="P398" s="16"/>
      <c r="Q398" s="16"/>
      <c r="R398" s="16"/>
      <c r="S398" s="22"/>
      <c r="T398" s="190"/>
    </row>
    <row r="399" spans="1:20" ht="27" hidden="1" customHeight="1" thickBot="1">
      <c r="A399" s="58" t="str">
        <f t="shared" si="6"/>
        <v>白领A1</v>
      </c>
      <c r="B399" s="29" t="s">
        <v>23</v>
      </c>
      <c r="C399" s="29" t="s">
        <v>17</v>
      </c>
      <c r="D399" s="32" t="s">
        <v>116</v>
      </c>
      <c r="E399" s="20" t="s">
        <v>187</v>
      </c>
      <c r="F399" s="20">
        <v>0.3</v>
      </c>
      <c r="G399" s="20">
        <v>0.17</v>
      </c>
      <c r="H399" s="20">
        <v>1.01</v>
      </c>
      <c r="I399" s="20">
        <v>0.09</v>
      </c>
      <c r="J399" s="20">
        <v>0.14000000000000001</v>
      </c>
      <c r="K399" s="20">
        <v>1.7081999999999999</v>
      </c>
      <c r="L399" s="16"/>
      <c r="M399" s="16"/>
      <c r="N399" s="16"/>
      <c r="O399" s="16"/>
      <c r="P399" s="16"/>
      <c r="Q399" s="16"/>
      <c r="R399" s="16"/>
      <c r="S399" s="22"/>
      <c r="T399" s="190"/>
    </row>
    <row r="400" spans="1:20" ht="40.200000000000003" hidden="1" customHeight="1" thickBot="1">
      <c r="A400" s="58" t="str">
        <f t="shared" si="6"/>
        <v>2blbl</v>
      </c>
      <c r="B400" s="29" t="s">
        <v>23</v>
      </c>
      <c r="C400" s="29" t="s">
        <v>17</v>
      </c>
      <c r="D400" s="32" t="s">
        <v>116</v>
      </c>
      <c r="E400" s="20" t="s">
        <v>188</v>
      </c>
      <c r="F400" s="20">
        <v>0.28999999999999998</v>
      </c>
      <c r="G400" s="20">
        <v>0.26</v>
      </c>
      <c r="H400" s="20">
        <v>1.01</v>
      </c>
      <c r="I400" s="20">
        <v>0.09</v>
      </c>
      <c r="J400" s="20">
        <v>0.05</v>
      </c>
      <c r="K400" s="20">
        <v>1.6960999999999999</v>
      </c>
      <c r="L400" s="16"/>
      <c r="M400" s="16"/>
      <c r="N400" s="16"/>
      <c r="O400" s="16"/>
      <c r="P400" s="16"/>
      <c r="Q400" s="16"/>
      <c r="R400" s="16"/>
      <c r="S400" s="22"/>
      <c r="T400" s="190"/>
    </row>
    <row r="401" spans="1:20" ht="53.4" hidden="1" customHeight="1" thickBot="1">
      <c r="A401" s="58" t="str">
        <f t="shared" si="6"/>
        <v>b113</v>
      </c>
      <c r="B401" s="29" t="s">
        <v>23</v>
      </c>
      <c r="C401" s="29" t="s">
        <v>17</v>
      </c>
      <c r="D401" s="32" t="s">
        <v>116</v>
      </c>
      <c r="E401" s="20" t="s">
        <v>143</v>
      </c>
      <c r="F401" s="20">
        <v>0.28999999999999998</v>
      </c>
      <c r="G401" s="20">
        <v>0.31</v>
      </c>
      <c r="H401" s="20">
        <v>0.93</v>
      </c>
      <c r="I401" s="20">
        <v>0.09</v>
      </c>
      <c r="J401" s="20">
        <v>7.0000000000000007E-2</v>
      </c>
      <c r="K401" s="20">
        <v>1.6943999999999999</v>
      </c>
      <c r="L401" s="16"/>
      <c r="M401" s="16"/>
      <c r="N401" s="16"/>
      <c r="O401" s="16"/>
      <c r="P401" s="16"/>
      <c r="Q401" s="16"/>
      <c r="R401" s="16"/>
      <c r="S401" s="22"/>
      <c r="T401" s="190"/>
    </row>
    <row r="402" spans="1:20" ht="27" hidden="1" customHeight="1" thickBot="1">
      <c r="A402" s="58" t="str">
        <f t="shared" si="6"/>
        <v>bl3</v>
      </c>
      <c r="B402" s="29" t="s">
        <v>23</v>
      </c>
      <c r="C402" s="29" t="s">
        <v>17</v>
      </c>
      <c r="D402" s="32" t="s">
        <v>116</v>
      </c>
      <c r="E402" s="20" t="s">
        <v>189</v>
      </c>
      <c r="F402" s="20">
        <v>0.28999999999999998</v>
      </c>
      <c r="G402" s="20">
        <v>0.3</v>
      </c>
      <c r="H402" s="20">
        <v>0.93</v>
      </c>
      <c r="I402" s="20">
        <v>0.09</v>
      </c>
      <c r="J402" s="20">
        <v>0.08</v>
      </c>
      <c r="K402" s="20">
        <v>1.6907000000000001</v>
      </c>
      <c r="L402" s="16"/>
      <c r="M402" s="16"/>
      <c r="N402" s="16"/>
      <c r="O402" s="16"/>
      <c r="P402" s="16"/>
      <c r="Q402" s="16"/>
      <c r="R402" s="16"/>
      <c r="S402" s="22"/>
      <c r="T402" s="190"/>
    </row>
    <row r="403" spans="1:20" ht="40.200000000000003" hidden="1" customHeight="1" thickBot="1">
      <c r="A403" s="58" t="str">
        <f t="shared" si="6"/>
        <v>白白3</v>
      </c>
      <c r="B403" s="29" t="s">
        <v>23</v>
      </c>
      <c r="C403" s="29" t="s">
        <v>17</v>
      </c>
      <c r="D403" s="32" t="s">
        <v>116</v>
      </c>
      <c r="E403" s="20" t="s">
        <v>154</v>
      </c>
      <c r="F403" s="20">
        <v>0.59</v>
      </c>
      <c r="G403" s="20">
        <v>0.69</v>
      </c>
      <c r="H403" s="20">
        <v>0.23</v>
      </c>
      <c r="I403" s="20">
        <v>0.09</v>
      </c>
      <c r="J403" s="20">
        <v>0.06</v>
      </c>
      <c r="K403" s="20">
        <v>1.6617999999999999</v>
      </c>
      <c r="L403" s="16"/>
      <c r="M403" s="16"/>
      <c r="N403" s="16"/>
      <c r="O403" s="16"/>
      <c r="P403" s="16"/>
      <c r="Q403" s="16"/>
      <c r="R403" s="16"/>
      <c r="S403" s="22"/>
      <c r="T403" s="190"/>
    </row>
    <row r="404" spans="1:20" ht="40.200000000000003" hidden="1" customHeight="1" thickBot="1">
      <c r="A404" s="58" t="str">
        <f t="shared" si="6"/>
        <v>白领333</v>
      </c>
      <c r="B404" s="29" t="s">
        <v>23</v>
      </c>
      <c r="C404" s="29" t="s">
        <v>17</v>
      </c>
      <c r="D404" s="32" t="s">
        <v>116</v>
      </c>
      <c r="E404" s="20" t="s">
        <v>144</v>
      </c>
      <c r="F404" s="20">
        <v>0.28999999999999998</v>
      </c>
      <c r="G404" s="20">
        <v>0.28000000000000003</v>
      </c>
      <c r="H404" s="20">
        <v>0.93</v>
      </c>
      <c r="I404" s="20">
        <v>0.09</v>
      </c>
      <c r="J404" s="20">
        <v>0.06</v>
      </c>
      <c r="K404" s="20">
        <v>1.6536999999999999</v>
      </c>
      <c r="L404" s="16"/>
      <c r="M404" s="16"/>
      <c r="N404" s="16"/>
      <c r="O404" s="16"/>
      <c r="P404" s="16"/>
      <c r="Q404" s="16"/>
      <c r="R404" s="16"/>
      <c r="S404" s="22"/>
      <c r="T404" s="190"/>
    </row>
    <row r="405" spans="1:20" ht="53.4" hidden="1" customHeight="1" thickBot="1">
      <c r="A405" s="58" t="str">
        <f t="shared" si="6"/>
        <v>BLLL1</v>
      </c>
      <c r="B405" s="29" t="s">
        <v>23</v>
      </c>
      <c r="C405" s="29" t="s">
        <v>17</v>
      </c>
      <c r="D405" s="32" t="s">
        <v>116</v>
      </c>
      <c r="E405" s="20" t="s">
        <v>190</v>
      </c>
      <c r="F405" s="20">
        <v>0.28999999999999998</v>
      </c>
      <c r="G405" s="20">
        <v>0.1</v>
      </c>
      <c r="H405" s="20">
        <v>1.01</v>
      </c>
      <c r="I405" s="20">
        <v>0.09</v>
      </c>
      <c r="J405" s="20">
        <v>0.12</v>
      </c>
      <c r="K405" s="20">
        <v>1.6106</v>
      </c>
      <c r="L405" s="16"/>
      <c r="M405" s="16"/>
      <c r="N405" s="16"/>
      <c r="O405" s="16"/>
      <c r="P405" s="16"/>
      <c r="Q405" s="16"/>
      <c r="R405" s="16"/>
      <c r="S405" s="22"/>
      <c r="T405" s="190"/>
    </row>
    <row r="406" spans="1:20" ht="53.4" hidden="1" customHeight="1" thickBot="1">
      <c r="A406" s="58" t="str">
        <f t="shared" si="6"/>
        <v>白一</v>
      </c>
      <c r="B406" s="29" t="s">
        <v>23</v>
      </c>
      <c r="C406" s="29" t="s">
        <v>17</v>
      </c>
      <c r="D406" s="32" t="s">
        <v>116</v>
      </c>
      <c r="E406" s="20" t="s">
        <v>145</v>
      </c>
      <c r="F406" s="20">
        <v>0.28999999999999998</v>
      </c>
      <c r="G406" s="20">
        <v>0.1</v>
      </c>
      <c r="H406" s="20">
        <v>1.01</v>
      </c>
      <c r="I406" s="20">
        <v>0.09</v>
      </c>
      <c r="J406" s="20">
        <v>7.0000000000000007E-2</v>
      </c>
      <c r="K406" s="20">
        <v>1.5661</v>
      </c>
      <c r="L406" s="16"/>
      <c r="M406" s="16"/>
      <c r="N406" s="16"/>
      <c r="O406" s="16"/>
      <c r="P406" s="16"/>
      <c r="Q406" s="16"/>
      <c r="R406" s="16"/>
      <c r="S406" s="22"/>
      <c r="T406" s="190"/>
    </row>
    <row r="407" spans="1:20" ht="40.200000000000003" hidden="1" customHeight="1" thickBot="1">
      <c r="A407" s="58" t="str">
        <f t="shared" si="6"/>
        <v>BL3a</v>
      </c>
      <c r="B407" s="29" t="s">
        <v>23</v>
      </c>
      <c r="C407" s="29" t="s">
        <v>17</v>
      </c>
      <c r="D407" s="32" t="s">
        <v>116</v>
      </c>
      <c r="E407" s="20" t="s">
        <v>150</v>
      </c>
      <c r="F407" s="20">
        <v>0.28999999999999998</v>
      </c>
      <c r="G407" s="20">
        <v>0.08</v>
      </c>
      <c r="H407" s="20">
        <v>0.93</v>
      </c>
      <c r="I407" s="20">
        <v>0.18</v>
      </c>
      <c r="J407" s="20">
        <v>7.0000000000000007E-2</v>
      </c>
      <c r="K407" s="20">
        <v>1.5449999999999999</v>
      </c>
      <c r="L407" s="16"/>
      <c r="M407" s="16"/>
      <c r="N407" s="16"/>
      <c r="O407" s="16"/>
      <c r="P407" s="16"/>
      <c r="Q407" s="16"/>
      <c r="R407" s="16"/>
      <c r="S407" s="22"/>
      <c r="T407" s="190"/>
    </row>
    <row r="408" spans="1:20" ht="40.200000000000003" hidden="1" customHeight="1" thickBot="1">
      <c r="A408" s="58" t="str">
        <f t="shared" si="6"/>
        <v>2白</v>
      </c>
      <c r="B408" s="29" t="s">
        <v>23</v>
      </c>
      <c r="C408" s="29" t="s">
        <v>17</v>
      </c>
      <c r="D408" s="32" t="s">
        <v>116</v>
      </c>
      <c r="E408" s="20" t="s">
        <v>191</v>
      </c>
      <c r="F408" s="20">
        <v>0.28999999999999998</v>
      </c>
      <c r="G408" s="20">
        <v>0</v>
      </c>
      <c r="H408" s="20">
        <v>1.01</v>
      </c>
      <c r="I408" s="20">
        <v>0.09</v>
      </c>
      <c r="J408" s="20">
        <v>0.1</v>
      </c>
      <c r="K408" s="20">
        <v>1.4921</v>
      </c>
      <c r="L408" s="16"/>
      <c r="M408" s="16"/>
      <c r="N408" s="16"/>
      <c r="O408" s="16"/>
      <c r="P408" s="16"/>
      <c r="Q408" s="16"/>
      <c r="R408" s="16"/>
      <c r="S408" s="22"/>
      <c r="T408" s="190"/>
    </row>
    <row r="409" spans="1:20" ht="40.200000000000003" hidden="1" customHeight="1" thickBot="1">
      <c r="A409" s="58" t="str">
        <f t="shared" si="6"/>
        <v>1白</v>
      </c>
      <c r="B409" s="29" t="s">
        <v>23</v>
      </c>
      <c r="C409" s="29" t="s">
        <v>17</v>
      </c>
      <c r="D409" s="32" t="s">
        <v>116</v>
      </c>
      <c r="E409" s="20" t="s">
        <v>192</v>
      </c>
      <c r="F409" s="20">
        <v>0.28999999999999998</v>
      </c>
      <c r="G409" s="20">
        <v>0</v>
      </c>
      <c r="H409" s="20">
        <v>1.01</v>
      </c>
      <c r="I409" s="20">
        <v>0.09</v>
      </c>
      <c r="J409" s="20">
        <v>0.1</v>
      </c>
      <c r="K409" s="20">
        <v>1.4866999999999999</v>
      </c>
      <c r="L409" s="16"/>
      <c r="M409" s="16"/>
      <c r="N409" s="16"/>
      <c r="O409" s="16"/>
      <c r="P409" s="16"/>
      <c r="Q409" s="16"/>
      <c r="R409" s="16"/>
      <c r="S409" s="22"/>
      <c r="T409" s="190"/>
    </row>
    <row r="410" spans="1:20" ht="27" hidden="1" customHeight="1" thickBot="1">
      <c r="A410" s="58" t="str">
        <f t="shared" si="6"/>
        <v>白1</v>
      </c>
      <c r="B410" s="29" t="s">
        <v>23</v>
      </c>
      <c r="C410" s="29" t="s">
        <v>17</v>
      </c>
      <c r="D410" s="32" t="s">
        <v>116</v>
      </c>
      <c r="E410" s="20" t="s">
        <v>146</v>
      </c>
      <c r="F410" s="20">
        <v>0.28999999999999998</v>
      </c>
      <c r="G410" s="20">
        <v>0.04</v>
      </c>
      <c r="H410" s="20">
        <v>1.01</v>
      </c>
      <c r="I410" s="20">
        <v>0.09</v>
      </c>
      <c r="J410" s="20">
        <v>0.05</v>
      </c>
      <c r="K410" s="20">
        <v>1.4827999999999999</v>
      </c>
      <c r="L410" s="16"/>
      <c r="M410" s="16"/>
      <c r="N410" s="16"/>
      <c r="O410" s="16"/>
      <c r="P410" s="16"/>
      <c r="Q410" s="16"/>
      <c r="R410" s="16"/>
      <c r="S410" s="22"/>
      <c r="T410" s="190"/>
    </row>
    <row r="411" spans="1:20" ht="53.4" hidden="1" customHeight="1" thickBot="1">
      <c r="A411" s="58" t="str">
        <f t="shared" si="6"/>
        <v>BLLL2</v>
      </c>
      <c r="B411" s="29" t="s">
        <v>23</v>
      </c>
      <c r="C411" s="29" t="s">
        <v>17</v>
      </c>
      <c r="D411" s="32" t="s">
        <v>116</v>
      </c>
      <c r="E411" s="20" t="s">
        <v>193</v>
      </c>
      <c r="F411" s="20">
        <v>0.28999999999999998</v>
      </c>
      <c r="G411" s="20">
        <v>0</v>
      </c>
      <c r="H411" s="20">
        <v>1.01</v>
      </c>
      <c r="I411" s="20">
        <v>0.09</v>
      </c>
      <c r="J411" s="20">
        <v>0.08</v>
      </c>
      <c r="K411" s="20">
        <v>1.4702</v>
      </c>
      <c r="L411" s="16"/>
      <c r="M411" s="16"/>
      <c r="N411" s="16"/>
      <c r="O411" s="16"/>
      <c r="P411" s="16"/>
      <c r="Q411" s="16"/>
      <c r="R411" s="16"/>
      <c r="S411" s="22"/>
      <c r="T411" s="190"/>
    </row>
    <row r="412" spans="1:20" ht="53.4" hidden="1" customHeight="1" thickBot="1">
      <c r="A412" s="58" t="str">
        <f t="shared" si="6"/>
        <v>bbb2</v>
      </c>
      <c r="B412" s="29" t="s">
        <v>23</v>
      </c>
      <c r="C412" s="29" t="s">
        <v>17</v>
      </c>
      <c r="D412" s="32" t="s">
        <v>116</v>
      </c>
      <c r="E412" s="20" t="s">
        <v>147</v>
      </c>
      <c r="F412" s="20">
        <v>0.28999999999999998</v>
      </c>
      <c r="G412" s="20">
        <v>0</v>
      </c>
      <c r="H412" s="20">
        <v>1.01</v>
      </c>
      <c r="I412" s="20">
        <v>0.09</v>
      </c>
      <c r="J412" s="20">
        <v>0.08</v>
      </c>
      <c r="K412" s="20">
        <v>1.4695</v>
      </c>
      <c r="L412" s="16"/>
      <c r="M412" s="16"/>
      <c r="N412" s="16"/>
      <c r="O412" s="16"/>
      <c r="P412" s="16"/>
      <c r="Q412" s="16"/>
      <c r="R412" s="16"/>
      <c r="S412" s="22"/>
      <c r="T412" s="190"/>
    </row>
    <row r="413" spans="1:20" ht="27" hidden="1" customHeight="1" thickBot="1">
      <c r="A413" s="58" t="str">
        <f t="shared" si="6"/>
        <v>白领B</v>
      </c>
      <c r="B413" s="29" t="s">
        <v>23</v>
      </c>
      <c r="C413" s="29" t="s">
        <v>17</v>
      </c>
      <c r="D413" s="32" t="s">
        <v>116</v>
      </c>
      <c r="E413" s="20" t="s">
        <v>194</v>
      </c>
      <c r="F413" s="20">
        <v>0.28999999999999998</v>
      </c>
      <c r="G413" s="20">
        <v>0</v>
      </c>
      <c r="H413" s="20">
        <v>1.01</v>
      </c>
      <c r="I413" s="20">
        <v>0.09</v>
      </c>
      <c r="J413" s="20">
        <v>7.0000000000000007E-2</v>
      </c>
      <c r="K413" s="20">
        <v>1.4632000000000001</v>
      </c>
      <c r="L413" s="16"/>
      <c r="M413" s="16"/>
      <c r="N413" s="16"/>
      <c r="O413" s="16"/>
      <c r="P413" s="16"/>
      <c r="Q413" s="16"/>
      <c r="R413" s="16"/>
      <c r="S413" s="22"/>
      <c r="T413" s="190"/>
    </row>
    <row r="414" spans="1:20" ht="40.200000000000003" hidden="1" customHeight="1" thickBot="1">
      <c r="A414" s="58" t="str">
        <f t="shared" si="6"/>
        <v>22领白</v>
      </c>
      <c r="B414" s="29" t="s">
        <v>23</v>
      </c>
      <c r="C414" s="29" t="s">
        <v>17</v>
      </c>
      <c r="D414" s="32" t="s">
        <v>116</v>
      </c>
      <c r="E414" s="20" t="s">
        <v>148</v>
      </c>
      <c r="F414" s="20">
        <v>0.28999999999999998</v>
      </c>
      <c r="G414" s="20">
        <v>0</v>
      </c>
      <c r="H414" s="20">
        <v>1.01</v>
      </c>
      <c r="I414" s="20">
        <v>0.09</v>
      </c>
      <c r="J414" s="20">
        <v>0.06</v>
      </c>
      <c r="K414" s="20">
        <v>1.4551000000000001</v>
      </c>
      <c r="L414" s="16"/>
      <c r="M414" s="16"/>
      <c r="N414" s="16"/>
      <c r="O414" s="16"/>
      <c r="P414" s="16"/>
      <c r="Q414" s="16"/>
      <c r="R414" s="16"/>
      <c r="S414" s="22"/>
      <c r="T414" s="190"/>
    </row>
    <row r="415" spans="1:20" ht="40.200000000000003" hidden="1" thickBot="1">
      <c r="A415" s="58" t="str">
        <f t="shared" si="6"/>
        <v>白兰2</v>
      </c>
      <c r="B415" s="29" t="s">
        <v>23</v>
      </c>
      <c r="C415" s="29" t="s">
        <v>17</v>
      </c>
      <c r="D415" s="32" t="s">
        <v>116</v>
      </c>
      <c r="E415" s="21" t="s">
        <v>149</v>
      </c>
      <c r="F415" s="20">
        <v>0.28999999999999998</v>
      </c>
      <c r="G415" s="20">
        <v>0</v>
      </c>
      <c r="H415" s="20">
        <v>1.01</v>
      </c>
      <c r="I415" s="20">
        <v>0.09</v>
      </c>
      <c r="J415" s="20">
        <v>0.06</v>
      </c>
      <c r="K415" s="20">
        <v>1.4531000000000001</v>
      </c>
      <c r="L415" s="16"/>
      <c r="M415" s="16"/>
      <c r="N415" s="16"/>
      <c r="O415" s="16"/>
      <c r="P415" s="16"/>
      <c r="Q415" s="16"/>
      <c r="R415" s="16"/>
      <c r="S415" s="22"/>
      <c r="T415" s="190"/>
    </row>
    <row r="416" spans="1:20" ht="27" hidden="1" customHeight="1" thickBot="1">
      <c r="A416" s="58" t="str">
        <f t="shared" si="6"/>
        <v>白2</v>
      </c>
      <c r="B416" s="29" t="s">
        <v>23</v>
      </c>
      <c r="C416" s="29" t="s">
        <v>17</v>
      </c>
      <c r="D416" s="32" t="s">
        <v>116</v>
      </c>
      <c r="E416" s="20" t="s">
        <v>151</v>
      </c>
      <c r="F416" s="20">
        <v>0.28999999999999998</v>
      </c>
      <c r="G416" s="20">
        <v>0</v>
      </c>
      <c r="H416" s="20">
        <v>0.93</v>
      </c>
      <c r="I416" s="20">
        <v>0.09</v>
      </c>
      <c r="J416" s="20">
        <v>0.08</v>
      </c>
      <c r="K416" s="20">
        <v>1.3943000000000001</v>
      </c>
      <c r="L416" s="16"/>
      <c r="M416" s="16"/>
      <c r="N416" s="16"/>
      <c r="O416" s="16"/>
      <c r="P416" s="16"/>
      <c r="Q416" s="16"/>
      <c r="R416" s="16"/>
      <c r="S416" s="22"/>
      <c r="T416" s="190"/>
    </row>
    <row r="417" spans="1:20" ht="53.4" hidden="1" customHeight="1" thickBot="1">
      <c r="A417" s="58" t="str">
        <f t="shared" si="6"/>
        <v>bbb3</v>
      </c>
      <c r="B417" s="29" t="s">
        <v>23</v>
      </c>
      <c r="C417" s="29" t="s">
        <v>17</v>
      </c>
      <c r="D417" s="32" t="s">
        <v>116</v>
      </c>
      <c r="E417" s="20" t="s">
        <v>152</v>
      </c>
      <c r="F417" s="20">
        <v>0.28999999999999998</v>
      </c>
      <c r="G417" s="20">
        <v>0</v>
      </c>
      <c r="H417" s="20">
        <v>0.93</v>
      </c>
      <c r="I417" s="20">
        <v>0.09</v>
      </c>
      <c r="J417" s="20">
        <v>7.0000000000000007E-2</v>
      </c>
      <c r="K417" s="20">
        <v>1.3864000000000001</v>
      </c>
      <c r="L417" s="16"/>
      <c r="M417" s="16"/>
      <c r="N417" s="16"/>
      <c r="O417" s="16"/>
      <c r="P417" s="16"/>
      <c r="Q417" s="16"/>
      <c r="R417" s="16"/>
      <c r="S417" s="22"/>
      <c r="T417" s="190"/>
    </row>
    <row r="418" spans="1:20" ht="40.200000000000003" hidden="1" thickBot="1">
      <c r="A418" s="58" t="str">
        <f t="shared" si="6"/>
        <v>白兰3</v>
      </c>
      <c r="B418" s="29" t="s">
        <v>23</v>
      </c>
      <c r="C418" s="29" t="s">
        <v>17</v>
      </c>
      <c r="D418" s="32" t="s">
        <v>116</v>
      </c>
      <c r="E418" s="21" t="s">
        <v>153</v>
      </c>
      <c r="F418" s="20">
        <v>0.28999999999999998</v>
      </c>
      <c r="G418" s="20">
        <v>0</v>
      </c>
      <c r="H418" s="20">
        <v>0.93</v>
      </c>
      <c r="I418" s="20">
        <v>0.09</v>
      </c>
      <c r="J418" s="20">
        <v>0.06</v>
      </c>
      <c r="K418" s="20">
        <v>1.37</v>
      </c>
      <c r="L418" s="16"/>
      <c r="M418" s="16"/>
      <c r="N418" s="16"/>
      <c r="O418" s="16"/>
      <c r="P418" s="16"/>
      <c r="Q418" s="16"/>
      <c r="R418" s="16"/>
      <c r="S418" s="22"/>
      <c r="T418" s="190"/>
    </row>
    <row r="419" spans="1:20" ht="40.200000000000003" hidden="1" customHeight="1" thickBot="1">
      <c r="A419" s="58" t="str">
        <f t="shared" si="6"/>
        <v>1商</v>
      </c>
      <c r="B419" s="29" t="s">
        <v>23</v>
      </c>
      <c r="C419" s="29" t="s">
        <v>17</v>
      </c>
      <c r="D419" s="32" t="s">
        <v>155</v>
      </c>
      <c r="E419" s="20" t="s">
        <v>195</v>
      </c>
      <c r="F419" s="20">
        <v>0.27</v>
      </c>
      <c r="G419" s="20">
        <v>0.31</v>
      </c>
      <c r="H419" s="20">
        <v>3.5</v>
      </c>
      <c r="I419" s="20">
        <v>0.24</v>
      </c>
      <c r="J419" s="20">
        <v>0.23</v>
      </c>
      <c r="K419" s="20">
        <v>4.5381999999999998</v>
      </c>
      <c r="L419" s="16"/>
      <c r="M419" s="16"/>
      <c r="N419" s="16"/>
      <c r="O419" s="16"/>
      <c r="P419" s="16"/>
      <c r="Q419" s="16"/>
      <c r="R419" s="16"/>
      <c r="S419" s="22"/>
      <c r="T419" s="190"/>
    </row>
    <row r="420" spans="1:20" ht="27" hidden="1" customHeight="1" thickBot="1">
      <c r="A420" s="58" t="str">
        <f t="shared" si="6"/>
        <v>S2</v>
      </c>
      <c r="B420" s="29" t="s">
        <v>23</v>
      </c>
      <c r="C420" s="29" t="s">
        <v>17</v>
      </c>
      <c r="D420" s="32" t="s">
        <v>155</v>
      </c>
      <c r="E420" s="20" t="s">
        <v>156</v>
      </c>
      <c r="F420" s="20">
        <v>0.27</v>
      </c>
      <c r="G420" s="20">
        <v>0.28999999999999998</v>
      </c>
      <c r="H420" s="20">
        <v>3.5</v>
      </c>
      <c r="I420" s="20">
        <v>0.24</v>
      </c>
      <c r="J420" s="20">
        <v>0.18</v>
      </c>
      <c r="K420" s="20">
        <v>4.4706999999999999</v>
      </c>
      <c r="L420" s="16"/>
      <c r="M420" s="16"/>
      <c r="N420" s="16"/>
      <c r="O420" s="16"/>
      <c r="P420" s="16"/>
      <c r="Q420" s="16"/>
      <c r="R420" s="16"/>
      <c r="S420" s="22"/>
      <c r="T420" s="190"/>
    </row>
    <row r="421" spans="1:20" ht="40.200000000000003" hidden="1" customHeight="1" thickBot="1">
      <c r="A421" s="58" t="str">
        <f t="shared" si="6"/>
        <v>商琴2</v>
      </c>
      <c r="B421" s="29" t="s">
        <v>23</v>
      </c>
      <c r="C421" s="29" t="s">
        <v>17</v>
      </c>
      <c r="D421" s="32" t="s">
        <v>155</v>
      </c>
      <c r="E421" s="20" t="s">
        <v>157</v>
      </c>
      <c r="F421" s="20">
        <v>0.27</v>
      </c>
      <c r="G421" s="20">
        <v>0.69</v>
      </c>
      <c r="H421" s="20">
        <v>2.8</v>
      </c>
      <c r="I421" s="20">
        <v>0.24</v>
      </c>
      <c r="J421" s="20">
        <v>0.16</v>
      </c>
      <c r="K421" s="20">
        <v>4.1577000000000002</v>
      </c>
      <c r="L421" s="16"/>
      <c r="M421" s="16"/>
      <c r="N421" s="16"/>
      <c r="O421" s="16"/>
      <c r="P421" s="16"/>
      <c r="Q421" s="16"/>
      <c r="R421" s="16"/>
      <c r="S421" s="22"/>
      <c r="T421" s="190"/>
    </row>
    <row r="422" spans="1:20" ht="27" hidden="1" customHeight="1" thickBot="1">
      <c r="A422" s="58" t="str">
        <f t="shared" si="6"/>
        <v>22312</v>
      </c>
      <c r="B422" s="29" t="s">
        <v>23</v>
      </c>
      <c r="C422" s="29" t="s">
        <v>17</v>
      </c>
      <c r="D422" s="32" t="s">
        <v>155</v>
      </c>
      <c r="E422" s="20" t="s">
        <v>165</v>
      </c>
      <c r="F422" s="20">
        <v>0.27</v>
      </c>
      <c r="G422" s="20">
        <v>1.72</v>
      </c>
      <c r="H422" s="20">
        <v>1.26</v>
      </c>
      <c r="I422" s="20">
        <v>0.48</v>
      </c>
      <c r="J422" s="20">
        <v>0.15</v>
      </c>
      <c r="K422" s="20">
        <v>3.8767</v>
      </c>
      <c r="L422" s="16"/>
      <c r="M422" s="16"/>
      <c r="N422" s="16"/>
      <c r="O422" s="16"/>
      <c r="P422" s="16"/>
      <c r="Q422" s="16"/>
      <c r="R422" s="16"/>
      <c r="S422" s="22"/>
      <c r="T422" s="190"/>
    </row>
    <row r="423" spans="1:20" ht="27" hidden="1" customHeight="1" thickBot="1">
      <c r="A423" s="58" t="str">
        <f t="shared" si="6"/>
        <v>商务22</v>
      </c>
      <c r="B423" s="29" t="s">
        <v>23</v>
      </c>
      <c r="C423" s="29" t="s">
        <v>17</v>
      </c>
      <c r="D423" s="32" t="s">
        <v>155</v>
      </c>
      <c r="E423" s="20" t="s">
        <v>196</v>
      </c>
      <c r="F423" s="20">
        <v>0.27</v>
      </c>
      <c r="G423" s="20">
        <v>0.12</v>
      </c>
      <c r="H423" s="20">
        <v>2.8</v>
      </c>
      <c r="I423" s="20">
        <v>0.48</v>
      </c>
      <c r="J423" s="20">
        <v>0.2</v>
      </c>
      <c r="K423" s="20">
        <v>3.8586</v>
      </c>
      <c r="L423" s="16"/>
      <c r="M423" s="16"/>
      <c r="N423" s="16"/>
      <c r="O423" s="16"/>
      <c r="P423" s="16"/>
      <c r="Q423" s="16"/>
      <c r="R423" s="16"/>
      <c r="S423" s="22"/>
      <c r="T423" s="190"/>
    </row>
    <row r="424" spans="1:20" ht="40.200000000000003" hidden="1" customHeight="1" thickBot="1">
      <c r="A424" s="58" t="str">
        <f t="shared" si="6"/>
        <v>商物1</v>
      </c>
      <c r="B424" s="29" t="s">
        <v>23</v>
      </c>
      <c r="C424" s="29" t="s">
        <v>17</v>
      </c>
      <c r="D424" s="32" t="s">
        <v>155</v>
      </c>
      <c r="E424" s="20" t="s">
        <v>158</v>
      </c>
      <c r="F424" s="20">
        <v>0.27</v>
      </c>
      <c r="G424" s="20">
        <v>0.44</v>
      </c>
      <c r="H424" s="20">
        <v>2.8</v>
      </c>
      <c r="I424" s="20">
        <v>0.24</v>
      </c>
      <c r="J424" s="20">
        <v>0.06</v>
      </c>
      <c r="K424" s="20">
        <v>3.8026</v>
      </c>
      <c r="L424" s="16"/>
      <c r="M424" s="16"/>
      <c r="N424" s="16"/>
      <c r="O424" s="16"/>
      <c r="P424" s="16"/>
      <c r="Q424" s="16"/>
      <c r="R424" s="16"/>
      <c r="S424" s="22"/>
      <c r="T424" s="190"/>
    </row>
    <row r="425" spans="1:20" ht="40.200000000000003" hidden="1" customHeight="1" thickBot="1">
      <c r="A425" s="58" t="str">
        <f t="shared" si="6"/>
        <v>ss2</v>
      </c>
      <c r="B425" s="29" t="s">
        <v>23</v>
      </c>
      <c r="C425" s="29" t="s">
        <v>17</v>
      </c>
      <c r="D425" s="32" t="s">
        <v>155</v>
      </c>
      <c r="E425" s="20" t="s">
        <v>159</v>
      </c>
      <c r="F425" s="20">
        <v>0.27</v>
      </c>
      <c r="G425" s="20">
        <v>0.28999999999999998</v>
      </c>
      <c r="H425" s="20">
        <v>2.8</v>
      </c>
      <c r="I425" s="20">
        <v>0.24</v>
      </c>
      <c r="J425" s="20">
        <v>0.13</v>
      </c>
      <c r="K425" s="20">
        <v>3.7250000000000001</v>
      </c>
      <c r="L425" s="16"/>
      <c r="M425" s="16"/>
      <c r="N425" s="16"/>
      <c r="O425" s="16"/>
      <c r="P425" s="16"/>
      <c r="Q425" s="16"/>
      <c r="R425" s="16"/>
      <c r="S425" s="22"/>
      <c r="T425" s="190"/>
    </row>
    <row r="426" spans="1:20" ht="53.4" hidden="1" customHeight="1" thickBot="1">
      <c r="A426" s="58" t="str">
        <f t="shared" si="6"/>
        <v>SWWW2</v>
      </c>
      <c r="B426" s="29" t="s">
        <v>23</v>
      </c>
      <c r="C426" s="29" t="s">
        <v>17</v>
      </c>
      <c r="D426" s="32" t="s">
        <v>155</v>
      </c>
      <c r="E426" s="20" t="s">
        <v>197</v>
      </c>
      <c r="F426" s="20">
        <v>0.27</v>
      </c>
      <c r="G426" s="20">
        <v>0.22</v>
      </c>
      <c r="H426" s="20">
        <v>2.8</v>
      </c>
      <c r="I426" s="20">
        <v>0.24</v>
      </c>
      <c r="J426" s="20">
        <v>0.19</v>
      </c>
      <c r="K426" s="20">
        <v>3.7115</v>
      </c>
      <c r="L426" s="16"/>
      <c r="M426" s="16"/>
      <c r="N426" s="16"/>
      <c r="O426" s="16"/>
      <c r="P426" s="16"/>
      <c r="Q426" s="16"/>
      <c r="R426" s="16"/>
      <c r="S426" s="22"/>
      <c r="T426" s="190"/>
    </row>
    <row r="427" spans="1:20" ht="27" hidden="1" customHeight="1" thickBot="1">
      <c r="A427" s="58" t="str">
        <f t="shared" si="6"/>
        <v>商1</v>
      </c>
      <c r="B427" s="29" t="s">
        <v>23</v>
      </c>
      <c r="C427" s="29" t="s">
        <v>17</v>
      </c>
      <c r="D427" s="32" t="s">
        <v>155</v>
      </c>
      <c r="E427" s="20" t="s">
        <v>160</v>
      </c>
      <c r="F427" s="20">
        <v>0.27</v>
      </c>
      <c r="G427" s="20">
        <v>0.25</v>
      </c>
      <c r="H427" s="20">
        <v>2.8</v>
      </c>
      <c r="I427" s="20">
        <v>0.24</v>
      </c>
      <c r="J427" s="20">
        <v>0.11</v>
      </c>
      <c r="K427" s="20">
        <v>3.6663000000000001</v>
      </c>
      <c r="L427" s="16"/>
      <c r="M427" s="16"/>
      <c r="N427" s="16"/>
      <c r="O427" s="16"/>
      <c r="P427" s="16"/>
      <c r="Q427" s="16"/>
      <c r="R427" s="16"/>
      <c r="S427" s="22"/>
      <c r="T427" s="190"/>
    </row>
    <row r="428" spans="1:20" ht="40.200000000000003" hidden="1" customHeight="1" thickBot="1">
      <c r="A428" s="58" t="str">
        <f t="shared" si="6"/>
        <v>甲12</v>
      </c>
      <c r="B428" s="29" t="s">
        <v>23</v>
      </c>
      <c r="C428" s="29" t="s">
        <v>17</v>
      </c>
      <c r="D428" s="32" t="s">
        <v>155</v>
      </c>
      <c r="E428" s="20" t="s">
        <v>161</v>
      </c>
      <c r="F428" s="20">
        <v>0.27</v>
      </c>
      <c r="G428" s="20">
        <v>0.16</v>
      </c>
      <c r="H428" s="20">
        <v>2.8</v>
      </c>
      <c r="I428" s="20">
        <v>0.24</v>
      </c>
      <c r="J428" s="20">
        <v>0.14000000000000001</v>
      </c>
      <c r="K428" s="20">
        <v>3.6093000000000002</v>
      </c>
      <c r="L428" s="16"/>
      <c r="M428" s="16"/>
      <c r="N428" s="16"/>
      <c r="O428" s="16"/>
      <c r="P428" s="16"/>
      <c r="Q428" s="16"/>
      <c r="R428" s="16"/>
      <c r="S428" s="22"/>
      <c r="T428" s="190"/>
    </row>
    <row r="429" spans="1:20" ht="27" hidden="1" customHeight="1" thickBot="1">
      <c r="A429" s="58" t="str">
        <f t="shared" si="6"/>
        <v>商务A2</v>
      </c>
      <c r="B429" s="29" t="s">
        <v>23</v>
      </c>
      <c r="C429" s="29" t="s">
        <v>17</v>
      </c>
      <c r="D429" s="32" t="s">
        <v>155</v>
      </c>
      <c r="E429" s="20" t="s">
        <v>198</v>
      </c>
      <c r="F429" s="20">
        <v>0.27</v>
      </c>
      <c r="G429" s="20">
        <v>0.13</v>
      </c>
      <c r="H429" s="20">
        <v>2.8</v>
      </c>
      <c r="I429" s="20">
        <v>0.24</v>
      </c>
      <c r="J429" s="20">
        <v>0.16</v>
      </c>
      <c r="K429" s="20">
        <v>3.5996999999999999</v>
      </c>
      <c r="L429" s="16"/>
      <c r="M429" s="16"/>
      <c r="N429" s="16"/>
      <c r="O429" s="16"/>
      <c r="P429" s="16"/>
      <c r="Q429" s="16"/>
      <c r="R429" s="16"/>
      <c r="S429" s="22"/>
      <c r="T429" s="190"/>
    </row>
    <row r="430" spans="1:20" ht="40.200000000000003" hidden="1" customHeight="1" thickBot="1">
      <c r="A430" s="58" t="str">
        <f t="shared" si="6"/>
        <v>商商2</v>
      </c>
      <c r="B430" s="29" t="s">
        <v>23</v>
      </c>
      <c r="C430" s="29" t="s">
        <v>17</v>
      </c>
      <c r="D430" s="32" t="s">
        <v>155</v>
      </c>
      <c r="E430" s="20" t="s">
        <v>162</v>
      </c>
      <c r="F430" s="20">
        <v>0.27</v>
      </c>
      <c r="G430" s="20">
        <v>0.2</v>
      </c>
      <c r="H430" s="20">
        <v>2.8</v>
      </c>
      <c r="I430" s="20">
        <v>0.24</v>
      </c>
      <c r="J430" s="20">
        <v>7.0000000000000007E-2</v>
      </c>
      <c r="K430" s="20">
        <v>3.5735000000000001</v>
      </c>
      <c r="L430" s="16"/>
      <c r="M430" s="16"/>
      <c r="N430" s="16"/>
      <c r="O430" s="16"/>
      <c r="P430" s="16"/>
      <c r="Q430" s="16"/>
      <c r="R430" s="16"/>
      <c r="S430" s="22"/>
      <c r="T430" s="190"/>
    </row>
    <row r="431" spans="1:20" ht="27" hidden="1" customHeight="1" thickBot="1">
      <c r="A431" s="58" t="str">
        <f t="shared" si="6"/>
        <v>商务B</v>
      </c>
      <c r="B431" s="29" t="s">
        <v>23</v>
      </c>
      <c r="C431" s="29" t="s">
        <v>17</v>
      </c>
      <c r="D431" s="32" t="s">
        <v>155</v>
      </c>
      <c r="E431" s="20" t="s">
        <v>199</v>
      </c>
      <c r="F431" s="20">
        <v>0.27</v>
      </c>
      <c r="G431" s="20">
        <v>0</v>
      </c>
      <c r="H431" s="20">
        <v>2.8</v>
      </c>
      <c r="I431" s="20">
        <v>0.24</v>
      </c>
      <c r="J431" s="20">
        <v>0.17</v>
      </c>
      <c r="K431" s="20">
        <v>3.4710000000000001</v>
      </c>
      <c r="L431" s="16"/>
      <c r="M431" s="16"/>
      <c r="N431" s="16"/>
      <c r="O431" s="16"/>
      <c r="P431" s="16"/>
      <c r="Q431" s="16"/>
      <c r="R431" s="16"/>
      <c r="S431" s="22"/>
      <c r="T431" s="190"/>
    </row>
    <row r="432" spans="1:20" ht="40.200000000000003" hidden="1" customHeight="1" thickBot="1">
      <c r="A432" s="58" t="str">
        <f t="shared" si="6"/>
        <v>商务222</v>
      </c>
      <c r="B432" s="29" t="s">
        <v>23</v>
      </c>
      <c r="C432" s="29" t="s">
        <v>17</v>
      </c>
      <c r="D432" s="32" t="s">
        <v>155</v>
      </c>
      <c r="E432" s="20" t="s">
        <v>163</v>
      </c>
      <c r="F432" s="20">
        <v>0.27</v>
      </c>
      <c r="G432" s="20">
        <v>0.02</v>
      </c>
      <c r="H432" s="20">
        <v>2.8</v>
      </c>
      <c r="I432" s="20">
        <v>0.24</v>
      </c>
      <c r="J432" s="20">
        <v>0.13</v>
      </c>
      <c r="K432" s="20">
        <v>3.4544000000000001</v>
      </c>
      <c r="L432" s="16"/>
      <c r="M432" s="16"/>
      <c r="N432" s="16"/>
      <c r="O432" s="16"/>
      <c r="P432" s="16"/>
      <c r="Q432" s="16"/>
      <c r="R432" s="16"/>
      <c r="S432" s="22"/>
      <c r="T432" s="190"/>
    </row>
    <row r="433" spans="1:20" ht="53.4" hidden="1" customHeight="1" thickBot="1">
      <c r="A433" s="58" t="str">
        <f t="shared" si="6"/>
        <v>商二</v>
      </c>
      <c r="B433" s="29" t="s">
        <v>23</v>
      </c>
      <c r="C433" s="29" t="s">
        <v>17</v>
      </c>
      <c r="D433" s="32" t="s">
        <v>155</v>
      </c>
      <c r="E433" s="20" t="s">
        <v>164</v>
      </c>
      <c r="F433" s="20">
        <v>0.27</v>
      </c>
      <c r="G433" s="20">
        <v>0</v>
      </c>
      <c r="H433" s="20">
        <v>2.8</v>
      </c>
      <c r="I433" s="20">
        <v>0.24</v>
      </c>
      <c r="J433" s="20">
        <v>0.14000000000000001</v>
      </c>
      <c r="K433" s="20">
        <v>3.4418000000000002</v>
      </c>
      <c r="L433" s="16"/>
      <c r="M433" s="16"/>
      <c r="N433" s="16"/>
      <c r="O433" s="16"/>
      <c r="P433" s="16"/>
      <c r="Q433" s="16"/>
      <c r="R433" s="16"/>
      <c r="S433" s="22"/>
      <c r="T433" s="190"/>
    </row>
    <row r="434" spans="1:20" ht="27" hidden="1" customHeight="1" thickBot="1">
      <c r="A434" s="58" t="str">
        <f t="shared" si="6"/>
        <v>商113</v>
      </c>
      <c r="B434" s="29" t="s">
        <v>23</v>
      </c>
      <c r="C434" s="29" t="s">
        <v>17</v>
      </c>
      <c r="D434" s="32" t="s">
        <v>155</v>
      </c>
      <c r="E434" s="20" t="s">
        <v>166</v>
      </c>
      <c r="F434" s="20">
        <v>0.28999999999999998</v>
      </c>
      <c r="G434" s="20">
        <v>1.44</v>
      </c>
      <c r="H434" s="20">
        <v>0.84</v>
      </c>
      <c r="I434" s="20">
        <v>0.48</v>
      </c>
      <c r="J434" s="20">
        <v>0.16</v>
      </c>
      <c r="K434" s="20">
        <v>3.2105000000000001</v>
      </c>
      <c r="L434" s="16"/>
      <c r="M434" s="16"/>
      <c r="N434" s="16"/>
      <c r="O434" s="16"/>
      <c r="P434" s="16"/>
      <c r="Q434" s="16"/>
      <c r="R434" s="16"/>
      <c r="S434" s="22"/>
      <c r="T434" s="190"/>
    </row>
    <row r="435" spans="1:20" ht="40.200000000000003" hidden="1" customHeight="1" thickBot="1">
      <c r="A435" s="58" t="str">
        <f t="shared" si="6"/>
        <v>1商务</v>
      </c>
      <c r="B435" s="29" t="s">
        <v>23</v>
      </c>
      <c r="C435" s="29" t="s">
        <v>17</v>
      </c>
      <c r="D435" s="32" t="s">
        <v>155</v>
      </c>
      <c r="E435" s="20" t="s">
        <v>200</v>
      </c>
      <c r="F435" s="20">
        <v>0.27</v>
      </c>
      <c r="G435" s="20">
        <v>0.8</v>
      </c>
      <c r="H435" s="20">
        <v>0.84</v>
      </c>
      <c r="I435" s="20">
        <v>0.24</v>
      </c>
      <c r="J435" s="20">
        <v>0.14000000000000001</v>
      </c>
      <c r="K435" s="20">
        <v>2.2843</v>
      </c>
      <c r="L435" s="16"/>
      <c r="M435" s="16"/>
      <c r="N435" s="16"/>
      <c r="O435" s="16"/>
      <c r="P435" s="16"/>
      <c r="Q435" s="16"/>
      <c r="R435" s="16"/>
      <c r="S435" s="22"/>
      <c r="T435" s="190"/>
    </row>
    <row r="436" spans="1:20" ht="40.200000000000003" hidden="1" customHeight="1" thickBot="1">
      <c r="A436" s="58" t="str">
        <f t="shared" si="6"/>
        <v>SW1</v>
      </c>
      <c r="B436" s="29" t="s">
        <v>23</v>
      </c>
      <c r="C436" s="29" t="s">
        <v>17</v>
      </c>
      <c r="D436" s="32" t="s">
        <v>155</v>
      </c>
      <c r="E436" s="20" t="s">
        <v>176</v>
      </c>
      <c r="F436" s="20">
        <v>0.27</v>
      </c>
      <c r="G436" s="20">
        <v>0.43</v>
      </c>
      <c r="H436" s="20">
        <v>0.84</v>
      </c>
      <c r="I436" s="20">
        <v>0.48</v>
      </c>
      <c r="J436" s="20">
        <v>0.14000000000000001</v>
      </c>
      <c r="K436" s="20">
        <v>2.1564999999999999</v>
      </c>
      <c r="L436" s="16"/>
      <c r="M436" s="16"/>
      <c r="N436" s="16"/>
      <c r="O436" s="16"/>
      <c r="P436" s="16"/>
      <c r="Q436" s="16"/>
      <c r="R436" s="16"/>
      <c r="S436" s="22"/>
      <c r="T436" s="190"/>
    </row>
    <row r="437" spans="1:20" ht="40.200000000000003" hidden="1" customHeight="1" thickBot="1">
      <c r="A437" s="58" t="str">
        <f t="shared" si="6"/>
        <v>商商1</v>
      </c>
      <c r="B437" s="29" t="s">
        <v>23</v>
      </c>
      <c r="C437" s="29" t="s">
        <v>17</v>
      </c>
      <c r="D437" s="32" t="s">
        <v>155</v>
      </c>
      <c r="E437" s="20" t="s">
        <v>167</v>
      </c>
      <c r="F437" s="20">
        <v>0.27</v>
      </c>
      <c r="G437" s="20">
        <v>0.63</v>
      </c>
      <c r="H437" s="20">
        <v>0.84</v>
      </c>
      <c r="I437" s="20">
        <v>0.24</v>
      </c>
      <c r="J437" s="20">
        <v>0.14000000000000001</v>
      </c>
      <c r="K437" s="20">
        <v>2.1154000000000002</v>
      </c>
      <c r="L437" s="16"/>
      <c r="M437" s="16"/>
      <c r="N437" s="16"/>
      <c r="O437" s="16"/>
      <c r="P437" s="16"/>
      <c r="Q437" s="16"/>
      <c r="R437" s="16"/>
      <c r="S437" s="22"/>
      <c r="T437" s="190"/>
    </row>
    <row r="438" spans="1:20" ht="53.4" hidden="1" customHeight="1" thickBot="1">
      <c r="A438" s="58" t="str">
        <f t="shared" si="6"/>
        <v>sw113</v>
      </c>
      <c r="B438" s="29" t="s">
        <v>23</v>
      </c>
      <c r="C438" s="29" t="s">
        <v>17</v>
      </c>
      <c r="D438" s="32" t="s">
        <v>155</v>
      </c>
      <c r="E438" s="20" t="s">
        <v>168</v>
      </c>
      <c r="F438" s="20">
        <v>0.27</v>
      </c>
      <c r="G438" s="20">
        <v>0.63</v>
      </c>
      <c r="H438" s="20">
        <v>0.84</v>
      </c>
      <c r="I438" s="20">
        <v>0.24</v>
      </c>
      <c r="J438" s="20">
        <v>0.13</v>
      </c>
      <c r="K438" s="20">
        <v>2.1089000000000002</v>
      </c>
      <c r="L438" s="16"/>
      <c r="M438" s="16"/>
      <c r="N438" s="16"/>
      <c r="O438" s="16"/>
      <c r="P438" s="16"/>
      <c r="Q438" s="16"/>
      <c r="R438" s="16"/>
      <c r="S438" s="22"/>
      <c r="T438" s="190"/>
    </row>
    <row r="439" spans="1:20" ht="53.4" hidden="1" customHeight="1" thickBot="1">
      <c r="A439" s="58" t="str">
        <f t="shared" si="6"/>
        <v>商一</v>
      </c>
      <c r="B439" s="29" t="s">
        <v>23</v>
      </c>
      <c r="C439" s="29" t="s">
        <v>17</v>
      </c>
      <c r="D439" s="32" t="s">
        <v>155</v>
      </c>
      <c r="E439" s="20" t="s">
        <v>169</v>
      </c>
      <c r="F439" s="20">
        <v>0.27</v>
      </c>
      <c r="G439" s="20">
        <v>0.56999999999999995</v>
      </c>
      <c r="H439" s="20">
        <v>0.84</v>
      </c>
      <c r="I439" s="20">
        <v>0.24</v>
      </c>
      <c r="J439" s="20">
        <v>0.12</v>
      </c>
      <c r="K439" s="20">
        <v>2.0335999999999999</v>
      </c>
      <c r="L439" s="16"/>
      <c r="M439" s="16"/>
      <c r="N439" s="16"/>
      <c r="O439" s="16"/>
      <c r="P439" s="16"/>
      <c r="Q439" s="16"/>
      <c r="R439" s="16"/>
      <c r="S439" s="22"/>
      <c r="T439" s="190"/>
    </row>
    <row r="440" spans="1:20" ht="40.200000000000003" hidden="1" customHeight="1" thickBot="1">
      <c r="A440" s="58" t="str">
        <f t="shared" si="6"/>
        <v>商务01</v>
      </c>
      <c r="B440" s="29" t="s">
        <v>23</v>
      </c>
      <c r="C440" s="29" t="s">
        <v>17</v>
      </c>
      <c r="D440" s="32" t="s">
        <v>155</v>
      </c>
      <c r="E440" s="20" t="s">
        <v>170</v>
      </c>
      <c r="F440" s="20">
        <v>0.27</v>
      </c>
      <c r="G440" s="20">
        <v>0.55000000000000004</v>
      </c>
      <c r="H440" s="20">
        <v>0.84</v>
      </c>
      <c r="I440" s="20">
        <v>0.24</v>
      </c>
      <c r="J440" s="20">
        <v>0.13</v>
      </c>
      <c r="K440" s="20">
        <v>2.0217999999999998</v>
      </c>
      <c r="L440" s="16"/>
      <c r="M440" s="16"/>
      <c r="N440" s="16"/>
      <c r="O440" s="16"/>
      <c r="P440" s="16"/>
      <c r="Q440" s="16"/>
      <c r="R440" s="16"/>
      <c r="S440" s="22"/>
      <c r="T440" s="190"/>
    </row>
    <row r="441" spans="1:20" ht="27" hidden="1" customHeight="1" thickBot="1">
      <c r="A441" s="58" t="str">
        <f t="shared" si="6"/>
        <v>商务11</v>
      </c>
      <c r="B441" s="29" t="s">
        <v>23</v>
      </c>
      <c r="C441" s="29" t="s">
        <v>17</v>
      </c>
      <c r="D441" s="32" t="s">
        <v>155</v>
      </c>
      <c r="E441" s="20" t="s">
        <v>201</v>
      </c>
      <c r="F441" s="20">
        <v>0.27</v>
      </c>
      <c r="G441" s="20">
        <v>0.28999999999999998</v>
      </c>
      <c r="H441" s="20">
        <v>0.84</v>
      </c>
      <c r="I441" s="20">
        <v>0.48</v>
      </c>
      <c r="J441" s="20">
        <v>0.15</v>
      </c>
      <c r="K441" s="20">
        <v>2.0209999999999999</v>
      </c>
      <c r="L441" s="16"/>
      <c r="M441" s="16"/>
      <c r="N441" s="16"/>
      <c r="O441" s="16"/>
      <c r="P441" s="16"/>
      <c r="Q441" s="16"/>
      <c r="R441" s="16"/>
      <c r="S441" s="22"/>
      <c r="T441" s="190"/>
    </row>
    <row r="442" spans="1:20" ht="53.4" hidden="1" customHeight="1" thickBot="1">
      <c r="A442" s="58" t="str">
        <f t="shared" si="6"/>
        <v>sss1</v>
      </c>
      <c r="B442" s="29" t="s">
        <v>23</v>
      </c>
      <c r="C442" s="29" t="s">
        <v>17</v>
      </c>
      <c r="D442" s="32" t="s">
        <v>155</v>
      </c>
      <c r="E442" s="20" t="s">
        <v>171</v>
      </c>
      <c r="F442" s="20">
        <v>0.27</v>
      </c>
      <c r="G442" s="20">
        <v>0.52</v>
      </c>
      <c r="H442" s="20">
        <v>0.84</v>
      </c>
      <c r="I442" s="20">
        <v>0.24</v>
      </c>
      <c r="J442" s="20">
        <v>0.14000000000000001</v>
      </c>
      <c r="K442" s="20">
        <v>2.0095999999999998</v>
      </c>
      <c r="L442" s="16"/>
      <c r="M442" s="16"/>
      <c r="N442" s="16"/>
      <c r="O442" s="16"/>
      <c r="P442" s="16"/>
      <c r="Q442" s="16"/>
      <c r="R442" s="16"/>
      <c r="S442" s="22"/>
      <c r="T442" s="190"/>
    </row>
    <row r="443" spans="1:20" ht="40.200000000000003" hidden="1" customHeight="1" thickBot="1">
      <c r="A443" s="58" t="str">
        <f t="shared" si="6"/>
        <v>甲11</v>
      </c>
      <c r="B443" s="29" t="s">
        <v>23</v>
      </c>
      <c r="C443" s="29" t="s">
        <v>17</v>
      </c>
      <c r="D443" s="32" t="s">
        <v>155</v>
      </c>
      <c r="E443" s="20" t="s">
        <v>172</v>
      </c>
      <c r="F443" s="20">
        <v>0.27</v>
      </c>
      <c r="G443" s="20">
        <v>0.52</v>
      </c>
      <c r="H443" s="20">
        <v>0.84</v>
      </c>
      <c r="I443" s="20">
        <v>0.24</v>
      </c>
      <c r="J443" s="20">
        <v>0.13</v>
      </c>
      <c r="K443" s="20">
        <v>2.0055999999999998</v>
      </c>
      <c r="L443" s="16"/>
      <c r="M443" s="16"/>
      <c r="N443" s="16"/>
      <c r="O443" s="16"/>
      <c r="P443" s="16"/>
      <c r="Q443" s="16"/>
      <c r="R443" s="16"/>
      <c r="S443" s="22"/>
      <c r="T443" s="190"/>
    </row>
    <row r="444" spans="1:20" ht="40.200000000000003" thickBot="1">
      <c r="A444" s="58" t="str">
        <f t="shared" si="6"/>
        <v>商梅1</v>
      </c>
      <c r="B444" s="29" t="s">
        <v>23</v>
      </c>
      <c r="C444" s="29" t="s">
        <v>17</v>
      </c>
      <c r="D444" s="32" t="s">
        <v>155</v>
      </c>
      <c r="E444" s="21" t="s">
        <v>173</v>
      </c>
      <c r="F444" s="20">
        <v>0.27</v>
      </c>
      <c r="G444" s="20">
        <v>0.51</v>
      </c>
      <c r="H444" s="20">
        <v>0.84</v>
      </c>
      <c r="I444" s="20">
        <v>0.24</v>
      </c>
      <c r="J444" s="20">
        <v>0.14000000000000001</v>
      </c>
      <c r="K444" s="20">
        <v>1.9966999999999999</v>
      </c>
      <c r="L444" s="16"/>
      <c r="M444" s="16"/>
      <c r="N444" s="16"/>
      <c r="O444" s="16"/>
      <c r="P444" s="16"/>
      <c r="Q444" s="16"/>
      <c r="R444" s="16"/>
      <c r="S444" s="22"/>
      <c r="T444" s="190"/>
    </row>
    <row r="445" spans="1:20" ht="27" hidden="1" customHeight="1" thickBot="1">
      <c r="A445" s="58" t="str">
        <f t="shared" si="6"/>
        <v>S1</v>
      </c>
      <c r="B445" s="29" t="s">
        <v>23</v>
      </c>
      <c r="C445" s="29" t="s">
        <v>17</v>
      </c>
      <c r="D445" s="32" t="s">
        <v>155</v>
      </c>
      <c r="E445" s="20" t="s">
        <v>174</v>
      </c>
      <c r="F445" s="20">
        <v>0.27</v>
      </c>
      <c r="G445" s="20">
        <v>0.51</v>
      </c>
      <c r="H445" s="20">
        <v>0.84</v>
      </c>
      <c r="I445" s="20">
        <v>0.24</v>
      </c>
      <c r="J445" s="20">
        <v>0.13</v>
      </c>
      <c r="K445" s="20">
        <v>1.9893000000000001</v>
      </c>
      <c r="L445" s="16"/>
      <c r="M445" s="16"/>
      <c r="N445" s="16"/>
      <c r="O445" s="16"/>
      <c r="P445" s="16"/>
      <c r="Q445" s="16"/>
      <c r="R445" s="16"/>
      <c r="S445" s="22"/>
      <c r="T445" s="190"/>
    </row>
    <row r="446" spans="1:20" ht="53.4" hidden="1" customHeight="1" thickBot="1">
      <c r="A446" s="58" t="str">
        <f t="shared" si="6"/>
        <v>商务S1</v>
      </c>
      <c r="B446" s="29" t="s">
        <v>23</v>
      </c>
      <c r="C446" s="29" t="s">
        <v>17</v>
      </c>
      <c r="D446" s="32" t="s">
        <v>155</v>
      </c>
      <c r="E446" s="20" t="s">
        <v>175</v>
      </c>
      <c r="F446" s="20">
        <v>0.27</v>
      </c>
      <c r="G446" s="20">
        <v>0.45</v>
      </c>
      <c r="H446" s="20">
        <v>0.84</v>
      </c>
      <c r="I446" s="20">
        <v>0.24</v>
      </c>
      <c r="J446" s="20">
        <v>0.14000000000000001</v>
      </c>
      <c r="K446" s="20">
        <v>1.9331</v>
      </c>
      <c r="L446" s="16"/>
      <c r="M446" s="16"/>
      <c r="N446" s="16"/>
      <c r="O446" s="16"/>
      <c r="P446" s="16"/>
      <c r="Q446" s="16"/>
      <c r="R446" s="16"/>
      <c r="S446" s="22"/>
      <c r="T446" s="190"/>
    </row>
    <row r="447" spans="1:20" ht="27" hidden="1" customHeight="1" thickBot="1">
      <c r="A447" s="58" t="str">
        <f t="shared" si="6"/>
        <v>商务A</v>
      </c>
      <c r="B447" s="29" t="s">
        <v>23</v>
      </c>
      <c r="C447" s="29" t="s">
        <v>17</v>
      </c>
      <c r="D447" s="32" t="s">
        <v>155</v>
      </c>
      <c r="E447" s="20" t="s">
        <v>202</v>
      </c>
      <c r="F447" s="20">
        <v>0.27</v>
      </c>
      <c r="G447" s="20">
        <v>0.35</v>
      </c>
      <c r="H447" s="20">
        <v>0.84</v>
      </c>
      <c r="I447" s="20">
        <v>0.24</v>
      </c>
      <c r="J447" s="20">
        <v>0.13</v>
      </c>
      <c r="K447" s="20">
        <v>1.829</v>
      </c>
      <c r="L447" s="16"/>
      <c r="M447" s="16"/>
      <c r="N447" s="16"/>
      <c r="O447" s="16"/>
      <c r="P447" s="16"/>
      <c r="Q447" s="16"/>
      <c r="R447" s="16"/>
      <c r="S447" s="22"/>
      <c r="T447" s="190"/>
    </row>
    <row r="448" spans="1:20" ht="40.200000000000003" hidden="1" customHeight="1" thickBot="1">
      <c r="A448" s="58" t="str">
        <f t="shared" si="6"/>
        <v>商琴1</v>
      </c>
      <c r="B448" s="29" t="s">
        <v>23</v>
      </c>
      <c r="C448" s="29" t="s">
        <v>17</v>
      </c>
      <c r="D448" s="32" t="s">
        <v>155</v>
      </c>
      <c r="E448" s="20" t="s">
        <v>177</v>
      </c>
      <c r="F448" s="20">
        <v>0.27</v>
      </c>
      <c r="G448" s="20">
        <v>0.35</v>
      </c>
      <c r="H448" s="20">
        <v>0.84</v>
      </c>
      <c r="I448" s="20">
        <v>0.24</v>
      </c>
      <c r="J448" s="20">
        <v>0.12</v>
      </c>
      <c r="K448" s="20">
        <v>1.8163</v>
      </c>
      <c r="L448" s="16"/>
      <c r="M448" s="16"/>
      <c r="N448" s="16"/>
      <c r="O448" s="16"/>
      <c r="P448" s="16"/>
      <c r="Q448" s="16"/>
      <c r="R448" s="16"/>
      <c r="S448" s="22"/>
      <c r="T448" s="190"/>
    </row>
    <row r="449" spans="1:20" ht="40.200000000000003" hidden="1" customHeight="1" thickBot="1">
      <c r="A449" s="58" t="str">
        <f t="shared" si="6"/>
        <v>商务111</v>
      </c>
      <c r="B449" s="29" t="s">
        <v>23</v>
      </c>
      <c r="C449" s="29" t="s">
        <v>17</v>
      </c>
      <c r="D449" s="32" t="s">
        <v>155</v>
      </c>
      <c r="E449" s="20" t="s">
        <v>178</v>
      </c>
      <c r="F449" s="20">
        <v>0.27</v>
      </c>
      <c r="G449" s="20">
        <v>0.15</v>
      </c>
      <c r="H449" s="20">
        <v>0.84</v>
      </c>
      <c r="I449" s="20">
        <v>0.24</v>
      </c>
      <c r="J449" s="20">
        <v>0.11</v>
      </c>
      <c r="K449" s="20">
        <v>1.6133</v>
      </c>
      <c r="L449" s="16"/>
      <c r="M449" s="16"/>
      <c r="N449" s="16"/>
      <c r="O449" s="16"/>
      <c r="P449" s="16"/>
      <c r="Q449" s="16"/>
      <c r="R449" s="16"/>
      <c r="S449" s="22"/>
      <c r="T449" s="190"/>
    </row>
    <row r="450" spans="1:20" ht="40.200000000000003" hidden="1" customHeight="1" thickBot="1">
      <c r="A450" s="58" t="str">
        <f t="shared" si="6"/>
        <v>商务one</v>
      </c>
      <c r="B450" s="29" t="s">
        <v>23</v>
      </c>
      <c r="C450" s="29" t="s">
        <v>17</v>
      </c>
      <c r="D450" s="32" t="s">
        <v>155</v>
      </c>
      <c r="E450" s="20" t="s">
        <v>179</v>
      </c>
      <c r="F450" s="20">
        <v>0.27</v>
      </c>
      <c r="G450" s="20">
        <v>0.14000000000000001</v>
      </c>
      <c r="H450" s="20">
        <v>0.84</v>
      </c>
      <c r="I450" s="20">
        <v>0.24</v>
      </c>
      <c r="J450" s="20">
        <v>0.13</v>
      </c>
      <c r="K450" s="20">
        <v>1.6107</v>
      </c>
      <c r="L450" s="16"/>
      <c r="M450" s="16"/>
      <c r="N450" s="16"/>
      <c r="O450" s="16"/>
      <c r="P450" s="16"/>
      <c r="Q450" s="16"/>
      <c r="R450" s="16"/>
      <c r="S450" s="22"/>
      <c r="T450" s="190"/>
    </row>
    <row r="451" spans="1:20" ht="40.200000000000003" hidden="1" customHeight="1" thickBot="1">
      <c r="A451" s="58" t="str">
        <f t="shared" si="6"/>
        <v>ss1</v>
      </c>
      <c r="B451" s="29" t="s">
        <v>23</v>
      </c>
      <c r="C451" s="29" t="s">
        <v>17</v>
      </c>
      <c r="D451" s="32" t="s">
        <v>155</v>
      </c>
      <c r="E451" s="20" t="s">
        <v>180</v>
      </c>
      <c r="F451" s="20">
        <v>0.27</v>
      </c>
      <c r="G451" s="20">
        <v>0.13</v>
      </c>
      <c r="H451" s="20">
        <v>0.84</v>
      </c>
      <c r="I451" s="20">
        <v>0.24</v>
      </c>
      <c r="J451" s="20">
        <v>0.11</v>
      </c>
      <c r="K451" s="20">
        <v>1.5829</v>
      </c>
      <c r="L451" s="16"/>
      <c r="M451" s="16"/>
      <c r="N451" s="16"/>
      <c r="O451" s="16"/>
      <c r="P451" s="16"/>
      <c r="Q451" s="16"/>
      <c r="R451" s="16"/>
      <c r="S451" s="22"/>
      <c r="T451" s="190"/>
    </row>
    <row r="452" spans="1:20" ht="53.4" hidden="1" customHeight="1" thickBot="1">
      <c r="A452" s="58" t="str">
        <f t="shared" si="6"/>
        <v>SWWW1</v>
      </c>
      <c r="B452" s="29" t="s">
        <v>23</v>
      </c>
      <c r="C452" s="29" t="s">
        <v>17</v>
      </c>
      <c r="D452" s="32" t="s">
        <v>155</v>
      </c>
      <c r="E452" s="20" t="s">
        <v>203</v>
      </c>
      <c r="F452" s="20">
        <v>0.27</v>
      </c>
      <c r="G452" s="20">
        <v>0.06</v>
      </c>
      <c r="H452" s="20">
        <v>0.84</v>
      </c>
      <c r="I452" s="20">
        <v>0.24</v>
      </c>
      <c r="J452" s="20">
        <v>0.14000000000000001</v>
      </c>
      <c r="K452" s="20">
        <v>1.5528</v>
      </c>
      <c r="L452" s="16"/>
      <c r="M452" s="16"/>
      <c r="N452" s="16"/>
      <c r="O452" s="16"/>
      <c r="P452" s="16"/>
      <c r="Q452" s="16"/>
      <c r="R452" s="16"/>
      <c r="S452" s="22"/>
      <c r="T452" s="190"/>
    </row>
    <row r="453" spans="1:20" ht="27" hidden="1" customHeight="1" thickBot="1">
      <c r="A453" s="58" t="str">
        <f t="shared" si="6"/>
        <v>商2</v>
      </c>
      <c r="B453" s="29" t="s">
        <v>23</v>
      </c>
      <c r="C453" s="29" t="s">
        <v>17</v>
      </c>
      <c r="D453" s="32" t="s">
        <v>155</v>
      </c>
      <c r="E453" s="20" t="s">
        <v>181</v>
      </c>
      <c r="F453" s="20">
        <v>0.27</v>
      </c>
      <c r="G453" s="20">
        <v>0</v>
      </c>
      <c r="H453" s="20">
        <v>0.84</v>
      </c>
      <c r="I453" s="20">
        <v>0.24</v>
      </c>
      <c r="J453" s="20">
        <v>0.09</v>
      </c>
      <c r="K453" s="20">
        <v>1.4359999999999999</v>
      </c>
      <c r="L453" s="16"/>
      <c r="M453" s="16"/>
      <c r="N453" s="16"/>
      <c r="O453" s="16"/>
      <c r="P453" s="16"/>
      <c r="Q453" s="16"/>
      <c r="R453" s="16"/>
      <c r="S453" s="22"/>
      <c r="T453" s="190"/>
    </row>
    <row r="454" spans="1:20" ht="27" hidden="1" customHeight="1" thickBot="1">
      <c r="A454" s="58" t="str">
        <f t="shared" si="6"/>
        <v>商务A1</v>
      </c>
      <c r="B454" s="29" t="s">
        <v>23</v>
      </c>
      <c r="C454" s="29" t="s">
        <v>17</v>
      </c>
      <c r="D454" s="32" t="s">
        <v>155</v>
      </c>
      <c r="E454" s="20" t="s">
        <v>204</v>
      </c>
      <c r="F454" s="20">
        <v>0.27</v>
      </c>
      <c r="G454" s="20">
        <v>0.01</v>
      </c>
      <c r="H454" s="20">
        <v>0.84</v>
      </c>
      <c r="I454" s="20">
        <v>0.24</v>
      </c>
      <c r="J454" s="20">
        <v>0.05</v>
      </c>
      <c r="K454" s="20">
        <v>1.4113</v>
      </c>
      <c r="L454" s="16"/>
      <c r="M454" s="16"/>
      <c r="N454" s="16"/>
      <c r="O454" s="16"/>
      <c r="P454" s="16"/>
      <c r="Q454" s="16"/>
      <c r="R454" s="16"/>
      <c r="S454" s="22"/>
      <c r="T454" s="190"/>
    </row>
    <row r="455" spans="1:20" ht="40.200000000000003" hidden="1" customHeight="1" thickBot="1">
      <c r="A455" s="58" t="str">
        <f t="shared" si="6"/>
        <v>2商</v>
      </c>
      <c r="B455" s="29" t="s">
        <v>23</v>
      </c>
      <c r="C455" s="29" t="s">
        <v>17</v>
      </c>
      <c r="D455" s="32" t="s">
        <v>155</v>
      </c>
      <c r="E455" s="20" t="s">
        <v>205</v>
      </c>
      <c r="F455" s="20">
        <v>0.27</v>
      </c>
      <c r="G455" s="20">
        <v>0</v>
      </c>
      <c r="H455" s="20">
        <v>0.56000000000000005</v>
      </c>
      <c r="I455" s="20">
        <v>0.24</v>
      </c>
      <c r="J455" s="20">
        <v>0.1</v>
      </c>
      <c r="K455" s="20">
        <v>1.1634</v>
      </c>
      <c r="L455" s="16"/>
      <c r="M455" s="16"/>
      <c r="N455" s="16"/>
      <c r="O455" s="16"/>
      <c r="P455" s="16"/>
      <c r="Q455" s="16"/>
      <c r="R455" s="16"/>
      <c r="S455" s="22"/>
      <c r="T455" s="190"/>
    </row>
    <row r="456" spans="1:20" ht="27" hidden="1" customHeight="1" thickBot="1">
      <c r="A456" s="58" t="str">
        <f t="shared" si="6"/>
        <v>老112</v>
      </c>
      <c r="B456" s="29" t="s">
        <v>24</v>
      </c>
      <c r="C456" s="29" t="s">
        <v>17</v>
      </c>
      <c r="D456" s="31" t="s">
        <v>38</v>
      </c>
      <c r="E456" s="20" t="s">
        <v>39</v>
      </c>
      <c r="F456" s="20">
        <v>1.78</v>
      </c>
      <c r="G456" s="20">
        <v>1.99</v>
      </c>
      <c r="H456" s="20">
        <v>0.79</v>
      </c>
      <c r="I456" s="20">
        <v>0.62</v>
      </c>
      <c r="J456" s="20">
        <v>0.3</v>
      </c>
      <c r="K456" s="20">
        <v>5.4820000000000002</v>
      </c>
      <c r="L456" s="16"/>
      <c r="M456" s="16"/>
      <c r="N456" s="16"/>
      <c r="O456" s="16"/>
      <c r="P456" s="16"/>
      <c r="Q456" s="16"/>
      <c r="R456" s="16"/>
      <c r="S456" s="22"/>
      <c r="T456" s="190"/>
    </row>
    <row r="457" spans="1:20" ht="40.200000000000003" hidden="1" customHeight="1" thickBot="1">
      <c r="A457" s="58" t="str">
        <f t="shared" si="6"/>
        <v>老画2</v>
      </c>
      <c r="B457" s="29" t="s">
        <v>24</v>
      </c>
      <c r="C457" s="29" t="s">
        <v>17</v>
      </c>
      <c r="D457" s="31" t="s">
        <v>38</v>
      </c>
      <c r="E457" s="20" t="s">
        <v>40</v>
      </c>
      <c r="F457" s="20">
        <v>1.78</v>
      </c>
      <c r="G457" s="20">
        <v>0.84</v>
      </c>
      <c r="H457" s="20">
        <v>1.1299999999999999</v>
      </c>
      <c r="I457" s="20">
        <v>0.31</v>
      </c>
      <c r="J457" s="20">
        <v>0.23</v>
      </c>
      <c r="K457" s="20">
        <v>4.2929000000000004</v>
      </c>
      <c r="L457" s="16"/>
      <c r="M457" s="16"/>
      <c r="N457" s="16"/>
      <c r="O457" s="16"/>
      <c r="P457" s="16"/>
      <c r="Q457" s="16"/>
      <c r="R457" s="16"/>
      <c r="S457" s="22"/>
      <c r="T457" s="190"/>
    </row>
    <row r="458" spans="1:20" ht="27" hidden="1" customHeight="1" thickBot="1">
      <c r="A458" s="58" t="str">
        <f t="shared" si="6"/>
        <v>L1</v>
      </c>
      <c r="B458" s="29" t="s">
        <v>24</v>
      </c>
      <c r="C458" s="29" t="s">
        <v>17</v>
      </c>
      <c r="D458" s="31" t="s">
        <v>38</v>
      </c>
      <c r="E458" s="20" t="s">
        <v>41</v>
      </c>
      <c r="F458" s="20">
        <v>1.78</v>
      </c>
      <c r="G458" s="20">
        <v>0.68</v>
      </c>
      <c r="H458" s="20">
        <v>1.1599999999999999</v>
      </c>
      <c r="I458" s="20">
        <v>0.31</v>
      </c>
      <c r="J458" s="20">
        <v>0.19</v>
      </c>
      <c r="K458" s="20">
        <v>4.1319999999999997</v>
      </c>
      <c r="L458" s="16"/>
      <c r="M458" s="16"/>
      <c r="N458" s="16"/>
      <c r="O458" s="16"/>
      <c r="P458" s="16"/>
      <c r="Q458" s="16"/>
      <c r="R458" s="16"/>
      <c r="S458" s="22"/>
      <c r="T458" s="190"/>
    </row>
    <row r="459" spans="1:20" ht="40.200000000000003" hidden="1" thickBot="1">
      <c r="A459" s="58" t="str">
        <f t="shared" si="6"/>
        <v>老松1</v>
      </c>
      <c r="B459" s="29" t="s">
        <v>24</v>
      </c>
      <c r="C459" s="29" t="s">
        <v>17</v>
      </c>
      <c r="D459" s="31" t="s">
        <v>38</v>
      </c>
      <c r="E459" s="21" t="s">
        <v>42</v>
      </c>
      <c r="F459" s="20">
        <v>1.78</v>
      </c>
      <c r="G459" s="20">
        <v>0.6</v>
      </c>
      <c r="H459" s="20">
        <v>1.1299999999999999</v>
      </c>
      <c r="I459" s="20">
        <v>0.31</v>
      </c>
      <c r="J459" s="20">
        <v>0.23</v>
      </c>
      <c r="K459" s="20">
        <v>4.0544000000000002</v>
      </c>
      <c r="L459" s="16"/>
      <c r="M459" s="16"/>
      <c r="N459" s="16"/>
      <c r="O459" s="16"/>
      <c r="P459" s="16"/>
      <c r="Q459" s="16"/>
      <c r="R459" s="16"/>
      <c r="S459" s="22"/>
      <c r="T459" s="190"/>
    </row>
    <row r="460" spans="1:20" ht="40.200000000000003" hidden="1" customHeight="1" thickBot="1">
      <c r="A460" s="58" t="str">
        <f t="shared" si="6"/>
        <v>LN1</v>
      </c>
      <c r="B460" s="29" t="s">
        <v>24</v>
      </c>
      <c r="C460" s="29" t="s">
        <v>17</v>
      </c>
      <c r="D460" s="31" t="s">
        <v>38</v>
      </c>
      <c r="E460" s="20" t="s">
        <v>49</v>
      </c>
      <c r="F460" s="20">
        <v>1.79</v>
      </c>
      <c r="G460" s="20">
        <v>0</v>
      </c>
      <c r="H460" s="20">
        <v>1.1299999999999999</v>
      </c>
      <c r="I460" s="20">
        <v>0.62</v>
      </c>
      <c r="J460" s="20">
        <v>0.22</v>
      </c>
      <c r="K460" s="20">
        <v>3.7597</v>
      </c>
      <c r="L460" s="16"/>
      <c r="M460" s="16"/>
      <c r="N460" s="16"/>
      <c r="O460" s="16"/>
      <c r="P460" s="16"/>
      <c r="Q460" s="16"/>
      <c r="R460" s="16"/>
      <c r="S460" s="22"/>
      <c r="T460" s="190"/>
    </row>
    <row r="461" spans="1:20" ht="27" hidden="1" customHeight="1" thickBot="1">
      <c r="A461" s="58" t="str">
        <f t="shared" ref="A461:A524" si="7">SUBSTITUTE(MID(E461,1,FIND("(",E461)-2)," ","")</f>
        <v>老年11</v>
      </c>
      <c r="B461" s="29" t="s">
        <v>24</v>
      </c>
      <c r="C461" s="29" t="s">
        <v>17</v>
      </c>
      <c r="D461" s="31" t="s">
        <v>38</v>
      </c>
      <c r="E461" s="20" t="s">
        <v>57</v>
      </c>
      <c r="F461" s="20">
        <v>1.78</v>
      </c>
      <c r="G461" s="20">
        <v>0</v>
      </c>
      <c r="H461" s="20">
        <v>1.1299999999999999</v>
      </c>
      <c r="I461" s="20">
        <v>0.62</v>
      </c>
      <c r="J461" s="20">
        <v>0.16</v>
      </c>
      <c r="K461" s="20">
        <v>3.6962999999999999</v>
      </c>
      <c r="L461" s="16"/>
      <c r="M461" s="16"/>
      <c r="N461" s="16"/>
      <c r="O461" s="16"/>
      <c r="P461" s="16"/>
      <c r="Q461" s="16"/>
      <c r="R461" s="16"/>
      <c r="S461" s="22"/>
      <c r="T461" s="190"/>
    </row>
    <row r="462" spans="1:20" ht="40.200000000000003" hidden="1" customHeight="1" thickBot="1">
      <c r="A462" s="58" t="str">
        <f t="shared" si="7"/>
        <v>丁12</v>
      </c>
      <c r="B462" s="29" t="s">
        <v>24</v>
      </c>
      <c r="C462" s="29" t="s">
        <v>17</v>
      </c>
      <c r="D462" s="31" t="s">
        <v>38</v>
      </c>
      <c r="E462" s="20" t="s">
        <v>43</v>
      </c>
      <c r="F462" s="20">
        <v>1.78</v>
      </c>
      <c r="G462" s="20">
        <v>0.19</v>
      </c>
      <c r="H462" s="20">
        <v>1.1299999999999999</v>
      </c>
      <c r="I462" s="20">
        <v>0.31</v>
      </c>
      <c r="J462" s="20">
        <v>0.22</v>
      </c>
      <c r="K462" s="20">
        <v>3.6276999999999999</v>
      </c>
      <c r="L462" s="16"/>
      <c r="M462" s="16"/>
      <c r="N462" s="16"/>
      <c r="O462" s="16"/>
      <c r="P462" s="16"/>
      <c r="Q462" s="16"/>
      <c r="R462" s="16"/>
      <c r="S462" s="22"/>
      <c r="T462" s="190"/>
    </row>
    <row r="463" spans="1:20" ht="53.4" hidden="1" customHeight="1" thickBot="1">
      <c r="A463" s="58" t="str">
        <f t="shared" si="7"/>
        <v>l121</v>
      </c>
      <c r="B463" s="29" t="s">
        <v>24</v>
      </c>
      <c r="C463" s="29" t="s">
        <v>17</v>
      </c>
      <c r="D463" s="31" t="s">
        <v>38</v>
      </c>
      <c r="E463" s="20" t="s">
        <v>44</v>
      </c>
      <c r="F463" s="20">
        <v>1.78</v>
      </c>
      <c r="G463" s="20">
        <v>0.15</v>
      </c>
      <c r="H463" s="20">
        <v>1.1299999999999999</v>
      </c>
      <c r="I463" s="20">
        <v>0.31</v>
      </c>
      <c r="J463" s="20">
        <v>0.2</v>
      </c>
      <c r="K463" s="20">
        <v>3.5735999999999999</v>
      </c>
      <c r="L463" s="16"/>
      <c r="M463" s="16"/>
      <c r="N463" s="16"/>
      <c r="O463" s="16"/>
      <c r="P463" s="16"/>
      <c r="Q463" s="16"/>
      <c r="R463" s="16"/>
      <c r="S463" s="22"/>
      <c r="T463" s="190"/>
    </row>
    <row r="464" spans="1:20" ht="27" hidden="1" customHeight="1" thickBot="1">
      <c r="A464" s="58" t="str">
        <f t="shared" si="7"/>
        <v>老年A1</v>
      </c>
      <c r="B464" s="29" t="s">
        <v>24</v>
      </c>
      <c r="C464" s="29" t="s">
        <v>17</v>
      </c>
      <c r="D464" s="31" t="s">
        <v>38</v>
      </c>
      <c r="E464" s="20" t="s">
        <v>45</v>
      </c>
      <c r="F464" s="20">
        <v>1.84</v>
      </c>
      <c r="G464" s="20">
        <v>0.06</v>
      </c>
      <c r="H464" s="20">
        <v>1.1599999999999999</v>
      </c>
      <c r="I464" s="20">
        <v>0.31</v>
      </c>
      <c r="J464" s="20">
        <v>0.12</v>
      </c>
      <c r="K464" s="20">
        <v>3.5045999999999999</v>
      </c>
      <c r="L464" s="16"/>
      <c r="M464" s="16"/>
      <c r="N464" s="16"/>
      <c r="O464" s="16"/>
      <c r="P464" s="16"/>
      <c r="Q464" s="16"/>
      <c r="R464" s="16"/>
      <c r="S464" s="22"/>
      <c r="T464" s="190"/>
    </row>
    <row r="465" spans="1:20" ht="40.200000000000003" hidden="1" customHeight="1" thickBot="1">
      <c r="A465" s="58" t="str">
        <f t="shared" si="7"/>
        <v>丁11</v>
      </c>
      <c r="B465" s="29" t="s">
        <v>24</v>
      </c>
      <c r="C465" s="29" t="s">
        <v>17</v>
      </c>
      <c r="D465" s="31" t="s">
        <v>38</v>
      </c>
      <c r="E465" s="20" t="s">
        <v>46</v>
      </c>
      <c r="F465" s="20">
        <v>1.78</v>
      </c>
      <c r="G465" s="20">
        <v>0.1</v>
      </c>
      <c r="H465" s="20">
        <v>1.1299999999999999</v>
      </c>
      <c r="I465" s="20">
        <v>0.31</v>
      </c>
      <c r="J465" s="20">
        <v>0.17</v>
      </c>
      <c r="K465" s="20">
        <v>3.4962</v>
      </c>
      <c r="L465" s="16"/>
      <c r="M465" s="16"/>
      <c r="N465" s="16"/>
      <c r="O465" s="16"/>
      <c r="P465" s="16"/>
      <c r="Q465" s="16"/>
      <c r="R465" s="16"/>
      <c r="S465" s="22"/>
      <c r="T465" s="190"/>
    </row>
    <row r="466" spans="1:20" ht="27" hidden="1" customHeight="1" thickBot="1">
      <c r="A466" s="58" t="str">
        <f t="shared" si="7"/>
        <v>老</v>
      </c>
      <c r="B466" s="29" t="s">
        <v>24</v>
      </c>
      <c r="C466" s="29" t="s">
        <v>17</v>
      </c>
      <c r="D466" s="31" t="s">
        <v>38</v>
      </c>
      <c r="E466" s="20" t="s">
        <v>47</v>
      </c>
      <c r="F466" s="20">
        <v>1.78</v>
      </c>
      <c r="G466" s="20">
        <v>0.06</v>
      </c>
      <c r="H466" s="20">
        <v>1.1299999999999999</v>
      </c>
      <c r="I466" s="20">
        <v>0.31</v>
      </c>
      <c r="J466" s="20">
        <v>0.18</v>
      </c>
      <c r="K466" s="20">
        <v>3.4605999999999999</v>
      </c>
      <c r="L466" s="16"/>
      <c r="M466" s="16"/>
      <c r="N466" s="16"/>
      <c r="O466" s="16"/>
      <c r="P466" s="16"/>
      <c r="Q466" s="16"/>
      <c r="R466" s="16"/>
      <c r="S466" s="22"/>
      <c r="T466" s="190"/>
    </row>
    <row r="467" spans="1:20" ht="40.200000000000003" hidden="1" customHeight="1" thickBot="1">
      <c r="A467" s="58" t="str">
        <f t="shared" si="7"/>
        <v>LNN2</v>
      </c>
      <c r="B467" s="29" t="s">
        <v>24</v>
      </c>
      <c r="C467" s="29" t="s">
        <v>17</v>
      </c>
      <c r="D467" s="31" t="s">
        <v>38</v>
      </c>
      <c r="E467" s="20" t="s">
        <v>48</v>
      </c>
      <c r="F467" s="20">
        <v>1.78</v>
      </c>
      <c r="G467" s="20">
        <v>0</v>
      </c>
      <c r="H467" s="20">
        <v>1.1599999999999999</v>
      </c>
      <c r="I467" s="20">
        <v>0.31</v>
      </c>
      <c r="J467" s="20">
        <v>0.18</v>
      </c>
      <c r="K467" s="20">
        <v>3.4356</v>
      </c>
      <c r="L467" s="16"/>
      <c r="M467" s="16"/>
      <c r="N467" s="16"/>
      <c r="O467" s="16"/>
      <c r="P467" s="16"/>
      <c r="Q467" s="16"/>
      <c r="R467" s="16"/>
      <c r="S467" s="22"/>
      <c r="T467" s="190"/>
    </row>
    <row r="468" spans="1:20" ht="40.200000000000003" hidden="1" customHeight="1" thickBot="1">
      <c r="A468" s="58" t="str">
        <f t="shared" si="7"/>
        <v>LNN1</v>
      </c>
      <c r="B468" s="29" t="s">
        <v>24</v>
      </c>
      <c r="C468" s="29" t="s">
        <v>17</v>
      </c>
      <c r="D468" s="31" t="s">
        <v>38</v>
      </c>
      <c r="E468" s="20" t="s">
        <v>50</v>
      </c>
      <c r="F468" s="20">
        <v>1.78</v>
      </c>
      <c r="G468" s="20">
        <v>0</v>
      </c>
      <c r="H468" s="20">
        <v>1.1599999999999999</v>
      </c>
      <c r="I468" s="20">
        <v>0.31</v>
      </c>
      <c r="J468" s="20">
        <v>0.18</v>
      </c>
      <c r="K468" s="20">
        <v>3.4346999999999999</v>
      </c>
      <c r="L468" s="16"/>
      <c r="M468" s="16"/>
      <c r="N468" s="16"/>
      <c r="O468" s="16"/>
      <c r="P468" s="16"/>
      <c r="Q468" s="16"/>
      <c r="R468" s="16"/>
      <c r="S468" s="22"/>
      <c r="T468" s="190"/>
    </row>
    <row r="469" spans="1:20" ht="40.200000000000003" hidden="1" customHeight="1" thickBot="1">
      <c r="A469" s="58" t="str">
        <f t="shared" si="7"/>
        <v>22老年</v>
      </c>
      <c r="B469" s="29" t="s">
        <v>24</v>
      </c>
      <c r="C469" s="29" t="s">
        <v>17</v>
      </c>
      <c r="D469" s="31" t="s">
        <v>38</v>
      </c>
      <c r="E469" s="20" t="s">
        <v>51</v>
      </c>
      <c r="F469" s="20">
        <v>1.78</v>
      </c>
      <c r="G469" s="20">
        <v>0</v>
      </c>
      <c r="H469" s="20">
        <v>1.1299999999999999</v>
      </c>
      <c r="I469" s="20">
        <v>0.31</v>
      </c>
      <c r="J469" s="20">
        <v>0.2</v>
      </c>
      <c r="K469" s="20">
        <v>3.42</v>
      </c>
      <c r="L469" s="16"/>
      <c r="M469" s="16"/>
      <c r="N469" s="16"/>
      <c r="O469" s="16"/>
      <c r="P469" s="16"/>
      <c r="Q469" s="16"/>
      <c r="R469" s="16"/>
      <c r="S469" s="22"/>
      <c r="T469" s="190"/>
    </row>
    <row r="470" spans="1:20" ht="53.4" hidden="1" customHeight="1" thickBot="1">
      <c r="A470" s="58" t="str">
        <f t="shared" si="7"/>
        <v>老一</v>
      </c>
      <c r="B470" s="29" t="s">
        <v>24</v>
      </c>
      <c r="C470" s="29" t="s">
        <v>17</v>
      </c>
      <c r="D470" s="31" t="s">
        <v>38</v>
      </c>
      <c r="E470" s="20" t="s">
        <v>53</v>
      </c>
      <c r="F470" s="20">
        <v>1.78</v>
      </c>
      <c r="G470" s="20">
        <v>0</v>
      </c>
      <c r="H470" s="20">
        <v>1.1299999999999999</v>
      </c>
      <c r="I470" s="20">
        <v>0.31</v>
      </c>
      <c r="J470" s="20">
        <v>0.19</v>
      </c>
      <c r="K470" s="20">
        <v>3.4137</v>
      </c>
      <c r="L470" s="16"/>
      <c r="M470" s="16"/>
      <c r="N470" s="16"/>
      <c r="O470" s="16"/>
      <c r="P470" s="16"/>
      <c r="Q470" s="16"/>
      <c r="R470" s="16"/>
      <c r="S470" s="22"/>
      <c r="T470" s="190"/>
    </row>
    <row r="471" spans="1:20" ht="40.200000000000003" hidden="1" customHeight="1" thickBot="1">
      <c r="A471" s="58" t="str">
        <f t="shared" si="7"/>
        <v>老老4</v>
      </c>
      <c r="B471" s="29" t="s">
        <v>24</v>
      </c>
      <c r="C471" s="29" t="s">
        <v>17</v>
      </c>
      <c r="D471" s="31" t="s">
        <v>38</v>
      </c>
      <c r="E471" s="20" t="s">
        <v>52</v>
      </c>
      <c r="F471" s="20">
        <v>1.78</v>
      </c>
      <c r="G471" s="20">
        <v>0</v>
      </c>
      <c r="H471" s="20">
        <v>1.1299999999999999</v>
      </c>
      <c r="I471" s="20">
        <v>0.31</v>
      </c>
      <c r="J471" s="20">
        <v>0.19</v>
      </c>
      <c r="K471" s="20">
        <v>3.4119999999999999</v>
      </c>
      <c r="L471" s="16"/>
      <c r="M471" s="16"/>
      <c r="N471" s="16"/>
      <c r="O471" s="16"/>
      <c r="P471" s="16"/>
      <c r="Q471" s="16"/>
      <c r="R471" s="16"/>
      <c r="S471" s="22"/>
      <c r="T471" s="190"/>
    </row>
    <row r="472" spans="1:20" ht="40.200000000000003" hidden="1" customHeight="1" thickBot="1">
      <c r="A472" s="58" t="str">
        <f t="shared" si="7"/>
        <v>11老年</v>
      </c>
      <c r="B472" s="29" t="s">
        <v>24</v>
      </c>
      <c r="C472" s="29" t="s">
        <v>17</v>
      </c>
      <c r="D472" s="31" t="s">
        <v>38</v>
      </c>
      <c r="E472" s="20" t="s">
        <v>55</v>
      </c>
      <c r="F472" s="20">
        <v>1.78</v>
      </c>
      <c r="G472" s="20">
        <v>0</v>
      </c>
      <c r="H472" s="20">
        <v>1.1299999999999999</v>
      </c>
      <c r="I472" s="20">
        <v>0.31</v>
      </c>
      <c r="J472" s="20">
        <v>0.19</v>
      </c>
      <c r="K472" s="20">
        <v>3.4093</v>
      </c>
      <c r="L472" s="16"/>
      <c r="M472" s="16"/>
      <c r="N472" s="16"/>
      <c r="O472" s="16"/>
      <c r="P472" s="16"/>
      <c r="Q472" s="16"/>
      <c r="R472" s="16"/>
      <c r="S472" s="22"/>
      <c r="T472" s="190"/>
    </row>
    <row r="473" spans="1:20" ht="40.200000000000003" hidden="1" customHeight="1" thickBot="1">
      <c r="A473" s="58" t="str">
        <f t="shared" si="7"/>
        <v>老年01</v>
      </c>
      <c r="B473" s="29" t="s">
        <v>24</v>
      </c>
      <c r="C473" s="29" t="s">
        <v>17</v>
      </c>
      <c r="D473" s="31" t="s">
        <v>38</v>
      </c>
      <c r="E473" s="20" t="s">
        <v>54</v>
      </c>
      <c r="F473" s="20">
        <v>1.78</v>
      </c>
      <c r="G473" s="20">
        <v>0</v>
      </c>
      <c r="H473" s="20">
        <v>1.1299999999999999</v>
      </c>
      <c r="I473" s="20">
        <v>0.31</v>
      </c>
      <c r="J473" s="20">
        <v>0.18</v>
      </c>
      <c r="K473" s="20">
        <v>3.4009999999999998</v>
      </c>
      <c r="L473" s="16"/>
      <c r="M473" s="16"/>
      <c r="N473" s="16"/>
      <c r="O473" s="16"/>
      <c r="P473" s="16"/>
      <c r="Q473" s="16"/>
      <c r="R473" s="16"/>
      <c r="S473" s="22"/>
      <c r="T473" s="190"/>
    </row>
    <row r="474" spans="1:20" ht="27" hidden="1" customHeight="1" thickBot="1">
      <c r="A474" s="58" t="str">
        <f t="shared" si="7"/>
        <v>老年A</v>
      </c>
      <c r="B474" s="29" t="s">
        <v>24</v>
      </c>
      <c r="C474" s="29" t="s">
        <v>17</v>
      </c>
      <c r="D474" s="31" t="s">
        <v>38</v>
      </c>
      <c r="E474" s="20" t="s">
        <v>56</v>
      </c>
      <c r="F474" s="20">
        <v>1.78</v>
      </c>
      <c r="G474" s="20">
        <v>0</v>
      </c>
      <c r="H474" s="20">
        <v>1.1299999999999999</v>
      </c>
      <c r="I474" s="20">
        <v>0.31</v>
      </c>
      <c r="J474" s="20">
        <v>0.18</v>
      </c>
      <c r="K474" s="20">
        <v>3.3988</v>
      </c>
      <c r="L474" s="16"/>
      <c r="M474" s="16"/>
      <c r="N474" s="16"/>
      <c r="O474" s="16"/>
      <c r="P474" s="16"/>
      <c r="Q474" s="16"/>
      <c r="R474" s="16"/>
      <c r="S474" s="22"/>
      <c r="T474" s="190"/>
    </row>
    <row r="475" spans="1:20" ht="53.4" hidden="1" customHeight="1" thickBot="1">
      <c r="A475" s="58" t="str">
        <f t="shared" si="7"/>
        <v>老年O1</v>
      </c>
      <c r="B475" s="29" t="s">
        <v>24</v>
      </c>
      <c r="C475" s="29" t="s">
        <v>17</v>
      </c>
      <c r="D475" s="31" t="s">
        <v>38</v>
      </c>
      <c r="E475" s="20" t="s">
        <v>60</v>
      </c>
      <c r="F475" s="20">
        <v>1.78</v>
      </c>
      <c r="G475" s="20">
        <v>0</v>
      </c>
      <c r="H475" s="20">
        <v>1.1299999999999999</v>
      </c>
      <c r="I475" s="20">
        <v>0.31</v>
      </c>
      <c r="J475" s="20">
        <v>0.17</v>
      </c>
      <c r="K475" s="20">
        <v>3.3934000000000002</v>
      </c>
      <c r="L475" s="16"/>
      <c r="M475" s="16"/>
      <c r="N475" s="16"/>
      <c r="O475" s="16"/>
      <c r="P475" s="16"/>
      <c r="Q475" s="16"/>
      <c r="R475" s="16"/>
      <c r="S475" s="22"/>
      <c r="T475" s="190"/>
    </row>
    <row r="476" spans="1:20" ht="40.200000000000003" hidden="1" customHeight="1" thickBot="1">
      <c r="A476" s="58" t="str">
        <f t="shared" si="7"/>
        <v>1老</v>
      </c>
      <c r="B476" s="29" t="s">
        <v>24</v>
      </c>
      <c r="C476" s="29" t="s">
        <v>17</v>
      </c>
      <c r="D476" s="31" t="s">
        <v>38</v>
      </c>
      <c r="E476" s="20" t="s">
        <v>58</v>
      </c>
      <c r="F476" s="20">
        <v>1.78</v>
      </c>
      <c r="G476" s="20">
        <v>0</v>
      </c>
      <c r="H476" s="20">
        <v>1.1299999999999999</v>
      </c>
      <c r="I476" s="20">
        <v>0.31</v>
      </c>
      <c r="J476" s="20">
        <v>0.17</v>
      </c>
      <c r="K476" s="20">
        <v>3.3904000000000001</v>
      </c>
      <c r="L476" s="16"/>
      <c r="M476" s="16"/>
      <c r="N476" s="16"/>
      <c r="O476" s="16"/>
      <c r="P476" s="16"/>
      <c r="Q476" s="16"/>
      <c r="R476" s="16"/>
      <c r="S476" s="22"/>
      <c r="T476" s="190"/>
    </row>
    <row r="477" spans="1:20" ht="40.200000000000003" hidden="1" customHeight="1" thickBot="1">
      <c r="A477" s="58" t="str">
        <f t="shared" si="7"/>
        <v>2老</v>
      </c>
      <c r="B477" s="29" t="s">
        <v>24</v>
      </c>
      <c r="C477" s="29" t="s">
        <v>17</v>
      </c>
      <c r="D477" s="31" t="s">
        <v>38</v>
      </c>
      <c r="E477" s="20" t="s">
        <v>59</v>
      </c>
      <c r="F477" s="20">
        <v>1.78</v>
      </c>
      <c r="G477" s="20">
        <v>0</v>
      </c>
      <c r="H477" s="20">
        <v>1.1299999999999999</v>
      </c>
      <c r="I477" s="20">
        <v>0.31</v>
      </c>
      <c r="J477" s="20">
        <v>0.17</v>
      </c>
      <c r="K477" s="20">
        <v>3.3904000000000001</v>
      </c>
      <c r="L477" s="16"/>
      <c r="M477" s="16"/>
      <c r="N477" s="16"/>
      <c r="O477" s="16"/>
      <c r="P477" s="16"/>
      <c r="Q477" s="16"/>
      <c r="R477" s="16"/>
      <c r="S477" s="22"/>
      <c r="T477" s="190"/>
    </row>
    <row r="478" spans="1:20" ht="27" hidden="1" customHeight="1" thickBot="1">
      <c r="A478" s="58" t="str">
        <f t="shared" si="7"/>
        <v>老年22</v>
      </c>
      <c r="B478" s="29" t="s">
        <v>24</v>
      </c>
      <c r="C478" s="29" t="s">
        <v>17</v>
      </c>
      <c r="D478" s="31" t="s">
        <v>38</v>
      </c>
      <c r="E478" s="20" t="s">
        <v>63</v>
      </c>
      <c r="F478" s="20">
        <v>1.78</v>
      </c>
      <c r="G478" s="20">
        <v>0</v>
      </c>
      <c r="H478" s="20">
        <v>0.79</v>
      </c>
      <c r="I478" s="20">
        <v>0.62</v>
      </c>
      <c r="J478" s="20">
        <v>0.19</v>
      </c>
      <c r="K478" s="20">
        <v>3.387</v>
      </c>
      <c r="L478" s="16"/>
      <c r="M478" s="16"/>
      <c r="N478" s="16"/>
      <c r="O478" s="16"/>
      <c r="P478" s="16"/>
      <c r="Q478" s="16"/>
      <c r="R478" s="16"/>
      <c r="S478" s="22"/>
      <c r="T478" s="190"/>
    </row>
    <row r="479" spans="1:20" ht="40.200000000000003" hidden="1" customHeight="1" thickBot="1">
      <c r="A479" s="58" t="str">
        <f t="shared" si="7"/>
        <v>老年111</v>
      </c>
      <c r="B479" s="29" t="s">
        <v>24</v>
      </c>
      <c r="C479" s="29" t="s">
        <v>17</v>
      </c>
      <c r="D479" s="31" t="s">
        <v>38</v>
      </c>
      <c r="E479" s="20" t="s">
        <v>61</v>
      </c>
      <c r="F479" s="20">
        <v>1.78</v>
      </c>
      <c r="G479" s="20">
        <v>0</v>
      </c>
      <c r="H479" s="20">
        <v>1.1299999999999999</v>
      </c>
      <c r="I479" s="20">
        <v>0.31</v>
      </c>
      <c r="J479" s="20">
        <v>0.15</v>
      </c>
      <c r="K479" s="20">
        <v>3.3712</v>
      </c>
      <c r="L479" s="16"/>
      <c r="M479" s="16"/>
      <c r="N479" s="16"/>
      <c r="O479" s="16"/>
      <c r="P479" s="16"/>
      <c r="Q479" s="16"/>
      <c r="R479" s="16"/>
      <c r="S479" s="22"/>
      <c r="T479" s="190"/>
    </row>
    <row r="480" spans="1:20" ht="40.200000000000003" hidden="1" customHeight="1" thickBot="1">
      <c r="A480" s="58" t="str">
        <f t="shared" si="7"/>
        <v>LL1</v>
      </c>
      <c r="B480" s="29" t="s">
        <v>24</v>
      </c>
      <c r="C480" s="29" t="s">
        <v>17</v>
      </c>
      <c r="D480" s="31" t="s">
        <v>38</v>
      </c>
      <c r="E480" s="20" t="s">
        <v>62</v>
      </c>
      <c r="F480" s="20">
        <v>1.78</v>
      </c>
      <c r="G480" s="20">
        <v>0</v>
      </c>
      <c r="H480" s="20">
        <v>1.1299999999999999</v>
      </c>
      <c r="I480" s="20">
        <v>0.31</v>
      </c>
      <c r="J480" s="20">
        <v>0.13</v>
      </c>
      <c r="K480" s="20">
        <v>3.3496999999999999</v>
      </c>
      <c r="L480" s="16"/>
      <c r="M480" s="16"/>
      <c r="N480" s="16"/>
      <c r="O480" s="16"/>
      <c r="P480" s="16"/>
      <c r="Q480" s="16"/>
      <c r="R480" s="16"/>
      <c r="S480" s="22"/>
      <c r="T480" s="190"/>
    </row>
    <row r="481" spans="1:20" ht="27" hidden="1" customHeight="1" thickBot="1">
      <c r="A481" s="58" t="str">
        <f t="shared" si="7"/>
        <v>ln</v>
      </c>
      <c r="B481" s="29" t="s">
        <v>24</v>
      </c>
      <c r="C481" s="29" t="s">
        <v>17</v>
      </c>
      <c r="D481" s="31" t="s">
        <v>38</v>
      </c>
      <c r="E481" s="20" t="s">
        <v>64</v>
      </c>
      <c r="F481" s="20">
        <v>1.78</v>
      </c>
      <c r="G481" s="20">
        <v>0</v>
      </c>
      <c r="H481" s="20">
        <v>0.79</v>
      </c>
      <c r="I481" s="20">
        <v>0.31</v>
      </c>
      <c r="J481" s="20">
        <v>0.18</v>
      </c>
      <c r="K481" s="20">
        <v>3.0680999999999998</v>
      </c>
      <c r="L481" s="16"/>
      <c r="M481" s="16"/>
      <c r="N481" s="16"/>
      <c r="O481" s="16"/>
      <c r="P481" s="16"/>
      <c r="Q481" s="16"/>
      <c r="R481" s="16"/>
      <c r="S481" s="22"/>
      <c r="T481" s="190"/>
    </row>
    <row r="482" spans="1:20" ht="40.200000000000003" hidden="1" customHeight="1" thickBot="1">
      <c r="A482" s="58" t="str">
        <f t="shared" si="7"/>
        <v>LL2</v>
      </c>
      <c r="B482" s="29" t="s">
        <v>24</v>
      </c>
      <c r="C482" s="29" t="s">
        <v>17</v>
      </c>
      <c r="D482" s="31" t="s">
        <v>38</v>
      </c>
      <c r="E482" s="20" t="s">
        <v>65</v>
      </c>
      <c r="F482" s="20">
        <v>1.78</v>
      </c>
      <c r="G482" s="20">
        <v>0</v>
      </c>
      <c r="H482" s="20">
        <v>0.79</v>
      </c>
      <c r="I482" s="20">
        <v>0.31</v>
      </c>
      <c r="J482" s="20">
        <v>0.1</v>
      </c>
      <c r="K482" s="20">
        <v>2.9826000000000001</v>
      </c>
      <c r="L482" s="16"/>
      <c r="M482" s="16"/>
      <c r="N482" s="16"/>
      <c r="O482" s="16"/>
      <c r="P482" s="16"/>
      <c r="Q482" s="16"/>
      <c r="R482" s="16"/>
      <c r="S482" s="22"/>
      <c r="T482" s="190"/>
    </row>
    <row r="483" spans="1:20" ht="40.200000000000003" hidden="1" customHeight="1" thickBot="1">
      <c r="A483" s="58" t="str">
        <f t="shared" si="7"/>
        <v>老年222</v>
      </c>
      <c r="B483" s="29" t="s">
        <v>24</v>
      </c>
      <c r="C483" s="29" t="s">
        <v>17</v>
      </c>
      <c r="D483" s="31" t="s">
        <v>38</v>
      </c>
      <c r="E483" s="20" t="s">
        <v>66</v>
      </c>
      <c r="F483" s="20">
        <v>1.78</v>
      </c>
      <c r="G483" s="20">
        <v>0</v>
      </c>
      <c r="H483" s="20">
        <v>0.79</v>
      </c>
      <c r="I483" s="20">
        <v>0.31</v>
      </c>
      <c r="J483" s="20">
        <v>0.05</v>
      </c>
      <c r="K483" s="20">
        <v>2.9379</v>
      </c>
      <c r="L483" s="16"/>
      <c r="M483" s="16"/>
      <c r="N483" s="16"/>
      <c r="O483" s="16"/>
      <c r="P483" s="16"/>
      <c r="Q483" s="16"/>
      <c r="R483" s="16"/>
      <c r="S483" s="22"/>
      <c r="T483" s="190"/>
    </row>
    <row r="484" spans="1:20" ht="27" hidden="1" customHeight="1" thickBot="1">
      <c r="A484" s="58" t="str">
        <f t="shared" si="7"/>
        <v>青212</v>
      </c>
      <c r="B484" s="29" t="s">
        <v>24</v>
      </c>
      <c r="C484" s="29" t="s">
        <v>17</v>
      </c>
      <c r="D484" s="32" t="s">
        <v>67</v>
      </c>
      <c r="E484" s="20" t="s">
        <v>68</v>
      </c>
      <c r="F484" s="20">
        <v>0.52</v>
      </c>
      <c r="G484" s="20">
        <v>1.33</v>
      </c>
      <c r="H484" s="20">
        <v>0.88</v>
      </c>
      <c r="I484" s="20">
        <v>0.19</v>
      </c>
      <c r="J484" s="20">
        <v>0.55000000000000004</v>
      </c>
      <c r="K484" s="20">
        <v>3.4706000000000001</v>
      </c>
      <c r="L484" s="16"/>
      <c r="M484" s="16"/>
      <c r="N484" s="16"/>
      <c r="O484" s="16"/>
      <c r="P484" s="16"/>
      <c r="Q484" s="16"/>
      <c r="R484" s="16"/>
      <c r="S484" s="22"/>
      <c r="T484" s="190"/>
    </row>
    <row r="485" spans="1:20" ht="40.200000000000003" hidden="1" customHeight="1" thickBot="1">
      <c r="A485" s="58" t="str">
        <f t="shared" si="7"/>
        <v>QS1</v>
      </c>
      <c r="B485" s="29" t="s">
        <v>24</v>
      </c>
      <c r="C485" s="29" t="s">
        <v>17</v>
      </c>
      <c r="D485" s="32" t="s">
        <v>67</v>
      </c>
      <c r="E485" s="20" t="s">
        <v>69</v>
      </c>
      <c r="F485" s="20">
        <v>0.52</v>
      </c>
      <c r="G485" s="20">
        <v>1.1599999999999999</v>
      </c>
      <c r="H485" s="20">
        <v>0.91</v>
      </c>
      <c r="I485" s="20">
        <v>0.19</v>
      </c>
      <c r="J485" s="20">
        <v>0.41</v>
      </c>
      <c r="K485" s="20">
        <v>3.1863000000000001</v>
      </c>
      <c r="L485" s="16"/>
      <c r="M485" s="16"/>
      <c r="N485" s="16"/>
      <c r="O485" s="16"/>
      <c r="P485" s="16"/>
      <c r="Q485" s="16"/>
      <c r="R485" s="16"/>
      <c r="S485" s="22"/>
      <c r="T485" s="190"/>
    </row>
    <row r="486" spans="1:20" ht="40.200000000000003" hidden="1" customHeight="1" thickBot="1">
      <c r="A486" s="58" t="str">
        <f t="shared" si="7"/>
        <v>QS2</v>
      </c>
      <c r="B486" s="29" t="s">
        <v>24</v>
      </c>
      <c r="C486" s="29" t="s">
        <v>17</v>
      </c>
      <c r="D486" s="32" t="s">
        <v>67</v>
      </c>
      <c r="E486" s="20" t="s">
        <v>70</v>
      </c>
      <c r="F486" s="20">
        <v>0.52</v>
      </c>
      <c r="G486" s="20">
        <v>1.1599999999999999</v>
      </c>
      <c r="H486" s="20">
        <v>0.88</v>
      </c>
      <c r="I486" s="20">
        <v>0.19</v>
      </c>
      <c r="J486" s="20">
        <v>0.4</v>
      </c>
      <c r="K486" s="20">
        <v>3.1423000000000001</v>
      </c>
      <c r="L486" s="16"/>
      <c r="M486" s="16"/>
      <c r="N486" s="16"/>
      <c r="O486" s="16"/>
      <c r="P486" s="16"/>
      <c r="Q486" s="16"/>
      <c r="R486" s="16"/>
      <c r="S486" s="22"/>
      <c r="T486" s="190"/>
    </row>
    <row r="487" spans="1:20" ht="27" hidden="1" customHeight="1" thickBot="1">
      <c r="A487" s="58" t="str">
        <f t="shared" si="7"/>
        <v>青年A</v>
      </c>
      <c r="B487" s="29" t="s">
        <v>24</v>
      </c>
      <c r="C487" s="29" t="s">
        <v>17</v>
      </c>
      <c r="D487" s="32" t="s">
        <v>67</v>
      </c>
      <c r="E487" s="20" t="s">
        <v>71</v>
      </c>
      <c r="F487" s="20">
        <v>0.52</v>
      </c>
      <c r="G487" s="20">
        <v>0.61</v>
      </c>
      <c r="H487" s="20">
        <v>0.88</v>
      </c>
      <c r="I487" s="20">
        <v>0.09</v>
      </c>
      <c r="J487" s="20">
        <v>0.42</v>
      </c>
      <c r="K487" s="20">
        <v>2.5299</v>
      </c>
      <c r="L487" s="16"/>
      <c r="M487" s="16"/>
      <c r="N487" s="16"/>
      <c r="O487" s="16"/>
      <c r="P487" s="16"/>
      <c r="Q487" s="16"/>
      <c r="R487" s="16"/>
      <c r="S487" s="22"/>
      <c r="T487" s="190"/>
    </row>
    <row r="488" spans="1:20" ht="27" hidden="1" customHeight="1" thickBot="1">
      <c r="A488" s="58" t="str">
        <f t="shared" si="7"/>
        <v>Q1</v>
      </c>
      <c r="B488" s="29" t="s">
        <v>24</v>
      </c>
      <c r="C488" s="29" t="s">
        <v>17</v>
      </c>
      <c r="D488" s="32" t="s">
        <v>67</v>
      </c>
      <c r="E488" s="20" t="s">
        <v>72</v>
      </c>
      <c r="F488" s="20">
        <v>0.52</v>
      </c>
      <c r="G488" s="20">
        <v>0.54</v>
      </c>
      <c r="H488" s="20">
        <v>0.88</v>
      </c>
      <c r="I488" s="20">
        <v>0.09</v>
      </c>
      <c r="J488" s="20">
        <v>0.46</v>
      </c>
      <c r="K488" s="20">
        <v>2.4950999999999999</v>
      </c>
      <c r="L488" s="16"/>
      <c r="M488" s="16"/>
      <c r="N488" s="16"/>
      <c r="O488" s="16"/>
      <c r="P488" s="16"/>
      <c r="Q488" s="16"/>
      <c r="R488" s="16"/>
      <c r="S488" s="22"/>
      <c r="T488" s="190"/>
    </row>
    <row r="489" spans="1:20" ht="40.200000000000003" hidden="1" customHeight="1" thickBot="1">
      <c r="A489" s="58" t="str">
        <f t="shared" si="7"/>
        <v>青青1</v>
      </c>
      <c r="B489" s="29" t="s">
        <v>24</v>
      </c>
      <c r="C489" s="29" t="s">
        <v>17</v>
      </c>
      <c r="D489" s="32" t="s">
        <v>67</v>
      </c>
      <c r="E489" s="20" t="s">
        <v>73</v>
      </c>
      <c r="F489" s="20">
        <v>0.52</v>
      </c>
      <c r="G489" s="20">
        <v>0.54</v>
      </c>
      <c r="H489" s="20">
        <v>0.91</v>
      </c>
      <c r="I489" s="20">
        <v>0.09</v>
      </c>
      <c r="J489" s="20">
        <v>0.38</v>
      </c>
      <c r="K489" s="20">
        <v>2.4459</v>
      </c>
      <c r="L489" s="16"/>
      <c r="M489" s="16"/>
      <c r="N489" s="16"/>
      <c r="O489" s="16"/>
      <c r="P489" s="16"/>
      <c r="Q489" s="16"/>
      <c r="R489" s="16"/>
      <c r="S489" s="22"/>
      <c r="T489" s="190"/>
    </row>
    <row r="490" spans="1:20" ht="53.4" hidden="1" customHeight="1" thickBot="1">
      <c r="A490" s="58" t="str">
        <f t="shared" si="7"/>
        <v>qqq3</v>
      </c>
      <c r="B490" s="29" t="s">
        <v>24</v>
      </c>
      <c r="C490" s="29" t="s">
        <v>17</v>
      </c>
      <c r="D490" s="32" t="s">
        <v>67</v>
      </c>
      <c r="E490" s="20" t="s">
        <v>74</v>
      </c>
      <c r="F490" s="20">
        <v>0.52</v>
      </c>
      <c r="G490" s="20">
        <v>0.78</v>
      </c>
      <c r="H490" s="20">
        <v>0.62</v>
      </c>
      <c r="I490" s="20">
        <v>0.09</v>
      </c>
      <c r="J490" s="20">
        <v>0.37</v>
      </c>
      <c r="K490" s="20">
        <v>2.3776999999999999</v>
      </c>
      <c r="L490" s="16"/>
      <c r="M490" s="16"/>
      <c r="N490" s="16"/>
      <c r="O490" s="16"/>
      <c r="P490" s="16"/>
      <c r="Q490" s="16"/>
      <c r="R490" s="16"/>
      <c r="S490" s="22"/>
      <c r="T490" s="190"/>
    </row>
    <row r="491" spans="1:20" ht="40.200000000000003" hidden="1" customHeight="1" thickBot="1">
      <c r="A491" s="58" t="str">
        <f t="shared" si="7"/>
        <v>丙11</v>
      </c>
      <c r="B491" s="29" t="s">
        <v>24</v>
      </c>
      <c r="C491" s="29" t="s">
        <v>17</v>
      </c>
      <c r="D491" s="32" t="s">
        <v>67</v>
      </c>
      <c r="E491" s="20" t="s">
        <v>75</v>
      </c>
      <c r="F491" s="20">
        <v>0.52</v>
      </c>
      <c r="G491" s="20">
        <v>0.43</v>
      </c>
      <c r="H491" s="20">
        <v>0.88</v>
      </c>
      <c r="I491" s="20">
        <v>0.09</v>
      </c>
      <c r="J491" s="20">
        <v>0.45</v>
      </c>
      <c r="K491" s="20">
        <v>2.3731</v>
      </c>
      <c r="L491" s="16"/>
      <c r="M491" s="16"/>
      <c r="N491" s="16"/>
      <c r="O491" s="16"/>
      <c r="P491" s="16"/>
      <c r="Q491" s="16"/>
      <c r="R491" s="16"/>
      <c r="S491" s="22"/>
      <c r="T491" s="190"/>
    </row>
    <row r="492" spans="1:20" ht="40.200000000000003" hidden="1" customHeight="1" thickBot="1">
      <c r="A492" s="58" t="str">
        <f t="shared" si="7"/>
        <v>青书1</v>
      </c>
      <c r="B492" s="29" t="s">
        <v>24</v>
      </c>
      <c r="C492" s="29" t="s">
        <v>17</v>
      </c>
      <c r="D492" s="32" t="s">
        <v>67</v>
      </c>
      <c r="E492" s="20" t="s">
        <v>76</v>
      </c>
      <c r="F492" s="20">
        <v>0.52</v>
      </c>
      <c r="G492" s="20">
        <v>0.4</v>
      </c>
      <c r="H492" s="20">
        <v>0.88</v>
      </c>
      <c r="I492" s="20">
        <v>0.09</v>
      </c>
      <c r="J492" s="20">
        <v>0.46</v>
      </c>
      <c r="K492" s="20">
        <v>2.3542999999999998</v>
      </c>
      <c r="L492" s="16"/>
      <c r="M492" s="16"/>
      <c r="N492" s="16"/>
      <c r="O492" s="16"/>
      <c r="P492" s="16"/>
      <c r="Q492" s="16"/>
      <c r="R492" s="16"/>
      <c r="S492" s="22"/>
      <c r="T492" s="190"/>
    </row>
    <row r="493" spans="1:20" ht="40.200000000000003" hidden="1" customHeight="1" thickBot="1">
      <c r="A493" s="58" t="str">
        <f t="shared" si="7"/>
        <v>青青2</v>
      </c>
      <c r="B493" s="29" t="s">
        <v>24</v>
      </c>
      <c r="C493" s="29" t="s">
        <v>17</v>
      </c>
      <c r="D493" s="32" t="s">
        <v>67</v>
      </c>
      <c r="E493" s="20" t="s">
        <v>77</v>
      </c>
      <c r="F493" s="20">
        <v>0.52</v>
      </c>
      <c r="G493" s="20">
        <v>0.54</v>
      </c>
      <c r="H493" s="20">
        <v>0.88</v>
      </c>
      <c r="I493" s="20">
        <v>0.09</v>
      </c>
      <c r="J493" s="20">
        <v>0.27</v>
      </c>
      <c r="K493" s="20">
        <v>2.3094000000000001</v>
      </c>
      <c r="L493" s="16"/>
      <c r="M493" s="16"/>
      <c r="N493" s="16"/>
      <c r="O493" s="16"/>
      <c r="P493" s="16"/>
      <c r="Q493" s="16"/>
      <c r="R493" s="16"/>
      <c r="S493" s="22"/>
      <c r="T493" s="190"/>
    </row>
    <row r="494" spans="1:20" ht="27" hidden="1" customHeight="1" thickBot="1">
      <c r="A494" s="58" t="str">
        <f t="shared" si="7"/>
        <v>Q2</v>
      </c>
      <c r="B494" s="29" t="s">
        <v>24</v>
      </c>
      <c r="C494" s="29" t="s">
        <v>17</v>
      </c>
      <c r="D494" s="32" t="s">
        <v>67</v>
      </c>
      <c r="E494" s="20" t="s">
        <v>78</v>
      </c>
      <c r="F494" s="20">
        <v>0.52</v>
      </c>
      <c r="G494" s="20">
        <v>0.52</v>
      </c>
      <c r="H494" s="20">
        <v>0.91</v>
      </c>
      <c r="I494" s="20">
        <v>0.09</v>
      </c>
      <c r="J494" s="20">
        <v>0.26</v>
      </c>
      <c r="K494" s="20">
        <v>2.2982999999999998</v>
      </c>
      <c r="L494" s="16"/>
      <c r="M494" s="16"/>
      <c r="N494" s="16"/>
      <c r="O494" s="16"/>
      <c r="P494" s="16"/>
      <c r="Q494" s="16"/>
      <c r="R494" s="16"/>
      <c r="S494" s="22"/>
      <c r="T494" s="190"/>
    </row>
    <row r="495" spans="1:20" ht="40.200000000000003" hidden="1" thickBot="1">
      <c r="A495" s="58" t="str">
        <f t="shared" si="7"/>
        <v>青竹3</v>
      </c>
      <c r="B495" s="29" t="s">
        <v>24</v>
      </c>
      <c r="C495" s="29" t="s">
        <v>17</v>
      </c>
      <c r="D495" s="32" t="s">
        <v>67</v>
      </c>
      <c r="E495" s="21" t="s">
        <v>79</v>
      </c>
      <c r="F495" s="20">
        <v>0.52</v>
      </c>
      <c r="G495" s="20">
        <v>0.51</v>
      </c>
      <c r="H495" s="20">
        <v>0.62</v>
      </c>
      <c r="I495" s="20">
        <v>0.09</v>
      </c>
      <c r="J495" s="20">
        <v>0.55000000000000004</v>
      </c>
      <c r="K495" s="20">
        <v>2.2972000000000001</v>
      </c>
      <c r="L495" s="16"/>
      <c r="M495" s="16"/>
      <c r="N495" s="16"/>
      <c r="O495" s="16"/>
      <c r="P495" s="16"/>
      <c r="Q495" s="16"/>
      <c r="R495" s="16"/>
      <c r="S495" s="22"/>
      <c r="T495" s="190"/>
    </row>
    <row r="496" spans="1:20" ht="27" hidden="1" customHeight="1" thickBot="1">
      <c r="A496" s="58" t="str">
        <f t="shared" si="7"/>
        <v>青年22</v>
      </c>
      <c r="B496" s="29" t="s">
        <v>24</v>
      </c>
      <c r="C496" s="29" t="s">
        <v>17</v>
      </c>
      <c r="D496" s="32" t="s">
        <v>67</v>
      </c>
      <c r="E496" s="20" t="s">
        <v>80</v>
      </c>
      <c r="F496" s="20">
        <v>0.52</v>
      </c>
      <c r="G496" s="20">
        <v>0.34</v>
      </c>
      <c r="H496" s="20">
        <v>0.88</v>
      </c>
      <c r="I496" s="20">
        <v>0.19</v>
      </c>
      <c r="J496" s="20">
        <v>0.34</v>
      </c>
      <c r="K496" s="20">
        <v>2.2618999999999998</v>
      </c>
      <c r="L496" s="16"/>
      <c r="M496" s="16"/>
      <c r="N496" s="16"/>
      <c r="O496" s="16"/>
      <c r="P496" s="16"/>
      <c r="Q496" s="16"/>
      <c r="R496" s="16"/>
      <c r="S496" s="22"/>
      <c r="T496" s="190"/>
    </row>
    <row r="497" spans="1:20" ht="27" hidden="1" customHeight="1" thickBot="1">
      <c r="A497" s="58" t="str">
        <f t="shared" si="7"/>
        <v>青年11</v>
      </c>
      <c r="B497" s="29" t="s">
        <v>24</v>
      </c>
      <c r="C497" s="29" t="s">
        <v>17</v>
      </c>
      <c r="D497" s="32" t="s">
        <v>67</v>
      </c>
      <c r="E497" s="20" t="s">
        <v>83</v>
      </c>
      <c r="F497" s="20">
        <v>0.52</v>
      </c>
      <c r="G497" s="20">
        <v>0.34</v>
      </c>
      <c r="H497" s="20">
        <v>0.91</v>
      </c>
      <c r="I497" s="20">
        <v>0.19</v>
      </c>
      <c r="J497" s="20">
        <v>0.24</v>
      </c>
      <c r="K497" s="20">
        <v>2.1938</v>
      </c>
      <c r="L497" s="16"/>
      <c r="M497" s="16"/>
      <c r="N497" s="16"/>
      <c r="O497" s="16"/>
      <c r="P497" s="16"/>
      <c r="Q497" s="16"/>
      <c r="R497" s="16"/>
      <c r="S497" s="22"/>
      <c r="T497" s="190"/>
    </row>
    <row r="498" spans="1:20" ht="40.200000000000003" hidden="1" customHeight="1" thickBot="1">
      <c r="A498" s="58" t="str">
        <f t="shared" si="7"/>
        <v>青书2</v>
      </c>
      <c r="B498" s="29" t="s">
        <v>24</v>
      </c>
      <c r="C498" s="29" t="s">
        <v>17</v>
      </c>
      <c r="D498" s="32" t="s">
        <v>67</v>
      </c>
      <c r="E498" s="20" t="s">
        <v>81</v>
      </c>
      <c r="F498" s="20">
        <v>0.52</v>
      </c>
      <c r="G498" s="20">
        <v>0.65</v>
      </c>
      <c r="H498" s="20">
        <v>0.91</v>
      </c>
      <c r="I498" s="20">
        <v>0.09</v>
      </c>
      <c r="J498" s="20">
        <v>0</v>
      </c>
      <c r="K498" s="20">
        <v>2.1728999999999998</v>
      </c>
      <c r="L498" s="16"/>
      <c r="M498" s="16"/>
      <c r="N498" s="16"/>
      <c r="O498" s="16"/>
      <c r="P498" s="16"/>
      <c r="Q498" s="16"/>
      <c r="R498" s="16"/>
      <c r="S498" s="22"/>
      <c r="T498" s="190"/>
    </row>
    <row r="499" spans="1:20" ht="40.200000000000003" hidden="1" customHeight="1" thickBot="1">
      <c r="A499" s="58" t="str">
        <f t="shared" si="7"/>
        <v>青年1</v>
      </c>
      <c r="B499" s="29" t="s">
        <v>24</v>
      </c>
      <c r="C499" s="29" t="s">
        <v>17</v>
      </c>
      <c r="D499" s="32" t="s">
        <v>67</v>
      </c>
      <c r="E499" s="20" t="s">
        <v>82</v>
      </c>
      <c r="F499" s="20">
        <v>0.52</v>
      </c>
      <c r="G499" s="20">
        <v>0.25</v>
      </c>
      <c r="H499" s="20">
        <v>0.91</v>
      </c>
      <c r="I499" s="20">
        <v>0.09</v>
      </c>
      <c r="J499" s="20">
        <v>0.4</v>
      </c>
      <c r="K499" s="20">
        <v>2.1698</v>
      </c>
      <c r="L499" s="16"/>
      <c r="M499" s="16"/>
      <c r="N499" s="16"/>
      <c r="O499" s="16"/>
      <c r="P499" s="16"/>
      <c r="Q499" s="16"/>
      <c r="R499" s="16"/>
      <c r="S499" s="22"/>
      <c r="T499" s="190"/>
    </row>
    <row r="500" spans="1:20" ht="53.4" hidden="1" customHeight="1" thickBot="1">
      <c r="A500" s="58" t="str">
        <f t="shared" si="7"/>
        <v>青少年T1</v>
      </c>
      <c r="B500" s="29" t="s">
        <v>24</v>
      </c>
      <c r="C500" s="29" t="s">
        <v>17</v>
      </c>
      <c r="D500" s="32" t="s">
        <v>67</v>
      </c>
      <c r="E500" s="20" t="s">
        <v>84</v>
      </c>
      <c r="F500" s="20">
        <v>0.52</v>
      </c>
      <c r="G500" s="20">
        <v>0.22</v>
      </c>
      <c r="H500" s="20">
        <v>0.91</v>
      </c>
      <c r="I500" s="20">
        <v>0.09</v>
      </c>
      <c r="J500" s="20">
        <v>0.36</v>
      </c>
      <c r="K500" s="20">
        <v>2.1101000000000001</v>
      </c>
      <c r="L500" s="16"/>
      <c r="M500" s="16"/>
      <c r="N500" s="16"/>
      <c r="O500" s="16"/>
      <c r="P500" s="16"/>
      <c r="Q500" s="16"/>
      <c r="R500" s="16"/>
      <c r="S500" s="22"/>
      <c r="T500" s="190"/>
    </row>
    <row r="501" spans="1:20" ht="40.200000000000003" hidden="1" customHeight="1" thickBot="1">
      <c r="A501" s="58" t="str">
        <f t="shared" si="7"/>
        <v>青年111</v>
      </c>
      <c r="B501" s="29" t="s">
        <v>24</v>
      </c>
      <c r="C501" s="29" t="s">
        <v>17</v>
      </c>
      <c r="D501" s="32" t="s">
        <v>67</v>
      </c>
      <c r="E501" s="20" t="s">
        <v>85</v>
      </c>
      <c r="F501" s="20">
        <v>0.52</v>
      </c>
      <c r="G501" s="20">
        <v>0.19</v>
      </c>
      <c r="H501" s="20">
        <v>0.88</v>
      </c>
      <c r="I501" s="20">
        <v>0.09</v>
      </c>
      <c r="J501" s="20">
        <v>0.43</v>
      </c>
      <c r="K501" s="20">
        <v>2.1095000000000002</v>
      </c>
      <c r="L501" s="16"/>
      <c r="M501" s="16"/>
      <c r="N501" s="16"/>
      <c r="O501" s="16"/>
      <c r="P501" s="16"/>
      <c r="Q501" s="16"/>
      <c r="R501" s="16"/>
      <c r="S501" s="22"/>
      <c r="T501" s="190"/>
    </row>
    <row r="502" spans="1:20" ht="53.4" hidden="1" customHeight="1" thickBot="1">
      <c r="A502" s="58" t="str">
        <f t="shared" si="7"/>
        <v>QSSS1</v>
      </c>
      <c r="B502" s="29" t="s">
        <v>24</v>
      </c>
      <c r="C502" s="29" t="s">
        <v>17</v>
      </c>
      <c r="D502" s="32" t="s">
        <v>67</v>
      </c>
      <c r="E502" s="20" t="s">
        <v>86</v>
      </c>
      <c r="F502" s="20">
        <v>0.52</v>
      </c>
      <c r="G502" s="20">
        <v>0.21</v>
      </c>
      <c r="H502" s="20">
        <v>0.88</v>
      </c>
      <c r="I502" s="20">
        <v>0.09</v>
      </c>
      <c r="J502" s="20">
        <v>0.39</v>
      </c>
      <c r="K502" s="20">
        <v>2.0996000000000001</v>
      </c>
      <c r="L502" s="16"/>
      <c r="M502" s="16"/>
      <c r="N502" s="16"/>
      <c r="O502" s="16"/>
      <c r="P502" s="16"/>
      <c r="Q502" s="16"/>
      <c r="R502" s="16"/>
      <c r="S502" s="22"/>
      <c r="T502" s="190"/>
    </row>
    <row r="503" spans="1:20" ht="53.4" hidden="1" customHeight="1" thickBot="1">
      <c r="A503" s="58" t="str">
        <f t="shared" si="7"/>
        <v>青二</v>
      </c>
      <c r="B503" s="29" t="s">
        <v>24</v>
      </c>
      <c r="C503" s="29" t="s">
        <v>17</v>
      </c>
      <c r="D503" s="32" t="s">
        <v>67</v>
      </c>
      <c r="E503" s="20" t="s">
        <v>87</v>
      </c>
      <c r="F503" s="20">
        <v>0.52</v>
      </c>
      <c r="G503" s="20">
        <v>0.26</v>
      </c>
      <c r="H503" s="20">
        <v>0.88</v>
      </c>
      <c r="I503" s="20">
        <v>0.09</v>
      </c>
      <c r="J503" s="20">
        <v>0.33</v>
      </c>
      <c r="K503" s="20">
        <v>2.0825</v>
      </c>
      <c r="L503" s="16"/>
      <c r="M503" s="16"/>
      <c r="N503" s="16"/>
      <c r="O503" s="16"/>
      <c r="P503" s="16"/>
      <c r="Q503" s="16"/>
      <c r="R503" s="16"/>
      <c r="S503" s="22"/>
      <c r="T503" s="190"/>
    </row>
    <row r="504" spans="1:20" ht="53.4" hidden="1" customHeight="1" thickBot="1">
      <c r="A504" s="58" t="str">
        <f t="shared" si="7"/>
        <v>青少年T2</v>
      </c>
      <c r="B504" s="29" t="s">
        <v>24</v>
      </c>
      <c r="C504" s="29" t="s">
        <v>17</v>
      </c>
      <c r="D504" s="32" t="s">
        <v>67</v>
      </c>
      <c r="E504" s="20" t="s">
        <v>89</v>
      </c>
      <c r="F504" s="20">
        <v>0.52</v>
      </c>
      <c r="G504" s="20">
        <v>0.22</v>
      </c>
      <c r="H504" s="20">
        <v>0.88</v>
      </c>
      <c r="I504" s="20">
        <v>0.09</v>
      </c>
      <c r="J504" s="20">
        <v>0.36</v>
      </c>
      <c r="K504" s="20">
        <v>2.0754999999999999</v>
      </c>
      <c r="L504" s="16"/>
      <c r="M504" s="16"/>
      <c r="N504" s="16"/>
      <c r="O504" s="16"/>
      <c r="P504" s="16"/>
      <c r="Q504" s="16"/>
      <c r="R504" s="16"/>
      <c r="S504" s="22"/>
      <c r="T504" s="190"/>
    </row>
    <row r="505" spans="1:20" ht="40.200000000000003" hidden="1" customHeight="1" thickBot="1">
      <c r="A505" s="58" t="str">
        <f t="shared" si="7"/>
        <v>qq1</v>
      </c>
      <c r="B505" s="29" t="s">
        <v>24</v>
      </c>
      <c r="C505" s="29" t="s">
        <v>17</v>
      </c>
      <c r="D505" s="32" t="s">
        <v>67</v>
      </c>
      <c r="E505" s="20" t="s">
        <v>88</v>
      </c>
      <c r="F505" s="20">
        <v>0.52</v>
      </c>
      <c r="G505" s="20">
        <v>0.26</v>
      </c>
      <c r="H505" s="20">
        <v>0.91</v>
      </c>
      <c r="I505" s="20">
        <v>0.09</v>
      </c>
      <c r="J505" s="20">
        <v>0.28000000000000003</v>
      </c>
      <c r="K505" s="20">
        <v>2.0642999999999998</v>
      </c>
      <c r="L505" s="16"/>
      <c r="M505" s="16"/>
      <c r="N505" s="16"/>
      <c r="O505" s="16"/>
      <c r="P505" s="16"/>
      <c r="Q505" s="16"/>
      <c r="R505" s="16"/>
      <c r="S505" s="22"/>
      <c r="T505" s="190"/>
    </row>
    <row r="506" spans="1:20" ht="53.4" hidden="1" customHeight="1" thickBot="1">
      <c r="A506" s="58" t="str">
        <f t="shared" si="7"/>
        <v>q1121</v>
      </c>
      <c r="B506" s="29" t="s">
        <v>24</v>
      </c>
      <c r="C506" s="29" t="s">
        <v>17</v>
      </c>
      <c r="D506" s="32" t="s">
        <v>67</v>
      </c>
      <c r="E506" s="20" t="s">
        <v>90</v>
      </c>
      <c r="F506" s="20">
        <v>0.52</v>
      </c>
      <c r="G506" s="20">
        <v>0.19</v>
      </c>
      <c r="H506" s="20">
        <v>0.91</v>
      </c>
      <c r="I506" s="20">
        <v>0.09</v>
      </c>
      <c r="J506" s="20">
        <v>0.35</v>
      </c>
      <c r="K506" s="20">
        <v>2.0638000000000001</v>
      </c>
      <c r="L506" s="16"/>
      <c r="M506" s="16"/>
      <c r="N506" s="16"/>
      <c r="O506" s="16"/>
      <c r="P506" s="16"/>
      <c r="Q506" s="16"/>
      <c r="R506" s="16"/>
      <c r="S506" s="22"/>
      <c r="T506" s="190"/>
    </row>
    <row r="507" spans="1:20" ht="40.200000000000003" hidden="1" customHeight="1" thickBot="1">
      <c r="A507" s="58" t="str">
        <f t="shared" si="7"/>
        <v>QS3</v>
      </c>
      <c r="B507" s="29" t="s">
        <v>24</v>
      </c>
      <c r="C507" s="29" t="s">
        <v>17</v>
      </c>
      <c r="D507" s="32" t="s">
        <v>67</v>
      </c>
      <c r="E507" s="20" t="s">
        <v>96</v>
      </c>
      <c r="F507" s="20">
        <v>0.52</v>
      </c>
      <c r="G507" s="20">
        <v>0.54</v>
      </c>
      <c r="H507" s="20">
        <v>0.62</v>
      </c>
      <c r="I507" s="20">
        <v>0.19</v>
      </c>
      <c r="J507" s="20">
        <v>0.19</v>
      </c>
      <c r="K507" s="20">
        <v>2.0533999999999999</v>
      </c>
      <c r="L507" s="16"/>
      <c r="M507" s="16"/>
      <c r="N507" s="16"/>
      <c r="O507" s="16"/>
      <c r="P507" s="16"/>
      <c r="Q507" s="16"/>
      <c r="R507" s="16"/>
      <c r="S507" s="22"/>
      <c r="T507" s="190"/>
    </row>
    <row r="508" spans="1:20" ht="27" hidden="1" customHeight="1" thickBot="1">
      <c r="A508" s="58" t="str">
        <f t="shared" si="7"/>
        <v>青年A1</v>
      </c>
      <c r="B508" s="29" t="s">
        <v>24</v>
      </c>
      <c r="C508" s="29" t="s">
        <v>17</v>
      </c>
      <c r="D508" s="32" t="s">
        <v>67</v>
      </c>
      <c r="E508" s="20" t="s">
        <v>92</v>
      </c>
      <c r="F508" s="20">
        <v>0.53</v>
      </c>
      <c r="G508" s="20">
        <v>0.11</v>
      </c>
      <c r="H508" s="20">
        <v>0.88</v>
      </c>
      <c r="I508" s="20">
        <v>0.09</v>
      </c>
      <c r="J508" s="20">
        <v>0.43</v>
      </c>
      <c r="K508" s="20">
        <v>2.0438999999999998</v>
      </c>
      <c r="L508" s="16"/>
      <c r="M508" s="16"/>
      <c r="N508" s="16"/>
      <c r="O508" s="16"/>
      <c r="P508" s="16"/>
      <c r="Q508" s="16"/>
      <c r="R508" s="16"/>
      <c r="S508" s="22"/>
      <c r="T508" s="190"/>
    </row>
    <row r="509" spans="1:20" ht="53.4" hidden="1" customHeight="1" thickBot="1">
      <c r="A509" s="58" t="str">
        <f t="shared" si="7"/>
        <v>q212</v>
      </c>
      <c r="B509" s="29" t="s">
        <v>24</v>
      </c>
      <c r="C509" s="29" t="s">
        <v>17</v>
      </c>
      <c r="D509" s="32" t="s">
        <v>67</v>
      </c>
      <c r="E509" s="20" t="s">
        <v>91</v>
      </c>
      <c r="F509" s="20">
        <v>0.52</v>
      </c>
      <c r="G509" s="20">
        <v>0.19</v>
      </c>
      <c r="H509" s="20">
        <v>0.88</v>
      </c>
      <c r="I509" s="20">
        <v>0.09</v>
      </c>
      <c r="J509" s="20">
        <v>0.35</v>
      </c>
      <c r="K509" s="20">
        <v>2.0343</v>
      </c>
      <c r="L509" s="16"/>
      <c r="M509" s="16"/>
      <c r="N509" s="16"/>
      <c r="O509" s="16"/>
      <c r="P509" s="16"/>
      <c r="Q509" s="16"/>
      <c r="R509" s="16"/>
      <c r="S509" s="22"/>
      <c r="T509" s="190"/>
    </row>
    <row r="510" spans="1:20" ht="40.200000000000003" hidden="1" customHeight="1" thickBot="1">
      <c r="A510" s="58" t="str">
        <f t="shared" si="7"/>
        <v>青年01</v>
      </c>
      <c r="B510" s="29" t="s">
        <v>24</v>
      </c>
      <c r="C510" s="29" t="s">
        <v>17</v>
      </c>
      <c r="D510" s="32" t="s">
        <v>67</v>
      </c>
      <c r="E510" s="20" t="s">
        <v>93</v>
      </c>
      <c r="F510" s="20">
        <v>0.52</v>
      </c>
      <c r="G510" s="20">
        <v>0.09</v>
      </c>
      <c r="H510" s="20">
        <v>0.91</v>
      </c>
      <c r="I510" s="20">
        <v>0.09</v>
      </c>
      <c r="J510" s="20">
        <v>0.41</v>
      </c>
      <c r="K510" s="20">
        <v>2.0243000000000002</v>
      </c>
      <c r="L510" s="16"/>
      <c r="M510" s="16"/>
      <c r="N510" s="16"/>
      <c r="O510" s="16"/>
      <c r="P510" s="16"/>
      <c r="Q510" s="16"/>
      <c r="R510" s="16"/>
      <c r="S510" s="22"/>
      <c r="T510" s="190"/>
    </row>
    <row r="511" spans="1:20" ht="40.200000000000003" hidden="1" customHeight="1" thickBot="1">
      <c r="A511" s="58" t="str">
        <f t="shared" si="7"/>
        <v>青年02</v>
      </c>
      <c r="B511" s="29" t="s">
        <v>24</v>
      </c>
      <c r="C511" s="29" t="s">
        <v>17</v>
      </c>
      <c r="D511" s="32" t="s">
        <v>67</v>
      </c>
      <c r="E511" s="20" t="s">
        <v>95</v>
      </c>
      <c r="F511" s="20">
        <v>0.52</v>
      </c>
      <c r="G511" s="20">
        <v>0.09</v>
      </c>
      <c r="H511" s="20">
        <v>0.88</v>
      </c>
      <c r="I511" s="20">
        <v>0.09</v>
      </c>
      <c r="J511" s="20">
        <v>0.41</v>
      </c>
      <c r="K511" s="20">
        <v>1.9925999999999999</v>
      </c>
      <c r="L511" s="16"/>
      <c r="M511" s="16"/>
      <c r="N511" s="16"/>
      <c r="O511" s="16"/>
      <c r="P511" s="16"/>
      <c r="Q511" s="16"/>
      <c r="R511" s="16"/>
      <c r="S511" s="22"/>
      <c r="T511" s="190"/>
    </row>
    <row r="512" spans="1:20" ht="40.200000000000003" hidden="1" customHeight="1" thickBot="1">
      <c r="A512" s="58" t="str">
        <f t="shared" si="7"/>
        <v>qq2</v>
      </c>
      <c r="B512" s="29" t="s">
        <v>24</v>
      </c>
      <c r="C512" s="29" t="s">
        <v>17</v>
      </c>
      <c r="D512" s="32" t="s">
        <v>67</v>
      </c>
      <c r="E512" s="20" t="s">
        <v>94</v>
      </c>
      <c r="F512" s="20">
        <v>0.52</v>
      </c>
      <c r="G512" s="20">
        <v>0.27</v>
      </c>
      <c r="H512" s="20">
        <v>0.88</v>
      </c>
      <c r="I512" s="20">
        <v>0.09</v>
      </c>
      <c r="J512" s="20">
        <v>0.21</v>
      </c>
      <c r="K512" s="20">
        <v>1.9710000000000001</v>
      </c>
      <c r="L512" s="16"/>
      <c r="M512" s="16"/>
      <c r="N512" s="16"/>
      <c r="O512" s="16"/>
      <c r="P512" s="16"/>
      <c r="Q512" s="16"/>
      <c r="R512" s="16"/>
      <c r="S512" s="22"/>
      <c r="T512" s="190"/>
    </row>
    <row r="513" spans="1:20" ht="40.200000000000003" hidden="1" customHeight="1" thickBot="1">
      <c r="A513" s="58" t="str">
        <f t="shared" si="7"/>
        <v>2青</v>
      </c>
      <c r="B513" s="29" t="s">
        <v>24</v>
      </c>
      <c r="C513" s="29" t="s">
        <v>17</v>
      </c>
      <c r="D513" s="32" t="s">
        <v>67</v>
      </c>
      <c r="E513" s="20" t="s">
        <v>98</v>
      </c>
      <c r="F513" s="20">
        <v>0.59</v>
      </c>
      <c r="G513" s="20">
        <v>0.35</v>
      </c>
      <c r="H513" s="20">
        <v>0.91</v>
      </c>
      <c r="I513" s="20">
        <v>0.09</v>
      </c>
      <c r="J513" s="20">
        <v>0</v>
      </c>
      <c r="K513" s="20">
        <v>1.9363999999999999</v>
      </c>
      <c r="L513" s="16"/>
      <c r="M513" s="16"/>
      <c r="N513" s="16"/>
      <c r="O513" s="16"/>
      <c r="P513" s="16"/>
      <c r="Q513" s="16"/>
      <c r="R513" s="16"/>
      <c r="S513" s="22"/>
      <c r="T513" s="190"/>
    </row>
    <row r="514" spans="1:20" ht="40.200000000000003" hidden="1" customHeight="1" thickBot="1">
      <c r="A514" s="58" t="str">
        <f t="shared" si="7"/>
        <v>1青</v>
      </c>
      <c r="B514" s="29" t="s">
        <v>24</v>
      </c>
      <c r="C514" s="29" t="s">
        <v>17</v>
      </c>
      <c r="D514" s="32" t="s">
        <v>67</v>
      </c>
      <c r="E514" s="20" t="s">
        <v>99</v>
      </c>
      <c r="F514" s="20">
        <v>0.52</v>
      </c>
      <c r="G514" s="20">
        <v>0</v>
      </c>
      <c r="H514" s="20">
        <v>0.88</v>
      </c>
      <c r="I514" s="20">
        <v>0.09</v>
      </c>
      <c r="J514" s="20">
        <v>0.39</v>
      </c>
      <c r="K514" s="20">
        <v>1.8812</v>
      </c>
      <c r="L514" s="16"/>
      <c r="M514" s="16"/>
      <c r="N514" s="16"/>
      <c r="O514" s="16"/>
      <c r="P514" s="16"/>
      <c r="Q514" s="16"/>
      <c r="R514" s="16"/>
      <c r="S514" s="22"/>
      <c r="T514" s="190"/>
    </row>
    <row r="515" spans="1:20" ht="40.200000000000003" hidden="1" customHeight="1" thickBot="1">
      <c r="A515" s="58" t="str">
        <f t="shared" si="7"/>
        <v>丙12</v>
      </c>
      <c r="B515" s="29" t="s">
        <v>24</v>
      </c>
      <c r="C515" s="29" t="s">
        <v>17</v>
      </c>
      <c r="D515" s="32" t="s">
        <v>67</v>
      </c>
      <c r="E515" s="20" t="s">
        <v>97</v>
      </c>
      <c r="F515" s="20">
        <v>0.52</v>
      </c>
      <c r="G515" s="20">
        <v>0.13</v>
      </c>
      <c r="H515" s="20">
        <v>0.91</v>
      </c>
      <c r="I515" s="20">
        <v>0.09</v>
      </c>
      <c r="J515" s="20">
        <v>0.21</v>
      </c>
      <c r="K515" s="20">
        <v>1.8695999999999999</v>
      </c>
      <c r="L515" s="16"/>
      <c r="M515" s="16"/>
      <c r="N515" s="16"/>
      <c r="O515" s="16"/>
      <c r="P515" s="16"/>
      <c r="Q515" s="16"/>
      <c r="R515" s="16"/>
      <c r="S515" s="22"/>
      <c r="T515" s="190"/>
    </row>
    <row r="516" spans="1:20" ht="40.200000000000003" hidden="1" customHeight="1" thickBot="1">
      <c r="A516" s="58" t="str">
        <f t="shared" si="7"/>
        <v>青年one</v>
      </c>
      <c r="B516" s="29" t="s">
        <v>24</v>
      </c>
      <c r="C516" s="29" t="s">
        <v>17</v>
      </c>
      <c r="D516" s="32" t="s">
        <v>67</v>
      </c>
      <c r="E516" s="20" t="s">
        <v>102</v>
      </c>
      <c r="F516" s="20">
        <v>0.52</v>
      </c>
      <c r="G516" s="20">
        <v>0</v>
      </c>
      <c r="H516" s="20">
        <v>0.88</v>
      </c>
      <c r="I516" s="20">
        <v>0.09</v>
      </c>
      <c r="J516" s="20">
        <v>0.37</v>
      </c>
      <c r="K516" s="20">
        <v>1.8662000000000001</v>
      </c>
      <c r="L516" s="16"/>
      <c r="M516" s="16"/>
      <c r="N516" s="16"/>
      <c r="O516" s="16"/>
      <c r="P516" s="16"/>
      <c r="Q516" s="16"/>
      <c r="R516" s="16"/>
      <c r="S516" s="22"/>
      <c r="T516" s="190"/>
    </row>
    <row r="517" spans="1:20" ht="40.200000000000003" hidden="1" thickBot="1">
      <c r="A517" s="58" t="str">
        <f t="shared" si="7"/>
        <v>青竹2</v>
      </c>
      <c r="B517" s="29" t="s">
        <v>24</v>
      </c>
      <c r="C517" s="29" t="s">
        <v>17</v>
      </c>
      <c r="D517" s="32" t="s">
        <v>67</v>
      </c>
      <c r="E517" s="21" t="s">
        <v>100</v>
      </c>
      <c r="F517" s="20">
        <v>0.52</v>
      </c>
      <c r="G517" s="20">
        <v>0</v>
      </c>
      <c r="H517" s="20">
        <v>0.91</v>
      </c>
      <c r="I517" s="20">
        <v>0.09</v>
      </c>
      <c r="J517" s="20">
        <v>0.34</v>
      </c>
      <c r="K517" s="20">
        <v>1.8607</v>
      </c>
      <c r="L517" s="16"/>
      <c r="M517" s="16"/>
      <c r="N517" s="16"/>
      <c r="O517" s="16"/>
      <c r="P517" s="16"/>
      <c r="Q517" s="16"/>
      <c r="R517" s="16"/>
      <c r="S517" s="22"/>
      <c r="T517" s="190"/>
    </row>
    <row r="518" spans="1:20" ht="40.200000000000003" hidden="1" customHeight="1" thickBot="1">
      <c r="A518" s="58" t="str">
        <f t="shared" si="7"/>
        <v>qn2</v>
      </c>
      <c r="B518" s="29" t="s">
        <v>24</v>
      </c>
      <c r="C518" s="29" t="s">
        <v>17</v>
      </c>
      <c r="D518" s="32" t="s">
        <v>67</v>
      </c>
      <c r="E518" s="20" t="s">
        <v>101</v>
      </c>
      <c r="F518" s="20">
        <v>0.52</v>
      </c>
      <c r="G518" s="20">
        <v>0.22</v>
      </c>
      <c r="H518" s="20">
        <v>0.88</v>
      </c>
      <c r="I518" s="20">
        <v>0.09</v>
      </c>
      <c r="J518" s="20">
        <v>0.12</v>
      </c>
      <c r="K518" s="20">
        <v>1.8266</v>
      </c>
      <c r="L518" s="16"/>
      <c r="M518" s="16"/>
      <c r="N518" s="16"/>
      <c r="O518" s="16"/>
      <c r="P518" s="16"/>
      <c r="Q518" s="16"/>
      <c r="R518" s="16"/>
      <c r="S518" s="22"/>
      <c r="T518" s="190"/>
    </row>
    <row r="519" spans="1:20" ht="40.200000000000003" hidden="1" thickBot="1">
      <c r="A519" s="58" t="str">
        <f t="shared" si="7"/>
        <v>青竹1</v>
      </c>
      <c r="B519" s="29" t="s">
        <v>24</v>
      </c>
      <c r="C519" s="29" t="s">
        <v>17</v>
      </c>
      <c r="D519" s="32" t="s">
        <v>67</v>
      </c>
      <c r="E519" s="21" t="s">
        <v>104</v>
      </c>
      <c r="F519" s="20">
        <v>0.52</v>
      </c>
      <c r="G519" s="20">
        <v>0</v>
      </c>
      <c r="H519" s="20">
        <v>0.88</v>
      </c>
      <c r="I519" s="20">
        <v>0.09</v>
      </c>
      <c r="J519" s="20">
        <v>0.33</v>
      </c>
      <c r="K519" s="20">
        <v>1.8238000000000001</v>
      </c>
      <c r="L519" s="16"/>
      <c r="M519" s="16"/>
      <c r="N519" s="16"/>
      <c r="O519" s="16"/>
      <c r="P519" s="16"/>
      <c r="Q519" s="16"/>
      <c r="R519" s="16"/>
      <c r="S519" s="22"/>
      <c r="T519" s="190"/>
    </row>
    <row r="520" spans="1:20" ht="27" hidden="1" customHeight="1" thickBot="1">
      <c r="A520" s="58" t="str">
        <f t="shared" si="7"/>
        <v>青年B</v>
      </c>
      <c r="B520" s="29" t="s">
        <v>24</v>
      </c>
      <c r="C520" s="29" t="s">
        <v>17</v>
      </c>
      <c r="D520" s="32" t="s">
        <v>67</v>
      </c>
      <c r="E520" s="20" t="s">
        <v>103</v>
      </c>
      <c r="F520" s="20">
        <v>0.52</v>
      </c>
      <c r="G520" s="20">
        <v>0</v>
      </c>
      <c r="H520" s="20">
        <v>0.91</v>
      </c>
      <c r="I520" s="20">
        <v>0.09</v>
      </c>
      <c r="J520" s="20">
        <v>0.3</v>
      </c>
      <c r="K520" s="20">
        <v>1.8202</v>
      </c>
      <c r="L520" s="16"/>
      <c r="M520" s="16"/>
      <c r="N520" s="16"/>
      <c r="O520" s="16"/>
      <c r="P520" s="16"/>
      <c r="Q520" s="16"/>
      <c r="R520" s="16"/>
      <c r="S520" s="22"/>
      <c r="T520" s="190"/>
    </row>
    <row r="521" spans="1:20" ht="53.4" hidden="1" customHeight="1" thickBot="1">
      <c r="A521" s="58" t="str">
        <f t="shared" si="7"/>
        <v>青一</v>
      </c>
      <c r="B521" s="29" t="s">
        <v>24</v>
      </c>
      <c r="C521" s="29" t="s">
        <v>17</v>
      </c>
      <c r="D521" s="32" t="s">
        <v>67</v>
      </c>
      <c r="E521" s="20" t="s">
        <v>105</v>
      </c>
      <c r="F521" s="20">
        <v>0.52</v>
      </c>
      <c r="G521" s="20">
        <v>0.26</v>
      </c>
      <c r="H521" s="20">
        <v>0.65</v>
      </c>
      <c r="I521" s="20">
        <v>0.09</v>
      </c>
      <c r="J521" s="20">
        <v>0.28999999999999998</v>
      </c>
      <c r="K521" s="20">
        <v>1.8109999999999999</v>
      </c>
      <c r="L521" s="16"/>
      <c r="M521" s="16"/>
      <c r="N521" s="16"/>
      <c r="O521" s="16"/>
      <c r="P521" s="16"/>
      <c r="Q521" s="16"/>
      <c r="R521" s="16"/>
      <c r="S521" s="22"/>
      <c r="T521" s="190"/>
    </row>
    <row r="522" spans="1:20" ht="40.200000000000003" hidden="1" customHeight="1" thickBot="1">
      <c r="A522" s="58" t="str">
        <f t="shared" si="7"/>
        <v>22青年</v>
      </c>
      <c r="B522" s="29" t="s">
        <v>24</v>
      </c>
      <c r="C522" s="29" t="s">
        <v>17</v>
      </c>
      <c r="D522" s="32" t="s">
        <v>67</v>
      </c>
      <c r="E522" s="20" t="s">
        <v>106</v>
      </c>
      <c r="F522" s="20">
        <v>0.52</v>
      </c>
      <c r="G522" s="20">
        <v>0</v>
      </c>
      <c r="H522" s="20">
        <v>0.91</v>
      </c>
      <c r="I522" s="20">
        <v>0.09</v>
      </c>
      <c r="J522" s="20">
        <v>0.24</v>
      </c>
      <c r="K522" s="20">
        <v>1.7663</v>
      </c>
      <c r="L522" s="16"/>
      <c r="M522" s="16"/>
      <c r="N522" s="16"/>
      <c r="O522" s="16"/>
      <c r="P522" s="16"/>
      <c r="Q522" s="16"/>
      <c r="R522" s="16"/>
      <c r="S522" s="22"/>
      <c r="T522" s="190"/>
    </row>
    <row r="523" spans="1:20" ht="53.4" hidden="1" customHeight="1" thickBot="1">
      <c r="A523" s="58" t="str">
        <f t="shared" si="7"/>
        <v>QSNN2</v>
      </c>
      <c r="B523" s="29" t="s">
        <v>24</v>
      </c>
      <c r="C523" s="29" t="s">
        <v>17</v>
      </c>
      <c r="D523" s="32" t="s">
        <v>67</v>
      </c>
      <c r="E523" s="20" t="s">
        <v>107</v>
      </c>
      <c r="F523" s="20">
        <v>0.52</v>
      </c>
      <c r="G523" s="20">
        <v>0</v>
      </c>
      <c r="H523" s="20">
        <v>0.91</v>
      </c>
      <c r="I523" s="20">
        <v>0.09</v>
      </c>
      <c r="J523" s="20">
        <v>0.21</v>
      </c>
      <c r="K523" s="20">
        <v>1.7315</v>
      </c>
      <c r="L523" s="16"/>
      <c r="M523" s="16"/>
      <c r="N523" s="16"/>
      <c r="O523" s="16"/>
      <c r="P523" s="16"/>
      <c r="Q523" s="16"/>
      <c r="R523" s="16"/>
      <c r="S523" s="22"/>
      <c r="T523" s="190"/>
    </row>
    <row r="524" spans="1:20" ht="53.4" hidden="1" customHeight="1" thickBot="1">
      <c r="A524" s="58" t="str">
        <f t="shared" si="7"/>
        <v>青少年T3</v>
      </c>
      <c r="B524" s="29" t="s">
        <v>24</v>
      </c>
      <c r="C524" s="29" t="s">
        <v>17</v>
      </c>
      <c r="D524" s="32" t="s">
        <v>67</v>
      </c>
      <c r="E524" s="20" t="s">
        <v>110</v>
      </c>
      <c r="F524" s="20">
        <v>0.52</v>
      </c>
      <c r="G524" s="20">
        <v>0.22</v>
      </c>
      <c r="H524" s="20">
        <v>0.62</v>
      </c>
      <c r="I524" s="20">
        <v>0.09</v>
      </c>
      <c r="J524" s="20">
        <v>0.26</v>
      </c>
      <c r="K524" s="20">
        <v>1.712</v>
      </c>
      <c r="L524" s="16"/>
      <c r="M524" s="16"/>
      <c r="N524" s="16"/>
      <c r="O524" s="16"/>
      <c r="P524" s="16"/>
      <c r="Q524" s="16"/>
      <c r="R524" s="16"/>
      <c r="S524" s="22"/>
      <c r="T524" s="190"/>
    </row>
    <row r="525" spans="1:20" ht="27" hidden="1" customHeight="1" thickBot="1">
      <c r="A525" s="58" t="str">
        <f t="shared" ref="A525:A588" si="8">SUBSTITUTE(MID(E525,1,FIND("(",E525)-2)," ","")</f>
        <v>青2</v>
      </c>
      <c r="B525" s="29" t="s">
        <v>24</v>
      </c>
      <c r="C525" s="29" t="s">
        <v>17</v>
      </c>
      <c r="D525" s="32" t="s">
        <v>67</v>
      </c>
      <c r="E525" s="20" t="s">
        <v>108</v>
      </c>
      <c r="F525" s="20">
        <v>0.52</v>
      </c>
      <c r="G525" s="20">
        <v>0.02</v>
      </c>
      <c r="H525" s="20">
        <v>0.88</v>
      </c>
      <c r="I525" s="20">
        <v>0.09</v>
      </c>
      <c r="J525" s="20">
        <v>0.2</v>
      </c>
      <c r="K525" s="20">
        <v>1.7119</v>
      </c>
      <c r="L525" s="16"/>
      <c r="M525" s="16"/>
      <c r="N525" s="16"/>
      <c r="O525" s="16"/>
      <c r="P525" s="16"/>
      <c r="Q525" s="16"/>
      <c r="R525" s="16"/>
      <c r="S525" s="22"/>
      <c r="T525" s="190"/>
    </row>
    <row r="526" spans="1:20" ht="53.4" hidden="1" customHeight="1" thickBot="1">
      <c r="A526" s="58" t="str">
        <f t="shared" si="8"/>
        <v>qqq2</v>
      </c>
      <c r="B526" s="29" t="s">
        <v>24</v>
      </c>
      <c r="C526" s="29" t="s">
        <v>17</v>
      </c>
      <c r="D526" s="32" t="s">
        <v>67</v>
      </c>
      <c r="E526" s="20" t="s">
        <v>109</v>
      </c>
      <c r="F526" s="20">
        <v>0.52</v>
      </c>
      <c r="G526" s="20">
        <v>0</v>
      </c>
      <c r="H526" s="20">
        <v>0.88</v>
      </c>
      <c r="I526" s="20">
        <v>0.09</v>
      </c>
      <c r="J526" s="20">
        <v>0.22</v>
      </c>
      <c r="K526" s="20">
        <v>1.7103999999999999</v>
      </c>
      <c r="L526" s="16"/>
      <c r="M526" s="16"/>
      <c r="N526" s="16"/>
      <c r="O526" s="16"/>
      <c r="P526" s="16"/>
      <c r="Q526" s="16"/>
      <c r="R526" s="16"/>
      <c r="S526" s="22"/>
      <c r="T526" s="190"/>
    </row>
    <row r="527" spans="1:20" ht="40.200000000000003" hidden="1" customHeight="1" thickBot="1">
      <c r="A527" s="58" t="str">
        <f t="shared" si="8"/>
        <v>青年03</v>
      </c>
      <c r="B527" s="29" t="s">
        <v>24</v>
      </c>
      <c r="C527" s="29" t="s">
        <v>17</v>
      </c>
      <c r="D527" s="32" t="s">
        <v>67</v>
      </c>
      <c r="E527" s="20" t="s">
        <v>111</v>
      </c>
      <c r="F527" s="20">
        <v>0.52</v>
      </c>
      <c r="G527" s="20">
        <v>0.2</v>
      </c>
      <c r="H527" s="20">
        <v>0.62</v>
      </c>
      <c r="I527" s="20">
        <v>0.09</v>
      </c>
      <c r="J527" s="20">
        <v>0.22</v>
      </c>
      <c r="K527" s="20">
        <v>1.651</v>
      </c>
      <c r="L527" s="16"/>
      <c r="M527" s="16"/>
      <c r="N527" s="16"/>
      <c r="O527" s="16"/>
      <c r="P527" s="16"/>
      <c r="Q527" s="16"/>
      <c r="R527" s="16"/>
      <c r="S527" s="22"/>
      <c r="T527" s="190"/>
    </row>
    <row r="528" spans="1:20" ht="53.4" hidden="1" customHeight="1" thickBot="1">
      <c r="A528" s="58" t="str">
        <f t="shared" si="8"/>
        <v>q112</v>
      </c>
      <c r="B528" s="29" t="s">
        <v>24</v>
      </c>
      <c r="C528" s="29" t="s">
        <v>17</v>
      </c>
      <c r="D528" s="32" t="s">
        <v>67</v>
      </c>
      <c r="E528" s="20" t="s">
        <v>112</v>
      </c>
      <c r="F528" s="20">
        <v>0.52</v>
      </c>
      <c r="G528" s="20">
        <v>0.2</v>
      </c>
      <c r="H528" s="20">
        <v>0.62</v>
      </c>
      <c r="I528" s="20">
        <v>0.09</v>
      </c>
      <c r="J528" s="20">
        <v>0.21</v>
      </c>
      <c r="K528" s="20">
        <v>1.6479999999999999</v>
      </c>
      <c r="L528" s="16"/>
      <c r="M528" s="16"/>
      <c r="N528" s="16"/>
      <c r="O528" s="16"/>
      <c r="P528" s="16"/>
      <c r="Q528" s="16"/>
      <c r="R528" s="16"/>
      <c r="S528" s="22"/>
      <c r="T528" s="190"/>
    </row>
    <row r="529" spans="1:20" ht="53.4" hidden="1" customHeight="1" thickBot="1">
      <c r="A529" s="58" t="str">
        <f t="shared" si="8"/>
        <v>qqq1</v>
      </c>
      <c r="B529" s="29" t="s">
        <v>24</v>
      </c>
      <c r="C529" s="29" t="s">
        <v>17</v>
      </c>
      <c r="D529" s="32" t="s">
        <v>67</v>
      </c>
      <c r="E529" s="20" t="s">
        <v>113</v>
      </c>
      <c r="F529" s="20">
        <v>0.52</v>
      </c>
      <c r="G529" s="20">
        <v>0</v>
      </c>
      <c r="H529" s="20">
        <v>0.65</v>
      </c>
      <c r="I529" s="20">
        <v>0.09</v>
      </c>
      <c r="J529" s="20">
        <v>0.33</v>
      </c>
      <c r="K529" s="20">
        <v>1.5893999999999999</v>
      </c>
      <c r="L529" s="16"/>
      <c r="M529" s="16"/>
      <c r="N529" s="16"/>
      <c r="O529" s="16"/>
      <c r="P529" s="16"/>
      <c r="Q529" s="16"/>
      <c r="R529" s="16"/>
      <c r="S529" s="22"/>
      <c r="T529" s="190"/>
    </row>
    <row r="530" spans="1:20" ht="27" hidden="1" customHeight="1" thickBot="1">
      <c r="A530" s="58" t="str">
        <f t="shared" si="8"/>
        <v>青年C</v>
      </c>
      <c r="B530" s="29" t="s">
        <v>24</v>
      </c>
      <c r="C530" s="29" t="s">
        <v>17</v>
      </c>
      <c r="D530" s="32" t="s">
        <v>67</v>
      </c>
      <c r="E530" s="20" t="s">
        <v>114</v>
      </c>
      <c r="F530" s="20">
        <v>0.52</v>
      </c>
      <c r="G530" s="20">
        <v>0.44</v>
      </c>
      <c r="H530" s="20">
        <v>0.35</v>
      </c>
      <c r="I530" s="20">
        <v>0.09</v>
      </c>
      <c r="J530" s="20">
        <v>0.15</v>
      </c>
      <c r="K530" s="20">
        <v>1.5583</v>
      </c>
      <c r="L530" s="16"/>
      <c r="M530" s="16"/>
      <c r="N530" s="16"/>
      <c r="O530" s="16"/>
      <c r="P530" s="16"/>
      <c r="Q530" s="16"/>
      <c r="R530" s="16"/>
      <c r="S530" s="22"/>
      <c r="T530" s="190"/>
    </row>
    <row r="531" spans="1:20" ht="27" hidden="1" customHeight="1" thickBot="1">
      <c r="A531" s="58" t="str">
        <f t="shared" si="8"/>
        <v>青1</v>
      </c>
      <c r="B531" s="29" t="s">
        <v>24</v>
      </c>
      <c r="C531" s="29" t="s">
        <v>17</v>
      </c>
      <c r="D531" s="32" t="s">
        <v>67</v>
      </c>
      <c r="E531" s="20" t="s">
        <v>115</v>
      </c>
      <c r="F531" s="20">
        <v>0.52</v>
      </c>
      <c r="G531" s="20">
        <v>0.02</v>
      </c>
      <c r="H531" s="20">
        <v>0.62</v>
      </c>
      <c r="I531" s="20">
        <v>0.09</v>
      </c>
      <c r="J531" s="20">
        <v>0.17</v>
      </c>
      <c r="K531" s="20">
        <v>1.4219999999999999</v>
      </c>
      <c r="L531" s="16"/>
      <c r="M531" s="16"/>
      <c r="N531" s="16"/>
      <c r="O531" s="16"/>
      <c r="P531" s="16"/>
      <c r="Q531" s="16"/>
      <c r="R531" s="16"/>
      <c r="S531" s="22"/>
      <c r="T531" s="190"/>
    </row>
    <row r="532" spans="1:20" ht="27" hidden="1" customHeight="1" thickBot="1">
      <c r="A532" s="58" t="str">
        <f t="shared" si="8"/>
        <v>白1121</v>
      </c>
      <c r="B532" s="29" t="s">
        <v>24</v>
      </c>
      <c r="C532" s="29" t="s">
        <v>17</v>
      </c>
      <c r="D532" s="32" t="s">
        <v>116</v>
      </c>
      <c r="E532" s="20" t="s">
        <v>117</v>
      </c>
      <c r="F532" s="20">
        <v>0.3</v>
      </c>
      <c r="G532" s="20">
        <v>3.09</v>
      </c>
      <c r="H532" s="20">
        <v>1.01</v>
      </c>
      <c r="I532" s="20">
        <v>0.18</v>
      </c>
      <c r="J532" s="20">
        <v>0.18</v>
      </c>
      <c r="K532" s="20">
        <v>4.7563000000000004</v>
      </c>
      <c r="L532" s="16"/>
      <c r="M532" s="16"/>
      <c r="N532" s="16"/>
      <c r="O532" s="16"/>
      <c r="P532" s="16"/>
      <c r="Q532" s="16"/>
      <c r="R532" s="16"/>
      <c r="S532" s="22"/>
      <c r="T532" s="190"/>
    </row>
    <row r="533" spans="1:20" ht="40.200000000000003" hidden="1" customHeight="1" thickBot="1">
      <c r="A533" s="58" t="str">
        <f t="shared" si="8"/>
        <v>白领222</v>
      </c>
      <c r="B533" s="29" t="s">
        <v>24</v>
      </c>
      <c r="C533" s="29" t="s">
        <v>17</v>
      </c>
      <c r="D533" s="32" t="s">
        <v>116</v>
      </c>
      <c r="E533" s="20" t="s">
        <v>118</v>
      </c>
      <c r="F533" s="20">
        <v>0.3</v>
      </c>
      <c r="G533" s="20">
        <v>0.03</v>
      </c>
      <c r="H533" s="20">
        <v>2.4</v>
      </c>
      <c r="I533" s="20">
        <v>0.09</v>
      </c>
      <c r="J533" s="20">
        <v>0.12</v>
      </c>
      <c r="K533" s="20">
        <v>2.9426000000000001</v>
      </c>
      <c r="L533" s="16"/>
      <c r="M533" s="16"/>
      <c r="N533" s="16"/>
      <c r="O533" s="16"/>
      <c r="P533" s="16"/>
      <c r="Q533" s="16"/>
      <c r="R533" s="16"/>
      <c r="S533" s="22"/>
      <c r="T533" s="190"/>
    </row>
    <row r="534" spans="1:20" ht="40.200000000000003" hidden="1" thickBot="1">
      <c r="A534" s="58" t="str">
        <f t="shared" si="8"/>
        <v>白兰1</v>
      </c>
      <c r="B534" s="29" t="s">
        <v>24</v>
      </c>
      <c r="C534" s="29" t="s">
        <v>17</v>
      </c>
      <c r="D534" s="32" t="s">
        <v>116</v>
      </c>
      <c r="E534" s="21" t="s">
        <v>119</v>
      </c>
      <c r="F534" s="20">
        <v>0.3</v>
      </c>
      <c r="G534" s="20">
        <v>1.31</v>
      </c>
      <c r="H534" s="20">
        <v>1.01</v>
      </c>
      <c r="I534" s="20">
        <v>0.09</v>
      </c>
      <c r="J534" s="20">
        <v>0.19</v>
      </c>
      <c r="K534" s="20">
        <v>2.8948</v>
      </c>
      <c r="L534" s="16"/>
      <c r="M534" s="16"/>
      <c r="N534" s="16"/>
      <c r="O534" s="16"/>
      <c r="P534" s="16"/>
      <c r="Q534" s="16"/>
      <c r="R534" s="16"/>
      <c r="S534" s="22"/>
      <c r="T534" s="190"/>
    </row>
    <row r="535" spans="1:20" ht="53.4" hidden="1" customHeight="1" thickBot="1">
      <c r="A535" s="58" t="str">
        <f t="shared" si="8"/>
        <v>bbb1</v>
      </c>
      <c r="B535" s="29" t="s">
        <v>24</v>
      </c>
      <c r="C535" s="29" t="s">
        <v>17</v>
      </c>
      <c r="D535" s="32" t="s">
        <v>116</v>
      </c>
      <c r="E535" s="20" t="s">
        <v>120</v>
      </c>
      <c r="F535" s="20">
        <v>0.3</v>
      </c>
      <c r="G535" s="20">
        <v>1.3</v>
      </c>
      <c r="H535" s="20">
        <v>1.01</v>
      </c>
      <c r="I535" s="20">
        <v>0.09</v>
      </c>
      <c r="J535" s="20">
        <v>0.19</v>
      </c>
      <c r="K535" s="20">
        <v>2.8881999999999999</v>
      </c>
      <c r="L535" s="16"/>
      <c r="M535" s="16"/>
      <c r="N535" s="16"/>
      <c r="O535" s="16"/>
      <c r="P535" s="16"/>
      <c r="Q535" s="16"/>
      <c r="R535" s="16"/>
      <c r="S535" s="22"/>
      <c r="T535" s="190"/>
    </row>
    <row r="536" spans="1:20" ht="27" hidden="1" customHeight="1" thickBot="1">
      <c r="A536" s="58" t="str">
        <f t="shared" si="8"/>
        <v>B1</v>
      </c>
      <c r="B536" s="29" t="s">
        <v>24</v>
      </c>
      <c r="C536" s="29" t="s">
        <v>17</v>
      </c>
      <c r="D536" s="32" t="s">
        <v>116</v>
      </c>
      <c r="E536" s="20" t="s">
        <v>121</v>
      </c>
      <c r="F536" s="20">
        <v>0.3</v>
      </c>
      <c r="G536" s="20">
        <v>1.17</v>
      </c>
      <c r="H536" s="20">
        <v>1.01</v>
      </c>
      <c r="I536" s="20">
        <v>0.09</v>
      </c>
      <c r="J536" s="20">
        <v>0.15</v>
      </c>
      <c r="K536" s="20">
        <v>2.7149000000000001</v>
      </c>
      <c r="L536" s="16"/>
      <c r="M536" s="16"/>
      <c r="N536" s="16"/>
      <c r="O536" s="16"/>
      <c r="P536" s="16"/>
      <c r="Q536" s="16"/>
      <c r="R536" s="16"/>
      <c r="S536" s="22"/>
      <c r="T536" s="190"/>
    </row>
    <row r="537" spans="1:20" ht="40.200000000000003" hidden="1" customHeight="1" thickBot="1">
      <c r="A537" s="58" t="str">
        <f t="shared" si="8"/>
        <v>乙11</v>
      </c>
      <c r="B537" s="29" t="s">
        <v>24</v>
      </c>
      <c r="C537" s="29" t="s">
        <v>17</v>
      </c>
      <c r="D537" s="32" t="s">
        <v>116</v>
      </c>
      <c r="E537" s="20" t="s">
        <v>122</v>
      </c>
      <c r="F537" s="20">
        <v>0.3</v>
      </c>
      <c r="G537" s="20">
        <v>1</v>
      </c>
      <c r="H537" s="20">
        <v>1.01</v>
      </c>
      <c r="I537" s="20">
        <v>0.09</v>
      </c>
      <c r="J537" s="20">
        <v>0.15</v>
      </c>
      <c r="K537" s="20">
        <v>2.5461999999999998</v>
      </c>
      <c r="L537" s="16"/>
      <c r="M537" s="16"/>
      <c r="N537" s="16"/>
      <c r="O537" s="16"/>
      <c r="P537" s="16"/>
      <c r="Q537" s="16"/>
      <c r="R537" s="16"/>
      <c r="S537" s="22"/>
      <c r="T537" s="190"/>
    </row>
    <row r="538" spans="1:20" ht="40.200000000000003" hidden="1" customHeight="1" thickBot="1">
      <c r="A538" s="58" t="str">
        <f t="shared" si="8"/>
        <v>白白1</v>
      </c>
      <c r="B538" s="29" t="s">
        <v>24</v>
      </c>
      <c r="C538" s="29" t="s">
        <v>17</v>
      </c>
      <c r="D538" s="32" t="s">
        <v>116</v>
      </c>
      <c r="E538" s="20" t="s">
        <v>123</v>
      </c>
      <c r="F538" s="20">
        <v>0.3</v>
      </c>
      <c r="G538" s="20">
        <v>0.94</v>
      </c>
      <c r="H538" s="20">
        <v>1.01</v>
      </c>
      <c r="I538" s="20">
        <v>0.09</v>
      </c>
      <c r="J538" s="20">
        <v>0.12</v>
      </c>
      <c r="K538" s="20">
        <v>2.4563999999999999</v>
      </c>
      <c r="L538" s="16"/>
      <c r="M538" s="16"/>
      <c r="N538" s="16"/>
      <c r="O538" s="16"/>
      <c r="P538" s="16"/>
      <c r="Q538" s="16"/>
      <c r="R538" s="16"/>
      <c r="S538" s="22"/>
      <c r="T538" s="190"/>
    </row>
    <row r="539" spans="1:20" ht="40.200000000000003" hidden="1" customHeight="1" thickBot="1">
      <c r="A539" s="58" t="str">
        <f t="shared" si="8"/>
        <v>白白2</v>
      </c>
      <c r="B539" s="29" t="s">
        <v>24</v>
      </c>
      <c r="C539" s="29" t="s">
        <v>17</v>
      </c>
      <c r="D539" s="32" t="s">
        <v>116</v>
      </c>
      <c r="E539" s="20" t="s">
        <v>125</v>
      </c>
      <c r="F539" s="20">
        <v>0.3</v>
      </c>
      <c r="G539" s="20">
        <v>0.91</v>
      </c>
      <c r="H539" s="20">
        <v>0.93</v>
      </c>
      <c r="I539" s="20">
        <v>0.09</v>
      </c>
      <c r="J539" s="20">
        <v>0.12</v>
      </c>
      <c r="K539" s="20">
        <v>2.3513000000000002</v>
      </c>
      <c r="L539" s="16"/>
      <c r="M539" s="16"/>
      <c r="N539" s="16"/>
      <c r="O539" s="16"/>
      <c r="P539" s="16"/>
      <c r="Q539" s="16"/>
      <c r="R539" s="16"/>
      <c r="S539" s="22"/>
      <c r="T539" s="190"/>
    </row>
    <row r="540" spans="1:20" ht="40.200000000000003" hidden="1" customHeight="1" thickBot="1">
      <c r="A540" s="58" t="str">
        <f t="shared" si="8"/>
        <v>bb1</v>
      </c>
      <c r="B540" s="29" t="s">
        <v>24</v>
      </c>
      <c r="C540" s="29" t="s">
        <v>17</v>
      </c>
      <c r="D540" s="32" t="s">
        <v>116</v>
      </c>
      <c r="E540" s="20" t="s">
        <v>124</v>
      </c>
      <c r="F540" s="20">
        <v>0.3</v>
      </c>
      <c r="G540" s="20">
        <v>0.87</v>
      </c>
      <c r="H540" s="20">
        <v>1.01</v>
      </c>
      <c r="I540" s="20">
        <v>0.09</v>
      </c>
      <c r="J540" s="20">
        <v>0.08</v>
      </c>
      <c r="K540" s="20">
        <v>2.3475000000000001</v>
      </c>
      <c r="L540" s="16"/>
      <c r="M540" s="16"/>
      <c r="N540" s="16"/>
      <c r="O540" s="16"/>
      <c r="P540" s="16"/>
      <c r="Q540" s="16"/>
      <c r="R540" s="16"/>
      <c r="S540" s="22"/>
      <c r="T540" s="190"/>
    </row>
    <row r="541" spans="1:20" ht="40.200000000000003" hidden="1" customHeight="1" thickBot="1">
      <c r="A541" s="58" t="str">
        <f t="shared" si="8"/>
        <v>BL1</v>
      </c>
      <c r="B541" s="29" t="s">
        <v>24</v>
      </c>
      <c r="C541" s="29" t="s">
        <v>17</v>
      </c>
      <c r="D541" s="32" t="s">
        <v>116</v>
      </c>
      <c r="E541" s="20" t="s">
        <v>127</v>
      </c>
      <c r="F541" s="20">
        <v>0.3</v>
      </c>
      <c r="G541" s="20">
        <v>0.71</v>
      </c>
      <c r="H541" s="20">
        <v>1.01</v>
      </c>
      <c r="I541" s="20">
        <v>0.18</v>
      </c>
      <c r="J541" s="20">
        <v>0.12</v>
      </c>
      <c r="K541" s="20">
        <v>2.3169</v>
      </c>
      <c r="L541" s="16"/>
      <c r="M541" s="16"/>
      <c r="N541" s="16"/>
      <c r="O541" s="16"/>
      <c r="P541" s="16"/>
      <c r="Q541" s="16"/>
      <c r="R541" s="16"/>
      <c r="S541" s="22"/>
      <c r="T541" s="190"/>
    </row>
    <row r="542" spans="1:20" ht="27" hidden="1" customHeight="1" thickBot="1">
      <c r="A542" s="58" t="str">
        <f t="shared" si="8"/>
        <v>白领A</v>
      </c>
      <c r="B542" s="29" t="s">
        <v>24</v>
      </c>
      <c r="C542" s="29" t="s">
        <v>17</v>
      </c>
      <c r="D542" s="32" t="s">
        <v>116</v>
      </c>
      <c r="E542" s="20" t="s">
        <v>183</v>
      </c>
      <c r="F542" s="20">
        <v>0.3</v>
      </c>
      <c r="G542" s="20">
        <v>0.71</v>
      </c>
      <c r="H542" s="20">
        <v>1.01</v>
      </c>
      <c r="I542" s="20">
        <v>0.09</v>
      </c>
      <c r="J542" s="20">
        <v>0.14000000000000001</v>
      </c>
      <c r="K542" s="20">
        <v>2.2465999999999999</v>
      </c>
      <c r="L542" s="16"/>
      <c r="M542" s="16"/>
      <c r="N542" s="16"/>
      <c r="O542" s="16"/>
      <c r="P542" s="16"/>
      <c r="Q542" s="16"/>
      <c r="R542" s="16"/>
      <c r="S542" s="22"/>
      <c r="T542" s="190"/>
    </row>
    <row r="543" spans="1:20" ht="40.200000000000003" hidden="1" customHeight="1" thickBot="1">
      <c r="A543" s="58" t="str">
        <f t="shared" si="8"/>
        <v>白领one</v>
      </c>
      <c r="B543" s="29" t="s">
        <v>24</v>
      </c>
      <c r="C543" s="29" t="s">
        <v>17</v>
      </c>
      <c r="D543" s="32" t="s">
        <v>116</v>
      </c>
      <c r="E543" s="20" t="s">
        <v>126</v>
      </c>
      <c r="F543" s="20">
        <v>0.3</v>
      </c>
      <c r="G543" s="20">
        <v>0.71</v>
      </c>
      <c r="H543" s="20">
        <v>1.01</v>
      </c>
      <c r="I543" s="20">
        <v>0.09</v>
      </c>
      <c r="J543" s="20">
        <v>0.14000000000000001</v>
      </c>
      <c r="K543" s="20">
        <v>2.2431999999999999</v>
      </c>
      <c r="L543" s="16"/>
      <c r="M543" s="16"/>
      <c r="N543" s="16"/>
      <c r="O543" s="16"/>
      <c r="P543" s="16"/>
      <c r="Q543" s="16"/>
      <c r="R543" s="16"/>
      <c r="S543" s="22"/>
      <c r="T543" s="190"/>
    </row>
    <row r="544" spans="1:20" ht="53.4" hidden="1" customHeight="1" thickBot="1">
      <c r="A544" s="58" t="str">
        <f t="shared" si="8"/>
        <v>白领W1</v>
      </c>
      <c r="B544" s="29" t="s">
        <v>24</v>
      </c>
      <c r="C544" s="29" t="s">
        <v>17</v>
      </c>
      <c r="D544" s="32" t="s">
        <v>116</v>
      </c>
      <c r="E544" s="20" t="s">
        <v>128</v>
      </c>
      <c r="F544" s="20">
        <v>0.3</v>
      </c>
      <c r="G544" s="20">
        <v>0.68</v>
      </c>
      <c r="H544" s="20">
        <v>1.01</v>
      </c>
      <c r="I544" s="20">
        <v>0.09</v>
      </c>
      <c r="J544" s="20">
        <v>0.11</v>
      </c>
      <c r="K544" s="20">
        <v>2.1865999999999999</v>
      </c>
      <c r="L544" s="16"/>
      <c r="M544" s="16"/>
      <c r="N544" s="16"/>
      <c r="O544" s="16"/>
      <c r="P544" s="16"/>
      <c r="Q544" s="16"/>
      <c r="R544" s="16"/>
      <c r="S544" s="22"/>
      <c r="T544" s="190"/>
    </row>
    <row r="545" spans="1:20" ht="53.4" hidden="1" customHeight="1" thickBot="1">
      <c r="A545" s="58" t="str">
        <f t="shared" si="8"/>
        <v>白领W2</v>
      </c>
      <c r="B545" s="29" t="s">
        <v>24</v>
      </c>
      <c r="C545" s="29" t="s">
        <v>17</v>
      </c>
      <c r="D545" s="32" t="s">
        <v>116</v>
      </c>
      <c r="E545" s="20" t="s">
        <v>129</v>
      </c>
      <c r="F545" s="20">
        <v>0.3</v>
      </c>
      <c r="G545" s="20">
        <v>0.67</v>
      </c>
      <c r="H545" s="20">
        <v>1.01</v>
      </c>
      <c r="I545" s="20">
        <v>0.09</v>
      </c>
      <c r="J545" s="20">
        <v>0.1</v>
      </c>
      <c r="K545" s="20">
        <v>2.1669</v>
      </c>
      <c r="L545" s="16"/>
      <c r="M545" s="16"/>
      <c r="N545" s="16"/>
      <c r="O545" s="16"/>
      <c r="P545" s="16"/>
      <c r="Q545" s="16"/>
      <c r="R545" s="16"/>
      <c r="S545" s="22"/>
      <c r="T545" s="190"/>
    </row>
    <row r="546" spans="1:20" ht="40.200000000000003" hidden="1" customHeight="1" thickBot="1">
      <c r="A546" s="58" t="str">
        <f t="shared" si="8"/>
        <v>白领01</v>
      </c>
      <c r="B546" s="29" t="s">
        <v>24</v>
      </c>
      <c r="C546" s="29" t="s">
        <v>17</v>
      </c>
      <c r="D546" s="32" t="s">
        <v>116</v>
      </c>
      <c r="E546" s="20" t="s">
        <v>130</v>
      </c>
      <c r="F546" s="20">
        <v>0.3</v>
      </c>
      <c r="G546" s="20">
        <v>0.57999999999999996</v>
      </c>
      <c r="H546" s="20">
        <v>1.01</v>
      </c>
      <c r="I546" s="20">
        <v>0.09</v>
      </c>
      <c r="J546" s="20">
        <v>0.13</v>
      </c>
      <c r="K546" s="20">
        <v>2.1120000000000001</v>
      </c>
      <c r="L546" s="16"/>
      <c r="M546" s="16"/>
      <c r="N546" s="16"/>
      <c r="O546" s="16"/>
      <c r="P546" s="16"/>
      <c r="Q546" s="16"/>
      <c r="R546" s="16"/>
      <c r="S546" s="22"/>
      <c r="T546" s="190"/>
    </row>
    <row r="547" spans="1:20" ht="40.200000000000003" hidden="1" customHeight="1" thickBot="1">
      <c r="A547" s="58" t="str">
        <f t="shared" si="8"/>
        <v>白棋2</v>
      </c>
      <c r="B547" s="29" t="s">
        <v>24</v>
      </c>
      <c r="C547" s="29" t="s">
        <v>17</v>
      </c>
      <c r="D547" s="32" t="s">
        <v>116</v>
      </c>
      <c r="E547" s="20" t="s">
        <v>131</v>
      </c>
      <c r="F547" s="20">
        <v>0.3</v>
      </c>
      <c r="G547" s="20">
        <v>0.57999999999999996</v>
      </c>
      <c r="H547" s="20">
        <v>1.01</v>
      </c>
      <c r="I547" s="20">
        <v>0.09</v>
      </c>
      <c r="J547" s="20">
        <v>0.12</v>
      </c>
      <c r="K547" s="20">
        <v>2.1000999999999999</v>
      </c>
      <c r="L547" s="16"/>
      <c r="M547" s="16"/>
      <c r="N547" s="16"/>
      <c r="O547" s="16"/>
      <c r="P547" s="16"/>
      <c r="Q547" s="16"/>
      <c r="R547" s="16"/>
      <c r="S547" s="22"/>
      <c r="T547" s="190"/>
    </row>
    <row r="548" spans="1:20" ht="40.200000000000003" hidden="1" customHeight="1" thickBot="1">
      <c r="A548" s="58" t="str">
        <f t="shared" si="8"/>
        <v>白领02</v>
      </c>
      <c r="B548" s="29" t="s">
        <v>24</v>
      </c>
      <c r="C548" s="29" t="s">
        <v>17</v>
      </c>
      <c r="D548" s="32" t="s">
        <v>116</v>
      </c>
      <c r="E548" s="20" t="s">
        <v>132</v>
      </c>
      <c r="F548" s="20">
        <v>0.3</v>
      </c>
      <c r="G548" s="20">
        <v>0.61</v>
      </c>
      <c r="H548" s="20">
        <v>1.01</v>
      </c>
      <c r="I548" s="20">
        <v>0.09</v>
      </c>
      <c r="J548" s="20">
        <v>0.09</v>
      </c>
      <c r="K548" s="20">
        <v>2.0975000000000001</v>
      </c>
      <c r="L548" s="16"/>
      <c r="M548" s="16"/>
      <c r="N548" s="16"/>
      <c r="O548" s="16"/>
      <c r="P548" s="16"/>
      <c r="Q548" s="16"/>
      <c r="R548" s="16"/>
      <c r="S548" s="22"/>
      <c r="T548" s="190"/>
    </row>
    <row r="549" spans="1:20" ht="53.4" hidden="1" customHeight="1" thickBot="1">
      <c r="A549" s="58" t="str">
        <f t="shared" si="8"/>
        <v>白领W3</v>
      </c>
      <c r="B549" s="29" t="s">
        <v>24</v>
      </c>
      <c r="C549" s="29" t="s">
        <v>17</v>
      </c>
      <c r="D549" s="32" t="s">
        <v>116</v>
      </c>
      <c r="E549" s="20" t="s">
        <v>133</v>
      </c>
      <c r="F549" s="20">
        <v>0.3</v>
      </c>
      <c r="G549" s="20">
        <v>0.67</v>
      </c>
      <c r="H549" s="20">
        <v>0.93</v>
      </c>
      <c r="I549" s="20">
        <v>0.09</v>
      </c>
      <c r="J549" s="20">
        <v>0.1</v>
      </c>
      <c r="K549" s="20">
        <v>2.0893999999999999</v>
      </c>
      <c r="L549" s="16"/>
      <c r="M549" s="16"/>
      <c r="N549" s="16"/>
      <c r="O549" s="16"/>
      <c r="P549" s="16"/>
      <c r="Q549" s="16"/>
      <c r="R549" s="16"/>
      <c r="S549" s="22"/>
      <c r="T549" s="190"/>
    </row>
    <row r="550" spans="1:20" ht="40.200000000000003" hidden="1" customHeight="1" thickBot="1">
      <c r="A550" s="58" t="str">
        <f t="shared" si="8"/>
        <v>BL2</v>
      </c>
      <c r="B550" s="29" t="s">
        <v>24</v>
      </c>
      <c r="C550" s="29" t="s">
        <v>17</v>
      </c>
      <c r="D550" s="32" t="s">
        <v>116</v>
      </c>
      <c r="E550" s="20" t="s">
        <v>135</v>
      </c>
      <c r="F550" s="20">
        <v>0.3</v>
      </c>
      <c r="G550" s="20">
        <v>0.49</v>
      </c>
      <c r="H550" s="20">
        <v>1.01</v>
      </c>
      <c r="I550" s="20">
        <v>0.18</v>
      </c>
      <c r="J550" s="20">
        <v>7.0000000000000007E-2</v>
      </c>
      <c r="K550" s="20">
        <v>2.0415000000000001</v>
      </c>
      <c r="L550" s="16"/>
      <c r="M550" s="16"/>
      <c r="N550" s="16"/>
      <c r="O550" s="16"/>
      <c r="P550" s="16"/>
      <c r="Q550" s="16"/>
      <c r="R550" s="16"/>
      <c r="S550" s="22"/>
      <c r="T550" s="190"/>
    </row>
    <row r="551" spans="1:20" ht="40.200000000000003" hidden="1" customHeight="1" thickBot="1">
      <c r="A551" s="58" t="str">
        <f t="shared" si="8"/>
        <v>白领03</v>
      </c>
      <c r="B551" s="29" t="s">
        <v>24</v>
      </c>
      <c r="C551" s="29" t="s">
        <v>17</v>
      </c>
      <c r="D551" s="32" t="s">
        <v>116</v>
      </c>
      <c r="E551" s="20" t="s">
        <v>134</v>
      </c>
      <c r="F551" s="20">
        <v>0.3</v>
      </c>
      <c r="G551" s="20">
        <v>0.61</v>
      </c>
      <c r="H551" s="20">
        <v>0.93</v>
      </c>
      <c r="I551" s="20">
        <v>0.09</v>
      </c>
      <c r="J551" s="20">
        <v>0.09</v>
      </c>
      <c r="K551" s="20">
        <v>2.0143</v>
      </c>
      <c r="L551" s="16"/>
      <c r="M551" s="16"/>
      <c r="N551" s="16"/>
      <c r="O551" s="16"/>
      <c r="P551" s="16"/>
      <c r="Q551" s="16"/>
      <c r="R551" s="16"/>
      <c r="S551" s="22"/>
      <c r="T551" s="190"/>
    </row>
    <row r="552" spans="1:20" ht="40.200000000000003" hidden="1" customHeight="1" thickBot="1">
      <c r="A552" s="58" t="str">
        <f t="shared" si="8"/>
        <v>白棋1</v>
      </c>
      <c r="B552" s="29" t="s">
        <v>24</v>
      </c>
      <c r="C552" s="29" t="s">
        <v>17</v>
      </c>
      <c r="D552" s="32" t="s">
        <v>116</v>
      </c>
      <c r="E552" s="20" t="s">
        <v>136</v>
      </c>
      <c r="F552" s="20">
        <v>0.3</v>
      </c>
      <c r="G552" s="20">
        <v>0.46</v>
      </c>
      <c r="H552" s="20">
        <v>1.01</v>
      </c>
      <c r="I552" s="20">
        <v>0.09</v>
      </c>
      <c r="J552" s="20">
        <v>0.08</v>
      </c>
      <c r="K552" s="20">
        <v>1.9360999999999999</v>
      </c>
      <c r="L552" s="16"/>
      <c r="M552" s="16"/>
      <c r="N552" s="16"/>
      <c r="O552" s="16"/>
      <c r="P552" s="16"/>
      <c r="Q552" s="16"/>
      <c r="R552" s="16"/>
      <c r="S552" s="22"/>
      <c r="T552" s="190"/>
    </row>
    <row r="553" spans="1:20" ht="53.4" hidden="1" customHeight="1" thickBot="1">
      <c r="A553" s="58" t="str">
        <f t="shared" si="8"/>
        <v>白二</v>
      </c>
      <c r="B553" s="29" t="s">
        <v>24</v>
      </c>
      <c r="C553" s="29" t="s">
        <v>17</v>
      </c>
      <c r="D553" s="32" t="s">
        <v>116</v>
      </c>
      <c r="E553" s="20" t="s">
        <v>137</v>
      </c>
      <c r="F553" s="20">
        <v>0.3</v>
      </c>
      <c r="G553" s="20">
        <v>0.51</v>
      </c>
      <c r="H553" s="20">
        <v>0.93</v>
      </c>
      <c r="I553" s="20">
        <v>0.09</v>
      </c>
      <c r="J553" s="20">
        <v>0.09</v>
      </c>
      <c r="K553" s="20">
        <v>1.9196</v>
      </c>
      <c r="L553" s="16"/>
      <c r="M553" s="16"/>
      <c r="N553" s="16"/>
      <c r="O553" s="16"/>
      <c r="P553" s="16"/>
      <c r="Q553" s="16"/>
      <c r="R553" s="16"/>
      <c r="S553" s="22"/>
      <c r="T553" s="190"/>
    </row>
    <row r="554" spans="1:20" ht="27" hidden="1" customHeight="1" thickBot="1">
      <c r="A554" s="58" t="str">
        <f t="shared" si="8"/>
        <v>白领11</v>
      </c>
      <c r="B554" s="29" t="s">
        <v>24</v>
      </c>
      <c r="C554" s="29" t="s">
        <v>17</v>
      </c>
      <c r="D554" s="32" t="s">
        <v>116</v>
      </c>
      <c r="E554" s="20" t="s">
        <v>184</v>
      </c>
      <c r="F554" s="20">
        <v>0.3</v>
      </c>
      <c r="G554" s="20">
        <v>0.3</v>
      </c>
      <c r="H554" s="20">
        <v>1.01</v>
      </c>
      <c r="I554" s="20">
        <v>0.18</v>
      </c>
      <c r="J554" s="20">
        <v>0.12</v>
      </c>
      <c r="K554" s="20">
        <v>1.9008</v>
      </c>
      <c r="L554" s="16"/>
      <c r="M554" s="16"/>
      <c r="N554" s="16"/>
      <c r="O554" s="16"/>
      <c r="P554" s="16"/>
      <c r="Q554" s="16"/>
      <c r="R554" s="16"/>
      <c r="S554" s="22"/>
      <c r="T554" s="190"/>
    </row>
    <row r="555" spans="1:20" ht="27" hidden="1" customHeight="1" thickBot="1">
      <c r="A555" s="58" t="str">
        <f t="shared" si="8"/>
        <v>白领22</v>
      </c>
      <c r="B555" s="29" t="s">
        <v>24</v>
      </c>
      <c r="C555" s="29" t="s">
        <v>17</v>
      </c>
      <c r="D555" s="32" t="s">
        <v>116</v>
      </c>
      <c r="E555" s="20" t="s">
        <v>185</v>
      </c>
      <c r="F555" s="20">
        <v>0.3</v>
      </c>
      <c r="G555" s="20">
        <v>0.3</v>
      </c>
      <c r="H555" s="20">
        <v>0.93</v>
      </c>
      <c r="I555" s="20">
        <v>0.18</v>
      </c>
      <c r="J555" s="20">
        <v>0.11</v>
      </c>
      <c r="K555" s="20">
        <v>1.8211999999999999</v>
      </c>
      <c r="L555" s="16"/>
      <c r="M555" s="16"/>
      <c r="N555" s="16"/>
      <c r="O555" s="16"/>
      <c r="P555" s="16"/>
      <c r="Q555" s="16"/>
      <c r="R555" s="16"/>
      <c r="S555" s="22"/>
      <c r="T555" s="190"/>
    </row>
    <row r="556" spans="1:20" ht="53.4" hidden="1" customHeight="1" thickBot="1">
      <c r="A556" s="58" t="str">
        <f t="shared" si="8"/>
        <v>b1111</v>
      </c>
      <c r="B556" s="29" t="s">
        <v>24</v>
      </c>
      <c r="C556" s="29" t="s">
        <v>17</v>
      </c>
      <c r="D556" s="32" t="s">
        <v>116</v>
      </c>
      <c r="E556" s="20" t="s">
        <v>138</v>
      </c>
      <c r="F556" s="20">
        <v>0.3</v>
      </c>
      <c r="G556" s="20">
        <v>0.31</v>
      </c>
      <c r="H556" s="20">
        <v>1.01</v>
      </c>
      <c r="I556" s="20">
        <v>0.09</v>
      </c>
      <c r="J556" s="20">
        <v>0.1</v>
      </c>
      <c r="K556" s="20">
        <v>1.8084</v>
      </c>
      <c r="L556" s="16"/>
      <c r="M556" s="16"/>
      <c r="N556" s="16"/>
      <c r="O556" s="16"/>
      <c r="P556" s="16"/>
      <c r="Q556" s="16"/>
      <c r="R556" s="16"/>
      <c r="S556" s="22"/>
      <c r="T556" s="190"/>
    </row>
    <row r="557" spans="1:20" ht="40.200000000000003" hidden="1" customHeight="1" thickBot="1">
      <c r="A557" s="58" t="str">
        <f t="shared" si="8"/>
        <v>1白领</v>
      </c>
      <c r="B557" s="29" t="s">
        <v>24</v>
      </c>
      <c r="C557" s="29" t="s">
        <v>17</v>
      </c>
      <c r="D557" s="32" t="s">
        <v>116</v>
      </c>
      <c r="E557" s="20" t="s">
        <v>186</v>
      </c>
      <c r="F557" s="20">
        <v>0.3</v>
      </c>
      <c r="G557" s="20">
        <v>0.3</v>
      </c>
      <c r="H557" s="20">
        <v>1.01</v>
      </c>
      <c r="I557" s="20">
        <v>0.09</v>
      </c>
      <c r="J557" s="20">
        <v>0.11</v>
      </c>
      <c r="K557" s="20">
        <v>1.8021</v>
      </c>
      <c r="L557" s="16"/>
      <c r="M557" s="16"/>
      <c r="N557" s="16"/>
      <c r="O557" s="16"/>
      <c r="P557" s="16"/>
      <c r="Q557" s="16"/>
      <c r="R557" s="16"/>
      <c r="S557" s="22"/>
      <c r="T557" s="190"/>
    </row>
    <row r="558" spans="1:20" ht="40.200000000000003" hidden="1" customHeight="1" thickBot="1">
      <c r="A558" s="58" t="str">
        <f t="shared" si="8"/>
        <v>白领111</v>
      </c>
      <c r="B558" s="29" t="s">
        <v>24</v>
      </c>
      <c r="C558" s="29" t="s">
        <v>17</v>
      </c>
      <c r="D558" s="32" t="s">
        <v>116</v>
      </c>
      <c r="E558" s="20" t="s">
        <v>139</v>
      </c>
      <c r="F558" s="20">
        <v>0.3</v>
      </c>
      <c r="G558" s="20">
        <v>0.28000000000000003</v>
      </c>
      <c r="H558" s="20">
        <v>1.01</v>
      </c>
      <c r="I558" s="20">
        <v>0.09</v>
      </c>
      <c r="J558" s="20">
        <v>0.12</v>
      </c>
      <c r="K558" s="20">
        <v>1.7909999999999999</v>
      </c>
      <c r="L558" s="16"/>
      <c r="M558" s="16"/>
      <c r="N558" s="16"/>
      <c r="O558" s="16"/>
      <c r="P558" s="16"/>
      <c r="Q558" s="16"/>
      <c r="R558" s="16"/>
      <c r="S558" s="22"/>
      <c r="T558" s="190"/>
    </row>
    <row r="559" spans="1:20" ht="40.200000000000003" hidden="1" customHeight="1" thickBot="1">
      <c r="A559" s="58" t="str">
        <f t="shared" si="8"/>
        <v>乙12</v>
      </c>
      <c r="B559" s="29" t="s">
        <v>24</v>
      </c>
      <c r="C559" s="29" t="s">
        <v>17</v>
      </c>
      <c r="D559" s="32" t="s">
        <v>116</v>
      </c>
      <c r="E559" s="20" t="s">
        <v>140</v>
      </c>
      <c r="F559" s="20">
        <v>0.3</v>
      </c>
      <c r="G559" s="20">
        <v>0.33</v>
      </c>
      <c r="H559" s="20">
        <v>1.01</v>
      </c>
      <c r="I559" s="20">
        <v>0.09</v>
      </c>
      <c r="J559" s="20">
        <v>0.06</v>
      </c>
      <c r="K559" s="20">
        <v>1.7877000000000001</v>
      </c>
      <c r="L559" s="16"/>
      <c r="M559" s="16"/>
      <c r="N559" s="16"/>
      <c r="O559" s="16"/>
      <c r="P559" s="16"/>
      <c r="Q559" s="16"/>
      <c r="R559" s="16"/>
      <c r="S559" s="22"/>
      <c r="T559" s="190"/>
    </row>
    <row r="560" spans="1:20" ht="53.4" hidden="1" customHeight="1" thickBot="1">
      <c r="A560" s="58" t="str">
        <f t="shared" si="8"/>
        <v>b1121</v>
      </c>
      <c r="B560" s="29" t="s">
        <v>24</v>
      </c>
      <c r="C560" s="29" t="s">
        <v>17</v>
      </c>
      <c r="D560" s="32" t="s">
        <v>116</v>
      </c>
      <c r="E560" s="20" t="s">
        <v>141</v>
      </c>
      <c r="F560" s="20">
        <v>0.3</v>
      </c>
      <c r="G560" s="20">
        <v>0.31</v>
      </c>
      <c r="H560" s="20">
        <v>1.01</v>
      </c>
      <c r="I560" s="20">
        <v>0.09</v>
      </c>
      <c r="J560" s="20">
        <v>7.0000000000000007E-2</v>
      </c>
      <c r="K560" s="20">
        <v>1.778</v>
      </c>
      <c r="L560" s="16"/>
      <c r="M560" s="16"/>
      <c r="N560" s="16"/>
      <c r="O560" s="16"/>
      <c r="P560" s="16"/>
      <c r="Q560" s="16"/>
      <c r="R560" s="16"/>
      <c r="S560" s="22"/>
      <c r="T560" s="190"/>
    </row>
    <row r="561" spans="1:20" ht="40.200000000000003" hidden="1" customHeight="1" thickBot="1">
      <c r="A561" s="58" t="str">
        <f t="shared" si="8"/>
        <v>bb2</v>
      </c>
      <c r="B561" s="29" t="s">
        <v>24</v>
      </c>
      <c r="C561" s="29" t="s">
        <v>17</v>
      </c>
      <c r="D561" s="32" t="s">
        <v>116</v>
      </c>
      <c r="E561" s="20" t="s">
        <v>142</v>
      </c>
      <c r="F561" s="20">
        <v>0.3</v>
      </c>
      <c r="G561" s="20">
        <v>0.36</v>
      </c>
      <c r="H561" s="20">
        <v>0.93</v>
      </c>
      <c r="I561" s="20">
        <v>0.09</v>
      </c>
      <c r="J561" s="20">
        <v>0.09</v>
      </c>
      <c r="K561" s="20">
        <v>1.7673000000000001</v>
      </c>
      <c r="L561" s="16"/>
      <c r="M561" s="16"/>
      <c r="N561" s="16"/>
      <c r="O561" s="16"/>
      <c r="P561" s="16"/>
      <c r="Q561" s="16"/>
      <c r="R561" s="16"/>
      <c r="S561" s="22"/>
      <c r="T561" s="190"/>
    </row>
    <row r="562" spans="1:20" ht="27" hidden="1" customHeight="1" thickBot="1">
      <c r="A562" s="58" t="str">
        <f t="shared" si="8"/>
        <v>白领A1</v>
      </c>
      <c r="B562" s="29" t="s">
        <v>24</v>
      </c>
      <c r="C562" s="29" t="s">
        <v>17</v>
      </c>
      <c r="D562" s="32" t="s">
        <v>116</v>
      </c>
      <c r="E562" s="20" t="s">
        <v>187</v>
      </c>
      <c r="F562" s="20">
        <v>0.3</v>
      </c>
      <c r="G562" s="20">
        <v>0.17</v>
      </c>
      <c r="H562" s="20">
        <v>1.01</v>
      </c>
      <c r="I562" s="20">
        <v>0.09</v>
      </c>
      <c r="J562" s="20">
        <v>0.14000000000000001</v>
      </c>
      <c r="K562" s="20">
        <v>1.7161999999999999</v>
      </c>
      <c r="L562" s="16"/>
      <c r="M562" s="16"/>
      <c r="N562" s="16"/>
      <c r="O562" s="16"/>
      <c r="P562" s="16"/>
      <c r="Q562" s="16"/>
      <c r="R562" s="16"/>
      <c r="S562" s="22"/>
      <c r="T562" s="190"/>
    </row>
    <row r="563" spans="1:20" ht="53.4" hidden="1" customHeight="1" thickBot="1">
      <c r="A563" s="58" t="str">
        <f t="shared" si="8"/>
        <v>b113</v>
      </c>
      <c r="B563" s="29" t="s">
        <v>24</v>
      </c>
      <c r="C563" s="29" t="s">
        <v>17</v>
      </c>
      <c r="D563" s="32" t="s">
        <v>116</v>
      </c>
      <c r="E563" s="20" t="s">
        <v>143</v>
      </c>
      <c r="F563" s="20">
        <v>0.3</v>
      </c>
      <c r="G563" s="20">
        <v>0.31</v>
      </c>
      <c r="H563" s="20">
        <v>0.93</v>
      </c>
      <c r="I563" s="20">
        <v>0.09</v>
      </c>
      <c r="J563" s="20">
        <v>7.0000000000000007E-2</v>
      </c>
      <c r="K563" s="20">
        <v>1.7001999999999999</v>
      </c>
      <c r="L563" s="16"/>
      <c r="M563" s="16"/>
      <c r="N563" s="16"/>
      <c r="O563" s="16"/>
      <c r="P563" s="16"/>
      <c r="Q563" s="16"/>
      <c r="R563" s="16"/>
      <c r="S563" s="22"/>
      <c r="T563" s="190"/>
    </row>
    <row r="564" spans="1:20" ht="40.200000000000003" hidden="1" customHeight="1" thickBot="1">
      <c r="A564" s="58" t="str">
        <f t="shared" si="8"/>
        <v>2blbl</v>
      </c>
      <c r="B564" s="29" t="s">
        <v>24</v>
      </c>
      <c r="C564" s="29" t="s">
        <v>17</v>
      </c>
      <c r="D564" s="32" t="s">
        <v>116</v>
      </c>
      <c r="E564" s="20" t="s">
        <v>188</v>
      </c>
      <c r="F564" s="20">
        <v>0.3</v>
      </c>
      <c r="G564" s="20">
        <v>0.26</v>
      </c>
      <c r="H564" s="20">
        <v>1.01</v>
      </c>
      <c r="I564" s="20">
        <v>0.09</v>
      </c>
      <c r="J564" s="20">
        <v>0.04</v>
      </c>
      <c r="K564" s="20">
        <v>1.6974</v>
      </c>
      <c r="L564" s="16"/>
      <c r="M564" s="16"/>
      <c r="N564" s="16"/>
      <c r="O564" s="16"/>
      <c r="P564" s="16"/>
      <c r="Q564" s="16"/>
      <c r="R564" s="16"/>
      <c r="S564" s="22"/>
      <c r="T564" s="190"/>
    </row>
    <row r="565" spans="1:20" ht="27" hidden="1" customHeight="1" thickBot="1">
      <c r="A565" s="58" t="str">
        <f t="shared" si="8"/>
        <v>bl3</v>
      </c>
      <c r="B565" s="29" t="s">
        <v>24</v>
      </c>
      <c r="C565" s="29" t="s">
        <v>17</v>
      </c>
      <c r="D565" s="32" t="s">
        <v>116</v>
      </c>
      <c r="E565" s="20" t="s">
        <v>189</v>
      </c>
      <c r="F565" s="20">
        <v>0.3</v>
      </c>
      <c r="G565" s="20">
        <v>0.3</v>
      </c>
      <c r="H565" s="20">
        <v>0.93</v>
      </c>
      <c r="I565" s="20">
        <v>0.09</v>
      </c>
      <c r="J565" s="20">
        <v>0.08</v>
      </c>
      <c r="K565" s="20">
        <v>1.6942999999999999</v>
      </c>
      <c r="L565" s="16"/>
      <c r="M565" s="16"/>
      <c r="N565" s="16"/>
      <c r="O565" s="16"/>
      <c r="P565" s="16"/>
      <c r="Q565" s="16"/>
      <c r="R565" s="16"/>
      <c r="S565" s="22"/>
      <c r="T565" s="190"/>
    </row>
    <row r="566" spans="1:20" ht="40.200000000000003" hidden="1" customHeight="1" thickBot="1">
      <c r="A566" s="58" t="str">
        <f t="shared" si="8"/>
        <v>白领333</v>
      </c>
      <c r="B566" s="29" t="s">
        <v>24</v>
      </c>
      <c r="C566" s="29" t="s">
        <v>17</v>
      </c>
      <c r="D566" s="32" t="s">
        <v>116</v>
      </c>
      <c r="E566" s="20" t="s">
        <v>144</v>
      </c>
      <c r="F566" s="20">
        <v>0.3</v>
      </c>
      <c r="G566" s="20">
        <v>0.28000000000000003</v>
      </c>
      <c r="H566" s="20">
        <v>0.93</v>
      </c>
      <c r="I566" s="20">
        <v>0.09</v>
      </c>
      <c r="J566" s="20">
        <v>0.06</v>
      </c>
      <c r="K566" s="20">
        <v>1.6597999999999999</v>
      </c>
      <c r="L566" s="16"/>
      <c r="M566" s="16"/>
      <c r="N566" s="16"/>
      <c r="O566" s="16"/>
      <c r="P566" s="16"/>
      <c r="Q566" s="16"/>
      <c r="R566" s="16"/>
      <c r="S566" s="22"/>
      <c r="T566" s="190"/>
    </row>
    <row r="567" spans="1:20" ht="53.4" hidden="1" customHeight="1" thickBot="1">
      <c r="A567" s="58" t="str">
        <f t="shared" si="8"/>
        <v>BLLL1</v>
      </c>
      <c r="B567" s="29" t="s">
        <v>24</v>
      </c>
      <c r="C567" s="29" t="s">
        <v>17</v>
      </c>
      <c r="D567" s="32" t="s">
        <v>116</v>
      </c>
      <c r="E567" s="20" t="s">
        <v>190</v>
      </c>
      <c r="F567" s="20">
        <v>0.3</v>
      </c>
      <c r="G567" s="20">
        <v>0.1</v>
      </c>
      <c r="H567" s="20">
        <v>1.01</v>
      </c>
      <c r="I567" s="20">
        <v>0.09</v>
      </c>
      <c r="J567" s="20">
        <v>0.12</v>
      </c>
      <c r="K567" s="20">
        <v>1.6172</v>
      </c>
      <c r="L567" s="16"/>
      <c r="M567" s="16"/>
      <c r="N567" s="16"/>
      <c r="O567" s="16"/>
      <c r="P567" s="16"/>
      <c r="Q567" s="16"/>
      <c r="R567" s="16"/>
      <c r="S567" s="22"/>
      <c r="T567" s="190"/>
    </row>
    <row r="568" spans="1:20" ht="53.4" hidden="1" customHeight="1" thickBot="1">
      <c r="A568" s="58" t="str">
        <f t="shared" si="8"/>
        <v>白一</v>
      </c>
      <c r="B568" s="29" t="s">
        <v>24</v>
      </c>
      <c r="C568" s="29" t="s">
        <v>17</v>
      </c>
      <c r="D568" s="32" t="s">
        <v>116</v>
      </c>
      <c r="E568" s="20" t="s">
        <v>145</v>
      </c>
      <c r="F568" s="20">
        <v>0.3</v>
      </c>
      <c r="G568" s="20">
        <v>0.1</v>
      </c>
      <c r="H568" s="20">
        <v>1.01</v>
      </c>
      <c r="I568" s="20">
        <v>0.09</v>
      </c>
      <c r="J568" s="20">
        <v>7.0000000000000007E-2</v>
      </c>
      <c r="K568" s="20">
        <v>1.5723</v>
      </c>
      <c r="L568" s="16"/>
      <c r="M568" s="16"/>
      <c r="N568" s="16"/>
      <c r="O568" s="16"/>
      <c r="P568" s="16"/>
      <c r="Q568" s="16"/>
      <c r="R568" s="16"/>
      <c r="S568" s="22"/>
      <c r="T568" s="190"/>
    </row>
    <row r="569" spans="1:20" ht="40.200000000000003" hidden="1" customHeight="1" thickBot="1">
      <c r="A569" s="58" t="str">
        <f t="shared" si="8"/>
        <v>BL3a</v>
      </c>
      <c r="B569" s="29" t="s">
        <v>24</v>
      </c>
      <c r="C569" s="29" t="s">
        <v>17</v>
      </c>
      <c r="D569" s="32" t="s">
        <v>116</v>
      </c>
      <c r="E569" s="20" t="s">
        <v>150</v>
      </c>
      <c r="F569" s="20">
        <v>0.3</v>
      </c>
      <c r="G569" s="20">
        <v>0.08</v>
      </c>
      <c r="H569" s="20">
        <v>0.93</v>
      </c>
      <c r="I569" s="20">
        <v>0.18</v>
      </c>
      <c r="J569" s="20">
        <v>0.06</v>
      </c>
      <c r="K569" s="20">
        <v>1.5506</v>
      </c>
      <c r="L569" s="16"/>
      <c r="M569" s="16"/>
      <c r="N569" s="16"/>
      <c r="O569" s="16"/>
      <c r="P569" s="16"/>
      <c r="Q569" s="16"/>
      <c r="R569" s="16"/>
      <c r="S569" s="22"/>
      <c r="T569" s="190"/>
    </row>
    <row r="570" spans="1:20" ht="40.200000000000003" hidden="1" customHeight="1" thickBot="1">
      <c r="A570" s="58" t="str">
        <f t="shared" si="8"/>
        <v>2白</v>
      </c>
      <c r="B570" s="29" t="s">
        <v>24</v>
      </c>
      <c r="C570" s="29" t="s">
        <v>17</v>
      </c>
      <c r="D570" s="32" t="s">
        <v>116</v>
      </c>
      <c r="E570" s="20" t="s">
        <v>191</v>
      </c>
      <c r="F570" s="20">
        <v>0.3</v>
      </c>
      <c r="G570" s="20">
        <v>0</v>
      </c>
      <c r="H570" s="20">
        <v>1.01</v>
      </c>
      <c r="I570" s="20">
        <v>0.09</v>
      </c>
      <c r="J570" s="20">
        <v>0.1</v>
      </c>
      <c r="K570" s="20">
        <v>1.4984999999999999</v>
      </c>
      <c r="L570" s="16"/>
      <c r="M570" s="16"/>
      <c r="N570" s="16"/>
      <c r="O570" s="16"/>
      <c r="P570" s="16"/>
      <c r="Q570" s="16"/>
      <c r="R570" s="16"/>
      <c r="S570" s="22"/>
      <c r="T570" s="190"/>
    </row>
    <row r="571" spans="1:20" ht="40.200000000000003" hidden="1" customHeight="1" thickBot="1">
      <c r="A571" s="58" t="str">
        <f t="shared" si="8"/>
        <v>1白</v>
      </c>
      <c r="B571" s="29" t="s">
        <v>24</v>
      </c>
      <c r="C571" s="29" t="s">
        <v>17</v>
      </c>
      <c r="D571" s="32" t="s">
        <v>116</v>
      </c>
      <c r="E571" s="20" t="s">
        <v>192</v>
      </c>
      <c r="F571" s="20">
        <v>0.3</v>
      </c>
      <c r="G571" s="20">
        <v>0</v>
      </c>
      <c r="H571" s="20">
        <v>1.01</v>
      </c>
      <c r="I571" s="20">
        <v>0.09</v>
      </c>
      <c r="J571" s="20">
        <v>0.1</v>
      </c>
      <c r="K571" s="20">
        <v>1.4922</v>
      </c>
      <c r="L571" s="16"/>
      <c r="M571" s="16"/>
      <c r="N571" s="16"/>
      <c r="O571" s="16"/>
      <c r="P571" s="16"/>
      <c r="Q571" s="16"/>
      <c r="R571" s="16"/>
      <c r="S571" s="22"/>
      <c r="T571" s="190"/>
    </row>
    <row r="572" spans="1:20" ht="27" hidden="1" customHeight="1" thickBot="1">
      <c r="A572" s="58" t="str">
        <f t="shared" si="8"/>
        <v>白1</v>
      </c>
      <c r="B572" s="29" t="s">
        <v>24</v>
      </c>
      <c r="C572" s="29" t="s">
        <v>17</v>
      </c>
      <c r="D572" s="32" t="s">
        <v>116</v>
      </c>
      <c r="E572" s="20" t="s">
        <v>146</v>
      </c>
      <c r="F572" s="20">
        <v>0.3</v>
      </c>
      <c r="G572" s="20">
        <v>0.04</v>
      </c>
      <c r="H572" s="20">
        <v>1.01</v>
      </c>
      <c r="I572" s="20">
        <v>0.09</v>
      </c>
      <c r="J572" s="20">
        <v>0.05</v>
      </c>
      <c r="K572" s="20">
        <v>1.4883999999999999</v>
      </c>
      <c r="L572" s="16"/>
      <c r="M572" s="16"/>
      <c r="N572" s="16"/>
      <c r="O572" s="16"/>
      <c r="P572" s="16"/>
      <c r="Q572" s="16"/>
      <c r="R572" s="16"/>
      <c r="S572" s="22"/>
      <c r="T572" s="190"/>
    </row>
    <row r="573" spans="1:20" ht="53.4" hidden="1" customHeight="1" thickBot="1">
      <c r="A573" s="58" t="str">
        <f t="shared" si="8"/>
        <v>bbb2</v>
      </c>
      <c r="B573" s="29" t="s">
        <v>24</v>
      </c>
      <c r="C573" s="29" t="s">
        <v>17</v>
      </c>
      <c r="D573" s="32" t="s">
        <v>116</v>
      </c>
      <c r="E573" s="20" t="s">
        <v>147</v>
      </c>
      <c r="F573" s="20">
        <v>0.3</v>
      </c>
      <c r="G573" s="20">
        <v>0</v>
      </c>
      <c r="H573" s="20">
        <v>1.01</v>
      </c>
      <c r="I573" s="20">
        <v>0.09</v>
      </c>
      <c r="J573" s="20">
        <v>0.08</v>
      </c>
      <c r="K573" s="20">
        <v>1.4764999999999999</v>
      </c>
      <c r="L573" s="16"/>
      <c r="M573" s="16"/>
      <c r="N573" s="16"/>
      <c r="O573" s="16"/>
      <c r="P573" s="16"/>
      <c r="Q573" s="16"/>
      <c r="R573" s="16"/>
      <c r="S573" s="22"/>
      <c r="T573" s="190"/>
    </row>
    <row r="574" spans="1:20" ht="53.4" hidden="1" customHeight="1" thickBot="1">
      <c r="A574" s="58" t="str">
        <f t="shared" si="8"/>
        <v>BLLL2</v>
      </c>
      <c r="B574" s="29" t="s">
        <v>24</v>
      </c>
      <c r="C574" s="29" t="s">
        <v>17</v>
      </c>
      <c r="D574" s="32" t="s">
        <v>116</v>
      </c>
      <c r="E574" s="20" t="s">
        <v>193</v>
      </c>
      <c r="F574" s="20">
        <v>0.3</v>
      </c>
      <c r="G574" s="20">
        <v>0</v>
      </c>
      <c r="H574" s="20">
        <v>1.01</v>
      </c>
      <c r="I574" s="20">
        <v>0.09</v>
      </c>
      <c r="J574" s="20">
        <v>0.08</v>
      </c>
      <c r="K574" s="20">
        <v>1.4752000000000001</v>
      </c>
      <c r="L574" s="16"/>
      <c r="M574" s="16"/>
      <c r="N574" s="16"/>
      <c r="O574" s="16"/>
      <c r="P574" s="16"/>
      <c r="Q574" s="16"/>
      <c r="R574" s="16"/>
      <c r="S574" s="22"/>
      <c r="T574" s="190"/>
    </row>
    <row r="575" spans="1:20" ht="27" hidden="1" customHeight="1" thickBot="1">
      <c r="A575" s="58" t="str">
        <f t="shared" si="8"/>
        <v>白领B</v>
      </c>
      <c r="B575" s="29" t="s">
        <v>24</v>
      </c>
      <c r="C575" s="29" t="s">
        <v>17</v>
      </c>
      <c r="D575" s="32" t="s">
        <v>116</v>
      </c>
      <c r="E575" s="20" t="s">
        <v>194</v>
      </c>
      <c r="F575" s="20">
        <v>0.3</v>
      </c>
      <c r="G575" s="20">
        <v>0</v>
      </c>
      <c r="H575" s="20">
        <v>1.01</v>
      </c>
      <c r="I575" s="20">
        <v>0.09</v>
      </c>
      <c r="J575" s="20">
        <v>7.0000000000000007E-2</v>
      </c>
      <c r="K575" s="20">
        <v>1.4669000000000001</v>
      </c>
      <c r="L575" s="16"/>
      <c r="M575" s="16"/>
      <c r="N575" s="16"/>
      <c r="O575" s="16"/>
      <c r="P575" s="16"/>
      <c r="Q575" s="16"/>
      <c r="R575" s="16"/>
      <c r="S575" s="22"/>
      <c r="T575" s="190"/>
    </row>
    <row r="576" spans="1:20" ht="40.200000000000003" hidden="1" customHeight="1" thickBot="1">
      <c r="A576" s="58" t="str">
        <f t="shared" si="8"/>
        <v>22领白</v>
      </c>
      <c r="B576" s="29" t="s">
        <v>24</v>
      </c>
      <c r="C576" s="29" t="s">
        <v>17</v>
      </c>
      <c r="D576" s="32" t="s">
        <v>116</v>
      </c>
      <c r="E576" s="20" t="s">
        <v>148</v>
      </c>
      <c r="F576" s="20">
        <v>0.3</v>
      </c>
      <c r="G576" s="20">
        <v>0</v>
      </c>
      <c r="H576" s="20">
        <v>1.01</v>
      </c>
      <c r="I576" s="20">
        <v>0.09</v>
      </c>
      <c r="J576" s="20">
        <v>0.06</v>
      </c>
      <c r="K576" s="20">
        <v>1.4607000000000001</v>
      </c>
      <c r="L576" s="16"/>
      <c r="M576" s="16"/>
      <c r="N576" s="16"/>
      <c r="O576" s="16"/>
      <c r="P576" s="16"/>
      <c r="Q576" s="16"/>
      <c r="R576" s="16"/>
      <c r="S576" s="22"/>
      <c r="T576" s="190"/>
    </row>
    <row r="577" spans="1:20" ht="40.200000000000003" hidden="1" thickBot="1">
      <c r="A577" s="58" t="str">
        <f t="shared" si="8"/>
        <v>白兰2</v>
      </c>
      <c r="B577" s="29" t="s">
        <v>24</v>
      </c>
      <c r="C577" s="29" t="s">
        <v>17</v>
      </c>
      <c r="D577" s="32" t="s">
        <v>116</v>
      </c>
      <c r="E577" s="21" t="s">
        <v>149</v>
      </c>
      <c r="F577" s="20">
        <v>0.3</v>
      </c>
      <c r="G577" s="20">
        <v>0</v>
      </c>
      <c r="H577" s="20">
        <v>1.01</v>
      </c>
      <c r="I577" s="20">
        <v>0.09</v>
      </c>
      <c r="J577" s="20">
        <v>0.06</v>
      </c>
      <c r="K577" s="20">
        <v>1.4588000000000001</v>
      </c>
      <c r="L577" s="16"/>
      <c r="M577" s="16"/>
      <c r="N577" s="16"/>
      <c r="O577" s="16"/>
      <c r="P577" s="16"/>
      <c r="Q577" s="16"/>
      <c r="R577" s="16"/>
      <c r="S577" s="22"/>
      <c r="T577" s="190"/>
    </row>
    <row r="578" spans="1:20" ht="27" hidden="1" customHeight="1" thickBot="1">
      <c r="A578" s="58" t="str">
        <f t="shared" si="8"/>
        <v>白2</v>
      </c>
      <c r="B578" s="29" t="s">
        <v>24</v>
      </c>
      <c r="C578" s="29" t="s">
        <v>17</v>
      </c>
      <c r="D578" s="32" t="s">
        <v>116</v>
      </c>
      <c r="E578" s="20" t="s">
        <v>151</v>
      </c>
      <c r="F578" s="20">
        <v>0.3</v>
      </c>
      <c r="G578" s="20">
        <v>0</v>
      </c>
      <c r="H578" s="20">
        <v>0.93</v>
      </c>
      <c r="I578" s="20">
        <v>0.09</v>
      </c>
      <c r="J578" s="20">
        <v>0.08</v>
      </c>
      <c r="K578" s="20">
        <v>1.4017999999999999</v>
      </c>
      <c r="L578" s="16"/>
      <c r="M578" s="16"/>
      <c r="N578" s="16"/>
      <c r="O578" s="16"/>
      <c r="P578" s="16"/>
      <c r="Q578" s="16"/>
      <c r="R578" s="16"/>
      <c r="S578" s="22"/>
      <c r="T578" s="190"/>
    </row>
    <row r="579" spans="1:20" ht="53.4" hidden="1" customHeight="1" thickBot="1">
      <c r="A579" s="58" t="str">
        <f t="shared" si="8"/>
        <v>bbb3</v>
      </c>
      <c r="B579" s="29" t="s">
        <v>24</v>
      </c>
      <c r="C579" s="29" t="s">
        <v>17</v>
      </c>
      <c r="D579" s="32" t="s">
        <v>116</v>
      </c>
      <c r="E579" s="20" t="s">
        <v>152</v>
      </c>
      <c r="F579" s="20">
        <v>0.3</v>
      </c>
      <c r="G579" s="20">
        <v>0</v>
      </c>
      <c r="H579" s="20">
        <v>0.93</v>
      </c>
      <c r="I579" s="20">
        <v>0.09</v>
      </c>
      <c r="J579" s="20">
        <v>7.0000000000000007E-2</v>
      </c>
      <c r="K579" s="20">
        <v>1.3935</v>
      </c>
      <c r="L579" s="16"/>
      <c r="M579" s="16"/>
      <c r="N579" s="16"/>
      <c r="O579" s="16"/>
      <c r="P579" s="16"/>
      <c r="Q579" s="16"/>
      <c r="R579" s="16"/>
      <c r="S579" s="22"/>
      <c r="T579" s="190"/>
    </row>
    <row r="580" spans="1:20" ht="40.200000000000003" hidden="1" thickBot="1">
      <c r="A580" s="58" t="str">
        <f t="shared" si="8"/>
        <v>白兰3</v>
      </c>
      <c r="B580" s="29" t="s">
        <v>24</v>
      </c>
      <c r="C580" s="29" t="s">
        <v>17</v>
      </c>
      <c r="D580" s="32" t="s">
        <v>116</v>
      </c>
      <c r="E580" s="21" t="s">
        <v>153</v>
      </c>
      <c r="F580" s="20">
        <v>0.3</v>
      </c>
      <c r="G580" s="20">
        <v>0</v>
      </c>
      <c r="H580" s="20">
        <v>0.93</v>
      </c>
      <c r="I580" s="20">
        <v>0.09</v>
      </c>
      <c r="J580" s="20">
        <v>0.06</v>
      </c>
      <c r="K580" s="20">
        <v>1.3756999999999999</v>
      </c>
      <c r="L580" s="16"/>
      <c r="M580" s="16"/>
      <c r="N580" s="16"/>
      <c r="O580" s="16"/>
      <c r="P580" s="16"/>
      <c r="Q580" s="16"/>
      <c r="R580" s="16"/>
      <c r="S580" s="22"/>
      <c r="T580" s="190"/>
    </row>
    <row r="581" spans="1:20" ht="40.200000000000003" hidden="1" customHeight="1" thickBot="1">
      <c r="A581" s="58" t="str">
        <f t="shared" si="8"/>
        <v>白白3</v>
      </c>
      <c r="B581" s="29" t="s">
        <v>24</v>
      </c>
      <c r="C581" s="29" t="s">
        <v>17</v>
      </c>
      <c r="D581" s="32" t="s">
        <v>116</v>
      </c>
      <c r="E581" s="20" t="s">
        <v>154</v>
      </c>
      <c r="F581" s="20">
        <v>0.3</v>
      </c>
      <c r="G581" s="20">
        <v>0.69</v>
      </c>
      <c r="H581" s="20">
        <v>0.23</v>
      </c>
      <c r="I581" s="20">
        <v>0.09</v>
      </c>
      <c r="J581" s="20">
        <v>0.06</v>
      </c>
      <c r="K581" s="20">
        <v>1.3723000000000001</v>
      </c>
      <c r="L581" s="16"/>
      <c r="M581" s="16"/>
      <c r="N581" s="16"/>
      <c r="O581" s="16"/>
      <c r="P581" s="16"/>
      <c r="Q581" s="16"/>
      <c r="R581" s="16"/>
      <c r="S581" s="22"/>
      <c r="T581" s="190"/>
    </row>
    <row r="582" spans="1:20" ht="40.200000000000003" hidden="1" customHeight="1" thickBot="1">
      <c r="A582" s="58" t="str">
        <f t="shared" si="8"/>
        <v>1商</v>
      </c>
      <c r="B582" s="29" t="s">
        <v>24</v>
      </c>
      <c r="C582" s="29" t="s">
        <v>17</v>
      </c>
      <c r="D582" s="32" t="s">
        <v>155</v>
      </c>
      <c r="E582" s="20" t="s">
        <v>195</v>
      </c>
      <c r="F582" s="20">
        <v>0.27</v>
      </c>
      <c r="G582" s="20">
        <v>0.31</v>
      </c>
      <c r="H582" s="20">
        <v>3.5</v>
      </c>
      <c r="I582" s="20">
        <v>0.24</v>
      </c>
      <c r="J582" s="20">
        <v>0.23</v>
      </c>
      <c r="K582" s="20">
        <v>4.5353000000000003</v>
      </c>
      <c r="L582" s="16"/>
      <c r="M582" s="16"/>
      <c r="N582" s="16"/>
      <c r="O582" s="16"/>
      <c r="P582" s="16"/>
      <c r="Q582" s="16"/>
      <c r="R582" s="16"/>
      <c r="S582" s="22"/>
      <c r="T582" s="190"/>
    </row>
    <row r="583" spans="1:20" ht="27" hidden="1" customHeight="1" thickBot="1">
      <c r="A583" s="58" t="str">
        <f t="shared" si="8"/>
        <v>S2</v>
      </c>
      <c r="B583" s="29" t="s">
        <v>24</v>
      </c>
      <c r="C583" s="29" t="s">
        <v>17</v>
      </c>
      <c r="D583" s="32" t="s">
        <v>155</v>
      </c>
      <c r="E583" s="20" t="s">
        <v>156</v>
      </c>
      <c r="F583" s="20">
        <v>0.27</v>
      </c>
      <c r="G583" s="20">
        <v>0.28999999999999998</v>
      </c>
      <c r="H583" s="20">
        <v>3.5</v>
      </c>
      <c r="I583" s="20">
        <v>0.24</v>
      </c>
      <c r="J583" s="20">
        <v>0.18</v>
      </c>
      <c r="K583" s="20">
        <v>4.47</v>
      </c>
      <c r="L583" s="16"/>
      <c r="M583" s="16"/>
      <c r="N583" s="16"/>
      <c r="O583" s="16"/>
      <c r="P583" s="16"/>
      <c r="Q583" s="16"/>
      <c r="R583" s="16"/>
      <c r="S583" s="22"/>
      <c r="T583" s="190"/>
    </row>
    <row r="584" spans="1:20" ht="40.200000000000003" hidden="1" customHeight="1" thickBot="1">
      <c r="A584" s="58" t="str">
        <f t="shared" si="8"/>
        <v>商琴2</v>
      </c>
      <c r="B584" s="29" t="s">
        <v>24</v>
      </c>
      <c r="C584" s="29" t="s">
        <v>17</v>
      </c>
      <c r="D584" s="32" t="s">
        <v>155</v>
      </c>
      <c r="E584" s="20" t="s">
        <v>157</v>
      </c>
      <c r="F584" s="20">
        <v>0.27</v>
      </c>
      <c r="G584" s="20">
        <v>0.69</v>
      </c>
      <c r="H584" s="20">
        <v>2.8</v>
      </c>
      <c r="I584" s="20">
        <v>0.24</v>
      </c>
      <c r="J584" s="20">
        <v>0.16</v>
      </c>
      <c r="K584" s="20">
        <v>4.1570999999999998</v>
      </c>
      <c r="L584" s="16"/>
      <c r="M584" s="16"/>
      <c r="N584" s="16"/>
      <c r="O584" s="16"/>
      <c r="P584" s="16"/>
      <c r="Q584" s="16"/>
      <c r="R584" s="16"/>
      <c r="S584" s="22"/>
      <c r="T584" s="190"/>
    </row>
    <row r="585" spans="1:20" ht="27" hidden="1" customHeight="1" thickBot="1">
      <c r="A585" s="58" t="str">
        <f t="shared" si="8"/>
        <v>22312</v>
      </c>
      <c r="B585" s="29" t="s">
        <v>24</v>
      </c>
      <c r="C585" s="29" t="s">
        <v>17</v>
      </c>
      <c r="D585" s="32" t="s">
        <v>155</v>
      </c>
      <c r="E585" s="20" t="s">
        <v>165</v>
      </c>
      <c r="F585" s="20">
        <v>0.27</v>
      </c>
      <c r="G585" s="20">
        <v>1.72</v>
      </c>
      <c r="H585" s="20">
        <v>1.26</v>
      </c>
      <c r="I585" s="20">
        <v>0.48</v>
      </c>
      <c r="J585" s="20">
        <v>0.15</v>
      </c>
      <c r="K585" s="20">
        <v>3.8753000000000002</v>
      </c>
      <c r="L585" s="16"/>
      <c r="M585" s="16"/>
      <c r="N585" s="16"/>
      <c r="O585" s="16"/>
      <c r="P585" s="16"/>
      <c r="Q585" s="16"/>
      <c r="R585" s="16"/>
      <c r="S585" s="22"/>
      <c r="T585" s="190"/>
    </row>
    <row r="586" spans="1:20" ht="27" hidden="1" customHeight="1" thickBot="1">
      <c r="A586" s="58" t="str">
        <f t="shared" si="8"/>
        <v>商务22</v>
      </c>
      <c r="B586" s="29" t="s">
        <v>24</v>
      </c>
      <c r="C586" s="29" t="s">
        <v>17</v>
      </c>
      <c r="D586" s="32" t="s">
        <v>155</v>
      </c>
      <c r="E586" s="20" t="s">
        <v>196</v>
      </c>
      <c r="F586" s="20">
        <v>0.27</v>
      </c>
      <c r="G586" s="20">
        <v>0.12</v>
      </c>
      <c r="H586" s="20">
        <v>2.8</v>
      </c>
      <c r="I586" s="20">
        <v>0.48</v>
      </c>
      <c r="J586" s="20">
        <v>0.19</v>
      </c>
      <c r="K586" s="20">
        <v>3.8531</v>
      </c>
      <c r="L586" s="16"/>
      <c r="M586" s="16"/>
      <c r="N586" s="16"/>
      <c r="O586" s="16"/>
      <c r="P586" s="16"/>
      <c r="Q586" s="16"/>
      <c r="R586" s="16"/>
      <c r="S586" s="22"/>
      <c r="T586" s="190"/>
    </row>
    <row r="587" spans="1:20" ht="40.200000000000003" hidden="1" customHeight="1" thickBot="1">
      <c r="A587" s="58" t="str">
        <f t="shared" si="8"/>
        <v>商物1</v>
      </c>
      <c r="B587" s="29" t="s">
        <v>24</v>
      </c>
      <c r="C587" s="29" t="s">
        <v>17</v>
      </c>
      <c r="D587" s="32" t="s">
        <v>155</v>
      </c>
      <c r="E587" s="20" t="s">
        <v>158</v>
      </c>
      <c r="F587" s="20">
        <v>0.27</v>
      </c>
      <c r="G587" s="20">
        <v>0.44</v>
      </c>
      <c r="H587" s="20">
        <v>2.8</v>
      </c>
      <c r="I587" s="20">
        <v>0.24</v>
      </c>
      <c r="J587" s="20">
        <v>0.06</v>
      </c>
      <c r="K587" s="20">
        <v>3.7991000000000001</v>
      </c>
      <c r="L587" s="16"/>
      <c r="M587" s="16"/>
      <c r="N587" s="16"/>
      <c r="O587" s="16"/>
      <c r="P587" s="16"/>
      <c r="Q587" s="16"/>
      <c r="R587" s="16"/>
      <c r="S587" s="22"/>
      <c r="T587" s="190"/>
    </row>
    <row r="588" spans="1:20" ht="40.200000000000003" hidden="1" customHeight="1" thickBot="1">
      <c r="A588" s="58" t="str">
        <f t="shared" si="8"/>
        <v>ss2</v>
      </c>
      <c r="B588" s="29" t="s">
        <v>24</v>
      </c>
      <c r="C588" s="29" t="s">
        <v>17</v>
      </c>
      <c r="D588" s="32" t="s">
        <v>155</v>
      </c>
      <c r="E588" s="20" t="s">
        <v>159</v>
      </c>
      <c r="F588" s="20">
        <v>0.27</v>
      </c>
      <c r="G588" s="20">
        <v>0.28999999999999998</v>
      </c>
      <c r="H588" s="20">
        <v>2.8</v>
      </c>
      <c r="I588" s="20">
        <v>0.24</v>
      </c>
      <c r="J588" s="20">
        <v>0.13</v>
      </c>
      <c r="K588" s="20">
        <v>3.7227999999999999</v>
      </c>
      <c r="L588" s="16"/>
      <c r="M588" s="16"/>
      <c r="N588" s="16"/>
      <c r="O588" s="16"/>
      <c r="P588" s="16"/>
      <c r="Q588" s="16"/>
      <c r="R588" s="16"/>
      <c r="S588" s="22"/>
      <c r="T588" s="190"/>
    </row>
    <row r="589" spans="1:20" ht="53.4" hidden="1" customHeight="1" thickBot="1">
      <c r="A589" s="58" t="str">
        <f t="shared" ref="A589:A652" si="9">SUBSTITUTE(MID(E589,1,FIND("(",E589)-2)," ","")</f>
        <v>SWWW2</v>
      </c>
      <c r="B589" s="29" t="s">
        <v>24</v>
      </c>
      <c r="C589" s="29" t="s">
        <v>17</v>
      </c>
      <c r="D589" s="32" t="s">
        <v>155</v>
      </c>
      <c r="E589" s="20" t="s">
        <v>197</v>
      </c>
      <c r="F589" s="20">
        <v>0.27</v>
      </c>
      <c r="G589" s="20">
        <v>0.22</v>
      </c>
      <c r="H589" s="20">
        <v>2.8</v>
      </c>
      <c r="I589" s="20">
        <v>0.24</v>
      </c>
      <c r="J589" s="20">
        <v>0.18</v>
      </c>
      <c r="K589" s="20">
        <v>3.7088999999999999</v>
      </c>
      <c r="L589" s="16"/>
      <c r="M589" s="16"/>
      <c r="N589" s="16"/>
      <c r="O589" s="16"/>
      <c r="P589" s="16"/>
      <c r="Q589" s="16"/>
      <c r="R589" s="16"/>
      <c r="S589" s="22"/>
      <c r="T589" s="190"/>
    </row>
    <row r="590" spans="1:20" ht="27" hidden="1" customHeight="1" thickBot="1">
      <c r="A590" s="58" t="str">
        <f t="shared" si="9"/>
        <v>商1</v>
      </c>
      <c r="B590" s="29" t="s">
        <v>24</v>
      </c>
      <c r="C590" s="29" t="s">
        <v>17</v>
      </c>
      <c r="D590" s="32" t="s">
        <v>155</v>
      </c>
      <c r="E590" s="20" t="s">
        <v>160</v>
      </c>
      <c r="F590" s="20">
        <v>0.27</v>
      </c>
      <c r="G590" s="20">
        <v>0.25</v>
      </c>
      <c r="H590" s="20">
        <v>2.8</v>
      </c>
      <c r="I590" s="20">
        <v>0.24</v>
      </c>
      <c r="J590" s="20">
        <v>0.11</v>
      </c>
      <c r="K590" s="20">
        <v>3.6652999999999998</v>
      </c>
      <c r="L590" s="16"/>
      <c r="M590" s="16"/>
      <c r="N590" s="16"/>
      <c r="O590" s="16"/>
      <c r="P590" s="16"/>
      <c r="Q590" s="16"/>
      <c r="R590" s="16"/>
      <c r="S590" s="22"/>
      <c r="T590" s="190"/>
    </row>
    <row r="591" spans="1:20" ht="40.200000000000003" hidden="1" customHeight="1" thickBot="1">
      <c r="A591" s="58" t="str">
        <f t="shared" si="9"/>
        <v>甲12</v>
      </c>
      <c r="B591" s="29" t="s">
        <v>24</v>
      </c>
      <c r="C591" s="29" t="s">
        <v>17</v>
      </c>
      <c r="D591" s="32" t="s">
        <v>155</v>
      </c>
      <c r="E591" s="20" t="s">
        <v>161</v>
      </c>
      <c r="F591" s="20">
        <v>0.27</v>
      </c>
      <c r="G591" s="20">
        <v>0.16</v>
      </c>
      <c r="H591" s="20">
        <v>2.8</v>
      </c>
      <c r="I591" s="20">
        <v>0.24</v>
      </c>
      <c r="J591" s="20">
        <v>0.14000000000000001</v>
      </c>
      <c r="K591" s="20">
        <v>3.6084000000000001</v>
      </c>
      <c r="L591" s="16"/>
      <c r="M591" s="16"/>
      <c r="N591" s="16"/>
      <c r="O591" s="16"/>
      <c r="P591" s="16"/>
      <c r="Q591" s="16"/>
      <c r="R591" s="16"/>
      <c r="S591" s="22"/>
      <c r="T591" s="190"/>
    </row>
    <row r="592" spans="1:20" ht="27" hidden="1" customHeight="1" thickBot="1">
      <c r="A592" s="58" t="str">
        <f t="shared" si="9"/>
        <v>商务A2</v>
      </c>
      <c r="B592" s="29" t="s">
        <v>24</v>
      </c>
      <c r="C592" s="29" t="s">
        <v>17</v>
      </c>
      <c r="D592" s="32" t="s">
        <v>155</v>
      </c>
      <c r="E592" s="20" t="s">
        <v>198</v>
      </c>
      <c r="F592" s="20">
        <v>0.27</v>
      </c>
      <c r="G592" s="20">
        <v>0.13</v>
      </c>
      <c r="H592" s="20">
        <v>2.8</v>
      </c>
      <c r="I592" s="20">
        <v>0.24</v>
      </c>
      <c r="J592" s="20">
        <v>0.15</v>
      </c>
      <c r="K592" s="20">
        <v>3.5943000000000001</v>
      </c>
      <c r="L592" s="16"/>
      <c r="M592" s="16"/>
      <c r="N592" s="16"/>
      <c r="O592" s="16"/>
      <c r="P592" s="16"/>
      <c r="Q592" s="16"/>
      <c r="R592" s="16"/>
      <c r="S592" s="22"/>
      <c r="T592" s="190"/>
    </row>
    <row r="593" spans="1:20" ht="40.200000000000003" hidden="1" customHeight="1" thickBot="1">
      <c r="A593" s="58" t="str">
        <f t="shared" si="9"/>
        <v>商商2</v>
      </c>
      <c r="B593" s="29" t="s">
        <v>24</v>
      </c>
      <c r="C593" s="29" t="s">
        <v>17</v>
      </c>
      <c r="D593" s="32" t="s">
        <v>155</v>
      </c>
      <c r="E593" s="20" t="s">
        <v>162</v>
      </c>
      <c r="F593" s="20">
        <v>0.27</v>
      </c>
      <c r="G593" s="20">
        <v>0.2</v>
      </c>
      <c r="H593" s="20">
        <v>2.8</v>
      </c>
      <c r="I593" s="20">
        <v>0.24</v>
      </c>
      <c r="J593" s="20">
        <v>0.06</v>
      </c>
      <c r="K593" s="20">
        <v>3.5706000000000002</v>
      </c>
      <c r="L593" s="16"/>
      <c r="M593" s="16"/>
      <c r="N593" s="16"/>
      <c r="O593" s="16"/>
      <c r="P593" s="16"/>
      <c r="Q593" s="16"/>
      <c r="R593" s="16"/>
      <c r="S593" s="22"/>
      <c r="T593" s="190"/>
    </row>
    <row r="594" spans="1:20" ht="27" hidden="1" customHeight="1" thickBot="1">
      <c r="A594" s="58" t="str">
        <f t="shared" si="9"/>
        <v>商务B</v>
      </c>
      <c r="B594" s="29" t="s">
        <v>24</v>
      </c>
      <c r="C594" s="29" t="s">
        <v>17</v>
      </c>
      <c r="D594" s="32" t="s">
        <v>155</v>
      </c>
      <c r="E594" s="20" t="s">
        <v>199</v>
      </c>
      <c r="F594" s="20">
        <v>0.27</v>
      </c>
      <c r="G594" s="20">
        <v>0</v>
      </c>
      <c r="H594" s="20">
        <v>2.8</v>
      </c>
      <c r="I594" s="20">
        <v>0.24</v>
      </c>
      <c r="J594" s="20">
        <v>0.16</v>
      </c>
      <c r="K594" s="20">
        <v>3.4676</v>
      </c>
      <c r="L594" s="16"/>
      <c r="M594" s="16"/>
      <c r="N594" s="16"/>
      <c r="O594" s="16"/>
      <c r="P594" s="16"/>
      <c r="Q594" s="16"/>
      <c r="R594" s="16"/>
      <c r="S594" s="22"/>
      <c r="T594" s="190"/>
    </row>
    <row r="595" spans="1:20" ht="40.200000000000003" hidden="1" customHeight="1" thickBot="1">
      <c r="A595" s="58" t="str">
        <f t="shared" si="9"/>
        <v>商务222</v>
      </c>
      <c r="B595" s="29" t="s">
        <v>24</v>
      </c>
      <c r="C595" s="29" t="s">
        <v>17</v>
      </c>
      <c r="D595" s="32" t="s">
        <v>155</v>
      </c>
      <c r="E595" s="20" t="s">
        <v>163</v>
      </c>
      <c r="F595" s="20">
        <v>0.27</v>
      </c>
      <c r="G595" s="20">
        <v>0.02</v>
      </c>
      <c r="H595" s="20">
        <v>2.8</v>
      </c>
      <c r="I595" s="20">
        <v>0.24</v>
      </c>
      <c r="J595" s="20">
        <v>0.13</v>
      </c>
      <c r="K595" s="20">
        <v>3.4544999999999999</v>
      </c>
      <c r="L595" s="16"/>
      <c r="M595" s="16"/>
      <c r="N595" s="16"/>
      <c r="O595" s="16"/>
      <c r="P595" s="16"/>
      <c r="Q595" s="16"/>
      <c r="R595" s="16"/>
      <c r="S595" s="22"/>
      <c r="T595" s="190"/>
    </row>
    <row r="596" spans="1:20" ht="53.4" hidden="1" customHeight="1" thickBot="1">
      <c r="A596" s="58" t="str">
        <f t="shared" si="9"/>
        <v>商二</v>
      </c>
      <c r="B596" s="29" t="s">
        <v>24</v>
      </c>
      <c r="C596" s="29" t="s">
        <v>17</v>
      </c>
      <c r="D596" s="32" t="s">
        <v>155</v>
      </c>
      <c r="E596" s="20" t="s">
        <v>164</v>
      </c>
      <c r="F596" s="20">
        <v>0.27</v>
      </c>
      <c r="G596" s="20">
        <v>0</v>
      </c>
      <c r="H596" s="20">
        <v>2.8</v>
      </c>
      <c r="I596" s="20">
        <v>0.24</v>
      </c>
      <c r="J596" s="20">
        <v>0.14000000000000001</v>
      </c>
      <c r="K596" s="20">
        <v>3.4413999999999998</v>
      </c>
      <c r="L596" s="16"/>
      <c r="M596" s="16"/>
      <c r="N596" s="16"/>
      <c r="O596" s="16"/>
      <c r="P596" s="16"/>
      <c r="Q596" s="16"/>
      <c r="R596" s="16"/>
      <c r="S596" s="22"/>
      <c r="T596" s="190"/>
    </row>
    <row r="597" spans="1:20" ht="27" hidden="1" customHeight="1" thickBot="1">
      <c r="A597" s="58" t="str">
        <f t="shared" si="9"/>
        <v>商113</v>
      </c>
      <c r="B597" s="29" t="s">
        <v>24</v>
      </c>
      <c r="C597" s="29" t="s">
        <v>17</v>
      </c>
      <c r="D597" s="32" t="s">
        <v>155</v>
      </c>
      <c r="E597" s="20" t="s">
        <v>166</v>
      </c>
      <c r="F597" s="20">
        <v>0.28999999999999998</v>
      </c>
      <c r="G597" s="20">
        <v>1.44</v>
      </c>
      <c r="H597" s="20">
        <v>0.84</v>
      </c>
      <c r="I597" s="20">
        <v>0.48</v>
      </c>
      <c r="J597" s="20">
        <v>0.16</v>
      </c>
      <c r="K597" s="20">
        <v>3.2107999999999999</v>
      </c>
      <c r="L597" s="16"/>
      <c r="M597" s="16"/>
      <c r="N597" s="16"/>
      <c r="O597" s="16"/>
      <c r="P597" s="16"/>
      <c r="Q597" s="16"/>
      <c r="R597" s="16"/>
      <c r="S597" s="22"/>
      <c r="T597" s="190"/>
    </row>
    <row r="598" spans="1:20" ht="40.200000000000003" hidden="1" customHeight="1" thickBot="1">
      <c r="A598" s="58" t="str">
        <f t="shared" si="9"/>
        <v>1商务</v>
      </c>
      <c r="B598" s="29" t="s">
        <v>24</v>
      </c>
      <c r="C598" s="29" t="s">
        <v>17</v>
      </c>
      <c r="D598" s="32" t="s">
        <v>155</v>
      </c>
      <c r="E598" s="20" t="s">
        <v>200</v>
      </c>
      <c r="F598" s="20">
        <v>0.27</v>
      </c>
      <c r="G598" s="20">
        <v>0.8</v>
      </c>
      <c r="H598" s="20">
        <v>0.84</v>
      </c>
      <c r="I598" s="20">
        <v>0.24</v>
      </c>
      <c r="J598" s="20">
        <v>0.14000000000000001</v>
      </c>
      <c r="K598" s="20">
        <v>2.2831000000000001</v>
      </c>
      <c r="L598" s="16"/>
      <c r="M598" s="16"/>
      <c r="N598" s="16"/>
      <c r="O598" s="16"/>
      <c r="P598" s="16"/>
      <c r="Q598" s="16"/>
      <c r="R598" s="16"/>
      <c r="S598" s="22"/>
      <c r="T598" s="190"/>
    </row>
    <row r="599" spans="1:20" ht="40.200000000000003" hidden="1" customHeight="1" thickBot="1">
      <c r="A599" s="58" t="str">
        <f t="shared" si="9"/>
        <v>SW1</v>
      </c>
      <c r="B599" s="29" t="s">
        <v>24</v>
      </c>
      <c r="C599" s="29" t="s">
        <v>17</v>
      </c>
      <c r="D599" s="32" t="s">
        <v>155</v>
      </c>
      <c r="E599" s="20" t="s">
        <v>176</v>
      </c>
      <c r="F599" s="20">
        <v>0.27</v>
      </c>
      <c r="G599" s="20">
        <v>0.43</v>
      </c>
      <c r="H599" s="20">
        <v>0.84</v>
      </c>
      <c r="I599" s="20">
        <v>0.48</v>
      </c>
      <c r="J599" s="20">
        <v>0.14000000000000001</v>
      </c>
      <c r="K599" s="20">
        <v>2.1568999999999998</v>
      </c>
      <c r="L599" s="16"/>
      <c r="M599" s="16"/>
      <c r="N599" s="16"/>
      <c r="O599" s="16"/>
      <c r="P599" s="16"/>
      <c r="Q599" s="16"/>
      <c r="R599" s="16"/>
      <c r="S599" s="22"/>
      <c r="T599" s="190"/>
    </row>
    <row r="600" spans="1:20" ht="40.200000000000003" hidden="1" customHeight="1" thickBot="1">
      <c r="A600" s="58" t="str">
        <f t="shared" si="9"/>
        <v>商商1</v>
      </c>
      <c r="B600" s="29" t="s">
        <v>24</v>
      </c>
      <c r="C600" s="29" t="s">
        <v>17</v>
      </c>
      <c r="D600" s="32" t="s">
        <v>155</v>
      </c>
      <c r="E600" s="20" t="s">
        <v>167</v>
      </c>
      <c r="F600" s="20">
        <v>0.27</v>
      </c>
      <c r="G600" s="20">
        <v>0.63</v>
      </c>
      <c r="H600" s="20">
        <v>0.84</v>
      </c>
      <c r="I600" s="20">
        <v>0.24</v>
      </c>
      <c r="J600" s="20">
        <v>0.14000000000000001</v>
      </c>
      <c r="K600" s="20">
        <v>2.1168999999999998</v>
      </c>
      <c r="L600" s="16"/>
      <c r="M600" s="16"/>
      <c r="N600" s="16"/>
      <c r="O600" s="16"/>
      <c r="P600" s="16"/>
      <c r="Q600" s="16"/>
      <c r="R600" s="16"/>
      <c r="S600" s="22"/>
      <c r="T600" s="190"/>
    </row>
    <row r="601" spans="1:20" ht="53.4" hidden="1" customHeight="1" thickBot="1">
      <c r="A601" s="58" t="str">
        <f t="shared" si="9"/>
        <v>sw113</v>
      </c>
      <c r="B601" s="29" t="s">
        <v>24</v>
      </c>
      <c r="C601" s="29" t="s">
        <v>17</v>
      </c>
      <c r="D601" s="32" t="s">
        <v>155</v>
      </c>
      <c r="E601" s="20" t="s">
        <v>168</v>
      </c>
      <c r="F601" s="20">
        <v>0.27</v>
      </c>
      <c r="G601" s="20">
        <v>0.63</v>
      </c>
      <c r="H601" s="20">
        <v>0.84</v>
      </c>
      <c r="I601" s="20">
        <v>0.24</v>
      </c>
      <c r="J601" s="20">
        <v>0.13</v>
      </c>
      <c r="K601" s="20">
        <v>2.1097999999999999</v>
      </c>
      <c r="L601" s="16"/>
      <c r="M601" s="16"/>
      <c r="N601" s="16"/>
      <c r="O601" s="16"/>
      <c r="P601" s="16"/>
      <c r="Q601" s="16"/>
      <c r="R601" s="16"/>
      <c r="S601" s="22"/>
      <c r="T601" s="190"/>
    </row>
    <row r="602" spans="1:20" ht="53.4" hidden="1" customHeight="1" thickBot="1">
      <c r="A602" s="58" t="str">
        <f t="shared" si="9"/>
        <v>商一</v>
      </c>
      <c r="B602" s="29" t="s">
        <v>24</v>
      </c>
      <c r="C602" s="29" t="s">
        <v>17</v>
      </c>
      <c r="D602" s="32" t="s">
        <v>155</v>
      </c>
      <c r="E602" s="20" t="s">
        <v>169</v>
      </c>
      <c r="F602" s="20">
        <v>0.27</v>
      </c>
      <c r="G602" s="20">
        <v>0.56999999999999995</v>
      </c>
      <c r="H602" s="20">
        <v>0.84</v>
      </c>
      <c r="I602" s="20">
        <v>0.24</v>
      </c>
      <c r="J602" s="20">
        <v>0.12</v>
      </c>
      <c r="K602" s="20">
        <v>2.0350999999999999</v>
      </c>
      <c r="L602" s="16"/>
      <c r="M602" s="16"/>
      <c r="N602" s="16"/>
      <c r="O602" s="16"/>
      <c r="P602" s="16"/>
      <c r="Q602" s="16"/>
      <c r="R602" s="16"/>
      <c r="S602" s="22"/>
      <c r="T602" s="190"/>
    </row>
    <row r="603" spans="1:20" ht="40.200000000000003" hidden="1" customHeight="1" thickBot="1">
      <c r="A603" s="58" t="str">
        <f t="shared" si="9"/>
        <v>商务01</v>
      </c>
      <c r="B603" s="29" t="s">
        <v>24</v>
      </c>
      <c r="C603" s="29" t="s">
        <v>17</v>
      </c>
      <c r="D603" s="32" t="s">
        <v>155</v>
      </c>
      <c r="E603" s="20" t="s">
        <v>170</v>
      </c>
      <c r="F603" s="20">
        <v>0.27</v>
      </c>
      <c r="G603" s="20">
        <v>0.55000000000000004</v>
      </c>
      <c r="H603" s="20">
        <v>0.84</v>
      </c>
      <c r="I603" s="20">
        <v>0.24</v>
      </c>
      <c r="J603" s="20">
        <v>0.13</v>
      </c>
      <c r="K603" s="20">
        <v>2.0232999999999999</v>
      </c>
      <c r="L603" s="16"/>
      <c r="M603" s="16"/>
      <c r="N603" s="16"/>
      <c r="O603" s="16"/>
      <c r="P603" s="16"/>
      <c r="Q603" s="16"/>
      <c r="R603" s="16"/>
      <c r="S603" s="22"/>
      <c r="T603" s="190"/>
    </row>
    <row r="604" spans="1:20" ht="27" hidden="1" customHeight="1" thickBot="1">
      <c r="A604" s="58" t="str">
        <f t="shared" si="9"/>
        <v>商务11</v>
      </c>
      <c r="B604" s="29" t="s">
        <v>24</v>
      </c>
      <c r="C604" s="29" t="s">
        <v>17</v>
      </c>
      <c r="D604" s="32" t="s">
        <v>155</v>
      </c>
      <c r="E604" s="20" t="s">
        <v>201</v>
      </c>
      <c r="F604" s="20">
        <v>0.27</v>
      </c>
      <c r="G604" s="20">
        <v>0.28999999999999998</v>
      </c>
      <c r="H604" s="20">
        <v>0.84</v>
      </c>
      <c r="I604" s="20">
        <v>0.48</v>
      </c>
      <c r="J604" s="20">
        <v>0.15</v>
      </c>
      <c r="K604" s="20">
        <v>2.0207000000000002</v>
      </c>
      <c r="L604" s="16"/>
      <c r="M604" s="16"/>
      <c r="N604" s="16"/>
      <c r="O604" s="16"/>
      <c r="P604" s="16"/>
      <c r="Q604" s="16"/>
      <c r="R604" s="16"/>
      <c r="S604" s="22"/>
      <c r="T604" s="190"/>
    </row>
    <row r="605" spans="1:20" ht="53.4" hidden="1" customHeight="1" thickBot="1">
      <c r="A605" s="58" t="str">
        <f t="shared" si="9"/>
        <v>sss1</v>
      </c>
      <c r="B605" s="29" t="s">
        <v>24</v>
      </c>
      <c r="C605" s="29" t="s">
        <v>17</v>
      </c>
      <c r="D605" s="32" t="s">
        <v>155</v>
      </c>
      <c r="E605" s="20" t="s">
        <v>171</v>
      </c>
      <c r="F605" s="20">
        <v>0.27</v>
      </c>
      <c r="G605" s="20">
        <v>0.52</v>
      </c>
      <c r="H605" s="20">
        <v>0.84</v>
      </c>
      <c r="I605" s="20">
        <v>0.24</v>
      </c>
      <c r="J605" s="20">
        <v>0.15</v>
      </c>
      <c r="K605" s="20">
        <v>2.0122</v>
      </c>
      <c r="L605" s="16"/>
      <c r="M605" s="16"/>
      <c r="N605" s="16"/>
      <c r="O605" s="16"/>
      <c r="P605" s="16"/>
      <c r="Q605" s="16"/>
      <c r="R605" s="16"/>
      <c r="S605" s="22"/>
      <c r="T605" s="190"/>
    </row>
    <row r="606" spans="1:20" ht="40.200000000000003" hidden="1" customHeight="1" thickBot="1">
      <c r="A606" s="58" t="str">
        <f t="shared" si="9"/>
        <v>甲11</v>
      </c>
      <c r="B606" s="29" t="s">
        <v>24</v>
      </c>
      <c r="C606" s="29" t="s">
        <v>17</v>
      </c>
      <c r="D606" s="32" t="s">
        <v>155</v>
      </c>
      <c r="E606" s="20" t="s">
        <v>172</v>
      </c>
      <c r="F606" s="20">
        <v>0.27</v>
      </c>
      <c r="G606" s="20">
        <v>0.52</v>
      </c>
      <c r="H606" s="20">
        <v>0.84</v>
      </c>
      <c r="I606" s="20">
        <v>0.24</v>
      </c>
      <c r="J606" s="20">
        <v>0.14000000000000001</v>
      </c>
      <c r="K606" s="20">
        <v>2.0072000000000001</v>
      </c>
      <c r="L606" s="16"/>
      <c r="M606" s="16"/>
      <c r="N606" s="16"/>
      <c r="O606" s="16"/>
      <c r="P606" s="16"/>
      <c r="Q606" s="16"/>
      <c r="R606" s="16"/>
      <c r="S606" s="22"/>
      <c r="T606" s="190"/>
    </row>
    <row r="607" spans="1:20" ht="40.200000000000003" thickBot="1">
      <c r="A607" s="58" t="str">
        <f t="shared" si="9"/>
        <v>商梅1</v>
      </c>
      <c r="B607" s="29" t="s">
        <v>24</v>
      </c>
      <c r="C607" s="29" t="s">
        <v>17</v>
      </c>
      <c r="D607" s="32" t="s">
        <v>155</v>
      </c>
      <c r="E607" s="21" t="s">
        <v>173</v>
      </c>
      <c r="F607" s="20">
        <v>0.27</v>
      </c>
      <c r="G607" s="20">
        <v>0.51</v>
      </c>
      <c r="H607" s="20">
        <v>0.84</v>
      </c>
      <c r="I607" s="20">
        <v>0.24</v>
      </c>
      <c r="J607" s="20">
        <v>0.14000000000000001</v>
      </c>
      <c r="K607" s="20">
        <v>1.9993000000000001</v>
      </c>
      <c r="L607" s="16"/>
      <c r="M607" s="16"/>
      <c r="N607" s="16"/>
      <c r="O607" s="16"/>
      <c r="P607" s="16"/>
      <c r="Q607" s="16"/>
      <c r="R607" s="16"/>
      <c r="S607" s="22"/>
      <c r="T607" s="190"/>
    </row>
    <row r="608" spans="1:20" ht="27" hidden="1" customHeight="1" thickBot="1">
      <c r="A608" s="58" t="str">
        <f t="shared" si="9"/>
        <v>S1</v>
      </c>
      <c r="B608" s="29" t="s">
        <v>24</v>
      </c>
      <c r="C608" s="29" t="s">
        <v>17</v>
      </c>
      <c r="D608" s="32" t="s">
        <v>155</v>
      </c>
      <c r="E608" s="20" t="s">
        <v>174</v>
      </c>
      <c r="F608" s="20">
        <v>0.27</v>
      </c>
      <c r="G608" s="20">
        <v>0.51</v>
      </c>
      <c r="H608" s="20">
        <v>0.84</v>
      </c>
      <c r="I608" s="20">
        <v>0.24</v>
      </c>
      <c r="J608" s="20">
        <v>0.14000000000000001</v>
      </c>
      <c r="K608" s="20">
        <v>1.9907999999999999</v>
      </c>
      <c r="L608" s="16"/>
      <c r="M608" s="16"/>
      <c r="N608" s="16"/>
      <c r="O608" s="16"/>
      <c r="P608" s="16"/>
      <c r="Q608" s="16"/>
      <c r="R608" s="16"/>
      <c r="S608" s="22"/>
      <c r="T608" s="190"/>
    </row>
    <row r="609" spans="1:20" ht="53.4" hidden="1" customHeight="1" thickBot="1">
      <c r="A609" s="58" t="str">
        <f t="shared" si="9"/>
        <v>商务S1</v>
      </c>
      <c r="B609" s="29" t="s">
        <v>24</v>
      </c>
      <c r="C609" s="29" t="s">
        <v>17</v>
      </c>
      <c r="D609" s="32" t="s">
        <v>155</v>
      </c>
      <c r="E609" s="20" t="s">
        <v>175</v>
      </c>
      <c r="F609" s="20">
        <v>0.27</v>
      </c>
      <c r="G609" s="20">
        <v>0.45</v>
      </c>
      <c r="H609" s="20">
        <v>0.84</v>
      </c>
      <c r="I609" s="20">
        <v>0.24</v>
      </c>
      <c r="J609" s="20">
        <v>0.14000000000000001</v>
      </c>
      <c r="K609" s="20">
        <v>1.9353</v>
      </c>
      <c r="L609" s="16"/>
      <c r="M609" s="16"/>
      <c r="N609" s="16"/>
      <c r="O609" s="16"/>
      <c r="P609" s="16"/>
      <c r="Q609" s="16"/>
      <c r="R609" s="16"/>
      <c r="S609" s="22"/>
      <c r="T609" s="190"/>
    </row>
    <row r="610" spans="1:20" ht="27" hidden="1" customHeight="1" thickBot="1">
      <c r="A610" s="58" t="str">
        <f t="shared" si="9"/>
        <v>商务A</v>
      </c>
      <c r="B610" s="29" t="s">
        <v>24</v>
      </c>
      <c r="C610" s="29" t="s">
        <v>17</v>
      </c>
      <c r="D610" s="32" t="s">
        <v>155</v>
      </c>
      <c r="E610" s="20" t="s">
        <v>202</v>
      </c>
      <c r="F610" s="20">
        <v>0.27</v>
      </c>
      <c r="G610" s="20">
        <v>0.35</v>
      </c>
      <c r="H610" s="20">
        <v>0.84</v>
      </c>
      <c r="I610" s="20">
        <v>0.24</v>
      </c>
      <c r="J610" s="20">
        <v>0.13</v>
      </c>
      <c r="K610" s="20">
        <v>1.8287</v>
      </c>
      <c r="L610" s="16"/>
      <c r="M610" s="16"/>
      <c r="N610" s="16"/>
      <c r="O610" s="16"/>
      <c r="P610" s="16"/>
      <c r="Q610" s="16"/>
      <c r="R610" s="16"/>
      <c r="S610" s="22"/>
      <c r="T610" s="190"/>
    </row>
    <row r="611" spans="1:20" ht="40.200000000000003" hidden="1" customHeight="1" thickBot="1">
      <c r="A611" s="58" t="str">
        <f t="shared" si="9"/>
        <v>商琴1</v>
      </c>
      <c r="B611" s="29" t="s">
        <v>24</v>
      </c>
      <c r="C611" s="29" t="s">
        <v>17</v>
      </c>
      <c r="D611" s="32" t="s">
        <v>155</v>
      </c>
      <c r="E611" s="20" t="s">
        <v>177</v>
      </c>
      <c r="F611" s="20">
        <v>0.27</v>
      </c>
      <c r="G611" s="20">
        <v>0.35</v>
      </c>
      <c r="H611" s="20">
        <v>0.84</v>
      </c>
      <c r="I611" s="20">
        <v>0.24</v>
      </c>
      <c r="J611" s="20">
        <v>0.12</v>
      </c>
      <c r="K611" s="20">
        <v>1.8187</v>
      </c>
      <c r="L611" s="16"/>
      <c r="M611" s="16"/>
      <c r="N611" s="16"/>
      <c r="O611" s="16"/>
      <c r="P611" s="16"/>
      <c r="Q611" s="16"/>
      <c r="R611" s="16"/>
      <c r="S611" s="22"/>
      <c r="T611" s="190"/>
    </row>
    <row r="612" spans="1:20" ht="40.200000000000003" hidden="1" customHeight="1" thickBot="1">
      <c r="A612" s="58" t="str">
        <f t="shared" si="9"/>
        <v>商务111</v>
      </c>
      <c r="B612" s="29" t="s">
        <v>24</v>
      </c>
      <c r="C612" s="29" t="s">
        <v>17</v>
      </c>
      <c r="D612" s="32" t="s">
        <v>155</v>
      </c>
      <c r="E612" s="20" t="s">
        <v>178</v>
      </c>
      <c r="F612" s="20">
        <v>0.27</v>
      </c>
      <c r="G612" s="20">
        <v>0.15</v>
      </c>
      <c r="H612" s="20">
        <v>0.84</v>
      </c>
      <c r="I612" s="20">
        <v>0.24</v>
      </c>
      <c r="J612" s="20">
        <v>0.11</v>
      </c>
      <c r="K612" s="20">
        <v>1.6153999999999999</v>
      </c>
      <c r="L612" s="16"/>
      <c r="M612" s="16"/>
      <c r="N612" s="16"/>
      <c r="O612" s="16"/>
      <c r="P612" s="16"/>
      <c r="Q612" s="16"/>
      <c r="R612" s="16"/>
      <c r="S612" s="22"/>
      <c r="T612" s="190"/>
    </row>
    <row r="613" spans="1:20" ht="40.200000000000003" hidden="1" customHeight="1" thickBot="1">
      <c r="A613" s="58" t="str">
        <f t="shared" si="9"/>
        <v>商务one</v>
      </c>
      <c r="B613" s="29" t="s">
        <v>24</v>
      </c>
      <c r="C613" s="29" t="s">
        <v>17</v>
      </c>
      <c r="D613" s="32" t="s">
        <v>155</v>
      </c>
      <c r="E613" s="20" t="s">
        <v>179</v>
      </c>
      <c r="F613" s="20">
        <v>0.27</v>
      </c>
      <c r="G613" s="20">
        <v>0.14000000000000001</v>
      </c>
      <c r="H613" s="20">
        <v>0.84</v>
      </c>
      <c r="I613" s="20">
        <v>0.24</v>
      </c>
      <c r="J613" s="20">
        <v>0.13</v>
      </c>
      <c r="K613" s="20">
        <v>1.6135999999999999</v>
      </c>
      <c r="L613" s="16"/>
      <c r="M613" s="16"/>
      <c r="N613" s="16"/>
      <c r="O613" s="16"/>
      <c r="P613" s="16"/>
      <c r="Q613" s="16"/>
      <c r="R613" s="16"/>
      <c r="S613" s="22"/>
      <c r="T613" s="190"/>
    </row>
    <row r="614" spans="1:20" ht="40.200000000000003" hidden="1" customHeight="1" thickBot="1">
      <c r="A614" s="58" t="str">
        <f t="shared" si="9"/>
        <v>ss1</v>
      </c>
      <c r="B614" s="29" t="s">
        <v>24</v>
      </c>
      <c r="C614" s="29" t="s">
        <v>17</v>
      </c>
      <c r="D614" s="32" t="s">
        <v>155</v>
      </c>
      <c r="E614" s="20" t="s">
        <v>180</v>
      </c>
      <c r="F614" s="20">
        <v>0.27</v>
      </c>
      <c r="G614" s="20">
        <v>0.13</v>
      </c>
      <c r="H614" s="20">
        <v>0.84</v>
      </c>
      <c r="I614" s="20">
        <v>0.24</v>
      </c>
      <c r="J614" s="20">
        <v>0.11</v>
      </c>
      <c r="K614" s="20">
        <v>1.5851</v>
      </c>
      <c r="L614" s="16"/>
      <c r="M614" s="16"/>
      <c r="N614" s="16"/>
      <c r="O614" s="16"/>
      <c r="P614" s="16"/>
      <c r="Q614" s="16"/>
      <c r="R614" s="16"/>
      <c r="S614" s="22"/>
      <c r="T614" s="190"/>
    </row>
    <row r="615" spans="1:20" ht="53.4" hidden="1" customHeight="1" thickBot="1">
      <c r="A615" s="58" t="str">
        <f t="shared" si="9"/>
        <v>SWWW1</v>
      </c>
      <c r="B615" s="29" t="s">
        <v>24</v>
      </c>
      <c r="C615" s="29" t="s">
        <v>17</v>
      </c>
      <c r="D615" s="32" t="s">
        <v>155</v>
      </c>
      <c r="E615" s="20" t="s">
        <v>203</v>
      </c>
      <c r="F615" s="20">
        <v>0.27</v>
      </c>
      <c r="G615" s="20">
        <v>0.06</v>
      </c>
      <c r="H615" s="20">
        <v>0.84</v>
      </c>
      <c r="I615" s="20">
        <v>0.24</v>
      </c>
      <c r="J615" s="20">
        <v>0.14000000000000001</v>
      </c>
      <c r="K615" s="20">
        <v>1.5550999999999999</v>
      </c>
      <c r="L615" s="16"/>
      <c r="M615" s="16"/>
      <c r="N615" s="16"/>
      <c r="O615" s="16"/>
      <c r="P615" s="16"/>
      <c r="Q615" s="16"/>
      <c r="R615" s="16"/>
      <c r="S615" s="22"/>
      <c r="T615" s="190"/>
    </row>
    <row r="616" spans="1:20" ht="27" hidden="1" customHeight="1" thickBot="1">
      <c r="A616" s="58" t="str">
        <f t="shared" si="9"/>
        <v>商2</v>
      </c>
      <c r="B616" s="29" t="s">
        <v>24</v>
      </c>
      <c r="C616" s="29" t="s">
        <v>17</v>
      </c>
      <c r="D616" s="32" t="s">
        <v>155</v>
      </c>
      <c r="E616" s="20" t="s">
        <v>181</v>
      </c>
      <c r="F616" s="20">
        <v>0.27</v>
      </c>
      <c r="G616" s="20">
        <v>0</v>
      </c>
      <c r="H616" s="20">
        <v>0.84</v>
      </c>
      <c r="I616" s="20">
        <v>0.24</v>
      </c>
      <c r="J616" s="20">
        <v>0.09</v>
      </c>
      <c r="K616" s="20">
        <v>1.4375</v>
      </c>
      <c r="L616" s="16"/>
      <c r="M616" s="16"/>
      <c r="N616" s="16"/>
      <c r="O616" s="16"/>
      <c r="P616" s="16"/>
      <c r="Q616" s="16"/>
      <c r="R616" s="16"/>
      <c r="S616" s="22"/>
      <c r="T616" s="190"/>
    </row>
    <row r="617" spans="1:20" ht="27" hidden="1" customHeight="1" thickBot="1">
      <c r="A617" s="58" t="str">
        <f t="shared" si="9"/>
        <v>商务A1</v>
      </c>
      <c r="B617" s="29" t="s">
        <v>24</v>
      </c>
      <c r="C617" s="29" t="s">
        <v>17</v>
      </c>
      <c r="D617" s="32" t="s">
        <v>155</v>
      </c>
      <c r="E617" s="20" t="s">
        <v>204</v>
      </c>
      <c r="F617" s="20">
        <v>0.27</v>
      </c>
      <c r="G617" s="20">
        <v>0.01</v>
      </c>
      <c r="H617" s="20">
        <v>0.84</v>
      </c>
      <c r="I617" s="20">
        <v>0.24</v>
      </c>
      <c r="J617" s="20">
        <v>0.06</v>
      </c>
      <c r="K617" s="20">
        <v>1.415</v>
      </c>
      <c r="L617" s="16"/>
      <c r="M617" s="16"/>
      <c r="N617" s="16"/>
      <c r="O617" s="16"/>
      <c r="P617" s="16"/>
      <c r="Q617" s="16"/>
      <c r="R617" s="16"/>
      <c r="S617" s="22"/>
      <c r="T617" s="190"/>
    </row>
    <row r="618" spans="1:20" ht="40.200000000000003" hidden="1" customHeight="1" thickBot="1">
      <c r="A618" s="58" t="str">
        <f t="shared" si="9"/>
        <v>2商</v>
      </c>
      <c r="B618" s="29" t="s">
        <v>24</v>
      </c>
      <c r="C618" s="29" t="s">
        <v>17</v>
      </c>
      <c r="D618" s="32" t="s">
        <v>155</v>
      </c>
      <c r="E618" s="20" t="s">
        <v>205</v>
      </c>
      <c r="F618" s="20">
        <v>0.27</v>
      </c>
      <c r="G618" s="20">
        <v>0</v>
      </c>
      <c r="H618" s="20">
        <v>0.56000000000000005</v>
      </c>
      <c r="I618" s="20">
        <v>0.24</v>
      </c>
      <c r="J618" s="20">
        <v>0.1</v>
      </c>
      <c r="K618" s="20">
        <v>1.1648000000000001</v>
      </c>
      <c r="L618" s="16"/>
      <c r="M618" s="16"/>
      <c r="N618" s="16"/>
      <c r="O618" s="16"/>
      <c r="P618" s="16"/>
      <c r="Q618" s="16"/>
      <c r="R618" s="16"/>
      <c r="S618" s="22"/>
      <c r="T618" s="190"/>
    </row>
    <row r="619" spans="1:20" ht="27" hidden="1" customHeight="1" thickBot="1">
      <c r="A619" s="58" t="str">
        <f t="shared" si="9"/>
        <v>老112</v>
      </c>
      <c r="B619" s="29" t="s">
        <v>25</v>
      </c>
      <c r="C619" s="29" t="s">
        <v>17</v>
      </c>
      <c r="D619" s="31" t="s">
        <v>38</v>
      </c>
      <c r="E619" s="20" t="s">
        <v>39</v>
      </c>
      <c r="F619" s="20">
        <v>1.78</v>
      </c>
      <c r="G619" s="20">
        <v>1.99</v>
      </c>
      <c r="H619" s="20">
        <v>0.79</v>
      </c>
      <c r="I619" s="20">
        <v>0.65</v>
      </c>
      <c r="J619" s="20">
        <v>0.3</v>
      </c>
      <c r="K619" s="20">
        <v>5.4987000000000004</v>
      </c>
      <c r="L619" s="16"/>
      <c r="M619" s="16"/>
      <c r="N619" s="16"/>
      <c r="O619" s="16"/>
      <c r="P619" s="16"/>
      <c r="Q619" s="16"/>
      <c r="R619" s="16"/>
      <c r="S619" s="22"/>
      <c r="T619" s="190"/>
    </row>
    <row r="620" spans="1:20" ht="40.200000000000003" hidden="1" customHeight="1" thickBot="1">
      <c r="A620" s="58" t="str">
        <f t="shared" si="9"/>
        <v>老画2</v>
      </c>
      <c r="B620" s="29" t="s">
        <v>25</v>
      </c>
      <c r="C620" s="29" t="s">
        <v>17</v>
      </c>
      <c r="D620" s="31" t="s">
        <v>38</v>
      </c>
      <c r="E620" s="20" t="s">
        <v>40</v>
      </c>
      <c r="F620" s="20">
        <v>1.78</v>
      </c>
      <c r="G620" s="20">
        <v>0.84</v>
      </c>
      <c r="H620" s="20">
        <v>1.1299999999999999</v>
      </c>
      <c r="I620" s="20">
        <v>0.32</v>
      </c>
      <c r="J620" s="20">
        <v>0.22</v>
      </c>
      <c r="K620" s="20">
        <v>4.2976999999999999</v>
      </c>
      <c r="L620" s="16"/>
      <c r="M620" s="16"/>
      <c r="N620" s="16"/>
      <c r="O620" s="16"/>
      <c r="P620" s="16"/>
      <c r="Q620" s="16"/>
      <c r="R620" s="16"/>
      <c r="S620" s="22"/>
      <c r="T620" s="190"/>
    </row>
    <row r="621" spans="1:20" ht="27" hidden="1" customHeight="1" thickBot="1">
      <c r="A621" s="58" t="str">
        <f t="shared" si="9"/>
        <v>L1</v>
      </c>
      <c r="B621" s="29" t="s">
        <v>25</v>
      </c>
      <c r="C621" s="29" t="s">
        <v>17</v>
      </c>
      <c r="D621" s="31" t="s">
        <v>38</v>
      </c>
      <c r="E621" s="20" t="s">
        <v>41</v>
      </c>
      <c r="F621" s="20">
        <v>1.78</v>
      </c>
      <c r="G621" s="20">
        <v>0.68</v>
      </c>
      <c r="H621" s="20">
        <v>1.1599999999999999</v>
      </c>
      <c r="I621" s="20">
        <v>0.32</v>
      </c>
      <c r="J621" s="20">
        <v>0.18</v>
      </c>
      <c r="K621" s="20">
        <v>4.1364000000000001</v>
      </c>
      <c r="L621" s="16"/>
      <c r="M621" s="16"/>
      <c r="N621" s="16"/>
      <c r="O621" s="16"/>
      <c r="P621" s="16"/>
      <c r="Q621" s="16"/>
      <c r="R621" s="16"/>
      <c r="S621" s="22"/>
      <c r="T621" s="190"/>
    </row>
    <row r="622" spans="1:20" ht="40.200000000000003" hidden="1" thickBot="1">
      <c r="A622" s="58" t="str">
        <f t="shared" si="9"/>
        <v>老松1</v>
      </c>
      <c r="B622" s="29" t="s">
        <v>25</v>
      </c>
      <c r="C622" s="29" t="s">
        <v>17</v>
      </c>
      <c r="D622" s="31" t="s">
        <v>38</v>
      </c>
      <c r="E622" s="21" t="s">
        <v>42</v>
      </c>
      <c r="F622" s="20">
        <v>1.78</v>
      </c>
      <c r="G622" s="20">
        <v>0.6</v>
      </c>
      <c r="H622" s="20">
        <v>1.1299999999999999</v>
      </c>
      <c r="I622" s="20">
        <v>0.32</v>
      </c>
      <c r="J622" s="20">
        <v>0.23</v>
      </c>
      <c r="K622" s="20">
        <v>4.0603999999999996</v>
      </c>
      <c r="L622" s="16"/>
      <c r="M622" s="16"/>
      <c r="N622" s="16"/>
      <c r="O622" s="16"/>
      <c r="P622" s="16"/>
      <c r="Q622" s="16"/>
      <c r="R622" s="16"/>
      <c r="S622" s="22"/>
      <c r="T622" s="190"/>
    </row>
    <row r="623" spans="1:20" ht="53.4" hidden="1" customHeight="1" thickBot="1">
      <c r="A623" s="58" t="str">
        <f t="shared" si="9"/>
        <v>lll1</v>
      </c>
      <c r="B623" s="29" t="s">
        <v>25</v>
      </c>
      <c r="C623" s="29" t="s">
        <v>17</v>
      </c>
      <c r="D623" s="31" t="s">
        <v>38</v>
      </c>
      <c r="E623" s="20" t="s">
        <v>182</v>
      </c>
      <c r="F623" s="20">
        <v>1.78</v>
      </c>
      <c r="G623" s="20">
        <v>0.27</v>
      </c>
      <c r="H623" s="20">
        <v>1.1299999999999999</v>
      </c>
      <c r="I623" s="20">
        <v>0.32</v>
      </c>
      <c r="J623" s="20">
        <v>0.28000000000000003</v>
      </c>
      <c r="K623" s="20">
        <v>3.7764000000000002</v>
      </c>
      <c r="L623" s="16"/>
      <c r="M623" s="16"/>
      <c r="N623" s="16"/>
      <c r="O623" s="16"/>
      <c r="P623" s="16"/>
      <c r="Q623" s="16"/>
      <c r="R623" s="16"/>
      <c r="S623" s="22"/>
      <c r="T623" s="190"/>
    </row>
    <row r="624" spans="1:20" ht="27" hidden="1" customHeight="1" thickBot="1">
      <c r="A624" s="58" t="str">
        <f t="shared" si="9"/>
        <v>老年11</v>
      </c>
      <c r="B624" s="29" t="s">
        <v>25</v>
      </c>
      <c r="C624" s="29" t="s">
        <v>17</v>
      </c>
      <c r="D624" s="31" t="s">
        <v>38</v>
      </c>
      <c r="E624" s="20" t="s">
        <v>57</v>
      </c>
      <c r="F624" s="20">
        <v>1.78</v>
      </c>
      <c r="G624" s="20">
        <v>0</v>
      </c>
      <c r="H624" s="20">
        <v>1.1299999999999999</v>
      </c>
      <c r="I624" s="20">
        <v>0.65</v>
      </c>
      <c r="J624" s="20">
        <v>0.16</v>
      </c>
      <c r="K624" s="20">
        <v>3.7103000000000002</v>
      </c>
      <c r="L624" s="16"/>
      <c r="M624" s="16"/>
      <c r="N624" s="16"/>
      <c r="O624" s="16"/>
      <c r="P624" s="16"/>
      <c r="Q624" s="16"/>
      <c r="R624" s="16"/>
      <c r="S624" s="22"/>
      <c r="T624" s="190"/>
    </row>
    <row r="625" spans="1:20" ht="40.200000000000003" hidden="1" customHeight="1" thickBot="1">
      <c r="A625" s="58" t="str">
        <f t="shared" si="9"/>
        <v>丁12</v>
      </c>
      <c r="B625" s="29" t="s">
        <v>25</v>
      </c>
      <c r="C625" s="29" t="s">
        <v>17</v>
      </c>
      <c r="D625" s="31" t="s">
        <v>38</v>
      </c>
      <c r="E625" s="20" t="s">
        <v>43</v>
      </c>
      <c r="F625" s="20">
        <v>1.78</v>
      </c>
      <c r="G625" s="20">
        <v>0.19</v>
      </c>
      <c r="H625" s="20">
        <v>1.1299999999999999</v>
      </c>
      <c r="I625" s="20">
        <v>0.32</v>
      </c>
      <c r="J625" s="20">
        <v>0.22</v>
      </c>
      <c r="K625" s="20">
        <v>3.6383999999999999</v>
      </c>
      <c r="L625" s="16"/>
      <c r="M625" s="16"/>
      <c r="N625" s="16"/>
      <c r="O625" s="16"/>
      <c r="P625" s="16"/>
      <c r="Q625" s="16"/>
      <c r="R625" s="16"/>
      <c r="S625" s="22"/>
      <c r="T625" s="190"/>
    </row>
    <row r="626" spans="1:20" ht="53.4" hidden="1" customHeight="1" thickBot="1">
      <c r="A626" s="58" t="str">
        <f t="shared" si="9"/>
        <v>l121</v>
      </c>
      <c r="B626" s="29" t="s">
        <v>25</v>
      </c>
      <c r="C626" s="29" t="s">
        <v>17</v>
      </c>
      <c r="D626" s="31" t="s">
        <v>38</v>
      </c>
      <c r="E626" s="20" t="s">
        <v>44</v>
      </c>
      <c r="F626" s="20">
        <v>1.78</v>
      </c>
      <c r="G626" s="20">
        <v>0.15</v>
      </c>
      <c r="H626" s="20">
        <v>1.1299999999999999</v>
      </c>
      <c r="I626" s="20">
        <v>0.32</v>
      </c>
      <c r="J626" s="20">
        <v>0.19</v>
      </c>
      <c r="K626" s="20">
        <v>3.5804999999999998</v>
      </c>
      <c r="L626" s="16"/>
      <c r="M626" s="16"/>
      <c r="N626" s="16"/>
      <c r="O626" s="16"/>
      <c r="P626" s="16"/>
      <c r="Q626" s="16"/>
      <c r="R626" s="16"/>
      <c r="S626" s="22"/>
      <c r="T626" s="190"/>
    </row>
    <row r="627" spans="1:20" ht="27" hidden="1" customHeight="1" thickBot="1">
      <c r="A627" s="58" t="str">
        <f t="shared" si="9"/>
        <v>老年A1</v>
      </c>
      <c r="B627" s="29" t="s">
        <v>25</v>
      </c>
      <c r="C627" s="29" t="s">
        <v>17</v>
      </c>
      <c r="D627" s="31" t="s">
        <v>38</v>
      </c>
      <c r="E627" s="20" t="s">
        <v>45</v>
      </c>
      <c r="F627" s="20">
        <v>1.84</v>
      </c>
      <c r="G627" s="20">
        <v>0.06</v>
      </c>
      <c r="H627" s="20">
        <v>1.1599999999999999</v>
      </c>
      <c r="I627" s="20">
        <v>0.32</v>
      </c>
      <c r="J627" s="20">
        <v>0.12</v>
      </c>
      <c r="K627" s="20">
        <v>3.5055000000000001</v>
      </c>
      <c r="L627" s="16"/>
      <c r="M627" s="16"/>
      <c r="N627" s="16"/>
      <c r="O627" s="16"/>
      <c r="P627" s="16"/>
      <c r="Q627" s="16"/>
      <c r="R627" s="16"/>
      <c r="S627" s="22"/>
      <c r="T627" s="190"/>
    </row>
    <row r="628" spans="1:20" ht="40.200000000000003" hidden="1" customHeight="1" thickBot="1">
      <c r="A628" s="58" t="str">
        <f t="shared" si="9"/>
        <v>丁11</v>
      </c>
      <c r="B628" s="29" t="s">
        <v>25</v>
      </c>
      <c r="C628" s="29" t="s">
        <v>17</v>
      </c>
      <c r="D628" s="31" t="s">
        <v>38</v>
      </c>
      <c r="E628" s="20" t="s">
        <v>46</v>
      </c>
      <c r="F628" s="20">
        <v>1.78</v>
      </c>
      <c r="G628" s="20">
        <v>0.1</v>
      </c>
      <c r="H628" s="20">
        <v>1.1299999999999999</v>
      </c>
      <c r="I628" s="20">
        <v>0.32</v>
      </c>
      <c r="J628" s="20">
        <v>0.17</v>
      </c>
      <c r="K628" s="20">
        <v>3.5049000000000001</v>
      </c>
      <c r="L628" s="16"/>
      <c r="M628" s="16"/>
      <c r="N628" s="16"/>
      <c r="O628" s="16"/>
      <c r="P628" s="16"/>
      <c r="Q628" s="16"/>
      <c r="R628" s="16"/>
      <c r="S628" s="22"/>
      <c r="T628" s="190"/>
    </row>
    <row r="629" spans="1:20" ht="40.200000000000003" hidden="1" customHeight="1" thickBot="1">
      <c r="A629" s="58" t="str">
        <f t="shared" si="9"/>
        <v>LN1</v>
      </c>
      <c r="B629" s="29" t="s">
        <v>25</v>
      </c>
      <c r="C629" s="29" t="s">
        <v>17</v>
      </c>
      <c r="D629" s="31" t="s">
        <v>38</v>
      </c>
      <c r="E629" s="20" t="s">
        <v>49</v>
      </c>
      <c r="F629" s="20">
        <v>1.79</v>
      </c>
      <c r="G629" s="20">
        <v>0</v>
      </c>
      <c r="H629" s="20">
        <v>1.1299999999999999</v>
      </c>
      <c r="I629" s="20">
        <v>0.32</v>
      </c>
      <c r="J629" s="20">
        <v>0.2</v>
      </c>
      <c r="K629" s="20">
        <v>3.4460999999999999</v>
      </c>
      <c r="L629" s="16"/>
      <c r="M629" s="16"/>
      <c r="N629" s="16"/>
      <c r="O629" s="16"/>
      <c r="P629" s="16"/>
      <c r="Q629" s="16"/>
      <c r="R629" s="16"/>
      <c r="S629" s="22"/>
      <c r="T629" s="190"/>
    </row>
    <row r="630" spans="1:20" ht="40.200000000000003" hidden="1" customHeight="1" thickBot="1">
      <c r="A630" s="58" t="str">
        <f t="shared" si="9"/>
        <v>LNN2</v>
      </c>
      <c r="B630" s="29" t="s">
        <v>25</v>
      </c>
      <c r="C630" s="29" t="s">
        <v>17</v>
      </c>
      <c r="D630" s="31" t="s">
        <v>38</v>
      </c>
      <c r="E630" s="20" t="s">
        <v>48</v>
      </c>
      <c r="F630" s="20">
        <v>1.78</v>
      </c>
      <c r="G630" s="20">
        <v>0</v>
      </c>
      <c r="H630" s="20">
        <v>1.1599999999999999</v>
      </c>
      <c r="I630" s="20">
        <v>0.32</v>
      </c>
      <c r="J630" s="20">
        <v>0.17</v>
      </c>
      <c r="K630" s="20">
        <v>3.4426000000000001</v>
      </c>
      <c r="L630" s="16"/>
      <c r="M630" s="16"/>
      <c r="N630" s="16"/>
      <c r="O630" s="16"/>
      <c r="P630" s="16"/>
      <c r="Q630" s="16"/>
      <c r="R630" s="16"/>
      <c r="S630" s="22"/>
      <c r="T630" s="190"/>
    </row>
    <row r="631" spans="1:20" ht="40.200000000000003" hidden="1" customHeight="1" thickBot="1">
      <c r="A631" s="58" t="str">
        <f t="shared" si="9"/>
        <v>LNN1</v>
      </c>
      <c r="B631" s="29" t="s">
        <v>25</v>
      </c>
      <c r="C631" s="29" t="s">
        <v>17</v>
      </c>
      <c r="D631" s="31" t="s">
        <v>38</v>
      </c>
      <c r="E631" s="20" t="s">
        <v>50</v>
      </c>
      <c r="F631" s="20">
        <v>1.78</v>
      </c>
      <c r="G631" s="20">
        <v>0</v>
      </c>
      <c r="H631" s="20">
        <v>1.1599999999999999</v>
      </c>
      <c r="I631" s="20">
        <v>0.32</v>
      </c>
      <c r="J631" s="20">
        <v>0.17</v>
      </c>
      <c r="K631" s="20">
        <v>3.4417</v>
      </c>
      <c r="L631" s="16"/>
      <c r="M631" s="16"/>
      <c r="N631" s="16"/>
      <c r="O631" s="16"/>
      <c r="P631" s="16"/>
      <c r="Q631" s="16"/>
      <c r="R631" s="16"/>
      <c r="S631" s="22"/>
      <c r="T631" s="190"/>
    </row>
    <row r="632" spans="1:20" ht="40.200000000000003" hidden="1" customHeight="1" thickBot="1">
      <c r="A632" s="58" t="str">
        <f t="shared" si="9"/>
        <v>22老年</v>
      </c>
      <c r="B632" s="29" t="s">
        <v>25</v>
      </c>
      <c r="C632" s="29" t="s">
        <v>17</v>
      </c>
      <c r="D632" s="31" t="s">
        <v>38</v>
      </c>
      <c r="E632" s="20" t="s">
        <v>51</v>
      </c>
      <c r="F632" s="20">
        <v>1.78</v>
      </c>
      <c r="G632" s="20">
        <v>0</v>
      </c>
      <c r="H632" s="20">
        <v>1.1299999999999999</v>
      </c>
      <c r="I632" s="20">
        <v>0.32</v>
      </c>
      <c r="J632" s="20">
        <v>0.2</v>
      </c>
      <c r="K632" s="20">
        <v>3.4277000000000002</v>
      </c>
      <c r="L632" s="16"/>
      <c r="M632" s="16"/>
      <c r="N632" s="16"/>
      <c r="O632" s="16"/>
      <c r="P632" s="16"/>
      <c r="Q632" s="16"/>
      <c r="R632" s="16"/>
      <c r="S632" s="22"/>
      <c r="T632" s="190"/>
    </row>
    <row r="633" spans="1:20" ht="53.4" hidden="1" customHeight="1" thickBot="1">
      <c r="A633" s="58" t="str">
        <f t="shared" si="9"/>
        <v>老一</v>
      </c>
      <c r="B633" s="29" t="s">
        <v>25</v>
      </c>
      <c r="C633" s="29" t="s">
        <v>17</v>
      </c>
      <c r="D633" s="31" t="s">
        <v>38</v>
      </c>
      <c r="E633" s="20" t="s">
        <v>53</v>
      </c>
      <c r="F633" s="20">
        <v>1.78</v>
      </c>
      <c r="G633" s="20">
        <v>0</v>
      </c>
      <c r="H633" s="20">
        <v>1.1299999999999999</v>
      </c>
      <c r="I633" s="20">
        <v>0.32</v>
      </c>
      <c r="J633" s="20">
        <v>0.19</v>
      </c>
      <c r="K633" s="20">
        <v>3.4222000000000001</v>
      </c>
      <c r="L633" s="16"/>
      <c r="M633" s="16"/>
      <c r="N633" s="16"/>
      <c r="O633" s="16"/>
      <c r="P633" s="16"/>
      <c r="Q633" s="16"/>
      <c r="R633" s="16"/>
      <c r="S633" s="22"/>
      <c r="T633" s="190"/>
    </row>
    <row r="634" spans="1:20" ht="40.200000000000003" hidden="1" customHeight="1" thickBot="1">
      <c r="A634" s="58" t="str">
        <f t="shared" si="9"/>
        <v>11老年</v>
      </c>
      <c r="B634" s="29" t="s">
        <v>25</v>
      </c>
      <c r="C634" s="29" t="s">
        <v>17</v>
      </c>
      <c r="D634" s="31" t="s">
        <v>38</v>
      </c>
      <c r="E634" s="20" t="s">
        <v>55</v>
      </c>
      <c r="F634" s="20">
        <v>1.78</v>
      </c>
      <c r="G634" s="20">
        <v>0</v>
      </c>
      <c r="H634" s="20">
        <v>1.1299999999999999</v>
      </c>
      <c r="I634" s="20">
        <v>0.32</v>
      </c>
      <c r="J634" s="20">
        <v>0.19</v>
      </c>
      <c r="K634" s="20">
        <v>3.4184000000000001</v>
      </c>
      <c r="L634" s="16"/>
      <c r="M634" s="16"/>
      <c r="N634" s="16"/>
      <c r="O634" s="16"/>
      <c r="P634" s="16"/>
      <c r="Q634" s="16"/>
      <c r="R634" s="16"/>
      <c r="S634" s="22"/>
      <c r="T634" s="190"/>
    </row>
    <row r="635" spans="1:20" ht="40.200000000000003" hidden="1" customHeight="1" thickBot="1">
      <c r="A635" s="58" t="str">
        <f t="shared" si="9"/>
        <v>老老4</v>
      </c>
      <c r="B635" s="29" t="s">
        <v>25</v>
      </c>
      <c r="C635" s="29" t="s">
        <v>17</v>
      </c>
      <c r="D635" s="31" t="s">
        <v>38</v>
      </c>
      <c r="E635" s="20" t="s">
        <v>52</v>
      </c>
      <c r="F635" s="20">
        <v>1.78</v>
      </c>
      <c r="G635" s="20">
        <v>0</v>
      </c>
      <c r="H635" s="20">
        <v>1.1299999999999999</v>
      </c>
      <c r="I635" s="20">
        <v>0.32</v>
      </c>
      <c r="J635" s="20">
        <v>0.19</v>
      </c>
      <c r="K635" s="20">
        <v>3.4180000000000001</v>
      </c>
      <c r="L635" s="16"/>
      <c r="M635" s="16"/>
      <c r="N635" s="16"/>
      <c r="O635" s="16"/>
      <c r="P635" s="16"/>
      <c r="Q635" s="16"/>
      <c r="R635" s="16"/>
      <c r="S635" s="22"/>
      <c r="T635" s="190"/>
    </row>
    <row r="636" spans="1:20" ht="40.200000000000003" hidden="1" customHeight="1" thickBot="1">
      <c r="A636" s="58" t="str">
        <f t="shared" si="9"/>
        <v>老年01</v>
      </c>
      <c r="B636" s="29" t="s">
        <v>25</v>
      </c>
      <c r="C636" s="29" t="s">
        <v>17</v>
      </c>
      <c r="D636" s="31" t="s">
        <v>38</v>
      </c>
      <c r="E636" s="20" t="s">
        <v>54</v>
      </c>
      <c r="F636" s="20">
        <v>1.78</v>
      </c>
      <c r="G636" s="20">
        <v>0</v>
      </c>
      <c r="H636" s="20">
        <v>1.1299999999999999</v>
      </c>
      <c r="I636" s="20">
        <v>0.32</v>
      </c>
      <c r="J636" s="20">
        <v>0.17</v>
      </c>
      <c r="K636" s="20">
        <v>3.4070999999999998</v>
      </c>
      <c r="L636" s="16"/>
      <c r="M636" s="16"/>
      <c r="N636" s="16"/>
      <c r="O636" s="16"/>
      <c r="P636" s="16"/>
      <c r="Q636" s="16"/>
      <c r="R636" s="16"/>
      <c r="S636" s="22"/>
      <c r="T636" s="190"/>
    </row>
    <row r="637" spans="1:20" ht="27" hidden="1" customHeight="1" thickBot="1">
      <c r="A637" s="58" t="str">
        <f t="shared" si="9"/>
        <v>老年A</v>
      </c>
      <c r="B637" s="29" t="s">
        <v>25</v>
      </c>
      <c r="C637" s="29" t="s">
        <v>17</v>
      </c>
      <c r="D637" s="31" t="s">
        <v>38</v>
      </c>
      <c r="E637" s="20" t="s">
        <v>56</v>
      </c>
      <c r="F637" s="20">
        <v>1.78</v>
      </c>
      <c r="G637" s="20">
        <v>0</v>
      </c>
      <c r="H637" s="20">
        <v>1.1299999999999999</v>
      </c>
      <c r="I637" s="20">
        <v>0.32</v>
      </c>
      <c r="J637" s="20">
        <v>0.17</v>
      </c>
      <c r="K637" s="20">
        <v>3.4058000000000002</v>
      </c>
      <c r="L637" s="16"/>
      <c r="M637" s="16"/>
      <c r="N637" s="16"/>
      <c r="O637" s="16"/>
      <c r="P637" s="16"/>
      <c r="Q637" s="16"/>
      <c r="R637" s="16"/>
      <c r="S637" s="22"/>
      <c r="T637" s="190"/>
    </row>
    <row r="638" spans="1:20" ht="27" hidden="1" customHeight="1" thickBot="1">
      <c r="A638" s="58" t="str">
        <f t="shared" si="9"/>
        <v>老年22</v>
      </c>
      <c r="B638" s="29" t="s">
        <v>25</v>
      </c>
      <c r="C638" s="29" t="s">
        <v>17</v>
      </c>
      <c r="D638" s="31" t="s">
        <v>38</v>
      </c>
      <c r="E638" s="20" t="s">
        <v>63</v>
      </c>
      <c r="F638" s="20">
        <v>1.78</v>
      </c>
      <c r="G638" s="20">
        <v>0</v>
      </c>
      <c r="H638" s="20">
        <v>0.79</v>
      </c>
      <c r="I638" s="20">
        <v>0.65</v>
      </c>
      <c r="J638" s="20">
        <v>0.19</v>
      </c>
      <c r="K638" s="20">
        <v>3.4026000000000001</v>
      </c>
      <c r="L638" s="16"/>
      <c r="M638" s="16"/>
      <c r="N638" s="16"/>
      <c r="O638" s="16"/>
      <c r="P638" s="16"/>
      <c r="Q638" s="16"/>
      <c r="R638" s="16"/>
      <c r="S638" s="22"/>
      <c r="T638" s="190"/>
    </row>
    <row r="639" spans="1:20" ht="53.4" hidden="1" customHeight="1" thickBot="1">
      <c r="A639" s="58" t="str">
        <f t="shared" si="9"/>
        <v>老年O1</v>
      </c>
      <c r="B639" s="29" t="s">
        <v>25</v>
      </c>
      <c r="C639" s="29" t="s">
        <v>17</v>
      </c>
      <c r="D639" s="31" t="s">
        <v>38</v>
      </c>
      <c r="E639" s="20" t="s">
        <v>60</v>
      </c>
      <c r="F639" s="20">
        <v>1.78</v>
      </c>
      <c r="G639" s="20">
        <v>0</v>
      </c>
      <c r="H639" s="20">
        <v>1.1299999999999999</v>
      </c>
      <c r="I639" s="20">
        <v>0.32</v>
      </c>
      <c r="J639" s="20">
        <v>0.17</v>
      </c>
      <c r="K639" s="20">
        <v>3.4014000000000002</v>
      </c>
      <c r="L639" s="16"/>
      <c r="M639" s="16"/>
      <c r="N639" s="16"/>
      <c r="O639" s="16"/>
      <c r="P639" s="16"/>
      <c r="Q639" s="16"/>
      <c r="R639" s="16"/>
      <c r="S639" s="22"/>
      <c r="T639" s="190"/>
    </row>
    <row r="640" spans="1:20" ht="40.200000000000003" hidden="1" customHeight="1" thickBot="1">
      <c r="A640" s="58" t="str">
        <f t="shared" si="9"/>
        <v>1老</v>
      </c>
      <c r="B640" s="29" t="s">
        <v>25</v>
      </c>
      <c r="C640" s="29" t="s">
        <v>17</v>
      </c>
      <c r="D640" s="31" t="s">
        <v>38</v>
      </c>
      <c r="E640" s="20" t="s">
        <v>58</v>
      </c>
      <c r="F640" s="20">
        <v>1.78</v>
      </c>
      <c r="G640" s="20">
        <v>0</v>
      </c>
      <c r="H640" s="20">
        <v>1.1299999999999999</v>
      </c>
      <c r="I640" s="20">
        <v>0.32</v>
      </c>
      <c r="J640" s="20">
        <v>0.17</v>
      </c>
      <c r="K640" s="20">
        <v>3.3976000000000002</v>
      </c>
      <c r="L640" s="16"/>
      <c r="M640" s="16"/>
      <c r="N640" s="16"/>
      <c r="O640" s="16"/>
      <c r="P640" s="16"/>
      <c r="Q640" s="16"/>
      <c r="R640" s="16"/>
      <c r="S640" s="22"/>
      <c r="T640" s="190"/>
    </row>
    <row r="641" spans="1:20" ht="40.200000000000003" hidden="1" customHeight="1" thickBot="1">
      <c r="A641" s="58" t="str">
        <f t="shared" si="9"/>
        <v>2老</v>
      </c>
      <c r="B641" s="29" t="s">
        <v>25</v>
      </c>
      <c r="C641" s="29" t="s">
        <v>17</v>
      </c>
      <c r="D641" s="31" t="s">
        <v>38</v>
      </c>
      <c r="E641" s="20" t="s">
        <v>59</v>
      </c>
      <c r="F641" s="20">
        <v>1.78</v>
      </c>
      <c r="G641" s="20">
        <v>0</v>
      </c>
      <c r="H641" s="20">
        <v>1.1299999999999999</v>
      </c>
      <c r="I641" s="20">
        <v>0.32</v>
      </c>
      <c r="J641" s="20">
        <v>0.17</v>
      </c>
      <c r="K641" s="20">
        <v>3.3976000000000002</v>
      </c>
      <c r="L641" s="16"/>
      <c r="M641" s="16"/>
      <c r="N641" s="16"/>
      <c r="O641" s="16"/>
      <c r="P641" s="16"/>
      <c r="Q641" s="16"/>
      <c r="R641" s="16"/>
      <c r="S641" s="22"/>
      <c r="T641" s="190"/>
    </row>
    <row r="642" spans="1:20" ht="40.200000000000003" hidden="1" customHeight="1" thickBot="1">
      <c r="A642" s="58" t="str">
        <f t="shared" si="9"/>
        <v>老年111</v>
      </c>
      <c r="B642" s="29" t="s">
        <v>25</v>
      </c>
      <c r="C642" s="29" t="s">
        <v>17</v>
      </c>
      <c r="D642" s="31" t="s">
        <v>38</v>
      </c>
      <c r="E642" s="20" t="s">
        <v>61</v>
      </c>
      <c r="F642" s="20">
        <v>1.78</v>
      </c>
      <c r="G642" s="20">
        <v>0</v>
      </c>
      <c r="H642" s="20">
        <v>1.1299999999999999</v>
      </c>
      <c r="I642" s="20">
        <v>0.32</v>
      </c>
      <c r="J642" s="20">
        <v>0.14000000000000001</v>
      </c>
      <c r="K642" s="20">
        <v>3.3746999999999998</v>
      </c>
      <c r="L642" s="16"/>
      <c r="M642" s="16"/>
      <c r="N642" s="16"/>
      <c r="O642" s="16"/>
      <c r="P642" s="16"/>
      <c r="Q642" s="16"/>
      <c r="R642" s="16"/>
      <c r="S642" s="22"/>
      <c r="T642" s="190"/>
    </row>
    <row r="643" spans="1:20" ht="40.200000000000003" hidden="1" customHeight="1" thickBot="1">
      <c r="A643" s="58" t="str">
        <f t="shared" si="9"/>
        <v>LL1</v>
      </c>
      <c r="B643" s="29" t="s">
        <v>25</v>
      </c>
      <c r="C643" s="29" t="s">
        <v>17</v>
      </c>
      <c r="D643" s="31" t="s">
        <v>38</v>
      </c>
      <c r="E643" s="20" t="s">
        <v>62</v>
      </c>
      <c r="F643" s="20">
        <v>1.78</v>
      </c>
      <c r="G643" s="20">
        <v>0</v>
      </c>
      <c r="H643" s="20">
        <v>1.1299999999999999</v>
      </c>
      <c r="I643" s="20">
        <v>0.32</v>
      </c>
      <c r="J643" s="20">
        <v>0.13</v>
      </c>
      <c r="K643" s="20">
        <v>3.3603000000000001</v>
      </c>
      <c r="L643" s="16"/>
      <c r="M643" s="16"/>
      <c r="N643" s="16"/>
      <c r="O643" s="16"/>
      <c r="P643" s="16"/>
      <c r="Q643" s="16"/>
      <c r="R643" s="16"/>
      <c r="S643" s="22"/>
      <c r="T643" s="190"/>
    </row>
    <row r="644" spans="1:20" ht="27" hidden="1" customHeight="1" thickBot="1">
      <c r="A644" s="58" t="str">
        <f t="shared" si="9"/>
        <v>ln</v>
      </c>
      <c r="B644" s="29" t="s">
        <v>25</v>
      </c>
      <c r="C644" s="29" t="s">
        <v>17</v>
      </c>
      <c r="D644" s="31" t="s">
        <v>38</v>
      </c>
      <c r="E644" s="20" t="s">
        <v>64</v>
      </c>
      <c r="F644" s="20">
        <v>1.78</v>
      </c>
      <c r="G644" s="20">
        <v>0</v>
      </c>
      <c r="H644" s="20">
        <v>0.79</v>
      </c>
      <c r="I644" s="20">
        <v>0.32</v>
      </c>
      <c r="J644" s="20">
        <v>0.18</v>
      </c>
      <c r="K644" s="20">
        <v>3.0733000000000001</v>
      </c>
      <c r="L644" s="16"/>
      <c r="M644" s="16"/>
      <c r="N644" s="16"/>
      <c r="O644" s="16"/>
      <c r="P644" s="16"/>
      <c r="Q644" s="16"/>
      <c r="R644" s="16"/>
      <c r="S644" s="22"/>
      <c r="T644" s="190"/>
    </row>
    <row r="645" spans="1:20" ht="40.200000000000003" hidden="1" customHeight="1" thickBot="1">
      <c r="A645" s="58" t="str">
        <f t="shared" si="9"/>
        <v>LL2</v>
      </c>
      <c r="B645" s="29" t="s">
        <v>25</v>
      </c>
      <c r="C645" s="29" t="s">
        <v>17</v>
      </c>
      <c r="D645" s="31" t="s">
        <v>38</v>
      </c>
      <c r="E645" s="20" t="s">
        <v>65</v>
      </c>
      <c r="F645" s="20">
        <v>1.78</v>
      </c>
      <c r="G645" s="20">
        <v>0</v>
      </c>
      <c r="H645" s="20">
        <v>0.79</v>
      </c>
      <c r="I645" s="20">
        <v>0.32</v>
      </c>
      <c r="J645" s="20">
        <v>0.1</v>
      </c>
      <c r="K645" s="20">
        <v>2.9912999999999998</v>
      </c>
      <c r="L645" s="16"/>
      <c r="M645" s="16"/>
      <c r="N645" s="16"/>
      <c r="O645" s="16"/>
      <c r="P645" s="16"/>
      <c r="Q645" s="16"/>
      <c r="R645" s="16"/>
      <c r="S645" s="22"/>
      <c r="T645" s="190"/>
    </row>
    <row r="646" spans="1:20" ht="40.200000000000003" hidden="1" customHeight="1" thickBot="1">
      <c r="A646" s="58" t="str">
        <f t="shared" si="9"/>
        <v>老年222</v>
      </c>
      <c r="B646" s="29" t="s">
        <v>25</v>
      </c>
      <c r="C646" s="29" t="s">
        <v>17</v>
      </c>
      <c r="D646" s="31" t="s">
        <v>38</v>
      </c>
      <c r="E646" s="20" t="s">
        <v>66</v>
      </c>
      <c r="F646" s="20">
        <v>1.78</v>
      </c>
      <c r="G646" s="20">
        <v>0</v>
      </c>
      <c r="H646" s="20">
        <v>0.79</v>
      </c>
      <c r="I646" s="20">
        <v>0.32</v>
      </c>
      <c r="J646" s="20">
        <v>0.05</v>
      </c>
      <c r="K646" s="20">
        <v>2.9432999999999998</v>
      </c>
      <c r="L646" s="16"/>
      <c r="M646" s="16"/>
      <c r="N646" s="16"/>
      <c r="O646" s="16"/>
      <c r="P646" s="16"/>
      <c r="Q646" s="16"/>
      <c r="R646" s="16"/>
      <c r="S646" s="22"/>
      <c r="T646" s="190"/>
    </row>
    <row r="647" spans="1:20" ht="27" hidden="1" customHeight="1" thickBot="1">
      <c r="A647" s="58" t="str">
        <f t="shared" si="9"/>
        <v>青212</v>
      </c>
      <c r="B647" s="29" t="s">
        <v>25</v>
      </c>
      <c r="C647" s="29" t="s">
        <v>17</v>
      </c>
      <c r="D647" s="32" t="s">
        <v>67</v>
      </c>
      <c r="E647" s="20" t="s">
        <v>68</v>
      </c>
      <c r="F647" s="20">
        <v>0.53</v>
      </c>
      <c r="G647" s="20">
        <v>1.33</v>
      </c>
      <c r="H647" s="20">
        <v>0.92</v>
      </c>
      <c r="I647" s="20">
        <v>0.2</v>
      </c>
      <c r="J647" s="20">
        <v>0.56999999999999995</v>
      </c>
      <c r="K647" s="20">
        <v>3.5546000000000002</v>
      </c>
      <c r="L647" s="16"/>
      <c r="M647" s="16"/>
      <c r="N647" s="16"/>
      <c r="O647" s="16"/>
      <c r="P647" s="16"/>
      <c r="Q647" s="16"/>
      <c r="R647" s="16"/>
      <c r="S647" s="22"/>
      <c r="T647" s="190"/>
    </row>
    <row r="648" spans="1:20" ht="40.200000000000003" hidden="1" customHeight="1" thickBot="1">
      <c r="A648" s="58" t="str">
        <f t="shared" si="9"/>
        <v>QS1</v>
      </c>
      <c r="B648" s="29" t="s">
        <v>25</v>
      </c>
      <c r="C648" s="29" t="s">
        <v>17</v>
      </c>
      <c r="D648" s="32" t="s">
        <v>67</v>
      </c>
      <c r="E648" s="20" t="s">
        <v>69</v>
      </c>
      <c r="F648" s="20">
        <v>0.53</v>
      </c>
      <c r="G648" s="20">
        <v>1.1599999999999999</v>
      </c>
      <c r="H648" s="20">
        <v>0.95</v>
      </c>
      <c r="I648" s="20">
        <v>0.1</v>
      </c>
      <c r="J648" s="20">
        <v>0.42</v>
      </c>
      <c r="K648" s="20">
        <v>3.1520000000000001</v>
      </c>
      <c r="L648" s="16"/>
      <c r="M648" s="16"/>
      <c r="N648" s="16"/>
      <c r="O648" s="16"/>
      <c r="P648" s="16"/>
      <c r="Q648" s="16"/>
      <c r="R648" s="16"/>
      <c r="S648" s="22"/>
      <c r="T648" s="190"/>
    </row>
    <row r="649" spans="1:20" ht="40.200000000000003" hidden="1" customHeight="1" thickBot="1">
      <c r="A649" s="58" t="str">
        <f t="shared" si="9"/>
        <v>QS2</v>
      </c>
      <c r="B649" s="29" t="s">
        <v>25</v>
      </c>
      <c r="C649" s="29" t="s">
        <v>17</v>
      </c>
      <c r="D649" s="32" t="s">
        <v>67</v>
      </c>
      <c r="E649" s="20" t="s">
        <v>70</v>
      </c>
      <c r="F649" s="20">
        <v>0.53</v>
      </c>
      <c r="G649" s="20">
        <v>1.1599999999999999</v>
      </c>
      <c r="H649" s="20">
        <v>0.92</v>
      </c>
      <c r="I649" s="20">
        <v>0.1</v>
      </c>
      <c r="J649" s="20">
        <v>0.4</v>
      </c>
      <c r="K649" s="20">
        <v>3.1061999999999999</v>
      </c>
      <c r="L649" s="16"/>
      <c r="M649" s="16"/>
      <c r="N649" s="16"/>
      <c r="O649" s="16"/>
      <c r="P649" s="16"/>
      <c r="Q649" s="16"/>
      <c r="R649" s="16"/>
      <c r="S649" s="22"/>
      <c r="T649" s="190"/>
    </row>
    <row r="650" spans="1:20" ht="40.200000000000003" hidden="1" customHeight="1" thickBot="1">
      <c r="A650" s="58" t="str">
        <f t="shared" si="9"/>
        <v>qq2</v>
      </c>
      <c r="B650" s="29" t="s">
        <v>25</v>
      </c>
      <c r="C650" s="29" t="s">
        <v>17</v>
      </c>
      <c r="D650" s="32" t="s">
        <v>67</v>
      </c>
      <c r="E650" s="20" t="s">
        <v>94</v>
      </c>
      <c r="F650" s="20">
        <v>1.19</v>
      </c>
      <c r="G650" s="20">
        <v>0.27</v>
      </c>
      <c r="H650" s="20">
        <v>0.92</v>
      </c>
      <c r="I650" s="20">
        <v>0.1</v>
      </c>
      <c r="J650" s="20">
        <v>0.21</v>
      </c>
      <c r="K650" s="20">
        <v>2.6859000000000002</v>
      </c>
      <c r="L650" s="16"/>
      <c r="M650" s="16"/>
      <c r="N650" s="16"/>
      <c r="O650" s="16"/>
      <c r="P650" s="16"/>
      <c r="Q650" s="16"/>
      <c r="R650" s="16"/>
      <c r="S650" s="22"/>
      <c r="T650" s="190"/>
    </row>
    <row r="651" spans="1:20" ht="27" hidden="1" customHeight="1" thickBot="1">
      <c r="A651" s="58" t="str">
        <f t="shared" si="9"/>
        <v>青年A</v>
      </c>
      <c r="B651" s="29" t="s">
        <v>25</v>
      </c>
      <c r="C651" s="29" t="s">
        <v>17</v>
      </c>
      <c r="D651" s="32" t="s">
        <v>67</v>
      </c>
      <c r="E651" s="20" t="s">
        <v>71</v>
      </c>
      <c r="F651" s="20">
        <v>0.53</v>
      </c>
      <c r="G651" s="20">
        <v>0.61</v>
      </c>
      <c r="H651" s="20">
        <v>0.92</v>
      </c>
      <c r="I651" s="20">
        <v>0.1</v>
      </c>
      <c r="J651" s="20">
        <v>0.44</v>
      </c>
      <c r="K651" s="20">
        <v>2.5941000000000001</v>
      </c>
      <c r="L651" s="16"/>
      <c r="M651" s="16"/>
      <c r="N651" s="16"/>
      <c r="O651" s="16"/>
      <c r="P651" s="16"/>
      <c r="Q651" s="16"/>
      <c r="R651" s="16"/>
      <c r="S651" s="22"/>
      <c r="T651" s="190"/>
    </row>
    <row r="652" spans="1:20" ht="27" hidden="1" customHeight="1" thickBot="1">
      <c r="A652" s="58" t="str">
        <f t="shared" si="9"/>
        <v>Q1</v>
      </c>
      <c r="B652" s="29" t="s">
        <v>25</v>
      </c>
      <c r="C652" s="29" t="s">
        <v>17</v>
      </c>
      <c r="D652" s="32" t="s">
        <v>67</v>
      </c>
      <c r="E652" s="20" t="s">
        <v>72</v>
      </c>
      <c r="F652" s="20">
        <v>0.53</v>
      </c>
      <c r="G652" s="20">
        <v>0.54</v>
      </c>
      <c r="H652" s="20">
        <v>0.92</v>
      </c>
      <c r="I652" s="20">
        <v>0.1</v>
      </c>
      <c r="J652" s="20">
        <v>0.47</v>
      </c>
      <c r="K652" s="20">
        <v>2.5617000000000001</v>
      </c>
      <c r="L652" s="16"/>
      <c r="M652" s="16"/>
      <c r="N652" s="16"/>
      <c r="O652" s="16"/>
      <c r="P652" s="16"/>
      <c r="Q652" s="16"/>
      <c r="R652" s="16"/>
      <c r="S652" s="22"/>
      <c r="T652" s="190"/>
    </row>
    <row r="653" spans="1:20" ht="40.200000000000003" hidden="1" customHeight="1" thickBot="1">
      <c r="A653" s="58" t="str">
        <f t="shared" ref="A653:A716" si="10">SUBSTITUTE(MID(E653,1,FIND("(",E653)-2)," ","")</f>
        <v>青青1</v>
      </c>
      <c r="B653" s="29" t="s">
        <v>25</v>
      </c>
      <c r="C653" s="29" t="s">
        <v>17</v>
      </c>
      <c r="D653" s="32" t="s">
        <v>67</v>
      </c>
      <c r="E653" s="20" t="s">
        <v>73</v>
      </c>
      <c r="F653" s="20">
        <v>0.53</v>
      </c>
      <c r="G653" s="20">
        <v>0.54</v>
      </c>
      <c r="H653" s="20">
        <v>0.95</v>
      </c>
      <c r="I653" s="20">
        <v>0.1</v>
      </c>
      <c r="J653" s="20">
        <v>0.39</v>
      </c>
      <c r="K653" s="20">
        <v>2.5118</v>
      </c>
      <c r="L653" s="16"/>
      <c r="M653" s="16"/>
      <c r="N653" s="16"/>
      <c r="O653" s="16"/>
      <c r="P653" s="16"/>
      <c r="Q653" s="16"/>
      <c r="R653" s="16"/>
      <c r="S653" s="22"/>
      <c r="T653" s="190"/>
    </row>
    <row r="654" spans="1:20" ht="40.200000000000003" hidden="1" customHeight="1" thickBot="1">
      <c r="A654" s="58" t="str">
        <f t="shared" si="10"/>
        <v>丙11</v>
      </c>
      <c r="B654" s="29" t="s">
        <v>25</v>
      </c>
      <c r="C654" s="29" t="s">
        <v>17</v>
      </c>
      <c r="D654" s="32" t="s">
        <v>67</v>
      </c>
      <c r="E654" s="20" t="s">
        <v>75</v>
      </c>
      <c r="F654" s="20">
        <v>0.53</v>
      </c>
      <c r="G654" s="20">
        <v>0.43</v>
      </c>
      <c r="H654" s="20">
        <v>0.92</v>
      </c>
      <c r="I654" s="20">
        <v>0.1</v>
      </c>
      <c r="J654" s="20">
        <v>0.46</v>
      </c>
      <c r="K654" s="20">
        <v>2.4409000000000001</v>
      </c>
      <c r="L654" s="16"/>
      <c r="M654" s="16"/>
      <c r="N654" s="16"/>
      <c r="O654" s="16"/>
      <c r="P654" s="16"/>
      <c r="Q654" s="16"/>
      <c r="R654" s="16"/>
      <c r="S654" s="22"/>
      <c r="T654" s="190"/>
    </row>
    <row r="655" spans="1:20" ht="53.4" hidden="1" customHeight="1" thickBot="1">
      <c r="A655" s="58" t="str">
        <f t="shared" si="10"/>
        <v>qqq3</v>
      </c>
      <c r="B655" s="29" t="s">
        <v>25</v>
      </c>
      <c r="C655" s="29" t="s">
        <v>17</v>
      </c>
      <c r="D655" s="32" t="s">
        <v>67</v>
      </c>
      <c r="E655" s="20" t="s">
        <v>74</v>
      </c>
      <c r="F655" s="20">
        <v>0.53</v>
      </c>
      <c r="G655" s="20">
        <v>0.78</v>
      </c>
      <c r="H655" s="20">
        <v>0.64</v>
      </c>
      <c r="I655" s="20">
        <v>0.1</v>
      </c>
      <c r="J655" s="20">
        <v>0.38</v>
      </c>
      <c r="K655" s="20">
        <v>2.4283999999999999</v>
      </c>
      <c r="L655" s="16"/>
      <c r="M655" s="16"/>
      <c r="N655" s="16"/>
      <c r="O655" s="16"/>
      <c r="P655" s="16"/>
      <c r="Q655" s="16"/>
      <c r="R655" s="16"/>
      <c r="S655" s="22"/>
      <c r="T655" s="190"/>
    </row>
    <row r="656" spans="1:20" ht="40.200000000000003" hidden="1" customHeight="1" thickBot="1">
      <c r="A656" s="58" t="str">
        <f t="shared" si="10"/>
        <v>青书1</v>
      </c>
      <c r="B656" s="29" t="s">
        <v>25</v>
      </c>
      <c r="C656" s="29" t="s">
        <v>17</v>
      </c>
      <c r="D656" s="32" t="s">
        <v>67</v>
      </c>
      <c r="E656" s="20" t="s">
        <v>76</v>
      </c>
      <c r="F656" s="20">
        <v>0.53</v>
      </c>
      <c r="G656" s="20">
        <v>0.4</v>
      </c>
      <c r="H656" s="20">
        <v>0.92</v>
      </c>
      <c r="I656" s="20">
        <v>0.1</v>
      </c>
      <c r="J656" s="20">
        <v>0.47</v>
      </c>
      <c r="K656" s="20">
        <v>2.4232</v>
      </c>
      <c r="L656" s="16"/>
      <c r="M656" s="16"/>
      <c r="N656" s="16"/>
      <c r="O656" s="16"/>
      <c r="P656" s="16"/>
      <c r="Q656" s="16"/>
      <c r="R656" s="16"/>
      <c r="S656" s="22"/>
      <c r="T656" s="190"/>
    </row>
    <row r="657" spans="1:20" ht="40.200000000000003" hidden="1" customHeight="1" thickBot="1">
      <c r="A657" s="58" t="str">
        <f t="shared" si="10"/>
        <v>青青2</v>
      </c>
      <c r="B657" s="29" t="s">
        <v>25</v>
      </c>
      <c r="C657" s="29" t="s">
        <v>17</v>
      </c>
      <c r="D657" s="32" t="s">
        <v>67</v>
      </c>
      <c r="E657" s="20" t="s">
        <v>77</v>
      </c>
      <c r="F657" s="20">
        <v>0.53</v>
      </c>
      <c r="G657" s="20">
        <v>0.54</v>
      </c>
      <c r="H657" s="20">
        <v>0.92</v>
      </c>
      <c r="I657" s="20">
        <v>0.1</v>
      </c>
      <c r="J657" s="20">
        <v>0.27</v>
      </c>
      <c r="K657" s="20">
        <v>2.3658999999999999</v>
      </c>
      <c r="L657" s="16"/>
      <c r="M657" s="16"/>
      <c r="N657" s="16"/>
      <c r="O657" s="16"/>
      <c r="P657" s="16"/>
      <c r="Q657" s="16"/>
      <c r="R657" s="16"/>
      <c r="S657" s="22"/>
      <c r="T657" s="190"/>
    </row>
    <row r="658" spans="1:20" ht="40.200000000000003" hidden="1" thickBot="1">
      <c r="A658" s="58" t="str">
        <f t="shared" si="10"/>
        <v>青竹3</v>
      </c>
      <c r="B658" s="29" t="s">
        <v>25</v>
      </c>
      <c r="C658" s="29" t="s">
        <v>17</v>
      </c>
      <c r="D658" s="32" t="s">
        <v>67</v>
      </c>
      <c r="E658" s="21" t="s">
        <v>79</v>
      </c>
      <c r="F658" s="20">
        <v>0.53</v>
      </c>
      <c r="G658" s="20">
        <v>0.51</v>
      </c>
      <c r="H658" s="20">
        <v>0.64</v>
      </c>
      <c r="I658" s="20">
        <v>0.1</v>
      </c>
      <c r="J658" s="20">
        <v>0.57999999999999996</v>
      </c>
      <c r="K658" s="20">
        <v>2.3645</v>
      </c>
      <c r="L658" s="16"/>
      <c r="M658" s="16"/>
      <c r="N658" s="16"/>
      <c r="O658" s="16"/>
      <c r="P658" s="16"/>
      <c r="Q658" s="16"/>
      <c r="R658" s="16"/>
      <c r="S658" s="22"/>
      <c r="T658" s="190"/>
    </row>
    <row r="659" spans="1:20" ht="27" hidden="1" customHeight="1" thickBot="1">
      <c r="A659" s="58" t="str">
        <f t="shared" si="10"/>
        <v>Q2</v>
      </c>
      <c r="B659" s="29" t="s">
        <v>25</v>
      </c>
      <c r="C659" s="29" t="s">
        <v>17</v>
      </c>
      <c r="D659" s="32" t="s">
        <v>67</v>
      </c>
      <c r="E659" s="20" t="s">
        <v>78</v>
      </c>
      <c r="F659" s="20">
        <v>0.53</v>
      </c>
      <c r="G659" s="20">
        <v>0.52</v>
      </c>
      <c r="H659" s="20">
        <v>0.95</v>
      </c>
      <c r="I659" s="20">
        <v>0.1</v>
      </c>
      <c r="J659" s="20">
        <v>0.26</v>
      </c>
      <c r="K659" s="20">
        <v>2.3529</v>
      </c>
      <c r="L659" s="16"/>
      <c r="M659" s="16"/>
      <c r="N659" s="16"/>
      <c r="O659" s="16"/>
      <c r="P659" s="16"/>
      <c r="Q659" s="16"/>
      <c r="R659" s="16"/>
      <c r="S659" s="22"/>
      <c r="T659" s="190"/>
    </row>
    <row r="660" spans="1:20" ht="27" hidden="1" customHeight="1" thickBot="1">
      <c r="A660" s="58" t="str">
        <f t="shared" si="10"/>
        <v>青年22</v>
      </c>
      <c r="B660" s="29" t="s">
        <v>25</v>
      </c>
      <c r="C660" s="29" t="s">
        <v>17</v>
      </c>
      <c r="D660" s="32" t="s">
        <v>67</v>
      </c>
      <c r="E660" s="20" t="s">
        <v>80</v>
      </c>
      <c r="F660" s="20">
        <v>0.53</v>
      </c>
      <c r="G660" s="20">
        <v>0.34</v>
      </c>
      <c r="H660" s="20">
        <v>0.92</v>
      </c>
      <c r="I660" s="20">
        <v>0.2</v>
      </c>
      <c r="J660" s="20">
        <v>0.34</v>
      </c>
      <c r="K660" s="20">
        <v>2.331</v>
      </c>
      <c r="L660" s="16"/>
      <c r="M660" s="16"/>
      <c r="N660" s="16"/>
      <c r="O660" s="16"/>
      <c r="P660" s="16"/>
      <c r="Q660" s="16"/>
      <c r="R660" s="16"/>
      <c r="S660" s="22"/>
      <c r="T660" s="190"/>
    </row>
    <row r="661" spans="1:20" ht="27" hidden="1" customHeight="1" thickBot="1">
      <c r="A661" s="58" t="str">
        <f t="shared" si="10"/>
        <v>青年11</v>
      </c>
      <c r="B661" s="29" t="s">
        <v>25</v>
      </c>
      <c r="C661" s="29" t="s">
        <v>17</v>
      </c>
      <c r="D661" s="32" t="s">
        <v>67</v>
      </c>
      <c r="E661" s="20" t="s">
        <v>83</v>
      </c>
      <c r="F661" s="20">
        <v>0.53</v>
      </c>
      <c r="G661" s="20">
        <v>0.34</v>
      </c>
      <c r="H661" s="20">
        <v>0.95</v>
      </c>
      <c r="I661" s="20">
        <v>0.2</v>
      </c>
      <c r="J661" s="20">
        <v>0.24</v>
      </c>
      <c r="K661" s="20">
        <v>2.2608999999999999</v>
      </c>
      <c r="L661" s="16"/>
      <c r="M661" s="16"/>
      <c r="N661" s="16"/>
      <c r="O661" s="16"/>
      <c r="P661" s="16"/>
      <c r="Q661" s="16"/>
      <c r="R661" s="16"/>
      <c r="S661" s="22"/>
      <c r="T661" s="190"/>
    </row>
    <row r="662" spans="1:20" ht="40.200000000000003" hidden="1" customHeight="1" thickBot="1">
      <c r="A662" s="58" t="str">
        <f t="shared" si="10"/>
        <v>青年1</v>
      </c>
      <c r="B662" s="29" t="s">
        <v>25</v>
      </c>
      <c r="C662" s="29" t="s">
        <v>17</v>
      </c>
      <c r="D662" s="32" t="s">
        <v>67</v>
      </c>
      <c r="E662" s="20" t="s">
        <v>82</v>
      </c>
      <c r="F662" s="20">
        <v>0.53</v>
      </c>
      <c r="G662" s="20">
        <v>0.25</v>
      </c>
      <c r="H662" s="20">
        <v>0.95</v>
      </c>
      <c r="I662" s="20">
        <v>0.1</v>
      </c>
      <c r="J662" s="20">
        <v>0.41</v>
      </c>
      <c r="K662" s="20">
        <v>2.2353999999999998</v>
      </c>
      <c r="L662" s="16"/>
      <c r="M662" s="16"/>
      <c r="N662" s="16"/>
      <c r="O662" s="16"/>
      <c r="P662" s="16"/>
      <c r="Q662" s="16"/>
      <c r="R662" s="16"/>
      <c r="S662" s="22"/>
      <c r="T662" s="190"/>
    </row>
    <row r="663" spans="1:20" ht="40.200000000000003" hidden="1" customHeight="1" thickBot="1">
      <c r="A663" s="58" t="str">
        <f t="shared" si="10"/>
        <v>青书2</v>
      </c>
      <c r="B663" s="29" t="s">
        <v>25</v>
      </c>
      <c r="C663" s="29" t="s">
        <v>17</v>
      </c>
      <c r="D663" s="32" t="s">
        <v>67</v>
      </c>
      <c r="E663" s="20" t="s">
        <v>81</v>
      </c>
      <c r="F663" s="20">
        <v>0.53</v>
      </c>
      <c r="G663" s="20">
        <v>0.65</v>
      </c>
      <c r="H663" s="20">
        <v>0.95</v>
      </c>
      <c r="I663" s="20">
        <v>0.1</v>
      </c>
      <c r="J663" s="20">
        <v>0</v>
      </c>
      <c r="K663" s="20">
        <v>2.2273000000000001</v>
      </c>
      <c r="L663" s="16"/>
      <c r="M663" s="16"/>
      <c r="N663" s="16"/>
      <c r="O663" s="16"/>
      <c r="P663" s="16"/>
      <c r="Q663" s="16"/>
      <c r="R663" s="16"/>
      <c r="S663" s="22"/>
      <c r="T663" s="190"/>
    </row>
    <row r="664" spans="1:20" ht="40.200000000000003" hidden="1" customHeight="1" thickBot="1">
      <c r="A664" s="58" t="str">
        <f t="shared" si="10"/>
        <v>青年111</v>
      </c>
      <c r="B664" s="29" t="s">
        <v>25</v>
      </c>
      <c r="C664" s="29" t="s">
        <v>17</v>
      </c>
      <c r="D664" s="32" t="s">
        <v>67</v>
      </c>
      <c r="E664" s="20" t="s">
        <v>85</v>
      </c>
      <c r="F664" s="20">
        <v>0.53</v>
      </c>
      <c r="G664" s="20">
        <v>0.19</v>
      </c>
      <c r="H664" s="20">
        <v>0.92</v>
      </c>
      <c r="I664" s="20">
        <v>0.1</v>
      </c>
      <c r="J664" s="20">
        <v>0.44</v>
      </c>
      <c r="K664" s="20">
        <v>2.1781999999999999</v>
      </c>
      <c r="L664" s="16"/>
      <c r="M664" s="16"/>
      <c r="N664" s="16"/>
      <c r="O664" s="16"/>
      <c r="P664" s="16"/>
      <c r="Q664" s="16"/>
      <c r="R664" s="16"/>
      <c r="S664" s="22"/>
      <c r="T664" s="190"/>
    </row>
    <row r="665" spans="1:20" ht="53.4" hidden="1" customHeight="1" thickBot="1">
      <c r="A665" s="58" t="str">
        <f t="shared" si="10"/>
        <v>青少年T1</v>
      </c>
      <c r="B665" s="29" t="s">
        <v>25</v>
      </c>
      <c r="C665" s="29" t="s">
        <v>17</v>
      </c>
      <c r="D665" s="32" t="s">
        <v>67</v>
      </c>
      <c r="E665" s="20" t="s">
        <v>84</v>
      </c>
      <c r="F665" s="20">
        <v>0.53</v>
      </c>
      <c r="G665" s="20">
        <v>0.22</v>
      </c>
      <c r="H665" s="20">
        <v>0.95</v>
      </c>
      <c r="I665" s="20">
        <v>0.1</v>
      </c>
      <c r="J665" s="20">
        <v>0.37</v>
      </c>
      <c r="K665" s="20">
        <v>2.1756000000000002</v>
      </c>
      <c r="L665" s="16"/>
      <c r="M665" s="16"/>
      <c r="N665" s="16"/>
      <c r="O665" s="16"/>
      <c r="P665" s="16"/>
      <c r="Q665" s="16"/>
      <c r="R665" s="16"/>
      <c r="S665" s="22"/>
      <c r="T665" s="190"/>
    </row>
    <row r="666" spans="1:20" ht="53.4" hidden="1" customHeight="1" thickBot="1">
      <c r="A666" s="58" t="str">
        <f t="shared" si="10"/>
        <v>QSSS1</v>
      </c>
      <c r="B666" s="29" t="s">
        <v>25</v>
      </c>
      <c r="C666" s="29" t="s">
        <v>17</v>
      </c>
      <c r="D666" s="32" t="s">
        <v>67</v>
      </c>
      <c r="E666" s="20" t="s">
        <v>86</v>
      </c>
      <c r="F666" s="20">
        <v>0.53</v>
      </c>
      <c r="G666" s="20">
        <v>0.21</v>
      </c>
      <c r="H666" s="20">
        <v>0.92</v>
      </c>
      <c r="I666" s="20">
        <v>0.1</v>
      </c>
      <c r="J666" s="20">
        <v>0.4</v>
      </c>
      <c r="K666" s="20">
        <v>2.1646000000000001</v>
      </c>
      <c r="L666" s="16"/>
      <c r="M666" s="16"/>
      <c r="N666" s="16"/>
      <c r="O666" s="16"/>
      <c r="P666" s="16"/>
      <c r="Q666" s="16"/>
      <c r="R666" s="16"/>
      <c r="S666" s="22"/>
      <c r="T666" s="190"/>
    </row>
    <row r="667" spans="1:20" ht="53.4" hidden="1" customHeight="1" thickBot="1">
      <c r="A667" s="58" t="str">
        <f t="shared" si="10"/>
        <v>青二</v>
      </c>
      <c r="B667" s="29" t="s">
        <v>25</v>
      </c>
      <c r="C667" s="29" t="s">
        <v>17</v>
      </c>
      <c r="D667" s="32" t="s">
        <v>67</v>
      </c>
      <c r="E667" s="20" t="s">
        <v>87</v>
      </c>
      <c r="F667" s="20">
        <v>0.53</v>
      </c>
      <c r="G667" s="20">
        <v>0.26</v>
      </c>
      <c r="H667" s="20">
        <v>0.92</v>
      </c>
      <c r="I667" s="20">
        <v>0.1</v>
      </c>
      <c r="J667" s="20">
        <v>0.34</v>
      </c>
      <c r="K667" s="20">
        <v>2.1444999999999999</v>
      </c>
      <c r="L667" s="16"/>
      <c r="M667" s="16"/>
      <c r="N667" s="16"/>
      <c r="O667" s="16"/>
      <c r="P667" s="16"/>
      <c r="Q667" s="16"/>
      <c r="R667" s="16"/>
      <c r="S667" s="22"/>
      <c r="T667" s="190"/>
    </row>
    <row r="668" spans="1:20" ht="53.4" hidden="1" customHeight="1" thickBot="1">
      <c r="A668" s="58" t="str">
        <f t="shared" si="10"/>
        <v>青少年T2</v>
      </c>
      <c r="B668" s="29" t="s">
        <v>25</v>
      </c>
      <c r="C668" s="29" t="s">
        <v>17</v>
      </c>
      <c r="D668" s="32" t="s">
        <v>67</v>
      </c>
      <c r="E668" s="20" t="s">
        <v>89</v>
      </c>
      <c r="F668" s="20">
        <v>0.53</v>
      </c>
      <c r="G668" s="20">
        <v>0.22</v>
      </c>
      <c r="H668" s="20">
        <v>0.92</v>
      </c>
      <c r="I668" s="20">
        <v>0.1</v>
      </c>
      <c r="J668" s="20">
        <v>0.37</v>
      </c>
      <c r="K668" s="20">
        <v>2.1391</v>
      </c>
      <c r="L668" s="16"/>
      <c r="M668" s="16"/>
      <c r="N668" s="16"/>
      <c r="O668" s="16"/>
      <c r="P668" s="16"/>
      <c r="Q668" s="16"/>
      <c r="R668" s="16"/>
      <c r="S668" s="22"/>
      <c r="T668" s="190"/>
    </row>
    <row r="669" spans="1:20" ht="53.4" hidden="1" customHeight="1" thickBot="1">
      <c r="A669" s="58" t="str">
        <f t="shared" si="10"/>
        <v>q1121</v>
      </c>
      <c r="B669" s="29" t="s">
        <v>25</v>
      </c>
      <c r="C669" s="29" t="s">
        <v>17</v>
      </c>
      <c r="D669" s="32" t="s">
        <v>67</v>
      </c>
      <c r="E669" s="20" t="s">
        <v>90</v>
      </c>
      <c r="F669" s="20">
        <v>0.53</v>
      </c>
      <c r="G669" s="20">
        <v>0.19</v>
      </c>
      <c r="H669" s="20">
        <v>0.95</v>
      </c>
      <c r="I669" s="20">
        <v>0.1</v>
      </c>
      <c r="J669" s="20">
        <v>0.36</v>
      </c>
      <c r="K669" s="20">
        <v>2.1263999999999998</v>
      </c>
      <c r="L669" s="16"/>
      <c r="M669" s="16"/>
      <c r="N669" s="16"/>
      <c r="O669" s="16"/>
      <c r="P669" s="16"/>
      <c r="Q669" s="16"/>
      <c r="R669" s="16"/>
      <c r="S669" s="22"/>
      <c r="T669" s="190"/>
    </row>
    <row r="670" spans="1:20" ht="40.200000000000003" hidden="1" customHeight="1" thickBot="1">
      <c r="A670" s="58" t="str">
        <f t="shared" si="10"/>
        <v>qq1</v>
      </c>
      <c r="B670" s="29" t="s">
        <v>25</v>
      </c>
      <c r="C670" s="29" t="s">
        <v>17</v>
      </c>
      <c r="D670" s="32" t="s">
        <v>67</v>
      </c>
      <c r="E670" s="20" t="s">
        <v>88</v>
      </c>
      <c r="F670" s="20">
        <v>0.53</v>
      </c>
      <c r="G670" s="20">
        <v>0.26</v>
      </c>
      <c r="H670" s="20">
        <v>0.95</v>
      </c>
      <c r="I670" s="20">
        <v>0.1</v>
      </c>
      <c r="J670" s="20">
        <v>0.28999999999999998</v>
      </c>
      <c r="K670" s="20">
        <v>2.1240000000000001</v>
      </c>
      <c r="L670" s="16"/>
      <c r="M670" s="16"/>
      <c r="N670" s="16"/>
      <c r="O670" s="16"/>
      <c r="P670" s="16"/>
      <c r="Q670" s="16"/>
      <c r="R670" s="16"/>
      <c r="S670" s="22"/>
      <c r="T670" s="190"/>
    </row>
    <row r="671" spans="1:20" ht="27" hidden="1" customHeight="1" thickBot="1">
      <c r="A671" s="58" t="str">
        <f t="shared" si="10"/>
        <v>青年A1</v>
      </c>
      <c r="B671" s="29" t="s">
        <v>25</v>
      </c>
      <c r="C671" s="29" t="s">
        <v>17</v>
      </c>
      <c r="D671" s="32" t="s">
        <v>67</v>
      </c>
      <c r="E671" s="20" t="s">
        <v>92</v>
      </c>
      <c r="F671" s="20">
        <v>0.54</v>
      </c>
      <c r="G671" s="20">
        <v>0.11</v>
      </c>
      <c r="H671" s="20">
        <v>0.92</v>
      </c>
      <c r="I671" s="20">
        <v>0.1</v>
      </c>
      <c r="J671" s="20">
        <v>0.44</v>
      </c>
      <c r="K671" s="20">
        <v>2.1143999999999998</v>
      </c>
      <c r="L671" s="16"/>
      <c r="M671" s="16"/>
      <c r="N671" s="16"/>
      <c r="O671" s="16"/>
      <c r="P671" s="16"/>
      <c r="Q671" s="16"/>
      <c r="R671" s="16"/>
      <c r="S671" s="22"/>
      <c r="T671" s="190"/>
    </row>
    <row r="672" spans="1:20" ht="53.4" hidden="1" customHeight="1" thickBot="1">
      <c r="A672" s="58" t="str">
        <f t="shared" si="10"/>
        <v>q212</v>
      </c>
      <c r="B672" s="29" t="s">
        <v>25</v>
      </c>
      <c r="C672" s="29" t="s">
        <v>17</v>
      </c>
      <c r="D672" s="32" t="s">
        <v>67</v>
      </c>
      <c r="E672" s="20" t="s">
        <v>91</v>
      </c>
      <c r="F672" s="20">
        <v>0.53</v>
      </c>
      <c r="G672" s="20">
        <v>0.19</v>
      </c>
      <c r="H672" s="20">
        <v>0.92</v>
      </c>
      <c r="I672" s="20">
        <v>0.1</v>
      </c>
      <c r="J672" s="20">
        <v>0.36</v>
      </c>
      <c r="K672" s="20">
        <v>2.0973000000000002</v>
      </c>
      <c r="L672" s="16"/>
      <c r="M672" s="16"/>
      <c r="N672" s="16"/>
      <c r="O672" s="16"/>
      <c r="P672" s="16"/>
      <c r="Q672" s="16"/>
      <c r="R672" s="16"/>
      <c r="S672" s="22"/>
      <c r="T672" s="190"/>
    </row>
    <row r="673" spans="1:20" ht="40.200000000000003" hidden="1" customHeight="1" thickBot="1">
      <c r="A673" s="58" t="str">
        <f t="shared" si="10"/>
        <v>青年01</v>
      </c>
      <c r="B673" s="29" t="s">
        <v>25</v>
      </c>
      <c r="C673" s="29" t="s">
        <v>17</v>
      </c>
      <c r="D673" s="32" t="s">
        <v>67</v>
      </c>
      <c r="E673" s="20" t="s">
        <v>93</v>
      </c>
      <c r="F673" s="20">
        <v>0.53</v>
      </c>
      <c r="G673" s="20">
        <v>0.09</v>
      </c>
      <c r="H673" s="20">
        <v>0.95</v>
      </c>
      <c r="I673" s="20">
        <v>0.1</v>
      </c>
      <c r="J673" s="20">
        <v>0.43</v>
      </c>
      <c r="K673" s="20">
        <v>2.0937000000000001</v>
      </c>
      <c r="L673" s="16"/>
      <c r="M673" s="16"/>
      <c r="N673" s="16"/>
      <c r="O673" s="16"/>
      <c r="P673" s="16"/>
      <c r="Q673" s="16"/>
      <c r="R673" s="16"/>
      <c r="S673" s="22"/>
      <c r="T673" s="190"/>
    </row>
    <row r="674" spans="1:20" ht="40.200000000000003" hidden="1" customHeight="1" thickBot="1">
      <c r="A674" s="58" t="str">
        <f t="shared" si="10"/>
        <v>青年02</v>
      </c>
      <c r="B674" s="29" t="s">
        <v>25</v>
      </c>
      <c r="C674" s="29" t="s">
        <v>17</v>
      </c>
      <c r="D674" s="32" t="s">
        <v>67</v>
      </c>
      <c r="E674" s="20" t="s">
        <v>95</v>
      </c>
      <c r="F674" s="20">
        <v>0.53</v>
      </c>
      <c r="G674" s="20">
        <v>0.09</v>
      </c>
      <c r="H674" s="20">
        <v>0.92</v>
      </c>
      <c r="I674" s="20">
        <v>0.1</v>
      </c>
      <c r="J674" s="20">
        <v>0.43</v>
      </c>
      <c r="K674" s="20">
        <v>2.0607000000000002</v>
      </c>
      <c r="L674" s="16"/>
      <c r="M674" s="16"/>
      <c r="N674" s="16"/>
      <c r="O674" s="16"/>
      <c r="P674" s="16"/>
      <c r="Q674" s="16"/>
      <c r="R674" s="16"/>
      <c r="S674" s="22"/>
      <c r="T674" s="190"/>
    </row>
    <row r="675" spans="1:20" ht="40.200000000000003" hidden="1" customHeight="1" thickBot="1">
      <c r="A675" s="58" t="str">
        <f t="shared" si="10"/>
        <v>QS3</v>
      </c>
      <c r="B675" s="29" t="s">
        <v>25</v>
      </c>
      <c r="C675" s="29" t="s">
        <v>17</v>
      </c>
      <c r="D675" s="32" t="s">
        <v>67</v>
      </c>
      <c r="E675" s="20" t="s">
        <v>96</v>
      </c>
      <c r="F675" s="20">
        <v>0.53</v>
      </c>
      <c r="G675" s="20">
        <v>0.54</v>
      </c>
      <c r="H675" s="20">
        <v>0.64</v>
      </c>
      <c r="I675" s="20">
        <v>0.1</v>
      </c>
      <c r="J675" s="20">
        <v>0.18</v>
      </c>
      <c r="K675" s="20">
        <v>1.9990000000000001</v>
      </c>
      <c r="L675" s="16"/>
      <c r="M675" s="16"/>
      <c r="N675" s="16"/>
      <c r="O675" s="16"/>
      <c r="P675" s="16"/>
      <c r="Q675" s="16"/>
      <c r="R675" s="16"/>
      <c r="S675" s="22"/>
      <c r="T675" s="190"/>
    </row>
    <row r="676" spans="1:20" ht="40.200000000000003" hidden="1" customHeight="1" thickBot="1">
      <c r="A676" s="58" t="str">
        <f t="shared" si="10"/>
        <v>1青</v>
      </c>
      <c r="B676" s="29" t="s">
        <v>25</v>
      </c>
      <c r="C676" s="29" t="s">
        <v>17</v>
      </c>
      <c r="D676" s="32" t="s">
        <v>67</v>
      </c>
      <c r="E676" s="20" t="s">
        <v>99</v>
      </c>
      <c r="F676" s="20">
        <v>0.53</v>
      </c>
      <c r="G676" s="20">
        <v>0</v>
      </c>
      <c r="H676" s="20">
        <v>0.92</v>
      </c>
      <c r="I676" s="20">
        <v>0.1</v>
      </c>
      <c r="J676" s="20">
        <v>0.4</v>
      </c>
      <c r="K676" s="20">
        <v>1.9479</v>
      </c>
      <c r="L676" s="16"/>
      <c r="M676" s="16"/>
      <c r="N676" s="16"/>
      <c r="O676" s="16"/>
      <c r="P676" s="16"/>
      <c r="Q676" s="16"/>
      <c r="R676" s="16"/>
      <c r="S676" s="22"/>
      <c r="T676" s="190"/>
    </row>
    <row r="677" spans="1:20" ht="40.200000000000003" hidden="1" customHeight="1" thickBot="1">
      <c r="A677" s="58" t="str">
        <f t="shared" si="10"/>
        <v>2青</v>
      </c>
      <c r="B677" s="29" t="s">
        <v>25</v>
      </c>
      <c r="C677" s="29" t="s">
        <v>17</v>
      </c>
      <c r="D677" s="32" t="s">
        <v>67</v>
      </c>
      <c r="E677" s="20" t="s">
        <v>98</v>
      </c>
      <c r="F677" s="20">
        <v>0.54</v>
      </c>
      <c r="G677" s="20">
        <v>0.35</v>
      </c>
      <c r="H677" s="20">
        <v>0.95</v>
      </c>
      <c r="I677" s="20">
        <v>0.1</v>
      </c>
      <c r="J677" s="20">
        <v>0</v>
      </c>
      <c r="K677" s="20">
        <v>1.9339999999999999</v>
      </c>
      <c r="L677" s="16"/>
      <c r="M677" s="16"/>
      <c r="N677" s="16"/>
      <c r="O677" s="16"/>
      <c r="P677" s="16"/>
      <c r="Q677" s="16"/>
      <c r="R677" s="16"/>
      <c r="S677" s="22"/>
      <c r="T677" s="190"/>
    </row>
    <row r="678" spans="1:20" ht="40.200000000000003" hidden="1" customHeight="1" thickBot="1">
      <c r="A678" s="58" t="str">
        <f t="shared" si="10"/>
        <v>青年one</v>
      </c>
      <c r="B678" s="29" t="s">
        <v>25</v>
      </c>
      <c r="C678" s="29" t="s">
        <v>17</v>
      </c>
      <c r="D678" s="32" t="s">
        <v>67</v>
      </c>
      <c r="E678" s="20" t="s">
        <v>102</v>
      </c>
      <c r="F678" s="20">
        <v>0.53</v>
      </c>
      <c r="G678" s="20">
        <v>0</v>
      </c>
      <c r="H678" s="20">
        <v>0.92</v>
      </c>
      <c r="I678" s="20">
        <v>0.1</v>
      </c>
      <c r="J678" s="20">
        <v>0.38</v>
      </c>
      <c r="K678" s="20">
        <v>1.9312</v>
      </c>
      <c r="L678" s="16"/>
      <c r="M678" s="16"/>
      <c r="N678" s="16"/>
      <c r="O678" s="16"/>
      <c r="P678" s="16"/>
      <c r="Q678" s="16"/>
      <c r="R678" s="16"/>
      <c r="S678" s="22"/>
      <c r="T678" s="190"/>
    </row>
    <row r="679" spans="1:20" ht="40.200000000000003" hidden="1" customHeight="1" thickBot="1">
      <c r="A679" s="58" t="str">
        <f t="shared" si="10"/>
        <v>丙12</v>
      </c>
      <c r="B679" s="29" t="s">
        <v>25</v>
      </c>
      <c r="C679" s="29" t="s">
        <v>17</v>
      </c>
      <c r="D679" s="32" t="s">
        <v>67</v>
      </c>
      <c r="E679" s="20" t="s">
        <v>97</v>
      </c>
      <c r="F679" s="20">
        <v>0.53</v>
      </c>
      <c r="G679" s="20">
        <v>0.13</v>
      </c>
      <c r="H679" s="20">
        <v>0.95</v>
      </c>
      <c r="I679" s="20">
        <v>0.1</v>
      </c>
      <c r="J679" s="20">
        <v>0.22</v>
      </c>
      <c r="K679" s="20">
        <v>1.9260999999999999</v>
      </c>
      <c r="L679" s="16"/>
      <c r="M679" s="16"/>
      <c r="N679" s="16"/>
      <c r="O679" s="16"/>
      <c r="P679" s="16"/>
      <c r="Q679" s="16"/>
      <c r="R679" s="16"/>
      <c r="S679" s="22"/>
      <c r="T679" s="190"/>
    </row>
    <row r="680" spans="1:20" ht="40.200000000000003" hidden="1" thickBot="1">
      <c r="A680" s="58" t="str">
        <f t="shared" si="10"/>
        <v>青竹2</v>
      </c>
      <c r="B680" s="29" t="s">
        <v>25</v>
      </c>
      <c r="C680" s="29" t="s">
        <v>17</v>
      </c>
      <c r="D680" s="32" t="s">
        <v>67</v>
      </c>
      <c r="E680" s="21" t="s">
        <v>100</v>
      </c>
      <c r="F680" s="20">
        <v>0.53</v>
      </c>
      <c r="G680" s="20">
        <v>0</v>
      </c>
      <c r="H680" s="20">
        <v>0.95</v>
      </c>
      <c r="I680" s="20">
        <v>0.1</v>
      </c>
      <c r="J680" s="20">
        <v>0.35</v>
      </c>
      <c r="K680" s="20">
        <v>1.9244000000000001</v>
      </c>
      <c r="L680" s="16"/>
      <c r="M680" s="16"/>
      <c r="N680" s="16"/>
      <c r="O680" s="16"/>
      <c r="P680" s="16"/>
      <c r="Q680" s="16"/>
      <c r="R680" s="16"/>
      <c r="S680" s="22"/>
      <c r="T680" s="190"/>
    </row>
    <row r="681" spans="1:20" ht="40.200000000000003" hidden="1" thickBot="1">
      <c r="A681" s="58" t="str">
        <f t="shared" si="10"/>
        <v>青竹1</v>
      </c>
      <c r="B681" s="29" t="s">
        <v>25</v>
      </c>
      <c r="C681" s="29" t="s">
        <v>17</v>
      </c>
      <c r="D681" s="32" t="s">
        <v>67</v>
      </c>
      <c r="E681" s="21" t="s">
        <v>104</v>
      </c>
      <c r="F681" s="20">
        <v>0.53</v>
      </c>
      <c r="G681" s="20">
        <v>0</v>
      </c>
      <c r="H681" s="20">
        <v>0.92</v>
      </c>
      <c r="I681" s="20">
        <v>0.1</v>
      </c>
      <c r="J681" s="20">
        <v>0.34</v>
      </c>
      <c r="K681" s="20">
        <v>1.8869</v>
      </c>
      <c r="L681" s="16"/>
      <c r="M681" s="16"/>
      <c r="N681" s="16"/>
      <c r="O681" s="16"/>
      <c r="P681" s="16"/>
      <c r="Q681" s="16"/>
      <c r="R681" s="16"/>
      <c r="S681" s="22"/>
      <c r="T681" s="190"/>
    </row>
    <row r="682" spans="1:20" ht="27" hidden="1" customHeight="1" thickBot="1">
      <c r="A682" s="58" t="str">
        <f t="shared" si="10"/>
        <v>青年B</v>
      </c>
      <c r="B682" s="29" t="s">
        <v>25</v>
      </c>
      <c r="C682" s="29" t="s">
        <v>17</v>
      </c>
      <c r="D682" s="32" t="s">
        <v>67</v>
      </c>
      <c r="E682" s="20" t="s">
        <v>103</v>
      </c>
      <c r="F682" s="20">
        <v>0.53</v>
      </c>
      <c r="G682" s="20">
        <v>0</v>
      </c>
      <c r="H682" s="20">
        <v>0.95</v>
      </c>
      <c r="I682" s="20">
        <v>0.1</v>
      </c>
      <c r="J682" s="20">
        <v>0.3</v>
      </c>
      <c r="K682" s="20">
        <v>1.8818999999999999</v>
      </c>
      <c r="L682" s="16"/>
      <c r="M682" s="16"/>
      <c r="N682" s="16"/>
      <c r="O682" s="16"/>
      <c r="P682" s="16"/>
      <c r="Q682" s="16"/>
      <c r="R682" s="16"/>
      <c r="S682" s="22"/>
      <c r="T682" s="190"/>
    </row>
    <row r="683" spans="1:20" ht="40.200000000000003" hidden="1" customHeight="1" thickBot="1">
      <c r="A683" s="58" t="str">
        <f t="shared" si="10"/>
        <v>qn2</v>
      </c>
      <c r="B683" s="29" t="s">
        <v>25</v>
      </c>
      <c r="C683" s="29" t="s">
        <v>17</v>
      </c>
      <c r="D683" s="32" t="s">
        <v>67</v>
      </c>
      <c r="E683" s="20" t="s">
        <v>101</v>
      </c>
      <c r="F683" s="20">
        <v>0.53</v>
      </c>
      <c r="G683" s="20">
        <v>0.22</v>
      </c>
      <c r="H683" s="20">
        <v>0.92</v>
      </c>
      <c r="I683" s="20">
        <v>0.1</v>
      </c>
      <c r="J683" s="20">
        <v>0.11</v>
      </c>
      <c r="K683" s="20">
        <v>1.8762000000000001</v>
      </c>
      <c r="L683" s="16"/>
      <c r="M683" s="16"/>
      <c r="N683" s="16"/>
      <c r="O683" s="16"/>
      <c r="P683" s="16"/>
      <c r="Q683" s="16"/>
      <c r="R683" s="16"/>
      <c r="S683" s="22"/>
      <c r="T683" s="190"/>
    </row>
    <row r="684" spans="1:20" ht="53.4" hidden="1" customHeight="1" thickBot="1">
      <c r="A684" s="58" t="str">
        <f t="shared" si="10"/>
        <v>青一</v>
      </c>
      <c r="B684" s="29" t="s">
        <v>25</v>
      </c>
      <c r="C684" s="29" t="s">
        <v>17</v>
      </c>
      <c r="D684" s="32" t="s">
        <v>67</v>
      </c>
      <c r="E684" s="20" t="s">
        <v>105</v>
      </c>
      <c r="F684" s="20">
        <v>0.53</v>
      </c>
      <c r="G684" s="20">
        <v>0.26</v>
      </c>
      <c r="H684" s="20">
        <v>0.67</v>
      </c>
      <c r="I684" s="20">
        <v>0.1</v>
      </c>
      <c r="J684" s="20">
        <v>0.31</v>
      </c>
      <c r="K684" s="20">
        <v>1.8704000000000001</v>
      </c>
      <c r="L684" s="16"/>
      <c r="M684" s="16"/>
      <c r="N684" s="16"/>
      <c r="O684" s="16"/>
      <c r="P684" s="16"/>
      <c r="Q684" s="16"/>
      <c r="R684" s="16"/>
      <c r="S684" s="22"/>
      <c r="T684" s="190"/>
    </row>
    <row r="685" spans="1:20" ht="40.200000000000003" hidden="1" customHeight="1" thickBot="1">
      <c r="A685" s="58" t="str">
        <f t="shared" si="10"/>
        <v>22青年</v>
      </c>
      <c r="B685" s="29" t="s">
        <v>25</v>
      </c>
      <c r="C685" s="29" t="s">
        <v>17</v>
      </c>
      <c r="D685" s="32" t="s">
        <v>67</v>
      </c>
      <c r="E685" s="20" t="s">
        <v>106</v>
      </c>
      <c r="F685" s="20">
        <v>0.53</v>
      </c>
      <c r="G685" s="20">
        <v>0</v>
      </c>
      <c r="H685" s="20">
        <v>0.95</v>
      </c>
      <c r="I685" s="20">
        <v>0.1</v>
      </c>
      <c r="J685" s="20">
        <v>0.25</v>
      </c>
      <c r="K685" s="20">
        <v>1.8239000000000001</v>
      </c>
      <c r="L685" s="16"/>
      <c r="M685" s="16"/>
      <c r="N685" s="16"/>
      <c r="O685" s="16"/>
      <c r="P685" s="16"/>
      <c r="Q685" s="16"/>
      <c r="R685" s="16"/>
      <c r="S685" s="22"/>
      <c r="T685" s="190"/>
    </row>
    <row r="686" spans="1:20" ht="53.4" hidden="1" customHeight="1" thickBot="1">
      <c r="A686" s="58" t="str">
        <f t="shared" si="10"/>
        <v>QSNN2</v>
      </c>
      <c r="B686" s="29" t="s">
        <v>25</v>
      </c>
      <c r="C686" s="29" t="s">
        <v>17</v>
      </c>
      <c r="D686" s="32" t="s">
        <v>67</v>
      </c>
      <c r="E686" s="20" t="s">
        <v>107</v>
      </c>
      <c r="F686" s="20">
        <v>0.53</v>
      </c>
      <c r="G686" s="20">
        <v>0</v>
      </c>
      <c r="H686" s="20">
        <v>0.95</v>
      </c>
      <c r="I686" s="20">
        <v>0.1</v>
      </c>
      <c r="J686" s="20">
        <v>0.21</v>
      </c>
      <c r="K686" s="20">
        <v>1.7881</v>
      </c>
      <c r="L686" s="16"/>
      <c r="M686" s="16"/>
      <c r="N686" s="16"/>
      <c r="O686" s="16"/>
      <c r="P686" s="16"/>
      <c r="Q686" s="16"/>
      <c r="R686" s="16"/>
      <c r="S686" s="22"/>
      <c r="T686" s="190"/>
    </row>
    <row r="687" spans="1:20" ht="53.4" hidden="1" customHeight="1" thickBot="1">
      <c r="A687" s="58" t="str">
        <f t="shared" si="10"/>
        <v>qqq2</v>
      </c>
      <c r="B687" s="29" t="s">
        <v>25</v>
      </c>
      <c r="C687" s="29" t="s">
        <v>17</v>
      </c>
      <c r="D687" s="32" t="s">
        <v>67</v>
      </c>
      <c r="E687" s="20" t="s">
        <v>109</v>
      </c>
      <c r="F687" s="20">
        <v>0.53</v>
      </c>
      <c r="G687" s="20">
        <v>0</v>
      </c>
      <c r="H687" s="20">
        <v>0.92</v>
      </c>
      <c r="I687" s="20">
        <v>0.1</v>
      </c>
      <c r="J687" s="20">
        <v>0.22</v>
      </c>
      <c r="K687" s="20">
        <v>1.7656000000000001</v>
      </c>
      <c r="L687" s="16"/>
      <c r="M687" s="16"/>
      <c r="N687" s="16"/>
      <c r="O687" s="16"/>
      <c r="P687" s="16"/>
      <c r="Q687" s="16"/>
      <c r="R687" s="16"/>
      <c r="S687" s="22"/>
      <c r="T687" s="190"/>
    </row>
    <row r="688" spans="1:20" ht="53.4" hidden="1" customHeight="1" thickBot="1">
      <c r="A688" s="58" t="str">
        <f t="shared" si="10"/>
        <v>青少年T3</v>
      </c>
      <c r="B688" s="29" t="s">
        <v>25</v>
      </c>
      <c r="C688" s="29" t="s">
        <v>17</v>
      </c>
      <c r="D688" s="32" t="s">
        <v>67</v>
      </c>
      <c r="E688" s="20" t="s">
        <v>110</v>
      </c>
      <c r="F688" s="20">
        <v>0.53</v>
      </c>
      <c r="G688" s="20">
        <v>0.22</v>
      </c>
      <c r="H688" s="20">
        <v>0.64</v>
      </c>
      <c r="I688" s="20">
        <v>0.1</v>
      </c>
      <c r="J688" s="20">
        <v>0.26</v>
      </c>
      <c r="K688" s="20">
        <v>1.7609999999999999</v>
      </c>
      <c r="L688" s="16"/>
      <c r="M688" s="16"/>
      <c r="N688" s="16"/>
      <c r="O688" s="16"/>
      <c r="P688" s="16"/>
      <c r="Q688" s="16"/>
      <c r="R688" s="16"/>
      <c r="S688" s="22"/>
      <c r="T688" s="190"/>
    </row>
    <row r="689" spans="1:20" ht="40.200000000000003" hidden="1" customHeight="1" thickBot="1">
      <c r="A689" s="58" t="str">
        <f t="shared" si="10"/>
        <v>青年03</v>
      </c>
      <c r="B689" s="29" t="s">
        <v>25</v>
      </c>
      <c r="C689" s="29" t="s">
        <v>17</v>
      </c>
      <c r="D689" s="32" t="s">
        <v>67</v>
      </c>
      <c r="E689" s="20" t="s">
        <v>111</v>
      </c>
      <c r="F689" s="20">
        <v>0.53</v>
      </c>
      <c r="G689" s="20">
        <v>0.2</v>
      </c>
      <c r="H689" s="20">
        <v>0.64</v>
      </c>
      <c r="I689" s="20">
        <v>0.1</v>
      </c>
      <c r="J689" s="20">
        <v>0.22</v>
      </c>
      <c r="K689" s="20">
        <v>1.6962999999999999</v>
      </c>
      <c r="L689" s="16"/>
      <c r="M689" s="16"/>
      <c r="N689" s="16"/>
      <c r="O689" s="16"/>
      <c r="P689" s="16"/>
      <c r="Q689" s="16"/>
      <c r="R689" s="16"/>
      <c r="S689" s="22"/>
      <c r="T689" s="190"/>
    </row>
    <row r="690" spans="1:20" ht="53.4" hidden="1" customHeight="1" thickBot="1">
      <c r="A690" s="58" t="str">
        <f t="shared" si="10"/>
        <v>q112</v>
      </c>
      <c r="B690" s="29" t="s">
        <v>25</v>
      </c>
      <c r="C690" s="29" t="s">
        <v>17</v>
      </c>
      <c r="D690" s="32" t="s">
        <v>67</v>
      </c>
      <c r="E690" s="20" t="s">
        <v>112</v>
      </c>
      <c r="F690" s="20">
        <v>0.53</v>
      </c>
      <c r="G690" s="20">
        <v>0.2</v>
      </c>
      <c r="H690" s="20">
        <v>0.64</v>
      </c>
      <c r="I690" s="20">
        <v>0.1</v>
      </c>
      <c r="J690" s="20">
        <v>0.22</v>
      </c>
      <c r="K690" s="20">
        <v>1.6926000000000001</v>
      </c>
      <c r="L690" s="16"/>
      <c r="M690" s="16"/>
      <c r="N690" s="16"/>
      <c r="O690" s="16"/>
      <c r="P690" s="16"/>
      <c r="Q690" s="16"/>
      <c r="R690" s="16"/>
      <c r="S690" s="22"/>
      <c r="T690" s="190"/>
    </row>
    <row r="691" spans="1:20" ht="53.4" hidden="1" customHeight="1" thickBot="1">
      <c r="A691" s="58" t="str">
        <f t="shared" si="10"/>
        <v>qqq1</v>
      </c>
      <c r="B691" s="29" t="s">
        <v>25</v>
      </c>
      <c r="C691" s="29" t="s">
        <v>17</v>
      </c>
      <c r="D691" s="32" t="s">
        <v>67</v>
      </c>
      <c r="E691" s="20" t="s">
        <v>113</v>
      </c>
      <c r="F691" s="20">
        <v>0.53</v>
      </c>
      <c r="G691" s="20">
        <v>0</v>
      </c>
      <c r="H691" s="20">
        <v>0.67</v>
      </c>
      <c r="I691" s="20">
        <v>0.1</v>
      </c>
      <c r="J691" s="20">
        <v>0.34</v>
      </c>
      <c r="K691" s="20">
        <v>1.6454</v>
      </c>
      <c r="L691" s="16"/>
      <c r="M691" s="16"/>
      <c r="N691" s="16"/>
      <c r="O691" s="16"/>
      <c r="P691" s="16"/>
      <c r="Q691" s="16"/>
      <c r="R691" s="16"/>
      <c r="S691" s="22"/>
      <c r="T691" s="190"/>
    </row>
    <row r="692" spans="1:20" ht="27" hidden="1" customHeight="1" thickBot="1">
      <c r="A692" s="58" t="str">
        <f t="shared" si="10"/>
        <v>青年C</v>
      </c>
      <c r="B692" s="29" t="s">
        <v>25</v>
      </c>
      <c r="C692" s="29" t="s">
        <v>17</v>
      </c>
      <c r="D692" s="32" t="s">
        <v>67</v>
      </c>
      <c r="E692" s="20" t="s">
        <v>114</v>
      </c>
      <c r="F692" s="20">
        <v>0.53</v>
      </c>
      <c r="G692" s="20">
        <v>0.44</v>
      </c>
      <c r="H692" s="20">
        <v>0.37</v>
      </c>
      <c r="I692" s="20">
        <v>0.1</v>
      </c>
      <c r="J692" s="20">
        <v>0.15</v>
      </c>
      <c r="K692" s="20">
        <v>1.591</v>
      </c>
      <c r="L692" s="16"/>
      <c r="M692" s="16"/>
      <c r="N692" s="16"/>
      <c r="O692" s="16"/>
      <c r="P692" s="16"/>
      <c r="Q692" s="16"/>
      <c r="R692" s="16"/>
      <c r="S692" s="22"/>
      <c r="T692" s="190"/>
    </row>
    <row r="693" spans="1:20" ht="27" hidden="1" customHeight="1" thickBot="1">
      <c r="A693" s="58" t="str">
        <f t="shared" si="10"/>
        <v>白1121</v>
      </c>
      <c r="B693" s="29" t="s">
        <v>25</v>
      </c>
      <c r="C693" s="29" t="s">
        <v>17</v>
      </c>
      <c r="D693" s="32" t="s">
        <v>116</v>
      </c>
      <c r="E693" s="20" t="s">
        <v>117</v>
      </c>
      <c r="F693" s="20">
        <v>0.31</v>
      </c>
      <c r="G693" s="20">
        <v>3.09</v>
      </c>
      <c r="H693" s="20">
        <v>1.05</v>
      </c>
      <c r="I693" s="20">
        <v>0.2</v>
      </c>
      <c r="J693" s="20">
        <v>0.19</v>
      </c>
      <c r="K693" s="20">
        <v>4.8324999999999996</v>
      </c>
      <c r="L693" s="16"/>
      <c r="M693" s="16"/>
      <c r="N693" s="16"/>
      <c r="O693" s="16"/>
      <c r="P693" s="16"/>
      <c r="Q693" s="16"/>
      <c r="R693" s="16"/>
      <c r="S693" s="22"/>
      <c r="T693" s="190"/>
    </row>
    <row r="694" spans="1:20" ht="40.200000000000003" hidden="1" customHeight="1" thickBot="1">
      <c r="A694" s="58" t="str">
        <f t="shared" si="10"/>
        <v>白领222</v>
      </c>
      <c r="B694" s="29" t="s">
        <v>25</v>
      </c>
      <c r="C694" s="29" t="s">
        <v>17</v>
      </c>
      <c r="D694" s="32" t="s">
        <v>116</v>
      </c>
      <c r="E694" s="20" t="s">
        <v>118</v>
      </c>
      <c r="F694" s="20">
        <v>0.31</v>
      </c>
      <c r="G694" s="20">
        <v>0.03</v>
      </c>
      <c r="H694" s="20">
        <v>2.5</v>
      </c>
      <c r="I694" s="20">
        <v>0.1</v>
      </c>
      <c r="J694" s="20">
        <v>0.13</v>
      </c>
      <c r="K694" s="20">
        <v>3.0638000000000001</v>
      </c>
      <c r="L694" s="16"/>
      <c r="M694" s="16"/>
      <c r="N694" s="16"/>
      <c r="O694" s="16"/>
      <c r="P694" s="16"/>
      <c r="Q694" s="16"/>
      <c r="R694" s="16"/>
      <c r="S694" s="22"/>
      <c r="T694" s="190"/>
    </row>
    <row r="695" spans="1:20" ht="40.200000000000003" hidden="1" thickBot="1">
      <c r="A695" s="58" t="str">
        <f t="shared" si="10"/>
        <v>白兰1</v>
      </c>
      <c r="B695" s="29" t="s">
        <v>25</v>
      </c>
      <c r="C695" s="29" t="s">
        <v>17</v>
      </c>
      <c r="D695" s="32" t="s">
        <v>116</v>
      </c>
      <c r="E695" s="21" t="s">
        <v>119</v>
      </c>
      <c r="F695" s="20">
        <v>0.31</v>
      </c>
      <c r="G695" s="20">
        <v>1.31</v>
      </c>
      <c r="H695" s="20">
        <v>1.05</v>
      </c>
      <c r="I695" s="20">
        <v>0.1</v>
      </c>
      <c r="J695" s="20">
        <v>0.2</v>
      </c>
      <c r="K695" s="20">
        <v>2.9651000000000001</v>
      </c>
      <c r="L695" s="16"/>
      <c r="M695" s="16"/>
      <c r="N695" s="16"/>
      <c r="O695" s="16"/>
      <c r="P695" s="16"/>
      <c r="Q695" s="16"/>
      <c r="R695" s="16"/>
      <c r="S695" s="22"/>
      <c r="T695" s="190"/>
    </row>
    <row r="696" spans="1:20" ht="53.4" hidden="1" customHeight="1" thickBot="1">
      <c r="A696" s="58" t="str">
        <f t="shared" si="10"/>
        <v>bbb1</v>
      </c>
      <c r="B696" s="29" t="s">
        <v>25</v>
      </c>
      <c r="C696" s="29" t="s">
        <v>17</v>
      </c>
      <c r="D696" s="32" t="s">
        <v>116</v>
      </c>
      <c r="E696" s="20" t="s">
        <v>120</v>
      </c>
      <c r="F696" s="20">
        <v>0.31</v>
      </c>
      <c r="G696" s="20">
        <v>1.3</v>
      </c>
      <c r="H696" s="20">
        <v>1.05</v>
      </c>
      <c r="I696" s="20">
        <v>0.1</v>
      </c>
      <c r="J696" s="20">
        <v>0.2</v>
      </c>
      <c r="K696" s="20">
        <v>2.9586999999999999</v>
      </c>
      <c r="L696" s="16"/>
      <c r="M696" s="16"/>
      <c r="N696" s="16"/>
      <c r="O696" s="16"/>
      <c r="P696" s="16"/>
      <c r="Q696" s="16"/>
      <c r="R696" s="16"/>
      <c r="S696" s="22"/>
      <c r="T696" s="190"/>
    </row>
    <row r="697" spans="1:20" ht="27" hidden="1" customHeight="1" thickBot="1">
      <c r="A697" s="58" t="str">
        <f t="shared" si="10"/>
        <v>B1</v>
      </c>
      <c r="B697" s="29" t="s">
        <v>25</v>
      </c>
      <c r="C697" s="29" t="s">
        <v>17</v>
      </c>
      <c r="D697" s="32" t="s">
        <v>116</v>
      </c>
      <c r="E697" s="20" t="s">
        <v>121</v>
      </c>
      <c r="F697" s="20">
        <v>0.31</v>
      </c>
      <c r="G697" s="20">
        <v>1.17</v>
      </c>
      <c r="H697" s="20">
        <v>1.05</v>
      </c>
      <c r="I697" s="20">
        <v>0.1</v>
      </c>
      <c r="J697" s="20">
        <v>0.15</v>
      </c>
      <c r="K697" s="20">
        <v>2.7816000000000001</v>
      </c>
      <c r="L697" s="16"/>
      <c r="M697" s="16"/>
      <c r="N697" s="16"/>
      <c r="O697" s="16"/>
      <c r="P697" s="16"/>
      <c r="Q697" s="16"/>
      <c r="R697" s="16"/>
      <c r="S697" s="22"/>
      <c r="T697" s="190"/>
    </row>
    <row r="698" spans="1:20" ht="40.200000000000003" hidden="1" customHeight="1" thickBot="1">
      <c r="A698" s="58" t="str">
        <f t="shared" si="10"/>
        <v>乙11</v>
      </c>
      <c r="B698" s="29" t="s">
        <v>25</v>
      </c>
      <c r="C698" s="29" t="s">
        <v>17</v>
      </c>
      <c r="D698" s="32" t="s">
        <v>116</v>
      </c>
      <c r="E698" s="20" t="s">
        <v>122</v>
      </c>
      <c r="F698" s="20">
        <v>0.31</v>
      </c>
      <c r="G698" s="20">
        <v>1</v>
      </c>
      <c r="H698" s="20">
        <v>1.05</v>
      </c>
      <c r="I698" s="20">
        <v>0.1</v>
      </c>
      <c r="J698" s="20">
        <v>0.15</v>
      </c>
      <c r="K698" s="20">
        <v>2.6132</v>
      </c>
      <c r="L698" s="16"/>
      <c r="M698" s="16"/>
      <c r="N698" s="16"/>
      <c r="O698" s="16"/>
      <c r="P698" s="16"/>
      <c r="Q698" s="16"/>
      <c r="R698" s="16"/>
      <c r="S698" s="22"/>
      <c r="T698" s="190"/>
    </row>
    <row r="699" spans="1:20" ht="40.200000000000003" hidden="1" customHeight="1" thickBot="1">
      <c r="A699" s="58" t="str">
        <f t="shared" si="10"/>
        <v>白白1</v>
      </c>
      <c r="B699" s="29" t="s">
        <v>25</v>
      </c>
      <c r="C699" s="29" t="s">
        <v>17</v>
      </c>
      <c r="D699" s="32" t="s">
        <v>116</v>
      </c>
      <c r="E699" s="20" t="s">
        <v>123</v>
      </c>
      <c r="F699" s="20">
        <v>0.31</v>
      </c>
      <c r="G699" s="20">
        <v>0.94</v>
      </c>
      <c r="H699" s="20">
        <v>1.05</v>
      </c>
      <c r="I699" s="20">
        <v>0.1</v>
      </c>
      <c r="J699" s="20">
        <v>0.13</v>
      </c>
      <c r="K699" s="20">
        <v>2.5226000000000002</v>
      </c>
      <c r="L699" s="16"/>
      <c r="M699" s="16"/>
      <c r="N699" s="16"/>
      <c r="O699" s="16"/>
      <c r="P699" s="16"/>
      <c r="Q699" s="16"/>
      <c r="R699" s="16"/>
      <c r="S699" s="22"/>
      <c r="T699" s="190"/>
    </row>
    <row r="700" spans="1:20" ht="40.200000000000003" hidden="1" customHeight="1" thickBot="1">
      <c r="A700" s="58" t="str">
        <f t="shared" si="10"/>
        <v>白白2</v>
      </c>
      <c r="B700" s="29" t="s">
        <v>25</v>
      </c>
      <c r="C700" s="29" t="s">
        <v>17</v>
      </c>
      <c r="D700" s="32" t="s">
        <v>116</v>
      </c>
      <c r="E700" s="20" t="s">
        <v>125</v>
      </c>
      <c r="F700" s="20">
        <v>0.31</v>
      </c>
      <c r="G700" s="20">
        <v>0.91</v>
      </c>
      <c r="H700" s="20">
        <v>0.97</v>
      </c>
      <c r="I700" s="20">
        <v>0.1</v>
      </c>
      <c r="J700" s="20">
        <v>0.13</v>
      </c>
      <c r="K700" s="20">
        <v>2.4144000000000001</v>
      </c>
      <c r="L700" s="16"/>
      <c r="M700" s="16"/>
      <c r="N700" s="16"/>
      <c r="O700" s="16"/>
      <c r="P700" s="16"/>
      <c r="Q700" s="16"/>
      <c r="R700" s="16"/>
      <c r="S700" s="22"/>
      <c r="T700" s="190"/>
    </row>
    <row r="701" spans="1:20" ht="40.200000000000003" hidden="1" customHeight="1" thickBot="1">
      <c r="A701" s="58" t="str">
        <f t="shared" si="10"/>
        <v>bb1</v>
      </c>
      <c r="B701" s="29" t="s">
        <v>25</v>
      </c>
      <c r="C701" s="29" t="s">
        <v>17</v>
      </c>
      <c r="D701" s="32" t="s">
        <v>116</v>
      </c>
      <c r="E701" s="20" t="s">
        <v>124</v>
      </c>
      <c r="F701" s="20">
        <v>0.31</v>
      </c>
      <c r="G701" s="20">
        <v>0.87</v>
      </c>
      <c r="H701" s="20">
        <v>1.05</v>
      </c>
      <c r="I701" s="20">
        <v>0.1</v>
      </c>
      <c r="J701" s="20">
        <v>0.08</v>
      </c>
      <c r="K701" s="20">
        <v>2.4104000000000001</v>
      </c>
      <c r="L701" s="16"/>
      <c r="M701" s="16"/>
      <c r="N701" s="16"/>
      <c r="O701" s="16"/>
      <c r="P701" s="16"/>
      <c r="Q701" s="16"/>
      <c r="R701" s="16"/>
      <c r="S701" s="22"/>
      <c r="T701" s="190"/>
    </row>
    <row r="702" spans="1:20" ht="27" hidden="1" customHeight="1" thickBot="1">
      <c r="A702" s="58" t="str">
        <f t="shared" si="10"/>
        <v>白领A</v>
      </c>
      <c r="B702" s="29" t="s">
        <v>25</v>
      </c>
      <c r="C702" s="29" t="s">
        <v>17</v>
      </c>
      <c r="D702" s="32" t="s">
        <v>116</v>
      </c>
      <c r="E702" s="20" t="s">
        <v>183</v>
      </c>
      <c r="F702" s="20">
        <v>0.31</v>
      </c>
      <c r="G702" s="20">
        <v>0.71</v>
      </c>
      <c r="H702" s="20">
        <v>1.05</v>
      </c>
      <c r="I702" s="20">
        <v>0.1</v>
      </c>
      <c r="J702" s="20">
        <v>0.15</v>
      </c>
      <c r="K702" s="20">
        <v>2.3123</v>
      </c>
      <c r="L702" s="16"/>
      <c r="M702" s="16"/>
      <c r="N702" s="16"/>
      <c r="O702" s="16"/>
      <c r="P702" s="16"/>
      <c r="Q702" s="16"/>
      <c r="R702" s="16"/>
      <c r="S702" s="22"/>
      <c r="T702" s="190"/>
    </row>
    <row r="703" spans="1:20" ht="40.200000000000003" hidden="1" customHeight="1" thickBot="1">
      <c r="A703" s="58" t="str">
        <f t="shared" si="10"/>
        <v>白领one</v>
      </c>
      <c r="B703" s="29" t="s">
        <v>25</v>
      </c>
      <c r="C703" s="29" t="s">
        <v>17</v>
      </c>
      <c r="D703" s="32" t="s">
        <v>116</v>
      </c>
      <c r="E703" s="20" t="s">
        <v>126</v>
      </c>
      <c r="F703" s="20">
        <v>0.31</v>
      </c>
      <c r="G703" s="20">
        <v>0.71</v>
      </c>
      <c r="H703" s="20">
        <v>1.05</v>
      </c>
      <c r="I703" s="20">
        <v>0.1</v>
      </c>
      <c r="J703" s="20">
        <v>0.14000000000000001</v>
      </c>
      <c r="K703" s="20">
        <v>2.3105000000000002</v>
      </c>
      <c r="L703" s="16"/>
      <c r="M703" s="16"/>
      <c r="N703" s="16"/>
      <c r="O703" s="16"/>
      <c r="P703" s="16"/>
      <c r="Q703" s="16"/>
      <c r="R703" s="16"/>
      <c r="S703" s="22"/>
      <c r="T703" s="190"/>
    </row>
    <row r="704" spans="1:20" ht="40.200000000000003" hidden="1" customHeight="1" thickBot="1">
      <c r="A704" s="58" t="str">
        <f t="shared" si="10"/>
        <v>BL1</v>
      </c>
      <c r="B704" s="29" t="s">
        <v>25</v>
      </c>
      <c r="C704" s="29" t="s">
        <v>17</v>
      </c>
      <c r="D704" s="32" t="s">
        <v>116</v>
      </c>
      <c r="E704" s="20" t="s">
        <v>127</v>
      </c>
      <c r="F704" s="20">
        <v>0.31</v>
      </c>
      <c r="G704" s="20">
        <v>0.71</v>
      </c>
      <c r="H704" s="20">
        <v>1.05</v>
      </c>
      <c r="I704" s="20">
        <v>0.1</v>
      </c>
      <c r="J704" s="20">
        <v>0.12</v>
      </c>
      <c r="K704" s="20">
        <v>2.2924000000000002</v>
      </c>
      <c r="L704" s="16"/>
      <c r="M704" s="16"/>
      <c r="N704" s="16"/>
      <c r="O704" s="16"/>
      <c r="P704" s="16"/>
      <c r="Q704" s="16"/>
      <c r="R704" s="16"/>
      <c r="S704" s="22"/>
      <c r="T704" s="190"/>
    </row>
    <row r="705" spans="1:20" ht="53.4" hidden="1" customHeight="1" thickBot="1">
      <c r="A705" s="58" t="str">
        <f t="shared" si="10"/>
        <v>白领W1</v>
      </c>
      <c r="B705" s="29" t="s">
        <v>25</v>
      </c>
      <c r="C705" s="29" t="s">
        <v>17</v>
      </c>
      <c r="D705" s="32" t="s">
        <v>116</v>
      </c>
      <c r="E705" s="20" t="s">
        <v>128</v>
      </c>
      <c r="F705" s="20">
        <v>0.31</v>
      </c>
      <c r="G705" s="20">
        <v>0.68</v>
      </c>
      <c r="H705" s="20">
        <v>1.05</v>
      </c>
      <c r="I705" s="20">
        <v>0.1</v>
      </c>
      <c r="J705" s="20">
        <v>0.11</v>
      </c>
      <c r="K705" s="20">
        <v>2.2532999999999999</v>
      </c>
      <c r="L705" s="16"/>
      <c r="M705" s="16"/>
      <c r="N705" s="16"/>
      <c r="O705" s="16"/>
      <c r="P705" s="16"/>
      <c r="Q705" s="16"/>
      <c r="R705" s="16"/>
      <c r="S705" s="22"/>
      <c r="T705" s="190"/>
    </row>
    <row r="706" spans="1:20" ht="53.4" hidden="1" customHeight="1" thickBot="1">
      <c r="A706" s="58" t="str">
        <f t="shared" si="10"/>
        <v>白领W2</v>
      </c>
      <c r="B706" s="29" t="s">
        <v>25</v>
      </c>
      <c r="C706" s="29" t="s">
        <v>17</v>
      </c>
      <c r="D706" s="32" t="s">
        <v>116</v>
      </c>
      <c r="E706" s="20" t="s">
        <v>129</v>
      </c>
      <c r="F706" s="20">
        <v>0.31</v>
      </c>
      <c r="G706" s="20">
        <v>0.67</v>
      </c>
      <c r="H706" s="20">
        <v>1.05</v>
      </c>
      <c r="I706" s="20">
        <v>0.1</v>
      </c>
      <c r="J706" s="20">
        <v>0.1</v>
      </c>
      <c r="K706" s="20">
        <v>2.2328000000000001</v>
      </c>
      <c r="L706" s="16"/>
      <c r="M706" s="16"/>
      <c r="N706" s="16"/>
      <c r="O706" s="16"/>
      <c r="P706" s="16"/>
      <c r="Q706" s="16"/>
      <c r="R706" s="16"/>
      <c r="S706" s="22"/>
      <c r="T706" s="190"/>
    </row>
    <row r="707" spans="1:20" ht="40.200000000000003" hidden="1" customHeight="1" thickBot="1">
      <c r="A707" s="58" t="str">
        <f t="shared" si="10"/>
        <v>白领01</v>
      </c>
      <c r="B707" s="29" t="s">
        <v>25</v>
      </c>
      <c r="C707" s="29" t="s">
        <v>17</v>
      </c>
      <c r="D707" s="32" t="s">
        <v>116</v>
      </c>
      <c r="E707" s="20" t="s">
        <v>130</v>
      </c>
      <c r="F707" s="20">
        <v>0.31</v>
      </c>
      <c r="G707" s="20">
        <v>0.57999999999999996</v>
      </c>
      <c r="H707" s="20">
        <v>1.05</v>
      </c>
      <c r="I707" s="20">
        <v>0.1</v>
      </c>
      <c r="J707" s="20">
        <v>0.14000000000000001</v>
      </c>
      <c r="K707" s="20">
        <v>2.1789000000000001</v>
      </c>
      <c r="L707" s="16"/>
      <c r="M707" s="16"/>
      <c r="N707" s="16"/>
      <c r="O707" s="16"/>
      <c r="P707" s="16"/>
      <c r="Q707" s="16"/>
      <c r="R707" s="16"/>
      <c r="S707" s="22"/>
      <c r="T707" s="190"/>
    </row>
    <row r="708" spans="1:20" ht="40.200000000000003" hidden="1" customHeight="1" thickBot="1">
      <c r="A708" s="58" t="str">
        <f t="shared" si="10"/>
        <v>白棋2</v>
      </c>
      <c r="B708" s="29" t="s">
        <v>25</v>
      </c>
      <c r="C708" s="29" t="s">
        <v>17</v>
      </c>
      <c r="D708" s="32" t="s">
        <v>116</v>
      </c>
      <c r="E708" s="20" t="s">
        <v>131</v>
      </c>
      <c r="F708" s="20">
        <v>0.31</v>
      </c>
      <c r="G708" s="20">
        <v>0.57999999999999996</v>
      </c>
      <c r="H708" s="20">
        <v>1.05</v>
      </c>
      <c r="I708" s="20">
        <v>0.1</v>
      </c>
      <c r="J708" s="20">
        <v>0.13</v>
      </c>
      <c r="K708" s="20">
        <v>2.1667000000000001</v>
      </c>
      <c r="L708" s="16"/>
      <c r="M708" s="16"/>
      <c r="N708" s="16"/>
      <c r="O708" s="16"/>
      <c r="P708" s="16"/>
      <c r="Q708" s="16"/>
      <c r="R708" s="16"/>
      <c r="S708" s="22"/>
      <c r="T708" s="190"/>
    </row>
    <row r="709" spans="1:20" ht="40.200000000000003" hidden="1" customHeight="1" thickBot="1">
      <c r="A709" s="58" t="str">
        <f t="shared" si="10"/>
        <v>白领02</v>
      </c>
      <c r="B709" s="29" t="s">
        <v>25</v>
      </c>
      <c r="C709" s="29" t="s">
        <v>17</v>
      </c>
      <c r="D709" s="32" t="s">
        <v>116</v>
      </c>
      <c r="E709" s="20" t="s">
        <v>132</v>
      </c>
      <c r="F709" s="20">
        <v>0.31</v>
      </c>
      <c r="G709" s="20">
        <v>0.61</v>
      </c>
      <c r="H709" s="20">
        <v>1.05</v>
      </c>
      <c r="I709" s="20">
        <v>0.1</v>
      </c>
      <c r="J709" s="20">
        <v>0.09</v>
      </c>
      <c r="K709" s="20">
        <v>2.1608999999999998</v>
      </c>
      <c r="L709" s="16"/>
      <c r="M709" s="16"/>
      <c r="N709" s="16"/>
      <c r="O709" s="16"/>
      <c r="P709" s="16"/>
      <c r="Q709" s="16"/>
      <c r="R709" s="16"/>
      <c r="S709" s="22"/>
      <c r="T709" s="190"/>
    </row>
    <row r="710" spans="1:20" ht="53.4" hidden="1" customHeight="1" thickBot="1">
      <c r="A710" s="58" t="str">
        <f t="shared" si="10"/>
        <v>白领W3</v>
      </c>
      <c r="B710" s="29" t="s">
        <v>25</v>
      </c>
      <c r="C710" s="29" t="s">
        <v>17</v>
      </c>
      <c r="D710" s="32" t="s">
        <v>116</v>
      </c>
      <c r="E710" s="20" t="s">
        <v>133</v>
      </c>
      <c r="F710" s="20">
        <v>0.31</v>
      </c>
      <c r="G710" s="20">
        <v>0.67</v>
      </c>
      <c r="H710" s="20">
        <v>0.97</v>
      </c>
      <c r="I710" s="20">
        <v>0.1</v>
      </c>
      <c r="J710" s="20">
        <v>0.1</v>
      </c>
      <c r="K710" s="20">
        <v>2.1520999999999999</v>
      </c>
      <c r="L710" s="16"/>
      <c r="M710" s="16"/>
      <c r="N710" s="16"/>
      <c r="O710" s="16"/>
      <c r="P710" s="16"/>
      <c r="Q710" s="16"/>
      <c r="R710" s="16"/>
      <c r="S710" s="22"/>
      <c r="T710" s="190"/>
    </row>
    <row r="711" spans="1:20" ht="40.200000000000003" hidden="1" customHeight="1" thickBot="1">
      <c r="A711" s="58" t="str">
        <f t="shared" si="10"/>
        <v>白领03</v>
      </c>
      <c r="B711" s="29" t="s">
        <v>25</v>
      </c>
      <c r="C711" s="29" t="s">
        <v>17</v>
      </c>
      <c r="D711" s="32" t="s">
        <v>116</v>
      </c>
      <c r="E711" s="20" t="s">
        <v>134</v>
      </c>
      <c r="F711" s="20">
        <v>0.31</v>
      </c>
      <c r="G711" s="20">
        <v>0.61</v>
      </c>
      <c r="H711" s="20">
        <v>0.97</v>
      </c>
      <c r="I711" s="20">
        <v>0.1</v>
      </c>
      <c r="J711" s="20">
        <v>0.09</v>
      </c>
      <c r="K711" s="20">
        <v>2.0746000000000002</v>
      </c>
      <c r="L711" s="16"/>
      <c r="M711" s="16"/>
      <c r="N711" s="16"/>
      <c r="O711" s="16"/>
      <c r="P711" s="16"/>
      <c r="Q711" s="16"/>
      <c r="R711" s="16"/>
      <c r="S711" s="22"/>
      <c r="T711" s="190"/>
    </row>
    <row r="712" spans="1:20" ht="40.200000000000003" hidden="1" customHeight="1" thickBot="1">
      <c r="A712" s="58" t="str">
        <f t="shared" si="10"/>
        <v>BL2</v>
      </c>
      <c r="B712" s="29" t="s">
        <v>25</v>
      </c>
      <c r="C712" s="29" t="s">
        <v>17</v>
      </c>
      <c r="D712" s="32" t="s">
        <v>116</v>
      </c>
      <c r="E712" s="20" t="s">
        <v>135</v>
      </c>
      <c r="F712" s="20">
        <v>0.31</v>
      </c>
      <c r="G712" s="20">
        <v>0.49</v>
      </c>
      <c r="H712" s="20">
        <v>1.05</v>
      </c>
      <c r="I712" s="20">
        <v>0.1</v>
      </c>
      <c r="J712" s="20">
        <v>7.0000000000000007E-2</v>
      </c>
      <c r="K712" s="20">
        <v>2.0137999999999998</v>
      </c>
      <c r="L712" s="16"/>
      <c r="M712" s="16"/>
      <c r="N712" s="16"/>
      <c r="O712" s="16"/>
      <c r="P712" s="16"/>
      <c r="Q712" s="16"/>
      <c r="R712" s="16"/>
      <c r="S712" s="22"/>
      <c r="T712" s="190"/>
    </row>
    <row r="713" spans="1:20" ht="40.200000000000003" hidden="1" customHeight="1" thickBot="1">
      <c r="A713" s="58" t="str">
        <f t="shared" si="10"/>
        <v>白棋1</v>
      </c>
      <c r="B713" s="29" t="s">
        <v>25</v>
      </c>
      <c r="C713" s="29" t="s">
        <v>17</v>
      </c>
      <c r="D713" s="32" t="s">
        <v>116</v>
      </c>
      <c r="E713" s="20" t="s">
        <v>136</v>
      </c>
      <c r="F713" s="20">
        <v>0.31</v>
      </c>
      <c r="G713" s="20">
        <v>0.46</v>
      </c>
      <c r="H713" s="20">
        <v>1.05</v>
      </c>
      <c r="I713" s="20">
        <v>0.1</v>
      </c>
      <c r="J713" s="20">
        <v>0.08</v>
      </c>
      <c r="K713" s="20">
        <v>1.9994000000000001</v>
      </c>
      <c r="L713" s="16"/>
      <c r="M713" s="16"/>
      <c r="N713" s="16"/>
      <c r="O713" s="16"/>
      <c r="P713" s="16"/>
      <c r="Q713" s="16"/>
      <c r="R713" s="16"/>
      <c r="S713" s="22"/>
      <c r="T713" s="190"/>
    </row>
    <row r="714" spans="1:20" ht="53.4" hidden="1" customHeight="1" thickBot="1">
      <c r="A714" s="58" t="str">
        <f t="shared" si="10"/>
        <v>白二</v>
      </c>
      <c r="B714" s="29" t="s">
        <v>25</v>
      </c>
      <c r="C714" s="29" t="s">
        <v>17</v>
      </c>
      <c r="D714" s="32" t="s">
        <v>116</v>
      </c>
      <c r="E714" s="20" t="s">
        <v>137</v>
      </c>
      <c r="F714" s="20">
        <v>0.31</v>
      </c>
      <c r="G714" s="20">
        <v>0.51</v>
      </c>
      <c r="H714" s="20">
        <v>0.97</v>
      </c>
      <c r="I714" s="20">
        <v>0.1</v>
      </c>
      <c r="J714" s="20">
        <v>0.1</v>
      </c>
      <c r="K714" s="20">
        <v>1.9810000000000001</v>
      </c>
      <c r="L714" s="16"/>
      <c r="M714" s="16"/>
      <c r="N714" s="16"/>
      <c r="O714" s="16"/>
      <c r="P714" s="16"/>
      <c r="Q714" s="16"/>
      <c r="R714" s="16"/>
      <c r="S714" s="22"/>
      <c r="T714" s="190"/>
    </row>
    <row r="715" spans="1:20" ht="27" hidden="1" customHeight="1" thickBot="1">
      <c r="A715" s="58" t="str">
        <f t="shared" si="10"/>
        <v>白领11</v>
      </c>
      <c r="B715" s="29" t="s">
        <v>25</v>
      </c>
      <c r="C715" s="29" t="s">
        <v>17</v>
      </c>
      <c r="D715" s="32" t="s">
        <v>116</v>
      </c>
      <c r="E715" s="20" t="s">
        <v>184</v>
      </c>
      <c r="F715" s="20">
        <v>0.31</v>
      </c>
      <c r="G715" s="20">
        <v>0.3</v>
      </c>
      <c r="H715" s="20">
        <v>1.05</v>
      </c>
      <c r="I715" s="20">
        <v>0.2</v>
      </c>
      <c r="J715" s="20">
        <v>0.12</v>
      </c>
      <c r="K715" s="20">
        <v>1.9735</v>
      </c>
      <c r="L715" s="16"/>
      <c r="M715" s="16"/>
      <c r="N715" s="16"/>
      <c r="O715" s="16"/>
      <c r="P715" s="16"/>
      <c r="Q715" s="16"/>
      <c r="R715" s="16"/>
      <c r="S715" s="22"/>
      <c r="T715" s="190"/>
    </row>
    <row r="716" spans="1:20" ht="27" hidden="1" customHeight="1" thickBot="1">
      <c r="A716" s="58" t="str">
        <f t="shared" si="10"/>
        <v>白领22</v>
      </c>
      <c r="B716" s="29" t="s">
        <v>25</v>
      </c>
      <c r="C716" s="29" t="s">
        <v>17</v>
      </c>
      <c r="D716" s="32" t="s">
        <v>116</v>
      </c>
      <c r="E716" s="20" t="s">
        <v>185</v>
      </c>
      <c r="F716" s="20">
        <v>0.31</v>
      </c>
      <c r="G716" s="20">
        <v>0.3</v>
      </c>
      <c r="H716" s="20">
        <v>0.97</v>
      </c>
      <c r="I716" s="20">
        <v>0.2</v>
      </c>
      <c r="J716" s="20">
        <v>0.12</v>
      </c>
      <c r="K716" s="20">
        <v>1.8905000000000001</v>
      </c>
      <c r="L716" s="16"/>
      <c r="M716" s="16"/>
      <c r="N716" s="16"/>
      <c r="O716" s="16"/>
      <c r="P716" s="16"/>
      <c r="Q716" s="16"/>
      <c r="R716" s="16"/>
      <c r="S716" s="22"/>
      <c r="T716" s="190"/>
    </row>
    <row r="717" spans="1:20" ht="53.4" hidden="1" customHeight="1" thickBot="1">
      <c r="A717" s="58" t="str">
        <f t="shared" ref="A717:A780" si="11">SUBSTITUTE(MID(E717,1,FIND("(",E717)-2)," ","")</f>
        <v>b1111</v>
      </c>
      <c r="B717" s="29" t="s">
        <v>25</v>
      </c>
      <c r="C717" s="29" t="s">
        <v>17</v>
      </c>
      <c r="D717" s="32" t="s">
        <v>116</v>
      </c>
      <c r="E717" s="20" t="s">
        <v>138</v>
      </c>
      <c r="F717" s="20">
        <v>0.31</v>
      </c>
      <c r="G717" s="20">
        <v>0.31</v>
      </c>
      <c r="H717" s="20">
        <v>1.05</v>
      </c>
      <c r="I717" s="20">
        <v>0.1</v>
      </c>
      <c r="J717" s="20">
        <v>0.1</v>
      </c>
      <c r="K717" s="20">
        <v>1.8734</v>
      </c>
      <c r="L717" s="16"/>
      <c r="M717" s="16"/>
      <c r="N717" s="16"/>
      <c r="O717" s="16"/>
      <c r="P717" s="16"/>
      <c r="Q717" s="16"/>
      <c r="R717" s="16"/>
      <c r="S717" s="22"/>
      <c r="T717" s="190"/>
    </row>
    <row r="718" spans="1:20" ht="40.200000000000003" hidden="1" customHeight="1" thickBot="1">
      <c r="A718" s="58" t="str">
        <f t="shared" si="11"/>
        <v>1白领</v>
      </c>
      <c r="B718" s="29" t="s">
        <v>25</v>
      </c>
      <c r="C718" s="29" t="s">
        <v>17</v>
      </c>
      <c r="D718" s="32" t="s">
        <v>116</v>
      </c>
      <c r="E718" s="20" t="s">
        <v>186</v>
      </c>
      <c r="F718" s="20">
        <v>0.31</v>
      </c>
      <c r="G718" s="20">
        <v>0.3</v>
      </c>
      <c r="H718" s="20">
        <v>1.05</v>
      </c>
      <c r="I718" s="20">
        <v>0.1</v>
      </c>
      <c r="J718" s="20">
        <v>0.11</v>
      </c>
      <c r="K718" s="20">
        <v>1.8653</v>
      </c>
      <c r="L718" s="16"/>
      <c r="M718" s="16"/>
      <c r="N718" s="16"/>
      <c r="O718" s="16"/>
      <c r="P718" s="16"/>
      <c r="Q718" s="16"/>
      <c r="R718" s="16"/>
      <c r="S718" s="22"/>
      <c r="T718" s="190"/>
    </row>
    <row r="719" spans="1:20" ht="40.200000000000003" hidden="1" customHeight="1" thickBot="1">
      <c r="A719" s="58" t="str">
        <f t="shared" si="11"/>
        <v>白领111</v>
      </c>
      <c r="B719" s="29" t="s">
        <v>25</v>
      </c>
      <c r="C719" s="29" t="s">
        <v>17</v>
      </c>
      <c r="D719" s="32" t="s">
        <v>116</v>
      </c>
      <c r="E719" s="20" t="s">
        <v>139</v>
      </c>
      <c r="F719" s="20">
        <v>0.31</v>
      </c>
      <c r="G719" s="20">
        <v>0.28000000000000003</v>
      </c>
      <c r="H719" s="20">
        <v>1.05</v>
      </c>
      <c r="I719" s="20">
        <v>0.1</v>
      </c>
      <c r="J719" s="20">
        <v>0.12</v>
      </c>
      <c r="K719" s="20">
        <v>1.8577999999999999</v>
      </c>
      <c r="L719" s="16"/>
      <c r="M719" s="16"/>
      <c r="N719" s="16"/>
      <c r="O719" s="16"/>
      <c r="P719" s="16"/>
      <c r="Q719" s="16"/>
      <c r="R719" s="16"/>
      <c r="S719" s="22"/>
      <c r="T719" s="190"/>
    </row>
    <row r="720" spans="1:20" ht="40.200000000000003" hidden="1" customHeight="1" thickBot="1">
      <c r="A720" s="58" t="str">
        <f t="shared" si="11"/>
        <v>乙12</v>
      </c>
      <c r="B720" s="29" t="s">
        <v>25</v>
      </c>
      <c r="C720" s="29" t="s">
        <v>17</v>
      </c>
      <c r="D720" s="32" t="s">
        <v>116</v>
      </c>
      <c r="E720" s="20" t="s">
        <v>140</v>
      </c>
      <c r="F720" s="20">
        <v>0.31</v>
      </c>
      <c r="G720" s="20">
        <v>0.33</v>
      </c>
      <c r="H720" s="20">
        <v>1.05</v>
      </c>
      <c r="I720" s="20">
        <v>0.1</v>
      </c>
      <c r="J720" s="20">
        <v>0.06</v>
      </c>
      <c r="K720" s="20">
        <v>1.85</v>
      </c>
      <c r="L720" s="16"/>
      <c r="M720" s="16"/>
      <c r="N720" s="16"/>
      <c r="O720" s="16"/>
      <c r="P720" s="16"/>
      <c r="Q720" s="16"/>
      <c r="R720" s="16"/>
      <c r="S720" s="22"/>
      <c r="T720" s="190"/>
    </row>
    <row r="721" spans="1:20" ht="53.4" hidden="1" customHeight="1" thickBot="1">
      <c r="A721" s="58" t="str">
        <f t="shared" si="11"/>
        <v>b1121</v>
      </c>
      <c r="B721" s="29" t="s">
        <v>25</v>
      </c>
      <c r="C721" s="29" t="s">
        <v>17</v>
      </c>
      <c r="D721" s="32" t="s">
        <v>116</v>
      </c>
      <c r="E721" s="20" t="s">
        <v>141</v>
      </c>
      <c r="F721" s="20">
        <v>0.31</v>
      </c>
      <c r="G721" s="20">
        <v>0.31</v>
      </c>
      <c r="H721" s="20">
        <v>1.05</v>
      </c>
      <c r="I721" s="20">
        <v>0.1</v>
      </c>
      <c r="J721" s="20">
        <v>7.0000000000000007E-2</v>
      </c>
      <c r="K721" s="20">
        <v>1.8408</v>
      </c>
      <c r="L721" s="16"/>
      <c r="M721" s="16"/>
      <c r="N721" s="16"/>
      <c r="O721" s="16"/>
      <c r="P721" s="16"/>
      <c r="Q721" s="16"/>
      <c r="R721" s="16"/>
      <c r="S721" s="22"/>
      <c r="T721" s="190"/>
    </row>
    <row r="722" spans="1:20" ht="40.200000000000003" hidden="1" customHeight="1" thickBot="1">
      <c r="A722" s="58" t="str">
        <f t="shared" si="11"/>
        <v>bb2</v>
      </c>
      <c r="B722" s="29" t="s">
        <v>25</v>
      </c>
      <c r="C722" s="29" t="s">
        <v>17</v>
      </c>
      <c r="D722" s="32" t="s">
        <v>116</v>
      </c>
      <c r="E722" s="20" t="s">
        <v>142</v>
      </c>
      <c r="F722" s="20">
        <v>0.31</v>
      </c>
      <c r="G722" s="20">
        <v>0.36</v>
      </c>
      <c r="H722" s="20">
        <v>0.97</v>
      </c>
      <c r="I722" s="20">
        <v>0.1</v>
      </c>
      <c r="J722" s="20">
        <v>0.09</v>
      </c>
      <c r="K722" s="20">
        <v>1.829</v>
      </c>
      <c r="L722" s="16"/>
      <c r="M722" s="16"/>
      <c r="N722" s="16"/>
      <c r="O722" s="16"/>
      <c r="P722" s="16"/>
      <c r="Q722" s="16"/>
      <c r="R722" s="16"/>
      <c r="S722" s="22"/>
      <c r="T722" s="190"/>
    </row>
    <row r="723" spans="1:20" ht="27" hidden="1" customHeight="1" thickBot="1">
      <c r="A723" s="58" t="str">
        <f t="shared" si="11"/>
        <v>白领A1</v>
      </c>
      <c r="B723" s="29" t="s">
        <v>25</v>
      </c>
      <c r="C723" s="29" t="s">
        <v>17</v>
      </c>
      <c r="D723" s="32" t="s">
        <v>116</v>
      </c>
      <c r="E723" s="20" t="s">
        <v>187</v>
      </c>
      <c r="F723" s="20">
        <v>0.32</v>
      </c>
      <c r="G723" s="20">
        <v>0.17</v>
      </c>
      <c r="H723" s="20">
        <v>1.05</v>
      </c>
      <c r="I723" s="20">
        <v>0.1</v>
      </c>
      <c r="J723" s="20">
        <v>0.15</v>
      </c>
      <c r="K723" s="20">
        <v>1.7835000000000001</v>
      </c>
      <c r="L723" s="16"/>
      <c r="M723" s="16"/>
      <c r="N723" s="16"/>
      <c r="O723" s="16"/>
      <c r="P723" s="16"/>
      <c r="Q723" s="16"/>
      <c r="R723" s="16"/>
      <c r="S723" s="22"/>
      <c r="T723" s="190"/>
    </row>
    <row r="724" spans="1:20" ht="53.4" hidden="1" customHeight="1" thickBot="1">
      <c r="A724" s="58" t="str">
        <f t="shared" si="11"/>
        <v>b113</v>
      </c>
      <c r="B724" s="29" t="s">
        <v>25</v>
      </c>
      <c r="C724" s="29" t="s">
        <v>17</v>
      </c>
      <c r="D724" s="32" t="s">
        <v>116</v>
      </c>
      <c r="E724" s="20" t="s">
        <v>143</v>
      </c>
      <c r="F724" s="20">
        <v>0.31</v>
      </c>
      <c r="G724" s="20">
        <v>0.31</v>
      </c>
      <c r="H724" s="20">
        <v>0.97</v>
      </c>
      <c r="I724" s="20">
        <v>0.1</v>
      </c>
      <c r="J724" s="20">
        <v>7.0000000000000007E-2</v>
      </c>
      <c r="K724" s="20">
        <v>1.7601</v>
      </c>
      <c r="L724" s="16"/>
      <c r="M724" s="16"/>
      <c r="N724" s="16"/>
      <c r="O724" s="16"/>
      <c r="P724" s="16"/>
      <c r="Q724" s="16"/>
      <c r="R724" s="16"/>
      <c r="S724" s="22"/>
      <c r="T724" s="190"/>
    </row>
    <row r="725" spans="1:20" ht="40.200000000000003" hidden="1" customHeight="1" thickBot="1">
      <c r="A725" s="58" t="str">
        <f t="shared" si="11"/>
        <v>2blbl</v>
      </c>
      <c r="B725" s="29" t="s">
        <v>25</v>
      </c>
      <c r="C725" s="29" t="s">
        <v>17</v>
      </c>
      <c r="D725" s="32" t="s">
        <v>116</v>
      </c>
      <c r="E725" s="20" t="s">
        <v>188</v>
      </c>
      <c r="F725" s="20">
        <v>0.31</v>
      </c>
      <c r="G725" s="20">
        <v>0.26</v>
      </c>
      <c r="H725" s="20">
        <v>1.05</v>
      </c>
      <c r="I725" s="20">
        <v>0.1</v>
      </c>
      <c r="J725" s="20">
        <v>0.04</v>
      </c>
      <c r="K725" s="20">
        <v>1.7563</v>
      </c>
      <c r="L725" s="16"/>
      <c r="M725" s="16"/>
      <c r="N725" s="16"/>
      <c r="O725" s="16"/>
      <c r="P725" s="16"/>
      <c r="Q725" s="16"/>
      <c r="R725" s="16"/>
      <c r="S725" s="22"/>
      <c r="T725" s="190"/>
    </row>
    <row r="726" spans="1:20" ht="27" hidden="1" customHeight="1" thickBot="1">
      <c r="A726" s="58" t="str">
        <f t="shared" si="11"/>
        <v>bl3</v>
      </c>
      <c r="B726" s="29" t="s">
        <v>25</v>
      </c>
      <c r="C726" s="29" t="s">
        <v>17</v>
      </c>
      <c r="D726" s="32" t="s">
        <v>116</v>
      </c>
      <c r="E726" s="20" t="s">
        <v>189</v>
      </c>
      <c r="F726" s="20">
        <v>0.31</v>
      </c>
      <c r="G726" s="20">
        <v>0.3</v>
      </c>
      <c r="H726" s="20">
        <v>0.97</v>
      </c>
      <c r="I726" s="20">
        <v>0.1</v>
      </c>
      <c r="J726" s="20">
        <v>0.08</v>
      </c>
      <c r="K726" s="20">
        <v>1.7523</v>
      </c>
      <c r="L726" s="16"/>
      <c r="M726" s="16"/>
      <c r="N726" s="16"/>
      <c r="O726" s="16"/>
      <c r="P726" s="16"/>
      <c r="Q726" s="16"/>
      <c r="R726" s="16"/>
      <c r="S726" s="22"/>
      <c r="T726" s="190"/>
    </row>
    <row r="727" spans="1:20" ht="40.200000000000003" hidden="1" customHeight="1" thickBot="1">
      <c r="A727" s="58" t="str">
        <f t="shared" si="11"/>
        <v>白领333</v>
      </c>
      <c r="B727" s="29" t="s">
        <v>25</v>
      </c>
      <c r="C727" s="29" t="s">
        <v>17</v>
      </c>
      <c r="D727" s="32" t="s">
        <v>116</v>
      </c>
      <c r="E727" s="20" t="s">
        <v>144</v>
      </c>
      <c r="F727" s="20">
        <v>0.31</v>
      </c>
      <c r="G727" s="20">
        <v>0.28000000000000003</v>
      </c>
      <c r="H727" s="20">
        <v>0.97</v>
      </c>
      <c r="I727" s="20">
        <v>0.1</v>
      </c>
      <c r="J727" s="20">
        <v>7.0000000000000007E-2</v>
      </c>
      <c r="K727" s="20">
        <v>1.7202999999999999</v>
      </c>
      <c r="L727" s="16"/>
      <c r="M727" s="16"/>
      <c r="N727" s="16"/>
      <c r="O727" s="16"/>
      <c r="P727" s="16"/>
      <c r="Q727" s="16"/>
      <c r="R727" s="16"/>
      <c r="S727" s="22"/>
      <c r="T727" s="190"/>
    </row>
    <row r="728" spans="1:20" ht="53.4" hidden="1" customHeight="1" thickBot="1">
      <c r="A728" s="58" t="str">
        <f t="shared" si="11"/>
        <v>BLLL1</v>
      </c>
      <c r="B728" s="29" t="s">
        <v>25</v>
      </c>
      <c r="C728" s="29" t="s">
        <v>17</v>
      </c>
      <c r="D728" s="32" t="s">
        <v>116</v>
      </c>
      <c r="E728" s="20" t="s">
        <v>190</v>
      </c>
      <c r="F728" s="20">
        <v>0.31</v>
      </c>
      <c r="G728" s="20">
        <v>0.1</v>
      </c>
      <c r="H728" s="20">
        <v>1.05</v>
      </c>
      <c r="I728" s="20">
        <v>0.1</v>
      </c>
      <c r="J728" s="20">
        <v>0.13</v>
      </c>
      <c r="K728" s="20">
        <v>1.6835</v>
      </c>
      <c r="L728" s="16"/>
      <c r="M728" s="16"/>
      <c r="N728" s="16"/>
      <c r="O728" s="16"/>
      <c r="P728" s="16"/>
      <c r="Q728" s="16"/>
      <c r="R728" s="16"/>
      <c r="S728" s="22"/>
      <c r="T728" s="190"/>
    </row>
    <row r="729" spans="1:20" ht="53.4" hidden="1" customHeight="1" thickBot="1">
      <c r="A729" s="58" t="str">
        <f t="shared" si="11"/>
        <v>白一</v>
      </c>
      <c r="B729" s="29" t="s">
        <v>25</v>
      </c>
      <c r="C729" s="29" t="s">
        <v>17</v>
      </c>
      <c r="D729" s="32" t="s">
        <v>116</v>
      </c>
      <c r="E729" s="20" t="s">
        <v>145</v>
      </c>
      <c r="F729" s="20">
        <v>0.31</v>
      </c>
      <c r="G729" s="20">
        <v>0.1</v>
      </c>
      <c r="H729" s="20">
        <v>1.05</v>
      </c>
      <c r="I729" s="20">
        <v>0.1</v>
      </c>
      <c r="J729" s="20">
        <v>0.08</v>
      </c>
      <c r="K729" s="20">
        <v>1.6368</v>
      </c>
      <c r="L729" s="16"/>
      <c r="M729" s="16"/>
      <c r="N729" s="16"/>
      <c r="O729" s="16"/>
      <c r="P729" s="16"/>
      <c r="Q729" s="16"/>
      <c r="R729" s="16"/>
      <c r="S729" s="22"/>
      <c r="T729" s="190"/>
    </row>
    <row r="730" spans="1:20" ht="40.200000000000003" hidden="1" customHeight="1" thickBot="1">
      <c r="A730" s="58" t="str">
        <f t="shared" si="11"/>
        <v>2白</v>
      </c>
      <c r="B730" s="29" t="s">
        <v>25</v>
      </c>
      <c r="C730" s="29" t="s">
        <v>17</v>
      </c>
      <c r="D730" s="32" t="s">
        <v>116</v>
      </c>
      <c r="E730" s="20" t="s">
        <v>191</v>
      </c>
      <c r="F730" s="20">
        <v>0.31</v>
      </c>
      <c r="G730" s="20">
        <v>0</v>
      </c>
      <c r="H730" s="20">
        <v>1.05</v>
      </c>
      <c r="I730" s="20">
        <v>0.1</v>
      </c>
      <c r="J730" s="20">
        <v>0.1</v>
      </c>
      <c r="K730" s="20">
        <v>1.5631999999999999</v>
      </c>
      <c r="L730" s="16"/>
      <c r="M730" s="16"/>
      <c r="N730" s="16"/>
      <c r="O730" s="16"/>
      <c r="P730" s="16"/>
      <c r="Q730" s="16"/>
      <c r="R730" s="16"/>
      <c r="S730" s="22"/>
      <c r="T730" s="190"/>
    </row>
    <row r="731" spans="1:20" ht="40.200000000000003" hidden="1" customHeight="1" thickBot="1">
      <c r="A731" s="58" t="str">
        <f t="shared" si="11"/>
        <v>1白</v>
      </c>
      <c r="B731" s="29" t="s">
        <v>25</v>
      </c>
      <c r="C731" s="29" t="s">
        <v>17</v>
      </c>
      <c r="D731" s="32" t="s">
        <v>116</v>
      </c>
      <c r="E731" s="20" t="s">
        <v>192</v>
      </c>
      <c r="F731" s="20">
        <v>0.31</v>
      </c>
      <c r="G731" s="20">
        <v>0</v>
      </c>
      <c r="H731" s="20">
        <v>1.05</v>
      </c>
      <c r="I731" s="20">
        <v>0.1</v>
      </c>
      <c r="J731" s="20">
        <v>0.1</v>
      </c>
      <c r="K731" s="20">
        <v>1.5567</v>
      </c>
      <c r="L731" s="16"/>
      <c r="M731" s="16"/>
      <c r="N731" s="16"/>
      <c r="O731" s="16"/>
      <c r="P731" s="16"/>
      <c r="Q731" s="16"/>
      <c r="R731" s="16"/>
      <c r="S731" s="22"/>
      <c r="T731" s="190"/>
    </row>
    <row r="732" spans="1:20" ht="53.4" hidden="1" customHeight="1" thickBot="1">
      <c r="A732" s="58" t="str">
        <f t="shared" si="11"/>
        <v>bbb2</v>
      </c>
      <c r="B732" s="29" t="s">
        <v>25</v>
      </c>
      <c r="C732" s="29" t="s">
        <v>17</v>
      </c>
      <c r="D732" s="32" t="s">
        <v>116</v>
      </c>
      <c r="E732" s="20" t="s">
        <v>147</v>
      </c>
      <c r="F732" s="20">
        <v>0.31</v>
      </c>
      <c r="G732" s="20">
        <v>0</v>
      </c>
      <c r="H732" s="20">
        <v>1.05</v>
      </c>
      <c r="I732" s="20">
        <v>0.1</v>
      </c>
      <c r="J732" s="20">
        <v>0.08</v>
      </c>
      <c r="K732" s="20">
        <v>1.5418000000000001</v>
      </c>
      <c r="L732" s="16"/>
      <c r="M732" s="16"/>
      <c r="N732" s="16"/>
      <c r="O732" s="16"/>
      <c r="P732" s="16"/>
      <c r="Q732" s="16"/>
      <c r="R732" s="16"/>
      <c r="S732" s="22"/>
      <c r="T732" s="190"/>
    </row>
    <row r="733" spans="1:20" ht="53.4" hidden="1" customHeight="1" thickBot="1">
      <c r="A733" s="58" t="str">
        <f t="shared" si="11"/>
        <v>BLLL2</v>
      </c>
      <c r="B733" s="29" t="s">
        <v>25</v>
      </c>
      <c r="C733" s="29" t="s">
        <v>17</v>
      </c>
      <c r="D733" s="32" t="s">
        <v>116</v>
      </c>
      <c r="E733" s="20" t="s">
        <v>193</v>
      </c>
      <c r="F733" s="20">
        <v>0.31</v>
      </c>
      <c r="G733" s="20">
        <v>0</v>
      </c>
      <c r="H733" s="20">
        <v>1.05</v>
      </c>
      <c r="I733" s="20">
        <v>0.1</v>
      </c>
      <c r="J733" s="20">
        <v>0.08</v>
      </c>
      <c r="K733" s="20">
        <v>1.538</v>
      </c>
      <c r="L733" s="16"/>
      <c r="M733" s="16"/>
      <c r="N733" s="16"/>
      <c r="O733" s="16"/>
      <c r="P733" s="16"/>
      <c r="Q733" s="16"/>
      <c r="R733" s="16"/>
      <c r="S733" s="22"/>
      <c r="T733" s="190"/>
    </row>
    <row r="734" spans="1:20" ht="27" hidden="1" customHeight="1" thickBot="1">
      <c r="A734" s="58" t="str">
        <f t="shared" si="11"/>
        <v>白领B</v>
      </c>
      <c r="B734" s="29" t="s">
        <v>25</v>
      </c>
      <c r="C734" s="29" t="s">
        <v>17</v>
      </c>
      <c r="D734" s="32" t="s">
        <v>116</v>
      </c>
      <c r="E734" s="20" t="s">
        <v>194</v>
      </c>
      <c r="F734" s="20">
        <v>0.31</v>
      </c>
      <c r="G734" s="20">
        <v>0</v>
      </c>
      <c r="H734" s="20">
        <v>1.05</v>
      </c>
      <c r="I734" s="20">
        <v>0.1</v>
      </c>
      <c r="J734" s="20">
        <v>7.0000000000000007E-2</v>
      </c>
      <c r="K734" s="20">
        <v>1.5290999999999999</v>
      </c>
      <c r="L734" s="16"/>
      <c r="M734" s="16"/>
      <c r="N734" s="16"/>
      <c r="O734" s="16"/>
      <c r="P734" s="16"/>
      <c r="Q734" s="16"/>
      <c r="R734" s="16"/>
      <c r="S734" s="22"/>
      <c r="T734" s="190"/>
    </row>
    <row r="735" spans="1:20" ht="40.200000000000003" hidden="1" customHeight="1" thickBot="1">
      <c r="A735" s="58" t="str">
        <f t="shared" si="11"/>
        <v>22领白</v>
      </c>
      <c r="B735" s="29" t="s">
        <v>25</v>
      </c>
      <c r="C735" s="29" t="s">
        <v>17</v>
      </c>
      <c r="D735" s="32" t="s">
        <v>116</v>
      </c>
      <c r="E735" s="20" t="s">
        <v>148</v>
      </c>
      <c r="F735" s="20">
        <v>0.31</v>
      </c>
      <c r="G735" s="20">
        <v>0</v>
      </c>
      <c r="H735" s="20">
        <v>1.05</v>
      </c>
      <c r="I735" s="20">
        <v>0.1</v>
      </c>
      <c r="J735" s="20">
        <v>7.0000000000000007E-2</v>
      </c>
      <c r="K735" s="20">
        <v>1.5243</v>
      </c>
      <c r="L735" s="16"/>
      <c r="M735" s="16"/>
      <c r="N735" s="16"/>
      <c r="O735" s="16"/>
      <c r="P735" s="16"/>
      <c r="Q735" s="16"/>
      <c r="R735" s="16"/>
      <c r="S735" s="22"/>
      <c r="T735" s="190"/>
    </row>
    <row r="736" spans="1:20" ht="40.200000000000003" hidden="1" thickBot="1">
      <c r="A736" s="58" t="str">
        <f t="shared" si="11"/>
        <v>白兰2</v>
      </c>
      <c r="B736" s="29" t="s">
        <v>25</v>
      </c>
      <c r="C736" s="29" t="s">
        <v>17</v>
      </c>
      <c r="D736" s="32" t="s">
        <v>116</v>
      </c>
      <c r="E736" s="21" t="s">
        <v>149</v>
      </c>
      <c r="F736" s="20">
        <v>0.31</v>
      </c>
      <c r="G736" s="20">
        <v>0</v>
      </c>
      <c r="H736" s="20">
        <v>1.05</v>
      </c>
      <c r="I736" s="20">
        <v>0.1</v>
      </c>
      <c r="J736" s="20">
        <v>0.06</v>
      </c>
      <c r="K736" s="20">
        <v>1.5224</v>
      </c>
      <c r="L736" s="16"/>
      <c r="M736" s="16"/>
      <c r="N736" s="16"/>
      <c r="O736" s="16"/>
      <c r="P736" s="16"/>
      <c r="Q736" s="16"/>
      <c r="R736" s="16"/>
      <c r="S736" s="22"/>
      <c r="T736" s="190"/>
    </row>
    <row r="737" spans="1:20" ht="40.200000000000003" hidden="1" customHeight="1" thickBot="1">
      <c r="A737" s="58" t="str">
        <f t="shared" si="11"/>
        <v>BL3a</v>
      </c>
      <c r="B737" s="29" t="s">
        <v>25</v>
      </c>
      <c r="C737" s="29" t="s">
        <v>17</v>
      </c>
      <c r="D737" s="32" t="s">
        <v>116</v>
      </c>
      <c r="E737" s="20" t="s">
        <v>150</v>
      </c>
      <c r="F737" s="20">
        <v>0.31</v>
      </c>
      <c r="G737" s="20">
        <v>0.08</v>
      </c>
      <c r="H737" s="20">
        <v>0.97</v>
      </c>
      <c r="I737" s="20">
        <v>0.1</v>
      </c>
      <c r="J737" s="20">
        <v>7.0000000000000007E-2</v>
      </c>
      <c r="K737" s="20">
        <v>1.5213000000000001</v>
      </c>
      <c r="L737" s="16"/>
      <c r="M737" s="16"/>
      <c r="N737" s="16"/>
      <c r="O737" s="16"/>
      <c r="P737" s="16"/>
      <c r="Q737" s="16"/>
      <c r="R737" s="16"/>
      <c r="S737" s="22"/>
      <c r="T737" s="190"/>
    </row>
    <row r="738" spans="1:20" ht="53.4" hidden="1" customHeight="1" thickBot="1">
      <c r="A738" s="58" t="str">
        <f t="shared" si="11"/>
        <v>bbb3</v>
      </c>
      <c r="B738" s="29" t="s">
        <v>25</v>
      </c>
      <c r="C738" s="29" t="s">
        <v>17</v>
      </c>
      <c r="D738" s="32" t="s">
        <v>116</v>
      </c>
      <c r="E738" s="20" t="s">
        <v>152</v>
      </c>
      <c r="F738" s="20">
        <v>0.31</v>
      </c>
      <c r="G738" s="20">
        <v>0</v>
      </c>
      <c r="H738" s="20">
        <v>0.97</v>
      </c>
      <c r="I738" s="20">
        <v>0.1</v>
      </c>
      <c r="J738" s="20">
        <v>0.08</v>
      </c>
      <c r="K738" s="20">
        <v>1.4550000000000001</v>
      </c>
      <c r="L738" s="16"/>
      <c r="M738" s="16"/>
      <c r="N738" s="16"/>
      <c r="O738" s="16"/>
      <c r="P738" s="16"/>
      <c r="Q738" s="16"/>
      <c r="R738" s="16"/>
      <c r="S738" s="22"/>
      <c r="T738" s="190"/>
    </row>
    <row r="739" spans="1:20" ht="40.200000000000003" hidden="1" thickBot="1">
      <c r="A739" s="58" t="str">
        <f t="shared" si="11"/>
        <v>白兰3</v>
      </c>
      <c r="B739" s="29" t="s">
        <v>25</v>
      </c>
      <c r="C739" s="29" t="s">
        <v>17</v>
      </c>
      <c r="D739" s="32" t="s">
        <v>116</v>
      </c>
      <c r="E739" s="21" t="s">
        <v>153</v>
      </c>
      <c r="F739" s="20">
        <v>0.31</v>
      </c>
      <c r="G739" s="20">
        <v>0</v>
      </c>
      <c r="H739" s="20">
        <v>0.97</v>
      </c>
      <c r="I739" s="20">
        <v>0.1</v>
      </c>
      <c r="J739" s="20">
        <v>0.06</v>
      </c>
      <c r="K739" s="20">
        <v>1.4356</v>
      </c>
      <c r="L739" s="16"/>
      <c r="M739" s="16"/>
      <c r="N739" s="16"/>
      <c r="O739" s="16"/>
      <c r="P739" s="16"/>
      <c r="Q739" s="16"/>
      <c r="R739" s="16"/>
      <c r="S739" s="22"/>
      <c r="T739" s="190"/>
    </row>
    <row r="740" spans="1:20" ht="40.200000000000003" hidden="1" customHeight="1" thickBot="1">
      <c r="A740" s="58" t="str">
        <f t="shared" si="11"/>
        <v>白白3</v>
      </c>
      <c r="B740" s="29" t="s">
        <v>25</v>
      </c>
      <c r="C740" s="29" t="s">
        <v>17</v>
      </c>
      <c r="D740" s="32" t="s">
        <v>116</v>
      </c>
      <c r="E740" s="20" t="s">
        <v>154</v>
      </c>
      <c r="F740" s="20">
        <v>0.31</v>
      </c>
      <c r="G740" s="20">
        <v>0.69</v>
      </c>
      <c r="H740" s="20">
        <v>0.24</v>
      </c>
      <c r="I740" s="20">
        <v>0.1</v>
      </c>
      <c r="J740" s="20">
        <v>0.06</v>
      </c>
      <c r="K740" s="20">
        <v>1.4044000000000001</v>
      </c>
      <c r="L740" s="16"/>
      <c r="M740" s="16"/>
      <c r="N740" s="16"/>
      <c r="O740" s="16"/>
      <c r="P740" s="16"/>
      <c r="Q740" s="16"/>
      <c r="R740" s="16"/>
      <c r="S740" s="22"/>
      <c r="T740" s="190"/>
    </row>
    <row r="741" spans="1:20" ht="40.200000000000003" hidden="1" customHeight="1" thickBot="1">
      <c r="A741" s="58" t="str">
        <f t="shared" si="11"/>
        <v>1商</v>
      </c>
      <c r="B741" s="29" t="s">
        <v>25</v>
      </c>
      <c r="C741" s="29" t="s">
        <v>17</v>
      </c>
      <c r="D741" s="32" t="s">
        <v>155</v>
      </c>
      <c r="E741" s="20" t="s">
        <v>195</v>
      </c>
      <c r="F741" s="20">
        <v>0.28000000000000003</v>
      </c>
      <c r="G741" s="20">
        <v>0.31</v>
      </c>
      <c r="H741" s="20">
        <v>3.72</v>
      </c>
      <c r="I741" s="20">
        <v>0.26</v>
      </c>
      <c r="J741" s="20">
        <v>0.23</v>
      </c>
      <c r="K741" s="20">
        <v>4.8002000000000002</v>
      </c>
      <c r="L741" s="16"/>
      <c r="M741" s="16"/>
      <c r="N741" s="16"/>
      <c r="O741" s="16"/>
      <c r="P741" s="16"/>
      <c r="Q741" s="16"/>
      <c r="R741" s="16"/>
      <c r="S741" s="22"/>
      <c r="T741" s="190"/>
    </row>
    <row r="742" spans="1:20" ht="27" hidden="1" customHeight="1" thickBot="1">
      <c r="A742" s="58" t="str">
        <f t="shared" si="11"/>
        <v>S2</v>
      </c>
      <c r="B742" s="29" t="s">
        <v>25</v>
      </c>
      <c r="C742" s="29" t="s">
        <v>17</v>
      </c>
      <c r="D742" s="32" t="s">
        <v>155</v>
      </c>
      <c r="E742" s="20" t="s">
        <v>156</v>
      </c>
      <c r="F742" s="20">
        <v>0.28000000000000003</v>
      </c>
      <c r="G742" s="20">
        <v>0.28999999999999998</v>
      </c>
      <c r="H742" s="20">
        <v>3.72</v>
      </c>
      <c r="I742" s="20">
        <v>0.26</v>
      </c>
      <c r="J742" s="20">
        <v>0.19</v>
      </c>
      <c r="K742" s="20">
        <v>4.7355</v>
      </c>
      <c r="L742" s="16"/>
      <c r="M742" s="16"/>
      <c r="N742" s="16"/>
      <c r="O742" s="16"/>
      <c r="P742" s="16"/>
      <c r="Q742" s="16"/>
      <c r="R742" s="16"/>
      <c r="S742" s="22"/>
      <c r="T742" s="190"/>
    </row>
    <row r="743" spans="1:20" ht="40.200000000000003" hidden="1" customHeight="1" thickBot="1">
      <c r="A743" s="58" t="str">
        <f t="shared" si="11"/>
        <v>商琴2</v>
      </c>
      <c r="B743" s="29" t="s">
        <v>25</v>
      </c>
      <c r="C743" s="29" t="s">
        <v>17</v>
      </c>
      <c r="D743" s="32" t="s">
        <v>155</v>
      </c>
      <c r="E743" s="20" t="s">
        <v>157</v>
      </c>
      <c r="F743" s="20">
        <v>0.28000000000000003</v>
      </c>
      <c r="G743" s="20">
        <v>0.69</v>
      </c>
      <c r="H743" s="20">
        <v>2.98</v>
      </c>
      <c r="I743" s="20">
        <v>0.26</v>
      </c>
      <c r="J743" s="20">
        <v>0.17</v>
      </c>
      <c r="K743" s="20">
        <v>4.3765000000000001</v>
      </c>
      <c r="L743" s="16"/>
      <c r="M743" s="16"/>
      <c r="N743" s="16"/>
      <c r="O743" s="16"/>
      <c r="P743" s="16"/>
      <c r="Q743" s="16"/>
      <c r="R743" s="16"/>
      <c r="S743" s="22"/>
      <c r="T743" s="190"/>
    </row>
    <row r="744" spans="1:20" ht="27" hidden="1" customHeight="1" thickBot="1">
      <c r="A744" s="58" t="str">
        <f t="shared" si="11"/>
        <v>商务22</v>
      </c>
      <c r="B744" s="29" t="s">
        <v>25</v>
      </c>
      <c r="C744" s="29" t="s">
        <v>17</v>
      </c>
      <c r="D744" s="32" t="s">
        <v>155</v>
      </c>
      <c r="E744" s="20" t="s">
        <v>196</v>
      </c>
      <c r="F744" s="20">
        <v>0.28000000000000003</v>
      </c>
      <c r="G744" s="20">
        <v>0.12</v>
      </c>
      <c r="H744" s="20">
        <v>2.98</v>
      </c>
      <c r="I744" s="20">
        <v>0.51</v>
      </c>
      <c r="J744" s="20">
        <v>0.2</v>
      </c>
      <c r="K744" s="20">
        <v>4.0880999999999998</v>
      </c>
      <c r="L744" s="16"/>
      <c r="M744" s="16"/>
      <c r="N744" s="16"/>
      <c r="O744" s="16"/>
      <c r="P744" s="16"/>
      <c r="Q744" s="16"/>
      <c r="R744" s="16"/>
      <c r="S744" s="22"/>
      <c r="T744" s="190"/>
    </row>
    <row r="745" spans="1:20" ht="27" hidden="1" customHeight="1" thickBot="1">
      <c r="A745" s="58" t="str">
        <f t="shared" si="11"/>
        <v>22312</v>
      </c>
      <c r="B745" s="29" t="s">
        <v>25</v>
      </c>
      <c r="C745" s="29" t="s">
        <v>17</v>
      </c>
      <c r="D745" s="32" t="s">
        <v>155</v>
      </c>
      <c r="E745" s="20" t="s">
        <v>165</v>
      </c>
      <c r="F745" s="20">
        <v>0.28000000000000003</v>
      </c>
      <c r="G745" s="20">
        <v>1.72</v>
      </c>
      <c r="H745" s="20">
        <v>1.34</v>
      </c>
      <c r="I745" s="20">
        <v>0.51</v>
      </c>
      <c r="J745" s="20">
        <v>0.15</v>
      </c>
      <c r="K745" s="20">
        <v>4.0137999999999998</v>
      </c>
      <c r="L745" s="16"/>
      <c r="M745" s="16"/>
      <c r="N745" s="16"/>
      <c r="O745" s="16"/>
      <c r="P745" s="16"/>
      <c r="Q745" s="16"/>
      <c r="R745" s="16"/>
      <c r="S745" s="22"/>
      <c r="T745" s="190"/>
    </row>
    <row r="746" spans="1:20" ht="40.200000000000003" hidden="1" customHeight="1" thickBot="1">
      <c r="A746" s="58" t="str">
        <f t="shared" si="11"/>
        <v>商物1</v>
      </c>
      <c r="B746" s="29" t="s">
        <v>25</v>
      </c>
      <c r="C746" s="29" t="s">
        <v>17</v>
      </c>
      <c r="D746" s="32" t="s">
        <v>155</v>
      </c>
      <c r="E746" s="20" t="s">
        <v>158</v>
      </c>
      <c r="F746" s="20">
        <v>0.28000000000000003</v>
      </c>
      <c r="G746" s="20">
        <v>0.44</v>
      </c>
      <c r="H746" s="20">
        <v>2.98</v>
      </c>
      <c r="I746" s="20">
        <v>0.26</v>
      </c>
      <c r="J746" s="20">
        <v>0.06</v>
      </c>
      <c r="K746" s="20">
        <v>4.0122</v>
      </c>
      <c r="L746" s="16"/>
      <c r="M746" s="16"/>
      <c r="N746" s="16"/>
      <c r="O746" s="16"/>
      <c r="P746" s="16"/>
      <c r="Q746" s="16"/>
      <c r="R746" s="16"/>
      <c r="S746" s="22"/>
      <c r="T746" s="190"/>
    </row>
    <row r="747" spans="1:20" ht="40.200000000000003" hidden="1" customHeight="1" thickBot="1">
      <c r="A747" s="58" t="str">
        <f t="shared" si="11"/>
        <v>ss2</v>
      </c>
      <c r="B747" s="29" t="s">
        <v>25</v>
      </c>
      <c r="C747" s="29" t="s">
        <v>17</v>
      </c>
      <c r="D747" s="32" t="s">
        <v>155</v>
      </c>
      <c r="E747" s="20" t="s">
        <v>159</v>
      </c>
      <c r="F747" s="20">
        <v>0.28000000000000003</v>
      </c>
      <c r="G747" s="20">
        <v>0.28999999999999998</v>
      </c>
      <c r="H747" s="20">
        <v>2.98</v>
      </c>
      <c r="I747" s="20">
        <v>0.26</v>
      </c>
      <c r="J747" s="20">
        <v>0.13</v>
      </c>
      <c r="K747" s="20">
        <v>3.9390000000000001</v>
      </c>
      <c r="L747" s="16"/>
      <c r="M747" s="16"/>
      <c r="N747" s="16"/>
      <c r="O747" s="16"/>
      <c r="P747" s="16"/>
      <c r="Q747" s="16"/>
      <c r="R747" s="16"/>
      <c r="S747" s="22"/>
      <c r="T747" s="190"/>
    </row>
    <row r="748" spans="1:20" ht="53.4" hidden="1" customHeight="1" thickBot="1">
      <c r="A748" s="58" t="str">
        <f t="shared" si="11"/>
        <v>SWWW2</v>
      </c>
      <c r="B748" s="29" t="s">
        <v>25</v>
      </c>
      <c r="C748" s="29" t="s">
        <v>17</v>
      </c>
      <c r="D748" s="32" t="s">
        <v>155</v>
      </c>
      <c r="E748" s="20" t="s">
        <v>197</v>
      </c>
      <c r="F748" s="20">
        <v>0.28000000000000003</v>
      </c>
      <c r="G748" s="20">
        <v>0.22</v>
      </c>
      <c r="H748" s="20">
        <v>2.98</v>
      </c>
      <c r="I748" s="20">
        <v>0.26</v>
      </c>
      <c r="J748" s="20">
        <v>0.19</v>
      </c>
      <c r="K748" s="20">
        <v>3.9274</v>
      </c>
      <c r="L748" s="16"/>
      <c r="M748" s="16"/>
      <c r="N748" s="16"/>
      <c r="O748" s="16"/>
      <c r="P748" s="16"/>
      <c r="Q748" s="16"/>
      <c r="R748" s="16"/>
      <c r="S748" s="22"/>
      <c r="T748" s="190"/>
    </row>
    <row r="749" spans="1:20" ht="40.200000000000003" hidden="1" customHeight="1" thickBot="1">
      <c r="A749" s="58" t="str">
        <f t="shared" si="11"/>
        <v>甲12</v>
      </c>
      <c r="B749" s="29" t="s">
        <v>25</v>
      </c>
      <c r="C749" s="29" t="s">
        <v>17</v>
      </c>
      <c r="D749" s="32" t="s">
        <v>155</v>
      </c>
      <c r="E749" s="20" t="s">
        <v>161</v>
      </c>
      <c r="F749" s="20">
        <v>0.28000000000000003</v>
      </c>
      <c r="G749" s="20">
        <v>0.16</v>
      </c>
      <c r="H749" s="20">
        <v>2.98</v>
      </c>
      <c r="I749" s="20">
        <v>0.26</v>
      </c>
      <c r="J749" s="20">
        <v>0.15</v>
      </c>
      <c r="K749" s="20">
        <v>3.8273000000000001</v>
      </c>
      <c r="L749" s="16"/>
      <c r="M749" s="16"/>
      <c r="N749" s="16"/>
      <c r="O749" s="16"/>
      <c r="P749" s="16"/>
      <c r="Q749" s="16"/>
      <c r="R749" s="16"/>
      <c r="S749" s="22"/>
      <c r="T749" s="190"/>
    </row>
    <row r="750" spans="1:20" ht="27" hidden="1" customHeight="1" thickBot="1">
      <c r="A750" s="58" t="str">
        <f t="shared" si="11"/>
        <v>商务A2</v>
      </c>
      <c r="B750" s="29" t="s">
        <v>25</v>
      </c>
      <c r="C750" s="29" t="s">
        <v>17</v>
      </c>
      <c r="D750" s="32" t="s">
        <v>155</v>
      </c>
      <c r="E750" s="20" t="s">
        <v>198</v>
      </c>
      <c r="F750" s="20">
        <v>0.28999999999999998</v>
      </c>
      <c r="G750" s="20">
        <v>0.13</v>
      </c>
      <c r="H750" s="20">
        <v>2.98</v>
      </c>
      <c r="I750" s="20">
        <v>0.26</v>
      </c>
      <c r="J750" s="20">
        <v>0.15</v>
      </c>
      <c r="K750" s="20">
        <v>3.8085</v>
      </c>
      <c r="L750" s="16"/>
      <c r="M750" s="16"/>
      <c r="N750" s="16"/>
      <c r="O750" s="16"/>
      <c r="P750" s="16"/>
      <c r="Q750" s="16"/>
      <c r="R750" s="16"/>
      <c r="S750" s="22"/>
      <c r="T750" s="190"/>
    </row>
    <row r="751" spans="1:20" ht="40.200000000000003" hidden="1" customHeight="1" thickBot="1">
      <c r="A751" s="58" t="str">
        <f t="shared" si="11"/>
        <v>商商2</v>
      </c>
      <c r="B751" s="29" t="s">
        <v>25</v>
      </c>
      <c r="C751" s="29" t="s">
        <v>17</v>
      </c>
      <c r="D751" s="32" t="s">
        <v>155</v>
      </c>
      <c r="E751" s="20" t="s">
        <v>162</v>
      </c>
      <c r="F751" s="20">
        <v>0.28000000000000003</v>
      </c>
      <c r="G751" s="20">
        <v>0.2</v>
      </c>
      <c r="H751" s="20">
        <v>2.98</v>
      </c>
      <c r="I751" s="20">
        <v>0.26</v>
      </c>
      <c r="J751" s="20">
        <v>0.06</v>
      </c>
      <c r="K751" s="20">
        <v>3.7844000000000002</v>
      </c>
      <c r="L751" s="16"/>
      <c r="M751" s="16"/>
      <c r="N751" s="16"/>
      <c r="O751" s="16"/>
      <c r="P751" s="16"/>
      <c r="Q751" s="16"/>
      <c r="R751" s="16"/>
      <c r="S751" s="22"/>
      <c r="T751" s="190"/>
    </row>
    <row r="752" spans="1:20" ht="27" hidden="1" customHeight="1" thickBot="1">
      <c r="A752" s="58" t="str">
        <f t="shared" si="11"/>
        <v>商务B</v>
      </c>
      <c r="B752" s="29" t="s">
        <v>25</v>
      </c>
      <c r="C752" s="29" t="s">
        <v>17</v>
      </c>
      <c r="D752" s="32" t="s">
        <v>155</v>
      </c>
      <c r="E752" s="20" t="s">
        <v>199</v>
      </c>
      <c r="F752" s="20">
        <v>0.28000000000000003</v>
      </c>
      <c r="G752" s="20">
        <v>0</v>
      </c>
      <c r="H752" s="20">
        <v>2.98</v>
      </c>
      <c r="I752" s="20">
        <v>0.26</v>
      </c>
      <c r="J752" s="20">
        <v>0.17</v>
      </c>
      <c r="K752" s="20">
        <v>3.6878000000000002</v>
      </c>
      <c r="L752" s="16"/>
      <c r="M752" s="16"/>
      <c r="N752" s="16"/>
      <c r="O752" s="16"/>
      <c r="P752" s="16"/>
      <c r="Q752" s="16"/>
      <c r="R752" s="16"/>
      <c r="S752" s="22"/>
      <c r="T752" s="190"/>
    </row>
    <row r="753" spans="1:20" ht="40.200000000000003" hidden="1" customHeight="1" thickBot="1">
      <c r="A753" s="58" t="str">
        <f t="shared" si="11"/>
        <v>商务222</v>
      </c>
      <c r="B753" s="29" t="s">
        <v>25</v>
      </c>
      <c r="C753" s="29" t="s">
        <v>17</v>
      </c>
      <c r="D753" s="32" t="s">
        <v>155</v>
      </c>
      <c r="E753" s="20" t="s">
        <v>163</v>
      </c>
      <c r="F753" s="20">
        <v>0.28000000000000003</v>
      </c>
      <c r="G753" s="20">
        <v>0.02</v>
      </c>
      <c r="H753" s="20">
        <v>2.98</v>
      </c>
      <c r="I753" s="20">
        <v>0.26</v>
      </c>
      <c r="J753" s="20">
        <v>0.14000000000000001</v>
      </c>
      <c r="K753" s="20">
        <v>3.6739000000000002</v>
      </c>
      <c r="L753" s="16"/>
      <c r="M753" s="16"/>
      <c r="N753" s="16"/>
      <c r="O753" s="16"/>
      <c r="P753" s="16"/>
      <c r="Q753" s="16"/>
      <c r="R753" s="16"/>
      <c r="S753" s="22"/>
      <c r="T753" s="190"/>
    </row>
    <row r="754" spans="1:20" ht="53.4" hidden="1" customHeight="1" thickBot="1">
      <c r="A754" s="58" t="str">
        <f t="shared" si="11"/>
        <v>商二</v>
      </c>
      <c r="B754" s="29" t="s">
        <v>25</v>
      </c>
      <c r="C754" s="29" t="s">
        <v>17</v>
      </c>
      <c r="D754" s="32" t="s">
        <v>155</v>
      </c>
      <c r="E754" s="20" t="s">
        <v>164</v>
      </c>
      <c r="F754" s="20">
        <v>0.28000000000000003</v>
      </c>
      <c r="G754" s="20">
        <v>0</v>
      </c>
      <c r="H754" s="20">
        <v>2.98</v>
      </c>
      <c r="I754" s="20">
        <v>0.26</v>
      </c>
      <c r="J754" s="20">
        <v>0.14000000000000001</v>
      </c>
      <c r="K754" s="20">
        <v>3.6612</v>
      </c>
      <c r="L754" s="16"/>
      <c r="M754" s="16"/>
      <c r="N754" s="16"/>
      <c r="O754" s="16"/>
      <c r="P754" s="16"/>
      <c r="Q754" s="16"/>
      <c r="R754" s="16"/>
      <c r="S754" s="22"/>
      <c r="T754" s="190"/>
    </row>
    <row r="755" spans="1:20" ht="27" hidden="1" customHeight="1" thickBot="1">
      <c r="A755" s="58" t="str">
        <f t="shared" si="11"/>
        <v>商113</v>
      </c>
      <c r="B755" s="29" t="s">
        <v>25</v>
      </c>
      <c r="C755" s="29" t="s">
        <v>17</v>
      </c>
      <c r="D755" s="32" t="s">
        <v>155</v>
      </c>
      <c r="E755" s="20" t="s">
        <v>166</v>
      </c>
      <c r="F755" s="20">
        <v>0.32</v>
      </c>
      <c r="G755" s="20">
        <v>1.44</v>
      </c>
      <c r="H755" s="20">
        <v>0.89</v>
      </c>
      <c r="I755" s="20">
        <v>0.51</v>
      </c>
      <c r="J755" s="20">
        <v>0.17</v>
      </c>
      <c r="K755" s="20">
        <v>3.3331</v>
      </c>
      <c r="L755" s="16"/>
      <c r="M755" s="16"/>
      <c r="N755" s="16"/>
      <c r="O755" s="16"/>
      <c r="P755" s="16"/>
      <c r="Q755" s="16"/>
      <c r="R755" s="16"/>
      <c r="S755" s="22"/>
      <c r="T755" s="190"/>
    </row>
    <row r="756" spans="1:20" ht="40.200000000000003" hidden="1" customHeight="1" thickBot="1">
      <c r="A756" s="58" t="str">
        <f t="shared" si="11"/>
        <v>1商务</v>
      </c>
      <c r="B756" s="29" t="s">
        <v>25</v>
      </c>
      <c r="C756" s="29" t="s">
        <v>17</v>
      </c>
      <c r="D756" s="32" t="s">
        <v>155</v>
      </c>
      <c r="E756" s="20" t="s">
        <v>200</v>
      </c>
      <c r="F756" s="20">
        <v>0.28000000000000003</v>
      </c>
      <c r="G756" s="20">
        <v>0.8</v>
      </c>
      <c r="H756" s="20">
        <v>0.89</v>
      </c>
      <c r="I756" s="20">
        <v>0.26</v>
      </c>
      <c r="J756" s="20">
        <v>0.15</v>
      </c>
      <c r="K756" s="20">
        <v>2.3761000000000001</v>
      </c>
      <c r="L756" s="16"/>
      <c r="M756" s="16"/>
      <c r="N756" s="16"/>
      <c r="O756" s="16"/>
      <c r="P756" s="16"/>
      <c r="Q756" s="16"/>
      <c r="R756" s="16"/>
      <c r="S756" s="22"/>
      <c r="T756" s="190"/>
    </row>
    <row r="757" spans="1:20" ht="40.200000000000003" hidden="1" customHeight="1" thickBot="1">
      <c r="A757" s="58" t="str">
        <f t="shared" si="11"/>
        <v>商商1</v>
      </c>
      <c r="B757" s="29" t="s">
        <v>25</v>
      </c>
      <c r="C757" s="29" t="s">
        <v>17</v>
      </c>
      <c r="D757" s="32" t="s">
        <v>155</v>
      </c>
      <c r="E757" s="20" t="s">
        <v>167</v>
      </c>
      <c r="F757" s="20">
        <v>0.28000000000000003</v>
      </c>
      <c r="G757" s="20">
        <v>0.63</v>
      </c>
      <c r="H757" s="20">
        <v>0.89</v>
      </c>
      <c r="I757" s="20">
        <v>0.26</v>
      </c>
      <c r="J757" s="20">
        <v>0.15</v>
      </c>
      <c r="K757" s="20">
        <v>2.2128000000000001</v>
      </c>
      <c r="L757" s="16"/>
      <c r="M757" s="16"/>
      <c r="N757" s="16"/>
      <c r="O757" s="16"/>
      <c r="P757" s="16"/>
      <c r="Q757" s="16"/>
      <c r="R757" s="16"/>
      <c r="S757" s="22"/>
      <c r="T757" s="190"/>
    </row>
    <row r="758" spans="1:20" ht="53.4" hidden="1" customHeight="1" thickBot="1">
      <c r="A758" s="58" t="str">
        <f t="shared" si="11"/>
        <v>sw113</v>
      </c>
      <c r="B758" s="29" t="s">
        <v>25</v>
      </c>
      <c r="C758" s="29" t="s">
        <v>17</v>
      </c>
      <c r="D758" s="32" t="s">
        <v>155</v>
      </c>
      <c r="E758" s="20" t="s">
        <v>168</v>
      </c>
      <c r="F758" s="20">
        <v>0.28000000000000003</v>
      </c>
      <c r="G758" s="20">
        <v>0.63</v>
      </c>
      <c r="H758" s="20">
        <v>0.89</v>
      </c>
      <c r="I758" s="20">
        <v>0.26</v>
      </c>
      <c r="J758" s="20">
        <v>0.14000000000000001</v>
      </c>
      <c r="K758" s="20">
        <v>2.2044000000000001</v>
      </c>
      <c r="L758" s="16"/>
      <c r="M758" s="16"/>
      <c r="N758" s="16"/>
      <c r="O758" s="16"/>
      <c r="P758" s="16"/>
      <c r="Q758" s="16"/>
      <c r="R758" s="16"/>
      <c r="S758" s="22"/>
      <c r="T758" s="190"/>
    </row>
    <row r="759" spans="1:20" ht="27" hidden="1" customHeight="1" thickBot="1">
      <c r="A759" s="58" t="str">
        <f t="shared" si="11"/>
        <v>商务11</v>
      </c>
      <c r="B759" s="29" t="s">
        <v>25</v>
      </c>
      <c r="C759" s="29" t="s">
        <v>17</v>
      </c>
      <c r="D759" s="32" t="s">
        <v>155</v>
      </c>
      <c r="E759" s="20" t="s">
        <v>201</v>
      </c>
      <c r="F759" s="20">
        <v>0.28000000000000003</v>
      </c>
      <c r="G759" s="20">
        <v>0.28999999999999998</v>
      </c>
      <c r="H759" s="20">
        <v>0.89</v>
      </c>
      <c r="I759" s="20">
        <v>0.51</v>
      </c>
      <c r="J759" s="20">
        <v>0.15</v>
      </c>
      <c r="K759" s="20">
        <v>2.1318000000000001</v>
      </c>
      <c r="L759" s="16"/>
      <c r="M759" s="16"/>
      <c r="N759" s="16"/>
      <c r="O759" s="16"/>
      <c r="P759" s="16"/>
      <c r="Q759" s="16"/>
      <c r="R759" s="16"/>
      <c r="S759" s="22"/>
      <c r="T759" s="190"/>
    </row>
    <row r="760" spans="1:20" ht="53.4" hidden="1" customHeight="1" thickBot="1">
      <c r="A760" s="58" t="str">
        <f t="shared" si="11"/>
        <v>商一</v>
      </c>
      <c r="B760" s="29" t="s">
        <v>25</v>
      </c>
      <c r="C760" s="29" t="s">
        <v>17</v>
      </c>
      <c r="D760" s="32" t="s">
        <v>155</v>
      </c>
      <c r="E760" s="20" t="s">
        <v>169</v>
      </c>
      <c r="F760" s="20">
        <v>0.28000000000000003</v>
      </c>
      <c r="G760" s="20">
        <v>0.56999999999999995</v>
      </c>
      <c r="H760" s="20">
        <v>0.89</v>
      </c>
      <c r="I760" s="20">
        <v>0.26</v>
      </c>
      <c r="J760" s="20">
        <v>0.13</v>
      </c>
      <c r="K760" s="20">
        <v>2.1293000000000002</v>
      </c>
      <c r="L760" s="16"/>
      <c r="M760" s="16"/>
      <c r="N760" s="16"/>
      <c r="O760" s="16"/>
      <c r="P760" s="16"/>
      <c r="Q760" s="16"/>
      <c r="R760" s="16"/>
      <c r="S760" s="22"/>
      <c r="T760" s="190"/>
    </row>
    <row r="761" spans="1:20" ht="40.200000000000003" hidden="1" customHeight="1" thickBot="1">
      <c r="A761" s="58" t="str">
        <f t="shared" si="11"/>
        <v>商务01</v>
      </c>
      <c r="B761" s="29" t="s">
        <v>25</v>
      </c>
      <c r="C761" s="29" t="s">
        <v>17</v>
      </c>
      <c r="D761" s="32" t="s">
        <v>155</v>
      </c>
      <c r="E761" s="20" t="s">
        <v>170</v>
      </c>
      <c r="F761" s="20">
        <v>0.28000000000000003</v>
      </c>
      <c r="G761" s="20">
        <v>0.55000000000000004</v>
      </c>
      <c r="H761" s="20">
        <v>0.89</v>
      </c>
      <c r="I761" s="20">
        <v>0.26</v>
      </c>
      <c r="J761" s="20">
        <v>0.14000000000000001</v>
      </c>
      <c r="K761" s="20">
        <v>2.1175999999999999</v>
      </c>
      <c r="L761" s="16"/>
      <c r="M761" s="16"/>
      <c r="N761" s="16"/>
      <c r="O761" s="16"/>
      <c r="P761" s="16"/>
      <c r="Q761" s="16"/>
      <c r="R761" s="16"/>
      <c r="S761" s="22"/>
      <c r="T761" s="190"/>
    </row>
    <row r="762" spans="1:20" ht="53.4" hidden="1" customHeight="1" thickBot="1">
      <c r="A762" s="58" t="str">
        <f t="shared" si="11"/>
        <v>sss1</v>
      </c>
      <c r="B762" s="29" t="s">
        <v>25</v>
      </c>
      <c r="C762" s="29" t="s">
        <v>17</v>
      </c>
      <c r="D762" s="32" t="s">
        <v>155</v>
      </c>
      <c r="E762" s="20" t="s">
        <v>171</v>
      </c>
      <c r="F762" s="20">
        <v>0.28000000000000003</v>
      </c>
      <c r="G762" s="20">
        <v>0.52</v>
      </c>
      <c r="H762" s="20">
        <v>0.89</v>
      </c>
      <c r="I762" s="20">
        <v>0.26</v>
      </c>
      <c r="J762" s="20">
        <v>0.15</v>
      </c>
      <c r="K762" s="20">
        <v>2.1084999999999998</v>
      </c>
      <c r="L762" s="16"/>
      <c r="M762" s="16"/>
      <c r="N762" s="16"/>
      <c r="O762" s="16"/>
      <c r="P762" s="16"/>
      <c r="Q762" s="16"/>
      <c r="R762" s="16"/>
      <c r="S762" s="22"/>
      <c r="T762" s="190"/>
    </row>
    <row r="763" spans="1:20" ht="40.200000000000003" hidden="1" customHeight="1" thickBot="1">
      <c r="A763" s="58" t="str">
        <f t="shared" si="11"/>
        <v>甲11</v>
      </c>
      <c r="B763" s="29" t="s">
        <v>25</v>
      </c>
      <c r="C763" s="29" t="s">
        <v>17</v>
      </c>
      <c r="D763" s="32" t="s">
        <v>155</v>
      </c>
      <c r="E763" s="20" t="s">
        <v>172</v>
      </c>
      <c r="F763" s="20">
        <v>0.28000000000000003</v>
      </c>
      <c r="G763" s="20">
        <v>0.52</v>
      </c>
      <c r="H763" s="20">
        <v>0.89</v>
      </c>
      <c r="I763" s="20">
        <v>0.26</v>
      </c>
      <c r="J763" s="20">
        <v>0.14000000000000001</v>
      </c>
      <c r="K763" s="20">
        <v>2.1019999999999999</v>
      </c>
      <c r="L763" s="16"/>
      <c r="M763" s="16"/>
      <c r="N763" s="16"/>
      <c r="O763" s="16"/>
      <c r="P763" s="16"/>
      <c r="Q763" s="16"/>
      <c r="R763" s="16"/>
      <c r="S763" s="22"/>
      <c r="T763" s="190"/>
    </row>
    <row r="764" spans="1:20" ht="40.200000000000003" thickBot="1">
      <c r="A764" s="58" t="str">
        <f t="shared" si="11"/>
        <v>商梅1</v>
      </c>
      <c r="B764" s="29" t="s">
        <v>25</v>
      </c>
      <c r="C764" s="29" t="s">
        <v>17</v>
      </c>
      <c r="D764" s="32" t="s">
        <v>155</v>
      </c>
      <c r="E764" s="21" t="s">
        <v>173</v>
      </c>
      <c r="F764" s="20">
        <v>0.28000000000000003</v>
      </c>
      <c r="G764" s="20">
        <v>0.51</v>
      </c>
      <c r="H764" s="20">
        <v>0.89</v>
      </c>
      <c r="I764" s="20">
        <v>0.26</v>
      </c>
      <c r="J764" s="20">
        <v>0.15</v>
      </c>
      <c r="K764" s="20">
        <v>2.0952999999999999</v>
      </c>
      <c r="L764" s="16"/>
      <c r="M764" s="16"/>
      <c r="N764" s="16"/>
      <c r="O764" s="16"/>
      <c r="P764" s="16"/>
      <c r="Q764" s="16"/>
      <c r="R764" s="16"/>
      <c r="S764" s="22"/>
      <c r="T764" s="190"/>
    </row>
    <row r="765" spans="1:20" ht="27" hidden="1" customHeight="1" thickBot="1">
      <c r="A765" s="58" t="str">
        <f t="shared" si="11"/>
        <v>S1</v>
      </c>
      <c r="B765" s="29" t="s">
        <v>25</v>
      </c>
      <c r="C765" s="29" t="s">
        <v>17</v>
      </c>
      <c r="D765" s="32" t="s">
        <v>155</v>
      </c>
      <c r="E765" s="20" t="s">
        <v>174</v>
      </c>
      <c r="F765" s="20">
        <v>0.28000000000000003</v>
      </c>
      <c r="G765" s="20">
        <v>0.51</v>
      </c>
      <c r="H765" s="20">
        <v>0.89</v>
      </c>
      <c r="I765" s="20">
        <v>0.26</v>
      </c>
      <c r="J765" s="20">
        <v>0.14000000000000001</v>
      </c>
      <c r="K765" s="20">
        <v>2.0855000000000001</v>
      </c>
      <c r="L765" s="16"/>
      <c r="M765" s="16"/>
      <c r="N765" s="16"/>
      <c r="O765" s="16"/>
      <c r="P765" s="16"/>
      <c r="Q765" s="16"/>
      <c r="R765" s="16"/>
      <c r="S765" s="22"/>
      <c r="T765" s="190"/>
    </row>
    <row r="766" spans="1:20" ht="53.4" hidden="1" customHeight="1" thickBot="1">
      <c r="A766" s="58" t="str">
        <f t="shared" si="11"/>
        <v>商务S1</v>
      </c>
      <c r="B766" s="29" t="s">
        <v>25</v>
      </c>
      <c r="C766" s="29" t="s">
        <v>17</v>
      </c>
      <c r="D766" s="32" t="s">
        <v>155</v>
      </c>
      <c r="E766" s="20" t="s">
        <v>175</v>
      </c>
      <c r="F766" s="20">
        <v>0.28000000000000003</v>
      </c>
      <c r="G766" s="20">
        <v>0.45</v>
      </c>
      <c r="H766" s="20">
        <v>0.89</v>
      </c>
      <c r="I766" s="20">
        <v>0.26</v>
      </c>
      <c r="J766" s="20">
        <v>0.15</v>
      </c>
      <c r="K766" s="20">
        <v>2.0308999999999999</v>
      </c>
      <c r="L766" s="16"/>
      <c r="M766" s="16"/>
      <c r="N766" s="16"/>
      <c r="O766" s="16"/>
      <c r="P766" s="16"/>
      <c r="Q766" s="16"/>
      <c r="R766" s="16"/>
      <c r="S766" s="22"/>
      <c r="T766" s="190"/>
    </row>
    <row r="767" spans="1:20" ht="40.200000000000003" hidden="1" customHeight="1" thickBot="1">
      <c r="A767" s="58" t="str">
        <f t="shared" si="11"/>
        <v>SW1</v>
      </c>
      <c r="B767" s="29" t="s">
        <v>25</v>
      </c>
      <c r="C767" s="29" t="s">
        <v>17</v>
      </c>
      <c r="D767" s="32" t="s">
        <v>155</v>
      </c>
      <c r="E767" s="20" t="s">
        <v>176</v>
      </c>
      <c r="F767" s="20">
        <v>0.28999999999999998</v>
      </c>
      <c r="G767" s="20">
        <v>0.43</v>
      </c>
      <c r="H767" s="20">
        <v>0.89</v>
      </c>
      <c r="I767" s="20">
        <v>0.26</v>
      </c>
      <c r="J767" s="20">
        <v>0.15</v>
      </c>
      <c r="K767" s="20">
        <v>2.0127000000000002</v>
      </c>
      <c r="L767" s="16"/>
      <c r="M767" s="16"/>
      <c r="N767" s="16"/>
      <c r="O767" s="16"/>
      <c r="P767" s="16"/>
      <c r="Q767" s="16"/>
      <c r="R767" s="16"/>
      <c r="S767" s="22"/>
      <c r="T767" s="190"/>
    </row>
    <row r="768" spans="1:20" ht="27" hidden="1" customHeight="1" thickBot="1">
      <c r="A768" s="58" t="str">
        <f t="shared" si="11"/>
        <v>商务A</v>
      </c>
      <c r="B768" s="29" t="s">
        <v>25</v>
      </c>
      <c r="C768" s="29" t="s">
        <v>17</v>
      </c>
      <c r="D768" s="32" t="s">
        <v>155</v>
      </c>
      <c r="E768" s="20" t="s">
        <v>202</v>
      </c>
      <c r="F768" s="20">
        <v>0.28000000000000003</v>
      </c>
      <c r="G768" s="20">
        <v>0.35</v>
      </c>
      <c r="H768" s="20">
        <v>0.89</v>
      </c>
      <c r="I768" s="20">
        <v>0.26</v>
      </c>
      <c r="J768" s="20">
        <v>0.13</v>
      </c>
      <c r="K768" s="20">
        <v>1.9206000000000001</v>
      </c>
      <c r="L768" s="16"/>
      <c r="M768" s="16"/>
      <c r="N768" s="16"/>
      <c r="O768" s="16"/>
      <c r="P768" s="16"/>
      <c r="Q768" s="16"/>
      <c r="R768" s="16"/>
      <c r="S768" s="22"/>
      <c r="T768" s="190"/>
    </row>
    <row r="769" spans="1:20" ht="40.200000000000003" hidden="1" customHeight="1" thickBot="1">
      <c r="A769" s="58" t="str">
        <f t="shared" si="11"/>
        <v>商琴1</v>
      </c>
      <c r="B769" s="29" t="s">
        <v>25</v>
      </c>
      <c r="C769" s="29" t="s">
        <v>17</v>
      </c>
      <c r="D769" s="32" t="s">
        <v>155</v>
      </c>
      <c r="E769" s="20" t="s">
        <v>177</v>
      </c>
      <c r="F769" s="20">
        <v>0.28000000000000003</v>
      </c>
      <c r="G769" s="20">
        <v>0.35</v>
      </c>
      <c r="H769" s="20">
        <v>0.89</v>
      </c>
      <c r="I769" s="20">
        <v>0.26</v>
      </c>
      <c r="J769" s="20">
        <v>0.13</v>
      </c>
      <c r="K769" s="20">
        <v>1.9128000000000001</v>
      </c>
      <c r="L769" s="16"/>
      <c r="M769" s="16"/>
      <c r="N769" s="16"/>
      <c r="O769" s="16"/>
      <c r="P769" s="16"/>
      <c r="Q769" s="16"/>
      <c r="R769" s="16"/>
      <c r="S769" s="22"/>
      <c r="T769" s="190"/>
    </row>
    <row r="770" spans="1:20" ht="40.200000000000003" hidden="1" customHeight="1" thickBot="1">
      <c r="A770" s="58" t="str">
        <f t="shared" si="11"/>
        <v>商务111</v>
      </c>
      <c r="B770" s="29" t="s">
        <v>25</v>
      </c>
      <c r="C770" s="29" t="s">
        <v>17</v>
      </c>
      <c r="D770" s="32" t="s">
        <v>155</v>
      </c>
      <c r="E770" s="20" t="s">
        <v>178</v>
      </c>
      <c r="F770" s="20">
        <v>0.28000000000000003</v>
      </c>
      <c r="G770" s="20">
        <v>0.15</v>
      </c>
      <c r="H770" s="20">
        <v>0.89</v>
      </c>
      <c r="I770" s="20">
        <v>0.26</v>
      </c>
      <c r="J770" s="20">
        <v>0.12</v>
      </c>
      <c r="K770" s="20">
        <v>1.7102999999999999</v>
      </c>
      <c r="L770" s="16"/>
      <c r="M770" s="16"/>
      <c r="N770" s="16"/>
      <c r="O770" s="16"/>
      <c r="P770" s="16"/>
      <c r="Q770" s="16"/>
      <c r="R770" s="16"/>
      <c r="S770" s="22"/>
      <c r="T770" s="190"/>
    </row>
    <row r="771" spans="1:20" ht="40.200000000000003" hidden="1" customHeight="1" thickBot="1">
      <c r="A771" s="58" t="str">
        <f t="shared" si="11"/>
        <v>商务one</v>
      </c>
      <c r="B771" s="29" t="s">
        <v>25</v>
      </c>
      <c r="C771" s="29" t="s">
        <v>17</v>
      </c>
      <c r="D771" s="32" t="s">
        <v>155</v>
      </c>
      <c r="E771" s="20" t="s">
        <v>179</v>
      </c>
      <c r="F771" s="20">
        <v>0.28000000000000003</v>
      </c>
      <c r="G771" s="20">
        <v>0.14000000000000001</v>
      </c>
      <c r="H771" s="20">
        <v>0.89</v>
      </c>
      <c r="I771" s="20">
        <v>0.26</v>
      </c>
      <c r="J771" s="20">
        <v>0.14000000000000001</v>
      </c>
      <c r="K771" s="20">
        <v>1.7092000000000001</v>
      </c>
      <c r="L771" s="16"/>
      <c r="M771" s="16"/>
      <c r="N771" s="16"/>
      <c r="O771" s="16"/>
      <c r="P771" s="16"/>
      <c r="Q771" s="16"/>
      <c r="R771" s="16"/>
      <c r="S771" s="22"/>
      <c r="T771" s="190"/>
    </row>
    <row r="772" spans="1:20" ht="40.200000000000003" hidden="1" customHeight="1" thickBot="1">
      <c r="A772" s="58" t="str">
        <f t="shared" si="11"/>
        <v>ss1</v>
      </c>
      <c r="B772" s="29" t="s">
        <v>25</v>
      </c>
      <c r="C772" s="29" t="s">
        <v>17</v>
      </c>
      <c r="D772" s="32" t="s">
        <v>155</v>
      </c>
      <c r="E772" s="20" t="s">
        <v>180</v>
      </c>
      <c r="F772" s="20">
        <v>0.28000000000000003</v>
      </c>
      <c r="G772" s="20">
        <v>0.13</v>
      </c>
      <c r="H772" s="20">
        <v>0.89</v>
      </c>
      <c r="I772" s="20">
        <v>0.26</v>
      </c>
      <c r="J772" s="20">
        <v>0.12</v>
      </c>
      <c r="K772" s="20">
        <v>1.6796</v>
      </c>
      <c r="L772" s="16"/>
      <c r="M772" s="16"/>
      <c r="N772" s="16"/>
      <c r="O772" s="16"/>
      <c r="P772" s="16"/>
      <c r="Q772" s="16"/>
      <c r="R772" s="16"/>
      <c r="S772" s="22"/>
      <c r="T772" s="190"/>
    </row>
    <row r="773" spans="1:20" ht="53.4" hidden="1" customHeight="1" thickBot="1">
      <c r="A773" s="58" t="str">
        <f t="shared" si="11"/>
        <v>SWWW1</v>
      </c>
      <c r="B773" s="29" t="s">
        <v>25</v>
      </c>
      <c r="C773" s="29" t="s">
        <v>17</v>
      </c>
      <c r="D773" s="32" t="s">
        <v>155</v>
      </c>
      <c r="E773" s="20" t="s">
        <v>203</v>
      </c>
      <c r="F773" s="20">
        <v>0.28000000000000003</v>
      </c>
      <c r="G773" s="20">
        <v>0.06</v>
      </c>
      <c r="H773" s="20">
        <v>0.89</v>
      </c>
      <c r="I773" s="20">
        <v>0.26</v>
      </c>
      <c r="J773" s="20">
        <v>0.15</v>
      </c>
      <c r="K773" s="20">
        <v>1.6512</v>
      </c>
      <c r="L773" s="16"/>
      <c r="M773" s="16"/>
      <c r="N773" s="16"/>
      <c r="O773" s="16"/>
      <c r="P773" s="16"/>
      <c r="Q773" s="16"/>
      <c r="R773" s="16"/>
      <c r="S773" s="22"/>
      <c r="T773" s="190"/>
    </row>
    <row r="774" spans="1:20" ht="27" hidden="1" customHeight="1" thickBot="1">
      <c r="A774" s="58" t="str">
        <f t="shared" si="11"/>
        <v>商务A1</v>
      </c>
      <c r="B774" s="29" t="s">
        <v>25</v>
      </c>
      <c r="C774" s="29" t="s">
        <v>17</v>
      </c>
      <c r="D774" s="32" t="s">
        <v>155</v>
      </c>
      <c r="E774" s="20" t="s">
        <v>204</v>
      </c>
      <c r="F774" s="20">
        <v>0.28999999999999998</v>
      </c>
      <c r="G774" s="20">
        <v>0.01</v>
      </c>
      <c r="H774" s="20">
        <v>0.89</v>
      </c>
      <c r="I774" s="20">
        <v>0.26</v>
      </c>
      <c r="J774" s="20">
        <v>0.06</v>
      </c>
      <c r="K774" s="20">
        <v>1.5097</v>
      </c>
      <c r="L774" s="16"/>
      <c r="M774" s="16"/>
      <c r="N774" s="16"/>
      <c r="O774" s="16"/>
      <c r="P774" s="16"/>
      <c r="Q774" s="16"/>
      <c r="R774" s="16"/>
      <c r="S774" s="22"/>
      <c r="T774" s="190"/>
    </row>
    <row r="775" spans="1:20" ht="40.200000000000003" hidden="1" customHeight="1" thickBot="1">
      <c r="A775" s="58" t="str">
        <f t="shared" si="11"/>
        <v>2商</v>
      </c>
      <c r="B775" s="29" t="s">
        <v>25</v>
      </c>
      <c r="C775" s="29" t="s">
        <v>17</v>
      </c>
      <c r="D775" s="32" t="s">
        <v>155</v>
      </c>
      <c r="E775" s="20" t="s">
        <v>205</v>
      </c>
      <c r="F775" s="20">
        <v>0.28000000000000003</v>
      </c>
      <c r="G775" s="20">
        <v>0</v>
      </c>
      <c r="H775" s="20">
        <v>0.6</v>
      </c>
      <c r="I775" s="20">
        <v>0.26</v>
      </c>
      <c r="J775" s="20">
        <v>0.1</v>
      </c>
      <c r="K775" s="20">
        <v>1.2392000000000001</v>
      </c>
      <c r="L775" s="16"/>
      <c r="M775" s="16"/>
      <c r="N775" s="16"/>
      <c r="O775" s="16"/>
      <c r="P775" s="16"/>
      <c r="Q775" s="16"/>
      <c r="R775" s="16"/>
      <c r="S775" s="22"/>
      <c r="T775" s="190"/>
    </row>
    <row r="776" spans="1:20" ht="40.200000000000003" hidden="1" customHeight="1" thickBot="1">
      <c r="A776" s="58" t="str">
        <f t="shared" si="11"/>
        <v>老画2</v>
      </c>
      <c r="B776" s="29" t="s">
        <v>26</v>
      </c>
      <c r="C776" s="29" t="s">
        <v>17</v>
      </c>
      <c r="D776" s="31" t="s">
        <v>38</v>
      </c>
      <c r="E776" s="20" t="s">
        <v>40</v>
      </c>
      <c r="F776" s="20">
        <v>2.17</v>
      </c>
      <c r="G776" s="20">
        <v>0.84</v>
      </c>
      <c r="H776" s="20">
        <v>1.35</v>
      </c>
      <c r="I776" s="20">
        <v>0.34</v>
      </c>
      <c r="J776" s="20">
        <v>0.27</v>
      </c>
      <c r="K776" s="20">
        <v>4.9806999999999997</v>
      </c>
      <c r="L776" s="16"/>
      <c r="M776" s="16"/>
      <c r="N776" s="16"/>
      <c r="O776" s="16"/>
      <c r="P776" s="16"/>
      <c r="Q776" s="16"/>
      <c r="R776" s="16"/>
      <c r="S776" s="22"/>
      <c r="T776" s="190"/>
    </row>
    <row r="777" spans="1:20" ht="27" hidden="1" customHeight="1" thickBot="1">
      <c r="A777" s="58" t="str">
        <f t="shared" si="11"/>
        <v>L1</v>
      </c>
      <c r="B777" s="29" t="s">
        <v>26</v>
      </c>
      <c r="C777" s="29" t="s">
        <v>17</v>
      </c>
      <c r="D777" s="31" t="s">
        <v>38</v>
      </c>
      <c r="E777" s="20" t="s">
        <v>41</v>
      </c>
      <c r="F777" s="20">
        <v>2.17</v>
      </c>
      <c r="G777" s="20">
        <v>0.68</v>
      </c>
      <c r="H777" s="20">
        <v>1.4</v>
      </c>
      <c r="I777" s="20">
        <v>0.34</v>
      </c>
      <c r="J777" s="20">
        <v>0.21</v>
      </c>
      <c r="K777" s="20">
        <v>4.8125</v>
      </c>
      <c r="L777" s="16"/>
      <c r="M777" s="16"/>
      <c r="N777" s="16"/>
      <c r="O777" s="16"/>
      <c r="P777" s="16"/>
      <c r="Q777" s="16"/>
      <c r="R777" s="16"/>
      <c r="S777" s="22"/>
      <c r="T777" s="190"/>
    </row>
    <row r="778" spans="1:20" ht="53.4" hidden="1" customHeight="1" thickBot="1">
      <c r="A778" s="58" t="str">
        <f t="shared" si="11"/>
        <v>lll1</v>
      </c>
      <c r="B778" s="29" t="s">
        <v>26</v>
      </c>
      <c r="C778" s="29" t="s">
        <v>17</v>
      </c>
      <c r="D778" s="31" t="s">
        <v>38</v>
      </c>
      <c r="E778" s="20" t="s">
        <v>182</v>
      </c>
      <c r="F778" s="20">
        <v>2.17</v>
      </c>
      <c r="G778" s="20">
        <v>0.27</v>
      </c>
      <c r="H778" s="20">
        <v>1.35</v>
      </c>
      <c r="I778" s="20">
        <v>0.69</v>
      </c>
      <c r="J778" s="20">
        <v>0.33</v>
      </c>
      <c r="K778" s="20">
        <v>4.8067000000000002</v>
      </c>
      <c r="L778" s="16"/>
      <c r="M778" s="16"/>
      <c r="N778" s="16"/>
      <c r="O778" s="16"/>
      <c r="P778" s="16"/>
      <c r="Q778" s="16"/>
      <c r="R778" s="16"/>
      <c r="S778" s="22"/>
      <c r="T778" s="190"/>
    </row>
    <row r="779" spans="1:20" ht="40.200000000000003" hidden="1" thickBot="1">
      <c r="A779" s="58" t="str">
        <f t="shared" si="11"/>
        <v>老松1</v>
      </c>
      <c r="B779" s="29" t="s">
        <v>26</v>
      </c>
      <c r="C779" s="29" t="s">
        <v>17</v>
      </c>
      <c r="D779" s="31" t="s">
        <v>38</v>
      </c>
      <c r="E779" s="21" t="s">
        <v>42</v>
      </c>
      <c r="F779" s="20">
        <v>2.17</v>
      </c>
      <c r="G779" s="20">
        <v>0.6</v>
      </c>
      <c r="H779" s="20">
        <v>1.35</v>
      </c>
      <c r="I779" s="20">
        <v>0.34</v>
      </c>
      <c r="J779" s="20">
        <v>0.28000000000000003</v>
      </c>
      <c r="K779" s="20">
        <v>4.7432999999999996</v>
      </c>
      <c r="L779" s="16"/>
      <c r="M779" s="16"/>
      <c r="N779" s="16"/>
      <c r="O779" s="16"/>
      <c r="P779" s="16"/>
      <c r="Q779" s="16"/>
      <c r="R779" s="16"/>
      <c r="S779" s="22"/>
      <c r="T779" s="190"/>
    </row>
    <row r="780" spans="1:20" ht="40.200000000000003" hidden="1" customHeight="1" thickBot="1">
      <c r="A780" s="58" t="str">
        <f t="shared" si="11"/>
        <v>LN1</v>
      </c>
      <c r="B780" s="29" t="s">
        <v>26</v>
      </c>
      <c r="C780" s="29" t="s">
        <v>17</v>
      </c>
      <c r="D780" s="31" t="s">
        <v>38</v>
      </c>
      <c r="E780" s="20" t="s">
        <v>49</v>
      </c>
      <c r="F780" s="20">
        <v>2.1800000000000002</v>
      </c>
      <c r="G780" s="20">
        <v>0</v>
      </c>
      <c r="H780" s="20">
        <v>1.35</v>
      </c>
      <c r="I780" s="20">
        <v>0.69</v>
      </c>
      <c r="J780" s="20">
        <v>0.26</v>
      </c>
      <c r="K780" s="20">
        <v>4.4824999999999999</v>
      </c>
      <c r="L780" s="16"/>
      <c r="M780" s="16"/>
      <c r="N780" s="16"/>
      <c r="O780" s="16"/>
      <c r="P780" s="16"/>
      <c r="Q780" s="16"/>
      <c r="R780" s="16"/>
      <c r="S780" s="22"/>
      <c r="T780" s="190"/>
    </row>
    <row r="781" spans="1:20" ht="53.4" hidden="1" customHeight="1" thickBot="1">
      <c r="A781" s="58" t="str">
        <f t="shared" ref="A781:A844" si="12">SUBSTITUTE(MID(E781,1,FIND("(",E781)-2)," ","")</f>
        <v>老一</v>
      </c>
      <c r="B781" s="29" t="s">
        <v>26</v>
      </c>
      <c r="C781" s="29" t="s">
        <v>17</v>
      </c>
      <c r="D781" s="31" t="s">
        <v>38</v>
      </c>
      <c r="E781" s="20" t="s">
        <v>53</v>
      </c>
      <c r="F781" s="20">
        <v>2.17</v>
      </c>
      <c r="G781" s="20">
        <v>0</v>
      </c>
      <c r="H781" s="20">
        <v>1.35</v>
      </c>
      <c r="I781" s="20">
        <v>0.69</v>
      </c>
      <c r="J781" s="20">
        <v>0.23</v>
      </c>
      <c r="K781" s="20">
        <v>4.4459999999999997</v>
      </c>
      <c r="L781" s="16"/>
      <c r="M781" s="16"/>
      <c r="N781" s="16"/>
      <c r="O781" s="16"/>
      <c r="P781" s="16"/>
      <c r="Q781" s="16"/>
      <c r="R781" s="16"/>
      <c r="S781" s="22"/>
      <c r="T781" s="190"/>
    </row>
    <row r="782" spans="1:20" ht="27" hidden="1" customHeight="1" thickBot="1">
      <c r="A782" s="58" t="str">
        <f t="shared" si="12"/>
        <v>老年11</v>
      </c>
      <c r="B782" s="29" t="s">
        <v>26</v>
      </c>
      <c r="C782" s="29" t="s">
        <v>17</v>
      </c>
      <c r="D782" s="31" t="s">
        <v>38</v>
      </c>
      <c r="E782" s="20" t="s">
        <v>57</v>
      </c>
      <c r="F782" s="20">
        <v>2.17</v>
      </c>
      <c r="G782" s="20">
        <v>0</v>
      </c>
      <c r="H782" s="20">
        <v>1.35</v>
      </c>
      <c r="I782" s="20">
        <v>0.69</v>
      </c>
      <c r="J782" s="20">
        <v>0.18</v>
      </c>
      <c r="K782" s="20">
        <v>4.3990999999999998</v>
      </c>
      <c r="L782" s="16"/>
      <c r="M782" s="16"/>
      <c r="N782" s="16"/>
      <c r="O782" s="16"/>
      <c r="P782" s="16"/>
      <c r="Q782" s="16"/>
      <c r="R782" s="16"/>
      <c r="S782" s="22"/>
      <c r="T782" s="190"/>
    </row>
    <row r="783" spans="1:20" ht="40.200000000000003" hidden="1" customHeight="1" thickBot="1">
      <c r="A783" s="58" t="str">
        <f t="shared" si="12"/>
        <v>丁12</v>
      </c>
      <c r="B783" s="29" t="s">
        <v>26</v>
      </c>
      <c r="C783" s="29" t="s">
        <v>17</v>
      </c>
      <c r="D783" s="31" t="s">
        <v>38</v>
      </c>
      <c r="E783" s="20" t="s">
        <v>43</v>
      </c>
      <c r="F783" s="20">
        <v>2.17</v>
      </c>
      <c r="G783" s="20">
        <v>0.19</v>
      </c>
      <c r="H783" s="20">
        <v>1.35</v>
      </c>
      <c r="I783" s="20">
        <v>0.34</v>
      </c>
      <c r="J783" s="20">
        <v>0.27</v>
      </c>
      <c r="K783" s="20">
        <v>4.3266</v>
      </c>
      <c r="L783" s="16"/>
      <c r="M783" s="16"/>
      <c r="N783" s="16"/>
      <c r="O783" s="16"/>
      <c r="P783" s="16"/>
      <c r="Q783" s="16"/>
      <c r="R783" s="16"/>
      <c r="S783" s="22"/>
      <c r="T783" s="190"/>
    </row>
    <row r="784" spans="1:20" ht="53.4" hidden="1" customHeight="1" thickBot="1">
      <c r="A784" s="58" t="str">
        <f t="shared" si="12"/>
        <v>l121</v>
      </c>
      <c r="B784" s="29" t="s">
        <v>26</v>
      </c>
      <c r="C784" s="29" t="s">
        <v>17</v>
      </c>
      <c r="D784" s="31" t="s">
        <v>38</v>
      </c>
      <c r="E784" s="20" t="s">
        <v>44</v>
      </c>
      <c r="F784" s="20">
        <v>2.17</v>
      </c>
      <c r="G784" s="20">
        <v>0.15</v>
      </c>
      <c r="H784" s="20">
        <v>1.35</v>
      </c>
      <c r="I784" s="20">
        <v>0.34</v>
      </c>
      <c r="J784" s="20">
        <v>0.23</v>
      </c>
      <c r="K784" s="20">
        <v>4.2549999999999999</v>
      </c>
      <c r="L784" s="16"/>
      <c r="M784" s="16"/>
      <c r="N784" s="16"/>
      <c r="O784" s="16"/>
      <c r="P784" s="16"/>
      <c r="Q784" s="16"/>
      <c r="R784" s="16"/>
      <c r="S784" s="22"/>
      <c r="T784" s="190"/>
    </row>
    <row r="785" spans="1:20" ht="40.200000000000003" hidden="1" customHeight="1" thickBot="1">
      <c r="A785" s="58" t="str">
        <f t="shared" si="12"/>
        <v>丁11</v>
      </c>
      <c r="B785" s="29" t="s">
        <v>26</v>
      </c>
      <c r="C785" s="29" t="s">
        <v>17</v>
      </c>
      <c r="D785" s="31" t="s">
        <v>38</v>
      </c>
      <c r="E785" s="20" t="s">
        <v>46</v>
      </c>
      <c r="F785" s="20">
        <v>2.17</v>
      </c>
      <c r="G785" s="20">
        <v>0.1</v>
      </c>
      <c r="H785" s="20">
        <v>1.35</v>
      </c>
      <c r="I785" s="20">
        <v>0.34</v>
      </c>
      <c r="J785" s="20">
        <v>0.21</v>
      </c>
      <c r="K785" s="20">
        <v>4.1792999999999996</v>
      </c>
      <c r="L785" s="16"/>
      <c r="M785" s="16"/>
      <c r="N785" s="16"/>
      <c r="O785" s="16"/>
      <c r="P785" s="16"/>
      <c r="Q785" s="16"/>
      <c r="R785" s="16"/>
      <c r="S785" s="22"/>
      <c r="T785" s="190"/>
    </row>
    <row r="786" spans="1:20" ht="40.200000000000003" hidden="1" customHeight="1" thickBot="1">
      <c r="A786" s="58" t="str">
        <f t="shared" si="12"/>
        <v>LNN2</v>
      </c>
      <c r="B786" s="29" t="s">
        <v>26</v>
      </c>
      <c r="C786" s="29" t="s">
        <v>17</v>
      </c>
      <c r="D786" s="31" t="s">
        <v>38</v>
      </c>
      <c r="E786" s="20" t="s">
        <v>48</v>
      </c>
      <c r="F786" s="20">
        <v>2.17</v>
      </c>
      <c r="G786" s="20">
        <v>0</v>
      </c>
      <c r="H786" s="20">
        <v>1.4</v>
      </c>
      <c r="I786" s="20">
        <v>0.34</v>
      </c>
      <c r="J786" s="20">
        <v>0.2</v>
      </c>
      <c r="K786" s="20">
        <v>4.1192000000000002</v>
      </c>
      <c r="L786" s="16"/>
      <c r="M786" s="16"/>
      <c r="N786" s="16"/>
      <c r="O786" s="16"/>
      <c r="P786" s="16"/>
      <c r="Q786" s="16"/>
      <c r="R786" s="16"/>
      <c r="S786" s="22"/>
      <c r="T786" s="190"/>
    </row>
    <row r="787" spans="1:20" ht="40.200000000000003" hidden="1" customHeight="1" thickBot="1">
      <c r="A787" s="58" t="str">
        <f t="shared" si="12"/>
        <v>LNN1</v>
      </c>
      <c r="B787" s="29" t="s">
        <v>26</v>
      </c>
      <c r="C787" s="29" t="s">
        <v>17</v>
      </c>
      <c r="D787" s="31" t="s">
        <v>38</v>
      </c>
      <c r="E787" s="20" t="s">
        <v>50</v>
      </c>
      <c r="F787" s="20">
        <v>2.17</v>
      </c>
      <c r="G787" s="20">
        <v>0</v>
      </c>
      <c r="H787" s="20">
        <v>1.4</v>
      </c>
      <c r="I787" s="20">
        <v>0.34</v>
      </c>
      <c r="J787" s="20">
        <v>0.2</v>
      </c>
      <c r="K787" s="20">
        <v>4.1181000000000001</v>
      </c>
      <c r="L787" s="16"/>
      <c r="M787" s="16"/>
      <c r="N787" s="16"/>
      <c r="O787" s="16"/>
      <c r="P787" s="16"/>
      <c r="Q787" s="16"/>
      <c r="R787" s="16"/>
      <c r="S787" s="22"/>
      <c r="T787" s="190"/>
    </row>
    <row r="788" spans="1:20" ht="40.200000000000003" hidden="1" customHeight="1" thickBot="1">
      <c r="A788" s="58" t="str">
        <f t="shared" si="12"/>
        <v>22老年</v>
      </c>
      <c r="B788" s="29" t="s">
        <v>26</v>
      </c>
      <c r="C788" s="29" t="s">
        <v>17</v>
      </c>
      <c r="D788" s="31" t="s">
        <v>38</v>
      </c>
      <c r="E788" s="20" t="s">
        <v>51</v>
      </c>
      <c r="F788" s="20">
        <v>2.17</v>
      </c>
      <c r="G788" s="20">
        <v>0</v>
      </c>
      <c r="H788" s="20">
        <v>1.35</v>
      </c>
      <c r="I788" s="20">
        <v>0.34</v>
      </c>
      <c r="J788" s="20">
        <v>0.24</v>
      </c>
      <c r="K788" s="20">
        <v>4.1048</v>
      </c>
      <c r="L788" s="16"/>
      <c r="M788" s="16"/>
      <c r="N788" s="16"/>
      <c r="O788" s="16"/>
      <c r="P788" s="16"/>
      <c r="Q788" s="16"/>
      <c r="R788" s="16"/>
      <c r="S788" s="22"/>
      <c r="T788" s="190"/>
    </row>
    <row r="789" spans="1:20" ht="40.200000000000003" hidden="1" customHeight="1" thickBot="1">
      <c r="A789" s="58" t="str">
        <f t="shared" si="12"/>
        <v>11老年</v>
      </c>
      <c r="B789" s="29" t="s">
        <v>26</v>
      </c>
      <c r="C789" s="29" t="s">
        <v>17</v>
      </c>
      <c r="D789" s="31" t="s">
        <v>38</v>
      </c>
      <c r="E789" s="20" t="s">
        <v>55</v>
      </c>
      <c r="F789" s="20">
        <v>2.17</v>
      </c>
      <c r="G789" s="20">
        <v>0</v>
      </c>
      <c r="H789" s="20">
        <v>1.35</v>
      </c>
      <c r="I789" s="20">
        <v>0.34</v>
      </c>
      <c r="J789" s="20">
        <v>0.22</v>
      </c>
      <c r="K789" s="20">
        <v>4.0941999999999998</v>
      </c>
      <c r="L789" s="16"/>
      <c r="M789" s="16"/>
      <c r="N789" s="16"/>
      <c r="O789" s="16"/>
      <c r="P789" s="16"/>
      <c r="Q789" s="16"/>
      <c r="R789" s="16"/>
      <c r="S789" s="22"/>
      <c r="T789" s="190"/>
    </row>
    <row r="790" spans="1:20" ht="40.200000000000003" hidden="1" customHeight="1" thickBot="1">
      <c r="A790" s="58" t="str">
        <f t="shared" si="12"/>
        <v>老年01</v>
      </c>
      <c r="B790" s="29" t="s">
        <v>26</v>
      </c>
      <c r="C790" s="29" t="s">
        <v>17</v>
      </c>
      <c r="D790" s="31" t="s">
        <v>38</v>
      </c>
      <c r="E790" s="20" t="s">
        <v>54</v>
      </c>
      <c r="F790" s="20">
        <v>2.17</v>
      </c>
      <c r="G790" s="20">
        <v>0</v>
      </c>
      <c r="H790" s="20">
        <v>1.35</v>
      </c>
      <c r="I790" s="20">
        <v>0.34</v>
      </c>
      <c r="J790" s="20">
        <v>0.21</v>
      </c>
      <c r="K790" s="20">
        <v>4.0781000000000001</v>
      </c>
      <c r="L790" s="16"/>
      <c r="M790" s="16"/>
      <c r="N790" s="16"/>
      <c r="O790" s="16"/>
      <c r="P790" s="16"/>
      <c r="Q790" s="16"/>
      <c r="R790" s="16"/>
      <c r="S790" s="22"/>
      <c r="T790" s="190"/>
    </row>
    <row r="791" spans="1:20" ht="27" hidden="1" customHeight="1" thickBot="1">
      <c r="A791" s="58" t="str">
        <f t="shared" si="12"/>
        <v>老年A</v>
      </c>
      <c r="B791" s="29" t="s">
        <v>26</v>
      </c>
      <c r="C791" s="29" t="s">
        <v>17</v>
      </c>
      <c r="D791" s="31" t="s">
        <v>38</v>
      </c>
      <c r="E791" s="20" t="s">
        <v>56</v>
      </c>
      <c r="F791" s="20">
        <v>2.17</v>
      </c>
      <c r="G791" s="20">
        <v>0</v>
      </c>
      <c r="H791" s="20">
        <v>1.35</v>
      </c>
      <c r="I791" s="20">
        <v>0.34</v>
      </c>
      <c r="J791" s="20">
        <v>0.21</v>
      </c>
      <c r="K791" s="20">
        <v>4.0773000000000001</v>
      </c>
      <c r="L791" s="16"/>
      <c r="M791" s="16"/>
      <c r="N791" s="16"/>
      <c r="O791" s="16"/>
      <c r="P791" s="16"/>
      <c r="Q791" s="16"/>
      <c r="R791" s="16"/>
      <c r="S791" s="22"/>
      <c r="T791" s="190"/>
    </row>
    <row r="792" spans="1:20" ht="53.4" hidden="1" customHeight="1" thickBot="1">
      <c r="A792" s="58" t="str">
        <f t="shared" si="12"/>
        <v>老年O1</v>
      </c>
      <c r="B792" s="29" t="s">
        <v>26</v>
      </c>
      <c r="C792" s="29" t="s">
        <v>17</v>
      </c>
      <c r="D792" s="31" t="s">
        <v>38</v>
      </c>
      <c r="E792" s="20" t="s">
        <v>60</v>
      </c>
      <c r="F792" s="20">
        <v>2.17</v>
      </c>
      <c r="G792" s="20">
        <v>0</v>
      </c>
      <c r="H792" s="20">
        <v>1.35</v>
      </c>
      <c r="I792" s="20">
        <v>0.34</v>
      </c>
      <c r="J792" s="20">
        <v>0.2</v>
      </c>
      <c r="K792" s="20">
        <v>4.0728</v>
      </c>
      <c r="L792" s="16"/>
      <c r="M792" s="16"/>
      <c r="N792" s="16"/>
      <c r="O792" s="16"/>
      <c r="P792" s="16"/>
      <c r="Q792" s="16"/>
      <c r="R792" s="16"/>
      <c r="S792" s="22"/>
      <c r="T792" s="190"/>
    </row>
    <row r="793" spans="1:20" ht="40.200000000000003" hidden="1" customHeight="1" thickBot="1">
      <c r="A793" s="58" t="str">
        <f t="shared" si="12"/>
        <v>1老</v>
      </c>
      <c r="B793" s="29" t="s">
        <v>26</v>
      </c>
      <c r="C793" s="29" t="s">
        <v>17</v>
      </c>
      <c r="D793" s="31" t="s">
        <v>38</v>
      </c>
      <c r="E793" s="20" t="s">
        <v>58</v>
      </c>
      <c r="F793" s="20">
        <v>2.17</v>
      </c>
      <c r="G793" s="20">
        <v>0</v>
      </c>
      <c r="H793" s="20">
        <v>1.35</v>
      </c>
      <c r="I793" s="20">
        <v>0.34</v>
      </c>
      <c r="J793" s="20">
        <v>0.2</v>
      </c>
      <c r="K793" s="20">
        <v>4.0669000000000004</v>
      </c>
      <c r="L793" s="16"/>
      <c r="M793" s="16"/>
      <c r="N793" s="16"/>
      <c r="O793" s="16"/>
      <c r="P793" s="16"/>
      <c r="Q793" s="16"/>
      <c r="R793" s="16"/>
      <c r="S793" s="22"/>
      <c r="T793" s="190"/>
    </row>
    <row r="794" spans="1:20" ht="40.200000000000003" hidden="1" customHeight="1" thickBot="1">
      <c r="A794" s="58" t="str">
        <f t="shared" si="12"/>
        <v>2老</v>
      </c>
      <c r="B794" s="29" t="s">
        <v>26</v>
      </c>
      <c r="C794" s="29" t="s">
        <v>17</v>
      </c>
      <c r="D794" s="31" t="s">
        <v>38</v>
      </c>
      <c r="E794" s="20" t="s">
        <v>59</v>
      </c>
      <c r="F794" s="20">
        <v>2.17</v>
      </c>
      <c r="G794" s="20">
        <v>0</v>
      </c>
      <c r="H794" s="20">
        <v>1.35</v>
      </c>
      <c r="I794" s="20">
        <v>0.34</v>
      </c>
      <c r="J794" s="20">
        <v>0.2</v>
      </c>
      <c r="K794" s="20">
        <v>4.0669000000000004</v>
      </c>
      <c r="L794" s="16"/>
      <c r="M794" s="16"/>
      <c r="N794" s="16"/>
      <c r="O794" s="16"/>
      <c r="P794" s="16"/>
      <c r="Q794" s="16"/>
      <c r="R794" s="16"/>
      <c r="S794" s="22"/>
      <c r="T794" s="190"/>
    </row>
    <row r="795" spans="1:20" ht="27" hidden="1" customHeight="1" thickBot="1">
      <c r="A795" s="58" t="str">
        <f t="shared" si="12"/>
        <v>老年22</v>
      </c>
      <c r="B795" s="29" t="s">
        <v>26</v>
      </c>
      <c r="C795" s="29" t="s">
        <v>17</v>
      </c>
      <c r="D795" s="31" t="s">
        <v>38</v>
      </c>
      <c r="E795" s="20" t="s">
        <v>63</v>
      </c>
      <c r="F795" s="20">
        <v>2.17</v>
      </c>
      <c r="G795" s="20">
        <v>0</v>
      </c>
      <c r="H795" s="20">
        <v>0.95</v>
      </c>
      <c r="I795" s="20">
        <v>0.69</v>
      </c>
      <c r="J795" s="20">
        <v>0.22</v>
      </c>
      <c r="K795" s="20">
        <v>4.0323000000000002</v>
      </c>
      <c r="L795" s="16"/>
      <c r="M795" s="16"/>
      <c r="N795" s="16"/>
      <c r="O795" s="16"/>
      <c r="P795" s="16"/>
      <c r="Q795" s="16"/>
      <c r="R795" s="16"/>
      <c r="S795" s="22"/>
      <c r="T795" s="190"/>
    </row>
    <row r="796" spans="1:20" ht="40.200000000000003" hidden="1" customHeight="1" thickBot="1">
      <c r="A796" s="58" t="str">
        <f t="shared" si="12"/>
        <v>老年111</v>
      </c>
      <c r="B796" s="29" t="s">
        <v>26</v>
      </c>
      <c r="C796" s="29" t="s">
        <v>17</v>
      </c>
      <c r="D796" s="31" t="s">
        <v>38</v>
      </c>
      <c r="E796" s="20" t="s">
        <v>61</v>
      </c>
      <c r="F796" s="20">
        <v>2.17</v>
      </c>
      <c r="G796" s="20">
        <v>0</v>
      </c>
      <c r="H796" s="20">
        <v>1.35</v>
      </c>
      <c r="I796" s="20">
        <v>0.34</v>
      </c>
      <c r="J796" s="20">
        <v>0.16</v>
      </c>
      <c r="K796" s="20">
        <v>4.0315000000000003</v>
      </c>
      <c r="L796" s="16"/>
      <c r="M796" s="16"/>
      <c r="N796" s="16"/>
      <c r="O796" s="16"/>
      <c r="P796" s="16"/>
      <c r="Q796" s="16"/>
      <c r="R796" s="16"/>
      <c r="S796" s="22"/>
      <c r="T796" s="190"/>
    </row>
    <row r="797" spans="1:20" ht="27" hidden="1" customHeight="1" thickBot="1">
      <c r="A797" s="58" t="str">
        <f t="shared" si="12"/>
        <v>ln</v>
      </c>
      <c r="B797" s="29" t="s">
        <v>26</v>
      </c>
      <c r="C797" s="29" t="s">
        <v>17</v>
      </c>
      <c r="D797" s="31" t="s">
        <v>38</v>
      </c>
      <c r="E797" s="20" t="s">
        <v>64</v>
      </c>
      <c r="F797" s="20">
        <v>2.17</v>
      </c>
      <c r="G797" s="20">
        <v>0</v>
      </c>
      <c r="H797" s="20">
        <v>0.95</v>
      </c>
      <c r="I797" s="20">
        <v>0.69</v>
      </c>
      <c r="J797" s="20">
        <v>0.21</v>
      </c>
      <c r="K797" s="20">
        <v>4.0221999999999998</v>
      </c>
      <c r="L797" s="16"/>
      <c r="M797" s="16"/>
      <c r="N797" s="16"/>
      <c r="O797" s="16"/>
      <c r="P797" s="16"/>
      <c r="Q797" s="16"/>
      <c r="R797" s="16"/>
      <c r="S797" s="22"/>
      <c r="T797" s="190"/>
    </row>
    <row r="798" spans="1:20" ht="40.200000000000003" hidden="1" customHeight="1" thickBot="1">
      <c r="A798" s="58" t="str">
        <f t="shared" si="12"/>
        <v>老年222</v>
      </c>
      <c r="B798" s="29" t="s">
        <v>26</v>
      </c>
      <c r="C798" s="29" t="s">
        <v>17</v>
      </c>
      <c r="D798" s="31" t="s">
        <v>38</v>
      </c>
      <c r="E798" s="20" t="s">
        <v>66</v>
      </c>
      <c r="F798" s="20">
        <v>2.17</v>
      </c>
      <c r="G798" s="20">
        <v>0</v>
      </c>
      <c r="H798" s="20">
        <v>0.95</v>
      </c>
      <c r="I798" s="20">
        <v>0.34</v>
      </c>
      <c r="J798" s="20">
        <v>0.05</v>
      </c>
      <c r="K798" s="20">
        <v>3.5171999999999999</v>
      </c>
      <c r="L798" s="16"/>
      <c r="M798" s="16"/>
      <c r="N798" s="16"/>
      <c r="O798" s="16"/>
      <c r="P798" s="16"/>
      <c r="Q798" s="16"/>
      <c r="R798" s="16"/>
      <c r="S798" s="22"/>
      <c r="T798" s="190"/>
    </row>
    <row r="799" spans="1:20" ht="40.200000000000003" hidden="1" customHeight="1" thickBot="1">
      <c r="A799" s="58" t="str">
        <f t="shared" si="12"/>
        <v>QS1</v>
      </c>
      <c r="B799" s="29" t="s">
        <v>26</v>
      </c>
      <c r="C799" s="29" t="s">
        <v>17</v>
      </c>
      <c r="D799" s="32" t="s">
        <v>67</v>
      </c>
      <c r="E799" s="20" t="s">
        <v>69</v>
      </c>
      <c r="F799" s="20">
        <v>0.62</v>
      </c>
      <c r="G799" s="20">
        <v>1.1599999999999999</v>
      </c>
      <c r="H799" s="20">
        <v>1.1000000000000001</v>
      </c>
      <c r="I799" s="20">
        <v>0.19</v>
      </c>
      <c r="J799" s="20">
        <v>0.51</v>
      </c>
      <c r="K799" s="20">
        <v>3.5827</v>
      </c>
      <c r="L799" s="16"/>
      <c r="M799" s="16"/>
      <c r="N799" s="16"/>
      <c r="O799" s="16"/>
      <c r="P799" s="16"/>
      <c r="Q799" s="16"/>
      <c r="R799" s="16"/>
      <c r="S799" s="22"/>
      <c r="T799" s="190"/>
    </row>
    <row r="800" spans="1:20" ht="40.200000000000003" hidden="1" customHeight="1" thickBot="1">
      <c r="A800" s="58" t="str">
        <f t="shared" si="12"/>
        <v>QS2</v>
      </c>
      <c r="B800" s="29" t="s">
        <v>26</v>
      </c>
      <c r="C800" s="29" t="s">
        <v>17</v>
      </c>
      <c r="D800" s="32" t="s">
        <v>67</v>
      </c>
      <c r="E800" s="20" t="s">
        <v>70</v>
      </c>
      <c r="F800" s="20">
        <v>0.62</v>
      </c>
      <c r="G800" s="20">
        <v>1.1599999999999999</v>
      </c>
      <c r="H800" s="20">
        <v>1.07</v>
      </c>
      <c r="I800" s="20">
        <v>0.19</v>
      </c>
      <c r="J800" s="20">
        <v>0.49</v>
      </c>
      <c r="K800" s="20">
        <v>3.5284</v>
      </c>
      <c r="L800" s="16"/>
      <c r="M800" s="16"/>
      <c r="N800" s="16"/>
      <c r="O800" s="16"/>
      <c r="P800" s="16"/>
      <c r="Q800" s="16"/>
      <c r="R800" s="16"/>
      <c r="S800" s="22"/>
      <c r="T800" s="190"/>
    </row>
    <row r="801" spans="1:20" ht="27" hidden="1" customHeight="1" thickBot="1">
      <c r="A801" s="58" t="str">
        <f t="shared" si="12"/>
        <v>青年A</v>
      </c>
      <c r="B801" s="29" t="s">
        <v>26</v>
      </c>
      <c r="C801" s="29" t="s">
        <v>17</v>
      </c>
      <c r="D801" s="32" t="s">
        <v>67</v>
      </c>
      <c r="E801" s="20" t="s">
        <v>71</v>
      </c>
      <c r="F801" s="20">
        <v>0.62</v>
      </c>
      <c r="G801" s="20">
        <v>0.61</v>
      </c>
      <c r="H801" s="20">
        <v>1.07</v>
      </c>
      <c r="I801" s="20">
        <v>0.1</v>
      </c>
      <c r="J801" s="20">
        <v>0.51</v>
      </c>
      <c r="K801" s="20">
        <v>2.9007000000000001</v>
      </c>
      <c r="L801" s="16"/>
      <c r="M801" s="16"/>
      <c r="N801" s="16"/>
      <c r="O801" s="16"/>
      <c r="P801" s="16"/>
      <c r="Q801" s="16"/>
      <c r="R801" s="16"/>
      <c r="S801" s="22"/>
      <c r="T801" s="190"/>
    </row>
    <row r="802" spans="1:20" ht="27" hidden="1" customHeight="1" thickBot="1">
      <c r="A802" s="58" t="str">
        <f t="shared" si="12"/>
        <v>Q1</v>
      </c>
      <c r="B802" s="29" t="s">
        <v>26</v>
      </c>
      <c r="C802" s="29" t="s">
        <v>17</v>
      </c>
      <c r="D802" s="32" t="s">
        <v>67</v>
      </c>
      <c r="E802" s="20" t="s">
        <v>72</v>
      </c>
      <c r="F802" s="20">
        <v>0.62</v>
      </c>
      <c r="G802" s="20">
        <v>0.54</v>
      </c>
      <c r="H802" s="20">
        <v>1.07</v>
      </c>
      <c r="I802" s="20">
        <v>0.1</v>
      </c>
      <c r="J802" s="20">
        <v>0.55000000000000004</v>
      </c>
      <c r="K802" s="20">
        <v>2.8746</v>
      </c>
      <c r="L802" s="16"/>
      <c r="M802" s="16"/>
      <c r="N802" s="16"/>
      <c r="O802" s="16"/>
      <c r="P802" s="16"/>
      <c r="Q802" s="16"/>
      <c r="R802" s="16"/>
      <c r="S802" s="22"/>
      <c r="T802" s="190"/>
    </row>
    <row r="803" spans="1:20" ht="53.4" hidden="1" customHeight="1" thickBot="1">
      <c r="A803" s="58" t="str">
        <f t="shared" si="12"/>
        <v>qqq3</v>
      </c>
      <c r="B803" s="29" t="s">
        <v>26</v>
      </c>
      <c r="C803" s="29" t="s">
        <v>17</v>
      </c>
      <c r="D803" s="32" t="s">
        <v>67</v>
      </c>
      <c r="E803" s="20" t="s">
        <v>74</v>
      </c>
      <c r="F803" s="20">
        <v>0.62</v>
      </c>
      <c r="G803" s="20">
        <v>0.78</v>
      </c>
      <c r="H803" s="20">
        <v>0.75</v>
      </c>
      <c r="I803" s="20">
        <v>0.19</v>
      </c>
      <c r="J803" s="20">
        <v>0.44</v>
      </c>
      <c r="K803" s="20">
        <v>2.7768000000000002</v>
      </c>
      <c r="L803" s="16"/>
      <c r="M803" s="16"/>
      <c r="N803" s="16"/>
      <c r="O803" s="16"/>
      <c r="P803" s="16"/>
      <c r="Q803" s="16"/>
      <c r="R803" s="16"/>
      <c r="S803" s="22"/>
      <c r="T803" s="190"/>
    </row>
    <row r="804" spans="1:20" ht="40.200000000000003" hidden="1" customHeight="1" thickBot="1">
      <c r="A804" s="58" t="str">
        <f t="shared" si="12"/>
        <v>丙11</v>
      </c>
      <c r="B804" s="29" t="s">
        <v>26</v>
      </c>
      <c r="C804" s="29" t="s">
        <v>17</v>
      </c>
      <c r="D804" s="32" t="s">
        <v>67</v>
      </c>
      <c r="E804" s="20" t="s">
        <v>75</v>
      </c>
      <c r="F804" s="20">
        <v>0.62</v>
      </c>
      <c r="G804" s="20">
        <v>0.43</v>
      </c>
      <c r="H804" s="20">
        <v>1.07</v>
      </c>
      <c r="I804" s="20">
        <v>0.1</v>
      </c>
      <c r="J804" s="20">
        <v>0.54</v>
      </c>
      <c r="K804" s="20">
        <v>2.7547000000000001</v>
      </c>
      <c r="L804" s="16"/>
      <c r="M804" s="16"/>
      <c r="N804" s="16"/>
      <c r="O804" s="16"/>
      <c r="P804" s="16"/>
      <c r="Q804" s="16"/>
      <c r="R804" s="16"/>
      <c r="S804" s="22"/>
      <c r="T804" s="190"/>
    </row>
    <row r="805" spans="1:20" ht="40.200000000000003" hidden="1" customHeight="1" thickBot="1">
      <c r="A805" s="58" t="str">
        <f t="shared" si="12"/>
        <v>青书1</v>
      </c>
      <c r="B805" s="29" t="s">
        <v>26</v>
      </c>
      <c r="C805" s="29" t="s">
        <v>17</v>
      </c>
      <c r="D805" s="32" t="s">
        <v>67</v>
      </c>
      <c r="E805" s="20" t="s">
        <v>76</v>
      </c>
      <c r="F805" s="20">
        <v>0.62</v>
      </c>
      <c r="G805" s="20">
        <v>0.4</v>
      </c>
      <c r="H805" s="20">
        <v>1.07</v>
      </c>
      <c r="I805" s="20">
        <v>0.1</v>
      </c>
      <c r="J805" s="20">
        <v>0.55000000000000004</v>
      </c>
      <c r="K805" s="20">
        <v>2.7397</v>
      </c>
      <c r="L805" s="16"/>
      <c r="M805" s="16"/>
      <c r="N805" s="16"/>
      <c r="O805" s="16"/>
      <c r="P805" s="16"/>
      <c r="Q805" s="16"/>
      <c r="R805" s="16"/>
      <c r="S805" s="22"/>
      <c r="T805" s="190"/>
    </row>
    <row r="806" spans="1:20" ht="40.200000000000003" hidden="1" thickBot="1">
      <c r="A806" s="58" t="str">
        <f t="shared" si="12"/>
        <v>青竹3</v>
      </c>
      <c r="B806" s="29" t="s">
        <v>26</v>
      </c>
      <c r="C806" s="29" t="s">
        <v>17</v>
      </c>
      <c r="D806" s="32" t="s">
        <v>67</v>
      </c>
      <c r="E806" s="21" t="s">
        <v>79</v>
      </c>
      <c r="F806" s="20">
        <v>0.62</v>
      </c>
      <c r="G806" s="20">
        <v>0.51</v>
      </c>
      <c r="H806" s="20">
        <v>0.75</v>
      </c>
      <c r="I806" s="20">
        <v>0.1</v>
      </c>
      <c r="J806" s="20">
        <v>0.69</v>
      </c>
      <c r="K806" s="20">
        <v>2.6640999999999999</v>
      </c>
      <c r="L806" s="16"/>
      <c r="M806" s="16"/>
      <c r="N806" s="16"/>
      <c r="O806" s="16"/>
      <c r="P806" s="16"/>
      <c r="Q806" s="16"/>
      <c r="R806" s="16"/>
      <c r="S806" s="22"/>
      <c r="T806" s="190"/>
    </row>
    <row r="807" spans="1:20" ht="40.200000000000003" hidden="1" customHeight="1" thickBot="1">
      <c r="A807" s="58" t="str">
        <f t="shared" si="12"/>
        <v>青年1</v>
      </c>
      <c r="B807" s="29" t="s">
        <v>26</v>
      </c>
      <c r="C807" s="29" t="s">
        <v>17</v>
      </c>
      <c r="D807" s="32" t="s">
        <v>67</v>
      </c>
      <c r="E807" s="20" t="s">
        <v>82</v>
      </c>
      <c r="F807" s="20">
        <v>0.62</v>
      </c>
      <c r="G807" s="20">
        <v>0.25</v>
      </c>
      <c r="H807" s="20">
        <v>1.1000000000000001</v>
      </c>
      <c r="I807" s="20">
        <v>0.19</v>
      </c>
      <c r="J807" s="20">
        <v>0.48</v>
      </c>
      <c r="K807" s="20">
        <v>2.6408</v>
      </c>
      <c r="L807" s="16"/>
      <c r="M807" s="16"/>
      <c r="N807" s="16"/>
      <c r="O807" s="16"/>
      <c r="P807" s="16"/>
      <c r="Q807" s="16"/>
      <c r="R807" s="16"/>
      <c r="S807" s="22"/>
      <c r="T807" s="190"/>
    </row>
    <row r="808" spans="1:20" ht="27" hidden="1" customHeight="1" thickBot="1">
      <c r="A808" s="58" t="str">
        <f t="shared" si="12"/>
        <v>Q2</v>
      </c>
      <c r="B808" s="29" t="s">
        <v>26</v>
      </c>
      <c r="C808" s="29" t="s">
        <v>17</v>
      </c>
      <c r="D808" s="32" t="s">
        <v>67</v>
      </c>
      <c r="E808" s="20" t="s">
        <v>78</v>
      </c>
      <c r="F808" s="20">
        <v>0.62</v>
      </c>
      <c r="G808" s="20">
        <v>0.52</v>
      </c>
      <c r="H808" s="20">
        <v>1.1000000000000001</v>
      </c>
      <c r="I808" s="20">
        <v>0.1</v>
      </c>
      <c r="J808" s="20">
        <v>0.28999999999999998</v>
      </c>
      <c r="K808" s="20">
        <v>2.6297999999999999</v>
      </c>
      <c r="L808" s="16"/>
      <c r="M808" s="16"/>
      <c r="N808" s="16"/>
      <c r="O808" s="16"/>
      <c r="P808" s="16"/>
      <c r="Q808" s="16"/>
      <c r="R808" s="16"/>
      <c r="S808" s="22"/>
      <c r="T808" s="190"/>
    </row>
    <row r="809" spans="1:20" ht="27" hidden="1" customHeight="1" thickBot="1">
      <c r="A809" s="58" t="str">
        <f t="shared" si="12"/>
        <v>青年22</v>
      </c>
      <c r="B809" s="29" t="s">
        <v>26</v>
      </c>
      <c r="C809" s="29" t="s">
        <v>17</v>
      </c>
      <c r="D809" s="32" t="s">
        <v>67</v>
      </c>
      <c r="E809" s="20" t="s">
        <v>80</v>
      </c>
      <c r="F809" s="20">
        <v>0.62</v>
      </c>
      <c r="G809" s="20">
        <v>0.34</v>
      </c>
      <c r="H809" s="20">
        <v>1.07</v>
      </c>
      <c r="I809" s="20">
        <v>0.19</v>
      </c>
      <c r="J809" s="20">
        <v>0.39</v>
      </c>
      <c r="K809" s="20">
        <v>2.6135999999999999</v>
      </c>
      <c r="L809" s="16"/>
      <c r="M809" s="16"/>
      <c r="N809" s="16"/>
      <c r="O809" s="16"/>
      <c r="P809" s="16"/>
      <c r="Q809" s="16"/>
      <c r="R809" s="16"/>
      <c r="S809" s="22"/>
      <c r="T809" s="190"/>
    </row>
    <row r="810" spans="1:20" ht="53.4" hidden="1" customHeight="1" thickBot="1">
      <c r="A810" s="58" t="str">
        <f t="shared" si="12"/>
        <v>青二</v>
      </c>
      <c r="B810" s="29" t="s">
        <v>26</v>
      </c>
      <c r="C810" s="29" t="s">
        <v>17</v>
      </c>
      <c r="D810" s="32" t="s">
        <v>67</v>
      </c>
      <c r="E810" s="20" t="s">
        <v>87</v>
      </c>
      <c r="F810" s="20">
        <v>0.62</v>
      </c>
      <c r="G810" s="20">
        <v>0.26</v>
      </c>
      <c r="H810" s="20">
        <v>1.07</v>
      </c>
      <c r="I810" s="20">
        <v>0.19</v>
      </c>
      <c r="J810" s="20">
        <v>0.39</v>
      </c>
      <c r="K810" s="20">
        <v>2.5352000000000001</v>
      </c>
      <c r="L810" s="16"/>
      <c r="M810" s="16"/>
      <c r="N810" s="16"/>
      <c r="O810" s="16"/>
      <c r="P810" s="16"/>
      <c r="Q810" s="16"/>
      <c r="R810" s="16"/>
      <c r="S810" s="22"/>
      <c r="T810" s="190"/>
    </row>
    <row r="811" spans="1:20" ht="27" hidden="1" customHeight="1" thickBot="1">
      <c r="A811" s="58" t="str">
        <f t="shared" si="12"/>
        <v>青年11</v>
      </c>
      <c r="B811" s="29" t="s">
        <v>26</v>
      </c>
      <c r="C811" s="29" t="s">
        <v>17</v>
      </c>
      <c r="D811" s="32" t="s">
        <v>67</v>
      </c>
      <c r="E811" s="20" t="s">
        <v>83</v>
      </c>
      <c r="F811" s="20">
        <v>0.62</v>
      </c>
      <c r="G811" s="20">
        <v>0.34</v>
      </c>
      <c r="H811" s="20">
        <v>1.1000000000000001</v>
      </c>
      <c r="I811" s="20">
        <v>0.19</v>
      </c>
      <c r="J811" s="20">
        <v>0.28000000000000003</v>
      </c>
      <c r="K811" s="20">
        <v>2.5350000000000001</v>
      </c>
      <c r="L811" s="16"/>
      <c r="M811" s="16"/>
      <c r="N811" s="16"/>
      <c r="O811" s="16"/>
      <c r="P811" s="16"/>
      <c r="Q811" s="16"/>
      <c r="R811" s="16"/>
      <c r="S811" s="22"/>
      <c r="T811" s="190"/>
    </row>
    <row r="812" spans="1:20" ht="40.200000000000003" hidden="1" customHeight="1" thickBot="1">
      <c r="A812" s="58" t="str">
        <f t="shared" si="12"/>
        <v>青年111</v>
      </c>
      <c r="B812" s="29" t="s">
        <v>26</v>
      </c>
      <c r="C812" s="29" t="s">
        <v>17</v>
      </c>
      <c r="D812" s="32" t="s">
        <v>67</v>
      </c>
      <c r="E812" s="20" t="s">
        <v>85</v>
      </c>
      <c r="F812" s="20">
        <v>0.62</v>
      </c>
      <c r="G812" s="20">
        <v>0.19</v>
      </c>
      <c r="H812" s="20">
        <v>1.07</v>
      </c>
      <c r="I812" s="20">
        <v>0.1</v>
      </c>
      <c r="J812" s="20">
        <v>0.52</v>
      </c>
      <c r="K812" s="20">
        <v>2.4903</v>
      </c>
      <c r="L812" s="16"/>
      <c r="M812" s="16"/>
      <c r="N812" s="16"/>
      <c r="O812" s="16"/>
      <c r="P812" s="16"/>
      <c r="Q812" s="16"/>
      <c r="R812" s="16"/>
      <c r="S812" s="22"/>
      <c r="T812" s="190"/>
    </row>
    <row r="813" spans="1:20" ht="53.4" hidden="1" customHeight="1" thickBot="1">
      <c r="A813" s="58" t="str">
        <f t="shared" si="12"/>
        <v>青少年T1</v>
      </c>
      <c r="B813" s="29" t="s">
        <v>26</v>
      </c>
      <c r="C813" s="29" t="s">
        <v>17</v>
      </c>
      <c r="D813" s="32" t="s">
        <v>67</v>
      </c>
      <c r="E813" s="20" t="s">
        <v>84</v>
      </c>
      <c r="F813" s="20">
        <v>0.62</v>
      </c>
      <c r="G813" s="20">
        <v>0.22</v>
      </c>
      <c r="H813" s="20">
        <v>1.1000000000000001</v>
      </c>
      <c r="I813" s="20">
        <v>0.1</v>
      </c>
      <c r="J813" s="20">
        <v>0.44</v>
      </c>
      <c r="K813" s="20">
        <v>2.4826999999999999</v>
      </c>
      <c r="L813" s="16"/>
      <c r="M813" s="16"/>
      <c r="N813" s="16"/>
      <c r="O813" s="16"/>
      <c r="P813" s="16"/>
      <c r="Q813" s="16"/>
      <c r="R813" s="16"/>
      <c r="S813" s="22"/>
      <c r="T813" s="190"/>
    </row>
    <row r="814" spans="1:20" ht="40.200000000000003" hidden="1" customHeight="1" thickBot="1">
      <c r="A814" s="58" t="str">
        <f t="shared" si="12"/>
        <v>青书2</v>
      </c>
      <c r="B814" s="29" t="s">
        <v>26</v>
      </c>
      <c r="C814" s="29" t="s">
        <v>17</v>
      </c>
      <c r="D814" s="32" t="s">
        <v>67</v>
      </c>
      <c r="E814" s="20" t="s">
        <v>81</v>
      </c>
      <c r="F814" s="20">
        <v>0.62</v>
      </c>
      <c r="G814" s="20">
        <v>0.65</v>
      </c>
      <c r="H814" s="20">
        <v>1.1000000000000001</v>
      </c>
      <c r="I814" s="20">
        <v>0.1</v>
      </c>
      <c r="J814" s="20">
        <v>0</v>
      </c>
      <c r="K814" s="20">
        <v>2.4689999999999999</v>
      </c>
      <c r="L814" s="16"/>
      <c r="M814" s="16"/>
      <c r="N814" s="16"/>
      <c r="O814" s="16"/>
      <c r="P814" s="16"/>
      <c r="Q814" s="16"/>
      <c r="R814" s="16"/>
      <c r="S814" s="22"/>
      <c r="T814" s="190"/>
    </row>
    <row r="815" spans="1:20" ht="53.4" hidden="1" customHeight="1" thickBot="1">
      <c r="A815" s="58" t="str">
        <f t="shared" si="12"/>
        <v>QSSS1</v>
      </c>
      <c r="B815" s="29" t="s">
        <v>26</v>
      </c>
      <c r="C815" s="29" t="s">
        <v>17</v>
      </c>
      <c r="D815" s="32" t="s">
        <v>67</v>
      </c>
      <c r="E815" s="20" t="s">
        <v>86</v>
      </c>
      <c r="F815" s="20">
        <v>0.62</v>
      </c>
      <c r="G815" s="20">
        <v>0.21</v>
      </c>
      <c r="H815" s="20">
        <v>1.07</v>
      </c>
      <c r="I815" s="20">
        <v>0.1</v>
      </c>
      <c r="J815" s="20">
        <v>0.47</v>
      </c>
      <c r="K815" s="20">
        <v>2.4685999999999999</v>
      </c>
      <c r="L815" s="16"/>
      <c r="M815" s="16"/>
      <c r="N815" s="16"/>
      <c r="O815" s="16"/>
      <c r="P815" s="16"/>
      <c r="Q815" s="16"/>
      <c r="R815" s="16"/>
      <c r="S815" s="22"/>
      <c r="T815" s="190"/>
    </row>
    <row r="816" spans="1:20" ht="53.4" hidden="1" customHeight="1" thickBot="1">
      <c r="A816" s="58" t="str">
        <f t="shared" si="12"/>
        <v>青少年T2</v>
      </c>
      <c r="B816" s="29" t="s">
        <v>26</v>
      </c>
      <c r="C816" s="29" t="s">
        <v>17</v>
      </c>
      <c r="D816" s="32" t="s">
        <v>67</v>
      </c>
      <c r="E816" s="20" t="s">
        <v>89</v>
      </c>
      <c r="F816" s="20">
        <v>0.62</v>
      </c>
      <c r="G816" s="20">
        <v>0.22</v>
      </c>
      <c r="H816" s="20">
        <v>1.07</v>
      </c>
      <c r="I816" s="20">
        <v>0.1</v>
      </c>
      <c r="J816" s="20">
        <v>0.43</v>
      </c>
      <c r="K816" s="20">
        <v>2.4398</v>
      </c>
      <c r="L816" s="16"/>
      <c r="M816" s="16"/>
      <c r="N816" s="16"/>
      <c r="O816" s="16"/>
      <c r="P816" s="16"/>
      <c r="Q816" s="16"/>
      <c r="R816" s="16"/>
      <c r="S816" s="22"/>
      <c r="T816" s="190"/>
    </row>
    <row r="817" spans="1:20" ht="53.4" hidden="1" customHeight="1" thickBot="1">
      <c r="A817" s="58" t="str">
        <f t="shared" si="12"/>
        <v>q1121</v>
      </c>
      <c r="B817" s="29" t="s">
        <v>26</v>
      </c>
      <c r="C817" s="29" t="s">
        <v>17</v>
      </c>
      <c r="D817" s="32" t="s">
        <v>67</v>
      </c>
      <c r="E817" s="20" t="s">
        <v>90</v>
      </c>
      <c r="F817" s="20">
        <v>0.62</v>
      </c>
      <c r="G817" s="20">
        <v>0.19</v>
      </c>
      <c r="H817" s="20">
        <v>1.1000000000000001</v>
      </c>
      <c r="I817" s="20">
        <v>0.1</v>
      </c>
      <c r="J817" s="20">
        <v>0.42</v>
      </c>
      <c r="K817" s="20">
        <v>2.4258000000000002</v>
      </c>
      <c r="L817" s="16"/>
      <c r="M817" s="16"/>
      <c r="N817" s="16"/>
      <c r="O817" s="16"/>
      <c r="P817" s="16"/>
      <c r="Q817" s="16"/>
      <c r="R817" s="16"/>
      <c r="S817" s="22"/>
      <c r="T817" s="190"/>
    </row>
    <row r="818" spans="1:20" ht="40.200000000000003" hidden="1" customHeight="1" thickBot="1">
      <c r="A818" s="58" t="str">
        <f t="shared" si="12"/>
        <v>青年01</v>
      </c>
      <c r="B818" s="29" t="s">
        <v>26</v>
      </c>
      <c r="C818" s="29" t="s">
        <v>17</v>
      </c>
      <c r="D818" s="32" t="s">
        <v>67</v>
      </c>
      <c r="E818" s="20" t="s">
        <v>93</v>
      </c>
      <c r="F818" s="20">
        <v>0.62</v>
      </c>
      <c r="G818" s="20">
        <v>0.09</v>
      </c>
      <c r="H818" s="20">
        <v>1.1000000000000001</v>
      </c>
      <c r="I818" s="20">
        <v>0.1</v>
      </c>
      <c r="J818" s="20">
        <v>0.5</v>
      </c>
      <c r="K818" s="20">
        <v>2.4096000000000002</v>
      </c>
      <c r="L818" s="16"/>
      <c r="M818" s="16"/>
      <c r="N818" s="16"/>
      <c r="O818" s="16"/>
      <c r="P818" s="16"/>
      <c r="Q818" s="16"/>
      <c r="R818" s="16"/>
      <c r="S818" s="22"/>
      <c r="T818" s="190"/>
    </row>
    <row r="819" spans="1:20" ht="53.4" hidden="1" customHeight="1" thickBot="1">
      <c r="A819" s="58" t="str">
        <f t="shared" si="12"/>
        <v>q212</v>
      </c>
      <c r="B819" s="29" t="s">
        <v>26</v>
      </c>
      <c r="C819" s="29" t="s">
        <v>17</v>
      </c>
      <c r="D819" s="32" t="s">
        <v>67</v>
      </c>
      <c r="E819" s="20" t="s">
        <v>91</v>
      </c>
      <c r="F819" s="20">
        <v>0.62</v>
      </c>
      <c r="G819" s="20">
        <v>0.19</v>
      </c>
      <c r="H819" s="20">
        <v>1.07</v>
      </c>
      <c r="I819" s="20">
        <v>0.1</v>
      </c>
      <c r="J819" s="20">
        <v>0.42</v>
      </c>
      <c r="K819" s="20">
        <v>2.3917999999999999</v>
      </c>
      <c r="L819" s="16"/>
      <c r="M819" s="16"/>
      <c r="N819" s="16"/>
      <c r="O819" s="16"/>
      <c r="P819" s="16"/>
      <c r="Q819" s="16"/>
      <c r="R819" s="16"/>
      <c r="S819" s="22"/>
      <c r="T819" s="190"/>
    </row>
    <row r="820" spans="1:20" ht="40.200000000000003" hidden="1" customHeight="1" thickBot="1">
      <c r="A820" s="58" t="str">
        <f t="shared" si="12"/>
        <v>青年02</v>
      </c>
      <c r="B820" s="29" t="s">
        <v>26</v>
      </c>
      <c r="C820" s="29" t="s">
        <v>17</v>
      </c>
      <c r="D820" s="32" t="s">
        <v>67</v>
      </c>
      <c r="E820" s="20" t="s">
        <v>95</v>
      </c>
      <c r="F820" s="20">
        <v>0.62</v>
      </c>
      <c r="G820" s="20">
        <v>0.09</v>
      </c>
      <c r="H820" s="20">
        <v>1.07</v>
      </c>
      <c r="I820" s="20">
        <v>0.1</v>
      </c>
      <c r="J820" s="20">
        <v>0.5</v>
      </c>
      <c r="K820" s="20">
        <v>2.3694000000000002</v>
      </c>
      <c r="L820" s="16"/>
      <c r="M820" s="16"/>
      <c r="N820" s="16"/>
      <c r="O820" s="16"/>
      <c r="P820" s="16"/>
      <c r="Q820" s="16"/>
      <c r="R820" s="16"/>
      <c r="S820" s="22"/>
      <c r="T820" s="190"/>
    </row>
    <row r="821" spans="1:20" ht="40.200000000000003" hidden="1" customHeight="1" thickBot="1">
      <c r="A821" s="58" t="str">
        <f t="shared" si="12"/>
        <v>QS3</v>
      </c>
      <c r="B821" s="29" t="s">
        <v>26</v>
      </c>
      <c r="C821" s="29" t="s">
        <v>17</v>
      </c>
      <c r="D821" s="32" t="s">
        <v>67</v>
      </c>
      <c r="E821" s="20" t="s">
        <v>96</v>
      </c>
      <c r="F821" s="20">
        <v>0.62</v>
      </c>
      <c r="G821" s="20">
        <v>0.54</v>
      </c>
      <c r="H821" s="20">
        <v>0.75</v>
      </c>
      <c r="I821" s="20">
        <v>0.19</v>
      </c>
      <c r="J821" s="20">
        <v>0.22</v>
      </c>
      <c r="K821" s="20">
        <v>2.3233999999999999</v>
      </c>
      <c r="L821" s="16"/>
      <c r="M821" s="16"/>
      <c r="N821" s="16"/>
      <c r="O821" s="16"/>
      <c r="P821" s="16"/>
      <c r="Q821" s="16"/>
      <c r="R821" s="16"/>
      <c r="S821" s="22"/>
      <c r="T821" s="190"/>
    </row>
    <row r="822" spans="1:20" ht="40.200000000000003" hidden="1" customHeight="1" thickBot="1">
      <c r="A822" s="58" t="str">
        <f t="shared" si="12"/>
        <v>1青</v>
      </c>
      <c r="B822" s="29" t="s">
        <v>26</v>
      </c>
      <c r="C822" s="29" t="s">
        <v>17</v>
      </c>
      <c r="D822" s="32" t="s">
        <v>67</v>
      </c>
      <c r="E822" s="20" t="s">
        <v>99</v>
      </c>
      <c r="F822" s="20">
        <v>0.62</v>
      </c>
      <c r="G822" s="20">
        <v>0</v>
      </c>
      <c r="H822" s="20">
        <v>1.07</v>
      </c>
      <c r="I822" s="20">
        <v>0.1</v>
      </c>
      <c r="J822" s="20">
        <v>0.47</v>
      </c>
      <c r="K822" s="20">
        <v>2.2549000000000001</v>
      </c>
      <c r="L822" s="16"/>
      <c r="M822" s="16"/>
      <c r="N822" s="16"/>
      <c r="O822" s="16"/>
      <c r="P822" s="16"/>
      <c r="Q822" s="16"/>
      <c r="R822" s="16"/>
      <c r="S822" s="22"/>
      <c r="T822" s="190"/>
    </row>
    <row r="823" spans="1:20" ht="40.200000000000003" hidden="1" customHeight="1" thickBot="1">
      <c r="A823" s="58" t="str">
        <f t="shared" si="12"/>
        <v>2青</v>
      </c>
      <c r="B823" s="29" t="s">
        <v>26</v>
      </c>
      <c r="C823" s="29" t="s">
        <v>17</v>
      </c>
      <c r="D823" s="32" t="s">
        <v>67</v>
      </c>
      <c r="E823" s="20" t="s">
        <v>98</v>
      </c>
      <c r="F823" s="20">
        <v>0.7</v>
      </c>
      <c r="G823" s="20">
        <v>0.35</v>
      </c>
      <c r="H823" s="20">
        <v>1.1000000000000001</v>
      </c>
      <c r="I823" s="20">
        <v>0.1</v>
      </c>
      <c r="J823" s="20">
        <v>0</v>
      </c>
      <c r="K823" s="20">
        <v>2.2458</v>
      </c>
      <c r="L823" s="16"/>
      <c r="M823" s="16"/>
      <c r="N823" s="16"/>
      <c r="O823" s="16"/>
      <c r="P823" s="16"/>
      <c r="Q823" s="16"/>
      <c r="R823" s="16"/>
      <c r="S823" s="22"/>
      <c r="T823" s="190"/>
    </row>
    <row r="824" spans="1:20" ht="40.200000000000003" hidden="1" customHeight="1" thickBot="1">
      <c r="A824" s="58" t="str">
        <f t="shared" si="12"/>
        <v>青年one</v>
      </c>
      <c r="B824" s="29" t="s">
        <v>26</v>
      </c>
      <c r="C824" s="29" t="s">
        <v>17</v>
      </c>
      <c r="D824" s="32" t="s">
        <v>67</v>
      </c>
      <c r="E824" s="20" t="s">
        <v>102</v>
      </c>
      <c r="F824" s="20">
        <v>0.62</v>
      </c>
      <c r="G824" s="20">
        <v>0</v>
      </c>
      <c r="H824" s="20">
        <v>1.07</v>
      </c>
      <c r="I824" s="20">
        <v>0.1</v>
      </c>
      <c r="J824" s="20">
        <v>0.45</v>
      </c>
      <c r="K824" s="20">
        <v>2.234</v>
      </c>
      <c r="L824" s="16"/>
      <c r="M824" s="16"/>
      <c r="N824" s="16"/>
      <c r="O824" s="16"/>
      <c r="P824" s="16"/>
      <c r="Q824" s="16"/>
      <c r="R824" s="16"/>
      <c r="S824" s="22"/>
      <c r="T824" s="190"/>
    </row>
    <row r="825" spans="1:20" ht="53.4" hidden="1" customHeight="1" thickBot="1">
      <c r="A825" s="58" t="str">
        <f t="shared" si="12"/>
        <v>青一</v>
      </c>
      <c r="B825" s="29" t="s">
        <v>26</v>
      </c>
      <c r="C825" s="29" t="s">
        <v>17</v>
      </c>
      <c r="D825" s="32" t="s">
        <v>67</v>
      </c>
      <c r="E825" s="20" t="s">
        <v>105</v>
      </c>
      <c r="F825" s="20">
        <v>0.62</v>
      </c>
      <c r="G825" s="20">
        <v>0.26</v>
      </c>
      <c r="H825" s="20">
        <v>0.78</v>
      </c>
      <c r="I825" s="20">
        <v>0.19</v>
      </c>
      <c r="J825" s="20">
        <v>0.37</v>
      </c>
      <c r="K825" s="20">
        <v>2.2242999999999999</v>
      </c>
      <c r="L825" s="16"/>
      <c r="M825" s="16"/>
      <c r="N825" s="16"/>
      <c r="O825" s="16"/>
      <c r="P825" s="16"/>
      <c r="Q825" s="16"/>
      <c r="R825" s="16"/>
      <c r="S825" s="22"/>
      <c r="T825" s="190"/>
    </row>
    <row r="826" spans="1:20" ht="40.200000000000003" hidden="1" thickBot="1">
      <c r="A826" s="58" t="str">
        <f t="shared" si="12"/>
        <v>青竹2</v>
      </c>
      <c r="B826" s="29" t="s">
        <v>26</v>
      </c>
      <c r="C826" s="29" t="s">
        <v>17</v>
      </c>
      <c r="D826" s="32" t="s">
        <v>67</v>
      </c>
      <c r="E826" s="21" t="s">
        <v>100</v>
      </c>
      <c r="F826" s="20">
        <v>0.62</v>
      </c>
      <c r="G826" s="20">
        <v>0</v>
      </c>
      <c r="H826" s="20">
        <v>1.1000000000000001</v>
      </c>
      <c r="I826" s="20">
        <v>0.1</v>
      </c>
      <c r="J826" s="20">
        <v>0.4</v>
      </c>
      <c r="K826" s="20">
        <v>2.2241</v>
      </c>
      <c r="L826" s="16"/>
      <c r="M826" s="16"/>
      <c r="N826" s="16"/>
      <c r="O826" s="16"/>
      <c r="P826" s="16"/>
      <c r="Q826" s="16"/>
      <c r="R826" s="16"/>
      <c r="S826" s="22"/>
      <c r="T826" s="190"/>
    </row>
    <row r="827" spans="1:20" ht="40.200000000000003" hidden="1" customHeight="1" thickBot="1">
      <c r="A827" s="58" t="str">
        <f t="shared" si="12"/>
        <v>qn2</v>
      </c>
      <c r="B827" s="29" t="s">
        <v>26</v>
      </c>
      <c r="C827" s="29" t="s">
        <v>17</v>
      </c>
      <c r="D827" s="32" t="s">
        <v>67</v>
      </c>
      <c r="E827" s="20" t="s">
        <v>101</v>
      </c>
      <c r="F827" s="20">
        <v>0.62</v>
      </c>
      <c r="G827" s="20">
        <v>0.22</v>
      </c>
      <c r="H827" s="20">
        <v>1.07</v>
      </c>
      <c r="I827" s="20">
        <v>0.19</v>
      </c>
      <c r="J827" s="20">
        <v>0.12</v>
      </c>
      <c r="K827" s="20">
        <v>2.2198000000000002</v>
      </c>
      <c r="L827" s="16"/>
      <c r="M827" s="16"/>
      <c r="N827" s="16"/>
      <c r="O827" s="16"/>
      <c r="P827" s="16"/>
      <c r="Q827" s="16"/>
      <c r="R827" s="16"/>
      <c r="S827" s="22"/>
      <c r="T827" s="190"/>
    </row>
    <row r="828" spans="1:20" ht="40.200000000000003" hidden="1" customHeight="1" thickBot="1">
      <c r="A828" s="58" t="str">
        <f t="shared" si="12"/>
        <v>丙12</v>
      </c>
      <c r="B828" s="29" t="s">
        <v>26</v>
      </c>
      <c r="C828" s="29" t="s">
        <v>17</v>
      </c>
      <c r="D828" s="32" t="s">
        <v>67</v>
      </c>
      <c r="E828" s="20" t="s">
        <v>97</v>
      </c>
      <c r="F828" s="20">
        <v>0.62</v>
      </c>
      <c r="G828" s="20">
        <v>0.13</v>
      </c>
      <c r="H828" s="20">
        <v>1.1000000000000001</v>
      </c>
      <c r="I828" s="20">
        <v>0.1</v>
      </c>
      <c r="J828" s="20">
        <v>0.25</v>
      </c>
      <c r="K828" s="20">
        <v>2.2000999999999999</v>
      </c>
      <c r="L828" s="16"/>
      <c r="M828" s="16"/>
      <c r="N828" s="16"/>
      <c r="O828" s="16"/>
      <c r="P828" s="16"/>
      <c r="Q828" s="16"/>
      <c r="R828" s="16"/>
      <c r="S828" s="22"/>
      <c r="T828" s="190"/>
    </row>
    <row r="829" spans="1:20" ht="40.200000000000003" hidden="1" thickBot="1">
      <c r="A829" s="58" t="str">
        <f t="shared" si="12"/>
        <v>青竹1</v>
      </c>
      <c r="B829" s="29" t="s">
        <v>26</v>
      </c>
      <c r="C829" s="29" t="s">
        <v>17</v>
      </c>
      <c r="D829" s="32" t="s">
        <v>67</v>
      </c>
      <c r="E829" s="21" t="s">
        <v>104</v>
      </c>
      <c r="F829" s="20">
        <v>0.62</v>
      </c>
      <c r="G829" s="20">
        <v>0</v>
      </c>
      <c r="H829" s="20">
        <v>1.07</v>
      </c>
      <c r="I829" s="20">
        <v>0.1</v>
      </c>
      <c r="J829" s="20">
        <v>0.4</v>
      </c>
      <c r="K829" s="20">
        <v>2.1812999999999998</v>
      </c>
      <c r="L829" s="16"/>
      <c r="M829" s="16"/>
      <c r="N829" s="16"/>
      <c r="O829" s="16"/>
      <c r="P829" s="16"/>
      <c r="Q829" s="16"/>
      <c r="R829" s="16"/>
      <c r="S829" s="22"/>
      <c r="T829" s="190"/>
    </row>
    <row r="830" spans="1:20" ht="27" hidden="1" customHeight="1" thickBot="1">
      <c r="A830" s="58" t="str">
        <f t="shared" si="12"/>
        <v>青年B</v>
      </c>
      <c r="B830" s="29" t="s">
        <v>26</v>
      </c>
      <c r="C830" s="29" t="s">
        <v>17</v>
      </c>
      <c r="D830" s="32" t="s">
        <v>67</v>
      </c>
      <c r="E830" s="20" t="s">
        <v>103</v>
      </c>
      <c r="F830" s="20">
        <v>0.62</v>
      </c>
      <c r="G830" s="20">
        <v>0</v>
      </c>
      <c r="H830" s="20">
        <v>1.1000000000000001</v>
      </c>
      <c r="I830" s="20">
        <v>0.1</v>
      </c>
      <c r="J830" s="20">
        <v>0.35</v>
      </c>
      <c r="K830" s="20">
        <v>2.1736</v>
      </c>
      <c r="L830" s="16"/>
      <c r="M830" s="16"/>
      <c r="N830" s="16"/>
      <c r="O830" s="16"/>
      <c r="P830" s="16"/>
      <c r="Q830" s="16"/>
      <c r="R830" s="16"/>
      <c r="S830" s="22"/>
      <c r="T830" s="190"/>
    </row>
    <row r="831" spans="1:20" ht="53.4" hidden="1" customHeight="1" thickBot="1">
      <c r="A831" s="58" t="str">
        <f t="shared" si="12"/>
        <v>qqq2</v>
      </c>
      <c r="B831" s="29" t="s">
        <v>26</v>
      </c>
      <c r="C831" s="29" t="s">
        <v>17</v>
      </c>
      <c r="D831" s="32" t="s">
        <v>67</v>
      </c>
      <c r="E831" s="20" t="s">
        <v>109</v>
      </c>
      <c r="F831" s="20">
        <v>0.62</v>
      </c>
      <c r="G831" s="20">
        <v>0</v>
      </c>
      <c r="H831" s="20">
        <v>1.07</v>
      </c>
      <c r="I831" s="20">
        <v>0.19</v>
      </c>
      <c r="J831" s="20">
        <v>0.25</v>
      </c>
      <c r="K831" s="20">
        <v>2.1295999999999999</v>
      </c>
      <c r="L831" s="16"/>
      <c r="M831" s="16"/>
      <c r="N831" s="16"/>
      <c r="O831" s="16"/>
      <c r="P831" s="16"/>
      <c r="Q831" s="16"/>
      <c r="R831" s="16"/>
      <c r="S831" s="22"/>
      <c r="T831" s="190"/>
    </row>
    <row r="832" spans="1:20" ht="40.200000000000003" hidden="1" customHeight="1" thickBot="1">
      <c r="A832" s="58" t="str">
        <f t="shared" si="12"/>
        <v>22青年</v>
      </c>
      <c r="B832" s="29" t="s">
        <v>26</v>
      </c>
      <c r="C832" s="29" t="s">
        <v>17</v>
      </c>
      <c r="D832" s="32" t="s">
        <v>67</v>
      </c>
      <c r="E832" s="20" t="s">
        <v>106</v>
      </c>
      <c r="F832" s="20">
        <v>0.62</v>
      </c>
      <c r="G832" s="20">
        <v>0</v>
      </c>
      <c r="H832" s="20">
        <v>1.1000000000000001</v>
      </c>
      <c r="I832" s="20">
        <v>0.1</v>
      </c>
      <c r="J832" s="20">
        <v>0.28999999999999998</v>
      </c>
      <c r="K832" s="20">
        <v>2.1059000000000001</v>
      </c>
      <c r="L832" s="16"/>
      <c r="M832" s="16"/>
      <c r="N832" s="16"/>
      <c r="O832" s="16"/>
      <c r="P832" s="16"/>
      <c r="Q832" s="16"/>
      <c r="R832" s="16"/>
      <c r="S832" s="22"/>
      <c r="T832" s="190"/>
    </row>
    <row r="833" spans="1:20" ht="53.4" hidden="1" customHeight="1" thickBot="1">
      <c r="A833" s="58" t="str">
        <f t="shared" si="12"/>
        <v>QSNN2</v>
      </c>
      <c r="B833" s="29" t="s">
        <v>26</v>
      </c>
      <c r="C833" s="29" t="s">
        <v>17</v>
      </c>
      <c r="D833" s="32" t="s">
        <v>67</v>
      </c>
      <c r="E833" s="20" t="s">
        <v>107</v>
      </c>
      <c r="F833" s="20">
        <v>0.62</v>
      </c>
      <c r="G833" s="20">
        <v>0</v>
      </c>
      <c r="H833" s="20">
        <v>1.1000000000000001</v>
      </c>
      <c r="I833" s="20">
        <v>0.1</v>
      </c>
      <c r="J833" s="20">
        <v>0.24</v>
      </c>
      <c r="K833" s="20">
        <v>2.0598999999999998</v>
      </c>
      <c r="L833" s="16"/>
      <c r="M833" s="16"/>
      <c r="N833" s="16"/>
      <c r="O833" s="16"/>
      <c r="P833" s="16"/>
      <c r="Q833" s="16"/>
      <c r="R833" s="16"/>
      <c r="S833" s="22"/>
      <c r="T833" s="190"/>
    </row>
    <row r="834" spans="1:20" ht="53.4" hidden="1" customHeight="1" thickBot="1">
      <c r="A834" s="58" t="str">
        <f t="shared" si="12"/>
        <v>青少年T3</v>
      </c>
      <c r="B834" s="29" t="s">
        <v>26</v>
      </c>
      <c r="C834" s="29" t="s">
        <v>17</v>
      </c>
      <c r="D834" s="32" t="s">
        <v>67</v>
      </c>
      <c r="E834" s="20" t="s">
        <v>110</v>
      </c>
      <c r="F834" s="20">
        <v>0.62</v>
      </c>
      <c r="G834" s="20">
        <v>0.22</v>
      </c>
      <c r="H834" s="20">
        <v>0.75</v>
      </c>
      <c r="I834" s="20">
        <v>0.1</v>
      </c>
      <c r="J834" s="20">
        <v>0.31</v>
      </c>
      <c r="K834" s="20">
        <v>1.9979</v>
      </c>
      <c r="L834" s="16"/>
      <c r="M834" s="16"/>
      <c r="N834" s="16"/>
      <c r="O834" s="16"/>
      <c r="P834" s="16"/>
      <c r="Q834" s="16"/>
      <c r="R834" s="16"/>
      <c r="S834" s="22"/>
      <c r="T834" s="190"/>
    </row>
    <row r="835" spans="1:20" ht="53.4" hidden="1" customHeight="1" thickBot="1">
      <c r="A835" s="58" t="str">
        <f t="shared" si="12"/>
        <v>qqq1</v>
      </c>
      <c r="B835" s="29" t="s">
        <v>26</v>
      </c>
      <c r="C835" s="29" t="s">
        <v>17</v>
      </c>
      <c r="D835" s="32" t="s">
        <v>67</v>
      </c>
      <c r="E835" s="20" t="s">
        <v>113</v>
      </c>
      <c r="F835" s="20">
        <v>0.62</v>
      </c>
      <c r="G835" s="20">
        <v>0</v>
      </c>
      <c r="H835" s="20">
        <v>0.78</v>
      </c>
      <c r="I835" s="20">
        <v>0.19</v>
      </c>
      <c r="J835" s="20">
        <v>0.4</v>
      </c>
      <c r="K835" s="20">
        <v>1.9972000000000001</v>
      </c>
      <c r="L835" s="16"/>
      <c r="M835" s="16"/>
      <c r="N835" s="16"/>
      <c r="O835" s="16"/>
      <c r="P835" s="16"/>
      <c r="Q835" s="16"/>
      <c r="R835" s="16"/>
      <c r="S835" s="22"/>
      <c r="T835" s="190"/>
    </row>
    <row r="836" spans="1:20" ht="40.200000000000003" hidden="1" customHeight="1" thickBot="1">
      <c r="A836" s="58" t="str">
        <f t="shared" si="12"/>
        <v>青年03</v>
      </c>
      <c r="B836" s="29" t="s">
        <v>26</v>
      </c>
      <c r="C836" s="29" t="s">
        <v>17</v>
      </c>
      <c r="D836" s="32" t="s">
        <v>67</v>
      </c>
      <c r="E836" s="20" t="s">
        <v>111</v>
      </c>
      <c r="F836" s="20">
        <v>0.62</v>
      </c>
      <c r="G836" s="20">
        <v>0.2</v>
      </c>
      <c r="H836" s="20">
        <v>0.75</v>
      </c>
      <c r="I836" s="20">
        <v>0.1</v>
      </c>
      <c r="J836" s="20">
        <v>0.26</v>
      </c>
      <c r="K836" s="20">
        <v>1.9218999999999999</v>
      </c>
      <c r="L836" s="16"/>
      <c r="M836" s="16"/>
      <c r="N836" s="16"/>
      <c r="O836" s="16"/>
      <c r="P836" s="16"/>
      <c r="Q836" s="16"/>
      <c r="R836" s="16"/>
      <c r="S836" s="22"/>
      <c r="T836" s="190"/>
    </row>
    <row r="837" spans="1:20" ht="53.4" hidden="1" customHeight="1" thickBot="1">
      <c r="A837" s="58" t="str">
        <f t="shared" si="12"/>
        <v>q112</v>
      </c>
      <c r="B837" s="29" t="s">
        <v>26</v>
      </c>
      <c r="C837" s="29" t="s">
        <v>17</v>
      </c>
      <c r="D837" s="32" t="s">
        <v>67</v>
      </c>
      <c r="E837" s="20" t="s">
        <v>112</v>
      </c>
      <c r="F837" s="20">
        <v>0.62</v>
      </c>
      <c r="G837" s="20">
        <v>0.2</v>
      </c>
      <c r="H837" s="20">
        <v>0.75</v>
      </c>
      <c r="I837" s="20">
        <v>0.1</v>
      </c>
      <c r="J837" s="20">
        <v>0.25</v>
      </c>
      <c r="K837" s="20">
        <v>1.9168000000000001</v>
      </c>
      <c r="L837" s="16"/>
      <c r="M837" s="16"/>
      <c r="N837" s="16"/>
      <c r="O837" s="16"/>
      <c r="P837" s="16"/>
      <c r="Q837" s="16"/>
      <c r="R837" s="16"/>
      <c r="S837" s="22"/>
      <c r="T837" s="190"/>
    </row>
    <row r="838" spans="1:20" ht="27" hidden="1" customHeight="1" thickBot="1">
      <c r="A838" s="58" t="str">
        <f t="shared" si="12"/>
        <v>青年C</v>
      </c>
      <c r="B838" s="29" t="s">
        <v>26</v>
      </c>
      <c r="C838" s="29" t="s">
        <v>17</v>
      </c>
      <c r="D838" s="32" t="s">
        <v>67</v>
      </c>
      <c r="E838" s="20" t="s">
        <v>114</v>
      </c>
      <c r="F838" s="20">
        <v>0.62</v>
      </c>
      <c r="G838" s="20">
        <v>0.44</v>
      </c>
      <c r="H838" s="20">
        <v>0.43</v>
      </c>
      <c r="I838" s="20">
        <v>0.1</v>
      </c>
      <c r="J838" s="20">
        <v>0.18</v>
      </c>
      <c r="K838" s="20">
        <v>1.7614000000000001</v>
      </c>
      <c r="L838" s="16"/>
      <c r="M838" s="16"/>
      <c r="N838" s="16"/>
      <c r="O838" s="16"/>
      <c r="P838" s="16"/>
      <c r="Q838" s="16"/>
      <c r="R838" s="16"/>
      <c r="S838" s="22"/>
      <c r="T838" s="190"/>
    </row>
    <row r="839" spans="1:20" ht="40.200000000000003" hidden="1" customHeight="1" thickBot="1">
      <c r="A839" s="58" t="str">
        <f t="shared" si="12"/>
        <v>白领222</v>
      </c>
      <c r="B839" s="29" t="s">
        <v>26</v>
      </c>
      <c r="C839" s="29" t="s">
        <v>17</v>
      </c>
      <c r="D839" s="32" t="s">
        <v>116</v>
      </c>
      <c r="E839" s="20" t="s">
        <v>118</v>
      </c>
      <c r="F839" s="20">
        <v>0.37</v>
      </c>
      <c r="G839" s="20">
        <v>0.03</v>
      </c>
      <c r="H839" s="20">
        <v>2.87</v>
      </c>
      <c r="I839" s="20">
        <v>0.09</v>
      </c>
      <c r="J839" s="20">
        <v>0.15</v>
      </c>
      <c r="K839" s="20">
        <v>3.5</v>
      </c>
      <c r="L839" s="16"/>
      <c r="M839" s="16"/>
      <c r="N839" s="16"/>
      <c r="O839" s="16"/>
      <c r="P839" s="16"/>
      <c r="Q839" s="16"/>
      <c r="R839" s="16"/>
      <c r="S839" s="22"/>
      <c r="T839" s="190"/>
    </row>
    <row r="840" spans="1:20" ht="53.4" hidden="1" customHeight="1" thickBot="1">
      <c r="A840" s="58" t="str">
        <f t="shared" si="12"/>
        <v>bbb1</v>
      </c>
      <c r="B840" s="29" t="s">
        <v>26</v>
      </c>
      <c r="C840" s="29" t="s">
        <v>17</v>
      </c>
      <c r="D840" s="32" t="s">
        <v>116</v>
      </c>
      <c r="E840" s="20" t="s">
        <v>120</v>
      </c>
      <c r="F840" s="20">
        <v>0.37</v>
      </c>
      <c r="G840" s="20">
        <v>1.3</v>
      </c>
      <c r="H840" s="20">
        <v>1.2</v>
      </c>
      <c r="I840" s="20">
        <v>0.19</v>
      </c>
      <c r="J840" s="20">
        <v>0.24</v>
      </c>
      <c r="K840" s="20">
        <v>3.2930999999999999</v>
      </c>
      <c r="L840" s="16"/>
      <c r="M840" s="16"/>
      <c r="N840" s="16"/>
      <c r="O840" s="16"/>
      <c r="P840" s="16"/>
      <c r="Q840" s="16"/>
      <c r="R840" s="16"/>
      <c r="S840" s="22"/>
      <c r="T840" s="190"/>
    </row>
    <row r="841" spans="1:20" ht="40.200000000000003" hidden="1" thickBot="1">
      <c r="A841" s="58" t="str">
        <f t="shared" si="12"/>
        <v>白兰1</v>
      </c>
      <c r="B841" s="29" t="s">
        <v>26</v>
      </c>
      <c r="C841" s="29" t="s">
        <v>17</v>
      </c>
      <c r="D841" s="32" t="s">
        <v>116</v>
      </c>
      <c r="E841" s="21" t="s">
        <v>119</v>
      </c>
      <c r="F841" s="20">
        <v>0.37</v>
      </c>
      <c r="G841" s="20">
        <v>1.31</v>
      </c>
      <c r="H841" s="20">
        <v>1.2</v>
      </c>
      <c r="I841" s="20">
        <v>0.09</v>
      </c>
      <c r="J841" s="20">
        <v>0.24</v>
      </c>
      <c r="K841" s="20">
        <v>3.2099000000000002</v>
      </c>
      <c r="L841" s="16"/>
      <c r="M841" s="16"/>
      <c r="N841" s="16"/>
      <c r="O841" s="16"/>
      <c r="P841" s="16"/>
      <c r="Q841" s="16"/>
      <c r="R841" s="16"/>
      <c r="S841" s="22"/>
      <c r="T841" s="190"/>
    </row>
    <row r="842" spans="1:20" ht="27" hidden="1" customHeight="1" thickBot="1">
      <c r="A842" s="58" t="str">
        <f t="shared" si="12"/>
        <v>B1</v>
      </c>
      <c r="B842" s="29" t="s">
        <v>26</v>
      </c>
      <c r="C842" s="29" t="s">
        <v>17</v>
      </c>
      <c r="D842" s="32" t="s">
        <v>116</v>
      </c>
      <c r="E842" s="20" t="s">
        <v>121</v>
      </c>
      <c r="F842" s="20">
        <v>0.37</v>
      </c>
      <c r="G842" s="20">
        <v>1.17</v>
      </c>
      <c r="H842" s="20">
        <v>1.2</v>
      </c>
      <c r="I842" s="20">
        <v>0.09</v>
      </c>
      <c r="J842" s="20">
        <v>0.18</v>
      </c>
      <c r="K842" s="20">
        <v>3.0125999999999999</v>
      </c>
      <c r="L842" s="16"/>
      <c r="M842" s="16"/>
      <c r="N842" s="16"/>
      <c r="O842" s="16"/>
      <c r="P842" s="16"/>
      <c r="Q842" s="16"/>
      <c r="R842" s="16"/>
      <c r="S842" s="22"/>
      <c r="T842" s="190"/>
    </row>
    <row r="843" spans="1:20" ht="40.200000000000003" hidden="1" customHeight="1" thickBot="1">
      <c r="A843" s="58" t="str">
        <f t="shared" si="12"/>
        <v>乙11</v>
      </c>
      <c r="B843" s="29" t="s">
        <v>26</v>
      </c>
      <c r="C843" s="29" t="s">
        <v>17</v>
      </c>
      <c r="D843" s="32" t="s">
        <v>116</v>
      </c>
      <c r="E843" s="20" t="s">
        <v>122</v>
      </c>
      <c r="F843" s="20">
        <v>0.37</v>
      </c>
      <c r="G843" s="20">
        <v>1</v>
      </c>
      <c r="H843" s="20">
        <v>1.2</v>
      </c>
      <c r="I843" s="20">
        <v>0.09</v>
      </c>
      <c r="J843" s="20">
        <v>0.18</v>
      </c>
      <c r="K843" s="20">
        <v>2.8451</v>
      </c>
      <c r="L843" s="16"/>
      <c r="M843" s="16"/>
      <c r="N843" s="16"/>
      <c r="O843" s="16"/>
      <c r="P843" s="16"/>
      <c r="Q843" s="16"/>
      <c r="R843" s="16"/>
      <c r="S843" s="22"/>
      <c r="T843" s="190"/>
    </row>
    <row r="844" spans="1:20" ht="40.200000000000003" hidden="1" customHeight="1" thickBot="1">
      <c r="A844" s="58" t="str">
        <f t="shared" si="12"/>
        <v>BL1</v>
      </c>
      <c r="B844" s="29" t="s">
        <v>26</v>
      </c>
      <c r="C844" s="29" t="s">
        <v>17</v>
      </c>
      <c r="D844" s="32" t="s">
        <v>116</v>
      </c>
      <c r="E844" s="20" t="s">
        <v>127</v>
      </c>
      <c r="F844" s="20">
        <v>0.37</v>
      </c>
      <c r="G844" s="20">
        <v>0.71</v>
      </c>
      <c r="H844" s="20">
        <v>1.2</v>
      </c>
      <c r="I844" s="20">
        <v>0.19</v>
      </c>
      <c r="J844" s="20">
        <v>0.15</v>
      </c>
      <c r="K844" s="20">
        <v>2.6168</v>
      </c>
      <c r="L844" s="16"/>
      <c r="M844" s="16"/>
      <c r="N844" s="16"/>
      <c r="O844" s="16"/>
      <c r="P844" s="16"/>
      <c r="Q844" s="16"/>
      <c r="R844" s="16"/>
      <c r="S844" s="22"/>
      <c r="T844" s="190"/>
    </row>
    <row r="845" spans="1:20" ht="40.200000000000003" hidden="1" customHeight="1" thickBot="1">
      <c r="A845" s="58" t="str">
        <f t="shared" ref="A845:A908" si="13">SUBSTITUTE(MID(E845,1,FIND("(",E845)-2)," ","")</f>
        <v>白领one</v>
      </c>
      <c r="B845" s="29" t="s">
        <v>26</v>
      </c>
      <c r="C845" s="29" t="s">
        <v>17</v>
      </c>
      <c r="D845" s="32" t="s">
        <v>116</v>
      </c>
      <c r="E845" s="20" t="s">
        <v>126</v>
      </c>
      <c r="F845" s="20">
        <v>0.37</v>
      </c>
      <c r="G845" s="20">
        <v>0.71</v>
      </c>
      <c r="H845" s="20">
        <v>1.2</v>
      </c>
      <c r="I845" s="20">
        <v>0.09</v>
      </c>
      <c r="J845" s="20">
        <v>0.17</v>
      </c>
      <c r="K845" s="20">
        <v>2.5423</v>
      </c>
      <c r="L845" s="16"/>
      <c r="M845" s="16"/>
      <c r="N845" s="16"/>
      <c r="O845" s="16"/>
      <c r="P845" s="16"/>
      <c r="Q845" s="16"/>
      <c r="R845" s="16"/>
      <c r="S845" s="22"/>
      <c r="T845" s="190"/>
    </row>
    <row r="846" spans="1:20" ht="27" hidden="1" customHeight="1" thickBot="1">
      <c r="A846" s="58" t="str">
        <f t="shared" si="13"/>
        <v>白领A</v>
      </c>
      <c r="B846" s="29" t="s">
        <v>26</v>
      </c>
      <c r="C846" s="29" t="s">
        <v>17</v>
      </c>
      <c r="D846" s="32" t="s">
        <v>116</v>
      </c>
      <c r="E846" s="20" t="s">
        <v>183</v>
      </c>
      <c r="F846" s="20">
        <v>0.37</v>
      </c>
      <c r="G846" s="20">
        <v>0.71</v>
      </c>
      <c r="H846" s="20">
        <v>1.2</v>
      </c>
      <c r="I846" s="20">
        <v>0.09</v>
      </c>
      <c r="J846" s="20">
        <v>0.17</v>
      </c>
      <c r="K846" s="20">
        <v>2.5394999999999999</v>
      </c>
      <c r="L846" s="16"/>
      <c r="M846" s="16"/>
      <c r="N846" s="16"/>
      <c r="O846" s="16"/>
      <c r="P846" s="16"/>
      <c r="Q846" s="16"/>
      <c r="R846" s="16"/>
      <c r="S846" s="22"/>
      <c r="T846" s="190"/>
    </row>
    <row r="847" spans="1:20" ht="53.4" hidden="1" customHeight="1" thickBot="1">
      <c r="A847" s="58" t="str">
        <f t="shared" si="13"/>
        <v>白领W1</v>
      </c>
      <c r="B847" s="29" t="s">
        <v>26</v>
      </c>
      <c r="C847" s="29" t="s">
        <v>17</v>
      </c>
      <c r="D847" s="32" t="s">
        <v>116</v>
      </c>
      <c r="E847" s="20" t="s">
        <v>128</v>
      </c>
      <c r="F847" s="20">
        <v>0.37</v>
      </c>
      <c r="G847" s="20">
        <v>0.68</v>
      </c>
      <c r="H847" s="20">
        <v>1.2</v>
      </c>
      <c r="I847" s="20">
        <v>0.09</v>
      </c>
      <c r="J847" s="20">
        <v>0.14000000000000001</v>
      </c>
      <c r="K847" s="20">
        <v>2.4782999999999999</v>
      </c>
      <c r="L847" s="16"/>
      <c r="M847" s="16"/>
      <c r="N847" s="16"/>
      <c r="O847" s="16"/>
      <c r="P847" s="16"/>
      <c r="Q847" s="16"/>
      <c r="R847" s="16"/>
      <c r="S847" s="22"/>
      <c r="T847" s="190"/>
    </row>
    <row r="848" spans="1:20" ht="53.4" hidden="1" customHeight="1" thickBot="1">
      <c r="A848" s="58" t="str">
        <f t="shared" si="13"/>
        <v>白领W2</v>
      </c>
      <c r="B848" s="29" t="s">
        <v>26</v>
      </c>
      <c r="C848" s="29" t="s">
        <v>17</v>
      </c>
      <c r="D848" s="32" t="s">
        <v>116</v>
      </c>
      <c r="E848" s="20" t="s">
        <v>129</v>
      </c>
      <c r="F848" s="20">
        <v>0.37</v>
      </c>
      <c r="G848" s="20">
        <v>0.67</v>
      </c>
      <c r="H848" s="20">
        <v>1.2</v>
      </c>
      <c r="I848" s="20">
        <v>0.09</v>
      </c>
      <c r="J848" s="20">
        <v>0.13</v>
      </c>
      <c r="K848" s="20">
        <v>2.4548999999999999</v>
      </c>
      <c r="L848" s="16"/>
      <c r="M848" s="16"/>
      <c r="N848" s="16"/>
      <c r="O848" s="16"/>
      <c r="P848" s="16"/>
      <c r="Q848" s="16"/>
      <c r="R848" s="16"/>
      <c r="S848" s="22"/>
      <c r="T848" s="190"/>
    </row>
    <row r="849" spans="1:20" ht="40.200000000000003" hidden="1" customHeight="1" thickBot="1">
      <c r="A849" s="58" t="str">
        <f t="shared" si="13"/>
        <v>白领01</v>
      </c>
      <c r="B849" s="29" t="s">
        <v>26</v>
      </c>
      <c r="C849" s="29" t="s">
        <v>17</v>
      </c>
      <c r="D849" s="32" t="s">
        <v>116</v>
      </c>
      <c r="E849" s="20" t="s">
        <v>130</v>
      </c>
      <c r="F849" s="20">
        <v>0.37</v>
      </c>
      <c r="G849" s="20">
        <v>0.57999999999999996</v>
      </c>
      <c r="H849" s="20">
        <v>1.2</v>
      </c>
      <c r="I849" s="20">
        <v>0.09</v>
      </c>
      <c r="J849" s="20">
        <v>0.17</v>
      </c>
      <c r="K849" s="20">
        <v>2.4098999999999999</v>
      </c>
      <c r="L849" s="16"/>
      <c r="M849" s="16"/>
      <c r="N849" s="16"/>
      <c r="O849" s="16"/>
      <c r="P849" s="16"/>
      <c r="Q849" s="16"/>
      <c r="R849" s="16"/>
      <c r="S849" s="22"/>
      <c r="T849" s="190"/>
    </row>
    <row r="850" spans="1:20" ht="40.200000000000003" hidden="1" customHeight="1" thickBot="1">
      <c r="A850" s="58" t="str">
        <f t="shared" si="13"/>
        <v>白棋2</v>
      </c>
      <c r="B850" s="29" t="s">
        <v>26</v>
      </c>
      <c r="C850" s="29" t="s">
        <v>17</v>
      </c>
      <c r="D850" s="32" t="s">
        <v>116</v>
      </c>
      <c r="E850" s="20" t="s">
        <v>131</v>
      </c>
      <c r="F850" s="20">
        <v>0.37</v>
      </c>
      <c r="G850" s="20">
        <v>0.57999999999999996</v>
      </c>
      <c r="H850" s="20">
        <v>1.2</v>
      </c>
      <c r="I850" s="20">
        <v>0.09</v>
      </c>
      <c r="J850" s="20">
        <v>0.15</v>
      </c>
      <c r="K850" s="20">
        <v>2.3940000000000001</v>
      </c>
      <c r="L850" s="16"/>
      <c r="M850" s="16"/>
      <c r="N850" s="16"/>
      <c r="O850" s="16"/>
      <c r="P850" s="16"/>
      <c r="Q850" s="16"/>
      <c r="R850" s="16"/>
      <c r="S850" s="22"/>
      <c r="T850" s="190"/>
    </row>
    <row r="851" spans="1:20" ht="40.200000000000003" hidden="1" customHeight="1" thickBot="1">
      <c r="A851" s="58" t="str">
        <f t="shared" si="13"/>
        <v>白领02</v>
      </c>
      <c r="B851" s="29" t="s">
        <v>26</v>
      </c>
      <c r="C851" s="29" t="s">
        <v>17</v>
      </c>
      <c r="D851" s="32" t="s">
        <v>116</v>
      </c>
      <c r="E851" s="20" t="s">
        <v>132</v>
      </c>
      <c r="F851" s="20">
        <v>0.37</v>
      </c>
      <c r="G851" s="20">
        <v>0.61</v>
      </c>
      <c r="H851" s="20">
        <v>1.2</v>
      </c>
      <c r="I851" s="20">
        <v>0.09</v>
      </c>
      <c r="J851" s="20">
        <v>0.11</v>
      </c>
      <c r="K851" s="20">
        <v>2.3801000000000001</v>
      </c>
      <c r="L851" s="16"/>
      <c r="M851" s="16"/>
      <c r="N851" s="16"/>
      <c r="O851" s="16"/>
      <c r="P851" s="16"/>
      <c r="Q851" s="16"/>
      <c r="R851" s="16"/>
      <c r="S851" s="22"/>
      <c r="T851" s="190"/>
    </row>
    <row r="852" spans="1:20" ht="53.4" hidden="1" customHeight="1" thickBot="1">
      <c r="A852" s="58" t="str">
        <f t="shared" si="13"/>
        <v>白领W3</v>
      </c>
      <c r="B852" s="29" t="s">
        <v>26</v>
      </c>
      <c r="C852" s="29" t="s">
        <v>17</v>
      </c>
      <c r="D852" s="32" t="s">
        <v>116</v>
      </c>
      <c r="E852" s="20" t="s">
        <v>133</v>
      </c>
      <c r="F852" s="20">
        <v>0.37</v>
      </c>
      <c r="G852" s="20">
        <v>0.67</v>
      </c>
      <c r="H852" s="20">
        <v>1.1100000000000001</v>
      </c>
      <c r="I852" s="20">
        <v>0.09</v>
      </c>
      <c r="J852" s="20">
        <v>0.13</v>
      </c>
      <c r="K852" s="20">
        <v>2.3624999999999998</v>
      </c>
      <c r="L852" s="16"/>
      <c r="M852" s="16"/>
      <c r="N852" s="16"/>
      <c r="O852" s="16"/>
      <c r="P852" s="16"/>
      <c r="Q852" s="16"/>
      <c r="R852" s="16"/>
      <c r="S852" s="22"/>
      <c r="T852" s="190"/>
    </row>
    <row r="853" spans="1:20" ht="40.200000000000003" hidden="1" customHeight="1" thickBot="1">
      <c r="A853" s="58" t="str">
        <f t="shared" si="13"/>
        <v>BL2</v>
      </c>
      <c r="B853" s="29" t="s">
        <v>26</v>
      </c>
      <c r="C853" s="29" t="s">
        <v>17</v>
      </c>
      <c r="D853" s="32" t="s">
        <v>116</v>
      </c>
      <c r="E853" s="20" t="s">
        <v>135</v>
      </c>
      <c r="F853" s="20">
        <v>0.37</v>
      </c>
      <c r="G853" s="20">
        <v>0.49</v>
      </c>
      <c r="H853" s="20">
        <v>1.2</v>
      </c>
      <c r="I853" s="20">
        <v>0.19</v>
      </c>
      <c r="J853" s="20">
        <v>0.08</v>
      </c>
      <c r="K853" s="20">
        <v>2.3228</v>
      </c>
      <c r="L853" s="16"/>
      <c r="M853" s="16"/>
      <c r="N853" s="16"/>
      <c r="O853" s="16"/>
      <c r="P853" s="16"/>
      <c r="Q853" s="16"/>
      <c r="R853" s="16"/>
      <c r="S853" s="22"/>
      <c r="T853" s="190"/>
    </row>
    <row r="854" spans="1:20" ht="53.4" hidden="1" customHeight="1" thickBot="1">
      <c r="A854" s="58" t="str">
        <f t="shared" si="13"/>
        <v>白二</v>
      </c>
      <c r="B854" s="29" t="s">
        <v>26</v>
      </c>
      <c r="C854" s="29" t="s">
        <v>17</v>
      </c>
      <c r="D854" s="32" t="s">
        <v>116</v>
      </c>
      <c r="E854" s="20" t="s">
        <v>137</v>
      </c>
      <c r="F854" s="20">
        <v>0.37</v>
      </c>
      <c r="G854" s="20">
        <v>0.51</v>
      </c>
      <c r="H854" s="20">
        <v>1.1100000000000001</v>
      </c>
      <c r="I854" s="20">
        <v>0.19</v>
      </c>
      <c r="J854" s="20">
        <v>0.12</v>
      </c>
      <c r="K854" s="20">
        <v>2.2827000000000002</v>
      </c>
      <c r="L854" s="16"/>
      <c r="M854" s="16"/>
      <c r="N854" s="16"/>
      <c r="O854" s="16"/>
      <c r="P854" s="16"/>
      <c r="Q854" s="16"/>
      <c r="R854" s="16"/>
      <c r="S854" s="22"/>
      <c r="T854" s="190"/>
    </row>
    <row r="855" spans="1:20" ht="40.200000000000003" hidden="1" customHeight="1" thickBot="1">
      <c r="A855" s="58" t="str">
        <f t="shared" si="13"/>
        <v>白领03</v>
      </c>
      <c r="B855" s="29" t="s">
        <v>26</v>
      </c>
      <c r="C855" s="29" t="s">
        <v>17</v>
      </c>
      <c r="D855" s="32" t="s">
        <v>116</v>
      </c>
      <c r="E855" s="20" t="s">
        <v>134</v>
      </c>
      <c r="F855" s="20">
        <v>0.37</v>
      </c>
      <c r="G855" s="20">
        <v>0.61</v>
      </c>
      <c r="H855" s="20">
        <v>1.1100000000000001</v>
      </c>
      <c r="I855" s="20">
        <v>0.09</v>
      </c>
      <c r="J855" s="20">
        <v>0.1</v>
      </c>
      <c r="K855" s="20">
        <v>2.2804000000000002</v>
      </c>
      <c r="L855" s="16"/>
      <c r="M855" s="16"/>
      <c r="N855" s="16"/>
      <c r="O855" s="16"/>
      <c r="P855" s="16"/>
      <c r="Q855" s="16"/>
      <c r="R855" s="16"/>
      <c r="S855" s="22"/>
      <c r="T855" s="190"/>
    </row>
    <row r="856" spans="1:20" ht="40.200000000000003" hidden="1" customHeight="1" thickBot="1">
      <c r="A856" s="58" t="str">
        <f t="shared" si="13"/>
        <v>白棋1</v>
      </c>
      <c r="B856" s="29" t="s">
        <v>26</v>
      </c>
      <c r="C856" s="29" t="s">
        <v>17</v>
      </c>
      <c r="D856" s="32" t="s">
        <v>116</v>
      </c>
      <c r="E856" s="20" t="s">
        <v>136</v>
      </c>
      <c r="F856" s="20">
        <v>0.37</v>
      </c>
      <c r="G856" s="20">
        <v>0.46</v>
      </c>
      <c r="H856" s="20">
        <v>1.2</v>
      </c>
      <c r="I856" s="20">
        <v>0.09</v>
      </c>
      <c r="J856" s="20">
        <v>0.09</v>
      </c>
      <c r="K856" s="20">
        <v>2.2149000000000001</v>
      </c>
      <c r="L856" s="16"/>
      <c r="M856" s="16"/>
      <c r="N856" s="16"/>
      <c r="O856" s="16"/>
      <c r="P856" s="16"/>
      <c r="Q856" s="16"/>
      <c r="R856" s="16"/>
      <c r="S856" s="22"/>
      <c r="T856" s="190"/>
    </row>
    <row r="857" spans="1:20" ht="27" hidden="1" customHeight="1" thickBot="1">
      <c r="A857" s="58" t="str">
        <f t="shared" si="13"/>
        <v>白领11</v>
      </c>
      <c r="B857" s="29" t="s">
        <v>26</v>
      </c>
      <c r="C857" s="29" t="s">
        <v>17</v>
      </c>
      <c r="D857" s="32" t="s">
        <v>116</v>
      </c>
      <c r="E857" s="20" t="s">
        <v>184</v>
      </c>
      <c r="F857" s="20">
        <v>0.37</v>
      </c>
      <c r="G857" s="20">
        <v>0.3</v>
      </c>
      <c r="H857" s="20">
        <v>1.2</v>
      </c>
      <c r="I857" s="20">
        <v>0.19</v>
      </c>
      <c r="J857" s="20">
        <v>0.14000000000000001</v>
      </c>
      <c r="K857" s="20">
        <v>2.1901999999999999</v>
      </c>
      <c r="L857" s="16"/>
      <c r="M857" s="16"/>
      <c r="N857" s="16"/>
      <c r="O857" s="16"/>
      <c r="P857" s="16"/>
      <c r="Q857" s="16"/>
      <c r="R857" s="16"/>
      <c r="S857" s="22"/>
      <c r="T857" s="190"/>
    </row>
    <row r="858" spans="1:20" ht="40.200000000000003" hidden="1" customHeight="1" thickBot="1">
      <c r="A858" s="58" t="str">
        <f t="shared" si="13"/>
        <v>1白领</v>
      </c>
      <c r="B858" s="29" t="s">
        <v>26</v>
      </c>
      <c r="C858" s="29" t="s">
        <v>17</v>
      </c>
      <c r="D858" s="32" t="s">
        <v>116</v>
      </c>
      <c r="E858" s="20" t="s">
        <v>186</v>
      </c>
      <c r="F858" s="20">
        <v>0.37</v>
      </c>
      <c r="G858" s="20">
        <v>0.3</v>
      </c>
      <c r="H858" s="20">
        <v>1.2</v>
      </c>
      <c r="I858" s="20">
        <v>0.19</v>
      </c>
      <c r="J858" s="20">
        <v>0.13</v>
      </c>
      <c r="K858" s="20">
        <v>2.1787999999999998</v>
      </c>
      <c r="L858" s="16"/>
      <c r="M858" s="16"/>
      <c r="N858" s="16"/>
      <c r="O858" s="16"/>
      <c r="P858" s="16"/>
      <c r="Q858" s="16"/>
      <c r="R858" s="16"/>
      <c r="S858" s="22"/>
      <c r="T858" s="190"/>
    </row>
    <row r="859" spans="1:20" ht="27" hidden="1" customHeight="1" thickBot="1">
      <c r="A859" s="58" t="str">
        <f t="shared" si="13"/>
        <v>白领22</v>
      </c>
      <c r="B859" s="29" t="s">
        <v>26</v>
      </c>
      <c r="C859" s="29" t="s">
        <v>17</v>
      </c>
      <c r="D859" s="32" t="s">
        <v>116</v>
      </c>
      <c r="E859" s="20" t="s">
        <v>185</v>
      </c>
      <c r="F859" s="20">
        <v>0.37</v>
      </c>
      <c r="G859" s="20">
        <v>0.3</v>
      </c>
      <c r="H859" s="20">
        <v>1.1100000000000001</v>
      </c>
      <c r="I859" s="20">
        <v>0.19</v>
      </c>
      <c r="J859" s="20">
        <v>0.14000000000000001</v>
      </c>
      <c r="K859" s="20">
        <v>2.0962000000000001</v>
      </c>
      <c r="L859" s="16"/>
      <c r="M859" s="16"/>
      <c r="N859" s="16"/>
      <c r="O859" s="16"/>
      <c r="P859" s="16"/>
      <c r="Q859" s="16"/>
      <c r="R859" s="16"/>
      <c r="S859" s="22"/>
      <c r="T859" s="190"/>
    </row>
    <row r="860" spans="1:20" ht="53.4" hidden="1" customHeight="1" thickBot="1">
      <c r="A860" s="58" t="str">
        <f t="shared" si="13"/>
        <v>b1111</v>
      </c>
      <c r="B860" s="29" t="s">
        <v>26</v>
      </c>
      <c r="C860" s="29" t="s">
        <v>17</v>
      </c>
      <c r="D860" s="32" t="s">
        <v>116</v>
      </c>
      <c r="E860" s="20" t="s">
        <v>138</v>
      </c>
      <c r="F860" s="20">
        <v>0.37</v>
      </c>
      <c r="G860" s="20">
        <v>0.31</v>
      </c>
      <c r="H860" s="20">
        <v>1.2</v>
      </c>
      <c r="I860" s="20">
        <v>0.09</v>
      </c>
      <c r="J860" s="20">
        <v>0.12</v>
      </c>
      <c r="K860" s="20">
        <v>2.0945999999999998</v>
      </c>
      <c r="L860" s="16"/>
      <c r="M860" s="16"/>
      <c r="N860" s="16"/>
      <c r="O860" s="16"/>
      <c r="P860" s="16"/>
      <c r="Q860" s="16"/>
      <c r="R860" s="16"/>
      <c r="S860" s="22"/>
      <c r="T860" s="190"/>
    </row>
    <row r="861" spans="1:20" ht="40.200000000000003" hidden="1" customHeight="1" thickBot="1">
      <c r="A861" s="58" t="str">
        <f t="shared" si="13"/>
        <v>白领111</v>
      </c>
      <c r="B861" s="29" t="s">
        <v>26</v>
      </c>
      <c r="C861" s="29" t="s">
        <v>17</v>
      </c>
      <c r="D861" s="32" t="s">
        <v>116</v>
      </c>
      <c r="E861" s="20" t="s">
        <v>139</v>
      </c>
      <c r="F861" s="20">
        <v>0.37</v>
      </c>
      <c r="G861" s="20">
        <v>0.28000000000000003</v>
      </c>
      <c r="H861" s="20">
        <v>1.2</v>
      </c>
      <c r="I861" s="20">
        <v>0.09</v>
      </c>
      <c r="J861" s="20">
        <v>0.15</v>
      </c>
      <c r="K861" s="20">
        <v>2.085</v>
      </c>
      <c r="L861" s="16"/>
      <c r="M861" s="16"/>
      <c r="N861" s="16"/>
      <c r="O861" s="16"/>
      <c r="P861" s="16"/>
      <c r="Q861" s="16"/>
      <c r="R861" s="16"/>
      <c r="S861" s="22"/>
      <c r="T861" s="190"/>
    </row>
    <row r="862" spans="1:20" ht="40.200000000000003" hidden="1" customHeight="1" thickBot="1">
      <c r="A862" s="58" t="str">
        <f t="shared" si="13"/>
        <v>乙12</v>
      </c>
      <c r="B862" s="29" t="s">
        <v>26</v>
      </c>
      <c r="C862" s="29" t="s">
        <v>17</v>
      </c>
      <c r="D862" s="32" t="s">
        <v>116</v>
      </c>
      <c r="E862" s="20" t="s">
        <v>140</v>
      </c>
      <c r="F862" s="20">
        <v>0.37</v>
      </c>
      <c r="G862" s="20">
        <v>0.33</v>
      </c>
      <c r="H862" s="20">
        <v>1.2</v>
      </c>
      <c r="I862" s="20">
        <v>0.09</v>
      </c>
      <c r="J862" s="20">
        <v>7.0000000000000007E-2</v>
      </c>
      <c r="K862" s="20">
        <v>2.0621</v>
      </c>
      <c r="L862" s="16"/>
      <c r="M862" s="16"/>
      <c r="N862" s="16"/>
      <c r="O862" s="16"/>
      <c r="P862" s="16"/>
      <c r="Q862" s="16"/>
      <c r="R862" s="16"/>
      <c r="S862" s="22"/>
      <c r="T862" s="190"/>
    </row>
    <row r="863" spans="1:20" ht="53.4" hidden="1" customHeight="1" thickBot="1">
      <c r="A863" s="58" t="str">
        <f t="shared" si="13"/>
        <v>b1121</v>
      </c>
      <c r="B863" s="29" t="s">
        <v>26</v>
      </c>
      <c r="C863" s="29" t="s">
        <v>17</v>
      </c>
      <c r="D863" s="32" t="s">
        <v>116</v>
      </c>
      <c r="E863" s="20" t="s">
        <v>141</v>
      </c>
      <c r="F863" s="20">
        <v>0.37</v>
      </c>
      <c r="G863" s="20">
        <v>0.31</v>
      </c>
      <c r="H863" s="20">
        <v>1.2</v>
      </c>
      <c r="I863" s="20">
        <v>0.09</v>
      </c>
      <c r="J863" s="20">
        <v>0.08</v>
      </c>
      <c r="K863" s="20">
        <v>2.0548000000000002</v>
      </c>
      <c r="L863" s="16"/>
      <c r="M863" s="16"/>
      <c r="N863" s="16"/>
      <c r="O863" s="16"/>
      <c r="P863" s="16"/>
      <c r="Q863" s="16"/>
      <c r="R863" s="16"/>
      <c r="S863" s="22"/>
      <c r="T863" s="190"/>
    </row>
    <row r="864" spans="1:20" ht="40.200000000000003" hidden="1" customHeight="1" thickBot="1">
      <c r="A864" s="58" t="str">
        <f t="shared" si="13"/>
        <v>2blbl</v>
      </c>
      <c r="B864" s="29" t="s">
        <v>26</v>
      </c>
      <c r="C864" s="29" t="s">
        <v>17</v>
      </c>
      <c r="D864" s="32" t="s">
        <v>116</v>
      </c>
      <c r="E864" s="20" t="s">
        <v>188</v>
      </c>
      <c r="F864" s="20">
        <v>0.37</v>
      </c>
      <c r="G864" s="20">
        <v>0.26</v>
      </c>
      <c r="H864" s="20">
        <v>1.2</v>
      </c>
      <c r="I864" s="20">
        <v>0.19</v>
      </c>
      <c r="J864" s="20">
        <v>0.04</v>
      </c>
      <c r="K864" s="20">
        <v>2.0529999999999999</v>
      </c>
      <c r="L864" s="16"/>
      <c r="M864" s="16"/>
      <c r="N864" s="16"/>
      <c r="O864" s="16"/>
      <c r="P864" s="16"/>
      <c r="Q864" s="16"/>
      <c r="R864" s="16"/>
      <c r="S864" s="22"/>
      <c r="T864" s="190"/>
    </row>
    <row r="865" spans="1:20" ht="27" hidden="1" customHeight="1" thickBot="1">
      <c r="A865" s="58" t="str">
        <f t="shared" si="13"/>
        <v>bl3</v>
      </c>
      <c r="B865" s="29" t="s">
        <v>26</v>
      </c>
      <c r="C865" s="29" t="s">
        <v>17</v>
      </c>
      <c r="D865" s="32" t="s">
        <v>116</v>
      </c>
      <c r="E865" s="20" t="s">
        <v>189</v>
      </c>
      <c r="F865" s="20">
        <v>0.37</v>
      </c>
      <c r="G865" s="20">
        <v>0.3</v>
      </c>
      <c r="H865" s="20">
        <v>1.1100000000000001</v>
      </c>
      <c r="I865" s="20">
        <v>0.19</v>
      </c>
      <c r="J865" s="20">
        <v>0.09</v>
      </c>
      <c r="K865" s="20">
        <v>2.0453999999999999</v>
      </c>
      <c r="L865" s="16"/>
      <c r="M865" s="16"/>
      <c r="N865" s="16"/>
      <c r="O865" s="16"/>
      <c r="P865" s="16"/>
      <c r="Q865" s="16"/>
      <c r="R865" s="16"/>
      <c r="S865" s="22"/>
      <c r="T865" s="190"/>
    </row>
    <row r="866" spans="1:20" ht="53.4" hidden="1" customHeight="1" thickBot="1">
      <c r="A866" s="58" t="str">
        <f t="shared" si="13"/>
        <v>b113</v>
      </c>
      <c r="B866" s="29" t="s">
        <v>26</v>
      </c>
      <c r="C866" s="29" t="s">
        <v>17</v>
      </c>
      <c r="D866" s="32" t="s">
        <v>116</v>
      </c>
      <c r="E866" s="20" t="s">
        <v>143</v>
      </c>
      <c r="F866" s="20">
        <v>0.37</v>
      </c>
      <c r="G866" s="20">
        <v>0.31</v>
      </c>
      <c r="H866" s="20">
        <v>1.1100000000000001</v>
      </c>
      <c r="I866" s="20">
        <v>0.09</v>
      </c>
      <c r="J866" s="20">
        <v>0.08</v>
      </c>
      <c r="K866" s="20">
        <v>1.9625999999999999</v>
      </c>
      <c r="L866" s="16"/>
      <c r="M866" s="16"/>
      <c r="N866" s="16"/>
      <c r="O866" s="16"/>
      <c r="P866" s="16"/>
      <c r="Q866" s="16"/>
      <c r="R866" s="16"/>
      <c r="S866" s="22"/>
      <c r="T866" s="190"/>
    </row>
    <row r="867" spans="1:20" ht="53.4" hidden="1" customHeight="1" thickBot="1">
      <c r="A867" s="58" t="str">
        <f t="shared" si="13"/>
        <v>白一</v>
      </c>
      <c r="B867" s="29" t="s">
        <v>26</v>
      </c>
      <c r="C867" s="29" t="s">
        <v>17</v>
      </c>
      <c r="D867" s="32" t="s">
        <v>116</v>
      </c>
      <c r="E867" s="20" t="s">
        <v>145</v>
      </c>
      <c r="F867" s="20">
        <v>0.37</v>
      </c>
      <c r="G867" s="20">
        <v>0.1</v>
      </c>
      <c r="H867" s="20">
        <v>1.2</v>
      </c>
      <c r="I867" s="20">
        <v>0.19</v>
      </c>
      <c r="J867" s="20">
        <v>0.09</v>
      </c>
      <c r="K867" s="20">
        <v>1.9447000000000001</v>
      </c>
      <c r="L867" s="16"/>
      <c r="M867" s="16"/>
      <c r="N867" s="16"/>
      <c r="O867" s="16"/>
      <c r="P867" s="16"/>
      <c r="Q867" s="16"/>
      <c r="R867" s="16"/>
      <c r="S867" s="22"/>
      <c r="T867" s="190"/>
    </row>
    <row r="868" spans="1:20" ht="40.200000000000003" hidden="1" customHeight="1" thickBot="1">
      <c r="A868" s="58" t="str">
        <f t="shared" si="13"/>
        <v>白领333</v>
      </c>
      <c r="B868" s="29" t="s">
        <v>26</v>
      </c>
      <c r="C868" s="29" t="s">
        <v>17</v>
      </c>
      <c r="D868" s="32" t="s">
        <v>116</v>
      </c>
      <c r="E868" s="20" t="s">
        <v>144</v>
      </c>
      <c r="F868" s="20">
        <v>0.37</v>
      </c>
      <c r="G868" s="20">
        <v>0.28000000000000003</v>
      </c>
      <c r="H868" s="20">
        <v>1.1100000000000001</v>
      </c>
      <c r="I868" s="20">
        <v>0.09</v>
      </c>
      <c r="J868" s="20">
        <v>0.08</v>
      </c>
      <c r="K868" s="20">
        <v>1.9218</v>
      </c>
      <c r="L868" s="16"/>
      <c r="M868" s="16"/>
      <c r="N868" s="16"/>
      <c r="O868" s="16"/>
      <c r="P868" s="16"/>
      <c r="Q868" s="16"/>
      <c r="R868" s="16"/>
      <c r="S868" s="22"/>
      <c r="T868" s="190"/>
    </row>
    <row r="869" spans="1:20" ht="53.4" hidden="1" customHeight="1" thickBot="1">
      <c r="A869" s="58" t="str">
        <f t="shared" si="13"/>
        <v>BLLL1</v>
      </c>
      <c r="B869" s="29" t="s">
        <v>26</v>
      </c>
      <c r="C869" s="29" t="s">
        <v>17</v>
      </c>
      <c r="D869" s="32" t="s">
        <v>116</v>
      </c>
      <c r="E869" s="20" t="s">
        <v>190</v>
      </c>
      <c r="F869" s="20">
        <v>0.37</v>
      </c>
      <c r="G869" s="20">
        <v>0.1</v>
      </c>
      <c r="H869" s="20">
        <v>1.2</v>
      </c>
      <c r="I869" s="20">
        <v>0.09</v>
      </c>
      <c r="J869" s="20">
        <v>0.15</v>
      </c>
      <c r="K869" s="20">
        <v>1.909</v>
      </c>
      <c r="L869" s="16"/>
      <c r="M869" s="16"/>
      <c r="N869" s="16"/>
      <c r="O869" s="16"/>
      <c r="P869" s="16"/>
      <c r="Q869" s="16"/>
      <c r="R869" s="16"/>
      <c r="S869" s="22"/>
      <c r="T869" s="190"/>
    </row>
    <row r="870" spans="1:20" ht="53.4" hidden="1" customHeight="1" thickBot="1">
      <c r="A870" s="58" t="str">
        <f t="shared" si="13"/>
        <v>bbb2</v>
      </c>
      <c r="B870" s="29" t="s">
        <v>26</v>
      </c>
      <c r="C870" s="29" t="s">
        <v>17</v>
      </c>
      <c r="D870" s="32" t="s">
        <v>116</v>
      </c>
      <c r="E870" s="20" t="s">
        <v>147</v>
      </c>
      <c r="F870" s="20">
        <v>0.37</v>
      </c>
      <c r="G870" s="20">
        <v>0</v>
      </c>
      <c r="H870" s="20">
        <v>1.2</v>
      </c>
      <c r="I870" s="20">
        <v>0.19</v>
      </c>
      <c r="J870" s="20">
        <v>0.1</v>
      </c>
      <c r="K870" s="20">
        <v>1.8514999999999999</v>
      </c>
      <c r="L870" s="16"/>
      <c r="M870" s="16"/>
      <c r="N870" s="16"/>
      <c r="O870" s="16"/>
      <c r="P870" s="16"/>
      <c r="Q870" s="16"/>
      <c r="R870" s="16"/>
      <c r="S870" s="22"/>
      <c r="T870" s="190"/>
    </row>
    <row r="871" spans="1:20" ht="40.200000000000003" hidden="1" customHeight="1" thickBot="1">
      <c r="A871" s="58" t="str">
        <f t="shared" si="13"/>
        <v>BL3a</v>
      </c>
      <c r="B871" s="29" t="s">
        <v>26</v>
      </c>
      <c r="C871" s="29" t="s">
        <v>17</v>
      </c>
      <c r="D871" s="32" t="s">
        <v>116</v>
      </c>
      <c r="E871" s="20" t="s">
        <v>150</v>
      </c>
      <c r="F871" s="20">
        <v>0.37</v>
      </c>
      <c r="G871" s="20">
        <v>0.08</v>
      </c>
      <c r="H871" s="20">
        <v>1.1100000000000001</v>
      </c>
      <c r="I871" s="20">
        <v>0.19</v>
      </c>
      <c r="J871" s="20">
        <v>0.08</v>
      </c>
      <c r="K871" s="20">
        <v>1.8178000000000001</v>
      </c>
      <c r="L871" s="16"/>
      <c r="M871" s="16"/>
      <c r="N871" s="16"/>
      <c r="O871" s="16"/>
      <c r="P871" s="16"/>
      <c r="Q871" s="16"/>
      <c r="R871" s="16"/>
      <c r="S871" s="22"/>
      <c r="T871" s="190"/>
    </row>
    <row r="872" spans="1:20" ht="40.200000000000003" hidden="1" customHeight="1" thickBot="1">
      <c r="A872" s="58" t="str">
        <f t="shared" si="13"/>
        <v>2白</v>
      </c>
      <c r="B872" s="29" t="s">
        <v>26</v>
      </c>
      <c r="C872" s="29" t="s">
        <v>17</v>
      </c>
      <c r="D872" s="32" t="s">
        <v>116</v>
      </c>
      <c r="E872" s="20" t="s">
        <v>191</v>
      </c>
      <c r="F872" s="20">
        <v>0.37</v>
      </c>
      <c r="G872" s="20">
        <v>0</v>
      </c>
      <c r="H872" s="20">
        <v>1.2</v>
      </c>
      <c r="I872" s="20">
        <v>0.09</v>
      </c>
      <c r="J872" s="20">
        <v>0.13</v>
      </c>
      <c r="K872" s="20">
        <v>1.7850999999999999</v>
      </c>
      <c r="L872" s="16"/>
      <c r="M872" s="16"/>
      <c r="N872" s="16"/>
      <c r="O872" s="16"/>
      <c r="P872" s="16"/>
      <c r="Q872" s="16"/>
      <c r="R872" s="16"/>
      <c r="S872" s="22"/>
      <c r="T872" s="190"/>
    </row>
    <row r="873" spans="1:20" ht="40.200000000000003" hidden="1" customHeight="1" thickBot="1">
      <c r="A873" s="58" t="str">
        <f t="shared" si="13"/>
        <v>1白</v>
      </c>
      <c r="B873" s="29" t="s">
        <v>26</v>
      </c>
      <c r="C873" s="29" t="s">
        <v>17</v>
      </c>
      <c r="D873" s="32" t="s">
        <v>116</v>
      </c>
      <c r="E873" s="20" t="s">
        <v>192</v>
      </c>
      <c r="F873" s="20">
        <v>0.37</v>
      </c>
      <c r="G873" s="20">
        <v>0</v>
      </c>
      <c r="H873" s="20">
        <v>1.2</v>
      </c>
      <c r="I873" s="20">
        <v>0.09</v>
      </c>
      <c r="J873" s="20">
        <v>0.12</v>
      </c>
      <c r="K873" s="20">
        <v>1.7769999999999999</v>
      </c>
      <c r="L873" s="16"/>
      <c r="M873" s="16"/>
      <c r="N873" s="16"/>
      <c r="O873" s="16"/>
      <c r="P873" s="16"/>
      <c r="Q873" s="16"/>
      <c r="R873" s="16"/>
      <c r="S873" s="22"/>
      <c r="T873" s="190"/>
    </row>
    <row r="874" spans="1:20" ht="53.4" hidden="1" customHeight="1" thickBot="1">
      <c r="A874" s="58" t="str">
        <f t="shared" si="13"/>
        <v>BLLL2</v>
      </c>
      <c r="B874" s="29" t="s">
        <v>26</v>
      </c>
      <c r="C874" s="29" t="s">
        <v>17</v>
      </c>
      <c r="D874" s="32" t="s">
        <v>116</v>
      </c>
      <c r="E874" s="20" t="s">
        <v>193</v>
      </c>
      <c r="F874" s="20">
        <v>0.37</v>
      </c>
      <c r="G874" s="20">
        <v>0</v>
      </c>
      <c r="H874" s="20">
        <v>1.2</v>
      </c>
      <c r="I874" s="20">
        <v>0.09</v>
      </c>
      <c r="J874" s="20">
        <v>0.09</v>
      </c>
      <c r="K874" s="20">
        <v>1.7524</v>
      </c>
      <c r="L874" s="16"/>
      <c r="M874" s="16"/>
      <c r="N874" s="16"/>
      <c r="O874" s="16"/>
      <c r="P874" s="16"/>
      <c r="Q874" s="16"/>
      <c r="R874" s="16"/>
      <c r="S874" s="22"/>
      <c r="T874" s="190"/>
    </row>
    <row r="875" spans="1:20" ht="53.4" hidden="1" customHeight="1" thickBot="1">
      <c r="A875" s="58" t="str">
        <f t="shared" si="13"/>
        <v>bbb3</v>
      </c>
      <c r="B875" s="29" t="s">
        <v>26</v>
      </c>
      <c r="C875" s="29" t="s">
        <v>17</v>
      </c>
      <c r="D875" s="32" t="s">
        <v>116</v>
      </c>
      <c r="E875" s="20" t="s">
        <v>152</v>
      </c>
      <c r="F875" s="20">
        <v>0.37</v>
      </c>
      <c r="G875" s="20">
        <v>0</v>
      </c>
      <c r="H875" s="20">
        <v>1.1100000000000001</v>
      </c>
      <c r="I875" s="20">
        <v>0.19</v>
      </c>
      <c r="J875" s="20">
        <v>0.09</v>
      </c>
      <c r="K875" s="20">
        <v>1.7518</v>
      </c>
      <c r="L875" s="16"/>
      <c r="M875" s="16"/>
      <c r="N875" s="16"/>
      <c r="O875" s="16"/>
      <c r="P875" s="16"/>
      <c r="Q875" s="16"/>
      <c r="R875" s="16"/>
      <c r="S875" s="22"/>
      <c r="T875" s="190"/>
    </row>
    <row r="876" spans="1:20" ht="27" hidden="1" customHeight="1" thickBot="1">
      <c r="A876" s="58" t="str">
        <f t="shared" si="13"/>
        <v>白领B</v>
      </c>
      <c r="B876" s="29" t="s">
        <v>26</v>
      </c>
      <c r="C876" s="29" t="s">
        <v>17</v>
      </c>
      <c r="D876" s="32" t="s">
        <v>116</v>
      </c>
      <c r="E876" s="20" t="s">
        <v>194</v>
      </c>
      <c r="F876" s="20">
        <v>0.37</v>
      </c>
      <c r="G876" s="20">
        <v>0</v>
      </c>
      <c r="H876" s="20">
        <v>1.2</v>
      </c>
      <c r="I876" s="20">
        <v>0.09</v>
      </c>
      <c r="J876" s="20">
        <v>0.08</v>
      </c>
      <c r="K876" s="20">
        <v>1.7415</v>
      </c>
      <c r="L876" s="16"/>
      <c r="M876" s="16"/>
      <c r="N876" s="16"/>
      <c r="O876" s="16"/>
      <c r="P876" s="16"/>
      <c r="Q876" s="16"/>
      <c r="R876" s="16"/>
      <c r="S876" s="22"/>
      <c r="T876" s="190"/>
    </row>
    <row r="877" spans="1:20" ht="40.200000000000003" hidden="1" customHeight="1" thickBot="1">
      <c r="A877" s="58" t="str">
        <f t="shared" si="13"/>
        <v>22领白</v>
      </c>
      <c r="B877" s="29" t="s">
        <v>26</v>
      </c>
      <c r="C877" s="29" t="s">
        <v>17</v>
      </c>
      <c r="D877" s="32" t="s">
        <v>116</v>
      </c>
      <c r="E877" s="20" t="s">
        <v>148</v>
      </c>
      <c r="F877" s="20">
        <v>0.37</v>
      </c>
      <c r="G877" s="20">
        <v>0</v>
      </c>
      <c r="H877" s="20">
        <v>1.2</v>
      </c>
      <c r="I877" s="20">
        <v>0.09</v>
      </c>
      <c r="J877" s="20">
        <v>0.08</v>
      </c>
      <c r="K877" s="20">
        <v>1.7372000000000001</v>
      </c>
      <c r="L877" s="16"/>
      <c r="M877" s="16"/>
      <c r="N877" s="16"/>
      <c r="O877" s="16"/>
      <c r="P877" s="16"/>
      <c r="Q877" s="16"/>
      <c r="R877" s="16"/>
      <c r="S877" s="22"/>
      <c r="T877" s="190"/>
    </row>
    <row r="878" spans="1:20" ht="40.200000000000003" hidden="1" thickBot="1">
      <c r="A878" s="58" t="str">
        <f t="shared" si="13"/>
        <v>白兰2</v>
      </c>
      <c r="B878" s="29" t="s">
        <v>26</v>
      </c>
      <c r="C878" s="29" t="s">
        <v>17</v>
      </c>
      <c r="D878" s="32" t="s">
        <v>116</v>
      </c>
      <c r="E878" s="21" t="s">
        <v>149</v>
      </c>
      <c r="F878" s="20">
        <v>0.37</v>
      </c>
      <c r="G878" s="20">
        <v>0</v>
      </c>
      <c r="H878" s="20">
        <v>1.2</v>
      </c>
      <c r="I878" s="20">
        <v>0.09</v>
      </c>
      <c r="J878" s="20">
        <v>0.08</v>
      </c>
      <c r="K878" s="20">
        <v>1.736</v>
      </c>
      <c r="L878" s="16"/>
      <c r="M878" s="16"/>
      <c r="N878" s="16"/>
      <c r="O878" s="16"/>
      <c r="P878" s="16"/>
      <c r="Q878" s="16"/>
      <c r="R878" s="16"/>
      <c r="S878" s="22"/>
      <c r="T878" s="190"/>
    </row>
    <row r="879" spans="1:20" ht="40.200000000000003" hidden="1" thickBot="1">
      <c r="A879" s="58" t="str">
        <f t="shared" si="13"/>
        <v>白兰3</v>
      </c>
      <c r="B879" s="29" t="s">
        <v>26</v>
      </c>
      <c r="C879" s="29" t="s">
        <v>17</v>
      </c>
      <c r="D879" s="32" t="s">
        <v>116</v>
      </c>
      <c r="E879" s="21" t="s">
        <v>153</v>
      </c>
      <c r="F879" s="20">
        <v>0.37</v>
      </c>
      <c r="G879" s="20">
        <v>0</v>
      </c>
      <c r="H879" s="20">
        <v>1.1100000000000001</v>
      </c>
      <c r="I879" s="20">
        <v>0.09</v>
      </c>
      <c r="J879" s="20">
        <v>7.0000000000000007E-2</v>
      </c>
      <c r="K879" s="20">
        <v>1.6357999999999999</v>
      </c>
      <c r="L879" s="16"/>
      <c r="M879" s="16"/>
      <c r="N879" s="16"/>
      <c r="O879" s="16"/>
      <c r="P879" s="16"/>
      <c r="Q879" s="16"/>
      <c r="R879" s="16"/>
      <c r="S879" s="22"/>
      <c r="T879" s="190"/>
    </row>
    <row r="880" spans="1:20" ht="40.200000000000003" hidden="1" customHeight="1" thickBot="1">
      <c r="A880" s="58" t="str">
        <f t="shared" si="13"/>
        <v>1商</v>
      </c>
      <c r="B880" s="29" t="s">
        <v>26</v>
      </c>
      <c r="C880" s="29" t="s">
        <v>17</v>
      </c>
      <c r="D880" s="32" t="s">
        <v>155</v>
      </c>
      <c r="E880" s="20" t="s">
        <v>195</v>
      </c>
      <c r="F880" s="20">
        <v>0.37</v>
      </c>
      <c r="G880" s="20">
        <v>0.31</v>
      </c>
      <c r="H880" s="20">
        <v>4.84</v>
      </c>
      <c r="I880" s="20">
        <v>0.28999999999999998</v>
      </c>
      <c r="J880" s="20">
        <v>0.28000000000000003</v>
      </c>
      <c r="K880" s="20">
        <v>6.0925000000000002</v>
      </c>
      <c r="L880" s="16"/>
      <c r="M880" s="16"/>
      <c r="N880" s="16"/>
      <c r="O880" s="16"/>
      <c r="P880" s="16"/>
      <c r="Q880" s="16"/>
      <c r="R880" s="16"/>
      <c r="S880" s="22"/>
      <c r="T880" s="190"/>
    </row>
    <row r="881" spans="1:20" ht="27" hidden="1" customHeight="1" thickBot="1">
      <c r="A881" s="58" t="str">
        <f t="shared" si="13"/>
        <v>S2</v>
      </c>
      <c r="B881" s="29" t="s">
        <v>26</v>
      </c>
      <c r="C881" s="29" t="s">
        <v>17</v>
      </c>
      <c r="D881" s="32" t="s">
        <v>155</v>
      </c>
      <c r="E881" s="20" t="s">
        <v>156</v>
      </c>
      <c r="F881" s="20">
        <v>0.37</v>
      </c>
      <c r="G881" s="20">
        <v>0.28999999999999998</v>
      </c>
      <c r="H881" s="20">
        <v>4.84</v>
      </c>
      <c r="I881" s="20">
        <v>0.28999999999999998</v>
      </c>
      <c r="J881" s="20">
        <v>0.23</v>
      </c>
      <c r="K881" s="20">
        <v>6.0170000000000003</v>
      </c>
      <c r="L881" s="16"/>
      <c r="M881" s="16"/>
      <c r="N881" s="16"/>
      <c r="O881" s="16"/>
      <c r="P881" s="16"/>
      <c r="Q881" s="16"/>
      <c r="R881" s="16"/>
      <c r="S881" s="22"/>
      <c r="T881" s="190"/>
    </row>
    <row r="882" spans="1:20" ht="40.200000000000003" hidden="1" customHeight="1" thickBot="1">
      <c r="A882" s="58" t="str">
        <f t="shared" si="13"/>
        <v>商琴2</v>
      </c>
      <c r="B882" s="29" t="s">
        <v>26</v>
      </c>
      <c r="C882" s="29" t="s">
        <v>17</v>
      </c>
      <c r="D882" s="32" t="s">
        <v>155</v>
      </c>
      <c r="E882" s="20" t="s">
        <v>157</v>
      </c>
      <c r="F882" s="20">
        <v>0.37</v>
      </c>
      <c r="G882" s="20">
        <v>0.69</v>
      </c>
      <c r="H882" s="20">
        <v>3.87</v>
      </c>
      <c r="I882" s="20">
        <v>0.28999999999999998</v>
      </c>
      <c r="J882" s="20">
        <v>0.21</v>
      </c>
      <c r="K882" s="20">
        <v>5.4344000000000001</v>
      </c>
      <c r="L882" s="16"/>
      <c r="M882" s="16"/>
      <c r="N882" s="16"/>
      <c r="O882" s="16"/>
      <c r="P882" s="16"/>
      <c r="Q882" s="16"/>
      <c r="R882" s="16"/>
      <c r="S882" s="22"/>
      <c r="T882" s="190"/>
    </row>
    <row r="883" spans="1:20" ht="27" hidden="1" customHeight="1" thickBot="1">
      <c r="A883" s="58" t="str">
        <f t="shared" si="13"/>
        <v>商务22</v>
      </c>
      <c r="B883" s="29" t="s">
        <v>26</v>
      </c>
      <c r="C883" s="29" t="s">
        <v>17</v>
      </c>
      <c r="D883" s="32" t="s">
        <v>155</v>
      </c>
      <c r="E883" s="20" t="s">
        <v>196</v>
      </c>
      <c r="F883" s="20">
        <v>0.37</v>
      </c>
      <c r="G883" s="20">
        <v>0.12</v>
      </c>
      <c r="H883" s="20">
        <v>3.87</v>
      </c>
      <c r="I883" s="20">
        <v>0.59</v>
      </c>
      <c r="J883" s="20">
        <v>0.25</v>
      </c>
      <c r="K883" s="20">
        <v>5.1931000000000003</v>
      </c>
      <c r="L883" s="16"/>
      <c r="M883" s="16"/>
      <c r="N883" s="16"/>
      <c r="O883" s="16"/>
      <c r="P883" s="16"/>
      <c r="Q883" s="16"/>
      <c r="R883" s="16"/>
      <c r="S883" s="22"/>
      <c r="T883" s="190"/>
    </row>
    <row r="884" spans="1:20" ht="40.200000000000003" hidden="1" customHeight="1" thickBot="1">
      <c r="A884" s="58" t="str">
        <f t="shared" si="13"/>
        <v>商物1</v>
      </c>
      <c r="B884" s="29" t="s">
        <v>26</v>
      </c>
      <c r="C884" s="29" t="s">
        <v>17</v>
      </c>
      <c r="D884" s="32" t="s">
        <v>155</v>
      </c>
      <c r="E884" s="20" t="s">
        <v>158</v>
      </c>
      <c r="F884" s="20">
        <v>0.37</v>
      </c>
      <c r="G884" s="20">
        <v>0.44</v>
      </c>
      <c r="H884" s="20">
        <v>3.87</v>
      </c>
      <c r="I884" s="20">
        <v>0.28999999999999998</v>
      </c>
      <c r="J884" s="20">
        <v>7.0000000000000007E-2</v>
      </c>
      <c r="K884" s="20">
        <v>5.0403000000000002</v>
      </c>
      <c r="L884" s="16"/>
      <c r="M884" s="16"/>
      <c r="N884" s="16"/>
      <c r="O884" s="16"/>
      <c r="P884" s="16"/>
      <c r="Q884" s="16"/>
      <c r="R884" s="16"/>
      <c r="S884" s="22"/>
      <c r="T884" s="190"/>
    </row>
    <row r="885" spans="1:20" ht="53.4" hidden="1" customHeight="1" thickBot="1">
      <c r="A885" s="58" t="str">
        <f t="shared" si="13"/>
        <v>商二</v>
      </c>
      <c r="B885" s="29" t="s">
        <v>26</v>
      </c>
      <c r="C885" s="29" t="s">
        <v>17</v>
      </c>
      <c r="D885" s="32" t="s">
        <v>155</v>
      </c>
      <c r="E885" s="20" t="s">
        <v>164</v>
      </c>
      <c r="F885" s="20">
        <v>0.37</v>
      </c>
      <c r="G885" s="20">
        <v>0</v>
      </c>
      <c r="H885" s="20">
        <v>3.87</v>
      </c>
      <c r="I885" s="20">
        <v>0.59</v>
      </c>
      <c r="J885" s="20">
        <v>0.18</v>
      </c>
      <c r="K885" s="20">
        <v>5.0068999999999999</v>
      </c>
      <c r="L885" s="16"/>
      <c r="M885" s="16"/>
      <c r="N885" s="16"/>
      <c r="O885" s="16"/>
      <c r="P885" s="16"/>
      <c r="Q885" s="16"/>
      <c r="R885" s="16"/>
      <c r="S885" s="22"/>
      <c r="T885" s="190"/>
    </row>
    <row r="886" spans="1:20" ht="53.4" hidden="1" customHeight="1" thickBot="1">
      <c r="A886" s="58" t="str">
        <f t="shared" si="13"/>
        <v>SWWW2</v>
      </c>
      <c r="B886" s="29" t="s">
        <v>26</v>
      </c>
      <c r="C886" s="29" t="s">
        <v>17</v>
      </c>
      <c r="D886" s="32" t="s">
        <v>155</v>
      </c>
      <c r="E886" s="20" t="s">
        <v>197</v>
      </c>
      <c r="F886" s="20">
        <v>0.37</v>
      </c>
      <c r="G886" s="20">
        <v>0.22</v>
      </c>
      <c r="H886" s="20">
        <v>3.87</v>
      </c>
      <c r="I886" s="20">
        <v>0.28999999999999998</v>
      </c>
      <c r="J886" s="20">
        <v>0.23</v>
      </c>
      <c r="K886" s="20">
        <v>4.9850000000000003</v>
      </c>
      <c r="L886" s="16"/>
      <c r="M886" s="16"/>
      <c r="N886" s="16"/>
      <c r="O886" s="16"/>
      <c r="P886" s="16"/>
      <c r="Q886" s="16"/>
      <c r="R886" s="16"/>
      <c r="S886" s="22"/>
      <c r="T886" s="190"/>
    </row>
    <row r="887" spans="1:20" ht="40.200000000000003" hidden="1" customHeight="1" thickBot="1">
      <c r="A887" s="58" t="str">
        <f t="shared" si="13"/>
        <v>甲12</v>
      </c>
      <c r="B887" s="29" t="s">
        <v>26</v>
      </c>
      <c r="C887" s="29" t="s">
        <v>17</v>
      </c>
      <c r="D887" s="32" t="s">
        <v>155</v>
      </c>
      <c r="E887" s="20" t="s">
        <v>161</v>
      </c>
      <c r="F887" s="20">
        <v>0.37</v>
      </c>
      <c r="G887" s="20">
        <v>0.16</v>
      </c>
      <c r="H887" s="20">
        <v>3.87</v>
      </c>
      <c r="I887" s="20">
        <v>0.28999999999999998</v>
      </c>
      <c r="J887" s="20">
        <v>0.18</v>
      </c>
      <c r="K887" s="20">
        <v>4.8784999999999998</v>
      </c>
      <c r="L887" s="16"/>
      <c r="M887" s="16"/>
      <c r="N887" s="16"/>
      <c r="O887" s="16"/>
      <c r="P887" s="16"/>
      <c r="Q887" s="16"/>
      <c r="R887" s="16"/>
      <c r="S887" s="22"/>
      <c r="T887" s="190"/>
    </row>
    <row r="888" spans="1:20" ht="27" hidden="1" customHeight="1" thickBot="1">
      <c r="A888" s="58" t="str">
        <f t="shared" si="13"/>
        <v>商务B</v>
      </c>
      <c r="B888" s="29" t="s">
        <v>26</v>
      </c>
      <c r="C888" s="29" t="s">
        <v>17</v>
      </c>
      <c r="D888" s="32" t="s">
        <v>155</v>
      </c>
      <c r="E888" s="20" t="s">
        <v>199</v>
      </c>
      <c r="F888" s="20">
        <v>0.37</v>
      </c>
      <c r="G888" s="20">
        <v>0</v>
      </c>
      <c r="H888" s="20">
        <v>3.87</v>
      </c>
      <c r="I888" s="20">
        <v>0.28999999999999998</v>
      </c>
      <c r="J888" s="20">
        <v>0.21</v>
      </c>
      <c r="K888" s="20">
        <v>4.7430000000000003</v>
      </c>
      <c r="L888" s="16"/>
      <c r="M888" s="16"/>
      <c r="N888" s="16"/>
      <c r="O888" s="16"/>
      <c r="P888" s="16"/>
      <c r="Q888" s="16"/>
      <c r="R888" s="16"/>
      <c r="S888" s="22"/>
      <c r="T888" s="190"/>
    </row>
    <row r="889" spans="1:20" ht="40.200000000000003" hidden="1" customHeight="1" thickBot="1">
      <c r="A889" s="58" t="str">
        <f t="shared" si="13"/>
        <v>商务222</v>
      </c>
      <c r="B889" s="29" t="s">
        <v>26</v>
      </c>
      <c r="C889" s="29" t="s">
        <v>17</v>
      </c>
      <c r="D889" s="32" t="s">
        <v>155</v>
      </c>
      <c r="E889" s="20" t="s">
        <v>163</v>
      </c>
      <c r="F889" s="20">
        <v>0.37</v>
      </c>
      <c r="G889" s="20">
        <v>0.02</v>
      </c>
      <c r="H889" s="20">
        <v>3.87</v>
      </c>
      <c r="I889" s="20">
        <v>0.28999999999999998</v>
      </c>
      <c r="J889" s="20">
        <v>0.17</v>
      </c>
      <c r="K889" s="20">
        <v>4.7232000000000003</v>
      </c>
      <c r="L889" s="16"/>
      <c r="M889" s="16"/>
      <c r="N889" s="16"/>
      <c r="O889" s="16"/>
      <c r="P889" s="16"/>
      <c r="Q889" s="16"/>
      <c r="R889" s="16"/>
      <c r="S889" s="22"/>
      <c r="T889" s="190"/>
    </row>
    <row r="890" spans="1:20" ht="40.200000000000003" hidden="1" customHeight="1" thickBot="1">
      <c r="A890" s="58" t="str">
        <f t="shared" si="13"/>
        <v>1商务</v>
      </c>
      <c r="B890" s="29" t="s">
        <v>26</v>
      </c>
      <c r="C890" s="29" t="s">
        <v>17</v>
      </c>
      <c r="D890" s="32" t="s">
        <v>155</v>
      </c>
      <c r="E890" s="20" t="s">
        <v>200</v>
      </c>
      <c r="F890" s="20">
        <v>0.37</v>
      </c>
      <c r="G890" s="20">
        <v>0.8</v>
      </c>
      <c r="H890" s="20">
        <v>1.1599999999999999</v>
      </c>
      <c r="I890" s="20">
        <v>0.59</v>
      </c>
      <c r="J890" s="20">
        <v>0.18</v>
      </c>
      <c r="K890" s="20">
        <v>3.0947</v>
      </c>
      <c r="L890" s="16"/>
      <c r="M890" s="16"/>
      <c r="N890" s="16"/>
      <c r="O890" s="16"/>
      <c r="P890" s="16"/>
      <c r="Q890" s="16"/>
      <c r="R890" s="16"/>
      <c r="S890" s="22"/>
      <c r="T890" s="190"/>
    </row>
    <row r="891" spans="1:20" ht="53.4" hidden="1" customHeight="1" thickBot="1">
      <c r="A891" s="58" t="str">
        <f t="shared" si="13"/>
        <v>商一</v>
      </c>
      <c r="B891" s="29" t="s">
        <v>26</v>
      </c>
      <c r="C891" s="29" t="s">
        <v>17</v>
      </c>
      <c r="D891" s="32" t="s">
        <v>155</v>
      </c>
      <c r="E891" s="20" t="s">
        <v>169</v>
      </c>
      <c r="F891" s="20">
        <v>0.37</v>
      </c>
      <c r="G891" s="20">
        <v>0.56999999999999995</v>
      </c>
      <c r="H891" s="20">
        <v>1.1599999999999999</v>
      </c>
      <c r="I891" s="20">
        <v>0.59</v>
      </c>
      <c r="J891" s="20">
        <v>0.16</v>
      </c>
      <c r="K891" s="20">
        <v>2.8475999999999999</v>
      </c>
      <c r="L891" s="16"/>
      <c r="M891" s="16"/>
      <c r="N891" s="16"/>
      <c r="O891" s="16"/>
      <c r="P891" s="16"/>
      <c r="Q891" s="16"/>
      <c r="R891" s="16"/>
      <c r="S891" s="22"/>
      <c r="T891" s="190"/>
    </row>
    <row r="892" spans="1:20" ht="53.4" hidden="1" customHeight="1" thickBot="1">
      <c r="A892" s="58" t="str">
        <f t="shared" si="13"/>
        <v>sss1</v>
      </c>
      <c r="B892" s="29" t="s">
        <v>26</v>
      </c>
      <c r="C892" s="29" t="s">
        <v>17</v>
      </c>
      <c r="D892" s="32" t="s">
        <v>155</v>
      </c>
      <c r="E892" s="20" t="s">
        <v>171</v>
      </c>
      <c r="F892" s="20">
        <v>0.37</v>
      </c>
      <c r="G892" s="20">
        <v>0.52</v>
      </c>
      <c r="H892" s="20">
        <v>1.1599999999999999</v>
      </c>
      <c r="I892" s="20">
        <v>0.59</v>
      </c>
      <c r="J892" s="20">
        <v>0.19</v>
      </c>
      <c r="K892" s="20">
        <v>2.8346</v>
      </c>
      <c r="L892" s="16"/>
      <c r="M892" s="16"/>
      <c r="N892" s="16"/>
      <c r="O892" s="16"/>
      <c r="P892" s="16"/>
      <c r="Q892" s="16"/>
      <c r="R892" s="16"/>
      <c r="S892" s="22"/>
      <c r="T892" s="190"/>
    </row>
    <row r="893" spans="1:20" ht="40.200000000000003" hidden="1" customHeight="1" thickBot="1">
      <c r="A893" s="58" t="str">
        <f t="shared" si="13"/>
        <v>SW1</v>
      </c>
      <c r="B893" s="29" t="s">
        <v>26</v>
      </c>
      <c r="C893" s="29" t="s">
        <v>17</v>
      </c>
      <c r="D893" s="32" t="s">
        <v>155</v>
      </c>
      <c r="E893" s="20" t="s">
        <v>176</v>
      </c>
      <c r="F893" s="20">
        <v>0.37</v>
      </c>
      <c r="G893" s="20">
        <v>0.43</v>
      </c>
      <c r="H893" s="20">
        <v>1.1599999999999999</v>
      </c>
      <c r="I893" s="20">
        <v>0.59</v>
      </c>
      <c r="J893" s="20">
        <v>0.2</v>
      </c>
      <c r="K893" s="20">
        <v>2.7465999999999999</v>
      </c>
      <c r="L893" s="16"/>
      <c r="M893" s="16"/>
      <c r="N893" s="16"/>
      <c r="O893" s="16"/>
      <c r="P893" s="16"/>
      <c r="Q893" s="16"/>
      <c r="R893" s="16"/>
      <c r="S893" s="22"/>
      <c r="T893" s="190"/>
    </row>
    <row r="894" spans="1:20" ht="53.4" hidden="1" customHeight="1" thickBot="1">
      <c r="A894" s="58" t="str">
        <f t="shared" si="13"/>
        <v>sw113</v>
      </c>
      <c r="B894" s="29" t="s">
        <v>26</v>
      </c>
      <c r="C894" s="29" t="s">
        <v>17</v>
      </c>
      <c r="D894" s="32" t="s">
        <v>155</v>
      </c>
      <c r="E894" s="20" t="s">
        <v>168</v>
      </c>
      <c r="F894" s="20">
        <v>0.37</v>
      </c>
      <c r="G894" s="20">
        <v>0.63</v>
      </c>
      <c r="H894" s="20">
        <v>1.1599999999999999</v>
      </c>
      <c r="I894" s="20">
        <v>0.28999999999999998</v>
      </c>
      <c r="J894" s="20">
        <v>0.18</v>
      </c>
      <c r="K894" s="20">
        <v>2.6318999999999999</v>
      </c>
      <c r="L894" s="16"/>
      <c r="M894" s="16"/>
      <c r="N894" s="16"/>
      <c r="O894" s="16"/>
      <c r="P894" s="16"/>
      <c r="Q894" s="16"/>
      <c r="R894" s="16"/>
      <c r="S894" s="22"/>
      <c r="T894" s="190"/>
    </row>
    <row r="895" spans="1:20" ht="27" hidden="1" customHeight="1" thickBot="1">
      <c r="A895" s="58" t="str">
        <f t="shared" si="13"/>
        <v>商务11</v>
      </c>
      <c r="B895" s="29" t="s">
        <v>26</v>
      </c>
      <c r="C895" s="29" t="s">
        <v>17</v>
      </c>
      <c r="D895" s="32" t="s">
        <v>155</v>
      </c>
      <c r="E895" s="20" t="s">
        <v>201</v>
      </c>
      <c r="F895" s="20">
        <v>0.37</v>
      </c>
      <c r="G895" s="20">
        <v>0.28999999999999998</v>
      </c>
      <c r="H895" s="20">
        <v>1.1599999999999999</v>
      </c>
      <c r="I895" s="20">
        <v>0.59</v>
      </c>
      <c r="J895" s="20">
        <v>0.19</v>
      </c>
      <c r="K895" s="20">
        <v>2.6032000000000002</v>
      </c>
      <c r="L895" s="16"/>
      <c r="M895" s="16"/>
      <c r="N895" s="16"/>
      <c r="O895" s="16"/>
      <c r="P895" s="16"/>
      <c r="Q895" s="16"/>
      <c r="R895" s="16"/>
      <c r="S895" s="22"/>
      <c r="T895" s="190"/>
    </row>
    <row r="896" spans="1:20" ht="40.200000000000003" hidden="1" customHeight="1" thickBot="1">
      <c r="A896" s="58" t="str">
        <f t="shared" si="13"/>
        <v>商务01</v>
      </c>
      <c r="B896" s="29" t="s">
        <v>26</v>
      </c>
      <c r="C896" s="29" t="s">
        <v>17</v>
      </c>
      <c r="D896" s="32" t="s">
        <v>155</v>
      </c>
      <c r="E896" s="20" t="s">
        <v>170</v>
      </c>
      <c r="F896" s="20">
        <v>0.37</v>
      </c>
      <c r="G896" s="20">
        <v>0.55000000000000004</v>
      </c>
      <c r="H896" s="20">
        <v>1.1599999999999999</v>
      </c>
      <c r="I896" s="20">
        <v>0.28999999999999998</v>
      </c>
      <c r="J896" s="20">
        <v>0.17</v>
      </c>
      <c r="K896" s="20">
        <v>2.5430999999999999</v>
      </c>
      <c r="L896" s="16"/>
      <c r="M896" s="16"/>
      <c r="N896" s="16"/>
      <c r="O896" s="16"/>
      <c r="P896" s="16"/>
      <c r="Q896" s="16"/>
      <c r="R896" s="16"/>
      <c r="S896" s="22"/>
      <c r="T896" s="190"/>
    </row>
    <row r="897" spans="1:20" ht="40.200000000000003" hidden="1" customHeight="1" thickBot="1">
      <c r="A897" s="58" t="str">
        <f t="shared" si="13"/>
        <v>甲11</v>
      </c>
      <c r="B897" s="29" t="s">
        <v>26</v>
      </c>
      <c r="C897" s="29" t="s">
        <v>17</v>
      </c>
      <c r="D897" s="32" t="s">
        <v>155</v>
      </c>
      <c r="E897" s="20" t="s">
        <v>172</v>
      </c>
      <c r="F897" s="20">
        <v>0.37</v>
      </c>
      <c r="G897" s="20">
        <v>0.52</v>
      </c>
      <c r="H897" s="20">
        <v>1.1599999999999999</v>
      </c>
      <c r="I897" s="20">
        <v>0.28999999999999998</v>
      </c>
      <c r="J897" s="20">
        <v>0.18</v>
      </c>
      <c r="K897" s="20">
        <v>2.5312000000000001</v>
      </c>
      <c r="L897" s="16"/>
      <c r="M897" s="16"/>
      <c r="N897" s="16"/>
      <c r="O897" s="16"/>
      <c r="P897" s="16"/>
      <c r="Q897" s="16"/>
      <c r="R897" s="16"/>
      <c r="S897" s="22"/>
      <c r="T897" s="190"/>
    </row>
    <row r="898" spans="1:20" ht="40.200000000000003" thickBot="1">
      <c r="A898" s="58" t="str">
        <f t="shared" si="13"/>
        <v>商梅1</v>
      </c>
      <c r="B898" s="29" t="s">
        <v>26</v>
      </c>
      <c r="C898" s="29" t="s">
        <v>17</v>
      </c>
      <c r="D898" s="32" t="s">
        <v>155</v>
      </c>
      <c r="E898" s="21" t="s">
        <v>173</v>
      </c>
      <c r="F898" s="20">
        <v>0.37</v>
      </c>
      <c r="G898" s="20">
        <v>0.51</v>
      </c>
      <c r="H898" s="20">
        <v>1.1599999999999999</v>
      </c>
      <c r="I898" s="20">
        <v>0.28999999999999998</v>
      </c>
      <c r="J898" s="20">
        <v>0.19</v>
      </c>
      <c r="K898" s="20">
        <v>2.5287000000000002</v>
      </c>
      <c r="L898" s="16"/>
      <c r="M898" s="16"/>
      <c r="N898" s="16"/>
      <c r="O898" s="16"/>
      <c r="P898" s="16"/>
      <c r="Q898" s="16"/>
      <c r="R898" s="16"/>
      <c r="S898" s="22"/>
      <c r="T898" s="190"/>
    </row>
    <row r="899" spans="1:20" ht="27" hidden="1" customHeight="1" thickBot="1">
      <c r="A899" s="58" t="str">
        <f t="shared" si="13"/>
        <v>S1</v>
      </c>
      <c r="B899" s="29" t="s">
        <v>26</v>
      </c>
      <c r="C899" s="29" t="s">
        <v>17</v>
      </c>
      <c r="D899" s="32" t="s">
        <v>155</v>
      </c>
      <c r="E899" s="20" t="s">
        <v>174</v>
      </c>
      <c r="F899" s="20">
        <v>0.37</v>
      </c>
      <c r="G899" s="20">
        <v>0.51</v>
      </c>
      <c r="H899" s="20">
        <v>1.1599999999999999</v>
      </c>
      <c r="I899" s="20">
        <v>0.28999999999999998</v>
      </c>
      <c r="J899" s="20">
        <v>0.18</v>
      </c>
      <c r="K899" s="20">
        <v>2.5169999999999999</v>
      </c>
      <c r="L899" s="16"/>
      <c r="M899" s="16"/>
      <c r="N899" s="16"/>
      <c r="O899" s="16"/>
      <c r="P899" s="16"/>
      <c r="Q899" s="16"/>
      <c r="R899" s="16"/>
      <c r="S899" s="22"/>
      <c r="T899" s="190"/>
    </row>
    <row r="900" spans="1:20" ht="53.4" hidden="1" customHeight="1" thickBot="1">
      <c r="A900" s="58" t="str">
        <f t="shared" si="13"/>
        <v>商务S1</v>
      </c>
      <c r="B900" s="29" t="s">
        <v>26</v>
      </c>
      <c r="C900" s="29" t="s">
        <v>17</v>
      </c>
      <c r="D900" s="32" t="s">
        <v>155</v>
      </c>
      <c r="E900" s="20" t="s">
        <v>175</v>
      </c>
      <c r="F900" s="20">
        <v>0.37</v>
      </c>
      <c r="G900" s="20">
        <v>0.45</v>
      </c>
      <c r="H900" s="20">
        <v>1.1599999999999999</v>
      </c>
      <c r="I900" s="20">
        <v>0.28999999999999998</v>
      </c>
      <c r="J900" s="20">
        <v>0.19</v>
      </c>
      <c r="K900" s="20">
        <v>2.4615</v>
      </c>
      <c r="L900" s="16"/>
      <c r="M900" s="16"/>
      <c r="N900" s="16"/>
      <c r="O900" s="16"/>
      <c r="P900" s="16"/>
      <c r="Q900" s="16"/>
      <c r="R900" s="16"/>
      <c r="S900" s="22"/>
      <c r="T900" s="190"/>
    </row>
    <row r="901" spans="1:20" ht="27" hidden="1" customHeight="1" thickBot="1">
      <c r="A901" s="58" t="str">
        <f t="shared" si="13"/>
        <v>商务A</v>
      </c>
      <c r="B901" s="29" t="s">
        <v>26</v>
      </c>
      <c r="C901" s="29" t="s">
        <v>17</v>
      </c>
      <c r="D901" s="32" t="s">
        <v>155</v>
      </c>
      <c r="E901" s="20" t="s">
        <v>202</v>
      </c>
      <c r="F901" s="20">
        <v>0.37</v>
      </c>
      <c r="G901" s="20">
        <v>0.35</v>
      </c>
      <c r="H901" s="20">
        <v>1.1599999999999999</v>
      </c>
      <c r="I901" s="20">
        <v>0.28999999999999998</v>
      </c>
      <c r="J901" s="20">
        <v>0.17</v>
      </c>
      <c r="K901" s="20">
        <v>2.3450000000000002</v>
      </c>
      <c r="L901" s="16"/>
      <c r="M901" s="16"/>
      <c r="N901" s="16"/>
      <c r="O901" s="16"/>
      <c r="P901" s="16"/>
      <c r="Q901" s="16"/>
      <c r="R901" s="16"/>
      <c r="S901" s="22"/>
      <c r="T901" s="190"/>
    </row>
    <row r="902" spans="1:20" ht="40.200000000000003" hidden="1" customHeight="1" thickBot="1">
      <c r="A902" s="58" t="str">
        <f t="shared" si="13"/>
        <v>商琴1</v>
      </c>
      <c r="B902" s="29" t="s">
        <v>26</v>
      </c>
      <c r="C902" s="29" t="s">
        <v>17</v>
      </c>
      <c r="D902" s="32" t="s">
        <v>155</v>
      </c>
      <c r="E902" s="20" t="s">
        <v>177</v>
      </c>
      <c r="F902" s="20">
        <v>0.37</v>
      </c>
      <c r="G902" s="20">
        <v>0.35</v>
      </c>
      <c r="H902" s="20">
        <v>1.1599999999999999</v>
      </c>
      <c r="I902" s="20">
        <v>0.28999999999999998</v>
      </c>
      <c r="J902" s="20">
        <v>0.16</v>
      </c>
      <c r="K902" s="20">
        <v>2.3380999999999998</v>
      </c>
      <c r="L902" s="16"/>
      <c r="M902" s="16"/>
      <c r="N902" s="16"/>
      <c r="O902" s="16"/>
      <c r="P902" s="16"/>
      <c r="Q902" s="16"/>
      <c r="R902" s="16"/>
      <c r="S902" s="22"/>
      <c r="T902" s="190"/>
    </row>
    <row r="903" spans="1:20" ht="40.200000000000003" hidden="1" customHeight="1" thickBot="1">
      <c r="A903" s="58" t="str">
        <f t="shared" si="13"/>
        <v>商务one</v>
      </c>
      <c r="B903" s="29" t="s">
        <v>26</v>
      </c>
      <c r="C903" s="29" t="s">
        <v>17</v>
      </c>
      <c r="D903" s="32" t="s">
        <v>155</v>
      </c>
      <c r="E903" s="20" t="s">
        <v>179</v>
      </c>
      <c r="F903" s="20">
        <v>0.37</v>
      </c>
      <c r="G903" s="20">
        <v>0.14000000000000001</v>
      </c>
      <c r="H903" s="20">
        <v>1.1599999999999999</v>
      </c>
      <c r="I903" s="20">
        <v>0.28999999999999998</v>
      </c>
      <c r="J903" s="20">
        <v>0.17</v>
      </c>
      <c r="K903" s="20">
        <v>2.1374</v>
      </c>
      <c r="L903" s="16"/>
      <c r="M903" s="16"/>
      <c r="N903" s="16"/>
      <c r="O903" s="16"/>
      <c r="P903" s="16"/>
      <c r="Q903" s="16"/>
      <c r="R903" s="16"/>
      <c r="S903" s="22"/>
      <c r="T903" s="190"/>
    </row>
    <row r="904" spans="1:20" ht="40.200000000000003" hidden="1" customHeight="1" thickBot="1">
      <c r="A904" s="58" t="str">
        <f t="shared" si="13"/>
        <v>商务111</v>
      </c>
      <c r="B904" s="29" t="s">
        <v>26</v>
      </c>
      <c r="C904" s="29" t="s">
        <v>17</v>
      </c>
      <c r="D904" s="32" t="s">
        <v>155</v>
      </c>
      <c r="E904" s="20" t="s">
        <v>178</v>
      </c>
      <c r="F904" s="20">
        <v>0.37</v>
      </c>
      <c r="G904" s="20">
        <v>0.15</v>
      </c>
      <c r="H904" s="20">
        <v>1.1599999999999999</v>
      </c>
      <c r="I904" s="20">
        <v>0.28999999999999998</v>
      </c>
      <c r="J904" s="20">
        <v>0.15</v>
      </c>
      <c r="K904" s="20">
        <v>2.1339999999999999</v>
      </c>
      <c r="L904" s="16"/>
      <c r="M904" s="16"/>
      <c r="N904" s="16"/>
      <c r="O904" s="16"/>
      <c r="P904" s="16"/>
      <c r="Q904" s="16"/>
      <c r="R904" s="16"/>
      <c r="S904" s="22"/>
      <c r="T904" s="190"/>
    </row>
    <row r="905" spans="1:20" ht="53.4" hidden="1" customHeight="1" thickBot="1">
      <c r="A905" s="58" t="str">
        <f t="shared" si="13"/>
        <v>SWWW1</v>
      </c>
      <c r="B905" s="29" t="s">
        <v>26</v>
      </c>
      <c r="C905" s="29" t="s">
        <v>17</v>
      </c>
      <c r="D905" s="32" t="s">
        <v>155</v>
      </c>
      <c r="E905" s="20" t="s">
        <v>203</v>
      </c>
      <c r="F905" s="20">
        <v>0.37</v>
      </c>
      <c r="G905" s="20">
        <v>0.06</v>
      </c>
      <c r="H905" s="20">
        <v>1.1599999999999999</v>
      </c>
      <c r="I905" s="20">
        <v>0.28999999999999998</v>
      </c>
      <c r="J905" s="20">
        <v>0.19</v>
      </c>
      <c r="K905" s="20">
        <v>2.0819999999999999</v>
      </c>
      <c r="L905" s="16"/>
      <c r="M905" s="16"/>
      <c r="N905" s="16"/>
      <c r="O905" s="16"/>
      <c r="P905" s="16"/>
      <c r="Q905" s="16"/>
      <c r="R905" s="16"/>
      <c r="S905" s="22"/>
      <c r="T905" s="190"/>
    </row>
    <row r="906" spans="1:20" ht="40.200000000000003" hidden="1" customHeight="1" thickBot="1">
      <c r="A906" s="58" t="str">
        <f t="shared" si="13"/>
        <v>2商</v>
      </c>
      <c r="B906" s="29" t="s">
        <v>26</v>
      </c>
      <c r="C906" s="29" t="s">
        <v>17</v>
      </c>
      <c r="D906" s="32" t="s">
        <v>155</v>
      </c>
      <c r="E906" s="20" t="s">
        <v>205</v>
      </c>
      <c r="F906" s="20">
        <v>0.37</v>
      </c>
      <c r="G906" s="20">
        <v>0</v>
      </c>
      <c r="H906" s="20">
        <v>0.77</v>
      </c>
      <c r="I906" s="20">
        <v>0.28999999999999998</v>
      </c>
      <c r="J906" s="20">
        <v>0.13</v>
      </c>
      <c r="K906" s="20">
        <v>1.5691999999999999</v>
      </c>
      <c r="L906" s="16"/>
      <c r="M906" s="16"/>
      <c r="N906" s="16"/>
      <c r="O906" s="16"/>
      <c r="P906" s="16"/>
      <c r="Q906" s="16"/>
      <c r="R906" s="16"/>
      <c r="S906" s="22"/>
      <c r="T906" s="190"/>
    </row>
    <row r="907" spans="1:20" ht="53.4" hidden="1" thickBot="1">
      <c r="A907" s="58" t="str">
        <f t="shared" si="13"/>
        <v>lll1</v>
      </c>
      <c r="B907" s="29" t="s">
        <v>27</v>
      </c>
      <c r="C907" s="30" t="s">
        <v>17</v>
      </c>
      <c r="D907" s="31" t="s">
        <v>38</v>
      </c>
      <c r="E907" s="20" t="s">
        <v>182</v>
      </c>
      <c r="F907" s="20">
        <v>2.63</v>
      </c>
      <c r="G907" s="20">
        <v>0.27</v>
      </c>
      <c r="H907" s="20">
        <v>1.6</v>
      </c>
      <c r="I907" s="20">
        <v>0.83</v>
      </c>
      <c r="J907" s="20">
        <v>0.37</v>
      </c>
      <c r="K907" s="20">
        <v>5.6976000000000004</v>
      </c>
      <c r="L907" s="16"/>
      <c r="M907" s="16"/>
      <c r="N907" s="16"/>
      <c r="O907" s="16"/>
      <c r="P907" s="16"/>
      <c r="Q907" s="16"/>
      <c r="R907" s="16"/>
      <c r="S907" s="22"/>
      <c r="T907" s="190"/>
    </row>
    <row r="908" spans="1:20" ht="40.200000000000003" hidden="1" thickBot="1">
      <c r="A908" s="58" t="str">
        <f t="shared" si="13"/>
        <v>老松1</v>
      </c>
      <c r="B908" s="29" t="s">
        <v>27</v>
      </c>
      <c r="C908" s="30" t="s">
        <v>17</v>
      </c>
      <c r="D908" s="31" t="s">
        <v>38</v>
      </c>
      <c r="E908" s="21" t="s">
        <v>42</v>
      </c>
      <c r="F908" s="20">
        <v>2.63</v>
      </c>
      <c r="G908" s="20">
        <v>0.6</v>
      </c>
      <c r="H908" s="20">
        <v>1.6</v>
      </c>
      <c r="I908" s="20">
        <v>0.42</v>
      </c>
      <c r="J908" s="20">
        <v>0.32</v>
      </c>
      <c r="K908" s="20">
        <v>5.5662000000000003</v>
      </c>
      <c r="L908" s="16"/>
      <c r="M908" s="16"/>
      <c r="N908" s="16"/>
      <c r="O908" s="16"/>
      <c r="P908" s="16"/>
      <c r="Q908" s="16"/>
      <c r="R908" s="16"/>
      <c r="S908" s="22"/>
      <c r="T908" s="190"/>
    </row>
    <row r="909" spans="1:20" ht="40.200000000000003" hidden="1" thickBot="1">
      <c r="A909" s="58" t="str">
        <f t="shared" ref="A909:A972" si="14">SUBSTITUTE(MID(E909,1,FIND("(",E909)-2)," ","")</f>
        <v>LN1</v>
      </c>
      <c r="B909" s="29" t="s">
        <v>27</v>
      </c>
      <c r="C909" s="30" t="s">
        <v>17</v>
      </c>
      <c r="D909" s="31" t="s">
        <v>38</v>
      </c>
      <c r="E909" s="20" t="s">
        <v>49</v>
      </c>
      <c r="F909" s="20">
        <v>2.64</v>
      </c>
      <c r="G909" s="20">
        <v>0</v>
      </c>
      <c r="H909" s="20">
        <v>1.6</v>
      </c>
      <c r="I909" s="20">
        <v>0.83</v>
      </c>
      <c r="J909" s="20">
        <v>0.3</v>
      </c>
      <c r="K909" s="20">
        <v>5.3776000000000002</v>
      </c>
      <c r="L909" s="16"/>
      <c r="M909" s="16"/>
      <c r="N909" s="16"/>
      <c r="O909" s="16"/>
      <c r="P909" s="16"/>
      <c r="Q909" s="16"/>
      <c r="R909" s="16"/>
      <c r="S909" s="22"/>
      <c r="T909" s="190"/>
    </row>
    <row r="910" spans="1:20" ht="40.200000000000003" hidden="1" thickBot="1">
      <c r="A910" s="58" t="str">
        <f t="shared" si="14"/>
        <v>LNN2</v>
      </c>
      <c r="B910" s="29" t="s">
        <v>27</v>
      </c>
      <c r="C910" s="30" t="s">
        <v>17</v>
      </c>
      <c r="D910" s="31" t="s">
        <v>38</v>
      </c>
      <c r="E910" s="20" t="s">
        <v>48</v>
      </c>
      <c r="F910" s="20">
        <v>2.63</v>
      </c>
      <c r="G910" s="20">
        <v>0</v>
      </c>
      <c r="H910" s="20">
        <v>1.65</v>
      </c>
      <c r="I910" s="20">
        <v>0.83</v>
      </c>
      <c r="J910" s="20">
        <v>0.25</v>
      </c>
      <c r="K910" s="20">
        <v>5.3612000000000002</v>
      </c>
      <c r="L910" s="16"/>
      <c r="M910" s="16"/>
      <c r="N910" s="16"/>
      <c r="O910" s="16"/>
      <c r="P910" s="16"/>
      <c r="Q910" s="16"/>
      <c r="R910" s="16"/>
      <c r="S910" s="22"/>
      <c r="T910" s="190"/>
    </row>
    <row r="911" spans="1:20" ht="40.200000000000003" hidden="1" thickBot="1">
      <c r="A911" s="58" t="str">
        <f t="shared" si="14"/>
        <v>LNN1</v>
      </c>
      <c r="B911" s="29" t="s">
        <v>27</v>
      </c>
      <c r="C911" s="30" t="s">
        <v>17</v>
      </c>
      <c r="D911" s="31" t="s">
        <v>38</v>
      </c>
      <c r="E911" s="20" t="s">
        <v>50</v>
      </c>
      <c r="F911" s="20">
        <v>2.63</v>
      </c>
      <c r="G911" s="20">
        <v>0</v>
      </c>
      <c r="H911" s="20">
        <v>1.65</v>
      </c>
      <c r="I911" s="20">
        <v>0.83</v>
      </c>
      <c r="J911" s="20">
        <v>0.24</v>
      </c>
      <c r="K911" s="20">
        <v>5.3597999999999999</v>
      </c>
      <c r="L911" s="16"/>
      <c r="M911" s="16"/>
      <c r="N911" s="16"/>
      <c r="O911" s="16"/>
      <c r="P911" s="16"/>
      <c r="Q911" s="16"/>
      <c r="R911" s="16"/>
      <c r="S911" s="22"/>
      <c r="T911" s="190"/>
    </row>
    <row r="912" spans="1:20" ht="53.4" hidden="1" thickBot="1">
      <c r="A912" s="58" t="str">
        <f t="shared" si="14"/>
        <v>老一</v>
      </c>
      <c r="B912" s="29" t="s">
        <v>27</v>
      </c>
      <c r="C912" s="30" t="s">
        <v>17</v>
      </c>
      <c r="D912" s="31" t="s">
        <v>38</v>
      </c>
      <c r="E912" s="20" t="s">
        <v>53</v>
      </c>
      <c r="F912" s="20">
        <v>2.63</v>
      </c>
      <c r="G912" s="20">
        <v>0</v>
      </c>
      <c r="H912" s="20">
        <v>1.6</v>
      </c>
      <c r="I912" s="20">
        <v>0.83</v>
      </c>
      <c r="J912" s="20">
        <v>0.28000000000000003</v>
      </c>
      <c r="K912" s="20">
        <v>5.3460000000000001</v>
      </c>
      <c r="L912" s="16"/>
      <c r="M912" s="16"/>
      <c r="N912" s="16"/>
      <c r="O912" s="16"/>
      <c r="P912" s="16"/>
      <c r="Q912" s="16"/>
      <c r="R912" s="16"/>
      <c r="S912" s="22"/>
      <c r="T912" s="190"/>
    </row>
    <row r="913" spans="1:20" ht="40.200000000000003" hidden="1" thickBot="1">
      <c r="A913" s="58" t="str">
        <f t="shared" si="14"/>
        <v>丁12</v>
      </c>
      <c r="B913" s="29" t="s">
        <v>27</v>
      </c>
      <c r="C913" s="30" t="s">
        <v>17</v>
      </c>
      <c r="D913" s="31" t="s">
        <v>38</v>
      </c>
      <c r="E913" s="20" t="s">
        <v>43</v>
      </c>
      <c r="F913" s="20">
        <v>2.63</v>
      </c>
      <c r="G913" s="20">
        <v>0.19</v>
      </c>
      <c r="H913" s="20">
        <v>1.6</v>
      </c>
      <c r="I913" s="20">
        <v>0.42</v>
      </c>
      <c r="J913" s="20">
        <v>0.32</v>
      </c>
      <c r="K913" s="20">
        <v>5.1473000000000004</v>
      </c>
      <c r="L913" s="16"/>
      <c r="M913" s="16"/>
      <c r="N913" s="16"/>
      <c r="O913" s="16"/>
      <c r="P913" s="16"/>
      <c r="Q913" s="16"/>
      <c r="R913" s="16"/>
      <c r="S913" s="22"/>
      <c r="T913" s="190"/>
    </row>
    <row r="914" spans="1:20" ht="53.4" hidden="1" thickBot="1">
      <c r="A914" s="58" t="str">
        <f t="shared" si="14"/>
        <v>l121</v>
      </c>
      <c r="B914" s="29" t="s">
        <v>27</v>
      </c>
      <c r="C914" s="30" t="s">
        <v>17</v>
      </c>
      <c r="D914" s="31" t="s">
        <v>38</v>
      </c>
      <c r="E914" s="20" t="s">
        <v>44</v>
      </c>
      <c r="F914" s="20">
        <v>2.63</v>
      </c>
      <c r="G914" s="20">
        <v>0.15</v>
      </c>
      <c r="H914" s="20">
        <v>1.6</v>
      </c>
      <c r="I914" s="20">
        <v>0.42</v>
      </c>
      <c r="J914" s="20">
        <v>0.27</v>
      </c>
      <c r="K914" s="20">
        <v>5.0724</v>
      </c>
      <c r="L914" s="16"/>
      <c r="M914" s="16"/>
      <c r="N914" s="16"/>
      <c r="O914" s="16"/>
      <c r="P914" s="16"/>
      <c r="Q914" s="16"/>
      <c r="R914" s="16"/>
      <c r="S914" s="22"/>
      <c r="T914" s="190"/>
    </row>
    <row r="915" spans="1:20" ht="40.200000000000003" hidden="1" thickBot="1">
      <c r="A915" s="58" t="str">
        <f t="shared" si="14"/>
        <v>丁11</v>
      </c>
      <c r="B915" s="29" t="s">
        <v>27</v>
      </c>
      <c r="C915" s="30" t="s">
        <v>17</v>
      </c>
      <c r="D915" s="31" t="s">
        <v>38</v>
      </c>
      <c r="E915" s="20" t="s">
        <v>46</v>
      </c>
      <c r="F915" s="20">
        <v>2.63</v>
      </c>
      <c r="G915" s="20">
        <v>0.1</v>
      </c>
      <c r="H915" s="20">
        <v>1.6</v>
      </c>
      <c r="I915" s="20">
        <v>0.42</v>
      </c>
      <c r="J915" s="20">
        <v>0.24</v>
      </c>
      <c r="K915" s="20">
        <v>4.9855</v>
      </c>
      <c r="L915" s="16"/>
      <c r="M915" s="16"/>
      <c r="N915" s="16"/>
      <c r="O915" s="16"/>
      <c r="P915" s="16"/>
      <c r="Q915" s="16"/>
      <c r="R915" s="16"/>
      <c r="S915" s="22"/>
      <c r="T915" s="190"/>
    </row>
    <row r="916" spans="1:20" ht="40.200000000000003" hidden="1" thickBot="1">
      <c r="A916" s="58" t="str">
        <f t="shared" si="14"/>
        <v>老老4</v>
      </c>
      <c r="B916" s="29" t="s">
        <v>27</v>
      </c>
      <c r="C916" s="30" t="s">
        <v>17</v>
      </c>
      <c r="D916" s="31" t="s">
        <v>38</v>
      </c>
      <c r="E916" s="20" t="s">
        <v>52</v>
      </c>
      <c r="F916" s="20">
        <v>2.63</v>
      </c>
      <c r="G916" s="20">
        <v>0</v>
      </c>
      <c r="H916" s="20">
        <v>1.6</v>
      </c>
      <c r="I916" s="20">
        <v>0.42</v>
      </c>
      <c r="J916" s="20">
        <v>0.28999999999999998</v>
      </c>
      <c r="K916" s="20">
        <v>4.9355000000000002</v>
      </c>
      <c r="L916" s="16"/>
      <c r="M916" s="16"/>
      <c r="N916" s="16"/>
      <c r="O916" s="16"/>
      <c r="P916" s="16"/>
      <c r="Q916" s="16"/>
      <c r="R916" s="16"/>
      <c r="S916" s="22"/>
      <c r="T916" s="190"/>
    </row>
    <row r="917" spans="1:20" ht="40.200000000000003" hidden="1" thickBot="1">
      <c r="A917" s="58" t="str">
        <f t="shared" si="14"/>
        <v>22老年</v>
      </c>
      <c r="B917" s="29" t="s">
        <v>27</v>
      </c>
      <c r="C917" s="30" t="s">
        <v>17</v>
      </c>
      <c r="D917" s="31" t="s">
        <v>38</v>
      </c>
      <c r="E917" s="20" t="s">
        <v>51</v>
      </c>
      <c r="F917" s="20">
        <v>2.63</v>
      </c>
      <c r="G917" s="20">
        <v>0</v>
      </c>
      <c r="H917" s="20">
        <v>1.6</v>
      </c>
      <c r="I917" s="20">
        <v>0.42</v>
      </c>
      <c r="J917" s="20">
        <v>0.28000000000000003</v>
      </c>
      <c r="K917" s="20">
        <v>4.9279999999999999</v>
      </c>
      <c r="L917" s="16"/>
      <c r="M917" s="16"/>
      <c r="N917" s="16"/>
      <c r="O917" s="16"/>
      <c r="P917" s="16"/>
      <c r="Q917" s="16"/>
      <c r="R917" s="16"/>
      <c r="S917" s="22"/>
      <c r="T917" s="190"/>
    </row>
    <row r="918" spans="1:20" ht="40.200000000000003" hidden="1" thickBot="1">
      <c r="A918" s="58" t="str">
        <f t="shared" si="14"/>
        <v>11老年</v>
      </c>
      <c r="B918" s="29" t="s">
        <v>27</v>
      </c>
      <c r="C918" s="30" t="s">
        <v>17</v>
      </c>
      <c r="D918" s="31" t="s">
        <v>38</v>
      </c>
      <c r="E918" s="20" t="s">
        <v>55</v>
      </c>
      <c r="F918" s="20">
        <v>2.63</v>
      </c>
      <c r="G918" s="20">
        <v>0</v>
      </c>
      <c r="H918" s="20">
        <v>1.6</v>
      </c>
      <c r="I918" s="20">
        <v>0.42</v>
      </c>
      <c r="J918" s="20">
        <v>0.27</v>
      </c>
      <c r="K918" s="20">
        <v>4.9158999999999997</v>
      </c>
      <c r="L918" s="16"/>
      <c r="M918" s="16"/>
      <c r="N918" s="16"/>
      <c r="O918" s="16"/>
      <c r="P918" s="16"/>
      <c r="Q918" s="16"/>
      <c r="R918" s="16"/>
      <c r="S918" s="22"/>
      <c r="T918" s="190"/>
    </row>
    <row r="919" spans="1:20" ht="27" hidden="1" thickBot="1">
      <c r="A919" s="58" t="str">
        <f t="shared" si="14"/>
        <v>老年A</v>
      </c>
      <c r="B919" s="29" t="s">
        <v>27</v>
      </c>
      <c r="C919" s="30" t="s">
        <v>17</v>
      </c>
      <c r="D919" s="31" t="s">
        <v>38</v>
      </c>
      <c r="E919" s="20" t="s">
        <v>56</v>
      </c>
      <c r="F919" s="20">
        <v>2.63</v>
      </c>
      <c r="G919" s="20">
        <v>0</v>
      </c>
      <c r="H919" s="20">
        <v>1.6</v>
      </c>
      <c r="I919" s="20">
        <v>0.42</v>
      </c>
      <c r="J919" s="20">
        <v>0.25</v>
      </c>
      <c r="K919" s="20">
        <v>4.8949999999999996</v>
      </c>
      <c r="L919" s="16"/>
      <c r="M919" s="16"/>
      <c r="N919" s="16"/>
      <c r="O919" s="16"/>
      <c r="P919" s="16"/>
      <c r="Q919" s="16"/>
      <c r="R919" s="16"/>
      <c r="S919" s="22"/>
      <c r="T919" s="190"/>
    </row>
    <row r="920" spans="1:20" ht="40.200000000000003" hidden="1" thickBot="1">
      <c r="A920" s="58" t="str">
        <f t="shared" si="14"/>
        <v>老年01</v>
      </c>
      <c r="B920" s="29" t="s">
        <v>27</v>
      </c>
      <c r="C920" s="30" t="s">
        <v>17</v>
      </c>
      <c r="D920" s="31" t="s">
        <v>38</v>
      </c>
      <c r="E920" s="20" t="s">
        <v>54</v>
      </c>
      <c r="F920" s="20">
        <v>2.63</v>
      </c>
      <c r="G920" s="20">
        <v>0</v>
      </c>
      <c r="H920" s="20">
        <v>1.6</v>
      </c>
      <c r="I920" s="20">
        <v>0.42</v>
      </c>
      <c r="J920" s="20">
        <v>0.25</v>
      </c>
      <c r="K920" s="20">
        <v>4.8944999999999999</v>
      </c>
      <c r="L920" s="16"/>
      <c r="M920" s="16"/>
      <c r="N920" s="16"/>
      <c r="O920" s="16"/>
      <c r="P920" s="16"/>
      <c r="Q920" s="16"/>
      <c r="R920" s="16"/>
      <c r="S920" s="22"/>
      <c r="T920" s="190"/>
    </row>
    <row r="921" spans="1:20" ht="53.4" hidden="1" thickBot="1">
      <c r="A921" s="58" t="str">
        <f t="shared" si="14"/>
        <v>老年O1</v>
      </c>
      <c r="B921" s="29" t="s">
        <v>27</v>
      </c>
      <c r="C921" s="30" t="s">
        <v>17</v>
      </c>
      <c r="D921" s="31" t="s">
        <v>38</v>
      </c>
      <c r="E921" s="20" t="s">
        <v>60</v>
      </c>
      <c r="F921" s="20">
        <v>2.63</v>
      </c>
      <c r="G921" s="20">
        <v>0</v>
      </c>
      <c r="H921" s="20">
        <v>1.6</v>
      </c>
      <c r="I921" s="20">
        <v>0.42</v>
      </c>
      <c r="J921" s="20">
        <v>0.25</v>
      </c>
      <c r="K921" s="20">
        <v>4.8914999999999997</v>
      </c>
      <c r="L921" s="16"/>
      <c r="M921" s="16"/>
      <c r="N921" s="16"/>
      <c r="O921" s="16"/>
      <c r="P921" s="16"/>
      <c r="Q921" s="16"/>
      <c r="R921" s="16"/>
      <c r="S921" s="22"/>
      <c r="T921" s="190"/>
    </row>
    <row r="922" spans="1:20" ht="40.200000000000003" hidden="1" thickBot="1">
      <c r="A922" s="58" t="str">
        <f t="shared" si="14"/>
        <v>1老</v>
      </c>
      <c r="B922" s="29" t="s">
        <v>27</v>
      </c>
      <c r="C922" s="30" t="s">
        <v>17</v>
      </c>
      <c r="D922" s="31" t="s">
        <v>38</v>
      </c>
      <c r="E922" s="20" t="s">
        <v>58</v>
      </c>
      <c r="F922" s="20">
        <v>2.63</v>
      </c>
      <c r="G922" s="20">
        <v>0</v>
      </c>
      <c r="H922" s="20">
        <v>1.6</v>
      </c>
      <c r="I922" s="20">
        <v>0.42</v>
      </c>
      <c r="J922" s="20">
        <v>0.24</v>
      </c>
      <c r="K922" s="20">
        <v>4.8825000000000003</v>
      </c>
      <c r="L922" s="16"/>
      <c r="M922" s="16"/>
      <c r="N922" s="16"/>
      <c r="O922" s="16"/>
      <c r="P922" s="16"/>
      <c r="Q922" s="16"/>
      <c r="R922" s="16"/>
      <c r="S922" s="22"/>
      <c r="T922" s="190"/>
    </row>
    <row r="923" spans="1:20" ht="40.200000000000003" hidden="1" thickBot="1">
      <c r="A923" s="58" t="str">
        <f t="shared" si="14"/>
        <v>2老</v>
      </c>
      <c r="B923" s="29" t="s">
        <v>27</v>
      </c>
      <c r="C923" s="30" t="s">
        <v>17</v>
      </c>
      <c r="D923" s="31" t="s">
        <v>38</v>
      </c>
      <c r="E923" s="20" t="s">
        <v>59</v>
      </c>
      <c r="F923" s="20">
        <v>2.63</v>
      </c>
      <c r="G923" s="20">
        <v>0</v>
      </c>
      <c r="H923" s="20">
        <v>1.6</v>
      </c>
      <c r="I923" s="20">
        <v>0.42</v>
      </c>
      <c r="J923" s="20">
        <v>0.24</v>
      </c>
      <c r="K923" s="20">
        <v>4.8825000000000003</v>
      </c>
      <c r="L923" s="16"/>
      <c r="M923" s="16"/>
      <c r="N923" s="16"/>
      <c r="O923" s="16"/>
      <c r="P923" s="16"/>
      <c r="Q923" s="16"/>
      <c r="R923" s="16"/>
      <c r="S923" s="22"/>
      <c r="T923" s="190"/>
    </row>
    <row r="924" spans="1:20" ht="40.200000000000003" hidden="1" thickBot="1">
      <c r="A924" s="58" t="str">
        <f t="shared" si="14"/>
        <v>LL1</v>
      </c>
      <c r="B924" s="29" t="s">
        <v>27</v>
      </c>
      <c r="C924" s="30" t="s">
        <v>17</v>
      </c>
      <c r="D924" s="31" t="s">
        <v>38</v>
      </c>
      <c r="E924" s="20" t="s">
        <v>62</v>
      </c>
      <c r="F924" s="20">
        <v>2.63</v>
      </c>
      <c r="G924" s="20">
        <v>0</v>
      </c>
      <c r="H924" s="20">
        <v>1.6</v>
      </c>
      <c r="I924" s="20">
        <v>0.42</v>
      </c>
      <c r="J924" s="20">
        <v>0.2</v>
      </c>
      <c r="K924" s="20">
        <v>4.8502999999999998</v>
      </c>
      <c r="L924" s="16"/>
      <c r="M924" s="16"/>
      <c r="N924" s="16"/>
      <c r="O924" s="16"/>
      <c r="P924" s="16"/>
      <c r="Q924" s="16"/>
      <c r="R924" s="16"/>
      <c r="S924" s="22"/>
      <c r="T924" s="190"/>
    </row>
    <row r="925" spans="1:20" ht="40.200000000000003" hidden="1" thickBot="1">
      <c r="A925" s="58" t="str">
        <f t="shared" si="14"/>
        <v>LL2</v>
      </c>
      <c r="B925" s="29" t="s">
        <v>27</v>
      </c>
      <c r="C925" s="30" t="s">
        <v>17</v>
      </c>
      <c r="D925" s="31" t="s">
        <v>38</v>
      </c>
      <c r="E925" s="20" t="s">
        <v>65</v>
      </c>
      <c r="F925" s="20">
        <v>2.63</v>
      </c>
      <c r="G925" s="20">
        <v>0</v>
      </c>
      <c r="H925" s="20">
        <v>1.1200000000000001</v>
      </c>
      <c r="I925" s="20">
        <v>0.42</v>
      </c>
      <c r="J925" s="20">
        <v>0.15</v>
      </c>
      <c r="K925" s="20">
        <v>4.3193000000000001</v>
      </c>
      <c r="L925" s="16"/>
      <c r="M925" s="16"/>
      <c r="N925" s="16"/>
      <c r="O925" s="16"/>
      <c r="P925" s="16"/>
      <c r="Q925" s="16"/>
      <c r="R925" s="16"/>
      <c r="S925" s="22"/>
      <c r="T925" s="190"/>
    </row>
    <row r="926" spans="1:20" ht="40.200000000000003" hidden="1" thickBot="1">
      <c r="A926" s="58" t="str">
        <f t="shared" si="14"/>
        <v>QS1</v>
      </c>
      <c r="B926" s="29" t="s">
        <v>27</v>
      </c>
      <c r="C926" s="30" t="s">
        <v>17</v>
      </c>
      <c r="D926" s="32" t="s">
        <v>67</v>
      </c>
      <c r="E926" s="20" t="s">
        <v>69</v>
      </c>
      <c r="F926" s="20">
        <v>0.71</v>
      </c>
      <c r="G926" s="20">
        <v>1.1599999999999999</v>
      </c>
      <c r="H926" s="20">
        <v>1.27</v>
      </c>
      <c r="I926" s="20">
        <v>0.22</v>
      </c>
      <c r="J926" s="20">
        <v>0.57999999999999996</v>
      </c>
      <c r="K926" s="20">
        <v>3.94</v>
      </c>
      <c r="L926" s="16"/>
      <c r="M926" s="16"/>
      <c r="N926" s="16"/>
      <c r="O926" s="16"/>
      <c r="P926" s="16"/>
      <c r="Q926" s="16"/>
      <c r="R926" s="16"/>
      <c r="S926" s="22"/>
      <c r="T926" s="190"/>
    </row>
    <row r="927" spans="1:20" ht="40.200000000000003" hidden="1" thickBot="1">
      <c r="A927" s="58" t="str">
        <f t="shared" si="14"/>
        <v>QS2</v>
      </c>
      <c r="B927" s="29" t="s">
        <v>27</v>
      </c>
      <c r="C927" s="30" t="s">
        <v>17</v>
      </c>
      <c r="D927" s="32" t="s">
        <v>67</v>
      </c>
      <c r="E927" s="20" t="s">
        <v>70</v>
      </c>
      <c r="F927" s="20">
        <v>0.71</v>
      </c>
      <c r="G927" s="20">
        <v>1.1599999999999999</v>
      </c>
      <c r="H927" s="20">
        <v>1.23</v>
      </c>
      <c r="I927" s="20">
        <v>0.22</v>
      </c>
      <c r="J927" s="20">
        <v>0.55000000000000004</v>
      </c>
      <c r="K927" s="20">
        <v>3.8772000000000002</v>
      </c>
      <c r="L927" s="16"/>
      <c r="M927" s="16"/>
      <c r="N927" s="16"/>
      <c r="O927" s="16"/>
      <c r="P927" s="16"/>
      <c r="Q927" s="16"/>
      <c r="R927" s="16"/>
      <c r="S927" s="22"/>
      <c r="T927" s="190"/>
    </row>
    <row r="928" spans="1:20" ht="27" hidden="1" thickBot="1">
      <c r="A928" s="58" t="str">
        <f t="shared" si="14"/>
        <v>青年A</v>
      </c>
      <c r="B928" s="29" t="s">
        <v>27</v>
      </c>
      <c r="C928" s="30" t="s">
        <v>17</v>
      </c>
      <c r="D928" s="32" t="s">
        <v>67</v>
      </c>
      <c r="E928" s="20" t="s">
        <v>71</v>
      </c>
      <c r="F928" s="20">
        <v>0.71</v>
      </c>
      <c r="G928" s="20">
        <v>0.61</v>
      </c>
      <c r="H928" s="20">
        <v>1.23</v>
      </c>
      <c r="I928" s="20">
        <v>0.11</v>
      </c>
      <c r="J928" s="20">
        <v>0.56999999999999995</v>
      </c>
      <c r="K928" s="20">
        <v>3.2385999999999999</v>
      </c>
      <c r="L928" s="16"/>
      <c r="M928" s="16"/>
      <c r="N928" s="16"/>
      <c r="O928" s="16"/>
      <c r="P928" s="16"/>
      <c r="Q928" s="16"/>
      <c r="R928" s="16"/>
      <c r="S928" s="22"/>
      <c r="T928" s="190"/>
    </row>
    <row r="929" spans="1:20" ht="40.200000000000003" hidden="1" thickBot="1">
      <c r="A929" s="58" t="str">
        <f t="shared" si="14"/>
        <v>青青1</v>
      </c>
      <c r="B929" s="29" t="s">
        <v>27</v>
      </c>
      <c r="C929" s="30" t="s">
        <v>17</v>
      </c>
      <c r="D929" s="32" t="s">
        <v>67</v>
      </c>
      <c r="E929" s="20" t="s">
        <v>73</v>
      </c>
      <c r="F929" s="20">
        <v>0.71</v>
      </c>
      <c r="G929" s="20">
        <v>0.54</v>
      </c>
      <c r="H929" s="20">
        <v>1.27</v>
      </c>
      <c r="I929" s="20">
        <v>0.11</v>
      </c>
      <c r="J929" s="20">
        <v>0.56000000000000005</v>
      </c>
      <c r="K929" s="20">
        <v>3.2037</v>
      </c>
      <c r="L929" s="16"/>
      <c r="M929" s="16"/>
      <c r="N929" s="16"/>
      <c r="O929" s="16"/>
      <c r="P929" s="16"/>
      <c r="Q929" s="16"/>
      <c r="R929" s="16"/>
      <c r="S929" s="22"/>
      <c r="T929" s="190"/>
    </row>
    <row r="930" spans="1:20" ht="40.200000000000003" hidden="1" thickBot="1">
      <c r="A930" s="58" t="str">
        <f t="shared" si="14"/>
        <v>丙11</v>
      </c>
      <c r="B930" s="29" t="s">
        <v>27</v>
      </c>
      <c r="C930" s="30" t="s">
        <v>17</v>
      </c>
      <c r="D930" s="32" t="s">
        <v>67</v>
      </c>
      <c r="E930" s="20" t="s">
        <v>75</v>
      </c>
      <c r="F930" s="20">
        <v>0.71</v>
      </c>
      <c r="G930" s="20">
        <v>0.43</v>
      </c>
      <c r="H930" s="20">
        <v>1.23</v>
      </c>
      <c r="I930" s="20">
        <v>0.11</v>
      </c>
      <c r="J930" s="20">
        <v>0.61</v>
      </c>
      <c r="K930" s="20">
        <v>3.0981999999999998</v>
      </c>
      <c r="L930" s="16"/>
      <c r="M930" s="16"/>
      <c r="N930" s="16"/>
      <c r="O930" s="16"/>
      <c r="P930" s="16"/>
      <c r="Q930" s="16"/>
      <c r="R930" s="16"/>
      <c r="S930" s="22"/>
      <c r="T930" s="190"/>
    </row>
    <row r="931" spans="1:20" ht="53.4" hidden="1" thickBot="1">
      <c r="A931" s="58" t="str">
        <f t="shared" si="14"/>
        <v>qqq3</v>
      </c>
      <c r="B931" s="29" t="s">
        <v>27</v>
      </c>
      <c r="C931" s="30" t="s">
        <v>17</v>
      </c>
      <c r="D931" s="32" t="s">
        <v>67</v>
      </c>
      <c r="E931" s="20" t="s">
        <v>74</v>
      </c>
      <c r="F931" s="20">
        <v>0.71</v>
      </c>
      <c r="G931" s="20">
        <v>0.78</v>
      </c>
      <c r="H931" s="20">
        <v>0.86</v>
      </c>
      <c r="I931" s="20">
        <v>0.22</v>
      </c>
      <c r="J931" s="20">
        <v>0.49</v>
      </c>
      <c r="K931" s="20">
        <v>3.0596000000000001</v>
      </c>
      <c r="L931" s="16"/>
      <c r="M931" s="16"/>
      <c r="N931" s="16"/>
      <c r="O931" s="16"/>
      <c r="P931" s="16"/>
      <c r="Q931" s="16"/>
      <c r="R931" s="16"/>
      <c r="S931" s="22"/>
      <c r="T931" s="190"/>
    </row>
    <row r="932" spans="1:20" ht="40.200000000000003" hidden="1" thickBot="1">
      <c r="A932" s="58" t="str">
        <f t="shared" si="14"/>
        <v>青青2</v>
      </c>
      <c r="B932" s="29" t="s">
        <v>27</v>
      </c>
      <c r="C932" s="30" t="s">
        <v>17</v>
      </c>
      <c r="D932" s="32" t="s">
        <v>67</v>
      </c>
      <c r="E932" s="20" t="s">
        <v>77</v>
      </c>
      <c r="F932" s="20">
        <v>0.71</v>
      </c>
      <c r="G932" s="20">
        <v>0.54</v>
      </c>
      <c r="H932" s="20">
        <v>1.23</v>
      </c>
      <c r="I932" s="20">
        <v>0.11</v>
      </c>
      <c r="J932" s="20">
        <v>0.39</v>
      </c>
      <c r="K932" s="20">
        <v>2.9891999999999999</v>
      </c>
      <c r="L932" s="16"/>
      <c r="M932" s="16"/>
      <c r="N932" s="16"/>
      <c r="O932" s="16"/>
      <c r="P932" s="16"/>
      <c r="Q932" s="16"/>
      <c r="R932" s="16"/>
      <c r="S932" s="22"/>
      <c r="T932" s="190"/>
    </row>
    <row r="933" spans="1:20" ht="40.200000000000003" hidden="1" thickBot="1">
      <c r="A933" s="58" t="str">
        <f t="shared" si="14"/>
        <v>青竹3</v>
      </c>
      <c r="B933" s="29" t="s">
        <v>27</v>
      </c>
      <c r="C933" s="30" t="s">
        <v>17</v>
      </c>
      <c r="D933" s="32" t="s">
        <v>67</v>
      </c>
      <c r="E933" s="21" t="s">
        <v>79</v>
      </c>
      <c r="F933" s="20">
        <v>0.71</v>
      </c>
      <c r="G933" s="20">
        <v>0.51</v>
      </c>
      <c r="H933" s="20">
        <v>0.86</v>
      </c>
      <c r="I933" s="20">
        <v>0.11</v>
      </c>
      <c r="J933" s="20">
        <v>0.78</v>
      </c>
      <c r="K933" s="20">
        <v>2.9796</v>
      </c>
      <c r="L933" s="16"/>
      <c r="M933" s="16"/>
      <c r="N933" s="16"/>
      <c r="O933" s="16"/>
      <c r="P933" s="16"/>
      <c r="Q933" s="16"/>
      <c r="R933" s="16"/>
      <c r="S933" s="22"/>
      <c r="T933" s="190"/>
    </row>
    <row r="934" spans="1:20" ht="53.4" hidden="1" thickBot="1">
      <c r="A934" s="58" t="str">
        <f t="shared" si="14"/>
        <v>QSSS1</v>
      </c>
      <c r="B934" s="29" t="s">
        <v>27</v>
      </c>
      <c r="C934" s="30" t="s">
        <v>17</v>
      </c>
      <c r="D934" s="32" t="s">
        <v>67</v>
      </c>
      <c r="E934" s="20" t="s">
        <v>86</v>
      </c>
      <c r="F934" s="20">
        <v>0.71</v>
      </c>
      <c r="G934" s="20">
        <v>0.21</v>
      </c>
      <c r="H934" s="20">
        <v>1.23</v>
      </c>
      <c r="I934" s="20">
        <v>0.22</v>
      </c>
      <c r="J934" s="20">
        <v>0.53</v>
      </c>
      <c r="K934" s="20">
        <v>2.9051</v>
      </c>
      <c r="L934" s="16"/>
      <c r="M934" s="16"/>
      <c r="N934" s="16"/>
      <c r="O934" s="16"/>
      <c r="P934" s="16"/>
      <c r="Q934" s="16"/>
      <c r="R934" s="16"/>
      <c r="S934" s="22"/>
      <c r="T934" s="190"/>
    </row>
    <row r="935" spans="1:20" ht="53.4" hidden="1" thickBot="1">
      <c r="A935" s="58" t="str">
        <f t="shared" si="14"/>
        <v>青二</v>
      </c>
      <c r="B935" s="29" t="s">
        <v>27</v>
      </c>
      <c r="C935" s="30" t="s">
        <v>17</v>
      </c>
      <c r="D935" s="32" t="s">
        <v>67</v>
      </c>
      <c r="E935" s="20" t="s">
        <v>87</v>
      </c>
      <c r="F935" s="20">
        <v>0.71</v>
      </c>
      <c r="G935" s="20">
        <v>0.26</v>
      </c>
      <c r="H935" s="20">
        <v>1.23</v>
      </c>
      <c r="I935" s="20">
        <v>0.22</v>
      </c>
      <c r="J935" s="20">
        <v>0.44</v>
      </c>
      <c r="K935" s="20">
        <v>2.8679999999999999</v>
      </c>
      <c r="L935" s="16"/>
      <c r="M935" s="16"/>
      <c r="N935" s="16"/>
      <c r="O935" s="16"/>
      <c r="P935" s="16"/>
      <c r="Q935" s="16"/>
      <c r="R935" s="16"/>
      <c r="S935" s="22"/>
      <c r="T935" s="190"/>
    </row>
    <row r="936" spans="1:20" ht="53.4" hidden="1" thickBot="1">
      <c r="A936" s="58" t="str">
        <f t="shared" si="14"/>
        <v>青少年T1</v>
      </c>
      <c r="B936" s="29" t="s">
        <v>27</v>
      </c>
      <c r="C936" s="30" t="s">
        <v>17</v>
      </c>
      <c r="D936" s="32" t="s">
        <v>67</v>
      </c>
      <c r="E936" s="20" t="s">
        <v>84</v>
      </c>
      <c r="F936" s="20">
        <v>0.71</v>
      </c>
      <c r="G936" s="20">
        <v>0.22</v>
      </c>
      <c r="H936" s="20">
        <v>1.27</v>
      </c>
      <c r="I936" s="20">
        <v>0.11</v>
      </c>
      <c r="J936" s="20">
        <v>0.51</v>
      </c>
      <c r="K936" s="20">
        <v>2.8254999999999999</v>
      </c>
      <c r="L936" s="16"/>
      <c r="M936" s="16"/>
      <c r="N936" s="16"/>
      <c r="O936" s="16"/>
      <c r="P936" s="16"/>
      <c r="Q936" s="16"/>
      <c r="R936" s="16"/>
      <c r="S936" s="22"/>
      <c r="T936" s="190"/>
    </row>
    <row r="937" spans="1:20" ht="53.4" hidden="1" thickBot="1">
      <c r="A937" s="58" t="str">
        <f t="shared" si="14"/>
        <v>青少年T2</v>
      </c>
      <c r="B937" s="29" t="s">
        <v>27</v>
      </c>
      <c r="C937" s="30" t="s">
        <v>17</v>
      </c>
      <c r="D937" s="32" t="s">
        <v>67</v>
      </c>
      <c r="E937" s="20" t="s">
        <v>89</v>
      </c>
      <c r="F937" s="20">
        <v>0.71</v>
      </c>
      <c r="G937" s="20">
        <v>0.22</v>
      </c>
      <c r="H937" s="20">
        <v>1.23</v>
      </c>
      <c r="I937" s="20">
        <v>0.11</v>
      </c>
      <c r="J937" s="20">
        <v>0.5</v>
      </c>
      <c r="K937" s="20">
        <v>2.7753999999999999</v>
      </c>
      <c r="L937" s="16"/>
      <c r="M937" s="16"/>
      <c r="N937" s="16"/>
      <c r="O937" s="16"/>
      <c r="P937" s="16"/>
      <c r="Q937" s="16"/>
      <c r="R937" s="16"/>
      <c r="S937" s="22"/>
      <c r="T937" s="190"/>
    </row>
    <row r="938" spans="1:20" ht="40.200000000000003" hidden="1" thickBot="1">
      <c r="A938" s="58" t="str">
        <f t="shared" si="14"/>
        <v>qq1</v>
      </c>
      <c r="B938" s="29" t="s">
        <v>27</v>
      </c>
      <c r="C938" s="30" t="s">
        <v>17</v>
      </c>
      <c r="D938" s="32" t="s">
        <v>67</v>
      </c>
      <c r="E938" s="20" t="s">
        <v>88</v>
      </c>
      <c r="F938" s="20">
        <v>0.71</v>
      </c>
      <c r="G938" s="20">
        <v>0.26</v>
      </c>
      <c r="H938" s="20">
        <v>1.27</v>
      </c>
      <c r="I938" s="20">
        <v>0.11</v>
      </c>
      <c r="J938" s="20">
        <v>0.41</v>
      </c>
      <c r="K938" s="20">
        <v>2.7667999999999999</v>
      </c>
      <c r="L938" s="16"/>
      <c r="M938" s="16"/>
      <c r="N938" s="16"/>
      <c r="O938" s="16"/>
      <c r="P938" s="16"/>
      <c r="Q938" s="16"/>
      <c r="R938" s="16"/>
      <c r="S938" s="22"/>
      <c r="T938" s="190"/>
    </row>
    <row r="939" spans="1:20" ht="40.200000000000003" hidden="1" thickBot="1">
      <c r="A939" s="58" t="str">
        <f t="shared" si="14"/>
        <v>青年01</v>
      </c>
      <c r="B939" s="29" t="s">
        <v>27</v>
      </c>
      <c r="C939" s="30" t="s">
        <v>17</v>
      </c>
      <c r="D939" s="32" t="s">
        <v>67</v>
      </c>
      <c r="E939" s="20" t="s">
        <v>93</v>
      </c>
      <c r="F939" s="20">
        <v>0.71</v>
      </c>
      <c r="G939" s="20">
        <v>0.09</v>
      </c>
      <c r="H939" s="20">
        <v>1.27</v>
      </c>
      <c r="I939" s="20">
        <v>0.11</v>
      </c>
      <c r="J939" s="20">
        <v>0.56999999999999995</v>
      </c>
      <c r="K939" s="20">
        <v>2.7541000000000002</v>
      </c>
      <c r="L939" s="16"/>
      <c r="M939" s="16"/>
      <c r="N939" s="16"/>
      <c r="O939" s="16"/>
      <c r="P939" s="16"/>
      <c r="Q939" s="16"/>
      <c r="R939" s="16"/>
      <c r="S939" s="22"/>
      <c r="T939" s="190"/>
    </row>
    <row r="940" spans="1:20" ht="53.4" hidden="1" thickBot="1">
      <c r="A940" s="58" t="str">
        <f t="shared" si="14"/>
        <v>q1121</v>
      </c>
      <c r="B940" s="29" t="s">
        <v>27</v>
      </c>
      <c r="C940" s="30" t="s">
        <v>17</v>
      </c>
      <c r="D940" s="32" t="s">
        <v>67</v>
      </c>
      <c r="E940" s="20" t="s">
        <v>90</v>
      </c>
      <c r="F940" s="20">
        <v>0.71</v>
      </c>
      <c r="G940" s="20">
        <v>0.19</v>
      </c>
      <c r="H940" s="20">
        <v>1.27</v>
      </c>
      <c r="I940" s="20">
        <v>0.11</v>
      </c>
      <c r="J940" s="20">
        <v>0.47</v>
      </c>
      <c r="K940" s="20">
        <v>2.7505999999999999</v>
      </c>
      <c r="L940" s="16"/>
      <c r="M940" s="16"/>
      <c r="N940" s="16"/>
      <c r="O940" s="16"/>
      <c r="P940" s="16"/>
      <c r="Q940" s="16"/>
      <c r="R940" s="16"/>
      <c r="S940" s="22"/>
      <c r="T940" s="190"/>
    </row>
    <row r="941" spans="1:20" ht="53.4" hidden="1" thickBot="1">
      <c r="A941" s="58" t="str">
        <f t="shared" si="14"/>
        <v>q212</v>
      </c>
      <c r="B941" s="29" t="s">
        <v>27</v>
      </c>
      <c r="C941" s="30" t="s">
        <v>17</v>
      </c>
      <c r="D941" s="32" t="s">
        <v>67</v>
      </c>
      <c r="E941" s="20" t="s">
        <v>91</v>
      </c>
      <c r="F941" s="20">
        <v>0.71</v>
      </c>
      <c r="G941" s="20">
        <v>0.19</v>
      </c>
      <c r="H941" s="20">
        <v>1.23</v>
      </c>
      <c r="I941" s="20">
        <v>0.11</v>
      </c>
      <c r="J941" s="20">
        <v>0.47</v>
      </c>
      <c r="K941" s="20">
        <v>2.7111000000000001</v>
      </c>
      <c r="L941" s="16"/>
      <c r="M941" s="16"/>
      <c r="N941" s="16"/>
      <c r="O941" s="16"/>
      <c r="P941" s="16"/>
      <c r="Q941" s="16"/>
      <c r="R941" s="16"/>
      <c r="S941" s="22"/>
      <c r="T941" s="190"/>
    </row>
    <row r="942" spans="1:20" ht="40.200000000000003" hidden="1" thickBot="1">
      <c r="A942" s="58" t="str">
        <f t="shared" si="14"/>
        <v>青年02</v>
      </c>
      <c r="B942" s="29" t="s">
        <v>27</v>
      </c>
      <c r="C942" s="30" t="s">
        <v>17</v>
      </c>
      <c r="D942" s="32" t="s">
        <v>67</v>
      </c>
      <c r="E942" s="20" t="s">
        <v>95</v>
      </c>
      <c r="F942" s="20">
        <v>0.71</v>
      </c>
      <c r="G942" s="20">
        <v>0.09</v>
      </c>
      <c r="H942" s="20">
        <v>1.23</v>
      </c>
      <c r="I942" s="20">
        <v>0.11</v>
      </c>
      <c r="J942" s="20">
        <v>0.56999999999999995</v>
      </c>
      <c r="K942" s="20">
        <v>2.7094</v>
      </c>
      <c r="L942" s="16"/>
      <c r="M942" s="16"/>
      <c r="N942" s="16"/>
      <c r="O942" s="16"/>
      <c r="P942" s="16"/>
      <c r="Q942" s="16"/>
      <c r="R942" s="16"/>
      <c r="S942" s="22"/>
      <c r="T942" s="190"/>
    </row>
    <row r="943" spans="1:20" ht="40.200000000000003" hidden="1" thickBot="1">
      <c r="A943" s="58" t="str">
        <f t="shared" si="14"/>
        <v>qq2</v>
      </c>
      <c r="B943" s="29" t="s">
        <v>27</v>
      </c>
      <c r="C943" s="30" t="s">
        <v>17</v>
      </c>
      <c r="D943" s="32" t="s">
        <v>67</v>
      </c>
      <c r="E943" s="20" t="s">
        <v>94</v>
      </c>
      <c r="F943" s="20">
        <v>0.71</v>
      </c>
      <c r="G943" s="20">
        <v>0.27</v>
      </c>
      <c r="H943" s="20">
        <v>1.23</v>
      </c>
      <c r="I943" s="20">
        <v>0.11</v>
      </c>
      <c r="J943" s="20">
        <v>0.28999999999999998</v>
      </c>
      <c r="K943" s="20">
        <v>2.6193</v>
      </c>
      <c r="L943" s="16"/>
      <c r="M943" s="16"/>
      <c r="N943" s="16"/>
      <c r="O943" s="16"/>
      <c r="P943" s="16"/>
      <c r="Q943" s="16"/>
      <c r="R943" s="16"/>
      <c r="S943" s="22"/>
      <c r="T943" s="190"/>
    </row>
    <row r="944" spans="1:20" ht="40.200000000000003" hidden="1" thickBot="1">
      <c r="A944" s="58" t="str">
        <f t="shared" si="14"/>
        <v>1青</v>
      </c>
      <c r="B944" s="29" t="s">
        <v>27</v>
      </c>
      <c r="C944" s="30" t="s">
        <v>17</v>
      </c>
      <c r="D944" s="32" t="s">
        <v>67</v>
      </c>
      <c r="E944" s="20" t="s">
        <v>99</v>
      </c>
      <c r="F944" s="20">
        <v>0.71</v>
      </c>
      <c r="G944" s="20">
        <v>0</v>
      </c>
      <c r="H944" s="20">
        <v>1.23</v>
      </c>
      <c r="I944" s="20">
        <v>0.11</v>
      </c>
      <c r="J944" s="20">
        <v>0.54</v>
      </c>
      <c r="K944" s="20">
        <v>2.5952000000000002</v>
      </c>
      <c r="L944" s="16"/>
      <c r="M944" s="16"/>
      <c r="N944" s="16"/>
      <c r="O944" s="16"/>
      <c r="P944" s="16"/>
      <c r="Q944" s="16"/>
      <c r="R944" s="16"/>
      <c r="S944" s="22"/>
      <c r="T944" s="190"/>
    </row>
    <row r="945" spans="1:20" ht="40.200000000000003" hidden="1" thickBot="1">
      <c r="A945" s="58" t="str">
        <f t="shared" si="14"/>
        <v>QS3</v>
      </c>
      <c r="B945" s="29" t="s">
        <v>27</v>
      </c>
      <c r="C945" s="30" t="s">
        <v>17</v>
      </c>
      <c r="D945" s="32" t="s">
        <v>67</v>
      </c>
      <c r="E945" s="20" t="s">
        <v>96</v>
      </c>
      <c r="F945" s="20">
        <v>0.71</v>
      </c>
      <c r="G945" s="20">
        <v>0.54</v>
      </c>
      <c r="H945" s="20">
        <v>0.86</v>
      </c>
      <c r="I945" s="20">
        <v>0.22</v>
      </c>
      <c r="J945" s="20">
        <v>0.23</v>
      </c>
      <c r="K945" s="20">
        <v>2.5746000000000002</v>
      </c>
      <c r="L945" s="16"/>
      <c r="M945" s="16"/>
      <c r="N945" s="16"/>
      <c r="O945" s="16"/>
      <c r="P945" s="16"/>
      <c r="Q945" s="16"/>
      <c r="R945" s="16"/>
      <c r="S945" s="22"/>
      <c r="T945" s="190"/>
    </row>
    <row r="946" spans="1:20" ht="40.200000000000003" hidden="1" thickBot="1">
      <c r="A946" s="58" t="str">
        <f t="shared" si="14"/>
        <v>青年one</v>
      </c>
      <c r="B946" s="29" t="s">
        <v>27</v>
      </c>
      <c r="C946" s="30" t="s">
        <v>17</v>
      </c>
      <c r="D946" s="32" t="s">
        <v>67</v>
      </c>
      <c r="E946" s="20" t="s">
        <v>102</v>
      </c>
      <c r="F946" s="20">
        <v>0.71</v>
      </c>
      <c r="G946" s="20">
        <v>0</v>
      </c>
      <c r="H946" s="20">
        <v>1.23</v>
      </c>
      <c r="I946" s="20">
        <v>0.11</v>
      </c>
      <c r="J946" s="20">
        <v>0.51</v>
      </c>
      <c r="K946" s="20">
        <v>2.5661999999999998</v>
      </c>
      <c r="L946" s="16"/>
      <c r="M946" s="16"/>
      <c r="N946" s="16"/>
      <c r="O946" s="16"/>
      <c r="P946" s="16"/>
      <c r="Q946" s="16"/>
      <c r="R946" s="16"/>
      <c r="S946" s="22"/>
      <c r="T946" s="190"/>
    </row>
    <row r="947" spans="1:20" ht="40.200000000000003" hidden="1" thickBot="1">
      <c r="A947" s="58" t="str">
        <f t="shared" si="14"/>
        <v>青竹2</v>
      </c>
      <c r="B947" s="29" t="s">
        <v>27</v>
      </c>
      <c r="C947" s="30" t="s">
        <v>17</v>
      </c>
      <c r="D947" s="32" t="s">
        <v>67</v>
      </c>
      <c r="E947" s="21" t="s">
        <v>100</v>
      </c>
      <c r="F947" s="20">
        <v>0.71</v>
      </c>
      <c r="G947" s="20">
        <v>0</v>
      </c>
      <c r="H947" s="20">
        <v>1.27</v>
      </c>
      <c r="I947" s="20">
        <v>0.11</v>
      </c>
      <c r="J947" s="20">
        <v>0.45</v>
      </c>
      <c r="K947" s="20">
        <v>2.5506000000000002</v>
      </c>
      <c r="L947" s="16"/>
      <c r="M947" s="16"/>
      <c r="N947" s="16"/>
      <c r="O947" s="16"/>
      <c r="P947" s="16"/>
      <c r="Q947" s="16"/>
      <c r="R947" s="16"/>
      <c r="S947" s="22"/>
      <c r="T947" s="190"/>
    </row>
    <row r="948" spans="1:20" ht="40.200000000000003" hidden="1" thickBot="1">
      <c r="A948" s="58" t="str">
        <f t="shared" si="14"/>
        <v>2青</v>
      </c>
      <c r="B948" s="29" t="s">
        <v>27</v>
      </c>
      <c r="C948" s="30" t="s">
        <v>17</v>
      </c>
      <c r="D948" s="32" t="s">
        <v>67</v>
      </c>
      <c r="E948" s="20" t="s">
        <v>98</v>
      </c>
      <c r="F948" s="20">
        <v>0.8</v>
      </c>
      <c r="G948" s="20">
        <v>0.35</v>
      </c>
      <c r="H948" s="20">
        <v>1.27</v>
      </c>
      <c r="I948" s="20">
        <v>0.11</v>
      </c>
      <c r="J948" s="20">
        <v>0</v>
      </c>
      <c r="K948" s="20">
        <v>2.5325000000000002</v>
      </c>
      <c r="L948" s="16"/>
      <c r="M948" s="16"/>
      <c r="N948" s="16"/>
      <c r="O948" s="16"/>
      <c r="P948" s="16"/>
      <c r="Q948" s="16"/>
      <c r="R948" s="16"/>
      <c r="S948" s="22"/>
      <c r="T948" s="190"/>
    </row>
    <row r="949" spans="1:20" ht="53.4" hidden="1" thickBot="1">
      <c r="A949" s="58" t="str">
        <f t="shared" si="14"/>
        <v>青一</v>
      </c>
      <c r="B949" s="29" t="s">
        <v>27</v>
      </c>
      <c r="C949" s="30" t="s">
        <v>17</v>
      </c>
      <c r="D949" s="32" t="s">
        <v>67</v>
      </c>
      <c r="E949" s="20" t="s">
        <v>105</v>
      </c>
      <c r="F949" s="20">
        <v>0.71</v>
      </c>
      <c r="G949" s="20">
        <v>0.26</v>
      </c>
      <c r="H949" s="20">
        <v>0.9</v>
      </c>
      <c r="I949" s="20">
        <v>0.22</v>
      </c>
      <c r="J949" s="20">
        <v>0.43</v>
      </c>
      <c r="K949" s="20">
        <v>2.5244</v>
      </c>
      <c r="L949" s="16"/>
      <c r="M949" s="16"/>
      <c r="N949" s="16"/>
      <c r="O949" s="16"/>
      <c r="P949" s="16"/>
      <c r="Q949" s="16"/>
      <c r="R949" s="16"/>
      <c r="S949" s="22"/>
      <c r="T949" s="190"/>
    </row>
    <row r="950" spans="1:20" ht="40.200000000000003" hidden="1" thickBot="1">
      <c r="A950" s="58" t="str">
        <f t="shared" si="14"/>
        <v>青竹1</v>
      </c>
      <c r="B950" s="29" t="s">
        <v>27</v>
      </c>
      <c r="C950" s="30" t="s">
        <v>17</v>
      </c>
      <c r="D950" s="32" t="s">
        <v>67</v>
      </c>
      <c r="E950" s="21" t="s">
        <v>104</v>
      </c>
      <c r="F950" s="20">
        <v>0.71</v>
      </c>
      <c r="G950" s="20">
        <v>0</v>
      </c>
      <c r="H950" s="20">
        <v>1.23</v>
      </c>
      <c r="I950" s="20">
        <v>0.11</v>
      </c>
      <c r="J950" s="20">
        <v>0.45</v>
      </c>
      <c r="K950" s="20">
        <v>2.5019</v>
      </c>
      <c r="L950" s="16"/>
      <c r="M950" s="16"/>
      <c r="N950" s="16"/>
      <c r="O950" s="16"/>
      <c r="P950" s="16"/>
      <c r="Q950" s="16"/>
      <c r="R950" s="16"/>
      <c r="S950" s="22"/>
      <c r="T950" s="190"/>
    </row>
    <row r="951" spans="1:20" ht="40.200000000000003" hidden="1" thickBot="1">
      <c r="A951" s="58" t="str">
        <f t="shared" si="14"/>
        <v>丙12</v>
      </c>
      <c r="B951" s="29" t="s">
        <v>27</v>
      </c>
      <c r="C951" s="30" t="s">
        <v>17</v>
      </c>
      <c r="D951" s="32" t="s">
        <v>67</v>
      </c>
      <c r="E951" s="20" t="s">
        <v>97</v>
      </c>
      <c r="F951" s="20">
        <v>0.71</v>
      </c>
      <c r="G951" s="20">
        <v>0.13</v>
      </c>
      <c r="H951" s="20">
        <v>1.27</v>
      </c>
      <c r="I951" s="20">
        <v>0.11</v>
      </c>
      <c r="J951" s="20">
        <v>0.27</v>
      </c>
      <c r="K951" s="20">
        <v>2.4994000000000001</v>
      </c>
      <c r="L951" s="16"/>
      <c r="M951" s="16"/>
      <c r="N951" s="16"/>
      <c r="O951" s="16"/>
      <c r="P951" s="16"/>
      <c r="Q951" s="16"/>
      <c r="R951" s="16"/>
      <c r="S951" s="22"/>
      <c r="T951" s="190"/>
    </row>
    <row r="952" spans="1:20" ht="27" hidden="1" thickBot="1">
      <c r="A952" s="58" t="str">
        <f t="shared" si="14"/>
        <v>青年B</v>
      </c>
      <c r="B952" s="29" t="s">
        <v>27</v>
      </c>
      <c r="C952" s="30" t="s">
        <v>17</v>
      </c>
      <c r="D952" s="32" t="s">
        <v>67</v>
      </c>
      <c r="E952" s="20" t="s">
        <v>103</v>
      </c>
      <c r="F952" s="20">
        <v>0.71</v>
      </c>
      <c r="G952" s="20">
        <v>0</v>
      </c>
      <c r="H952" s="20">
        <v>1.27</v>
      </c>
      <c r="I952" s="20">
        <v>0.11</v>
      </c>
      <c r="J952" s="20">
        <v>0.4</v>
      </c>
      <c r="K952" s="20">
        <v>2.4984999999999999</v>
      </c>
      <c r="L952" s="16"/>
      <c r="M952" s="16"/>
      <c r="N952" s="16"/>
      <c r="O952" s="16"/>
      <c r="P952" s="16"/>
      <c r="Q952" s="16"/>
      <c r="R952" s="16"/>
      <c r="S952" s="22"/>
      <c r="T952" s="190"/>
    </row>
    <row r="953" spans="1:20" ht="53.4" hidden="1" thickBot="1">
      <c r="A953" s="58" t="str">
        <f t="shared" si="14"/>
        <v>QSNN2</v>
      </c>
      <c r="B953" s="29" t="s">
        <v>27</v>
      </c>
      <c r="C953" s="30" t="s">
        <v>17</v>
      </c>
      <c r="D953" s="32" t="s">
        <v>67</v>
      </c>
      <c r="E953" s="20" t="s">
        <v>107</v>
      </c>
      <c r="F953" s="20">
        <v>0.71</v>
      </c>
      <c r="G953" s="20">
        <v>0</v>
      </c>
      <c r="H953" s="20">
        <v>1.27</v>
      </c>
      <c r="I953" s="20">
        <v>0.22</v>
      </c>
      <c r="J953" s="20">
        <v>0.26</v>
      </c>
      <c r="K953" s="20">
        <v>2.4704000000000002</v>
      </c>
      <c r="L953" s="16"/>
      <c r="M953" s="16"/>
      <c r="N953" s="16"/>
      <c r="O953" s="16"/>
      <c r="P953" s="16"/>
      <c r="Q953" s="16"/>
      <c r="R953" s="16"/>
      <c r="S953" s="22"/>
      <c r="T953" s="190"/>
    </row>
    <row r="954" spans="1:20" ht="53.4" hidden="1" thickBot="1">
      <c r="A954" s="58" t="str">
        <f t="shared" si="14"/>
        <v>qqq2</v>
      </c>
      <c r="B954" s="29" t="s">
        <v>27</v>
      </c>
      <c r="C954" s="30" t="s">
        <v>17</v>
      </c>
      <c r="D954" s="32" t="s">
        <v>67</v>
      </c>
      <c r="E954" s="20" t="s">
        <v>109</v>
      </c>
      <c r="F954" s="20">
        <v>0.71</v>
      </c>
      <c r="G954" s="20">
        <v>0</v>
      </c>
      <c r="H954" s="20">
        <v>1.23</v>
      </c>
      <c r="I954" s="20">
        <v>0.22</v>
      </c>
      <c r="J954" s="20">
        <v>0.27</v>
      </c>
      <c r="K954" s="20">
        <v>2.4358</v>
      </c>
      <c r="L954" s="16"/>
      <c r="M954" s="16"/>
      <c r="N954" s="16"/>
      <c r="O954" s="16"/>
      <c r="P954" s="16"/>
      <c r="Q954" s="16"/>
      <c r="R954" s="16"/>
      <c r="S954" s="22"/>
      <c r="T954" s="190"/>
    </row>
    <row r="955" spans="1:20" ht="40.200000000000003" hidden="1" thickBot="1">
      <c r="A955" s="58" t="str">
        <f t="shared" si="14"/>
        <v>22青年</v>
      </c>
      <c r="B955" s="29" t="s">
        <v>27</v>
      </c>
      <c r="C955" s="30" t="s">
        <v>17</v>
      </c>
      <c r="D955" s="32" t="s">
        <v>67</v>
      </c>
      <c r="E955" s="20" t="s">
        <v>106</v>
      </c>
      <c r="F955" s="20">
        <v>0.71</v>
      </c>
      <c r="G955" s="20">
        <v>0</v>
      </c>
      <c r="H955" s="20">
        <v>1.27</v>
      </c>
      <c r="I955" s="20">
        <v>0.11</v>
      </c>
      <c r="J955" s="20">
        <v>0.32</v>
      </c>
      <c r="K955" s="20">
        <v>2.4195000000000002</v>
      </c>
      <c r="L955" s="16"/>
      <c r="M955" s="16"/>
      <c r="N955" s="16"/>
      <c r="O955" s="16"/>
      <c r="P955" s="16"/>
      <c r="Q955" s="16"/>
      <c r="R955" s="16"/>
      <c r="S955" s="22"/>
      <c r="T955" s="190"/>
    </row>
    <row r="956" spans="1:20" ht="53.4" hidden="1" thickBot="1">
      <c r="A956" s="58" t="str">
        <f t="shared" si="14"/>
        <v>qqq1</v>
      </c>
      <c r="B956" s="29" t="s">
        <v>27</v>
      </c>
      <c r="C956" s="30" t="s">
        <v>17</v>
      </c>
      <c r="D956" s="32" t="s">
        <v>67</v>
      </c>
      <c r="E956" s="20" t="s">
        <v>113</v>
      </c>
      <c r="F956" s="20">
        <v>0.71</v>
      </c>
      <c r="G956" s="20">
        <v>0</v>
      </c>
      <c r="H956" s="20">
        <v>0.9</v>
      </c>
      <c r="I956" s="20">
        <v>0.22</v>
      </c>
      <c r="J956" s="20">
        <v>0.45</v>
      </c>
      <c r="K956" s="20">
        <v>2.2854999999999999</v>
      </c>
      <c r="L956" s="16"/>
      <c r="M956" s="16"/>
      <c r="N956" s="16"/>
      <c r="O956" s="16"/>
      <c r="P956" s="16"/>
      <c r="Q956" s="16"/>
      <c r="R956" s="16"/>
      <c r="S956" s="22"/>
      <c r="T956" s="190"/>
    </row>
    <row r="957" spans="1:20" ht="53.4" hidden="1" thickBot="1">
      <c r="A957" s="58" t="str">
        <f t="shared" si="14"/>
        <v>青少年T3</v>
      </c>
      <c r="B957" s="29" t="s">
        <v>27</v>
      </c>
      <c r="C957" s="30" t="s">
        <v>17</v>
      </c>
      <c r="D957" s="32" t="s">
        <v>67</v>
      </c>
      <c r="E957" s="20" t="s">
        <v>110</v>
      </c>
      <c r="F957" s="20">
        <v>0.71</v>
      </c>
      <c r="G957" s="20">
        <v>0.22</v>
      </c>
      <c r="H957" s="20">
        <v>0.86</v>
      </c>
      <c r="I957" s="20">
        <v>0.11</v>
      </c>
      <c r="J957" s="20">
        <v>0.35</v>
      </c>
      <c r="K957" s="20">
        <v>2.2635000000000001</v>
      </c>
      <c r="L957" s="16"/>
      <c r="M957" s="16"/>
      <c r="N957" s="16"/>
      <c r="O957" s="16"/>
      <c r="P957" s="16"/>
      <c r="Q957" s="16"/>
      <c r="R957" s="16"/>
      <c r="S957" s="22"/>
      <c r="T957" s="190"/>
    </row>
    <row r="958" spans="1:20" ht="40.200000000000003" hidden="1" thickBot="1">
      <c r="A958" s="58" t="str">
        <f t="shared" si="14"/>
        <v>青年03</v>
      </c>
      <c r="B958" s="29" t="s">
        <v>27</v>
      </c>
      <c r="C958" s="30" t="s">
        <v>17</v>
      </c>
      <c r="D958" s="32" t="s">
        <v>67</v>
      </c>
      <c r="E958" s="20" t="s">
        <v>111</v>
      </c>
      <c r="F958" s="20">
        <v>0.71</v>
      </c>
      <c r="G958" s="20">
        <v>0.2</v>
      </c>
      <c r="H958" s="20">
        <v>0.86</v>
      </c>
      <c r="I958" s="20">
        <v>0.11</v>
      </c>
      <c r="J958" s="20">
        <v>0.28999999999999998</v>
      </c>
      <c r="K958" s="20">
        <v>2.1717</v>
      </c>
      <c r="L958" s="16"/>
      <c r="M958" s="16"/>
      <c r="N958" s="16"/>
      <c r="O958" s="16"/>
      <c r="P958" s="16"/>
      <c r="Q958" s="16"/>
      <c r="R958" s="16"/>
      <c r="S958" s="22"/>
      <c r="T958" s="190"/>
    </row>
    <row r="959" spans="1:20" ht="53.4" hidden="1" thickBot="1">
      <c r="A959" s="58" t="str">
        <f t="shared" si="14"/>
        <v>q112</v>
      </c>
      <c r="B959" s="29" t="s">
        <v>27</v>
      </c>
      <c r="C959" s="30" t="s">
        <v>17</v>
      </c>
      <c r="D959" s="32" t="s">
        <v>67</v>
      </c>
      <c r="E959" s="20" t="s">
        <v>112</v>
      </c>
      <c r="F959" s="20">
        <v>0.71</v>
      </c>
      <c r="G959" s="20">
        <v>0.2</v>
      </c>
      <c r="H959" s="20">
        <v>0.86</v>
      </c>
      <c r="I959" s="20">
        <v>0.11</v>
      </c>
      <c r="J959" s="20">
        <v>0.28000000000000003</v>
      </c>
      <c r="K959" s="20">
        <v>2.1665000000000001</v>
      </c>
      <c r="L959" s="16"/>
      <c r="M959" s="16"/>
      <c r="N959" s="16"/>
      <c r="O959" s="16"/>
      <c r="P959" s="16"/>
      <c r="Q959" s="16"/>
      <c r="R959" s="16"/>
      <c r="S959" s="22"/>
      <c r="T959" s="190"/>
    </row>
    <row r="960" spans="1:20" ht="27" hidden="1" thickBot="1">
      <c r="A960" s="58" t="str">
        <f t="shared" si="14"/>
        <v>青年C</v>
      </c>
      <c r="B960" s="29" t="s">
        <v>27</v>
      </c>
      <c r="C960" s="30" t="s">
        <v>17</v>
      </c>
      <c r="D960" s="32" t="s">
        <v>67</v>
      </c>
      <c r="E960" s="20" t="s">
        <v>114</v>
      </c>
      <c r="F960" s="20">
        <v>0.71</v>
      </c>
      <c r="G960" s="20">
        <v>0.44</v>
      </c>
      <c r="H960" s="20">
        <v>0.49</v>
      </c>
      <c r="I960" s="20">
        <v>0.11</v>
      </c>
      <c r="J960" s="20">
        <v>0.19</v>
      </c>
      <c r="K960" s="20">
        <v>1.9460999999999999</v>
      </c>
      <c r="L960" s="16"/>
      <c r="M960" s="16"/>
      <c r="N960" s="16"/>
      <c r="O960" s="16"/>
      <c r="P960" s="16"/>
      <c r="Q960" s="16"/>
      <c r="R960" s="16"/>
      <c r="S960" s="22"/>
      <c r="T960" s="190"/>
    </row>
    <row r="961" spans="1:20" ht="53.4" hidden="1" thickBot="1">
      <c r="A961" s="58" t="str">
        <f t="shared" si="14"/>
        <v>bbb1</v>
      </c>
      <c r="B961" s="29" t="s">
        <v>27</v>
      </c>
      <c r="C961" s="30" t="s">
        <v>17</v>
      </c>
      <c r="D961" s="32" t="s">
        <v>116</v>
      </c>
      <c r="E961" s="20" t="s">
        <v>120</v>
      </c>
      <c r="F961" s="20">
        <v>0.43</v>
      </c>
      <c r="G961" s="20">
        <v>1.3</v>
      </c>
      <c r="H961" s="20">
        <v>1.49</v>
      </c>
      <c r="I961" s="20">
        <v>0.22</v>
      </c>
      <c r="J961" s="20">
        <v>0.27</v>
      </c>
      <c r="K961" s="20">
        <v>3.7166000000000001</v>
      </c>
      <c r="L961" s="16"/>
      <c r="M961" s="16"/>
      <c r="N961" s="16"/>
      <c r="O961" s="16"/>
      <c r="P961" s="16"/>
      <c r="Q961" s="16"/>
      <c r="R961" s="16"/>
      <c r="S961" s="22"/>
      <c r="T961" s="190"/>
    </row>
    <row r="962" spans="1:20" ht="40.200000000000003" hidden="1" thickBot="1">
      <c r="A962" s="58" t="str">
        <f t="shared" si="14"/>
        <v>白兰1</v>
      </c>
      <c r="B962" s="29" t="s">
        <v>27</v>
      </c>
      <c r="C962" s="30" t="s">
        <v>17</v>
      </c>
      <c r="D962" s="32" t="s">
        <v>116</v>
      </c>
      <c r="E962" s="21" t="s">
        <v>119</v>
      </c>
      <c r="F962" s="20">
        <v>0.43</v>
      </c>
      <c r="G962" s="20">
        <v>1.31</v>
      </c>
      <c r="H962" s="20">
        <v>1.49</v>
      </c>
      <c r="I962" s="20">
        <v>0.11</v>
      </c>
      <c r="J962" s="20">
        <v>0.28000000000000003</v>
      </c>
      <c r="K962" s="20">
        <v>3.6219999999999999</v>
      </c>
      <c r="L962" s="16"/>
      <c r="M962" s="16"/>
      <c r="N962" s="16"/>
      <c r="O962" s="16"/>
      <c r="P962" s="16"/>
      <c r="Q962" s="16"/>
      <c r="R962" s="16"/>
      <c r="S962" s="22"/>
      <c r="T962" s="190"/>
    </row>
    <row r="963" spans="1:20" ht="40.200000000000003" hidden="1" thickBot="1">
      <c r="A963" s="58" t="str">
        <f t="shared" si="14"/>
        <v>乙11</v>
      </c>
      <c r="B963" s="29" t="s">
        <v>27</v>
      </c>
      <c r="C963" s="30" t="s">
        <v>17</v>
      </c>
      <c r="D963" s="32" t="s">
        <v>116</v>
      </c>
      <c r="E963" s="20" t="s">
        <v>122</v>
      </c>
      <c r="F963" s="20">
        <v>0.43</v>
      </c>
      <c r="G963" s="20">
        <v>1</v>
      </c>
      <c r="H963" s="20">
        <v>1.49</v>
      </c>
      <c r="I963" s="20">
        <v>0.11</v>
      </c>
      <c r="J963" s="20">
        <v>0.22</v>
      </c>
      <c r="K963" s="20">
        <v>3.2471999999999999</v>
      </c>
      <c r="L963" s="16"/>
      <c r="M963" s="16"/>
      <c r="N963" s="16"/>
      <c r="O963" s="16"/>
      <c r="P963" s="16"/>
      <c r="Q963" s="16"/>
      <c r="R963" s="16"/>
      <c r="S963" s="22"/>
      <c r="T963" s="190"/>
    </row>
    <row r="964" spans="1:20" ht="40.200000000000003" hidden="1" thickBot="1">
      <c r="A964" s="58" t="str">
        <f t="shared" si="14"/>
        <v>白白1</v>
      </c>
      <c r="B964" s="29" t="s">
        <v>27</v>
      </c>
      <c r="C964" s="30" t="s">
        <v>17</v>
      </c>
      <c r="D964" s="32" t="s">
        <v>116</v>
      </c>
      <c r="E964" s="20" t="s">
        <v>123</v>
      </c>
      <c r="F964" s="20">
        <v>0.43</v>
      </c>
      <c r="G964" s="20">
        <v>0.94</v>
      </c>
      <c r="H964" s="20">
        <v>1.49</v>
      </c>
      <c r="I964" s="20">
        <v>0.11</v>
      </c>
      <c r="J964" s="20">
        <v>0.2</v>
      </c>
      <c r="K964" s="20">
        <v>3.1648000000000001</v>
      </c>
      <c r="L964" s="16"/>
      <c r="M964" s="16"/>
      <c r="N964" s="16"/>
      <c r="O964" s="16"/>
      <c r="P964" s="16"/>
      <c r="Q964" s="16"/>
      <c r="R964" s="16"/>
      <c r="S964" s="22"/>
      <c r="T964" s="190"/>
    </row>
    <row r="965" spans="1:20" ht="40.200000000000003" hidden="1" thickBot="1">
      <c r="A965" s="58" t="str">
        <f t="shared" si="14"/>
        <v>BL1</v>
      </c>
      <c r="B965" s="29" t="s">
        <v>27</v>
      </c>
      <c r="C965" s="30" t="s">
        <v>17</v>
      </c>
      <c r="D965" s="32" t="s">
        <v>116</v>
      </c>
      <c r="E965" s="20" t="s">
        <v>127</v>
      </c>
      <c r="F965" s="20">
        <v>0.43</v>
      </c>
      <c r="G965" s="20">
        <v>0.71</v>
      </c>
      <c r="H965" s="20">
        <v>1.49</v>
      </c>
      <c r="I965" s="20">
        <v>0.22</v>
      </c>
      <c r="J965" s="20">
        <v>0.18</v>
      </c>
      <c r="K965" s="20">
        <v>3.0350000000000001</v>
      </c>
      <c r="L965" s="16"/>
      <c r="M965" s="16"/>
      <c r="N965" s="16"/>
      <c r="O965" s="16"/>
      <c r="P965" s="16"/>
      <c r="Q965" s="16"/>
      <c r="R965" s="16"/>
      <c r="S965" s="22"/>
      <c r="T965" s="190"/>
    </row>
    <row r="966" spans="1:20" ht="40.200000000000003" hidden="1" thickBot="1">
      <c r="A966" s="58" t="str">
        <f t="shared" si="14"/>
        <v>bb1</v>
      </c>
      <c r="B966" s="29" t="s">
        <v>27</v>
      </c>
      <c r="C966" s="30" t="s">
        <v>17</v>
      </c>
      <c r="D966" s="32" t="s">
        <v>116</v>
      </c>
      <c r="E966" s="20" t="s">
        <v>124</v>
      </c>
      <c r="F966" s="20">
        <v>0.43</v>
      </c>
      <c r="G966" s="20">
        <v>0.87</v>
      </c>
      <c r="H966" s="20">
        <v>1.49</v>
      </c>
      <c r="I966" s="20">
        <v>0.11</v>
      </c>
      <c r="J966" s="20">
        <v>0.12</v>
      </c>
      <c r="K966" s="20">
        <v>3.0255999999999998</v>
      </c>
      <c r="L966" s="16"/>
      <c r="M966" s="16"/>
      <c r="N966" s="16"/>
      <c r="O966" s="16"/>
      <c r="P966" s="16"/>
      <c r="Q966" s="16"/>
      <c r="R966" s="16"/>
      <c r="S966" s="22"/>
      <c r="T966" s="190"/>
    </row>
    <row r="967" spans="1:20" ht="40.200000000000003" hidden="1" thickBot="1">
      <c r="A967" s="58" t="str">
        <f t="shared" si="14"/>
        <v>白白2</v>
      </c>
      <c r="B967" s="29" t="s">
        <v>27</v>
      </c>
      <c r="C967" s="30" t="s">
        <v>17</v>
      </c>
      <c r="D967" s="32" t="s">
        <v>116</v>
      </c>
      <c r="E967" s="20" t="s">
        <v>125</v>
      </c>
      <c r="F967" s="20">
        <v>0.43</v>
      </c>
      <c r="G967" s="20">
        <v>0.91</v>
      </c>
      <c r="H967" s="20">
        <v>1.38</v>
      </c>
      <c r="I967" s="20">
        <v>0.11</v>
      </c>
      <c r="J967" s="20">
        <v>0.2</v>
      </c>
      <c r="K967" s="20">
        <v>3.0225</v>
      </c>
      <c r="L967" s="16"/>
      <c r="M967" s="16"/>
      <c r="N967" s="16"/>
      <c r="O967" s="16"/>
      <c r="P967" s="16"/>
      <c r="Q967" s="16"/>
      <c r="R967" s="16"/>
      <c r="S967" s="22"/>
      <c r="T967" s="190"/>
    </row>
    <row r="968" spans="1:20" ht="40.200000000000003" hidden="1" thickBot="1">
      <c r="A968" s="58" t="str">
        <f t="shared" si="14"/>
        <v>白领one</v>
      </c>
      <c r="B968" s="29" t="s">
        <v>27</v>
      </c>
      <c r="C968" s="30" t="s">
        <v>17</v>
      </c>
      <c r="D968" s="32" t="s">
        <v>116</v>
      </c>
      <c r="E968" s="20" t="s">
        <v>126</v>
      </c>
      <c r="F968" s="20">
        <v>0.43</v>
      </c>
      <c r="G968" s="20">
        <v>0.71</v>
      </c>
      <c r="H968" s="20">
        <v>1.49</v>
      </c>
      <c r="I968" s="20">
        <v>0.11</v>
      </c>
      <c r="J968" s="20">
        <v>0.2</v>
      </c>
      <c r="K968" s="20">
        <v>2.9459</v>
      </c>
      <c r="L968" s="16"/>
      <c r="M968" s="16"/>
      <c r="N968" s="16"/>
      <c r="O968" s="16"/>
      <c r="P968" s="16"/>
      <c r="Q968" s="16"/>
      <c r="R968" s="16"/>
      <c r="S968" s="22"/>
      <c r="T968" s="190"/>
    </row>
    <row r="969" spans="1:20" ht="27" hidden="1" thickBot="1">
      <c r="A969" s="58" t="str">
        <f t="shared" si="14"/>
        <v>白领A</v>
      </c>
      <c r="B969" s="29" t="s">
        <v>27</v>
      </c>
      <c r="C969" s="30" t="s">
        <v>17</v>
      </c>
      <c r="D969" s="32" t="s">
        <v>116</v>
      </c>
      <c r="E969" s="20" t="s">
        <v>183</v>
      </c>
      <c r="F969" s="20">
        <v>0.43</v>
      </c>
      <c r="G969" s="20">
        <v>0.71</v>
      </c>
      <c r="H969" s="20">
        <v>1.49</v>
      </c>
      <c r="I969" s="20">
        <v>0.11</v>
      </c>
      <c r="J969" s="20">
        <v>0.2</v>
      </c>
      <c r="K969" s="20">
        <v>2.9390999999999998</v>
      </c>
      <c r="L969" s="16"/>
      <c r="M969" s="16"/>
      <c r="N969" s="16"/>
      <c r="O969" s="16"/>
      <c r="P969" s="16"/>
      <c r="Q969" s="16"/>
      <c r="R969" s="16"/>
      <c r="S969" s="22"/>
      <c r="T969" s="190"/>
    </row>
    <row r="970" spans="1:20" ht="53.4" hidden="1" thickBot="1">
      <c r="A970" s="58" t="str">
        <f t="shared" si="14"/>
        <v>白领W1</v>
      </c>
      <c r="B970" s="29" t="s">
        <v>27</v>
      </c>
      <c r="C970" s="30" t="s">
        <v>17</v>
      </c>
      <c r="D970" s="32" t="s">
        <v>116</v>
      </c>
      <c r="E970" s="20" t="s">
        <v>128</v>
      </c>
      <c r="F970" s="20">
        <v>0.43</v>
      </c>
      <c r="G970" s="20">
        <v>0.68</v>
      </c>
      <c r="H970" s="20">
        <v>1.49</v>
      </c>
      <c r="I970" s="20">
        <v>0.11</v>
      </c>
      <c r="J970" s="20">
        <v>0.17</v>
      </c>
      <c r="K970" s="20">
        <v>2.8769999999999998</v>
      </c>
      <c r="L970" s="16"/>
      <c r="M970" s="16"/>
      <c r="N970" s="16"/>
      <c r="O970" s="16"/>
      <c r="P970" s="16"/>
      <c r="Q970" s="16"/>
      <c r="R970" s="16"/>
      <c r="S970" s="22"/>
      <c r="T970" s="190"/>
    </row>
    <row r="971" spans="1:20" ht="53.4" hidden="1" thickBot="1">
      <c r="A971" s="58" t="str">
        <f t="shared" si="14"/>
        <v>白领W2</v>
      </c>
      <c r="B971" s="29" t="s">
        <v>27</v>
      </c>
      <c r="C971" s="30" t="s">
        <v>17</v>
      </c>
      <c r="D971" s="32" t="s">
        <v>116</v>
      </c>
      <c r="E971" s="20" t="s">
        <v>129</v>
      </c>
      <c r="F971" s="20">
        <v>0.43</v>
      </c>
      <c r="G971" s="20">
        <v>0.67</v>
      </c>
      <c r="H971" s="20">
        <v>1.49</v>
      </c>
      <c r="I971" s="20">
        <v>0.11</v>
      </c>
      <c r="J971" s="20">
        <v>0.15</v>
      </c>
      <c r="K971" s="20">
        <v>2.8502999999999998</v>
      </c>
      <c r="L971" s="16"/>
      <c r="M971" s="16"/>
      <c r="N971" s="16"/>
      <c r="O971" s="16"/>
      <c r="P971" s="16"/>
      <c r="Q971" s="16"/>
      <c r="R971" s="16"/>
      <c r="S971" s="22"/>
      <c r="T971" s="190"/>
    </row>
    <row r="972" spans="1:20" ht="40.200000000000003" hidden="1" thickBot="1">
      <c r="A972" s="58" t="str">
        <f t="shared" si="14"/>
        <v>白领01</v>
      </c>
      <c r="B972" s="29" t="s">
        <v>27</v>
      </c>
      <c r="C972" s="30" t="s">
        <v>17</v>
      </c>
      <c r="D972" s="32" t="s">
        <v>116</v>
      </c>
      <c r="E972" s="20" t="s">
        <v>130</v>
      </c>
      <c r="F972" s="20">
        <v>0.43</v>
      </c>
      <c r="G972" s="20">
        <v>0.57999999999999996</v>
      </c>
      <c r="H972" s="20">
        <v>1.49</v>
      </c>
      <c r="I972" s="20">
        <v>0.11</v>
      </c>
      <c r="J972" s="20">
        <v>0.2</v>
      </c>
      <c r="K972" s="20">
        <v>2.8106</v>
      </c>
      <c r="L972" s="16"/>
      <c r="M972" s="16"/>
      <c r="N972" s="16"/>
      <c r="O972" s="16"/>
      <c r="P972" s="16"/>
      <c r="Q972" s="16"/>
      <c r="R972" s="16"/>
      <c r="S972" s="22"/>
      <c r="T972" s="190"/>
    </row>
    <row r="973" spans="1:20" ht="40.200000000000003" hidden="1" thickBot="1">
      <c r="A973" s="58" t="str">
        <f t="shared" ref="A973:A1017" si="15">SUBSTITUTE(MID(E973,1,FIND("(",E973)-2)," ","")</f>
        <v>白领02</v>
      </c>
      <c r="B973" s="29" t="s">
        <v>27</v>
      </c>
      <c r="C973" s="30" t="s">
        <v>17</v>
      </c>
      <c r="D973" s="32" t="s">
        <v>116</v>
      </c>
      <c r="E973" s="20" t="s">
        <v>132</v>
      </c>
      <c r="F973" s="20">
        <v>0.43</v>
      </c>
      <c r="G973" s="20">
        <v>0.61</v>
      </c>
      <c r="H973" s="20">
        <v>1.49</v>
      </c>
      <c r="I973" s="20">
        <v>0.11</v>
      </c>
      <c r="J973" s="20">
        <v>0.13</v>
      </c>
      <c r="K973" s="20">
        <v>2.77</v>
      </c>
      <c r="L973" s="16"/>
      <c r="M973" s="16"/>
      <c r="N973" s="16"/>
      <c r="O973" s="16"/>
      <c r="P973" s="16"/>
      <c r="Q973" s="16"/>
      <c r="R973" s="16"/>
      <c r="S973" s="22"/>
      <c r="T973" s="190"/>
    </row>
    <row r="974" spans="1:20" ht="53.4" hidden="1" thickBot="1">
      <c r="A974" s="58" t="str">
        <f t="shared" si="15"/>
        <v>白领W3</v>
      </c>
      <c r="B974" s="29" t="s">
        <v>27</v>
      </c>
      <c r="C974" s="30" t="s">
        <v>17</v>
      </c>
      <c r="D974" s="32" t="s">
        <v>116</v>
      </c>
      <c r="E974" s="20" t="s">
        <v>133</v>
      </c>
      <c r="F974" s="20">
        <v>0.43</v>
      </c>
      <c r="G974" s="20">
        <v>0.67</v>
      </c>
      <c r="H974" s="20">
        <v>1.38</v>
      </c>
      <c r="I974" s="20">
        <v>0.11</v>
      </c>
      <c r="J974" s="20">
        <v>0.15</v>
      </c>
      <c r="K974" s="20">
        <v>2.7355999999999998</v>
      </c>
      <c r="L974" s="16"/>
      <c r="M974" s="16"/>
      <c r="N974" s="16"/>
      <c r="O974" s="16"/>
      <c r="P974" s="16"/>
      <c r="Q974" s="16"/>
      <c r="R974" s="16"/>
      <c r="S974" s="22"/>
      <c r="T974" s="190"/>
    </row>
    <row r="975" spans="1:20" ht="40.200000000000003" hidden="1" thickBot="1">
      <c r="A975" s="58" t="str">
        <f t="shared" si="15"/>
        <v>BL2</v>
      </c>
      <c r="B975" s="29" t="s">
        <v>27</v>
      </c>
      <c r="C975" s="30" t="s">
        <v>17</v>
      </c>
      <c r="D975" s="32" t="s">
        <v>116</v>
      </c>
      <c r="E975" s="20" t="s">
        <v>135</v>
      </c>
      <c r="F975" s="20">
        <v>0.43</v>
      </c>
      <c r="G975" s="20">
        <v>0.49</v>
      </c>
      <c r="H975" s="20">
        <v>1.49</v>
      </c>
      <c r="I975" s="20">
        <v>0.22</v>
      </c>
      <c r="J975" s="20">
        <v>0.09</v>
      </c>
      <c r="K975" s="20">
        <v>2.7248000000000001</v>
      </c>
      <c r="L975" s="16"/>
      <c r="M975" s="16"/>
      <c r="N975" s="16"/>
      <c r="O975" s="16"/>
      <c r="P975" s="16"/>
      <c r="Q975" s="16"/>
      <c r="R975" s="16"/>
      <c r="S975" s="22"/>
      <c r="T975" s="190"/>
    </row>
    <row r="976" spans="1:20" ht="53.4" hidden="1" thickBot="1">
      <c r="A976" s="58" t="str">
        <f t="shared" si="15"/>
        <v>白二</v>
      </c>
      <c r="B976" s="29" t="s">
        <v>27</v>
      </c>
      <c r="C976" s="30" t="s">
        <v>17</v>
      </c>
      <c r="D976" s="32" t="s">
        <v>116</v>
      </c>
      <c r="E976" s="20" t="s">
        <v>137</v>
      </c>
      <c r="F976" s="20">
        <v>0.43</v>
      </c>
      <c r="G976" s="20">
        <v>0.51</v>
      </c>
      <c r="H976" s="20">
        <v>1.38</v>
      </c>
      <c r="I976" s="20">
        <v>0.22</v>
      </c>
      <c r="J976" s="20">
        <v>0.13</v>
      </c>
      <c r="K976" s="20">
        <v>2.6631</v>
      </c>
      <c r="L976" s="16"/>
      <c r="M976" s="16"/>
      <c r="N976" s="16"/>
      <c r="O976" s="16"/>
      <c r="P976" s="16"/>
      <c r="Q976" s="16"/>
      <c r="R976" s="16"/>
      <c r="S976" s="22"/>
      <c r="T976" s="190"/>
    </row>
    <row r="977" spans="1:20" ht="40.200000000000003" hidden="1" thickBot="1">
      <c r="A977" s="58" t="str">
        <f t="shared" si="15"/>
        <v>白领03</v>
      </c>
      <c r="B977" s="29" t="s">
        <v>27</v>
      </c>
      <c r="C977" s="30" t="s">
        <v>17</v>
      </c>
      <c r="D977" s="32" t="s">
        <v>116</v>
      </c>
      <c r="E977" s="20" t="s">
        <v>134</v>
      </c>
      <c r="F977" s="20">
        <v>0.43</v>
      </c>
      <c r="G977" s="20">
        <v>0.61</v>
      </c>
      <c r="H977" s="20">
        <v>1.38</v>
      </c>
      <c r="I977" s="20">
        <v>0.11</v>
      </c>
      <c r="J977" s="20">
        <v>0.12</v>
      </c>
      <c r="K977" s="20">
        <v>2.6463999999999999</v>
      </c>
      <c r="L977" s="16"/>
      <c r="M977" s="16"/>
      <c r="N977" s="16"/>
      <c r="O977" s="16"/>
      <c r="P977" s="16"/>
      <c r="Q977" s="16"/>
      <c r="R977" s="16"/>
      <c r="S977" s="22"/>
      <c r="T977" s="190"/>
    </row>
    <row r="978" spans="1:20" ht="53.4" hidden="1" thickBot="1">
      <c r="A978" s="58" t="str">
        <f t="shared" si="15"/>
        <v>b1111</v>
      </c>
      <c r="B978" s="29" t="s">
        <v>27</v>
      </c>
      <c r="C978" s="30" t="s">
        <v>17</v>
      </c>
      <c r="D978" s="32" t="s">
        <v>116</v>
      </c>
      <c r="E978" s="20" t="s">
        <v>138</v>
      </c>
      <c r="F978" s="20">
        <v>0.43</v>
      </c>
      <c r="G978" s="20">
        <v>0.31</v>
      </c>
      <c r="H978" s="20">
        <v>1.49</v>
      </c>
      <c r="I978" s="20">
        <v>0.11</v>
      </c>
      <c r="J978" s="20">
        <v>0.15</v>
      </c>
      <c r="K978" s="20">
        <v>2.488</v>
      </c>
      <c r="L978" s="16"/>
      <c r="M978" s="16"/>
      <c r="N978" s="16"/>
      <c r="O978" s="16"/>
      <c r="P978" s="16"/>
      <c r="Q978" s="16"/>
      <c r="R978" s="16"/>
      <c r="S978" s="22"/>
      <c r="T978" s="190"/>
    </row>
    <row r="979" spans="1:20" ht="40.200000000000003" hidden="1" thickBot="1">
      <c r="A979" s="58" t="str">
        <f t="shared" si="15"/>
        <v>乙12</v>
      </c>
      <c r="B979" s="29" t="s">
        <v>27</v>
      </c>
      <c r="C979" s="30" t="s">
        <v>17</v>
      </c>
      <c r="D979" s="32" t="s">
        <v>116</v>
      </c>
      <c r="E979" s="20" t="s">
        <v>140</v>
      </c>
      <c r="F979" s="20">
        <v>0.43</v>
      </c>
      <c r="G979" s="20">
        <v>0.33</v>
      </c>
      <c r="H979" s="20">
        <v>1.49</v>
      </c>
      <c r="I979" s="20">
        <v>0.11</v>
      </c>
      <c r="J979" s="20">
        <v>0.08</v>
      </c>
      <c r="K979" s="20">
        <v>2.4432</v>
      </c>
      <c r="L979" s="16"/>
      <c r="M979" s="16"/>
      <c r="N979" s="16"/>
      <c r="O979" s="16"/>
      <c r="P979" s="16"/>
      <c r="Q979" s="16"/>
      <c r="R979" s="16"/>
      <c r="S979" s="22"/>
      <c r="T979" s="190"/>
    </row>
    <row r="980" spans="1:20" ht="53.4" hidden="1" thickBot="1">
      <c r="A980" s="58" t="str">
        <f t="shared" si="15"/>
        <v>b1121</v>
      </c>
      <c r="B980" s="29" t="s">
        <v>27</v>
      </c>
      <c r="C980" s="30" t="s">
        <v>17</v>
      </c>
      <c r="D980" s="32" t="s">
        <v>116</v>
      </c>
      <c r="E980" s="20" t="s">
        <v>141</v>
      </c>
      <c r="F980" s="20">
        <v>0.43</v>
      </c>
      <c r="G980" s="20">
        <v>0.31</v>
      </c>
      <c r="H980" s="20">
        <v>1.49</v>
      </c>
      <c r="I980" s="20">
        <v>0.11</v>
      </c>
      <c r="J980" s="20">
        <v>0.1</v>
      </c>
      <c r="K980" s="20">
        <v>2.4390999999999998</v>
      </c>
      <c r="L980" s="16"/>
      <c r="M980" s="16"/>
      <c r="N980" s="16"/>
      <c r="O980" s="16"/>
      <c r="P980" s="16"/>
      <c r="Q980" s="16"/>
      <c r="R980" s="16"/>
      <c r="S980" s="22"/>
      <c r="T980" s="190"/>
    </row>
    <row r="981" spans="1:20" ht="40.200000000000003" hidden="1" thickBot="1">
      <c r="A981" s="58" t="str">
        <f t="shared" si="15"/>
        <v>bb2</v>
      </c>
      <c r="B981" s="29" t="s">
        <v>27</v>
      </c>
      <c r="C981" s="30" t="s">
        <v>17</v>
      </c>
      <c r="D981" s="32" t="s">
        <v>116</v>
      </c>
      <c r="E981" s="20" t="s">
        <v>142</v>
      </c>
      <c r="F981" s="20">
        <v>0.43</v>
      </c>
      <c r="G981" s="20">
        <v>0.36</v>
      </c>
      <c r="H981" s="20">
        <v>1.38</v>
      </c>
      <c r="I981" s="20">
        <v>0.11</v>
      </c>
      <c r="J981" s="20">
        <v>0.14000000000000001</v>
      </c>
      <c r="K981" s="20">
        <v>2.4180000000000001</v>
      </c>
      <c r="L981" s="16"/>
      <c r="M981" s="16"/>
      <c r="N981" s="16"/>
      <c r="O981" s="16"/>
      <c r="P981" s="16"/>
      <c r="Q981" s="16"/>
      <c r="R981" s="16"/>
      <c r="S981" s="22"/>
      <c r="T981" s="190"/>
    </row>
    <row r="982" spans="1:20" ht="53.4" hidden="1" thickBot="1">
      <c r="A982" s="58" t="str">
        <f t="shared" si="15"/>
        <v>BLLL1</v>
      </c>
      <c r="B982" s="29" t="s">
        <v>27</v>
      </c>
      <c r="C982" s="30" t="s">
        <v>17</v>
      </c>
      <c r="D982" s="32" t="s">
        <v>116</v>
      </c>
      <c r="E982" s="20" t="s">
        <v>190</v>
      </c>
      <c r="F982" s="20">
        <v>0.43</v>
      </c>
      <c r="G982" s="20">
        <v>0.1</v>
      </c>
      <c r="H982" s="20">
        <v>1.49</v>
      </c>
      <c r="I982" s="20">
        <v>0.22</v>
      </c>
      <c r="J982" s="20">
        <v>0.17</v>
      </c>
      <c r="K982" s="20">
        <v>2.4146999999999998</v>
      </c>
      <c r="L982" s="16"/>
      <c r="M982" s="16"/>
      <c r="N982" s="16"/>
      <c r="O982" s="16"/>
      <c r="P982" s="16"/>
      <c r="Q982" s="16"/>
      <c r="R982" s="16"/>
      <c r="S982" s="22"/>
      <c r="T982" s="190"/>
    </row>
    <row r="983" spans="1:20" ht="53.4" hidden="1" thickBot="1">
      <c r="A983" s="58" t="str">
        <f t="shared" si="15"/>
        <v>白一</v>
      </c>
      <c r="B983" s="29" t="s">
        <v>27</v>
      </c>
      <c r="C983" s="30" t="s">
        <v>17</v>
      </c>
      <c r="D983" s="32" t="s">
        <v>116</v>
      </c>
      <c r="E983" s="20" t="s">
        <v>145</v>
      </c>
      <c r="F983" s="20">
        <v>0.43</v>
      </c>
      <c r="G983" s="20">
        <v>0.1</v>
      </c>
      <c r="H983" s="20">
        <v>1.49</v>
      </c>
      <c r="I983" s="20">
        <v>0.22</v>
      </c>
      <c r="J983" s="20">
        <v>0.1</v>
      </c>
      <c r="K983" s="20">
        <v>2.3431999999999999</v>
      </c>
      <c r="L983" s="16"/>
      <c r="M983" s="16"/>
      <c r="N983" s="16"/>
      <c r="O983" s="16"/>
      <c r="P983" s="16"/>
      <c r="Q983" s="16"/>
      <c r="R983" s="16"/>
      <c r="S983" s="22"/>
      <c r="T983" s="190"/>
    </row>
    <row r="984" spans="1:20" ht="53.4" hidden="1" thickBot="1">
      <c r="A984" s="58" t="str">
        <f t="shared" si="15"/>
        <v>b113</v>
      </c>
      <c r="B984" s="29" t="s">
        <v>27</v>
      </c>
      <c r="C984" s="30" t="s">
        <v>17</v>
      </c>
      <c r="D984" s="32" t="s">
        <v>116</v>
      </c>
      <c r="E984" s="20" t="s">
        <v>143</v>
      </c>
      <c r="F984" s="20">
        <v>0.43</v>
      </c>
      <c r="G984" s="20">
        <v>0.31</v>
      </c>
      <c r="H984" s="20">
        <v>1.38</v>
      </c>
      <c r="I984" s="20">
        <v>0.11</v>
      </c>
      <c r="J984" s="20">
        <v>0.1</v>
      </c>
      <c r="K984" s="20">
        <v>2.3241999999999998</v>
      </c>
      <c r="L984" s="16"/>
      <c r="M984" s="16"/>
      <c r="N984" s="16"/>
      <c r="O984" s="16"/>
      <c r="P984" s="16"/>
      <c r="Q984" s="16"/>
      <c r="R984" s="16"/>
      <c r="S984" s="22"/>
      <c r="T984" s="190"/>
    </row>
    <row r="985" spans="1:20" ht="53.4" hidden="1" thickBot="1">
      <c r="A985" s="58" t="str">
        <f t="shared" si="15"/>
        <v>bbb2</v>
      </c>
      <c r="B985" s="29" t="s">
        <v>27</v>
      </c>
      <c r="C985" s="30" t="s">
        <v>17</v>
      </c>
      <c r="D985" s="32" t="s">
        <v>116</v>
      </c>
      <c r="E985" s="20" t="s">
        <v>147</v>
      </c>
      <c r="F985" s="20">
        <v>0.43</v>
      </c>
      <c r="G985" s="20">
        <v>0</v>
      </c>
      <c r="H985" s="20">
        <v>1.49</v>
      </c>
      <c r="I985" s="20">
        <v>0.22</v>
      </c>
      <c r="J985" s="20">
        <v>0.11</v>
      </c>
      <c r="K985" s="20">
        <v>2.2519999999999998</v>
      </c>
      <c r="L985" s="16"/>
      <c r="M985" s="16"/>
      <c r="N985" s="16"/>
      <c r="O985" s="16"/>
      <c r="P985" s="16"/>
      <c r="Q985" s="16"/>
      <c r="R985" s="16"/>
      <c r="S985" s="22"/>
      <c r="T985" s="190"/>
    </row>
    <row r="986" spans="1:20" ht="53.4" hidden="1" thickBot="1">
      <c r="A986" s="58" t="str">
        <f t="shared" si="15"/>
        <v>BLLL2</v>
      </c>
      <c r="B986" s="29" t="s">
        <v>27</v>
      </c>
      <c r="C986" s="30" t="s">
        <v>17</v>
      </c>
      <c r="D986" s="32" t="s">
        <v>116</v>
      </c>
      <c r="E986" s="20" t="s">
        <v>193</v>
      </c>
      <c r="F986" s="20">
        <v>0.43</v>
      </c>
      <c r="G986" s="20">
        <v>0</v>
      </c>
      <c r="H986" s="20">
        <v>1.49</v>
      </c>
      <c r="I986" s="20">
        <v>0.22</v>
      </c>
      <c r="J986" s="20">
        <v>0.1</v>
      </c>
      <c r="K986" s="20">
        <v>2.2444999999999999</v>
      </c>
      <c r="L986" s="16"/>
      <c r="M986" s="16"/>
      <c r="N986" s="16"/>
      <c r="O986" s="16"/>
      <c r="P986" s="16"/>
      <c r="Q986" s="16"/>
      <c r="R986" s="16"/>
      <c r="S986" s="22"/>
      <c r="T986" s="190"/>
    </row>
    <row r="987" spans="1:20" ht="40.200000000000003" hidden="1" thickBot="1">
      <c r="A987" s="58" t="str">
        <f t="shared" si="15"/>
        <v>BL3a</v>
      </c>
      <c r="B987" s="29" t="s">
        <v>27</v>
      </c>
      <c r="C987" s="30" t="s">
        <v>17</v>
      </c>
      <c r="D987" s="32" t="s">
        <v>116</v>
      </c>
      <c r="E987" s="20" t="s">
        <v>150</v>
      </c>
      <c r="F987" s="20">
        <v>0.43</v>
      </c>
      <c r="G987" s="20">
        <v>0.08</v>
      </c>
      <c r="H987" s="20">
        <v>1.38</v>
      </c>
      <c r="I987" s="20">
        <v>0.22</v>
      </c>
      <c r="J987" s="20">
        <v>0.09</v>
      </c>
      <c r="K987" s="20">
        <v>2.1964999999999999</v>
      </c>
      <c r="L987" s="16"/>
      <c r="M987" s="16"/>
      <c r="N987" s="16"/>
      <c r="O987" s="16"/>
      <c r="P987" s="16"/>
      <c r="Q987" s="16"/>
      <c r="R987" s="16"/>
      <c r="S987" s="22"/>
      <c r="T987" s="190"/>
    </row>
    <row r="988" spans="1:20" ht="40.200000000000003" hidden="1" thickBot="1">
      <c r="A988" s="58" t="str">
        <f t="shared" si="15"/>
        <v>2白</v>
      </c>
      <c r="B988" s="29" t="s">
        <v>27</v>
      </c>
      <c r="C988" s="30" t="s">
        <v>17</v>
      </c>
      <c r="D988" s="32" t="s">
        <v>116</v>
      </c>
      <c r="E988" s="20" t="s">
        <v>191</v>
      </c>
      <c r="F988" s="20">
        <v>0.43</v>
      </c>
      <c r="G988" s="20">
        <v>0</v>
      </c>
      <c r="H988" s="20">
        <v>1.49</v>
      </c>
      <c r="I988" s="20">
        <v>0.11</v>
      </c>
      <c r="J988" s="20">
        <v>0.15</v>
      </c>
      <c r="K988" s="20">
        <v>2.1776</v>
      </c>
      <c r="L988" s="16"/>
      <c r="M988" s="16"/>
      <c r="N988" s="16"/>
      <c r="O988" s="16"/>
      <c r="P988" s="16"/>
      <c r="Q988" s="16"/>
      <c r="R988" s="16"/>
      <c r="S988" s="22"/>
      <c r="T988" s="190"/>
    </row>
    <row r="989" spans="1:20" ht="40.200000000000003" hidden="1" thickBot="1">
      <c r="A989" s="58" t="str">
        <f t="shared" si="15"/>
        <v>1白</v>
      </c>
      <c r="B989" s="29" t="s">
        <v>27</v>
      </c>
      <c r="C989" s="30" t="s">
        <v>17</v>
      </c>
      <c r="D989" s="32" t="s">
        <v>116</v>
      </c>
      <c r="E989" s="20" t="s">
        <v>192</v>
      </c>
      <c r="F989" s="20">
        <v>0.43</v>
      </c>
      <c r="G989" s="20">
        <v>0</v>
      </c>
      <c r="H989" s="20">
        <v>1.49</v>
      </c>
      <c r="I989" s="20">
        <v>0.11</v>
      </c>
      <c r="J989" s="20">
        <v>0.14000000000000001</v>
      </c>
      <c r="K989" s="20">
        <v>2.1675</v>
      </c>
      <c r="L989" s="16"/>
      <c r="M989" s="16"/>
      <c r="N989" s="16"/>
      <c r="O989" s="16"/>
      <c r="P989" s="16"/>
      <c r="Q989" s="16"/>
      <c r="R989" s="16"/>
      <c r="S989" s="22"/>
      <c r="T989" s="190"/>
    </row>
    <row r="990" spans="1:20" ht="53.4" hidden="1" thickBot="1">
      <c r="A990" s="58" t="str">
        <f t="shared" si="15"/>
        <v>bbb3</v>
      </c>
      <c r="B990" s="29" t="s">
        <v>27</v>
      </c>
      <c r="C990" s="30" t="s">
        <v>17</v>
      </c>
      <c r="D990" s="32" t="s">
        <v>116</v>
      </c>
      <c r="E990" s="20" t="s">
        <v>152</v>
      </c>
      <c r="F990" s="20">
        <v>0.43</v>
      </c>
      <c r="G990" s="20">
        <v>0</v>
      </c>
      <c r="H990" s="20">
        <v>1.38</v>
      </c>
      <c r="I990" s="20">
        <v>0.22</v>
      </c>
      <c r="J990" s="20">
        <v>0.1</v>
      </c>
      <c r="K990" s="20">
        <v>2.1292</v>
      </c>
      <c r="L990" s="16"/>
      <c r="M990" s="16"/>
      <c r="N990" s="16"/>
      <c r="O990" s="16"/>
      <c r="P990" s="16"/>
      <c r="Q990" s="16"/>
      <c r="R990" s="16"/>
      <c r="S990" s="22"/>
      <c r="T990" s="190"/>
    </row>
    <row r="991" spans="1:20" ht="27" hidden="1" thickBot="1">
      <c r="A991" s="58" t="str">
        <f t="shared" si="15"/>
        <v>白领B</v>
      </c>
      <c r="B991" s="29" t="s">
        <v>27</v>
      </c>
      <c r="C991" s="30" t="s">
        <v>17</v>
      </c>
      <c r="D991" s="32" t="s">
        <v>116</v>
      </c>
      <c r="E991" s="20" t="s">
        <v>194</v>
      </c>
      <c r="F991" s="20">
        <v>0.43</v>
      </c>
      <c r="G991" s="20">
        <v>0</v>
      </c>
      <c r="H991" s="20">
        <v>1.49</v>
      </c>
      <c r="I991" s="20">
        <v>0.11</v>
      </c>
      <c r="J991" s="20">
        <v>0.09</v>
      </c>
      <c r="K991" s="20">
        <v>2.1238999999999999</v>
      </c>
      <c r="L991" s="16"/>
      <c r="M991" s="16"/>
      <c r="N991" s="16"/>
      <c r="O991" s="16"/>
      <c r="P991" s="16"/>
      <c r="Q991" s="16"/>
      <c r="R991" s="16"/>
      <c r="S991" s="22"/>
      <c r="T991" s="190"/>
    </row>
    <row r="992" spans="1:20" ht="40.200000000000003" hidden="1" thickBot="1">
      <c r="A992" s="58" t="str">
        <f t="shared" si="15"/>
        <v>22领白</v>
      </c>
      <c r="B992" s="29" t="s">
        <v>27</v>
      </c>
      <c r="C992" s="30" t="s">
        <v>17</v>
      </c>
      <c r="D992" s="32" t="s">
        <v>116</v>
      </c>
      <c r="E992" s="20" t="s">
        <v>148</v>
      </c>
      <c r="F992" s="20">
        <v>0.43</v>
      </c>
      <c r="G992" s="20">
        <v>0</v>
      </c>
      <c r="H992" s="20">
        <v>1.49</v>
      </c>
      <c r="I992" s="20">
        <v>0.11</v>
      </c>
      <c r="J992" s="20">
        <v>0.09</v>
      </c>
      <c r="K992" s="20">
        <v>2.1193</v>
      </c>
      <c r="L992" s="16"/>
      <c r="M992" s="16"/>
      <c r="N992" s="16"/>
      <c r="O992" s="16"/>
      <c r="P992" s="16"/>
      <c r="Q992" s="16"/>
      <c r="R992" s="16"/>
      <c r="S992" s="22"/>
      <c r="T992" s="190"/>
    </row>
    <row r="993" spans="1:20" ht="40.200000000000003" hidden="1" thickBot="1">
      <c r="A993" s="58" t="str">
        <f t="shared" si="15"/>
        <v>白兰2</v>
      </c>
      <c r="B993" s="29" t="s">
        <v>27</v>
      </c>
      <c r="C993" s="30" t="s">
        <v>17</v>
      </c>
      <c r="D993" s="32" t="s">
        <v>116</v>
      </c>
      <c r="E993" s="21" t="s">
        <v>149</v>
      </c>
      <c r="F993" s="20">
        <v>0.43</v>
      </c>
      <c r="G993" s="20">
        <v>0</v>
      </c>
      <c r="H993" s="20">
        <v>1.49</v>
      </c>
      <c r="I993" s="20">
        <v>0.11</v>
      </c>
      <c r="J993" s="20">
        <v>0.09</v>
      </c>
      <c r="K993" s="20">
        <v>2.1173999999999999</v>
      </c>
      <c r="L993" s="16"/>
      <c r="M993" s="16"/>
      <c r="N993" s="16"/>
      <c r="O993" s="16"/>
      <c r="P993" s="16"/>
      <c r="Q993" s="16"/>
      <c r="R993" s="16"/>
      <c r="S993" s="22"/>
      <c r="T993" s="190"/>
    </row>
    <row r="994" spans="1:20" ht="40.200000000000003" hidden="1" thickBot="1">
      <c r="A994" s="58" t="str">
        <f t="shared" si="15"/>
        <v>白兰3</v>
      </c>
      <c r="B994" s="29" t="s">
        <v>27</v>
      </c>
      <c r="C994" s="30" t="s">
        <v>17</v>
      </c>
      <c r="D994" s="32" t="s">
        <v>116</v>
      </c>
      <c r="E994" s="21" t="s">
        <v>153</v>
      </c>
      <c r="F994" s="20">
        <v>0.43</v>
      </c>
      <c r="G994" s="20">
        <v>0</v>
      </c>
      <c r="H994" s="20">
        <v>1.38</v>
      </c>
      <c r="I994" s="20">
        <v>0.11</v>
      </c>
      <c r="J994" s="20">
        <v>0.08</v>
      </c>
      <c r="K994" s="20">
        <v>1.9935</v>
      </c>
      <c r="L994" s="16"/>
      <c r="M994" s="16"/>
      <c r="N994" s="16"/>
      <c r="O994" s="16"/>
      <c r="P994" s="16"/>
      <c r="Q994" s="16"/>
      <c r="R994" s="16"/>
      <c r="S994" s="22"/>
      <c r="T994" s="190"/>
    </row>
    <row r="995" spans="1:20" ht="40.200000000000003" hidden="1" thickBot="1">
      <c r="A995" s="58" t="str">
        <f t="shared" si="15"/>
        <v>白白3</v>
      </c>
      <c r="B995" s="29" t="s">
        <v>27</v>
      </c>
      <c r="C995" s="30" t="s">
        <v>17</v>
      </c>
      <c r="D995" s="32" t="s">
        <v>116</v>
      </c>
      <c r="E995" s="20" t="s">
        <v>154</v>
      </c>
      <c r="F995" s="20">
        <v>0.43</v>
      </c>
      <c r="G995" s="20">
        <v>0.69</v>
      </c>
      <c r="H995" s="20">
        <v>0.34</v>
      </c>
      <c r="I995" s="20">
        <v>0.11</v>
      </c>
      <c r="J995" s="20">
        <v>0.1</v>
      </c>
      <c r="K995" s="20">
        <v>1.6711</v>
      </c>
      <c r="L995" s="16"/>
      <c r="M995" s="16"/>
      <c r="N995" s="16"/>
      <c r="O995" s="16"/>
      <c r="P995" s="16"/>
      <c r="Q995" s="16"/>
      <c r="R995" s="16"/>
      <c r="S995" s="22"/>
      <c r="T995" s="190"/>
    </row>
    <row r="996" spans="1:20" ht="40.200000000000003" hidden="1" thickBot="1">
      <c r="A996" s="58" t="str">
        <f t="shared" si="15"/>
        <v>1商</v>
      </c>
      <c r="B996" s="29" t="s">
        <v>27</v>
      </c>
      <c r="C996" s="30" t="s">
        <v>17</v>
      </c>
      <c r="D996" s="32" t="s">
        <v>155</v>
      </c>
      <c r="E996" s="20" t="s">
        <v>195</v>
      </c>
      <c r="F996" s="20">
        <v>0.45</v>
      </c>
      <c r="G996" s="20">
        <v>0.31</v>
      </c>
      <c r="H996" s="20">
        <v>6.07</v>
      </c>
      <c r="I996" s="20">
        <v>0.36</v>
      </c>
      <c r="J996" s="20">
        <v>0.35</v>
      </c>
      <c r="K996" s="20">
        <v>7.5446999999999997</v>
      </c>
      <c r="L996" s="16"/>
      <c r="M996" s="16"/>
      <c r="N996" s="16"/>
      <c r="O996" s="16"/>
      <c r="P996" s="16"/>
      <c r="Q996" s="16"/>
      <c r="R996" s="16"/>
      <c r="S996" s="22"/>
      <c r="T996" s="190"/>
    </row>
    <row r="997" spans="1:20" ht="53.4" hidden="1" thickBot="1">
      <c r="A997" s="58" t="str">
        <f t="shared" si="15"/>
        <v>SWWW2</v>
      </c>
      <c r="B997" s="29" t="s">
        <v>27</v>
      </c>
      <c r="C997" s="30" t="s">
        <v>17</v>
      </c>
      <c r="D997" s="32" t="s">
        <v>155</v>
      </c>
      <c r="E997" s="20" t="s">
        <v>197</v>
      </c>
      <c r="F997" s="20">
        <v>0.45</v>
      </c>
      <c r="G997" s="20">
        <v>0.22</v>
      </c>
      <c r="H997" s="20">
        <v>4.8600000000000003</v>
      </c>
      <c r="I997" s="20">
        <v>0.71</v>
      </c>
      <c r="J997" s="20">
        <v>0.27</v>
      </c>
      <c r="K997" s="20">
        <v>6.5164999999999997</v>
      </c>
      <c r="L997" s="16"/>
      <c r="M997" s="16"/>
      <c r="N997" s="16"/>
      <c r="O997" s="16"/>
      <c r="P997" s="16"/>
      <c r="Q997" s="16"/>
      <c r="R997" s="16"/>
      <c r="S997" s="22"/>
      <c r="T997" s="190"/>
    </row>
    <row r="998" spans="1:20" ht="53.4" hidden="1" thickBot="1">
      <c r="A998" s="58" t="str">
        <f t="shared" si="15"/>
        <v>商二</v>
      </c>
      <c r="B998" s="29" t="s">
        <v>27</v>
      </c>
      <c r="C998" s="30" t="s">
        <v>17</v>
      </c>
      <c r="D998" s="32" t="s">
        <v>155</v>
      </c>
      <c r="E998" s="20" t="s">
        <v>164</v>
      </c>
      <c r="F998" s="20">
        <v>0.45</v>
      </c>
      <c r="G998" s="20">
        <v>0</v>
      </c>
      <c r="H998" s="20">
        <v>4.8600000000000003</v>
      </c>
      <c r="I998" s="20">
        <v>0.71</v>
      </c>
      <c r="J998" s="20">
        <v>0.22</v>
      </c>
      <c r="K998" s="20">
        <v>6.2451999999999996</v>
      </c>
      <c r="L998" s="16"/>
      <c r="M998" s="16"/>
      <c r="N998" s="16"/>
      <c r="O998" s="16"/>
      <c r="P998" s="16"/>
      <c r="Q998" s="16"/>
      <c r="R998" s="16"/>
      <c r="S998" s="22"/>
      <c r="T998" s="190"/>
    </row>
    <row r="999" spans="1:20" ht="40.200000000000003" hidden="1" thickBot="1">
      <c r="A999" s="58" t="str">
        <f t="shared" si="15"/>
        <v>商物1</v>
      </c>
      <c r="B999" s="29" t="s">
        <v>27</v>
      </c>
      <c r="C999" s="30" t="s">
        <v>17</v>
      </c>
      <c r="D999" s="32" t="s">
        <v>155</v>
      </c>
      <c r="E999" s="20" t="s">
        <v>158</v>
      </c>
      <c r="F999" s="20">
        <v>0.45</v>
      </c>
      <c r="G999" s="20">
        <v>0.44</v>
      </c>
      <c r="H999" s="20">
        <v>4.8600000000000003</v>
      </c>
      <c r="I999" s="20">
        <v>0.36</v>
      </c>
      <c r="J999" s="20">
        <v>0.09</v>
      </c>
      <c r="K999" s="20">
        <v>6.1924000000000001</v>
      </c>
      <c r="L999" s="16"/>
      <c r="M999" s="16"/>
      <c r="N999" s="16"/>
      <c r="O999" s="16"/>
      <c r="P999" s="16"/>
      <c r="Q999" s="16"/>
      <c r="R999" s="16"/>
      <c r="S999" s="22"/>
      <c r="T999" s="190"/>
    </row>
    <row r="1000" spans="1:20" ht="40.200000000000003" hidden="1" thickBot="1">
      <c r="A1000" s="58" t="str">
        <f t="shared" si="15"/>
        <v>ss2</v>
      </c>
      <c r="B1000" s="29" t="s">
        <v>27</v>
      </c>
      <c r="C1000" s="30" t="s">
        <v>17</v>
      </c>
      <c r="D1000" s="32" t="s">
        <v>155</v>
      </c>
      <c r="E1000" s="20" t="s">
        <v>159</v>
      </c>
      <c r="F1000" s="20">
        <v>0.45</v>
      </c>
      <c r="G1000" s="20">
        <v>0.28999999999999998</v>
      </c>
      <c r="H1000" s="20">
        <v>4.8600000000000003</v>
      </c>
      <c r="I1000" s="20">
        <v>0.36</v>
      </c>
      <c r="J1000" s="20">
        <v>0.23</v>
      </c>
      <c r="K1000" s="20">
        <v>6.1898</v>
      </c>
      <c r="L1000" s="16"/>
      <c r="M1000" s="16"/>
      <c r="N1000" s="16"/>
      <c r="O1000" s="16"/>
      <c r="P1000" s="16"/>
      <c r="Q1000" s="16"/>
      <c r="R1000" s="16"/>
      <c r="S1000" s="22"/>
      <c r="T1000" s="190"/>
    </row>
    <row r="1001" spans="1:20" ht="40.200000000000003" hidden="1" thickBot="1">
      <c r="A1001" s="58" t="str">
        <f t="shared" si="15"/>
        <v>甲12</v>
      </c>
      <c r="B1001" s="29" t="s">
        <v>27</v>
      </c>
      <c r="C1001" s="30" t="s">
        <v>17</v>
      </c>
      <c r="D1001" s="32" t="s">
        <v>155</v>
      </c>
      <c r="E1001" s="20" t="s">
        <v>161</v>
      </c>
      <c r="F1001" s="20">
        <v>0.45</v>
      </c>
      <c r="G1001" s="20">
        <v>0.16</v>
      </c>
      <c r="H1001" s="20">
        <v>4.8600000000000003</v>
      </c>
      <c r="I1001" s="20">
        <v>0.36</v>
      </c>
      <c r="J1001" s="20">
        <v>0.23</v>
      </c>
      <c r="K1001" s="20">
        <v>6.0636999999999999</v>
      </c>
      <c r="L1001" s="16"/>
      <c r="M1001" s="16"/>
      <c r="N1001" s="16"/>
      <c r="O1001" s="16"/>
      <c r="P1001" s="16"/>
      <c r="Q1001" s="16"/>
      <c r="R1001" s="16"/>
      <c r="S1001" s="22"/>
      <c r="T1001" s="190"/>
    </row>
    <row r="1002" spans="1:20" ht="40.200000000000003" hidden="1" thickBot="1">
      <c r="A1002" s="58" t="str">
        <f t="shared" si="15"/>
        <v>商商2</v>
      </c>
      <c r="B1002" s="29" t="s">
        <v>27</v>
      </c>
      <c r="C1002" s="30" t="s">
        <v>17</v>
      </c>
      <c r="D1002" s="32" t="s">
        <v>155</v>
      </c>
      <c r="E1002" s="20" t="s">
        <v>162</v>
      </c>
      <c r="F1002" s="20">
        <v>0.45</v>
      </c>
      <c r="G1002" s="20">
        <v>0.2</v>
      </c>
      <c r="H1002" s="20">
        <v>4.8600000000000003</v>
      </c>
      <c r="I1002" s="20">
        <v>0.36</v>
      </c>
      <c r="J1002" s="20">
        <v>0.11</v>
      </c>
      <c r="K1002" s="20">
        <v>5.9813999999999998</v>
      </c>
      <c r="L1002" s="16"/>
      <c r="M1002" s="16"/>
      <c r="N1002" s="16"/>
      <c r="O1002" s="16"/>
      <c r="P1002" s="16"/>
      <c r="Q1002" s="16"/>
      <c r="R1002" s="16"/>
      <c r="S1002" s="22"/>
      <c r="T1002" s="190"/>
    </row>
    <row r="1003" spans="1:20" ht="27" hidden="1" thickBot="1">
      <c r="A1003" s="58" t="str">
        <f t="shared" si="15"/>
        <v>商务B</v>
      </c>
      <c r="B1003" s="29" t="s">
        <v>27</v>
      </c>
      <c r="C1003" s="30" t="s">
        <v>17</v>
      </c>
      <c r="D1003" s="32" t="s">
        <v>155</v>
      </c>
      <c r="E1003" s="20" t="s">
        <v>199</v>
      </c>
      <c r="F1003" s="20">
        <v>0.45</v>
      </c>
      <c r="G1003" s="20">
        <v>0</v>
      </c>
      <c r="H1003" s="20">
        <v>4.8600000000000003</v>
      </c>
      <c r="I1003" s="20">
        <v>0.36</v>
      </c>
      <c r="J1003" s="20">
        <v>0.27</v>
      </c>
      <c r="K1003" s="20">
        <v>5.9362000000000004</v>
      </c>
      <c r="L1003" s="16"/>
      <c r="M1003" s="16"/>
      <c r="N1003" s="16"/>
      <c r="O1003" s="16"/>
      <c r="P1003" s="16"/>
      <c r="Q1003" s="16"/>
      <c r="R1003" s="16"/>
      <c r="S1003" s="22"/>
      <c r="T1003" s="190"/>
    </row>
    <row r="1004" spans="1:20" ht="53.4" hidden="1" thickBot="1">
      <c r="A1004" s="58" t="str">
        <f t="shared" si="15"/>
        <v>商一</v>
      </c>
      <c r="B1004" s="29" t="s">
        <v>27</v>
      </c>
      <c r="C1004" s="30" t="s">
        <v>17</v>
      </c>
      <c r="D1004" s="32" t="s">
        <v>155</v>
      </c>
      <c r="E1004" s="20" t="s">
        <v>169</v>
      </c>
      <c r="F1004" s="20">
        <v>0.45</v>
      </c>
      <c r="G1004" s="20">
        <v>0.56999999999999995</v>
      </c>
      <c r="H1004" s="20">
        <v>1.46</v>
      </c>
      <c r="I1004" s="20">
        <v>0.71</v>
      </c>
      <c r="J1004" s="20">
        <v>0.2</v>
      </c>
      <c r="K1004" s="20">
        <v>3.3927999999999998</v>
      </c>
      <c r="L1004" s="16"/>
      <c r="M1004" s="16"/>
      <c r="N1004" s="16"/>
      <c r="O1004" s="16"/>
      <c r="P1004" s="16"/>
      <c r="Q1004" s="16"/>
      <c r="R1004" s="16"/>
      <c r="S1004" s="22"/>
      <c r="T1004" s="190"/>
    </row>
    <row r="1005" spans="1:20" ht="53.4" hidden="1" thickBot="1">
      <c r="A1005" s="58" t="str">
        <f t="shared" si="15"/>
        <v>sss1</v>
      </c>
      <c r="B1005" s="29" t="s">
        <v>27</v>
      </c>
      <c r="C1005" s="30" t="s">
        <v>17</v>
      </c>
      <c r="D1005" s="32" t="s">
        <v>155</v>
      </c>
      <c r="E1005" s="20" t="s">
        <v>171</v>
      </c>
      <c r="F1005" s="20">
        <v>0.45</v>
      </c>
      <c r="G1005" s="20">
        <v>0.52</v>
      </c>
      <c r="H1005" s="20">
        <v>1.46</v>
      </c>
      <c r="I1005" s="20">
        <v>0.71</v>
      </c>
      <c r="J1005" s="20">
        <v>0.24</v>
      </c>
      <c r="K1005" s="20">
        <v>3.3900999999999999</v>
      </c>
      <c r="L1005" s="16"/>
      <c r="M1005" s="16"/>
      <c r="N1005" s="16"/>
      <c r="O1005" s="16"/>
      <c r="P1005" s="16"/>
      <c r="Q1005" s="16"/>
      <c r="R1005" s="16"/>
      <c r="S1005" s="22"/>
      <c r="T1005" s="190"/>
    </row>
    <row r="1006" spans="1:20" ht="40.200000000000003" hidden="1" thickBot="1">
      <c r="A1006" s="58" t="str">
        <f t="shared" si="15"/>
        <v>SW1</v>
      </c>
      <c r="B1006" s="29" t="s">
        <v>27</v>
      </c>
      <c r="C1006" s="30" t="s">
        <v>17</v>
      </c>
      <c r="D1006" s="32" t="s">
        <v>155</v>
      </c>
      <c r="E1006" s="20" t="s">
        <v>176</v>
      </c>
      <c r="F1006" s="20">
        <v>0.46</v>
      </c>
      <c r="G1006" s="20">
        <v>0.43</v>
      </c>
      <c r="H1006" s="20">
        <v>1.46</v>
      </c>
      <c r="I1006" s="20">
        <v>0.71</v>
      </c>
      <c r="J1006" s="20">
        <v>0.25</v>
      </c>
      <c r="K1006" s="20">
        <v>3.3105000000000002</v>
      </c>
      <c r="L1006" s="16"/>
      <c r="M1006" s="16"/>
      <c r="N1006" s="16"/>
      <c r="O1006" s="16"/>
      <c r="P1006" s="16"/>
      <c r="Q1006" s="16"/>
      <c r="R1006" s="16"/>
      <c r="S1006" s="22"/>
      <c r="T1006" s="190"/>
    </row>
    <row r="1007" spans="1:20" ht="40.200000000000003" hidden="1" thickBot="1">
      <c r="A1007" s="58" t="str">
        <f t="shared" si="15"/>
        <v>商商1</v>
      </c>
      <c r="B1007" s="29" t="s">
        <v>27</v>
      </c>
      <c r="C1007" s="30" t="s">
        <v>17</v>
      </c>
      <c r="D1007" s="32" t="s">
        <v>155</v>
      </c>
      <c r="E1007" s="20" t="s">
        <v>167</v>
      </c>
      <c r="F1007" s="20">
        <v>0.45</v>
      </c>
      <c r="G1007" s="20">
        <v>0.63</v>
      </c>
      <c r="H1007" s="20">
        <v>1.46</v>
      </c>
      <c r="I1007" s="20">
        <v>0.36</v>
      </c>
      <c r="J1007" s="20">
        <v>0.28000000000000003</v>
      </c>
      <c r="K1007" s="20">
        <v>3.1694</v>
      </c>
      <c r="L1007" s="16"/>
      <c r="M1007" s="16"/>
      <c r="N1007" s="16"/>
      <c r="O1007" s="16"/>
      <c r="P1007" s="16"/>
      <c r="Q1007" s="16"/>
      <c r="R1007" s="16"/>
      <c r="S1007" s="22"/>
      <c r="T1007" s="190"/>
    </row>
    <row r="1008" spans="1:20" ht="53.4" hidden="1" thickBot="1">
      <c r="A1008" s="58" t="str">
        <f t="shared" si="15"/>
        <v>sw113</v>
      </c>
      <c r="B1008" s="29" t="s">
        <v>27</v>
      </c>
      <c r="C1008" s="30" t="s">
        <v>17</v>
      </c>
      <c r="D1008" s="32" t="s">
        <v>155</v>
      </c>
      <c r="E1008" s="20" t="s">
        <v>168</v>
      </c>
      <c r="F1008" s="20">
        <v>0.45</v>
      </c>
      <c r="G1008" s="20">
        <v>0.63</v>
      </c>
      <c r="H1008" s="20">
        <v>1.46</v>
      </c>
      <c r="I1008" s="20">
        <v>0.36</v>
      </c>
      <c r="J1008" s="20">
        <v>0.23</v>
      </c>
      <c r="K1008" s="20">
        <v>3.1288</v>
      </c>
      <c r="L1008" s="16"/>
      <c r="M1008" s="16"/>
      <c r="N1008" s="16"/>
      <c r="O1008" s="16"/>
      <c r="P1008" s="16"/>
      <c r="Q1008" s="16"/>
      <c r="R1008" s="16"/>
      <c r="S1008" s="22"/>
      <c r="T1008" s="190"/>
    </row>
    <row r="1009" spans="1:20" ht="40.200000000000003" hidden="1" thickBot="1">
      <c r="A1009" s="58" t="str">
        <f t="shared" si="15"/>
        <v>商务01</v>
      </c>
      <c r="B1009" s="29" t="s">
        <v>27</v>
      </c>
      <c r="C1009" s="30" t="s">
        <v>17</v>
      </c>
      <c r="D1009" s="32" t="s">
        <v>155</v>
      </c>
      <c r="E1009" s="20" t="s">
        <v>170</v>
      </c>
      <c r="F1009" s="20">
        <v>0.45</v>
      </c>
      <c r="G1009" s="20">
        <v>0.55000000000000004</v>
      </c>
      <c r="H1009" s="20">
        <v>1.46</v>
      </c>
      <c r="I1009" s="20">
        <v>0.36</v>
      </c>
      <c r="J1009" s="20">
        <v>0.22</v>
      </c>
      <c r="K1009" s="20">
        <v>3.0350999999999999</v>
      </c>
      <c r="L1009" s="16"/>
      <c r="M1009" s="16"/>
      <c r="N1009" s="16"/>
      <c r="O1009" s="16"/>
      <c r="P1009" s="16"/>
      <c r="Q1009" s="16"/>
      <c r="R1009" s="16"/>
      <c r="S1009" s="22"/>
      <c r="T1009" s="190"/>
    </row>
    <row r="1010" spans="1:20" ht="40.200000000000003" thickBot="1">
      <c r="A1010" s="58" t="str">
        <f t="shared" si="15"/>
        <v>商梅1</v>
      </c>
      <c r="B1010" s="29" t="s">
        <v>27</v>
      </c>
      <c r="C1010" s="30" t="s">
        <v>17</v>
      </c>
      <c r="D1010" s="32" t="s">
        <v>155</v>
      </c>
      <c r="E1010" s="21" t="s">
        <v>173</v>
      </c>
      <c r="F1010" s="20">
        <v>0.45</v>
      </c>
      <c r="G1010" s="20">
        <v>0.51</v>
      </c>
      <c r="H1010" s="20">
        <v>1.46</v>
      </c>
      <c r="I1010" s="20">
        <v>0.36</v>
      </c>
      <c r="J1010" s="20">
        <v>0.25</v>
      </c>
      <c r="K1010" s="20">
        <v>3.0289000000000001</v>
      </c>
      <c r="L1010" s="16"/>
      <c r="M1010" s="16"/>
      <c r="N1010" s="16"/>
      <c r="O1010" s="16"/>
      <c r="P1010" s="16"/>
      <c r="Q1010" s="16"/>
      <c r="R1010" s="16"/>
      <c r="S1010" s="22"/>
      <c r="T1010" s="190"/>
    </row>
    <row r="1011" spans="1:20" ht="40.200000000000003" hidden="1" thickBot="1">
      <c r="A1011" s="58" t="str">
        <f t="shared" si="15"/>
        <v>甲11</v>
      </c>
      <c r="B1011" s="29" t="s">
        <v>27</v>
      </c>
      <c r="C1011" s="30" t="s">
        <v>17</v>
      </c>
      <c r="D1011" s="32" t="s">
        <v>155</v>
      </c>
      <c r="E1011" s="20" t="s">
        <v>172</v>
      </c>
      <c r="F1011" s="20">
        <v>0.45</v>
      </c>
      <c r="G1011" s="20">
        <v>0.52</v>
      </c>
      <c r="H1011" s="20">
        <v>1.46</v>
      </c>
      <c r="I1011" s="20">
        <v>0.36</v>
      </c>
      <c r="J1011" s="20">
        <v>0.24</v>
      </c>
      <c r="K1011" s="20">
        <v>3.0286</v>
      </c>
      <c r="L1011" s="16"/>
      <c r="M1011" s="16"/>
      <c r="N1011" s="16"/>
      <c r="O1011" s="16"/>
      <c r="P1011" s="16"/>
      <c r="Q1011" s="16"/>
      <c r="R1011" s="16"/>
      <c r="S1011" s="22"/>
      <c r="T1011" s="190"/>
    </row>
    <row r="1012" spans="1:20" ht="53.4" hidden="1" thickBot="1">
      <c r="A1012" s="58" t="str">
        <f t="shared" si="15"/>
        <v>商务S1</v>
      </c>
      <c r="B1012" s="29" t="s">
        <v>27</v>
      </c>
      <c r="C1012" s="30" t="s">
        <v>17</v>
      </c>
      <c r="D1012" s="32" t="s">
        <v>155</v>
      </c>
      <c r="E1012" s="20" t="s">
        <v>175</v>
      </c>
      <c r="F1012" s="20">
        <v>0.45</v>
      </c>
      <c r="G1012" s="20">
        <v>0.45</v>
      </c>
      <c r="H1012" s="20">
        <v>1.46</v>
      </c>
      <c r="I1012" s="20">
        <v>0.36</v>
      </c>
      <c r="J1012" s="20">
        <v>0.24</v>
      </c>
      <c r="K1012" s="20">
        <v>2.9586999999999999</v>
      </c>
      <c r="L1012" s="16"/>
      <c r="M1012" s="16"/>
      <c r="N1012" s="16"/>
      <c r="O1012" s="16"/>
      <c r="P1012" s="16"/>
      <c r="Q1012" s="16"/>
      <c r="R1012" s="16"/>
      <c r="S1012" s="22"/>
      <c r="T1012" s="190"/>
    </row>
    <row r="1013" spans="1:20" ht="53.4" hidden="1" thickBot="1">
      <c r="A1013" s="58" t="str">
        <f t="shared" si="15"/>
        <v>SWWW1</v>
      </c>
      <c r="B1013" s="29" t="s">
        <v>27</v>
      </c>
      <c r="C1013" s="30" t="s">
        <v>17</v>
      </c>
      <c r="D1013" s="32" t="s">
        <v>155</v>
      </c>
      <c r="E1013" s="20" t="s">
        <v>203</v>
      </c>
      <c r="F1013" s="20">
        <v>0.45</v>
      </c>
      <c r="G1013" s="20">
        <v>0.06</v>
      </c>
      <c r="H1013" s="20">
        <v>1.46</v>
      </c>
      <c r="I1013" s="20">
        <v>0.71</v>
      </c>
      <c r="J1013" s="20">
        <v>0.25</v>
      </c>
      <c r="K1013" s="20">
        <v>2.9422999999999999</v>
      </c>
      <c r="L1013" s="16"/>
      <c r="M1013" s="16"/>
      <c r="N1013" s="16"/>
      <c r="O1013" s="16"/>
      <c r="P1013" s="16"/>
      <c r="Q1013" s="16"/>
      <c r="R1013" s="16"/>
      <c r="S1013" s="22"/>
      <c r="T1013" s="190"/>
    </row>
    <row r="1014" spans="1:20" ht="27" hidden="1" thickBot="1">
      <c r="A1014" s="58" t="str">
        <f t="shared" si="15"/>
        <v>商务A</v>
      </c>
      <c r="B1014" s="29" t="s">
        <v>27</v>
      </c>
      <c r="C1014" s="30" t="s">
        <v>17</v>
      </c>
      <c r="D1014" s="32" t="s">
        <v>155</v>
      </c>
      <c r="E1014" s="20" t="s">
        <v>202</v>
      </c>
      <c r="F1014" s="20">
        <v>0.45</v>
      </c>
      <c r="G1014" s="20">
        <v>0.35</v>
      </c>
      <c r="H1014" s="20">
        <v>1.46</v>
      </c>
      <c r="I1014" s="20">
        <v>0.36</v>
      </c>
      <c r="J1014" s="20">
        <v>0.22</v>
      </c>
      <c r="K1014" s="20">
        <v>2.8374999999999999</v>
      </c>
      <c r="L1014" s="16"/>
      <c r="M1014" s="16"/>
      <c r="N1014" s="16"/>
      <c r="O1014" s="16"/>
      <c r="P1014" s="16"/>
      <c r="Q1014" s="16"/>
      <c r="R1014" s="16"/>
      <c r="S1014" s="22"/>
      <c r="T1014" s="190"/>
    </row>
    <row r="1015" spans="1:20" ht="40.200000000000003" hidden="1" thickBot="1">
      <c r="A1015" s="58" t="str">
        <f t="shared" si="15"/>
        <v>商务one</v>
      </c>
      <c r="B1015" s="29" t="s">
        <v>27</v>
      </c>
      <c r="C1015" s="30" t="s">
        <v>17</v>
      </c>
      <c r="D1015" s="32" t="s">
        <v>155</v>
      </c>
      <c r="E1015" s="20" t="s">
        <v>179</v>
      </c>
      <c r="F1015" s="20">
        <v>0.45</v>
      </c>
      <c r="G1015" s="20">
        <v>0.14000000000000001</v>
      </c>
      <c r="H1015" s="20">
        <v>1.46</v>
      </c>
      <c r="I1015" s="20">
        <v>0.36</v>
      </c>
      <c r="J1015" s="20">
        <v>0.23</v>
      </c>
      <c r="K1015" s="20">
        <v>2.6352000000000002</v>
      </c>
      <c r="L1015" s="16"/>
      <c r="M1015" s="16"/>
      <c r="N1015" s="16"/>
      <c r="O1015" s="16"/>
      <c r="P1015" s="16"/>
      <c r="Q1015" s="16"/>
      <c r="R1015" s="16"/>
      <c r="S1015" s="22"/>
      <c r="T1015" s="190"/>
    </row>
    <row r="1016" spans="1:20" ht="40.200000000000003" hidden="1" thickBot="1">
      <c r="A1016" s="58" t="str">
        <f t="shared" si="15"/>
        <v>ss1</v>
      </c>
      <c r="B1016" s="29" t="s">
        <v>27</v>
      </c>
      <c r="C1016" s="30" t="s">
        <v>17</v>
      </c>
      <c r="D1016" s="32" t="s">
        <v>155</v>
      </c>
      <c r="E1016" s="20" t="s">
        <v>180</v>
      </c>
      <c r="F1016" s="20">
        <v>0.45</v>
      </c>
      <c r="G1016" s="20">
        <v>0.13</v>
      </c>
      <c r="H1016" s="20">
        <v>1.46</v>
      </c>
      <c r="I1016" s="20">
        <v>0.36</v>
      </c>
      <c r="J1016" s="20">
        <v>0.21</v>
      </c>
      <c r="K1016" s="20">
        <v>2.6122999999999998</v>
      </c>
      <c r="L1016" s="16"/>
      <c r="M1016" s="16"/>
      <c r="N1016" s="16"/>
      <c r="O1016" s="16"/>
      <c r="P1016" s="16"/>
      <c r="Q1016" s="16"/>
      <c r="R1016" s="16"/>
      <c r="S1016" s="22"/>
      <c r="T1016" s="190"/>
    </row>
    <row r="1017" spans="1:20" ht="40.200000000000003" hidden="1" thickBot="1">
      <c r="A1017" s="58" t="str">
        <f t="shared" si="15"/>
        <v>2商</v>
      </c>
      <c r="B1017" s="29" t="s">
        <v>27</v>
      </c>
      <c r="C1017" s="30" t="s">
        <v>17</v>
      </c>
      <c r="D1017" s="32" t="s">
        <v>155</v>
      </c>
      <c r="E1017" s="20" t="s">
        <v>205</v>
      </c>
      <c r="F1017" s="20">
        <v>0.45</v>
      </c>
      <c r="G1017" s="20">
        <v>0</v>
      </c>
      <c r="H1017" s="20">
        <v>0.97</v>
      </c>
      <c r="I1017" s="20">
        <v>0.36</v>
      </c>
      <c r="J1017" s="20">
        <v>0.17</v>
      </c>
      <c r="K1017" s="20">
        <v>1.9538</v>
      </c>
      <c r="L1017" s="17"/>
      <c r="M1017" s="17"/>
      <c r="N1017" s="17"/>
      <c r="O1017" s="17"/>
      <c r="P1017" s="17"/>
      <c r="Q1017" s="17"/>
      <c r="R1017" s="17"/>
      <c r="S1017" s="18"/>
      <c r="T1017" s="190"/>
    </row>
    <row r="1018" spans="1:20" ht="13.8" hidden="1" customHeight="1">
      <c r="A1018" s="58"/>
      <c r="B1018" s="191" t="s">
        <v>206</v>
      </c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191"/>
      <c r="T1018" s="190"/>
    </row>
    <row r="1019" spans="1:20" ht="14.4">
      <c r="A1019" s="11"/>
    </row>
  </sheetData>
  <autoFilter ref="B11:K1018" xr:uid="{AA2D1A7D-E862-4467-A313-14FBF4152942}">
    <filterColumn colId="3">
      <filters>
        <filter val="商梅1  (菜鸟收货站(1))"/>
      </filters>
    </filterColumn>
  </autoFilter>
  <mergeCells count="9">
    <mergeCell ref="T5:T1018"/>
    <mergeCell ref="B4:S4"/>
    <mergeCell ref="B7:S7"/>
    <mergeCell ref="B8:S8"/>
    <mergeCell ref="B9:S9"/>
    <mergeCell ref="B1018:S1018"/>
    <mergeCell ref="B10:S10"/>
    <mergeCell ref="B5:M5"/>
    <mergeCell ref="C6:K6"/>
  </mergeCells>
  <phoneticPr fontId="6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64" r:id="rId4" name="Control 16">
          <controlPr defaultSize="0" r:id="rId5">
            <anchor moveWithCells="1">
              <from>
                <xdr:col>12</xdr:col>
                <xdr:colOff>0</xdr:colOff>
                <xdr:row>5</xdr:row>
                <xdr:rowOff>0</xdr:rowOff>
              </from>
              <to>
                <xdr:col>13</xdr:col>
                <xdr:colOff>510540</xdr:colOff>
                <xdr:row>6</xdr:row>
                <xdr:rowOff>53340</xdr:rowOff>
              </to>
            </anchor>
          </controlPr>
        </control>
      </mc:Choice>
      <mc:Fallback>
        <control shapeId="2064" r:id="rId4" name="Control 16"/>
      </mc:Fallback>
    </mc:AlternateContent>
    <mc:AlternateContent xmlns:mc="http://schemas.openxmlformats.org/markup-compatibility/2006">
      <mc:Choice Requires="x14">
        <control shapeId="2063" r:id="rId6" name="Control 15">
          <controlPr defaultSize="0" r:id="rId7">
            <anchor moveWithCells="1">
              <from>
                <xdr:col>11</xdr:col>
                <xdr:colOff>0</xdr:colOff>
                <xdr:row>5</xdr:row>
                <xdr:rowOff>0</xdr:rowOff>
              </from>
              <to>
                <xdr:col>12</xdr:col>
                <xdr:colOff>373380</xdr:colOff>
                <xdr:row>6</xdr:row>
                <xdr:rowOff>53340</xdr:rowOff>
              </to>
            </anchor>
          </controlPr>
        </control>
      </mc:Choice>
      <mc:Fallback>
        <control shapeId="2063" r:id="rId6" name="Control 15"/>
      </mc:Fallback>
    </mc:AlternateContent>
    <mc:AlternateContent xmlns:mc="http://schemas.openxmlformats.org/markup-compatibility/2006">
      <mc:Choice Requires="x14">
        <control shapeId="2061" r:id="rId8" name="Control 13">
          <controlPr defaultSize="0" r:id="rId9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3</xdr:col>
                <xdr:colOff>373380</xdr:colOff>
                <xdr:row>6</xdr:row>
                <xdr:rowOff>53340</xdr:rowOff>
              </to>
            </anchor>
          </controlPr>
        </control>
      </mc:Choice>
      <mc:Fallback>
        <control shapeId="2061" r:id="rId8" name="Control 13"/>
      </mc:Fallback>
    </mc:AlternateContent>
    <mc:AlternateContent xmlns:mc="http://schemas.openxmlformats.org/markup-compatibility/2006">
      <mc:Choice Requires="x14">
        <control shapeId="2059" r:id="rId10" name="Control 11">
          <controlPr defaultSize="0" r:id="rId11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2</xdr:col>
                <xdr:colOff>99060</xdr:colOff>
                <xdr:row>6</xdr:row>
                <xdr:rowOff>53340</xdr:rowOff>
              </to>
            </anchor>
          </controlPr>
        </control>
      </mc:Choice>
      <mc:Fallback>
        <control shapeId="2059" r:id="rId10" name="Control 11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6C5F6-464A-49E3-8E0D-3822DEAD70B1}">
  <sheetPr codeName="Sheet3" filterMode="1"/>
  <dimension ref="A1:R2425"/>
  <sheetViews>
    <sheetView topLeftCell="A115" workbookViewId="0">
      <selection activeCell="F124" sqref="F124"/>
    </sheetView>
  </sheetViews>
  <sheetFormatPr defaultRowHeight="13.8"/>
  <cols>
    <col min="1" max="1" width="9.6640625" style="85" bestFit="1" customWidth="1"/>
  </cols>
  <sheetData>
    <row r="1" spans="1:18">
      <c r="A1" s="83"/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25"/>
    </row>
    <row r="2" spans="1:18" ht="14.4" thickBot="1">
      <c r="A2" s="83"/>
      <c r="B2" s="185" t="s">
        <v>215</v>
      </c>
      <c r="C2" s="185"/>
      <c r="D2" s="185"/>
      <c r="E2" s="185"/>
      <c r="R2" s="192"/>
    </row>
    <row r="3" spans="1:18">
      <c r="A3" s="83"/>
      <c r="B3" s="193"/>
      <c r="C3" s="193"/>
      <c r="D3" s="193"/>
      <c r="E3" s="193"/>
      <c r="F3" s="193"/>
      <c r="G3" s="193"/>
      <c r="H3" s="193"/>
      <c r="I3" s="193"/>
      <c r="J3" s="193"/>
      <c r="K3" s="193"/>
      <c r="L3" s="193"/>
      <c r="M3" s="193"/>
      <c r="N3" s="193"/>
      <c r="O3" s="193"/>
      <c r="P3" s="193"/>
      <c r="Q3" s="193"/>
      <c r="R3" s="192"/>
    </row>
    <row r="4" spans="1:18">
      <c r="A4" s="83"/>
      <c r="B4" s="26"/>
      <c r="R4" s="192"/>
    </row>
    <row r="5" spans="1:18" ht="14.4" thickBot="1">
      <c r="A5" s="83"/>
      <c r="B5" s="194" t="s">
        <v>216</v>
      </c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2"/>
    </row>
    <row r="6" spans="1:18" ht="26.4">
      <c r="A6" s="38" t="s">
        <v>2831</v>
      </c>
      <c r="B6" s="5" t="s">
        <v>217</v>
      </c>
      <c r="C6" s="5" t="s">
        <v>218</v>
      </c>
      <c r="D6" s="5" t="s">
        <v>219</v>
      </c>
      <c r="E6" s="5" t="s">
        <v>4</v>
      </c>
      <c r="F6" s="5" t="s">
        <v>5</v>
      </c>
      <c r="G6" s="39" t="s">
        <v>31</v>
      </c>
      <c r="H6" s="5" t="s">
        <v>220</v>
      </c>
      <c r="I6" s="5" t="s">
        <v>221</v>
      </c>
      <c r="J6" s="5" t="s">
        <v>222</v>
      </c>
      <c r="K6" s="5" t="s">
        <v>223</v>
      </c>
      <c r="L6" s="5" t="s">
        <v>224</v>
      </c>
      <c r="M6" s="5" t="s">
        <v>225</v>
      </c>
      <c r="N6" s="5" t="s">
        <v>226</v>
      </c>
      <c r="O6" s="2"/>
      <c r="P6" s="2"/>
      <c r="Q6" s="2"/>
      <c r="R6" s="192"/>
    </row>
    <row r="7" spans="1:18" ht="26.4" hidden="1">
      <c r="A7" s="28" t="str">
        <f>MID(C7,FIND("(",C7)+1,FIND(")",C7)-1-FIND("(",C7))</f>
        <v>11</v>
      </c>
      <c r="B7" s="3" t="s">
        <v>227</v>
      </c>
      <c r="C7" s="3" t="s">
        <v>228</v>
      </c>
      <c r="D7" s="3">
        <v>1</v>
      </c>
      <c r="E7" s="3" t="s">
        <v>16</v>
      </c>
      <c r="F7" s="3" t="s">
        <v>17</v>
      </c>
      <c r="G7" s="40" t="s">
        <v>229</v>
      </c>
      <c r="H7" s="3" t="s">
        <v>19</v>
      </c>
      <c r="I7" s="4">
        <v>43</v>
      </c>
      <c r="J7" s="4">
        <v>43</v>
      </c>
      <c r="K7" s="4">
        <v>630</v>
      </c>
      <c r="L7" s="7">
        <v>27090</v>
      </c>
      <c r="M7" s="7">
        <v>27090</v>
      </c>
      <c r="N7" s="6">
        <v>1</v>
      </c>
      <c r="O7" s="2"/>
      <c r="P7" s="2"/>
      <c r="Q7" s="2"/>
      <c r="R7" s="192"/>
    </row>
    <row r="8" spans="1:18" ht="26.4" hidden="1">
      <c r="A8" s="28" t="str">
        <f t="shared" ref="A8:A71" si="0">MID(C8,FIND("(",C8)+1,FIND(")",C8)-1-FIND("(",C8))</f>
        <v>16</v>
      </c>
      <c r="B8" s="3" t="s">
        <v>230</v>
      </c>
      <c r="C8" s="3" t="s">
        <v>231</v>
      </c>
      <c r="D8" s="3">
        <v>1</v>
      </c>
      <c r="E8" s="3" t="s">
        <v>16</v>
      </c>
      <c r="F8" s="3" t="s">
        <v>17</v>
      </c>
      <c r="G8" s="40" t="s">
        <v>232</v>
      </c>
      <c r="H8" s="3" t="s">
        <v>19</v>
      </c>
      <c r="I8" s="4">
        <v>37</v>
      </c>
      <c r="J8" s="4">
        <v>37</v>
      </c>
      <c r="K8" s="4">
        <v>630</v>
      </c>
      <c r="L8" s="7">
        <v>23310</v>
      </c>
      <c r="M8" s="7">
        <v>23310</v>
      </c>
      <c r="N8" s="6">
        <v>1</v>
      </c>
      <c r="O8" s="2"/>
      <c r="P8" s="2"/>
      <c r="Q8" s="2"/>
      <c r="R8" s="192"/>
    </row>
    <row r="9" spans="1:18" ht="26.4" hidden="1">
      <c r="A9" s="28" t="str">
        <f t="shared" si="0"/>
        <v>18</v>
      </c>
      <c r="B9" s="3" t="s">
        <v>233</v>
      </c>
      <c r="C9" s="3" t="s">
        <v>234</v>
      </c>
      <c r="D9" s="3">
        <v>1</v>
      </c>
      <c r="E9" s="3" t="s">
        <v>16</v>
      </c>
      <c r="F9" s="3" t="s">
        <v>17</v>
      </c>
      <c r="G9" s="40" t="s">
        <v>235</v>
      </c>
      <c r="H9" s="3" t="s">
        <v>19</v>
      </c>
      <c r="I9" s="4">
        <v>37</v>
      </c>
      <c r="J9" s="4">
        <v>37</v>
      </c>
      <c r="K9" s="4">
        <v>624</v>
      </c>
      <c r="L9" s="7">
        <v>23088</v>
      </c>
      <c r="M9" s="7">
        <v>23088</v>
      </c>
      <c r="N9" s="6">
        <v>1</v>
      </c>
      <c r="O9" s="2"/>
      <c r="P9" s="2"/>
      <c r="Q9" s="2"/>
      <c r="R9" s="192"/>
    </row>
    <row r="10" spans="1:18" ht="26.4" hidden="1">
      <c r="A10" s="28" t="str">
        <f t="shared" si="0"/>
        <v>4</v>
      </c>
      <c r="B10" s="3" t="s">
        <v>236</v>
      </c>
      <c r="C10" s="3" t="s">
        <v>237</v>
      </c>
      <c r="D10" s="3">
        <v>1</v>
      </c>
      <c r="E10" s="3" t="s">
        <v>16</v>
      </c>
      <c r="F10" s="3" t="s">
        <v>17</v>
      </c>
      <c r="G10" s="40" t="s">
        <v>238</v>
      </c>
      <c r="H10" s="3" t="s">
        <v>19</v>
      </c>
      <c r="I10" s="4">
        <v>36</v>
      </c>
      <c r="J10" s="4">
        <v>36</v>
      </c>
      <c r="K10" s="4">
        <v>630</v>
      </c>
      <c r="L10" s="7">
        <v>22680</v>
      </c>
      <c r="M10" s="7">
        <v>22680</v>
      </c>
      <c r="N10" s="6">
        <v>1</v>
      </c>
      <c r="O10" s="2"/>
      <c r="P10" s="2"/>
      <c r="Q10" s="2"/>
      <c r="R10" s="192"/>
    </row>
    <row r="11" spans="1:18" ht="26.4" hidden="1">
      <c r="A11" s="28" t="str">
        <f t="shared" si="0"/>
        <v>9</v>
      </c>
      <c r="B11" s="3" t="s">
        <v>239</v>
      </c>
      <c r="C11" s="3" t="s">
        <v>240</v>
      </c>
      <c r="D11" s="3">
        <v>1</v>
      </c>
      <c r="E11" s="3" t="s">
        <v>16</v>
      </c>
      <c r="F11" s="3" t="s">
        <v>17</v>
      </c>
      <c r="G11" s="40" t="s">
        <v>241</v>
      </c>
      <c r="H11" s="3" t="s">
        <v>19</v>
      </c>
      <c r="I11" s="4">
        <v>37</v>
      </c>
      <c r="J11" s="4">
        <v>37</v>
      </c>
      <c r="K11" s="4">
        <v>629.9</v>
      </c>
      <c r="L11" s="7">
        <v>23273</v>
      </c>
      <c r="M11" s="7">
        <v>23306.3</v>
      </c>
      <c r="N11" s="6">
        <v>1</v>
      </c>
      <c r="O11" s="2"/>
      <c r="P11" s="2"/>
      <c r="Q11" s="2"/>
      <c r="R11" s="192"/>
    </row>
    <row r="12" spans="1:18" ht="26.4" hidden="1">
      <c r="A12" s="28" t="str">
        <f t="shared" si="0"/>
        <v>9</v>
      </c>
      <c r="B12" s="3" t="s">
        <v>242</v>
      </c>
      <c r="C12" s="3" t="s">
        <v>240</v>
      </c>
      <c r="D12" s="3">
        <v>1</v>
      </c>
      <c r="E12" s="3" t="s">
        <v>16</v>
      </c>
      <c r="F12" s="3" t="s">
        <v>17</v>
      </c>
      <c r="G12" s="40" t="s">
        <v>243</v>
      </c>
      <c r="H12" s="3" t="s">
        <v>19</v>
      </c>
      <c r="I12" s="4">
        <v>36</v>
      </c>
      <c r="J12" s="4">
        <v>36</v>
      </c>
      <c r="K12" s="4">
        <v>629.9</v>
      </c>
      <c r="L12" s="7">
        <v>22644</v>
      </c>
      <c r="M12" s="7">
        <v>22676.400000000001</v>
      </c>
      <c r="N12" s="6">
        <v>1</v>
      </c>
      <c r="O12" s="2"/>
      <c r="P12" s="2"/>
      <c r="Q12" s="2"/>
      <c r="R12" s="192"/>
    </row>
    <row r="13" spans="1:18" ht="26.4" hidden="1">
      <c r="A13" s="28" t="str">
        <f t="shared" si="0"/>
        <v>3</v>
      </c>
      <c r="B13" s="3" t="s">
        <v>244</v>
      </c>
      <c r="C13" s="3" t="s">
        <v>245</v>
      </c>
      <c r="D13" s="3">
        <v>1</v>
      </c>
      <c r="E13" s="3" t="s">
        <v>16</v>
      </c>
      <c r="F13" s="3" t="s">
        <v>17</v>
      </c>
      <c r="G13" s="40" t="s">
        <v>246</v>
      </c>
      <c r="H13" s="3" t="s">
        <v>19</v>
      </c>
      <c r="I13" s="4">
        <v>37</v>
      </c>
      <c r="J13" s="4">
        <v>37</v>
      </c>
      <c r="K13" s="4">
        <v>630</v>
      </c>
      <c r="L13" s="7">
        <v>23310</v>
      </c>
      <c r="M13" s="7">
        <v>23310</v>
      </c>
      <c r="N13" s="6">
        <v>1</v>
      </c>
      <c r="O13" s="2"/>
      <c r="P13" s="2"/>
      <c r="Q13" s="2"/>
      <c r="R13" s="192"/>
    </row>
    <row r="14" spans="1:18" ht="26.4" hidden="1">
      <c r="A14" s="28" t="str">
        <f t="shared" si="0"/>
        <v>13</v>
      </c>
      <c r="B14" s="3" t="s">
        <v>247</v>
      </c>
      <c r="C14" s="3" t="s">
        <v>248</v>
      </c>
      <c r="D14" s="3">
        <v>1</v>
      </c>
      <c r="E14" s="3" t="s">
        <v>16</v>
      </c>
      <c r="F14" s="3" t="s">
        <v>17</v>
      </c>
      <c r="G14" s="40" t="s">
        <v>249</v>
      </c>
      <c r="H14" s="3" t="s">
        <v>19</v>
      </c>
      <c r="I14" s="4">
        <v>35</v>
      </c>
      <c r="J14" s="4">
        <v>35</v>
      </c>
      <c r="K14" s="4">
        <v>630</v>
      </c>
      <c r="L14" s="7">
        <v>22050</v>
      </c>
      <c r="M14" s="7">
        <v>22050</v>
      </c>
      <c r="N14" s="6">
        <v>1</v>
      </c>
      <c r="O14" s="2"/>
      <c r="P14" s="2"/>
      <c r="Q14" s="2"/>
      <c r="R14" s="192"/>
    </row>
    <row r="15" spans="1:18" ht="39.6" hidden="1">
      <c r="A15" s="28" t="str">
        <f t="shared" si="0"/>
        <v>23</v>
      </c>
      <c r="B15" s="3" t="s">
        <v>250</v>
      </c>
      <c r="C15" s="3" t="s">
        <v>251</v>
      </c>
      <c r="D15" s="3">
        <v>1</v>
      </c>
      <c r="E15" s="3" t="s">
        <v>16</v>
      </c>
      <c r="F15" s="3" t="s">
        <v>17</v>
      </c>
      <c r="G15" s="40" t="s">
        <v>252</v>
      </c>
      <c r="H15" s="3" t="s">
        <v>19</v>
      </c>
      <c r="I15" s="4">
        <v>29</v>
      </c>
      <c r="J15" s="4">
        <v>29</v>
      </c>
      <c r="K15" s="4">
        <v>630</v>
      </c>
      <c r="L15" s="7">
        <v>18270</v>
      </c>
      <c r="M15" s="7">
        <v>18270</v>
      </c>
      <c r="N15" s="6">
        <v>1</v>
      </c>
      <c r="O15" s="2"/>
      <c r="P15" s="2"/>
      <c r="Q15" s="2"/>
      <c r="R15" s="192"/>
    </row>
    <row r="16" spans="1:18" ht="39.6" hidden="1">
      <c r="A16" s="28" t="str">
        <f t="shared" si="0"/>
        <v>23</v>
      </c>
      <c r="B16" s="3" t="s">
        <v>253</v>
      </c>
      <c r="C16" s="3" t="s">
        <v>251</v>
      </c>
      <c r="D16" s="3">
        <v>1</v>
      </c>
      <c r="E16" s="3" t="s">
        <v>16</v>
      </c>
      <c r="F16" s="3" t="s">
        <v>17</v>
      </c>
      <c r="G16" s="40" t="s">
        <v>254</v>
      </c>
      <c r="H16" s="3" t="s">
        <v>19</v>
      </c>
      <c r="I16" s="4">
        <v>28</v>
      </c>
      <c r="J16" s="4">
        <v>28</v>
      </c>
      <c r="K16" s="4">
        <v>630</v>
      </c>
      <c r="L16" s="7">
        <v>17640</v>
      </c>
      <c r="M16" s="7">
        <v>17640</v>
      </c>
      <c r="N16" s="6">
        <v>1</v>
      </c>
      <c r="O16" s="2"/>
      <c r="P16" s="2"/>
      <c r="Q16" s="2"/>
      <c r="R16" s="192"/>
    </row>
    <row r="17" spans="1:18" ht="39.6" hidden="1">
      <c r="A17" s="28" t="str">
        <f t="shared" si="0"/>
        <v>15</v>
      </c>
      <c r="B17" s="3" t="s">
        <v>255</v>
      </c>
      <c r="C17" s="3" t="s">
        <v>256</v>
      </c>
      <c r="D17" s="3">
        <v>1</v>
      </c>
      <c r="E17" s="3" t="s">
        <v>16</v>
      </c>
      <c r="F17" s="3" t="s">
        <v>17</v>
      </c>
      <c r="G17" s="40" t="s">
        <v>257</v>
      </c>
      <c r="H17" s="3" t="s">
        <v>19</v>
      </c>
      <c r="I17" s="4">
        <v>36</v>
      </c>
      <c r="J17" s="4">
        <v>36</v>
      </c>
      <c r="K17" s="4">
        <v>630</v>
      </c>
      <c r="L17" s="7">
        <v>22680</v>
      </c>
      <c r="M17" s="7">
        <v>22680</v>
      </c>
      <c r="N17" s="6">
        <v>1</v>
      </c>
      <c r="O17" s="2"/>
      <c r="P17" s="2"/>
      <c r="Q17" s="2"/>
      <c r="R17" s="192"/>
    </row>
    <row r="18" spans="1:18" ht="26.4" hidden="1">
      <c r="A18" s="28" t="str">
        <f t="shared" si="0"/>
        <v>22</v>
      </c>
      <c r="B18" s="3" t="s">
        <v>258</v>
      </c>
      <c r="C18" s="3" t="s">
        <v>259</v>
      </c>
      <c r="D18" s="3">
        <v>1</v>
      </c>
      <c r="E18" s="3" t="s">
        <v>16</v>
      </c>
      <c r="F18" s="3" t="s">
        <v>17</v>
      </c>
      <c r="G18" s="40" t="s">
        <v>2844</v>
      </c>
      <c r="H18" s="3" t="s">
        <v>19</v>
      </c>
      <c r="I18" s="4">
        <v>31</v>
      </c>
      <c r="J18" s="4">
        <v>31</v>
      </c>
      <c r="K18" s="4">
        <v>630</v>
      </c>
      <c r="L18" s="7">
        <v>19530</v>
      </c>
      <c r="M18" s="7">
        <v>19530</v>
      </c>
      <c r="N18" s="6">
        <v>1</v>
      </c>
      <c r="O18" s="2"/>
      <c r="P18" s="2"/>
      <c r="Q18" s="2"/>
      <c r="R18" s="192"/>
    </row>
    <row r="19" spans="1:18" ht="26.4" hidden="1">
      <c r="A19" s="28" t="str">
        <f t="shared" si="0"/>
        <v>8</v>
      </c>
      <c r="B19" s="3" t="s">
        <v>260</v>
      </c>
      <c r="C19" s="3" t="s">
        <v>261</v>
      </c>
      <c r="D19" s="3">
        <v>1</v>
      </c>
      <c r="E19" s="3" t="s">
        <v>16</v>
      </c>
      <c r="F19" s="3" t="s">
        <v>17</v>
      </c>
      <c r="G19" s="40" t="s">
        <v>262</v>
      </c>
      <c r="H19" s="3" t="s">
        <v>19</v>
      </c>
      <c r="I19" s="4">
        <v>32</v>
      </c>
      <c r="J19" s="4">
        <v>32</v>
      </c>
      <c r="K19" s="4">
        <v>630</v>
      </c>
      <c r="L19" s="7">
        <v>20160</v>
      </c>
      <c r="M19" s="7">
        <v>20160</v>
      </c>
      <c r="N19" s="6">
        <v>1</v>
      </c>
      <c r="O19" s="2"/>
      <c r="P19" s="2"/>
      <c r="Q19" s="2"/>
      <c r="R19" s="192"/>
    </row>
    <row r="20" spans="1:18" ht="26.4" hidden="1">
      <c r="A20" s="28" t="str">
        <f t="shared" si="0"/>
        <v>5</v>
      </c>
      <c r="B20" s="3" t="s">
        <v>263</v>
      </c>
      <c r="C20" s="3" t="s">
        <v>264</v>
      </c>
      <c r="D20" s="3">
        <v>1</v>
      </c>
      <c r="E20" s="3" t="s">
        <v>16</v>
      </c>
      <c r="F20" s="3" t="s">
        <v>17</v>
      </c>
      <c r="G20" s="40" t="s">
        <v>265</v>
      </c>
      <c r="H20" s="3" t="s">
        <v>19</v>
      </c>
      <c r="I20" s="4">
        <v>29</v>
      </c>
      <c r="J20" s="4">
        <v>29</v>
      </c>
      <c r="K20" s="4">
        <v>630</v>
      </c>
      <c r="L20" s="7">
        <v>18270</v>
      </c>
      <c r="M20" s="7">
        <v>18270</v>
      </c>
      <c r="N20" s="6">
        <v>1</v>
      </c>
      <c r="O20" s="2"/>
      <c r="P20" s="2"/>
      <c r="Q20" s="2"/>
      <c r="R20" s="192"/>
    </row>
    <row r="21" spans="1:18" ht="39.6" hidden="1">
      <c r="A21" s="28" t="str">
        <f t="shared" si="0"/>
        <v>14</v>
      </c>
      <c r="B21" s="3" t="s">
        <v>266</v>
      </c>
      <c r="C21" s="3" t="s">
        <v>267</v>
      </c>
      <c r="D21" s="3">
        <v>1</v>
      </c>
      <c r="E21" s="3" t="s">
        <v>16</v>
      </c>
      <c r="F21" s="3" t="s">
        <v>17</v>
      </c>
      <c r="G21" s="40" t="s">
        <v>268</v>
      </c>
      <c r="H21" s="3" t="s">
        <v>19</v>
      </c>
      <c r="I21" s="4">
        <v>32</v>
      </c>
      <c r="J21" s="4">
        <v>32</v>
      </c>
      <c r="K21" s="4">
        <v>630</v>
      </c>
      <c r="L21" s="7">
        <v>20160</v>
      </c>
      <c r="M21" s="7">
        <v>20160</v>
      </c>
      <c r="N21" s="6">
        <v>1</v>
      </c>
      <c r="O21" s="2"/>
      <c r="P21" s="2"/>
      <c r="Q21" s="2"/>
      <c r="R21" s="192"/>
    </row>
    <row r="22" spans="1:18" ht="39.6" hidden="1">
      <c r="A22" s="28" t="str">
        <f t="shared" si="0"/>
        <v>14</v>
      </c>
      <c r="B22" s="3" t="s">
        <v>269</v>
      </c>
      <c r="C22" s="3" t="s">
        <v>267</v>
      </c>
      <c r="D22" s="3">
        <v>1</v>
      </c>
      <c r="E22" s="3" t="s">
        <v>16</v>
      </c>
      <c r="F22" s="3" t="s">
        <v>17</v>
      </c>
      <c r="G22" s="40" t="s">
        <v>270</v>
      </c>
      <c r="H22" s="3" t="s">
        <v>19</v>
      </c>
      <c r="I22" s="4">
        <v>32</v>
      </c>
      <c r="J22" s="4">
        <v>32</v>
      </c>
      <c r="K22" s="4">
        <v>630</v>
      </c>
      <c r="L22" s="7">
        <v>20160</v>
      </c>
      <c r="M22" s="7">
        <v>20160</v>
      </c>
      <c r="N22" s="6">
        <v>1</v>
      </c>
      <c r="O22" s="2"/>
      <c r="P22" s="2"/>
      <c r="Q22" s="2"/>
      <c r="R22" s="192"/>
    </row>
    <row r="23" spans="1:18" ht="26.4" hidden="1">
      <c r="A23" s="28" t="str">
        <f t="shared" si="0"/>
        <v>1</v>
      </c>
      <c r="B23" s="3" t="s">
        <v>271</v>
      </c>
      <c r="C23" s="3" t="s">
        <v>272</v>
      </c>
      <c r="D23" s="3">
        <v>1</v>
      </c>
      <c r="E23" s="3" t="s">
        <v>16</v>
      </c>
      <c r="F23" s="3" t="s">
        <v>17</v>
      </c>
      <c r="G23" s="40" t="s">
        <v>273</v>
      </c>
      <c r="H23" s="3" t="s">
        <v>19</v>
      </c>
      <c r="I23" s="4">
        <v>31</v>
      </c>
      <c r="J23" s="4">
        <v>31</v>
      </c>
      <c r="K23" s="4">
        <v>630</v>
      </c>
      <c r="L23" s="7">
        <v>19530</v>
      </c>
      <c r="M23" s="7">
        <v>19530</v>
      </c>
      <c r="N23" s="6">
        <v>1</v>
      </c>
      <c r="O23" s="2"/>
      <c r="P23" s="2"/>
      <c r="Q23" s="2"/>
      <c r="R23" s="192"/>
    </row>
    <row r="24" spans="1:18" ht="26.4" hidden="1">
      <c r="A24" s="28" t="str">
        <f t="shared" si="0"/>
        <v>1</v>
      </c>
      <c r="B24" s="3" t="s">
        <v>274</v>
      </c>
      <c r="C24" s="3" t="s">
        <v>272</v>
      </c>
      <c r="D24" s="3">
        <v>1</v>
      </c>
      <c r="E24" s="3" t="s">
        <v>16</v>
      </c>
      <c r="F24" s="3" t="s">
        <v>17</v>
      </c>
      <c r="G24" s="40" t="s">
        <v>275</v>
      </c>
      <c r="H24" s="3" t="s">
        <v>19</v>
      </c>
      <c r="I24" s="4">
        <v>31</v>
      </c>
      <c r="J24" s="4">
        <v>31</v>
      </c>
      <c r="K24" s="4">
        <v>630</v>
      </c>
      <c r="L24" s="7">
        <v>19530</v>
      </c>
      <c r="M24" s="7">
        <v>19530</v>
      </c>
      <c r="N24" s="6">
        <v>1</v>
      </c>
      <c r="O24" s="2"/>
      <c r="P24" s="2"/>
      <c r="Q24" s="2"/>
      <c r="R24" s="192"/>
    </row>
    <row r="25" spans="1:18" ht="26.4" hidden="1">
      <c r="A25" s="28" t="str">
        <f t="shared" si="0"/>
        <v>1</v>
      </c>
      <c r="B25" s="3" t="s">
        <v>276</v>
      </c>
      <c r="C25" s="3" t="s">
        <v>272</v>
      </c>
      <c r="D25" s="3">
        <v>1</v>
      </c>
      <c r="E25" s="3" t="s">
        <v>16</v>
      </c>
      <c r="F25" s="3" t="s">
        <v>17</v>
      </c>
      <c r="G25" s="40" t="s">
        <v>277</v>
      </c>
      <c r="H25" s="3" t="s">
        <v>19</v>
      </c>
      <c r="I25" s="4">
        <v>41</v>
      </c>
      <c r="J25" s="4">
        <v>41</v>
      </c>
      <c r="K25" s="4">
        <v>630</v>
      </c>
      <c r="L25" s="7">
        <v>25830</v>
      </c>
      <c r="M25" s="7">
        <v>25830</v>
      </c>
      <c r="N25" s="6">
        <v>1</v>
      </c>
      <c r="O25" s="2"/>
      <c r="P25" s="2"/>
      <c r="Q25" s="2"/>
      <c r="R25" s="192"/>
    </row>
    <row r="26" spans="1:18" ht="26.4" hidden="1">
      <c r="A26" s="28" t="str">
        <f t="shared" si="0"/>
        <v>12</v>
      </c>
      <c r="B26" s="3" t="s">
        <v>278</v>
      </c>
      <c r="C26" s="3" t="s">
        <v>279</v>
      </c>
      <c r="D26" s="3">
        <v>1</v>
      </c>
      <c r="E26" s="3" t="s">
        <v>16</v>
      </c>
      <c r="F26" s="3" t="s">
        <v>17</v>
      </c>
      <c r="G26" s="40" t="s">
        <v>280</v>
      </c>
      <c r="H26" s="3" t="s">
        <v>19</v>
      </c>
      <c r="I26" s="4">
        <v>35</v>
      </c>
      <c r="J26" s="4">
        <v>35</v>
      </c>
      <c r="K26" s="4">
        <v>630</v>
      </c>
      <c r="L26" s="7">
        <v>22050</v>
      </c>
      <c r="M26" s="7">
        <v>22050</v>
      </c>
      <c r="N26" s="6">
        <v>1</v>
      </c>
      <c r="O26" s="2"/>
      <c r="P26" s="2"/>
      <c r="Q26" s="2"/>
      <c r="R26" s="192"/>
    </row>
    <row r="27" spans="1:18" ht="26.4" hidden="1">
      <c r="A27" s="28" t="str">
        <f t="shared" si="0"/>
        <v>19</v>
      </c>
      <c r="B27" s="3" t="s">
        <v>281</v>
      </c>
      <c r="C27" s="3" t="s">
        <v>282</v>
      </c>
      <c r="D27" s="3">
        <v>1</v>
      </c>
      <c r="E27" s="3" t="s">
        <v>16</v>
      </c>
      <c r="F27" s="3" t="s">
        <v>17</v>
      </c>
      <c r="G27" s="40" t="s">
        <v>283</v>
      </c>
      <c r="H27" s="3" t="s">
        <v>19</v>
      </c>
      <c r="I27" s="4">
        <v>34</v>
      </c>
      <c r="J27" s="4">
        <v>34</v>
      </c>
      <c r="K27" s="4">
        <v>630</v>
      </c>
      <c r="L27" s="7">
        <v>21420</v>
      </c>
      <c r="M27" s="7">
        <v>21420</v>
      </c>
      <c r="N27" s="6">
        <v>1</v>
      </c>
      <c r="O27" s="2"/>
      <c r="P27" s="2"/>
      <c r="Q27" s="2"/>
      <c r="R27" s="192"/>
    </row>
    <row r="28" spans="1:18" ht="26.4" hidden="1">
      <c r="A28" s="28" t="str">
        <f t="shared" si="0"/>
        <v>2</v>
      </c>
      <c r="B28" s="3" t="s">
        <v>284</v>
      </c>
      <c r="C28" s="3" t="s">
        <v>285</v>
      </c>
      <c r="D28" s="3">
        <v>1</v>
      </c>
      <c r="E28" s="3" t="s">
        <v>16</v>
      </c>
      <c r="F28" s="3" t="s">
        <v>17</v>
      </c>
      <c r="G28" s="40" t="s">
        <v>286</v>
      </c>
      <c r="H28" s="3" t="s">
        <v>19</v>
      </c>
      <c r="I28" s="4">
        <v>41</v>
      </c>
      <c r="J28" s="4">
        <v>41</v>
      </c>
      <c r="K28" s="4">
        <v>630</v>
      </c>
      <c r="L28" s="7">
        <v>25830</v>
      </c>
      <c r="M28" s="7">
        <v>25830</v>
      </c>
      <c r="N28" s="6">
        <v>1</v>
      </c>
      <c r="O28" s="2"/>
      <c r="P28" s="2"/>
      <c r="Q28" s="2"/>
      <c r="R28" s="192"/>
    </row>
    <row r="29" spans="1:18" ht="26.4" hidden="1">
      <c r="A29" s="28" t="str">
        <f t="shared" si="0"/>
        <v>2</v>
      </c>
      <c r="B29" s="3" t="s">
        <v>287</v>
      </c>
      <c r="C29" s="3" t="s">
        <v>285</v>
      </c>
      <c r="D29" s="3">
        <v>1</v>
      </c>
      <c r="E29" s="3" t="s">
        <v>16</v>
      </c>
      <c r="F29" s="3" t="s">
        <v>17</v>
      </c>
      <c r="G29" s="40" t="s">
        <v>288</v>
      </c>
      <c r="H29" s="3" t="s">
        <v>19</v>
      </c>
      <c r="I29" s="4">
        <v>22</v>
      </c>
      <c r="J29" s="4">
        <v>22</v>
      </c>
      <c r="K29" s="4">
        <v>630</v>
      </c>
      <c r="L29" s="7">
        <v>13860</v>
      </c>
      <c r="M29" s="7">
        <v>13860</v>
      </c>
      <c r="N29" s="6">
        <v>1</v>
      </c>
      <c r="O29" s="2"/>
      <c r="P29" s="2"/>
      <c r="Q29" s="2"/>
      <c r="R29" s="192"/>
    </row>
    <row r="30" spans="1:18" ht="26.4" hidden="1">
      <c r="A30" s="28" t="str">
        <f t="shared" si="0"/>
        <v>21</v>
      </c>
      <c r="B30" s="3" t="s">
        <v>289</v>
      </c>
      <c r="C30" s="3" t="s">
        <v>290</v>
      </c>
      <c r="D30" s="3">
        <v>1</v>
      </c>
      <c r="E30" s="3" t="s">
        <v>16</v>
      </c>
      <c r="F30" s="3" t="s">
        <v>17</v>
      </c>
      <c r="G30" s="40" t="s">
        <v>291</v>
      </c>
      <c r="H30" s="3" t="s">
        <v>19</v>
      </c>
      <c r="I30" s="4">
        <v>40</v>
      </c>
      <c r="J30" s="4">
        <v>40</v>
      </c>
      <c r="K30" s="4">
        <v>630</v>
      </c>
      <c r="L30" s="7">
        <v>25200</v>
      </c>
      <c r="M30" s="7">
        <v>25200</v>
      </c>
      <c r="N30" s="6">
        <v>1</v>
      </c>
      <c r="O30" s="2"/>
      <c r="P30" s="2"/>
      <c r="Q30" s="2"/>
      <c r="R30" s="192"/>
    </row>
    <row r="31" spans="1:18" ht="26.4" hidden="1">
      <c r="A31" s="28" t="str">
        <f t="shared" si="0"/>
        <v>7</v>
      </c>
      <c r="B31" s="3" t="s">
        <v>292</v>
      </c>
      <c r="C31" s="3" t="s">
        <v>293</v>
      </c>
      <c r="D31" s="3">
        <v>1</v>
      </c>
      <c r="E31" s="3" t="s">
        <v>16</v>
      </c>
      <c r="F31" s="3" t="s">
        <v>17</v>
      </c>
      <c r="G31" s="40" t="s">
        <v>294</v>
      </c>
      <c r="H31" s="3" t="s">
        <v>19</v>
      </c>
      <c r="I31" s="4">
        <v>40</v>
      </c>
      <c r="J31" s="4">
        <v>40</v>
      </c>
      <c r="K31" s="4">
        <v>629.99</v>
      </c>
      <c r="L31" s="7">
        <v>25160</v>
      </c>
      <c r="M31" s="7">
        <v>25199.599999999999</v>
      </c>
      <c r="N31" s="6">
        <v>1</v>
      </c>
      <c r="O31" s="2"/>
      <c r="P31" s="2"/>
      <c r="Q31" s="2"/>
      <c r="R31" s="192"/>
    </row>
    <row r="32" spans="1:18" ht="26.4" hidden="1">
      <c r="A32" s="28" t="str">
        <f t="shared" si="0"/>
        <v>7</v>
      </c>
      <c r="B32" s="3" t="s">
        <v>295</v>
      </c>
      <c r="C32" s="3" t="s">
        <v>293</v>
      </c>
      <c r="D32" s="3">
        <v>1</v>
      </c>
      <c r="E32" s="3" t="s">
        <v>16</v>
      </c>
      <c r="F32" s="3" t="s">
        <v>17</v>
      </c>
      <c r="G32" s="40" t="s">
        <v>296</v>
      </c>
      <c r="H32" s="3" t="s">
        <v>19</v>
      </c>
      <c r="I32" s="4">
        <v>36</v>
      </c>
      <c r="J32" s="4">
        <v>36</v>
      </c>
      <c r="K32" s="4">
        <v>629.99</v>
      </c>
      <c r="L32" s="7">
        <v>22644</v>
      </c>
      <c r="M32" s="7">
        <v>22679.64</v>
      </c>
      <c r="N32" s="6">
        <v>1</v>
      </c>
      <c r="O32" s="2"/>
      <c r="P32" s="2"/>
      <c r="Q32" s="2"/>
      <c r="R32" s="192"/>
    </row>
    <row r="33" spans="1:18" ht="26.4" hidden="1">
      <c r="A33" s="28" t="str">
        <f t="shared" si="0"/>
        <v>10</v>
      </c>
      <c r="B33" s="3" t="s">
        <v>297</v>
      </c>
      <c r="C33" s="3" t="s">
        <v>298</v>
      </c>
      <c r="D33" s="3">
        <v>1</v>
      </c>
      <c r="E33" s="3" t="s">
        <v>16</v>
      </c>
      <c r="F33" s="3" t="s">
        <v>17</v>
      </c>
      <c r="G33" s="40" t="s">
        <v>299</v>
      </c>
      <c r="H33" s="3" t="s">
        <v>19</v>
      </c>
      <c r="I33" s="4">
        <v>34</v>
      </c>
      <c r="J33" s="4">
        <v>34</v>
      </c>
      <c r="K33" s="4">
        <v>630</v>
      </c>
      <c r="L33" s="7">
        <v>21420</v>
      </c>
      <c r="M33" s="7">
        <v>21420</v>
      </c>
      <c r="N33" s="6">
        <v>1</v>
      </c>
      <c r="O33" s="2"/>
      <c r="P33" s="2"/>
      <c r="Q33" s="2"/>
      <c r="R33" s="192"/>
    </row>
    <row r="34" spans="1:18" ht="39.6" hidden="1">
      <c r="A34" s="28" t="str">
        <f t="shared" si="0"/>
        <v>6</v>
      </c>
      <c r="B34" s="3" t="s">
        <v>300</v>
      </c>
      <c r="C34" s="3" t="s">
        <v>301</v>
      </c>
      <c r="D34" s="3">
        <v>1</v>
      </c>
      <c r="E34" s="3" t="s">
        <v>16</v>
      </c>
      <c r="F34" s="3" t="s">
        <v>17</v>
      </c>
      <c r="G34" s="40" t="s">
        <v>302</v>
      </c>
      <c r="H34" s="3" t="s">
        <v>19</v>
      </c>
      <c r="I34" s="4">
        <v>33</v>
      </c>
      <c r="J34" s="4">
        <v>33</v>
      </c>
      <c r="K34" s="4">
        <v>630</v>
      </c>
      <c r="L34" s="7">
        <v>20790</v>
      </c>
      <c r="M34" s="7">
        <v>20790</v>
      </c>
      <c r="N34" s="6">
        <v>1</v>
      </c>
      <c r="O34" s="2"/>
      <c r="P34" s="2"/>
      <c r="Q34" s="2"/>
      <c r="R34" s="192"/>
    </row>
    <row r="35" spans="1:18" ht="39.6" hidden="1">
      <c r="A35" s="28" t="str">
        <f t="shared" si="0"/>
        <v>6</v>
      </c>
      <c r="B35" s="3" t="s">
        <v>303</v>
      </c>
      <c r="C35" s="3" t="s">
        <v>301</v>
      </c>
      <c r="D35" s="3">
        <v>1</v>
      </c>
      <c r="E35" s="3" t="s">
        <v>16</v>
      </c>
      <c r="F35" s="3" t="s">
        <v>17</v>
      </c>
      <c r="G35" s="40" t="s">
        <v>304</v>
      </c>
      <c r="H35" s="3" t="s">
        <v>19</v>
      </c>
      <c r="I35" s="4">
        <v>29</v>
      </c>
      <c r="J35" s="4">
        <v>29</v>
      </c>
      <c r="K35" s="4">
        <v>630</v>
      </c>
      <c r="L35" s="7">
        <v>18270</v>
      </c>
      <c r="M35" s="7">
        <v>18270</v>
      </c>
      <c r="N35" s="6">
        <v>1</v>
      </c>
      <c r="O35" s="2"/>
      <c r="P35" s="2"/>
      <c r="Q35" s="2"/>
      <c r="R35" s="192"/>
    </row>
    <row r="36" spans="1:18" ht="39.6" hidden="1">
      <c r="A36" s="28" t="str">
        <f t="shared" si="0"/>
        <v>17</v>
      </c>
      <c r="B36" s="3" t="s">
        <v>305</v>
      </c>
      <c r="C36" s="3" t="s">
        <v>306</v>
      </c>
      <c r="D36" s="3">
        <v>1</v>
      </c>
      <c r="E36" s="3" t="s">
        <v>16</v>
      </c>
      <c r="F36" s="3" t="s">
        <v>17</v>
      </c>
      <c r="G36" s="40" t="s">
        <v>307</v>
      </c>
      <c r="H36" s="3" t="s">
        <v>19</v>
      </c>
      <c r="I36" s="4">
        <v>31</v>
      </c>
      <c r="J36" s="4">
        <v>31</v>
      </c>
      <c r="K36" s="4">
        <v>630</v>
      </c>
      <c r="L36" s="7">
        <v>19530</v>
      </c>
      <c r="M36" s="7">
        <v>19530</v>
      </c>
      <c r="N36" s="6">
        <v>1</v>
      </c>
      <c r="O36" s="2"/>
      <c r="P36" s="2"/>
      <c r="Q36" s="2"/>
      <c r="R36" s="192"/>
    </row>
    <row r="37" spans="1:18" ht="26.4" hidden="1">
      <c r="A37" s="84" t="str">
        <f t="shared" si="0"/>
        <v>16</v>
      </c>
      <c r="B37" s="3" t="s">
        <v>308</v>
      </c>
      <c r="C37" s="3" t="s">
        <v>231</v>
      </c>
      <c r="D37" s="3">
        <v>2</v>
      </c>
      <c r="E37" s="3" t="s">
        <v>16</v>
      </c>
      <c r="F37" s="3" t="s">
        <v>17</v>
      </c>
      <c r="G37" s="40" t="s">
        <v>309</v>
      </c>
      <c r="H37" s="3" t="s">
        <v>21</v>
      </c>
      <c r="I37" s="4">
        <v>19</v>
      </c>
      <c r="J37" s="4">
        <v>19</v>
      </c>
      <c r="K37" s="7">
        <v>1050</v>
      </c>
      <c r="L37" s="7">
        <v>19950</v>
      </c>
      <c r="M37" s="7">
        <v>19950</v>
      </c>
      <c r="N37" s="6">
        <v>1</v>
      </c>
      <c r="O37" s="2"/>
      <c r="P37" s="2"/>
      <c r="Q37" s="2"/>
      <c r="R37" s="192"/>
    </row>
    <row r="38" spans="1:18" ht="26.4" hidden="1">
      <c r="A38" s="84" t="str">
        <f t="shared" si="0"/>
        <v>16</v>
      </c>
      <c r="B38" s="3" t="s">
        <v>310</v>
      </c>
      <c r="C38" s="3" t="s">
        <v>231</v>
      </c>
      <c r="D38" s="3">
        <v>2</v>
      </c>
      <c r="E38" s="3" t="s">
        <v>16</v>
      </c>
      <c r="F38" s="3" t="s">
        <v>17</v>
      </c>
      <c r="G38" s="40" t="s">
        <v>311</v>
      </c>
      <c r="H38" s="3" t="s">
        <v>21</v>
      </c>
      <c r="I38" s="4">
        <v>35</v>
      </c>
      <c r="J38" s="4">
        <v>35</v>
      </c>
      <c r="K38" s="7">
        <v>1050</v>
      </c>
      <c r="L38" s="7">
        <v>36750</v>
      </c>
      <c r="M38" s="7">
        <v>36750</v>
      </c>
      <c r="N38" s="6">
        <v>1</v>
      </c>
      <c r="O38" s="2"/>
      <c r="P38" s="2"/>
      <c r="Q38" s="2"/>
      <c r="R38" s="192"/>
    </row>
    <row r="39" spans="1:18" ht="39.6" hidden="1">
      <c r="A39" s="84" t="str">
        <f t="shared" si="0"/>
        <v>17</v>
      </c>
      <c r="B39" s="3" t="s">
        <v>312</v>
      </c>
      <c r="C39" s="3" t="s">
        <v>306</v>
      </c>
      <c r="D39" s="3">
        <v>2</v>
      </c>
      <c r="E39" s="3" t="s">
        <v>16</v>
      </c>
      <c r="F39" s="3" t="s">
        <v>17</v>
      </c>
      <c r="G39" s="40" t="s">
        <v>313</v>
      </c>
      <c r="H39" s="3" t="s">
        <v>21</v>
      </c>
      <c r="I39" s="4">
        <v>19</v>
      </c>
      <c r="J39" s="4">
        <v>19</v>
      </c>
      <c r="K39" s="7">
        <v>1050</v>
      </c>
      <c r="L39" s="7">
        <v>19950</v>
      </c>
      <c r="M39" s="7">
        <v>19950</v>
      </c>
      <c r="N39" s="6">
        <v>1</v>
      </c>
      <c r="O39" s="2"/>
      <c r="P39" s="2"/>
      <c r="Q39" s="2"/>
      <c r="R39" s="192"/>
    </row>
    <row r="40" spans="1:18" ht="26.4" hidden="1">
      <c r="A40" s="84" t="str">
        <f t="shared" si="0"/>
        <v>18</v>
      </c>
      <c r="B40" s="3" t="s">
        <v>314</v>
      </c>
      <c r="C40" s="3" t="s">
        <v>234</v>
      </c>
      <c r="D40" s="3">
        <v>2</v>
      </c>
      <c r="E40" s="3" t="s">
        <v>16</v>
      </c>
      <c r="F40" s="3" t="s">
        <v>17</v>
      </c>
      <c r="G40" s="40" t="s">
        <v>315</v>
      </c>
      <c r="H40" s="3" t="s">
        <v>21</v>
      </c>
      <c r="I40" s="4">
        <v>30</v>
      </c>
      <c r="J40" s="4">
        <v>30</v>
      </c>
      <c r="K40" s="7">
        <v>1044</v>
      </c>
      <c r="L40" s="7">
        <v>31320</v>
      </c>
      <c r="M40" s="7">
        <v>31320</v>
      </c>
      <c r="N40" s="6">
        <v>1</v>
      </c>
      <c r="O40" s="2"/>
      <c r="P40" s="2"/>
      <c r="Q40" s="2"/>
      <c r="R40" s="192"/>
    </row>
    <row r="41" spans="1:18" ht="39.6" hidden="1">
      <c r="A41" s="84" t="str">
        <f t="shared" si="0"/>
        <v>15</v>
      </c>
      <c r="B41" s="3" t="s">
        <v>316</v>
      </c>
      <c r="C41" s="3" t="s">
        <v>256</v>
      </c>
      <c r="D41" s="3">
        <v>2</v>
      </c>
      <c r="E41" s="3" t="s">
        <v>16</v>
      </c>
      <c r="F41" s="3" t="s">
        <v>17</v>
      </c>
      <c r="G41" s="40" t="s">
        <v>317</v>
      </c>
      <c r="H41" s="3" t="s">
        <v>21</v>
      </c>
      <c r="I41" s="4">
        <v>33</v>
      </c>
      <c r="J41" s="4">
        <v>33</v>
      </c>
      <c r="K41" s="7">
        <v>1050</v>
      </c>
      <c r="L41" s="7">
        <v>34650</v>
      </c>
      <c r="M41" s="7">
        <v>34650</v>
      </c>
      <c r="N41" s="6">
        <v>1</v>
      </c>
      <c r="O41" s="2"/>
      <c r="P41" s="2"/>
      <c r="Q41" s="2"/>
      <c r="R41" s="192"/>
    </row>
    <row r="42" spans="1:18" ht="39.6" hidden="1">
      <c r="A42" s="84" t="str">
        <f t="shared" si="0"/>
        <v>15</v>
      </c>
      <c r="B42" s="3" t="s">
        <v>318</v>
      </c>
      <c r="C42" s="3" t="s">
        <v>256</v>
      </c>
      <c r="D42" s="3">
        <v>2</v>
      </c>
      <c r="E42" s="3" t="s">
        <v>16</v>
      </c>
      <c r="F42" s="3" t="s">
        <v>17</v>
      </c>
      <c r="G42" s="40" t="s">
        <v>319</v>
      </c>
      <c r="H42" s="3" t="s">
        <v>21</v>
      </c>
      <c r="I42" s="4">
        <v>11</v>
      </c>
      <c r="J42" s="4">
        <v>11</v>
      </c>
      <c r="K42" s="7">
        <v>1050</v>
      </c>
      <c r="L42" s="7">
        <v>11550</v>
      </c>
      <c r="M42" s="7">
        <v>11550</v>
      </c>
      <c r="N42" s="6">
        <v>1</v>
      </c>
      <c r="O42" s="2"/>
      <c r="P42" s="2"/>
      <c r="Q42" s="2"/>
      <c r="R42" s="192"/>
    </row>
    <row r="43" spans="1:18" ht="39.6" hidden="1">
      <c r="A43" s="84" t="str">
        <f t="shared" si="0"/>
        <v>23</v>
      </c>
      <c r="B43" s="3" t="s">
        <v>320</v>
      </c>
      <c r="C43" s="3" t="s">
        <v>251</v>
      </c>
      <c r="D43" s="3">
        <v>2</v>
      </c>
      <c r="E43" s="3" t="s">
        <v>16</v>
      </c>
      <c r="F43" s="3" t="s">
        <v>17</v>
      </c>
      <c r="G43" s="40" t="s">
        <v>321</v>
      </c>
      <c r="H43" s="3" t="s">
        <v>21</v>
      </c>
      <c r="I43" s="4">
        <v>18</v>
      </c>
      <c r="J43" s="4">
        <v>18</v>
      </c>
      <c r="K43" s="7">
        <v>1050</v>
      </c>
      <c r="L43" s="7">
        <v>18900</v>
      </c>
      <c r="M43" s="7">
        <v>18900</v>
      </c>
      <c r="N43" s="6">
        <v>1</v>
      </c>
      <c r="O43" s="2"/>
      <c r="P43" s="2"/>
      <c r="Q43" s="2"/>
      <c r="R43" s="192"/>
    </row>
    <row r="44" spans="1:18" ht="26.4" hidden="1">
      <c r="A44" s="84" t="str">
        <f t="shared" si="0"/>
        <v>20</v>
      </c>
      <c r="B44" s="3" t="s">
        <v>322</v>
      </c>
      <c r="C44" s="3" t="s">
        <v>323</v>
      </c>
      <c r="D44" s="3">
        <v>2</v>
      </c>
      <c r="E44" s="3" t="s">
        <v>16</v>
      </c>
      <c r="F44" s="3" t="s">
        <v>17</v>
      </c>
      <c r="G44" s="40" t="s">
        <v>324</v>
      </c>
      <c r="H44" s="3" t="s">
        <v>21</v>
      </c>
      <c r="I44" s="4">
        <v>28</v>
      </c>
      <c r="J44" s="4">
        <v>28</v>
      </c>
      <c r="K44" s="7">
        <v>1050</v>
      </c>
      <c r="L44" s="7">
        <v>29400</v>
      </c>
      <c r="M44" s="7">
        <v>29400</v>
      </c>
      <c r="N44" s="6">
        <v>1</v>
      </c>
      <c r="O44" s="2"/>
      <c r="P44" s="2"/>
      <c r="Q44" s="2"/>
      <c r="R44" s="192"/>
    </row>
    <row r="45" spans="1:18" ht="26.4" hidden="1">
      <c r="A45" s="84" t="str">
        <f t="shared" si="0"/>
        <v>20</v>
      </c>
      <c r="B45" s="3" t="s">
        <v>325</v>
      </c>
      <c r="C45" s="3" t="s">
        <v>323</v>
      </c>
      <c r="D45" s="3">
        <v>2</v>
      </c>
      <c r="E45" s="3" t="s">
        <v>16</v>
      </c>
      <c r="F45" s="3" t="s">
        <v>17</v>
      </c>
      <c r="G45" s="40" t="s">
        <v>326</v>
      </c>
      <c r="H45" s="3" t="s">
        <v>21</v>
      </c>
      <c r="I45" s="4">
        <v>14</v>
      </c>
      <c r="J45" s="4">
        <v>14</v>
      </c>
      <c r="K45" s="7">
        <v>1050</v>
      </c>
      <c r="L45" s="7">
        <v>14700</v>
      </c>
      <c r="M45" s="7">
        <v>14700</v>
      </c>
      <c r="N45" s="6">
        <v>1</v>
      </c>
      <c r="O45" s="2"/>
      <c r="P45" s="2"/>
      <c r="Q45" s="2"/>
      <c r="R45" s="192"/>
    </row>
    <row r="46" spans="1:18" ht="26.4" hidden="1">
      <c r="A46" s="84" t="str">
        <f t="shared" si="0"/>
        <v>9</v>
      </c>
      <c r="B46" s="3" t="s">
        <v>327</v>
      </c>
      <c r="C46" s="3" t="s">
        <v>240</v>
      </c>
      <c r="D46" s="3">
        <v>2</v>
      </c>
      <c r="E46" s="3" t="s">
        <v>16</v>
      </c>
      <c r="F46" s="3" t="s">
        <v>17</v>
      </c>
      <c r="G46" s="40" t="s">
        <v>328</v>
      </c>
      <c r="H46" s="3" t="s">
        <v>21</v>
      </c>
      <c r="I46" s="4">
        <v>18</v>
      </c>
      <c r="J46" s="4">
        <v>18</v>
      </c>
      <c r="K46" s="7">
        <v>1049.9000000000001</v>
      </c>
      <c r="L46" s="7">
        <v>18882</v>
      </c>
      <c r="M46" s="7">
        <v>18898.2</v>
      </c>
      <c r="N46" s="6">
        <v>1</v>
      </c>
      <c r="O46" s="2"/>
      <c r="P46" s="2"/>
      <c r="Q46" s="2"/>
      <c r="R46" s="192"/>
    </row>
    <row r="47" spans="1:18" ht="26.4" hidden="1">
      <c r="A47" s="84" t="str">
        <f t="shared" si="0"/>
        <v>8</v>
      </c>
      <c r="B47" s="3" t="s">
        <v>329</v>
      </c>
      <c r="C47" s="3" t="s">
        <v>261</v>
      </c>
      <c r="D47" s="3">
        <v>2</v>
      </c>
      <c r="E47" s="3" t="s">
        <v>16</v>
      </c>
      <c r="F47" s="3" t="s">
        <v>17</v>
      </c>
      <c r="G47" s="40" t="s">
        <v>330</v>
      </c>
      <c r="H47" s="3" t="s">
        <v>21</v>
      </c>
      <c r="I47" s="4">
        <v>17</v>
      </c>
      <c r="J47" s="4">
        <v>17</v>
      </c>
      <c r="K47" s="7">
        <v>1050</v>
      </c>
      <c r="L47" s="7">
        <v>17850</v>
      </c>
      <c r="M47" s="7">
        <v>17850</v>
      </c>
      <c r="N47" s="6">
        <v>1</v>
      </c>
      <c r="O47" s="2"/>
      <c r="P47" s="2"/>
      <c r="Q47" s="2"/>
      <c r="R47" s="192"/>
    </row>
    <row r="48" spans="1:18" ht="26.4" hidden="1">
      <c r="A48" s="84" t="str">
        <f t="shared" si="0"/>
        <v>8</v>
      </c>
      <c r="B48" s="3" t="s">
        <v>331</v>
      </c>
      <c r="C48" s="3" t="s">
        <v>261</v>
      </c>
      <c r="D48" s="3">
        <v>2</v>
      </c>
      <c r="E48" s="3" t="s">
        <v>16</v>
      </c>
      <c r="F48" s="3" t="s">
        <v>17</v>
      </c>
      <c r="G48" s="40" t="s">
        <v>332</v>
      </c>
      <c r="H48" s="3" t="s">
        <v>21</v>
      </c>
      <c r="I48" s="4">
        <v>29</v>
      </c>
      <c r="J48" s="4">
        <v>29</v>
      </c>
      <c r="K48" s="7">
        <v>1050</v>
      </c>
      <c r="L48" s="7">
        <v>30450</v>
      </c>
      <c r="M48" s="7">
        <v>30450</v>
      </c>
      <c r="N48" s="6">
        <v>1</v>
      </c>
      <c r="O48" s="2"/>
      <c r="P48" s="2"/>
      <c r="Q48" s="2"/>
      <c r="R48" s="192"/>
    </row>
    <row r="49" spans="1:18" ht="26.4" hidden="1">
      <c r="A49" s="84" t="str">
        <f t="shared" si="0"/>
        <v>4</v>
      </c>
      <c r="B49" s="3" t="s">
        <v>333</v>
      </c>
      <c r="C49" s="3" t="s">
        <v>237</v>
      </c>
      <c r="D49" s="3">
        <v>2</v>
      </c>
      <c r="E49" s="3" t="s">
        <v>16</v>
      </c>
      <c r="F49" s="3" t="s">
        <v>17</v>
      </c>
      <c r="G49" s="40" t="s">
        <v>334</v>
      </c>
      <c r="H49" s="3" t="s">
        <v>21</v>
      </c>
      <c r="I49" s="4">
        <v>29</v>
      </c>
      <c r="J49" s="4">
        <v>29</v>
      </c>
      <c r="K49" s="7">
        <v>1050</v>
      </c>
      <c r="L49" s="7">
        <v>30450</v>
      </c>
      <c r="M49" s="7">
        <v>30450</v>
      </c>
      <c r="N49" s="6">
        <v>1</v>
      </c>
      <c r="O49" s="2"/>
      <c r="P49" s="2"/>
      <c r="Q49" s="2"/>
      <c r="R49" s="192"/>
    </row>
    <row r="50" spans="1:18" ht="26.4" hidden="1">
      <c r="A50" s="84" t="str">
        <f t="shared" si="0"/>
        <v>4</v>
      </c>
      <c r="B50" s="3" t="s">
        <v>335</v>
      </c>
      <c r="C50" s="3" t="s">
        <v>237</v>
      </c>
      <c r="D50" s="3">
        <v>2</v>
      </c>
      <c r="E50" s="3" t="s">
        <v>16</v>
      </c>
      <c r="F50" s="3" t="s">
        <v>17</v>
      </c>
      <c r="G50" s="40" t="s">
        <v>336</v>
      </c>
      <c r="H50" s="3" t="s">
        <v>21</v>
      </c>
      <c r="I50" s="4">
        <v>17</v>
      </c>
      <c r="J50" s="4">
        <v>17</v>
      </c>
      <c r="K50" s="7">
        <v>1050</v>
      </c>
      <c r="L50" s="7">
        <v>17850</v>
      </c>
      <c r="M50" s="7">
        <v>17850</v>
      </c>
      <c r="N50" s="6">
        <v>1</v>
      </c>
      <c r="O50" s="2"/>
      <c r="P50" s="2"/>
      <c r="Q50" s="2"/>
      <c r="R50" s="192"/>
    </row>
    <row r="51" spans="1:18" ht="26.4" hidden="1">
      <c r="A51" s="84" t="str">
        <f t="shared" si="0"/>
        <v>13</v>
      </c>
      <c r="B51" s="3" t="s">
        <v>337</v>
      </c>
      <c r="C51" s="3" t="s">
        <v>248</v>
      </c>
      <c r="D51" s="3">
        <v>2</v>
      </c>
      <c r="E51" s="3" t="s">
        <v>16</v>
      </c>
      <c r="F51" s="3" t="s">
        <v>17</v>
      </c>
      <c r="G51" s="40" t="s">
        <v>338</v>
      </c>
      <c r="H51" s="3" t="s">
        <v>21</v>
      </c>
      <c r="I51" s="4">
        <v>20</v>
      </c>
      <c r="J51" s="4">
        <v>20</v>
      </c>
      <c r="K51" s="7">
        <v>1050</v>
      </c>
      <c r="L51" s="7">
        <v>21000</v>
      </c>
      <c r="M51" s="7">
        <v>21000</v>
      </c>
      <c r="N51" s="6">
        <v>1</v>
      </c>
      <c r="O51" s="2"/>
      <c r="P51" s="2"/>
      <c r="Q51" s="2"/>
      <c r="R51" s="192"/>
    </row>
    <row r="52" spans="1:18" ht="26.4" hidden="1">
      <c r="A52" s="84" t="str">
        <f t="shared" si="0"/>
        <v>1</v>
      </c>
      <c r="B52" s="3" t="s">
        <v>339</v>
      </c>
      <c r="C52" s="3" t="s">
        <v>272</v>
      </c>
      <c r="D52" s="3">
        <v>2</v>
      </c>
      <c r="E52" s="3" t="s">
        <v>16</v>
      </c>
      <c r="F52" s="3" t="s">
        <v>17</v>
      </c>
      <c r="G52" s="40" t="s">
        <v>340</v>
      </c>
      <c r="H52" s="3" t="s">
        <v>21</v>
      </c>
      <c r="I52" s="4">
        <v>17</v>
      </c>
      <c r="J52" s="4">
        <v>17</v>
      </c>
      <c r="K52" s="7">
        <v>1050</v>
      </c>
      <c r="L52" s="7">
        <v>17850</v>
      </c>
      <c r="M52" s="7">
        <v>17850</v>
      </c>
      <c r="N52" s="6">
        <v>1</v>
      </c>
      <c r="O52" s="2"/>
      <c r="P52" s="2"/>
      <c r="Q52" s="2"/>
      <c r="R52" s="192"/>
    </row>
    <row r="53" spans="1:18" ht="26.4" hidden="1">
      <c r="A53" s="84" t="str">
        <f t="shared" si="0"/>
        <v>21</v>
      </c>
      <c r="B53" s="3" t="s">
        <v>341</v>
      </c>
      <c r="C53" s="3" t="s">
        <v>290</v>
      </c>
      <c r="D53" s="3">
        <v>2</v>
      </c>
      <c r="E53" s="3" t="s">
        <v>16</v>
      </c>
      <c r="F53" s="3" t="s">
        <v>17</v>
      </c>
      <c r="G53" s="40" t="s">
        <v>342</v>
      </c>
      <c r="H53" s="3" t="s">
        <v>21</v>
      </c>
      <c r="I53" s="4">
        <v>24</v>
      </c>
      <c r="J53" s="4">
        <v>24</v>
      </c>
      <c r="K53" s="7">
        <v>1000</v>
      </c>
      <c r="L53" s="7">
        <v>24000</v>
      </c>
      <c r="M53" s="7">
        <v>24000</v>
      </c>
      <c r="N53" s="6">
        <v>1</v>
      </c>
      <c r="O53" s="2"/>
      <c r="P53" s="2"/>
      <c r="Q53" s="2"/>
      <c r="R53" s="192"/>
    </row>
    <row r="54" spans="1:18" ht="26.4" hidden="1">
      <c r="A54" s="84" t="str">
        <f t="shared" si="0"/>
        <v>21</v>
      </c>
      <c r="B54" s="3" t="s">
        <v>343</v>
      </c>
      <c r="C54" s="3" t="s">
        <v>290</v>
      </c>
      <c r="D54" s="3">
        <v>2</v>
      </c>
      <c r="E54" s="3" t="s">
        <v>16</v>
      </c>
      <c r="F54" s="3" t="s">
        <v>17</v>
      </c>
      <c r="G54" s="40" t="s">
        <v>2845</v>
      </c>
      <c r="H54" s="3" t="s">
        <v>21</v>
      </c>
      <c r="I54" s="4">
        <v>29</v>
      </c>
      <c r="J54" s="4">
        <v>29</v>
      </c>
      <c r="K54" s="7">
        <v>1050</v>
      </c>
      <c r="L54" s="7">
        <v>30450</v>
      </c>
      <c r="M54" s="7">
        <v>30450</v>
      </c>
      <c r="N54" s="6">
        <v>1</v>
      </c>
      <c r="O54" s="2"/>
      <c r="P54" s="2"/>
      <c r="Q54" s="2"/>
      <c r="R54" s="192"/>
    </row>
    <row r="55" spans="1:18" ht="39.6" hidden="1">
      <c r="A55" s="84" t="str">
        <f t="shared" si="0"/>
        <v>6</v>
      </c>
      <c r="B55" s="3" t="s">
        <v>344</v>
      </c>
      <c r="C55" s="3" t="s">
        <v>301</v>
      </c>
      <c r="D55" s="3">
        <v>2</v>
      </c>
      <c r="E55" s="3" t="s">
        <v>16</v>
      </c>
      <c r="F55" s="3" t="s">
        <v>17</v>
      </c>
      <c r="G55" s="40" t="s">
        <v>345</v>
      </c>
      <c r="H55" s="3" t="s">
        <v>21</v>
      </c>
      <c r="I55" s="4">
        <v>29</v>
      </c>
      <c r="J55" s="4">
        <v>29</v>
      </c>
      <c r="K55" s="7">
        <v>1050</v>
      </c>
      <c r="L55" s="7">
        <v>30450</v>
      </c>
      <c r="M55" s="7">
        <v>30450</v>
      </c>
      <c r="N55" s="6">
        <v>1</v>
      </c>
      <c r="O55" s="2"/>
      <c r="P55" s="2"/>
      <c r="Q55" s="2"/>
      <c r="R55" s="192"/>
    </row>
    <row r="56" spans="1:18" ht="39.6" hidden="1">
      <c r="A56" s="84" t="str">
        <f t="shared" si="0"/>
        <v>6</v>
      </c>
      <c r="B56" s="3" t="s">
        <v>346</v>
      </c>
      <c r="C56" s="3" t="s">
        <v>301</v>
      </c>
      <c r="D56" s="3">
        <v>2</v>
      </c>
      <c r="E56" s="3" t="s">
        <v>16</v>
      </c>
      <c r="F56" s="3" t="s">
        <v>17</v>
      </c>
      <c r="G56" s="40" t="s">
        <v>347</v>
      </c>
      <c r="H56" s="3" t="s">
        <v>21</v>
      </c>
      <c r="I56" s="4">
        <v>19</v>
      </c>
      <c r="J56" s="4">
        <v>19</v>
      </c>
      <c r="K56" s="7">
        <v>1050</v>
      </c>
      <c r="L56" s="7">
        <v>19950</v>
      </c>
      <c r="M56" s="7">
        <v>19950</v>
      </c>
      <c r="N56" s="6">
        <v>1</v>
      </c>
      <c r="O56" s="2"/>
      <c r="P56" s="2"/>
      <c r="Q56" s="2"/>
      <c r="R56" s="192"/>
    </row>
    <row r="57" spans="1:18" ht="39.6" hidden="1">
      <c r="A57" s="84" t="str">
        <f t="shared" si="0"/>
        <v>14</v>
      </c>
      <c r="B57" s="3" t="s">
        <v>348</v>
      </c>
      <c r="C57" s="3" t="s">
        <v>267</v>
      </c>
      <c r="D57" s="3">
        <v>2</v>
      </c>
      <c r="E57" s="3" t="s">
        <v>16</v>
      </c>
      <c r="F57" s="3" t="s">
        <v>17</v>
      </c>
      <c r="G57" s="40" t="s">
        <v>349</v>
      </c>
      <c r="H57" s="3" t="s">
        <v>21</v>
      </c>
      <c r="I57" s="4">
        <v>18</v>
      </c>
      <c r="J57" s="4">
        <v>18</v>
      </c>
      <c r="K57" s="7">
        <v>1050</v>
      </c>
      <c r="L57" s="7">
        <v>18900</v>
      </c>
      <c r="M57" s="7">
        <v>18900</v>
      </c>
      <c r="N57" s="6">
        <v>1</v>
      </c>
      <c r="O57" s="2"/>
      <c r="P57" s="2"/>
      <c r="Q57" s="2"/>
      <c r="R57" s="192"/>
    </row>
    <row r="58" spans="1:18" ht="26.4" hidden="1">
      <c r="A58" s="84" t="str">
        <f t="shared" si="0"/>
        <v>11</v>
      </c>
      <c r="B58" s="3" t="s">
        <v>350</v>
      </c>
      <c r="C58" s="3" t="s">
        <v>228</v>
      </c>
      <c r="D58" s="3">
        <v>2</v>
      </c>
      <c r="E58" s="3" t="s">
        <v>16</v>
      </c>
      <c r="F58" s="3" t="s">
        <v>17</v>
      </c>
      <c r="G58" s="40" t="s">
        <v>351</v>
      </c>
      <c r="H58" s="3" t="s">
        <v>21</v>
      </c>
      <c r="I58" s="4">
        <v>16</v>
      </c>
      <c r="J58" s="4">
        <v>16</v>
      </c>
      <c r="K58" s="7">
        <v>1050</v>
      </c>
      <c r="L58" s="7">
        <v>16800</v>
      </c>
      <c r="M58" s="7">
        <v>16800</v>
      </c>
      <c r="N58" s="6">
        <v>1</v>
      </c>
      <c r="O58" s="2"/>
      <c r="P58" s="2"/>
      <c r="Q58" s="2"/>
      <c r="R58" s="192"/>
    </row>
    <row r="59" spans="1:18" ht="26.4" hidden="1">
      <c r="A59" s="84" t="str">
        <f t="shared" si="0"/>
        <v>11</v>
      </c>
      <c r="B59" s="3" t="s">
        <v>352</v>
      </c>
      <c r="C59" s="3" t="s">
        <v>228</v>
      </c>
      <c r="D59" s="3">
        <v>2</v>
      </c>
      <c r="E59" s="3" t="s">
        <v>16</v>
      </c>
      <c r="F59" s="3" t="s">
        <v>17</v>
      </c>
      <c r="G59" s="40" t="s">
        <v>353</v>
      </c>
      <c r="H59" s="3" t="s">
        <v>21</v>
      </c>
      <c r="I59" s="4">
        <v>32</v>
      </c>
      <c r="J59" s="4">
        <v>32</v>
      </c>
      <c r="K59" s="7">
        <v>1050</v>
      </c>
      <c r="L59" s="7">
        <v>33600</v>
      </c>
      <c r="M59" s="7">
        <v>33600</v>
      </c>
      <c r="N59" s="6">
        <v>1</v>
      </c>
      <c r="O59" s="2"/>
      <c r="P59" s="2"/>
      <c r="Q59" s="2"/>
      <c r="R59" s="192"/>
    </row>
    <row r="60" spans="1:18" ht="26.4" hidden="1">
      <c r="A60" s="84" t="str">
        <f t="shared" si="0"/>
        <v>22</v>
      </c>
      <c r="B60" s="3" t="s">
        <v>354</v>
      </c>
      <c r="C60" s="3" t="s">
        <v>259</v>
      </c>
      <c r="D60" s="3">
        <v>2</v>
      </c>
      <c r="E60" s="3" t="s">
        <v>16</v>
      </c>
      <c r="F60" s="3" t="s">
        <v>17</v>
      </c>
      <c r="G60" s="40" t="s">
        <v>2846</v>
      </c>
      <c r="H60" s="3" t="s">
        <v>21</v>
      </c>
      <c r="I60" s="4">
        <v>17</v>
      </c>
      <c r="J60" s="4">
        <v>17</v>
      </c>
      <c r="K60" s="7">
        <v>1050</v>
      </c>
      <c r="L60" s="7">
        <v>17850</v>
      </c>
      <c r="M60" s="7">
        <v>17850</v>
      </c>
      <c r="N60" s="6">
        <v>1</v>
      </c>
      <c r="O60" s="2"/>
      <c r="P60" s="2"/>
      <c r="Q60" s="2"/>
      <c r="R60" s="192"/>
    </row>
    <row r="61" spans="1:18" ht="26.4" hidden="1">
      <c r="A61" s="84" t="str">
        <f t="shared" si="0"/>
        <v>22</v>
      </c>
      <c r="B61" s="3" t="s">
        <v>355</v>
      </c>
      <c r="C61" s="3" t="s">
        <v>259</v>
      </c>
      <c r="D61" s="3">
        <v>2</v>
      </c>
      <c r="E61" s="3" t="s">
        <v>16</v>
      </c>
      <c r="F61" s="3" t="s">
        <v>17</v>
      </c>
      <c r="G61" s="40" t="s">
        <v>2847</v>
      </c>
      <c r="H61" s="3" t="s">
        <v>21</v>
      </c>
      <c r="I61" s="4">
        <v>28</v>
      </c>
      <c r="J61" s="4">
        <v>28</v>
      </c>
      <c r="K61" s="7">
        <v>1050</v>
      </c>
      <c r="L61" s="7">
        <v>29400</v>
      </c>
      <c r="M61" s="7">
        <v>29400</v>
      </c>
      <c r="N61" s="6">
        <v>1</v>
      </c>
      <c r="O61" s="2"/>
      <c r="P61" s="2"/>
      <c r="Q61" s="2"/>
      <c r="R61" s="192"/>
    </row>
    <row r="62" spans="1:18" ht="26.4" hidden="1">
      <c r="A62" s="84" t="str">
        <f t="shared" si="0"/>
        <v>22</v>
      </c>
      <c r="B62" s="3" t="s">
        <v>356</v>
      </c>
      <c r="C62" s="3" t="s">
        <v>259</v>
      </c>
      <c r="D62" s="3">
        <v>2</v>
      </c>
      <c r="E62" s="3" t="s">
        <v>16</v>
      </c>
      <c r="F62" s="3" t="s">
        <v>17</v>
      </c>
      <c r="G62" s="40" t="s">
        <v>2848</v>
      </c>
      <c r="H62" s="3" t="s">
        <v>21</v>
      </c>
      <c r="I62" s="4">
        <v>28</v>
      </c>
      <c r="J62" s="4">
        <v>28</v>
      </c>
      <c r="K62" s="7">
        <v>1050</v>
      </c>
      <c r="L62" s="7">
        <v>29400</v>
      </c>
      <c r="M62" s="7">
        <v>29400</v>
      </c>
      <c r="N62" s="6">
        <v>1</v>
      </c>
      <c r="O62" s="2"/>
      <c r="P62" s="2"/>
      <c r="Q62" s="2"/>
      <c r="R62" s="192"/>
    </row>
    <row r="63" spans="1:18" ht="26.4" hidden="1">
      <c r="A63" s="84" t="str">
        <f t="shared" si="0"/>
        <v>12</v>
      </c>
      <c r="B63" s="3" t="s">
        <v>357</v>
      </c>
      <c r="C63" s="3" t="s">
        <v>279</v>
      </c>
      <c r="D63" s="3">
        <v>2</v>
      </c>
      <c r="E63" s="3" t="s">
        <v>16</v>
      </c>
      <c r="F63" s="3" t="s">
        <v>17</v>
      </c>
      <c r="G63" s="40" t="s">
        <v>358</v>
      </c>
      <c r="H63" s="3" t="s">
        <v>21</v>
      </c>
      <c r="I63" s="4">
        <v>19</v>
      </c>
      <c r="J63" s="4">
        <v>19</v>
      </c>
      <c r="K63" s="7">
        <v>1050</v>
      </c>
      <c r="L63" s="7">
        <v>19950</v>
      </c>
      <c r="M63" s="7">
        <v>19950</v>
      </c>
      <c r="N63" s="6">
        <v>1</v>
      </c>
      <c r="O63" s="2"/>
      <c r="P63" s="2"/>
      <c r="Q63" s="2"/>
      <c r="R63" s="192"/>
    </row>
    <row r="64" spans="1:18" ht="26.4" hidden="1">
      <c r="A64" s="84" t="str">
        <f t="shared" si="0"/>
        <v>5</v>
      </c>
      <c r="B64" s="3" t="s">
        <v>359</v>
      </c>
      <c r="C64" s="3" t="s">
        <v>264</v>
      </c>
      <c r="D64" s="3">
        <v>2</v>
      </c>
      <c r="E64" s="3" t="s">
        <v>16</v>
      </c>
      <c r="F64" s="3" t="s">
        <v>17</v>
      </c>
      <c r="G64" s="40" t="s">
        <v>360</v>
      </c>
      <c r="H64" s="3" t="s">
        <v>21</v>
      </c>
      <c r="I64" s="4">
        <v>21</v>
      </c>
      <c r="J64" s="4">
        <v>21</v>
      </c>
      <c r="K64" s="7">
        <v>1050</v>
      </c>
      <c r="L64" s="7">
        <v>22050</v>
      </c>
      <c r="M64" s="7">
        <v>22050</v>
      </c>
      <c r="N64" s="6">
        <v>1</v>
      </c>
      <c r="O64" s="2"/>
      <c r="P64" s="2"/>
      <c r="Q64" s="2"/>
      <c r="R64" s="192"/>
    </row>
    <row r="65" spans="1:18" ht="26.4" hidden="1">
      <c r="A65" s="84" t="str">
        <f t="shared" si="0"/>
        <v>5</v>
      </c>
      <c r="B65" s="3" t="s">
        <v>361</v>
      </c>
      <c r="C65" s="3" t="s">
        <v>264</v>
      </c>
      <c r="D65" s="3">
        <v>2</v>
      </c>
      <c r="E65" s="3" t="s">
        <v>16</v>
      </c>
      <c r="F65" s="3" t="s">
        <v>17</v>
      </c>
      <c r="G65" s="40" t="s">
        <v>362</v>
      </c>
      <c r="H65" s="3" t="s">
        <v>21</v>
      </c>
      <c r="I65" s="4">
        <v>11</v>
      </c>
      <c r="J65" s="4">
        <v>11</v>
      </c>
      <c r="K65" s="7">
        <v>1050</v>
      </c>
      <c r="L65" s="7">
        <v>11550</v>
      </c>
      <c r="M65" s="7">
        <v>11550</v>
      </c>
      <c r="N65" s="6">
        <v>1</v>
      </c>
      <c r="O65" s="2"/>
      <c r="P65" s="2"/>
      <c r="Q65" s="2"/>
      <c r="R65" s="192"/>
    </row>
    <row r="66" spans="1:18" ht="26.4" hidden="1">
      <c r="A66" s="84" t="str">
        <f t="shared" si="0"/>
        <v>7</v>
      </c>
      <c r="B66" s="3" t="s">
        <v>363</v>
      </c>
      <c r="C66" s="3" t="s">
        <v>293</v>
      </c>
      <c r="D66" s="3">
        <v>2</v>
      </c>
      <c r="E66" s="3" t="s">
        <v>16</v>
      </c>
      <c r="F66" s="3" t="s">
        <v>17</v>
      </c>
      <c r="G66" s="40" t="s">
        <v>364</v>
      </c>
      <c r="H66" s="3" t="s">
        <v>21</v>
      </c>
      <c r="I66" s="4">
        <v>22</v>
      </c>
      <c r="J66" s="4">
        <v>22</v>
      </c>
      <c r="K66" s="7">
        <v>1049.99</v>
      </c>
      <c r="L66" s="7">
        <v>23078</v>
      </c>
      <c r="M66" s="7">
        <v>23099.78</v>
      </c>
      <c r="N66" s="6">
        <v>1</v>
      </c>
      <c r="O66" s="2"/>
      <c r="P66" s="2"/>
      <c r="Q66" s="2"/>
      <c r="R66" s="192"/>
    </row>
    <row r="67" spans="1:18" ht="26.4" hidden="1">
      <c r="A67" s="84" t="str">
        <f t="shared" si="0"/>
        <v>2</v>
      </c>
      <c r="B67" s="3" t="s">
        <v>365</v>
      </c>
      <c r="C67" s="3" t="s">
        <v>285</v>
      </c>
      <c r="D67" s="3">
        <v>2</v>
      </c>
      <c r="E67" s="3" t="s">
        <v>16</v>
      </c>
      <c r="F67" s="3" t="s">
        <v>17</v>
      </c>
      <c r="G67" s="40" t="s">
        <v>366</v>
      </c>
      <c r="H67" s="3" t="s">
        <v>21</v>
      </c>
      <c r="I67" s="4">
        <v>14</v>
      </c>
      <c r="J67" s="4">
        <v>14</v>
      </c>
      <c r="K67" s="7">
        <v>1050</v>
      </c>
      <c r="L67" s="7">
        <v>14700</v>
      </c>
      <c r="M67" s="7">
        <v>14700</v>
      </c>
      <c r="N67" s="6">
        <v>1</v>
      </c>
      <c r="O67" s="2"/>
      <c r="P67" s="2"/>
      <c r="Q67" s="2"/>
      <c r="R67" s="192"/>
    </row>
    <row r="68" spans="1:18" ht="26.4" hidden="1">
      <c r="A68" s="84" t="str">
        <f t="shared" si="0"/>
        <v>2</v>
      </c>
      <c r="B68" s="3" t="s">
        <v>367</v>
      </c>
      <c r="C68" s="3" t="s">
        <v>285</v>
      </c>
      <c r="D68" s="3">
        <v>2</v>
      </c>
      <c r="E68" s="3" t="s">
        <v>16</v>
      </c>
      <c r="F68" s="3" t="s">
        <v>17</v>
      </c>
      <c r="G68" s="40" t="s">
        <v>368</v>
      </c>
      <c r="H68" s="3" t="s">
        <v>21</v>
      </c>
      <c r="I68" s="4">
        <v>28</v>
      </c>
      <c r="J68" s="4">
        <v>28</v>
      </c>
      <c r="K68" s="7">
        <v>1050</v>
      </c>
      <c r="L68" s="7">
        <v>29400</v>
      </c>
      <c r="M68" s="7">
        <v>29400</v>
      </c>
      <c r="N68" s="6">
        <v>1</v>
      </c>
      <c r="O68" s="2"/>
      <c r="P68" s="2"/>
      <c r="Q68" s="2"/>
      <c r="R68" s="192"/>
    </row>
    <row r="69" spans="1:18" ht="26.4" hidden="1">
      <c r="A69" s="84" t="str">
        <f t="shared" si="0"/>
        <v>10</v>
      </c>
      <c r="B69" s="3" t="s">
        <v>369</v>
      </c>
      <c r="C69" s="3" t="s">
        <v>298</v>
      </c>
      <c r="D69" s="3">
        <v>2</v>
      </c>
      <c r="E69" s="3" t="s">
        <v>16</v>
      </c>
      <c r="F69" s="3" t="s">
        <v>17</v>
      </c>
      <c r="G69" s="40" t="s">
        <v>370</v>
      </c>
      <c r="H69" s="3" t="s">
        <v>21</v>
      </c>
      <c r="I69" s="4">
        <v>17</v>
      </c>
      <c r="J69" s="4">
        <v>17</v>
      </c>
      <c r="K69" s="7">
        <v>1050</v>
      </c>
      <c r="L69" s="7">
        <v>17850</v>
      </c>
      <c r="M69" s="7">
        <v>17850</v>
      </c>
      <c r="N69" s="6">
        <v>1</v>
      </c>
      <c r="O69" s="2"/>
      <c r="P69" s="2"/>
      <c r="Q69" s="2"/>
      <c r="R69" s="192"/>
    </row>
    <row r="70" spans="1:18" ht="26.4" hidden="1">
      <c r="A70" s="84" t="str">
        <f t="shared" si="0"/>
        <v>19</v>
      </c>
      <c r="B70" s="3" t="s">
        <v>371</v>
      </c>
      <c r="C70" s="3" t="s">
        <v>282</v>
      </c>
      <c r="D70" s="3">
        <v>2</v>
      </c>
      <c r="E70" s="3" t="s">
        <v>16</v>
      </c>
      <c r="F70" s="3" t="s">
        <v>17</v>
      </c>
      <c r="G70" s="40" t="s">
        <v>372</v>
      </c>
      <c r="H70" s="3" t="s">
        <v>21</v>
      </c>
      <c r="I70" s="4">
        <v>17</v>
      </c>
      <c r="J70" s="4">
        <v>17</v>
      </c>
      <c r="K70" s="7">
        <v>1050</v>
      </c>
      <c r="L70" s="7">
        <v>17850</v>
      </c>
      <c r="M70" s="7">
        <v>17850</v>
      </c>
      <c r="N70" s="6">
        <v>1</v>
      </c>
      <c r="O70" s="2"/>
      <c r="P70" s="2"/>
      <c r="Q70" s="2"/>
      <c r="R70" s="192"/>
    </row>
    <row r="71" spans="1:18" ht="26.4" hidden="1">
      <c r="A71" s="84" t="str">
        <f t="shared" si="0"/>
        <v>19</v>
      </c>
      <c r="B71" s="3" t="s">
        <v>373</v>
      </c>
      <c r="C71" s="3" t="s">
        <v>282</v>
      </c>
      <c r="D71" s="3">
        <v>2</v>
      </c>
      <c r="E71" s="3" t="s">
        <v>16</v>
      </c>
      <c r="F71" s="3" t="s">
        <v>17</v>
      </c>
      <c r="G71" s="40" t="s">
        <v>374</v>
      </c>
      <c r="H71" s="3" t="s">
        <v>21</v>
      </c>
      <c r="I71" s="4">
        <v>21</v>
      </c>
      <c r="J71" s="4">
        <v>21</v>
      </c>
      <c r="K71" s="7">
        <v>1050</v>
      </c>
      <c r="L71" s="7">
        <v>22050</v>
      </c>
      <c r="M71" s="7">
        <v>22050</v>
      </c>
      <c r="N71" s="6">
        <v>1</v>
      </c>
      <c r="O71" s="2"/>
      <c r="P71" s="2"/>
      <c r="Q71" s="2"/>
      <c r="R71" s="192"/>
    </row>
    <row r="72" spans="1:18" ht="26.4" hidden="1">
      <c r="A72" s="84" t="str">
        <f t="shared" ref="A72:A135" si="1">MID(C72,FIND("(",C72)+1,FIND(")",C72)-1-FIND("(",C72))</f>
        <v>3</v>
      </c>
      <c r="B72" s="3" t="s">
        <v>375</v>
      </c>
      <c r="C72" s="3" t="s">
        <v>245</v>
      </c>
      <c r="D72" s="3">
        <v>2</v>
      </c>
      <c r="E72" s="3" t="s">
        <v>16</v>
      </c>
      <c r="F72" s="3" t="s">
        <v>17</v>
      </c>
      <c r="G72" s="40" t="s">
        <v>376</v>
      </c>
      <c r="H72" s="3" t="s">
        <v>21</v>
      </c>
      <c r="I72" s="4">
        <v>14</v>
      </c>
      <c r="J72" s="4">
        <v>14</v>
      </c>
      <c r="K72" s="7">
        <v>1050</v>
      </c>
      <c r="L72" s="7">
        <v>14700</v>
      </c>
      <c r="M72" s="7">
        <v>14700</v>
      </c>
      <c r="N72" s="6">
        <v>1</v>
      </c>
      <c r="O72" s="2"/>
      <c r="P72" s="2"/>
      <c r="Q72" s="2"/>
      <c r="R72" s="192"/>
    </row>
    <row r="73" spans="1:18" ht="26.4" hidden="1">
      <c r="A73" s="84" t="str">
        <f t="shared" si="1"/>
        <v>3</v>
      </c>
      <c r="B73" s="3" t="s">
        <v>377</v>
      </c>
      <c r="C73" s="3" t="s">
        <v>245</v>
      </c>
      <c r="D73" s="3">
        <v>2</v>
      </c>
      <c r="E73" s="3" t="s">
        <v>16</v>
      </c>
      <c r="F73" s="3" t="s">
        <v>17</v>
      </c>
      <c r="G73" s="40" t="s">
        <v>378</v>
      </c>
      <c r="H73" s="3" t="s">
        <v>21</v>
      </c>
      <c r="I73" s="4">
        <v>28</v>
      </c>
      <c r="J73" s="4">
        <v>28</v>
      </c>
      <c r="K73" s="7">
        <v>1050</v>
      </c>
      <c r="L73" s="7">
        <v>29400</v>
      </c>
      <c r="M73" s="7">
        <v>29400</v>
      </c>
      <c r="N73" s="6">
        <v>1</v>
      </c>
      <c r="O73" s="2"/>
      <c r="P73" s="2"/>
      <c r="Q73" s="2"/>
      <c r="R73" s="192"/>
    </row>
    <row r="74" spans="1:18" ht="26.4" hidden="1">
      <c r="A74" s="28" t="str">
        <f t="shared" si="1"/>
        <v>9</v>
      </c>
      <c r="B74" s="3" t="s">
        <v>379</v>
      </c>
      <c r="C74" s="3" t="s">
        <v>240</v>
      </c>
      <c r="D74" s="3">
        <v>3</v>
      </c>
      <c r="E74" s="3" t="s">
        <v>16</v>
      </c>
      <c r="F74" s="3" t="s">
        <v>17</v>
      </c>
      <c r="G74" s="40" t="s">
        <v>380</v>
      </c>
      <c r="H74" s="3" t="s">
        <v>18</v>
      </c>
      <c r="I74" s="4">
        <v>27</v>
      </c>
      <c r="J74" s="4">
        <v>27</v>
      </c>
      <c r="K74" s="4">
        <v>379.9</v>
      </c>
      <c r="L74" s="7">
        <v>10233</v>
      </c>
      <c r="M74" s="7">
        <v>10257.299999999999</v>
      </c>
      <c r="N74" s="6">
        <v>1</v>
      </c>
      <c r="O74" s="2"/>
      <c r="P74" s="2"/>
      <c r="Q74" s="2"/>
      <c r="R74" s="192"/>
    </row>
    <row r="75" spans="1:18" ht="26.4" hidden="1">
      <c r="A75" s="28" t="str">
        <f t="shared" si="1"/>
        <v>20</v>
      </c>
      <c r="B75" s="3" t="s">
        <v>381</v>
      </c>
      <c r="C75" s="3" t="s">
        <v>323</v>
      </c>
      <c r="D75" s="3">
        <v>3</v>
      </c>
      <c r="E75" s="3" t="s">
        <v>16</v>
      </c>
      <c r="F75" s="3" t="s">
        <v>17</v>
      </c>
      <c r="G75" s="40" t="s">
        <v>382</v>
      </c>
      <c r="H75" s="3" t="s">
        <v>18</v>
      </c>
      <c r="I75" s="4">
        <v>34</v>
      </c>
      <c r="J75" s="4">
        <v>34</v>
      </c>
      <c r="K75" s="4">
        <v>380</v>
      </c>
      <c r="L75" s="7">
        <v>12920</v>
      </c>
      <c r="M75" s="7">
        <v>12920</v>
      </c>
      <c r="N75" s="6">
        <v>1</v>
      </c>
      <c r="O75" s="2"/>
      <c r="P75" s="2"/>
      <c r="Q75" s="2"/>
      <c r="R75" s="192"/>
    </row>
    <row r="76" spans="1:18" ht="39.6" hidden="1">
      <c r="A76" s="28" t="str">
        <f t="shared" si="1"/>
        <v>17</v>
      </c>
      <c r="B76" s="3" t="s">
        <v>383</v>
      </c>
      <c r="C76" s="3" t="s">
        <v>306</v>
      </c>
      <c r="D76" s="3">
        <v>3</v>
      </c>
      <c r="E76" s="3" t="s">
        <v>16</v>
      </c>
      <c r="F76" s="3" t="s">
        <v>17</v>
      </c>
      <c r="G76" s="40" t="s">
        <v>384</v>
      </c>
      <c r="H76" s="3" t="s">
        <v>18</v>
      </c>
      <c r="I76" s="4">
        <v>38</v>
      </c>
      <c r="J76" s="4">
        <v>38</v>
      </c>
      <c r="K76" s="4">
        <v>380</v>
      </c>
      <c r="L76" s="7">
        <v>14440</v>
      </c>
      <c r="M76" s="7">
        <v>14440</v>
      </c>
      <c r="N76" s="6">
        <v>1</v>
      </c>
      <c r="O76" s="2"/>
      <c r="P76" s="2"/>
      <c r="Q76" s="2"/>
      <c r="R76" s="192"/>
    </row>
    <row r="77" spans="1:18" ht="26.4" hidden="1">
      <c r="A77" s="28" t="str">
        <f t="shared" si="1"/>
        <v>10</v>
      </c>
      <c r="B77" s="3" t="s">
        <v>385</v>
      </c>
      <c r="C77" s="3" t="s">
        <v>298</v>
      </c>
      <c r="D77" s="3">
        <v>3</v>
      </c>
      <c r="E77" s="3" t="s">
        <v>16</v>
      </c>
      <c r="F77" s="3" t="s">
        <v>17</v>
      </c>
      <c r="G77" s="40" t="s">
        <v>386</v>
      </c>
      <c r="H77" s="3" t="s">
        <v>18</v>
      </c>
      <c r="I77" s="4">
        <v>30</v>
      </c>
      <c r="J77" s="4">
        <v>30</v>
      </c>
      <c r="K77" s="4">
        <v>380</v>
      </c>
      <c r="L77" s="7">
        <v>11400</v>
      </c>
      <c r="M77" s="7">
        <v>11400</v>
      </c>
      <c r="N77" s="6">
        <v>1</v>
      </c>
      <c r="O77" s="2"/>
      <c r="P77" s="2"/>
      <c r="Q77" s="2"/>
      <c r="R77" s="192"/>
    </row>
    <row r="78" spans="1:18" ht="26.4" hidden="1">
      <c r="A78" s="28" t="str">
        <f t="shared" si="1"/>
        <v>10</v>
      </c>
      <c r="B78" s="3" t="s">
        <v>387</v>
      </c>
      <c r="C78" s="3" t="s">
        <v>298</v>
      </c>
      <c r="D78" s="3">
        <v>3</v>
      </c>
      <c r="E78" s="3" t="s">
        <v>16</v>
      </c>
      <c r="F78" s="3" t="s">
        <v>17</v>
      </c>
      <c r="G78" s="40" t="s">
        <v>388</v>
      </c>
      <c r="H78" s="3" t="s">
        <v>18</v>
      </c>
      <c r="I78" s="4">
        <v>30</v>
      </c>
      <c r="J78" s="4">
        <v>30</v>
      </c>
      <c r="K78" s="4">
        <v>380</v>
      </c>
      <c r="L78" s="7">
        <v>11400</v>
      </c>
      <c r="M78" s="7">
        <v>11400</v>
      </c>
      <c r="N78" s="6">
        <v>1</v>
      </c>
      <c r="O78" s="2"/>
      <c r="P78" s="2"/>
      <c r="Q78" s="2"/>
      <c r="R78" s="192"/>
    </row>
    <row r="79" spans="1:18" ht="26.4" hidden="1">
      <c r="A79" s="28" t="str">
        <f t="shared" si="1"/>
        <v>13</v>
      </c>
      <c r="B79" s="3" t="s">
        <v>389</v>
      </c>
      <c r="C79" s="3" t="s">
        <v>248</v>
      </c>
      <c r="D79" s="3">
        <v>3</v>
      </c>
      <c r="E79" s="3" t="s">
        <v>16</v>
      </c>
      <c r="F79" s="3" t="s">
        <v>17</v>
      </c>
      <c r="G79" s="40" t="s">
        <v>390</v>
      </c>
      <c r="H79" s="3" t="s">
        <v>18</v>
      </c>
      <c r="I79" s="4">
        <v>31</v>
      </c>
      <c r="J79" s="4">
        <v>31</v>
      </c>
      <c r="K79" s="4">
        <v>380</v>
      </c>
      <c r="L79" s="7">
        <v>11780</v>
      </c>
      <c r="M79" s="7">
        <v>11780</v>
      </c>
      <c r="N79" s="6">
        <v>1</v>
      </c>
      <c r="O79" s="2"/>
      <c r="P79" s="2"/>
      <c r="Q79" s="2"/>
      <c r="R79" s="192"/>
    </row>
    <row r="80" spans="1:18" ht="26.4" hidden="1">
      <c r="A80" s="28" t="str">
        <f t="shared" si="1"/>
        <v>16</v>
      </c>
      <c r="B80" s="3" t="s">
        <v>391</v>
      </c>
      <c r="C80" s="3" t="s">
        <v>231</v>
      </c>
      <c r="D80" s="3">
        <v>3</v>
      </c>
      <c r="E80" s="3" t="s">
        <v>16</v>
      </c>
      <c r="F80" s="3" t="s">
        <v>17</v>
      </c>
      <c r="G80" s="40" t="s">
        <v>392</v>
      </c>
      <c r="H80" s="3" t="s">
        <v>18</v>
      </c>
      <c r="I80" s="4">
        <v>27</v>
      </c>
      <c r="J80" s="4">
        <v>27</v>
      </c>
      <c r="K80" s="4">
        <v>380</v>
      </c>
      <c r="L80" s="7">
        <v>10260</v>
      </c>
      <c r="M80" s="7">
        <v>10260</v>
      </c>
      <c r="N80" s="6">
        <v>1</v>
      </c>
      <c r="O80" s="2"/>
      <c r="P80" s="2"/>
      <c r="Q80" s="2"/>
      <c r="R80" s="192"/>
    </row>
    <row r="81" spans="1:18" ht="26.4" hidden="1">
      <c r="A81" s="28" t="str">
        <f t="shared" si="1"/>
        <v>8</v>
      </c>
      <c r="B81" s="3" t="s">
        <v>393</v>
      </c>
      <c r="C81" s="3" t="s">
        <v>261</v>
      </c>
      <c r="D81" s="3">
        <v>3</v>
      </c>
      <c r="E81" s="3" t="s">
        <v>16</v>
      </c>
      <c r="F81" s="3" t="s">
        <v>17</v>
      </c>
      <c r="G81" s="40" t="s">
        <v>394</v>
      </c>
      <c r="H81" s="3" t="s">
        <v>18</v>
      </c>
      <c r="I81" s="4">
        <v>30</v>
      </c>
      <c r="J81" s="4">
        <v>30</v>
      </c>
      <c r="K81" s="4">
        <v>380</v>
      </c>
      <c r="L81" s="7">
        <v>11400</v>
      </c>
      <c r="M81" s="7">
        <v>11400</v>
      </c>
      <c r="N81" s="6">
        <v>1</v>
      </c>
      <c r="O81" s="2"/>
      <c r="P81" s="2"/>
      <c r="Q81" s="2"/>
      <c r="R81" s="192"/>
    </row>
    <row r="82" spans="1:18" ht="26.4" hidden="1">
      <c r="A82" s="28" t="str">
        <f t="shared" si="1"/>
        <v>8</v>
      </c>
      <c r="B82" s="3" t="s">
        <v>395</v>
      </c>
      <c r="C82" s="3" t="s">
        <v>261</v>
      </c>
      <c r="D82" s="3">
        <v>3</v>
      </c>
      <c r="E82" s="3" t="s">
        <v>16</v>
      </c>
      <c r="F82" s="3" t="s">
        <v>17</v>
      </c>
      <c r="G82" s="40" t="s">
        <v>396</v>
      </c>
      <c r="H82" s="3" t="s">
        <v>18</v>
      </c>
      <c r="I82" s="4">
        <v>32</v>
      </c>
      <c r="J82" s="4">
        <v>32</v>
      </c>
      <c r="K82" s="4">
        <v>380</v>
      </c>
      <c r="L82" s="7">
        <v>12160</v>
      </c>
      <c r="M82" s="7">
        <v>12160</v>
      </c>
      <c r="N82" s="6">
        <v>1</v>
      </c>
      <c r="O82" s="2"/>
      <c r="P82" s="2"/>
      <c r="Q82" s="2"/>
      <c r="R82" s="192"/>
    </row>
    <row r="83" spans="1:18" ht="39.6" hidden="1">
      <c r="A83" s="28" t="str">
        <f t="shared" si="1"/>
        <v>6</v>
      </c>
      <c r="B83" s="3" t="s">
        <v>397</v>
      </c>
      <c r="C83" s="3" t="s">
        <v>301</v>
      </c>
      <c r="D83" s="3">
        <v>3</v>
      </c>
      <c r="E83" s="3" t="s">
        <v>16</v>
      </c>
      <c r="F83" s="3" t="s">
        <v>17</v>
      </c>
      <c r="G83" s="40" t="s">
        <v>398</v>
      </c>
      <c r="H83" s="3" t="s">
        <v>18</v>
      </c>
      <c r="I83" s="4">
        <v>31</v>
      </c>
      <c r="J83" s="4">
        <v>31</v>
      </c>
      <c r="K83" s="4">
        <v>380</v>
      </c>
      <c r="L83" s="7">
        <v>11780</v>
      </c>
      <c r="M83" s="7">
        <v>11780</v>
      </c>
      <c r="N83" s="6">
        <v>1</v>
      </c>
      <c r="O83" s="2"/>
      <c r="P83" s="2"/>
      <c r="Q83" s="2"/>
      <c r="R83" s="192"/>
    </row>
    <row r="84" spans="1:18" ht="26.4" hidden="1">
      <c r="A84" s="28" t="str">
        <f t="shared" si="1"/>
        <v>1</v>
      </c>
      <c r="B84" s="3" t="s">
        <v>399</v>
      </c>
      <c r="C84" s="3" t="s">
        <v>272</v>
      </c>
      <c r="D84" s="3">
        <v>3</v>
      </c>
      <c r="E84" s="3" t="s">
        <v>16</v>
      </c>
      <c r="F84" s="3" t="s">
        <v>17</v>
      </c>
      <c r="G84" s="40" t="s">
        <v>400</v>
      </c>
      <c r="H84" s="3" t="s">
        <v>18</v>
      </c>
      <c r="I84" s="4">
        <v>40</v>
      </c>
      <c r="J84" s="4">
        <v>40</v>
      </c>
      <c r="K84" s="4">
        <v>380</v>
      </c>
      <c r="L84" s="7">
        <v>15200</v>
      </c>
      <c r="M84" s="7">
        <v>15200</v>
      </c>
      <c r="N84" s="6">
        <v>1</v>
      </c>
      <c r="O84" s="2"/>
      <c r="P84" s="2"/>
      <c r="Q84" s="2"/>
      <c r="R84" s="192"/>
    </row>
    <row r="85" spans="1:18" ht="26.4" hidden="1">
      <c r="A85" s="28" t="str">
        <f t="shared" si="1"/>
        <v>4</v>
      </c>
      <c r="B85" s="3" t="s">
        <v>401</v>
      </c>
      <c r="C85" s="3" t="s">
        <v>237</v>
      </c>
      <c r="D85" s="3">
        <v>3</v>
      </c>
      <c r="E85" s="3" t="s">
        <v>16</v>
      </c>
      <c r="F85" s="3" t="s">
        <v>17</v>
      </c>
      <c r="G85" s="40" t="s">
        <v>402</v>
      </c>
      <c r="H85" s="3" t="s">
        <v>18</v>
      </c>
      <c r="I85" s="4">
        <v>28</v>
      </c>
      <c r="J85" s="4">
        <v>28</v>
      </c>
      <c r="K85" s="4">
        <v>380</v>
      </c>
      <c r="L85" s="7">
        <v>10640</v>
      </c>
      <c r="M85" s="7">
        <v>10640</v>
      </c>
      <c r="N85" s="6">
        <v>1</v>
      </c>
      <c r="O85" s="2"/>
      <c r="P85" s="2"/>
      <c r="Q85" s="2"/>
      <c r="R85" s="192"/>
    </row>
    <row r="86" spans="1:18" ht="26.4" hidden="1">
      <c r="A86" s="28" t="str">
        <f t="shared" si="1"/>
        <v>4</v>
      </c>
      <c r="B86" s="3" t="s">
        <v>403</v>
      </c>
      <c r="C86" s="3" t="s">
        <v>237</v>
      </c>
      <c r="D86" s="3">
        <v>3</v>
      </c>
      <c r="E86" s="3" t="s">
        <v>16</v>
      </c>
      <c r="F86" s="3" t="s">
        <v>17</v>
      </c>
      <c r="G86" s="40" t="s">
        <v>404</v>
      </c>
      <c r="H86" s="3" t="s">
        <v>18</v>
      </c>
      <c r="I86" s="4">
        <v>29</v>
      </c>
      <c r="J86" s="4">
        <v>29</v>
      </c>
      <c r="K86" s="4">
        <v>380</v>
      </c>
      <c r="L86" s="7">
        <v>11020</v>
      </c>
      <c r="M86" s="7">
        <v>11020</v>
      </c>
      <c r="N86" s="6">
        <v>1</v>
      </c>
      <c r="O86" s="2"/>
      <c r="P86" s="2"/>
      <c r="Q86" s="2"/>
      <c r="R86" s="192"/>
    </row>
    <row r="87" spans="1:18" ht="26.4" hidden="1">
      <c r="A87" s="28" t="str">
        <f t="shared" si="1"/>
        <v>21</v>
      </c>
      <c r="B87" s="3" t="s">
        <v>405</v>
      </c>
      <c r="C87" s="3" t="s">
        <v>290</v>
      </c>
      <c r="D87" s="3">
        <v>3</v>
      </c>
      <c r="E87" s="3" t="s">
        <v>16</v>
      </c>
      <c r="F87" s="3" t="s">
        <v>17</v>
      </c>
      <c r="G87" s="40" t="s">
        <v>406</v>
      </c>
      <c r="H87" s="3" t="s">
        <v>18</v>
      </c>
      <c r="I87" s="4">
        <v>53</v>
      </c>
      <c r="J87" s="4">
        <v>53</v>
      </c>
      <c r="K87" s="4">
        <v>380</v>
      </c>
      <c r="L87" s="7">
        <v>20140</v>
      </c>
      <c r="M87" s="7">
        <v>20140</v>
      </c>
      <c r="N87" s="6">
        <v>1</v>
      </c>
      <c r="O87" s="2"/>
      <c r="P87" s="2"/>
      <c r="Q87" s="2"/>
      <c r="R87" s="192"/>
    </row>
    <row r="88" spans="1:18" ht="26.4" hidden="1">
      <c r="A88" s="28" t="str">
        <f t="shared" si="1"/>
        <v>11</v>
      </c>
      <c r="B88" s="3" t="s">
        <v>407</v>
      </c>
      <c r="C88" s="3" t="s">
        <v>228</v>
      </c>
      <c r="D88" s="3">
        <v>3</v>
      </c>
      <c r="E88" s="3" t="s">
        <v>16</v>
      </c>
      <c r="F88" s="3" t="s">
        <v>17</v>
      </c>
      <c r="G88" s="40" t="s">
        <v>408</v>
      </c>
      <c r="H88" s="3" t="s">
        <v>18</v>
      </c>
      <c r="I88" s="4">
        <v>38</v>
      </c>
      <c r="J88" s="4">
        <v>38</v>
      </c>
      <c r="K88" s="4">
        <v>380</v>
      </c>
      <c r="L88" s="7">
        <v>14440</v>
      </c>
      <c r="M88" s="7">
        <v>14440</v>
      </c>
      <c r="N88" s="6">
        <v>1</v>
      </c>
      <c r="O88" s="2"/>
      <c r="P88" s="2"/>
      <c r="Q88" s="2"/>
      <c r="R88" s="192"/>
    </row>
    <row r="89" spans="1:18" ht="26.4" hidden="1">
      <c r="A89" s="28" t="str">
        <f t="shared" si="1"/>
        <v>18</v>
      </c>
      <c r="B89" s="3" t="s">
        <v>409</v>
      </c>
      <c r="C89" s="3" t="s">
        <v>234</v>
      </c>
      <c r="D89" s="3">
        <v>3</v>
      </c>
      <c r="E89" s="3" t="s">
        <v>16</v>
      </c>
      <c r="F89" s="3" t="s">
        <v>17</v>
      </c>
      <c r="G89" s="40" t="s">
        <v>410</v>
      </c>
      <c r="H89" s="3" t="s">
        <v>18</v>
      </c>
      <c r="I89" s="4">
        <v>15</v>
      </c>
      <c r="J89" s="4">
        <v>15</v>
      </c>
      <c r="K89" s="4">
        <v>374</v>
      </c>
      <c r="L89" s="7">
        <v>5610</v>
      </c>
      <c r="M89" s="7">
        <v>5610</v>
      </c>
      <c r="N89" s="6">
        <v>1</v>
      </c>
      <c r="O89" s="2"/>
      <c r="P89" s="2"/>
      <c r="Q89" s="2"/>
      <c r="R89" s="192"/>
    </row>
    <row r="90" spans="1:18" ht="39.6" hidden="1">
      <c r="A90" s="28" t="str">
        <f t="shared" si="1"/>
        <v>23</v>
      </c>
      <c r="B90" s="3" t="s">
        <v>411</v>
      </c>
      <c r="C90" s="3" t="s">
        <v>251</v>
      </c>
      <c r="D90" s="3">
        <v>3</v>
      </c>
      <c r="E90" s="3" t="s">
        <v>16</v>
      </c>
      <c r="F90" s="3" t="s">
        <v>17</v>
      </c>
      <c r="G90" s="40" t="s">
        <v>412</v>
      </c>
      <c r="H90" s="3" t="s">
        <v>18</v>
      </c>
      <c r="I90" s="4">
        <v>23</v>
      </c>
      <c r="J90" s="4">
        <v>23</v>
      </c>
      <c r="K90" s="4">
        <v>380</v>
      </c>
      <c r="L90" s="7">
        <v>8740</v>
      </c>
      <c r="M90" s="7">
        <v>8740</v>
      </c>
      <c r="N90" s="6">
        <v>1</v>
      </c>
      <c r="O90" s="2"/>
      <c r="P90" s="2"/>
      <c r="Q90" s="2"/>
      <c r="R90" s="192"/>
    </row>
    <row r="91" spans="1:18" ht="26.4" hidden="1">
      <c r="A91" s="28" t="str">
        <f t="shared" si="1"/>
        <v>22</v>
      </c>
      <c r="B91" s="3" t="s">
        <v>413</v>
      </c>
      <c r="C91" s="3" t="s">
        <v>259</v>
      </c>
      <c r="D91" s="3">
        <v>3</v>
      </c>
      <c r="E91" s="3" t="s">
        <v>16</v>
      </c>
      <c r="F91" s="3" t="s">
        <v>17</v>
      </c>
      <c r="G91" s="40" t="s">
        <v>2849</v>
      </c>
      <c r="H91" s="3" t="s">
        <v>18</v>
      </c>
      <c r="I91" s="4">
        <v>34</v>
      </c>
      <c r="J91" s="4">
        <v>34</v>
      </c>
      <c r="K91" s="4">
        <v>380</v>
      </c>
      <c r="L91" s="7">
        <v>12920</v>
      </c>
      <c r="M91" s="7">
        <v>12920</v>
      </c>
      <c r="N91" s="6">
        <v>1</v>
      </c>
      <c r="O91" s="2"/>
      <c r="P91" s="2"/>
      <c r="Q91" s="2"/>
      <c r="R91" s="192"/>
    </row>
    <row r="92" spans="1:18" ht="26.4" hidden="1">
      <c r="A92" s="28" t="str">
        <f t="shared" si="1"/>
        <v>22</v>
      </c>
      <c r="B92" s="3" t="s">
        <v>414</v>
      </c>
      <c r="C92" s="3" t="s">
        <v>259</v>
      </c>
      <c r="D92" s="3">
        <v>3</v>
      </c>
      <c r="E92" s="3" t="s">
        <v>16</v>
      </c>
      <c r="F92" s="3" t="s">
        <v>17</v>
      </c>
      <c r="G92" s="40" t="s">
        <v>2850</v>
      </c>
      <c r="H92" s="3" t="s">
        <v>18</v>
      </c>
      <c r="I92" s="4">
        <v>33</v>
      </c>
      <c r="J92" s="4">
        <v>33</v>
      </c>
      <c r="K92" s="4">
        <v>380</v>
      </c>
      <c r="L92" s="7">
        <v>12540</v>
      </c>
      <c r="M92" s="7">
        <v>12540</v>
      </c>
      <c r="N92" s="6">
        <v>1</v>
      </c>
      <c r="O92" s="2"/>
      <c r="P92" s="2"/>
      <c r="Q92" s="2"/>
      <c r="R92" s="192"/>
    </row>
    <row r="93" spans="1:18" ht="26.4" hidden="1">
      <c r="A93" s="28" t="str">
        <f t="shared" si="1"/>
        <v>7</v>
      </c>
      <c r="B93" s="3" t="s">
        <v>415</v>
      </c>
      <c r="C93" s="3" t="s">
        <v>293</v>
      </c>
      <c r="D93" s="3">
        <v>3</v>
      </c>
      <c r="E93" s="3" t="s">
        <v>16</v>
      </c>
      <c r="F93" s="3" t="s">
        <v>17</v>
      </c>
      <c r="G93" s="40" t="s">
        <v>416</v>
      </c>
      <c r="H93" s="3" t="s">
        <v>18</v>
      </c>
      <c r="I93" s="4">
        <v>35</v>
      </c>
      <c r="J93" s="4">
        <v>35</v>
      </c>
      <c r="K93" s="4">
        <v>378</v>
      </c>
      <c r="L93" s="7">
        <v>13230</v>
      </c>
      <c r="M93" s="7">
        <v>13230</v>
      </c>
      <c r="N93" s="6">
        <v>1</v>
      </c>
      <c r="O93" s="2"/>
      <c r="P93" s="2"/>
      <c r="Q93" s="2"/>
      <c r="R93" s="192"/>
    </row>
    <row r="94" spans="1:18" ht="26.4" hidden="1">
      <c r="A94" s="28" t="str">
        <f t="shared" si="1"/>
        <v>2</v>
      </c>
      <c r="B94" s="3" t="s">
        <v>417</v>
      </c>
      <c r="C94" s="3" t="s">
        <v>285</v>
      </c>
      <c r="D94" s="3">
        <v>3</v>
      </c>
      <c r="E94" s="3" t="s">
        <v>16</v>
      </c>
      <c r="F94" s="3" t="s">
        <v>17</v>
      </c>
      <c r="G94" s="40" t="s">
        <v>418</v>
      </c>
      <c r="H94" s="3" t="s">
        <v>18</v>
      </c>
      <c r="I94" s="4">
        <v>27</v>
      </c>
      <c r="J94" s="4">
        <v>27</v>
      </c>
      <c r="K94" s="4">
        <v>380</v>
      </c>
      <c r="L94" s="7">
        <v>10260</v>
      </c>
      <c r="M94" s="7">
        <v>10260</v>
      </c>
      <c r="N94" s="6">
        <v>1</v>
      </c>
      <c r="O94" s="2"/>
      <c r="P94" s="2"/>
      <c r="Q94" s="2"/>
      <c r="R94" s="192"/>
    </row>
    <row r="95" spans="1:18" ht="26.4" hidden="1">
      <c r="A95" s="28" t="str">
        <f t="shared" si="1"/>
        <v>12</v>
      </c>
      <c r="B95" s="3" t="s">
        <v>419</v>
      </c>
      <c r="C95" s="3" t="s">
        <v>279</v>
      </c>
      <c r="D95" s="3">
        <v>3</v>
      </c>
      <c r="E95" s="3" t="s">
        <v>16</v>
      </c>
      <c r="F95" s="3" t="s">
        <v>17</v>
      </c>
      <c r="G95" s="40" t="s">
        <v>420</v>
      </c>
      <c r="H95" s="3" t="s">
        <v>18</v>
      </c>
      <c r="I95" s="4">
        <v>30</v>
      </c>
      <c r="J95" s="4">
        <v>30</v>
      </c>
      <c r="K95" s="4">
        <v>380</v>
      </c>
      <c r="L95" s="7">
        <v>11400</v>
      </c>
      <c r="M95" s="7">
        <v>11400</v>
      </c>
      <c r="N95" s="6">
        <v>1</v>
      </c>
      <c r="O95" s="2"/>
      <c r="P95" s="2"/>
      <c r="Q95" s="2"/>
      <c r="R95" s="192"/>
    </row>
    <row r="96" spans="1:18" ht="26.4" hidden="1">
      <c r="A96" s="28" t="str">
        <f t="shared" si="1"/>
        <v>19</v>
      </c>
      <c r="B96" s="3" t="s">
        <v>421</v>
      </c>
      <c r="C96" s="3" t="s">
        <v>282</v>
      </c>
      <c r="D96" s="3">
        <v>3</v>
      </c>
      <c r="E96" s="3" t="s">
        <v>16</v>
      </c>
      <c r="F96" s="3" t="s">
        <v>17</v>
      </c>
      <c r="G96" s="40" t="s">
        <v>422</v>
      </c>
      <c r="H96" s="3" t="s">
        <v>18</v>
      </c>
      <c r="I96" s="4">
        <v>24</v>
      </c>
      <c r="J96" s="4">
        <v>24</v>
      </c>
      <c r="K96" s="4">
        <v>380</v>
      </c>
      <c r="L96" s="7">
        <v>9120</v>
      </c>
      <c r="M96" s="7">
        <v>9120</v>
      </c>
      <c r="N96" s="6">
        <v>1</v>
      </c>
      <c r="O96" s="2"/>
      <c r="P96" s="2"/>
      <c r="Q96" s="2"/>
      <c r="R96" s="192"/>
    </row>
    <row r="97" spans="1:18" ht="26.4" hidden="1">
      <c r="A97" s="28" t="str">
        <f t="shared" si="1"/>
        <v>19</v>
      </c>
      <c r="B97" s="3" t="s">
        <v>423</v>
      </c>
      <c r="C97" s="3" t="s">
        <v>282</v>
      </c>
      <c r="D97" s="3">
        <v>3</v>
      </c>
      <c r="E97" s="3" t="s">
        <v>16</v>
      </c>
      <c r="F97" s="3" t="s">
        <v>17</v>
      </c>
      <c r="G97" s="40" t="s">
        <v>424</v>
      </c>
      <c r="H97" s="3" t="s">
        <v>18</v>
      </c>
      <c r="I97" s="4">
        <v>28</v>
      </c>
      <c r="J97" s="4">
        <v>28</v>
      </c>
      <c r="K97" s="4">
        <v>380</v>
      </c>
      <c r="L97" s="7">
        <v>10640</v>
      </c>
      <c r="M97" s="7">
        <v>10640</v>
      </c>
      <c r="N97" s="6">
        <v>1</v>
      </c>
      <c r="O97" s="2"/>
      <c r="P97" s="2"/>
      <c r="Q97" s="2"/>
      <c r="R97" s="192"/>
    </row>
    <row r="98" spans="1:18" ht="26.4" hidden="1">
      <c r="A98" s="28" t="str">
        <f t="shared" si="1"/>
        <v>5</v>
      </c>
      <c r="B98" s="3" t="s">
        <v>425</v>
      </c>
      <c r="C98" s="3" t="s">
        <v>264</v>
      </c>
      <c r="D98" s="3">
        <v>3</v>
      </c>
      <c r="E98" s="3" t="s">
        <v>16</v>
      </c>
      <c r="F98" s="3" t="s">
        <v>17</v>
      </c>
      <c r="G98" s="40" t="s">
        <v>426</v>
      </c>
      <c r="H98" s="3" t="s">
        <v>18</v>
      </c>
      <c r="I98" s="4">
        <v>23</v>
      </c>
      <c r="J98" s="4">
        <v>23</v>
      </c>
      <c r="K98" s="4">
        <v>380</v>
      </c>
      <c r="L98" s="7">
        <v>8740</v>
      </c>
      <c r="M98" s="7">
        <v>8740</v>
      </c>
      <c r="N98" s="6">
        <v>1</v>
      </c>
      <c r="O98" s="2"/>
      <c r="P98" s="2"/>
      <c r="Q98" s="2"/>
      <c r="R98" s="192"/>
    </row>
    <row r="99" spans="1:18" ht="26.4" hidden="1">
      <c r="A99" s="28" t="str">
        <f t="shared" si="1"/>
        <v>5</v>
      </c>
      <c r="B99" s="3" t="s">
        <v>427</v>
      </c>
      <c r="C99" s="3" t="s">
        <v>264</v>
      </c>
      <c r="D99" s="3">
        <v>3</v>
      </c>
      <c r="E99" s="3" t="s">
        <v>16</v>
      </c>
      <c r="F99" s="3" t="s">
        <v>17</v>
      </c>
      <c r="G99" s="40" t="s">
        <v>428</v>
      </c>
      <c r="H99" s="3" t="s">
        <v>18</v>
      </c>
      <c r="I99" s="4">
        <v>14</v>
      </c>
      <c r="J99" s="4">
        <v>14</v>
      </c>
      <c r="K99" s="4">
        <v>380</v>
      </c>
      <c r="L99" s="7">
        <v>5320</v>
      </c>
      <c r="M99" s="7">
        <v>5320</v>
      </c>
      <c r="N99" s="6">
        <v>1</v>
      </c>
      <c r="O99" s="2"/>
      <c r="P99" s="2"/>
      <c r="Q99" s="2"/>
      <c r="R99" s="192"/>
    </row>
    <row r="100" spans="1:18" ht="39.6" hidden="1">
      <c r="A100" s="28" t="str">
        <f t="shared" si="1"/>
        <v>15</v>
      </c>
      <c r="B100" s="3" t="s">
        <v>429</v>
      </c>
      <c r="C100" s="3" t="s">
        <v>256</v>
      </c>
      <c r="D100" s="3">
        <v>3</v>
      </c>
      <c r="E100" s="3" t="s">
        <v>16</v>
      </c>
      <c r="F100" s="3" t="s">
        <v>17</v>
      </c>
      <c r="G100" s="40" t="s">
        <v>430</v>
      </c>
      <c r="H100" s="3" t="s">
        <v>18</v>
      </c>
      <c r="I100" s="4">
        <v>30</v>
      </c>
      <c r="J100" s="4">
        <v>30</v>
      </c>
      <c r="K100" s="4">
        <v>380</v>
      </c>
      <c r="L100" s="7">
        <v>11400</v>
      </c>
      <c r="M100" s="7">
        <v>11400</v>
      </c>
      <c r="N100" s="6">
        <v>1</v>
      </c>
      <c r="O100" s="2"/>
      <c r="P100" s="2"/>
      <c r="Q100" s="2"/>
      <c r="R100" s="192"/>
    </row>
    <row r="101" spans="1:18" ht="39.6" hidden="1">
      <c r="A101" s="28" t="str">
        <f t="shared" si="1"/>
        <v>15</v>
      </c>
      <c r="B101" s="3" t="s">
        <v>431</v>
      </c>
      <c r="C101" s="3" t="s">
        <v>256</v>
      </c>
      <c r="D101" s="3">
        <v>3</v>
      </c>
      <c r="E101" s="3" t="s">
        <v>16</v>
      </c>
      <c r="F101" s="3" t="s">
        <v>17</v>
      </c>
      <c r="G101" s="40" t="s">
        <v>432</v>
      </c>
      <c r="H101" s="3" t="s">
        <v>18</v>
      </c>
      <c r="I101" s="4">
        <v>30</v>
      </c>
      <c r="J101" s="4">
        <v>30</v>
      </c>
      <c r="K101" s="4">
        <v>380</v>
      </c>
      <c r="L101" s="7">
        <v>11400</v>
      </c>
      <c r="M101" s="7">
        <v>11400</v>
      </c>
      <c r="N101" s="6">
        <v>1</v>
      </c>
      <c r="O101" s="2"/>
      <c r="P101" s="2"/>
      <c r="Q101" s="2"/>
      <c r="R101" s="192"/>
    </row>
    <row r="102" spans="1:18" ht="39.6" hidden="1">
      <c r="A102" s="28" t="str">
        <f t="shared" si="1"/>
        <v>14</v>
      </c>
      <c r="B102" s="3" t="s">
        <v>433</v>
      </c>
      <c r="C102" s="3" t="s">
        <v>267</v>
      </c>
      <c r="D102" s="3">
        <v>3</v>
      </c>
      <c r="E102" s="3" t="s">
        <v>16</v>
      </c>
      <c r="F102" s="3" t="s">
        <v>17</v>
      </c>
      <c r="G102" s="40" t="s">
        <v>434</v>
      </c>
      <c r="H102" s="3" t="s">
        <v>18</v>
      </c>
      <c r="I102" s="4">
        <v>33</v>
      </c>
      <c r="J102" s="4">
        <v>33</v>
      </c>
      <c r="K102" s="4">
        <v>380</v>
      </c>
      <c r="L102" s="7">
        <v>12540</v>
      </c>
      <c r="M102" s="7">
        <v>12540</v>
      </c>
      <c r="N102" s="6">
        <v>1</v>
      </c>
      <c r="O102" s="2"/>
      <c r="P102" s="2"/>
      <c r="Q102" s="2"/>
      <c r="R102" s="192"/>
    </row>
    <row r="103" spans="1:18" ht="26.4" hidden="1">
      <c r="A103" s="28" t="str">
        <f t="shared" si="1"/>
        <v>3</v>
      </c>
      <c r="B103" s="3" t="s">
        <v>435</v>
      </c>
      <c r="C103" s="3" t="s">
        <v>245</v>
      </c>
      <c r="D103" s="3">
        <v>3</v>
      </c>
      <c r="E103" s="3" t="s">
        <v>16</v>
      </c>
      <c r="F103" s="3" t="s">
        <v>17</v>
      </c>
      <c r="G103" s="40" t="s">
        <v>436</v>
      </c>
      <c r="H103" s="3" t="s">
        <v>18</v>
      </c>
      <c r="I103" s="4">
        <v>20</v>
      </c>
      <c r="J103" s="4">
        <v>20</v>
      </c>
      <c r="K103" s="4">
        <v>380</v>
      </c>
      <c r="L103" s="7">
        <v>7600</v>
      </c>
      <c r="M103" s="7">
        <v>7600</v>
      </c>
      <c r="N103" s="6">
        <v>1</v>
      </c>
      <c r="O103" s="2"/>
      <c r="P103" s="2"/>
      <c r="Q103" s="2"/>
      <c r="R103" s="192"/>
    </row>
    <row r="104" spans="1:18" ht="26.4" hidden="1">
      <c r="A104" s="28" t="str">
        <f t="shared" si="1"/>
        <v>3</v>
      </c>
      <c r="B104" s="3" t="s">
        <v>437</v>
      </c>
      <c r="C104" s="3" t="s">
        <v>245</v>
      </c>
      <c r="D104" s="3">
        <v>3</v>
      </c>
      <c r="E104" s="3" t="s">
        <v>16</v>
      </c>
      <c r="F104" s="3" t="s">
        <v>17</v>
      </c>
      <c r="G104" s="40" t="s">
        <v>438</v>
      </c>
      <c r="H104" s="3" t="s">
        <v>18</v>
      </c>
      <c r="I104" s="4">
        <v>16</v>
      </c>
      <c r="J104" s="4">
        <v>16</v>
      </c>
      <c r="K104" s="4">
        <v>380</v>
      </c>
      <c r="L104" s="7">
        <v>6080</v>
      </c>
      <c r="M104" s="7">
        <v>6080</v>
      </c>
      <c r="N104" s="6">
        <v>1</v>
      </c>
      <c r="O104" s="2"/>
      <c r="P104" s="2"/>
      <c r="Q104" s="2"/>
      <c r="R104" s="192"/>
    </row>
    <row r="105" spans="1:18" ht="26.4">
      <c r="A105" s="28" t="str">
        <f t="shared" si="1"/>
        <v>3</v>
      </c>
      <c r="B105" s="3" t="s">
        <v>439</v>
      </c>
      <c r="C105" s="3" t="s">
        <v>245</v>
      </c>
      <c r="D105" s="3">
        <v>4</v>
      </c>
      <c r="E105" s="3" t="s">
        <v>16</v>
      </c>
      <c r="F105" s="3" t="s">
        <v>17</v>
      </c>
      <c r="G105" s="40" t="s">
        <v>376</v>
      </c>
      <c r="H105" s="3" t="s">
        <v>21</v>
      </c>
      <c r="I105" s="4">
        <v>18</v>
      </c>
      <c r="J105" s="4">
        <v>18</v>
      </c>
      <c r="K105" s="7">
        <v>1000</v>
      </c>
      <c r="L105" s="7">
        <v>18000</v>
      </c>
      <c r="M105" s="7">
        <v>18000</v>
      </c>
      <c r="N105" s="6">
        <v>1</v>
      </c>
      <c r="O105" s="2"/>
      <c r="P105" s="2"/>
      <c r="Q105" s="2"/>
      <c r="R105" s="192"/>
    </row>
    <row r="106" spans="1:18" ht="26.4">
      <c r="A106" s="28" t="str">
        <f t="shared" si="1"/>
        <v>3</v>
      </c>
      <c r="B106" s="3" t="s">
        <v>440</v>
      </c>
      <c r="C106" s="3" t="s">
        <v>245</v>
      </c>
      <c r="D106" s="3">
        <v>4</v>
      </c>
      <c r="E106" s="3" t="s">
        <v>16</v>
      </c>
      <c r="F106" s="3" t="s">
        <v>17</v>
      </c>
      <c r="G106" s="40" t="s">
        <v>378</v>
      </c>
      <c r="H106" s="3" t="s">
        <v>21</v>
      </c>
      <c r="I106" s="4">
        <v>40</v>
      </c>
      <c r="J106" s="4">
        <v>40</v>
      </c>
      <c r="K106" s="7">
        <v>1000</v>
      </c>
      <c r="L106" s="7">
        <v>40000</v>
      </c>
      <c r="M106" s="7">
        <v>40000</v>
      </c>
      <c r="N106" s="6">
        <v>1</v>
      </c>
      <c r="O106" s="2"/>
      <c r="P106" s="2"/>
      <c r="Q106" s="2"/>
      <c r="R106" s="192"/>
    </row>
    <row r="107" spans="1:18" ht="26.4">
      <c r="A107" s="28" t="str">
        <f t="shared" si="1"/>
        <v>20</v>
      </c>
      <c r="B107" s="3" t="s">
        <v>441</v>
      </c>
      <c r="C107" s="3" t="s">
        <v>323</v>
      </c>
      <c r="D107" s="3">
        <v>4</v>
      </c>
      <c r="E107" s="3" t="s">
        <v>16</v>
      </c>
      <c r="F107" s="3" t="s">
        <v>17</v>
      </c>
      <c r="G107" s="40" t="s">
        <v>324</v>
      </c>
      <c r="H107" s="3" t="s">
        <v>21</v>
      </c>
      <c r="I107" s="4">
        <v>42</v>
      </c>
      <c r="J107" s="4">
        <v>42</v>
      </c>
      <c r="K107" s="7">
        <v>1000</v>
      </c>
      <c r="L107" s="7">
        <v>42000</v>
      </c>
      <c r="M107" s="7">
        <v>42000</v>
      </c>
      <c r="N107" s="6">
        <v>1</v>
      </c>
      <c r="O107" s="2"/>
      <c r="P107" s="2"/>
      <c r="Q107" s="2"/>
      <c r="R107" s="192"/>
    </row>
    <row r="108" spans="1:18" ht="26.4">
      <c r="A108" s="28" t="str">
        <f t="shared" si="1"/>
        <v>20</v>
      </c>
      <c r="B108" s="3" t="s">
        <v>442</v>
      </c>
      <c r="C108" s="3" t="s">
        <v>323</v>
      </c>
      <c r="D108" s="3">
        <v>4</v>
      </c>
      <c r="E108" s="3" t="s">
        <v>16</v>
      </c>
      <c r="F108" s="3" t="s">
        <v>17</v>
      </c>
      <c r="G108" s="40" t="s">
        <v>326</v>
      </c>
      <c r="H108" s="3" t="s">
        <v>21</v>
      </c>
      <c r="I108" s="4">
        <v>17</v>
      </c>
      <c r="J108" s="4">
        <v>17</v>
      </c>
      <c r="K108" s="7">
        <v>1000</v>
      </c>
      <c r="L108" s="7">
        <v>17000</v>
      </c>
      <c r="M108" s="7">
        <v>17000</v>
      </c>
      <c r="N108" s="6">
        <v>1</v>
      </c>
      <c r="O108" s="2"/>
      <c r="P108" s="2"/>
      <c r="Q108" s="2"/>
      <c r="R108" s="192"/>
    </row>
    <row r="109" spans="1:18" ht="26.4">
      <c r="A109" s="28" t="str">
        <f t="shared" si="1"/>
        <v>7</v>
      </c>
      <c r="B109" s="3" t="s">
        <v>443</v>
      </c>
      <c r="C109" s="3" t="s">
        <v>293</v>
      </c>
      <c r="D109" s="3">
        <v>4</v>
      </c>
      <c r="E109" s="3" t="s">
        <v>16</v>
      </c>
      <c r="F109" s="3" t="s">
        <v>17</v>
      </c>
      <c r="G109" s="40" t="s">
        <v>364</v>
      </c>
      <c r="H109" s="3" t="s">
        <v>21</v>
      </c>
      <c r="I109" s="4">
        <v>9</v>
      </c>
      <c r="J109" s="4">
        <v>9</v>
      </c>
      <c r="K109" s="4">
        <v>999</v>
      </c>
      <c r="L109" s="7">
        <v>8991</v>
      </c>
      <c r="M109" s="7">
        <v>8991</v>
      </c>
      <c r="N109" s="6">
        <v>1</v>
      </c>
      <c r="O109" s="2"/>
      <c r="P109" s="2"/>
      <c r="Q109" s="2"/>
      <c r="R109" s="192"/>
    </row>
    <row r="110" spans="1:18" ht="26.4">
      <c r="A110" s="28" t="str">
        <f t="shared" si="1"/>
        <v>1</v>
      </c>
      <c r="B110" s="3" t="s">
        <v>444</v>
      </c>
      <c r="C110" s="3" t="s">
        <v>272</v>
      </c>
      <c r="D110" s="3">
        <v>4</v>
      </c>
      <c r="E110" s="3" t="s">
        <v>16</v>
      </c>
      <c r="F110" s="3" t="s">
        <v>17</v>
      </c>
      <c r="G110" s="40" t="s">
        <v>340</v>
      </c>
      <c r="H110" s="3" t="s">
        <v>21</v>
      </c>
      <c r="I110" s="4">
        <v>15</v>
      </c>
      <c r="J110" s="4">
        <v>15</v>
      </c>
      <c r="K110" s="7">
        <v>1000</v>
      </c>
      <c r="L110" s="7">
        <v>15000</v>
      </c>
      <c r="M110" s="7">
        <v>15000</v>
      </c>
      <c r="N110" s="6">
        <v>1</v>
      </c>
      <c r="O110" s="2"/>
      <c r="P110" s="2"/>
      <c r="Q110" s="2"/>
      <c r="R110" s="192"/>
    </row>
    <row r="111" spans="1:18" ht="26.4">
      <c r="A111" s="28" t="str">
        <f t="shared" si="1"/>
        <v>16</v>
      </c>
      <c r="B111" s="3" t="s">
        <v>445</v>
      </c>
      <c r="C111" s="3" t="s">
        <v>231</v>
      </c>
      <c r="D111" s="3">
        <v>4</v>
      </c>
      <c r="E111" s="3" t="s">
        <v>16</v>
      </c>
      <c r="F111" s="3" t="s">
        <v>17</v>
      </c>
      <c r="G111" s="40" t="s">
        <v>309</v>
      </c>
      <c r="H111" s="3" t="s">
        <v>21</v>
      </c>
      <c r="I111" s="4">
        <v>13</v>
      </c>
      <c r="J111" s="4">
        <v>13</v>
      </c>
      <c r="K111" s="7">
        <v>1000</v>
      </c>
      <c r="L111" s="7">
        <v>13000</v>
      </c>
      <c r="M111" s="7">
        <v>13000</v>
      </c>
      <c r="N111" s="6">
        <v>1</v>
      </c>
      <c r="O111" s="2"/>
      <c r="P111" s="2"/>
      <c r="Q111" s="2"/>
      <c r="R111" s="192"/>
    </row>
    <row r="112" spans="1:18" ht="26.4">
      <c r="A112" s="28" t="str">
        <f t="shared" si="1"/>
        <v>16</v>
      </c>
      <c r="B112" s="3" t="s">
        <v>446</v>
      </c>
      <c r="C112" s="3" t="s">
        <v>231</v>
      </c>
      <c r="D112" s="3">
        <v>4</v>
      </c>
      <c r="E112" s="3" t="s">
        <v>16</v>
      </c>
      <c r="F112" s="3" t="s">
        <v>17</v>
      </c>
      <c r="G112" s="40" t="s">
        <v>311</v>
      </c>
      <c r="H112" s="3" t="s">
        <v>21</v>
      </c>
      <c r="I112" s="4">
        <v>37</v>
      </c>
      <c r="J112" s="4">
        <v>37</v>
      </c>
      <c r="K112" s="7">
        <v>1000</v>
      </c>
      <c r="L112" s="7">
        <v>37000</v>
      </c>
      <c r="M112" s="7">
        <v>37000</v>
      </c>
      <c r="N112" s="6">
        <v>1</v>
      </c>
      <c r="O112" s="2"/>
      <c r="P112" s="2"/>
      <c r="Q112" s="2"/>
      <c r="R112" s="192"/>
    </row>
    <row r="113" spans="1:18" ht="26.4">
      <c r="A113" s="28" t="str">
        <f t="shared" si="1"/>
        <v>13</v>
      </c>
      <c r="B113" s="3" t="s">
        <v>447</v>
      </c>
      <c r="C113" s="3" t="s">
        <v>248</v>
      </c>
      <c r="D113" s="3">
        <v>4</v>
      </c>
      <c r="E113" s="3" t="s">
        <v>16</v>
      </c>
      <c r="F113" s="3" t="s">
        <v>17</v>
      </c>
      <c r="G113" s="40" t="s">
        <v>338</v>
      </c>
      <c r="H113" s="3" t="s">
        <v>21</v>
      </c>
      <c r="I113" s="4">
        <v>16</v>
      </c>
      <c r="J113" s="4">
        <v>16</v>
      </c>
      <c r="K113" s="7">
        <v>1000</v>
      </c>
      <c r="L113" s="7">
        <v>16000</v>
      </c>
      <c r="M113" s="7">
        <v>16000</v>
      </c>
      <c r="N113" s="6">
        <v>1</v>
      </c>
      <c r="O113" s="2"/>
      <c r="P113" s="2"/>
      <c r="Q113" s="2"/>
      <c r="R113" s="192"/>
    </row>
    <row r="114" spans="1:18" ht="26.4">
      <c r="A114" s="28" t="str">
        <f t="shared" si="1"/>
        <v>13</v>
      </c>
      <c r="B114" s="3" t="s">
        <v>448</v>
      </c>
      <c r="C114" s="3" t="s">
        <v>248</v>
      </c>
      <c r="D114" s="3">
        <v>4</v>
      </c>
      <c r="E114" s="3" t="s">
        <v>16</v>
      </c>
      <c r="F114" s="3" t="s">
        <v>17</v>
      </c>
      <c r="G114" s="40" t="s">
        <v>449</v>
      </c>
      <c r="H114" s="3" t="s">
        <v>21</v>
      </c>
      <c r="I114" s="4">
        <v>18</v>
      </c>
      <c r="J114" s="4">
        <v>18</v>
      </c>
      <c r="K114" s="7">
        <v>1000</v>
      </c>
      <c r="L114" s="7">
        <v>18000</v>
      </c>
      <c r="M114" s="7">
        <v>18000</v>
      </c>
      <c r="N114" s="6">
        <v>1</v>
      </c>
      <c r="O114" s="2"/>
      <c r="P114" s="2"/>
      <c r="Q114" s="2"/>
      <c r="R114" s="192"/>
    </row>
    <row r="115" spans="1:18" ht="39.6">
      <c r="A115" s="28" t="str">
        <f t="shared" si="1"/>
        <v>17</v>
      </c>
      <c r="B115" s="3" t="s">
        <v>450</v>
      </c>
      <c r="C115" s="3" t="s">
        <v>306</v>
      </c>
      <c r="D115" s="3">
        <v>4</v>
      </c>
      <c r="E115" s="3" t="s">
        <v>16</v>
      </c>
      <c r="F115" s="3" t="s">
        <v>17</v>
      </c>
      <c r="G115" s="40" t="s">
        <v>313</v>
      </c>
      <c r="H115" s="3" t="s">
        <v>21</v>
      </c>
      <c r="I115" s="4">
        <v>21</v>
      </c>
      <c r="J115" s="4">
        <v>21</v>
      </c>
      <c r="K115" s="7">
        <v>1000</v>
      </c>
      <c r="L115" s="7">
        <v>21000</v>
      </c>
      <c r="M115" s="7">
        <v>21000</v>
      </c>
      <c r="N115" s="6">
        <v>1</v>
      </c>
      <c r="O115" s="2"/>
      <c r="P115" s="2"/>
      <c r="Q115" s="2"/>
      <c r="R115" s="192"/>
    </row>
    <row r="116" spans="1:18" ht="26.4">
      <c r="A116" s="28" t="str">
        <f t="shared" si="1"/>
        <v>9</v>
      </c>
      <c r="B116" s="3" t="s">
        <v>451</v>
      </c>
      <c r="C116" s="3" t="s">
        <v>240</v>
      </c>
      <c r="D116" s="3">
        <v>4</v>
      </c>
      <c r="E116" s="3" t="s">
        <v>16</v>
      </c>
      <c r="F116" s="3" t="s">
        <v>17</v>
      </c>
      <c r="G116" s="40" t="s">
        <v>328</v>
      </c>
      <c r="H116" s="3" t="s">
        <v>21</v>
      </c>
      <c r="I116" s="4">
        <v>17</v>
      </c>
      <c r="J116" s="4">
        <v>17</v>
      </c>
      <c r="K116" s="4">
        <v>999.9</v>
      </c>
      <c r="L116" s="7">
        <v>16983</v>
      </c>
      <c r="M116" s="7">
        <v>16998.3</v>
      </c>
      <c r="N116" s="6">
        <v>1</v>
      </c>
      <c r="O116" s="2"/>
      <c r="P116" s="2"/>
      <c r="Q116" s="2"/>
      <c r="R116" s="192"/>
    </row>
    <row r="117" spans="1:18" ht="26.4">
      <c r="A117" s="28" t="str">
        <f t="shared" si="1"/>
        <v>10</v>
      </c>
      <c r="B117" s="3" t="s">
        <v>452</v>
      </c>
      <c r="C117" s="3" t="s">
        <v>298</v>
      </c>
      <c r="D117" s="3">
        <v>4</v>
      </c>
      <c r="E117" s="3" t="s">
        <v>16</v>
      </c>
      <c r="F117" s="3" t="s">
        <v>17</v>
      </c>
      <c r="G117" s="40" t="s">
        <v>370</v>
      </c>
      <c r="H117" s="3" t="s">
        <v>21</v>
      </c>
      <c r="I117" s="4">
        <v>11</v>
      </c>
      <c r="J117" s="4">
        <v>11</v>
      </c>
      <c r="K117" s="7">
        <v>1000</v>
      </c>
      <c r="L117" s="7">
        <v>11000</v>
      </c>
      <c r="M117" s="7">
        <v>11000</v>
      </c>
      <c r="N117" s="6">
        <v>1</v>
      </c>
      <c r="O117" s="2"/>
      <c r="P117" s="2"/>
      <c r="Q117" s="2"/>
      <c r="R117" s="192"/>
    </row>
    <row r="118" spans="1:18" ht="26.4">
      <c r="A118" s="28" t="str">
        <f t="shared" si="1"/>
        <v>10</v>
      </c>
      <c r="B118" s="3" t="s">
        <v>453</v>
      </c>
      <c r="C118" s="3" t="s">
        <v>298</v>
      </c>
      <c r="D118" s="3">
        <v>4</v>
      </c>
      <c r="E118" s="3" t="s">
        <v>16</v>
      </c>
      <c r="F118" s="3" t="s">
        <v>17</v>
      </c>
      <c r="G118" s="40" t="s">
        <v>454</v>
      </c>
      <c r="H118" s="3" t="s">
        <v>21</v>
      </c>
      <c r="I118" s="4">
        <v>19</v>
      </c>
      <c r="J118" s="4">
        <v>19</v>
      </c>
      <c r="K118" s="7">
        <v>1000</v>
      </c>
      <c r="L118" s="7">
        <v>19000</v>
      </c>
      <c r="M118" s="7">
        <v>19000</v>
      </c>
      <c r="N118" s="6">
        <v>1</v>
      </c>
      <c r="O118" s="2"/>
      <c r="P118" s="2"/>
      <c r="Q118" s="2"/>
      <c r="R118" s="192"/>
    </row>
    <row r="119" spans="1:18" ht="39.6">
      <c r="A119" s="28" t="str">
        <f t="shared" si="1"/>
        <v>14</v>
      </c>
      <c r="B119" s="3" t="s">
        <v>455</v>
      </c>
      <c r="C119" s="3" t="s">
        <v>267</v>
      </c>
      <c r="D119" s="3">
        <v>4</v>
      </c>
      <c r="E119" s="3" t="s">
        <v>16</v>
      </c>
      <c r="F119" s="3" t="s">
        <v>17</v>
      </c>
      <c r="G119" s="40" t="s">
        <v>349</v>
      </c>
      <c r="H119" s="3" t="s">
        <v>21</v>
      </c>
      <c r="I119" s="4">
        <v>14</v>
      </c>
      <c r="J119" s="4">
        <v>14</v>
      </c>
      <c r="K119" s="7">
        <v>1000</v>
      </c>
      <c r="L119" s="7">
        <v>14000</v>
      </c>
      <c r="M119" s="7">
        <v>14000</v>
      </c>
      <c r="N119" s="6">
        <v>1</v>
      </c>
      <c r="O119" s="2"/>
      <c r="P119" s="2"/>
      <c r="Q119" s="2"/>
      <c r="R119" s="192"/>
    </row>
    <row r="120" spans="1:18" ht="26.4">
      <c r="A120" s="28" t="str">
        <f t="shared" si="1"/>
        <v>11</v>
      </c>
      <c r="B120" s="3" t="s">
        <v>456</v>
      </c>
      <c r="C120" s="3" t="s">
        <v>228</v>
      </c>
      <c r="D120" s="3">
        <v>4</v>
      </c>
      <c r="E120" s="3" t="s">
        <v>16</v>
      </c>
      <c r="F120" s="3" t="s">
        <v>17</v>
      </c>
      <c r="G120" s="40" t="s">
        <v>351</v>
      </c>
      <c r="H120" s="3" t="s">
        <v>21</v>
      </c>
      <c r="I120" s="4">
        <v>17</v>
      </c>
      <c r="J120" s="4">
        <v>12</v>
      </c>
      <c r="K120" s="7">
        <v>1000</v>
      </c>
      <c r="L120" s="7">
        <v>17000</v>
      </c>
      <c r="M120" s="7">
        <v>12000</v>
      </c>
      <c r="N120" s="6">
        <v>0.70589999999999997</v>
      </c>
      <c r="O120" s="2"/>
      <c r="P120" s="2"/>
      <c r="Q120" s="2"/>
      <c r="R120" s="192"/>
    </row>
    <row r="121" spans="1:18" ht="26.4">
      <c r="A121" s="28" t="str">
        <f t="shared" si="1"/>
        <v>11</v>
      </c>
      <c r="B121" s="3" t="s">
        <v>457</v>
      </c>
      <c r="C121" s="3" t="s">
        <v>228</v>
      </c>
      <c r="D121" s="3">
        <v>4</v>
      </c>
      <c r="E121" s="3" t="s">
        <v>16</v>
      </c>
      <c r="F121" s="3" t="s">
        <v>17</v>
      </c>
      <c r="G121" s="40" t="s">
        <v>353</v>
      </c>
      <c r="H121" s="3" t="s">
        <v>21</v>
      </c>
      <c r="I121" s="4">
        <v>35</v>
      </c>
      <c r="J121" s="4">
        <v>35</v>
      </c>
      <c r="K121" s="7">
        <v>1000</v>
      </c>
      <c r="L121" s="7">
        <v>35000</v>
      </c>
      <c r="M121" s="7">
        <v>35000</v>
      </c>
      <c r="N121" s="6">
        <v>1</v>
      </c>
      <c r="O121" s="2"/>
      <c r="P121" s="2"/>
      <c r="Q121" s="2"/>
      <c r="R121" s="192"/>
    </row>
    <row r="122" spans="1:18" ht="26.4">
      <c r="A122" s="28" t="str">
        <f t="shared" si="1"/>
        <v>19</v>
      </c>
      <c r="B122" s="3" t="s">
        <v>458</v>
      </c>
      <c r="C122" s="3" t="s">
        <v>282</v>
      </c>
      <c r="D122" s="3">
        <v>4</v>
      </c>
      <c r="E122" s="3" t="s">
        <v>16</v>
      </c>
      <c r="F122" s="3" t="s">
        <v>17</v>
      </c>
      <c r="G122" s="40" t="s">
        <v>372</v>
      </c>
      <c r="H122" s="3" t="s">
        <v>21</v>
      </c>
      <c r="I122" s="4">
        <v>15</v>
      </c>
      <c r="J122" s="4">
        <v>15</v>
      </c>
      <c r="K122" s="7">
        <v>1000</v>
      </c>
      <c r="L122" s="7">
        <v>15000</v>
      </c>
      <c r="M122" s="7">
        <v>15000</v>
      </c>
      <c r="N122" s="6">
        <v>1</v>
      </c>
      <c r="O122" s="2"/>
      <c r="P122" s="2"/>
      <c r="Q122" s="2"/>
      <c r="R122" s="192"/>
    </row>
    <row r="123" spans="1:18" ht="26.4">
      <c r="A123" s="28" t="str">
        <f t="shared" si="1"/>
        <v>19</v>
      </c>
      <c r="B123" s="3" t="s">
        <v>459</v>
      </c>
      <c r="C123" s="3" t="s">
        <v>282</v>
      </c>
      <c r="D123" s="3">
        <v>4</v>
      </c>
      <c r="E123" s="3" t="s">
        <v>16</v>
      </c>
      <c r="F123" s="3" t="s">
        <v>17</v>
      </c>
      <c r="G123" s="40" t="s">
        <v>374</v>
      </c>
      <c r="H123" s="3" t="s">
        <v>21</v>
      </c>
      <c r="I123" s="4">
        <v>23</v>
      </c>
      <c r="J123" s="4">
        <v>23</v>
      </c>
      <c r="K123" s="7">
        <v>1000</v>
      </c>
      <c r="L123" s="7">
        <v>23000</v>
      </c>
      <c r="M123" s="7">
        <v>23000</v>
      </c>
      <c r="N123" s="6">
        <v>1</v>
      </c>
      <c r="O123" s="2"/>
      <c r="P123" s="2"/>
      <c r="Q123" s="2"/>
      <c r="R123" s="192"/>
    </row>
    <row r="124" spans="1:18" ht="39.6">
      <c r="A124" s="28" t="str">
        <f t="shared" si="1"/>
        <v>23</v>
      </c>
      <c r="B124" s="3" t="s">
        <v>460</v>
      </c>
      <c r="C124" s="3" t="s">
        <v>251</v>
      </c>
      <c r="D124" s="3">
        <v>4</v>
      </c>
      <c r="E124" s="3" t="s">
        <v>16</v>
      </c>
      <c r="F124" s="3" t="s">
        <v>17</v>
      </c>
      <c r="G124" s="40" t="s">
        <v>321</v>
      </c>
      <c r="H124" s="3" t="s">
        <v>21</v>
      </c>
      <c r="I124" s="4">
        <v>13</v>
      </c>
      <c r="J124" s="4">
        <v>13</v>
      </c>
      <c r="K124" s="7">
        <v>1000</v>
      </c>
      <c r="L124" s="7">
        <v>13000</v>
      </c>
      <c r="M124" s="7">
        <v>13000</v>
      </c>
      <c r="N124" s="6">
        <v>1</v>
      </c>
      <c r="O124" s="2"/>
      <c r="P124" s="2"/>
      <c r="Q124" s="2"/>
      <c r="R124" s="192"/>
    </row>
    <row r="125" spans="1:18" ht="26.4">
      <c r="A125" s="28" t="str">
        <f t="shared" si="1"/>
        <v>21</v>
      </c>
      <c r="B125" s="3" t="s">
        <v>461</v>
      </c>
      <c r="C125" s="3" t="s">
        <v>290</v>
      </c>
      <c r="D125" s="3">
        <v>4</v>
      </c>
      <c r="E125" s="3" t="s">
        <v>16</v>
      </c>
      <c r="F125" s="3" t="s">
        <v>17</v>
      </c>
      <c r="G125" s="40" t="s">
        <v>342</v>
      </c>
      <c r="H125" s="3" t="s">
        <v>21</v>
      </c>
      <c r="I125" s="4">
        <v>25</v>
      </c>
      <c r="J125" s="4">
        <v>25</v>
      </c>
      <c r="K125" s="4">
        <v>980</v>
      </c>
      <c r="L125" s="7">
        <v>24500</v>
      </c>
      <c r="M125" s="7">
        <v>24500</v>
      </c>
      <c r="N125" s="6">
        <v>1</v>
      </c>
      <c r="O125" s="2"/>
      <c r="P125" s="2"/>
      <c r="Q125" s="2"/>
      <c r="R125" s="192"/>
    </row>
    <row r="126" spans="1:18" ht="26.4">
      <c r="A126" s="28" t="str">
        <f t="shared" si="1"/>
        <v>21</v>
      </c>
      <c r="B126" s="3" t="s">
        <v>462</v>
      </c>
      <c r="C126" s="3" t="s">
        <v>290</v>
      </c>
      <c r="D126" s="3">
        <v>4</v>
      </c>
      <c r="E126" s="3" t="s">
        <v>16</v>
      </c>
      <c r="F126" s="3" t="s">
        <v>17</v>
      </c>
      <c r="G126" s="40" t="s">
        <v>2845</v>
      </c>
      <c r="H126" s="3" t="s">
        <v>21</v>
      </c>
      <c r="I126" s="4">
        <v>29</v>
      </c>
      <c r="J126" s="4">
        <v>29</v>
      </c>
      <c r="K126" s="7">
        <v>1000</v>
      </c>
      <c r="L126" s="7">
        <v>29000</v>
      </c>
      <c r="M126" s="7">
        <v>29000</v>
      </c>
      <c r="N126" s="6">
        <v>1</v>
      </c>
      <c r="O126" s="2"/>
      <c r="P126" s="2"/>
      <c r="Q126" s="2"/>
      <c r="R126" s="192"/>
    </row>
    <row r="127" spans="1:18" ht="26.4">
      <c r="A127" s="28" t="str">
        <f t="shared" si="1"/>
        <v>5</v>
      </c>
      <c r="B127" s="3" t="s">
        <v>463</v>
      </c>
      <c r="C127" s="3" t="s">
        <v>264</v>
      </c>
      <c r="D127" s="3">
        <v>4</v>
      </c>
      <c r="E127" s="3" t="s">
        <v>16</v>
      </c>
      <c r="F127" s="3" t="s">
        <v>17</v>
      </c>
      <c r="G127" s="40" t="s">
        <v>360</v>
      </c>
      <c r="H127" s="3" t="s">
        <v>21</v>
      </c>
      <c r="I127" s="4">
        <v>23</v>
      </c>
      <c r="J127" s="4">
        <v>23</v>
      </c>
      <c r="K127" s="7">
        <v>1000</v>
      </c>
      <c r="L127" s="7">
        <v>23000</v>
      </c>
      <c r="M127" s="7">
        <v>23000</v>
      </c>
      <c r="N127" s="6">
        <v>1</v>
      </c>
      <c r="O127" s="2"/>
      <c r="P127" s="2"/>
      <c r="Q127" s="2"/>
      <c r="R127" s="192"/>
    </row>
    <row r="128" spans="1:18" ht="26.4">
      <c r="A128" s="28" t="str">
        <f t="shared" si="1"/>
        <v>5</v>
      </c>
      <c r="B128" s="3" t="s">
        <v>464</v>
      </c>
      <c r="C128" s="3" t="s">
        <v>264</v>
      </c>
      <c r="D128" s="3">
        <v>4</v>
      </c>
      <c r="E128" s="3" t="s">
        <v>16</v>
      </c>
      <c r="F128" s="3" t="s">
        <v>17</v>
      </c>
      <c r="G128" s="40" t="s">
        <v>362</v>
      </c>
      <c r="H128" s="3" t="s">
        <v>21</v>
      </c>
      <c r="I128" s="4">
        <v>12</v>
      </c>
      <c r="J128" s="4">
        <v>12</v>
      </c>
      <c r="K128" s="7">
        <v>1000</v>
      </c>
      <c r="L128" s="7">
        <v>12000</v>
      </c>
      <c r="M128" s="7">
        <v>12000</v>
      </c>
      <c r="N128" s="6">
        <v>1</v>
      </c>
      <c r="O128" s="2"/>
      <c r="P128" s="2"/>
      <c r="Q128" s="2"/>
      <c r="R128" s="192"/>
    </row>
    <row r="129" spans="1:18" ht="39.6">
      <c r="A129" s="28" t="str">
        <f t="shared" si="1"/>
        <v>6</v>
      </c>
      <c r="B129" s="3" t="s">
        <v>465</v>
      </c>
      <c r="C129" s="3" t="s">
        <v>301</v>
      </c>
      <c r="D129" s="3">
        <v>4</v>
      </c>
      <c r="E129" s="3" t="s">
        <v>16</v>
      </c>
      <c r="F129" s="3" t="s">
        <v>17</v>
      </c>
      <c r="G129" s="40" t="s">
        <v>345</v>
      </c>
      <c r="H129" s="3" t="s">
        <v>21</v>
      </c>
      <c r="I129" s="4">
        <v>32</v>
      </c>
      <c r="J129" s="4">
        <v>32</v>
      </c>
      <c r="K129" s="7">
        <v>1000</v>
      </c>
      <c r="L129" s="7">
        <v>32000</v>
      </c>
      <c r="M129" s="7">
        <v>32000</v>
      </c>
      <c r="N129" s="6">
        <v>1</v>
      </c>
      <c r="O129" s="2"/>
      <c r="P129" s="2"/>
      <c r="Q129" s="2"/>
      <c r="R129" s="192"/>
    </row>
    <row r="130" spans="1:18" ht="39.6">
      <c r="A130" s="28" t="str">
        <f t="shared" si="1"/>
        <v>6</v>
      </c>
      <c r="B130" s="3" t="s">
        <v>466</v>
      </c>
      <c r="C130" s="3" t="s">
        <v>301</v>
      </c>
      <c r="D130" s="3">
        <v>4</v>
      </c>
      <c r="E130" s="3" t="s">
        <v>16</v>
      </c>
      <c r="F130" s="3" t="s">
        <v>17</v>
      </c>
      <c r="G130" s="40" t="s">
        <v>347</v>
      </c>
      <c r="H130" s="3" t="s">
        <v>21</v>
      </c>
      <c r="I130" s="4">
        <v>21</v>
      </c>
      <c r="J130" s="4">
        <v>21</v>
      </c>
      <c r="K130" s="7">
        <v>1000</v>
      </c>
      <c r="L130" s="7">
        <v>21000</v>
      </c>
      <c r="M130" s="7">
        <v>21000</v>
      </c>
      <c r="N130" s="6">
        <v>1</v>
      </c>
      <c r="O130" s="2"/>
      <c r="P130" s="2"/>
      <c r="Q130" s="2"/>
      <c r="R130" s="192"/>
    </row>
    <row r="131" spans="1:18" ht="26.4" hidden="1">
      <c r="A131" s="84" t="str">
        <f t="shared" si="1"/>
        <v>16</v>
      </c>
      <c r="B131" s="3" t="s">
        <v>467</v>
      </c>
      <c r="C131" s="3" t="s">
        <v>231</v>
      </c>
      <c r="D131" s="3">
        <v>2</v>
      </c>
      <c r="E131" s="3" t="s">
        <v>16</v>
      </c>
      <c r="F131" s="3" t="s">
        <v>17</v>
      </c>
      <c r="G131" s="40" t="s">
        <v>468</v>
      </c>
      <c r="H131" s="3" t="s">
        <v>20</v>
      </c>
      <c r="I131" s="4">
        <v>23</v>
      </c>
      <c r="J131" s="4">
        <v>23</v>
      </c>
      <c r="K131" s="4">
        <v>800</v>
      </c>
      <c r="L131" s="7">
        <v>18400</v>
      </c>
      <c r="M131" s="7">
        <v>18400</v>
      </c>
      <c r="N131" s="6">
        <v>1</v>
      </c>
      <c r="O131" s="2"/>
      <c r="P131" s="2"/>
      <c r="Q131" s="2"/>
      <c r="R131" s="192"/>
    </row>
    <row r="132" spans="1:18" ht="39.6" hidden="1">
      <c r="A132" s="84" t="str">
        <f t="shared" si="1"/>
        <v>17</v>
      </c>
      <c r="B132" s="3" t="s">
        <v>469</v>
      </c>
      <c r="C132" s="3" t="s">
        <v>306</v>
      </c>
      <c r="D132" s="3">
        <v>2</v>
      </c>
      <c r="E132" s="3" t="s">
        <v>16</v>
      </c>
      <c r="F132" s="3" t="s">
        <v>17</v>
      </c>
      <c r="G132" s="40" t="s">
        <v>470</v>
      </c>
      <c r="H132" s="3" t="s">
        <v>20</v>
      </c>
      <c r="I132" s="4">
        <v>27</v>
      </c>
      <c r="J132" s="4">
        <v>27</v>
      </c>
      <c r="K132" s="4">
        <v>800</v>
      </c>
      <c r="L132" s="7">
        <v>21600</v>
      </c>
      <c r="M132" s="7">
        <v>21600</v>
      </c>
      <c r="N132" s="6">
        <v>1</v>
      </c>
      <c r="O132" s="2"/>
      <c r="P132" s="2"/>
      <c r="Q132" s="2"/>
      <c r="R132" s="192"/>
    </row>
    <row r="133" spans="1:18" ht="39.6" hidden="1">
      <c r="A133" s="84" t="str">
        <f t="shared" si="1"/>
        <v>17</v>
      </c>
      <c r="B133" s="3" t="s">
        <v>471</v>
      </c>
      <c r="C133" s="3" t="s">
        <v>306</v>
      </c>
      <c r="D133" s="3">
        <v>2</v>
      </c>
      <c r="E133" s="3" t="s">
        <v>16</v>
      </c>
      <c r="F133" s="3" t="s">
        <v>17</v>
      </c>
      <c r="G133" s="40" t="s">
        <v>472</v>
      </c>
      <c r="H133" s="3" t="s">
        <v>20</v>
      </c>
      <c r="I133" s="4">
        <v>12</v>
      </c>
      <c r="J133" s="4">
        <v>12</v>
      </c>
      <c r="K133" s="4">
        <v>800</v>
      </c>
      <c r="L133" s="7">
        <v>9600</v>
      </c>
      <c r="M133" s="7">
        <v>9600</v>
      </c>
      <c r="N133" s="6">
        <v>1</v>
      </c>
      <c r="O133" s="2"/>
      <c r="P133" s="2"/>
      <c r="Q133" s="2"/>
      <c r="R133" s="192"/>
    </row>
    <row r="134" spans="1:18" ht="39.6" hidden="1">
      <c r="A134" s="84" t="str">
        <f t="shared" si="1"/>
        <v>17</v>
      </c>
      <c r="B134" s="3" t="s">
        <v>473</v>
      </c>
      <c r="C134" s="3" t="s">
        <v>306</v>
      </c>
      <c r="D134" s="3">
        <v>2</v>
      </c>
      <c r="E134" s="3" t="s">
        <v>16</v>
      </c>
      <c r="F134" s="3" t="s">
        <v>17</v>
      </c>
      <c r="G134" s="40" t="s">
        <v>474</v>
      </c>
      <c r="H134" s="3" t="s">
        <v>20</v>
      </c>
      <c r="I134" s="4">
        <v>11</v>
      </c>
      <c r="J134" s="4">
        <v>11</v>
      </c>
      <c r="K134" s="4">
        <v>800</v>
      </c>
      <c r="L134" s="7">
        <v>8800</v>
      </c>
      <c r="M134" s="7">
        <v>8800</v>
      </c>
      <c r="N134" s="6">
        <v>1</v>
      </c>
      <c r="O134" s="2"/>
      <c r="P134" s="2"/>
      <c r="Q134" s="2"/>
      <c r="R134" s="192"/>
    </row>
    <row r="135" spans="1:18" ht="26.4" hidden="1">
      <c r="A135" s="84" t="str">
        <f t="shared" si="1"/>
        <v>18</v>
      </c>
      <c r="B135" s="3" t="s">
        <v>475</v>
      </c>
      <c r="C135" s="3" t="s">
        <v>234</v>
      </c>
      <c r="D135" s="3">
        <v>2</v>
      </c>
      <c r="E135" s="3" t="s">
        <v>16</v>
      </c>
      <c r="F135" s="3" t="s">
        <v>17</v>
      </c>
      <c r="G135" s="40" t="s">
        <v>476</v>
      </c>
      <c r="H135" s="3" t="s">
        <v>20</v>
      </c>
      <c r="I135" s="4">
        <v>18</v>
      </c>
      <c r="J135" s="4">
        <v>18</v>
      </c>
      <c r="K135" s="4">
        <v>794</v>
      </c>
      <c r="L135" s="7">
        <v>14292</v>
      </c>
      <c r="M135" s="7">
        <v>14292</v>
      </c>
      <c r="N135" s="6">
        <v>1</v>
      </c>
      <c r="O135" s="2"/>
      <c r="P135" s="2"/>
      <c r="Q135" s="2"/>
      <c r="R135" s="192"/>
    </row>
    <row r="136" spans="1:18" ht="39.6" hidden="1">
      <c r="A136" s="84" t="str">
        <f t="shared" ref="A136:A199" si="2">MID(C136,FIND("(",C136)+1,FIND(")",C136)-1-FIND("(",C136))</f>
        <v>15</v>
      </c>
      <c r="B136" s="3" t="s">
        <v>477</v>
      </c>
      <c r="C136" s="3" t="s">
        <v>256</v>
      </c>
      <c r="D136" s="3">
        <v>2</v>
      </c>
      <c r="E136" s="3" t="s">
        <v>16</v>
      </c>
      <c r="F136" s="3" t="s">
        <v>17</v>
      </c>
      <c r="G136" s="40" t="s">
        <v>478</v>
      </c>
      <c r="H136" s="3" t="s">
        <v>20</v>
      </c>
      <c r="I136" s="4">
        <v>12</v>
      </c>
      <c r="J136" s="4">
        <v>12</v>
      </c>
      <c r="K136" s="4">
        <v>800</v>
      </c>
      <c r="L136" s="7">
        <v>9600</v>
      </c>
      <c r="M136" s="7">
        <v>9600</v>
      </c>
      <c r="N136" s="6">
        <v>1</v>
      </c>
      <c r="O136" s="2"/>
      <c r="P136" s="2"/>
      <c r="Q136" s="2"/>
      <c r="R136" s="192"/>
    </row>
    <row r="137" spans="1:18" ht="39.6" hidden="1">
      <c r="A137" s="84" t="str">
        <f t="shared" si="2"/>
        <v>15</v>
      </c>
      <c r="B137" s="3" t="s">
        <v>479</v>
      </c>
      <c r="C137" s="3" t="s">
        <v>256</v>
      </c>
      <c r="D137" s="3">
        <v>2</v>
      </c>
      <c r="E137" s="3" t="s">
        <v>16</v>
      </c>
      <c r="F137" s="3" t="s">
        <v>17</v>
      </c>
      <c r="G137" s="40" t="s">
        <v>480</v>
      </c>
      <c r="H137" s="3" t="s">
        <v>20</v>
      </c>
      <c r="I137" s="4">
        <v>13</v>
      </c>
      <c r="J137" s="4">
        <v>13</v>
      </c>
      <c r="K137" s="4">
        <v>800</v>
      </c>
      <c r="L137" s="7">
        <v>10400</v>
      </c>
      <c r="M137" s="7">
        <v>10400</v>
      </c>
      <c r="N137" s="6">
        <v>1</v>
      </c>
      <c r="O137" s="2"/>
      <c r="P137" s="2"/>
      <c r="Q137" s="2"/>
      <c r="R137" s="192"/>
    </row>
    <row r="138" spans="1:18" ht="39.6" hidden="1">
      <c r="A138" s="84" t="str">
        <f t="shared" si="2"/>
        <v>23</v>
      </c>
      <c r="B138" s="3" t="s">
        <v>481</v>
      </c>
      <c r="C138" s="3" t="s">
        <v>251</v>
      </c>
      <c r="D138" s="3">
        <v>2</v>
      </c>
      <c r="E138" s="3" t="s">
        <v>16</v>
      </c>
      <c r="F138" s="3" t="s">
        <v>17</v>
      </c>
      <c r="G138" s="40" t="s">
        <v>482</v>
      </c>
      <c r="H138" s="3" t="s">
        <v>20</v>
      </c>
      <c r="I138" s="4">
        <v>16</v>
      </c>
      <c r="J138" s="4">
        <v>16</v>
      </c>
      <c r="K138" s="4">
        <v>800</v>
      </c>
      <c r="L138" s="7">
        <v>12800</v>
      </c>
      <c r="M138" s="7">
        <v>12800</v>
      </c>
      <c r="N138" s="6">
        <v>1</v>
      </c>
      <c r="O138" s="2"/>
      <c r="P138" s="2"/>
      <c r="Q138" s="2"/>
      <c r="R138" s="192"/>
    </row>
    <row r="139" spans="1:18" ht="39.6" hidden="1">
      <c r="A139" s="84" t="str">
        <f t="shared" si="2"/>
        <v>23</v>
      </c>
      <c r="B139" s="3" t="s">
        <v>483</v>
      </c>
      <c r="C139" s="3" t="s">
        <v>251</v>
      </c>
      <c r="D139" s="3">
        <v>2</v>
      </c>
      <c r="E139" s="3" t="s">
        <v>16</v>
      </c>
      <c r="F139" s="3" t="s">
        <v>17</v>
      </c>
      <c r="G139" s="40" t="s">
        <v>484</v>
      </c>
      <c r="H139" s="3" t="s">
        <v>20</v>
      </c>
      <c r="I139" s="4">
        <v>18</v>
      </c>
      <c r="J139" s="4">
        <v>18</v>
      </c>
      <c r="K139" s="4">
        <v>800</v>
      </c>
      <c r="L139" s="7">
        <v>14400</v>
      </c>
      <c r="M139" s="7">
        <v>14400</v>
      </c>
      <c r="N139" s="6">
        <v>1</v>
      </c>
      <c r="O139" s="2"/>
      <c r="P139" s="2"/>
      <c r="Q139" s="2"/>
      <c r="R139" s="192"/>
    </row>
    <row r="140" spans="1:18" ht="39.6" hidden="1">
      <c r="A140" s="84" t="str">
        <f t="shared" si="2"/>
        <v>23</v>
      </c>
      <c r="B140" s="3" t="s">
        <v>485</v>
      </c>
      <c r="C140" s="3" t="s">
        <v>251</v>
      </c>
      <c r="D140" s="3">
        <v>2</v>
      </c>
      <c r="E140" s="3" t="s">
        <v>16</v>
      </c>
      <c r="F140" s="3" t="s">
        <v>17</v>
      </c>
      <c r="G140" s="40" t="s">
        <v>486</v>
      </c>
      <c r="H140" s="3" t="s">
        <v>20</v>
      </c>
      <c r="I140" s="4">
        <v>18</v>
      </c>
      <c r="J140" s="4">
        <v>18</v>
      </c>
      <c r="K140" s="4">
        <v>800</v>
      </c>
      <c r="L140" s="7">
        <v>14400</v>
      </c>
      <c r="M140" s="7">
        <v>14400</v>
      </c>
      <c r="N140" s="6">
        <v>1</v>
      </c>
      <c r="O140" s="2"/>
      <c r="P140" s="2"/>
      <c r="Q140" s="2"/>
      <c r="R140" s="192"/>
    </row>
    <row r="141" spans="1:18" ht="26.4" hidden="1">
      <c r="A141" s="84" t="str">
        <f t="shared" si="2"/>
        <v>20</v>
      </c>
      <c r="B141" s="3" t="s">
        <v>487</v>
      </c>
      <c r="C141" s="3" t="s">
        <v>323</v>
      </c>
      <c r="D141" s="3">
        <v>2</v>
      </c>
      <c r="E141" s="3" t="s">
        <v>16</v>
      </c>
      <c r="F141" s="3" t="s">
        <v>17</v>
      </c>
      <c r="G141" s="40" t="s">
        <v>488</v>
      </c>
      <c r="H141" s="3" t="s">
        <v>20</v>
      </c>
      <c r="I141" s="4">
        <v>12</v>
      </c>
      <c r="J141" s="4">
        <v>12</v>
      </c>
      <c r="K141" s="4">
        <v>800</v>
      </c>
      <c r="L141" s="7">
        <v>9600</v>
      </c>
      <c r="M141" s="7">
        <v>9600</v>
      </c>
      <c r="N141" s="6">
        <v>1</v>
      </c>
      <c r="O141" s="2"/>
      <c r="P141" s="2"/>
      <c r="Q141" s="2"/>
      <c r="R141" s="192"/>
    </row>
    <row r="142" spans="1:18" ht="26.4" hidden="1">
      <c r="A142" s="84" t="str">
        <f t="shared" si="2"/>
        <v>20</v>
      </c>
      <c r="B142" s="3" t="s">
        <v>489</v>
      </c>
      <c r="C142" s="3" t="s">
        <v>323</v>
      </c>
      <c r="D142" s="3">
        <v>2</v>
      </c>
      <c r="E142" s="3" t="s">
        <v>16</v>
      </c>
      <c r="F142" s="3" t="s">
        <v>17</v>
      </c>
      <c r="G142" s="40" t="s">
        <v>490</v>
      </c>
      <c r="H142" s="3" t="s">
        <v>20</v>
      </c>
      <c r="I142" s="4">
        <v>13</v>
      </c>
      <c r="J142" s="4">
        <v>13</v>
      </c>
      <c r="K142" s="4">
        <v>800</v>
      </c>
      <c r="L142" s="7">
        <v>10400</v>
      </c>
      <c r="M142" s="7">
        <v>10400</v>
      </c>
      <c r="N142" s="6">
        <v>1</v>
      </c>
      <c r="O142" s="2"/>
      <c r="P142" s="2"/>
      <c r="Q142" s="2"/>
      <c r="R142" s="192"/>
    </row>
    <row r="143" spans="1:18" ht="26.4" hidden="1">
      <c r="A143" s="84" t="str">
        <f t="shared" si="2"/>
        <v>9</v>
      </c>
      <c r="B143" s="3" t="s">
        <v>491</v>
      </c>
      <c r="C143" s="3" t="s">
        <v>240</v>
      </c>
      <c r="D143" s="3">
        <v>2</v>
      </c>
      <c r="E143" s="3" t="s">
        <v>16</v>
      </c>
      <c r="F143" s="3" t="s">
        <v>17</v>
      </c>
      <c r="G143" s="40" t="s">
        <v>492</v>
      </c>
      <c r="H143" s="3" t="s">
        <v>20</v>
      </c>
      <c r="I143" s="4">
        <v>18</v>
      </c>
      <c r="J143" s="4">
        <v>18</v>
      </c>
      <c r="K143" s="4">
        <v>799.9</v>
      </c>
      <c r="L143" s="7">
        <v>14382</v>
      </c>
      <c r="M143" s="7">
        <v>14398.2</v>
      </c>
      <c r="N143" s="6">
        <v>1</v>
      </c>
      <c r="O143" s="2"/>
      <c r="P143" s="2"/>
      <c r="Q143" s="2"/>
      <c r="R143" s="192"/>
    </row>
    <row r="144" spans="1:18" ht="26.4" hidden="1">
      <c r="A144" s="84" t="str">
        <f t="shared" si="2"/>
        <v>9</v>
      </c>
      <c r="B144" s="3" t="s">
        <v>493</v>
      </c>
      <c r="C144" s="3" t="s">
        <v>240</v>
      </c>
      <c r="D144" s="3">
        <v>2</v>
      </c>
      <c r="E144" s="3" t="s">
        <v>16</v>
      </c>
      <c r="F144" s="3" t="s">
        <v>17</v>
      </c>
      <c r="G144" s="40" t="s">
        <v>494</v>
      </c>
      <c r="H144" s="3" t="s">
        <v>20</v>
      </c>
      <c r="I144" s="4">
        <v>14</v>
      </c>
      <c r="J144" s="4">
        <v>14</v>
      </c>
      <c r="K144" s="4">
        <v>799.9</v>
      </c>
      <c r="L144" s="7">
        <v>11186</v>
      </c>
      <c r="M144" s="7">
        <v>11198.6</v>
      </c>
      <c r="N144" s="6">
        <v>1</v>
      </c>
      <c r="O144" s="2"/>
      <c r="P144" s="2"/>
      <c r="Q144" s="2"/>
      <c r="R144" s="192"/>
    </row>
    <row r="145" spans="1:18" ht="26.4" hidden="1">
      <c r="A145" s="84" t="str">
        <f t="shared" si="2"/>
        <v>9</v>
      </c>
      <c r="B145" s="3" t="s">
        <v>495</v>
      </c>
      <c r="C145" s="3" t="s">
        <v>240</v>
      </c>
      <c r="D145" s="3">
        <v>2</v>
      </c>
      <c r="E145" s="3" t="s">
        <v>16</v>
      </c>
      <c r="F145" s="3" t="s">
        <v>17</v>
      </c>
      <c r="G145" s="40" t="s">
        <v>496</v>
      </c>
      <c r="H145" s="3" t="s">
        <v>20</v>
      </c>
      <c r="I145" s="4">
        <v>13</v>
      </c>
      <c r="J145" s="4">
        <v>13</v>
      </c>
      <c r="K145" s="4">
        <v>799.9</v>
      </c>
      <c r="L145" s="7">
        <v>10387</v>
      </c>
      <c r="M145" s="7">
        <v>10398.700000000001</v>
      </c>
      <c r="N145" s="6">
        <v>1</v>
      </c>
      <c r="O145" s="2"/>
      <c r="P145" s="2"/>
      <c r="Q145" s="2"/>
      <c r="R145" s="192"/>
    </row>
    <row r="146" spans="1:18" ht="26.4" hidden="1">
      <c r="A146" s="84" t="str">
        <f t="shared" si="2"/>
        <v>8</v>
      </c>
      <c r="B146" s="3" t="s">
        <v>497</v>
      </c>
      <c r="C146" s="3" t="s">
        <v>261</v>
      </c>
      <c r="D146" s="3">
        <v>2</v>
      </c>
      <c r="E146" s="3" t="s">
        <v>16</v>
      </c>
      <c r="F146" s="3" t="s">
        <v>17</v>
      </c>
      <c r="G146" s="40" t="s">
        <v>498</v>
      </c>
      <c r="H146" s="3" t="s">
        <v>20</v>
      </c>
      <c r="I146" s="4">
        <v>14</v>
      </c>
      <c r="J146" s="4">
        <v>14</v>
      </c>
      <c r="K146" s="4">
        <v>800</v>
      </c>
      <c r="L146" s="7">
        <v>11200</v>
      </c>
      <c r="M146" s="7">
        <v>11200</v>
      </c>
      <c r="N146" s="6">
        <v>1</v>
      </c>
      <c r="O146" s="2"/>
      <c r="P146" s="2"/>
      <c r="Q146" s="2"/>
      <c r="R146" s="192"/>
    </row>
    <row r="147" spans="1:18" ht="26.4" hidden="1">
      <c r="A147" s="84" t="str">
        <f t="shared" si="2"/>
        <v>8</v>
      </c>
      <c r="B147" s="3" t="s">
        <v>499</v>
      </c>
      <c r="C147" s="3" t="s">
        <v>261</v>
      </c>
      <c r="D147" s="3">
        <v>2</v>
      </c>
      <c r="E147" s="3" t="s">
        <v>16</v>
      </c>
      <c r="F147" s="3" t="s">
        <v>17</v>
      </c>
      <c r="G147" s="40" t="s">
        <v>500</v>
      </c>
      <c r="H147" s="3" t="s">
        <v>20</v>
      </c>
      <c r="I147" s="4">
        <v>14</v>
      </c>
      <c r="J147" s="4">
        <v>14</v>
      </c>
      <c r="K147" s="4">
        <v>800</v>
      </c>
      <c r="L147" s="7">
        <v>11200</v>
      </c>
      <c r="M147" s="7">
        <v>11200</v>
      </c>
      <c r="N147" s="6">
        <v>1</v>
      </c>
      <c r="O147" s="2"/>
      <c r="P147" s="2"/>
      <c r="Q147" s="2"/>
      <c r="R147" s="192"/>
    </row>
    <row r="148" spans="1:18" ht="26.4" hidden="1">
      <c r="A148" s="84" t="str">
        <f t="shared" si="2"/>
        <v>4</v>
      </c>
      <c r="B148" s="3" t="s">
        <v>501</v>
      </c>
      <c r="C148" s="3" t="s">
        <v>237</v>
      </c>
      <c r="D148" s="3">
        <v>2</v>
      </c>
      <c r="E148" s="3" t="s">
        <v>16</v>
      </c>
      <c r="F148" s="3" t="s">
        <v>17</v>
      </c>
      <c r="G148" s="40" t="s">
        <v>502</v>
      </c>
      <c r="H148" s="3" t="s">
        <v>20</v>
      </c>
      <c r="I148" s="4">
        <v>15</v>
      </c>
      <c r="J148" s="4">
        <v>15</v>
      </c>
      <c r="K148" s="4">
        <v>800</v>
      </c>
      <c r="L148" s="7">
        <v>12000</v>
      </c>
      <c r="M148" s="7">
        <v>12000</v>
      </c>
      <c r="N148" s="6">
        <v>1</v>
      </c>
      <c r="O148" s="2"/>
      <c r="P148" s="2"/>
      <c r="Q148" s="2"/>
      <c r="R148" s="192"/>
    </row>
    <row r="149" spans="1:18" ht="26.4" hidden="1">
      <c r="A149" s="84" t="str">
        <f t="shared" si="2"/>
        <v>4</v>
      </c>
      <c r="B149" s="3" t="s">
        <v>503</v>
      </c>
      <c r="C149" s="3" t="s">
        <v>237</v>
      </c>
      <c r="D149" s="3">
        <v>2</v>
      </c>
      <c r="E149" s="3" t="s">
        <v>16</v>
      </c>
      <c r="F149" s="3" t="s">
        <v>17</v>
      </c>
      <c r="G149" s="40" t="s">
        <v>504</v>
      </c>
      <c r="H149" s="3" t="s">
        <v>20</v>
      </c>
      <c r="I149" s="4">
        <v>11</v>
      </c>
      <c r="J149" s="4">
        <v>11</v>
      </c>
      <c r="K149" s="4">
        <v>800</v>
      </c>
      <c r="L149" s="7">
        <v>8800</v>
      </c>
      <c r="M149" s="7">
        <v>8800</v>
      </c>
      <c r="N149" s="6">
        <v>1</v>
      </c>
      <c r="O149" s="2"/>
      <c r="P149" s="2"/>
      <c r="Q149" s="2"/>
      <c r="R149" s="192"/>
    </row>
    <row r="150" spans="1:18" ht="26.4" hidden="1">
      <c r="A150" s="84" t="str">
        <f t="shared" si="2"/>
        <v>13</v>
      </c>
      <c r="B150" s="3" t="s">
        <v>505</v>
      </c>
      <c r="C150" s="3" t="s">
        <v>248</v>
      </c>
      <c r="D150" s="3">
        <v>2</v>
      </c>
      <c r="E150" s="3" t="s">
        <v>16</v>
      </c>
      <c r="F150" s="3" t="s">
        <v>17</v>
      </c>
      <c r="G150" s="40" t="s">
        <v>506</v>
      </c>
      <c r="H150" s="3" t="s">
        <v>20</v>
      </c>
      <c r="I150" s="4">
        <v>17</v>
      </c>
      <c r="J150" s="4">
        <v>17</v>
      </c>
      <c r="K150" s="4">
        <v>800</v>
      </c>
      <c r="L150" s="7">
        <v>13600</v>
      </c>
      <c r="M150" s="7">
        <v>13600</v>
      </c>
      <c r="N150" s="6">
        <v>1</v>
      </c>
      <c r="O150" s="2"/>
      <c r="P150" s="2"/>
      <c r="Q150" s="2"/>
      <c r="R150" s="192"/>
    </row>
    <row r="151" spans="1:18" ht="26.4" hidden="1">
      <c r="A151" s="84" t="str">
        <f t="shared" si="2"/>
        <v>13</v>
      </c>
      <c r="B151" s="3" t="s">
        <v>507</v>
      </c>
      <c r="C151" s="3" t="s">
        <v>248</v>
      </c>
      <c r="D151" s="3">
        <v>2</v>
      </c>
      <c r="E151" s="3" t="s">
        <v>16</v>
      </c>
      <c r="F151" s="3" t="s">
        <v>17</v>
      </c>
      <c r="G151" s="40" t="s">
        <v>508</v>
      </c>
      <c r="H151" s="3" t="s">
        <v>20</v>
      </c>
      <c r="I151" s="4">
        <v>16</v>
      </c>
      <c r="J151" s="4">
        <v>16</v>
      </c>
      <c r="K151" s="4">
        <v>800</v>
      </c>
      <c r="L151" s="7">
        <v>12800</v>
      </c>
      <c r="M151" s="7">
        <v>12800</v>
      </c>
      <c r="N151" s="6">
        <v>1</v>
      </c>
      <c r="O151" s="2"/>
      <c r="P151" s="2"/>
      <c r="Q151" s="2"/>
      <c r="R151" s="192"/>
    </row>
    <row r="152" spans="1:18" ht="26.4" hidden="1">
      <c r="A152" s="84" t="str">
        <f t="shared" si="2"/>
        <v>13</v>
      </c>
      <c r="B152" s="3" t="s">
        <v>509</v>
      </c>
      <c r="C152" s="3" t="s">
        <v>248</v>
      </c>
      <c r="D152" s="3">
        <v>2</v>
      </c>
      <c r="E152" s="3" t="s">
        <v>16</v>
      </c>
      <c r="F152" s="3" t="s">
        <v>17</v>
      </c>
      <c r="G152" s="40" t="s">
        <v>510</v>
      </c>
      <c r="H152" s="3" t="s">
        <v>20</v>
      </c>
      <c r="I152" s="4">
        <v>10</v>
      </c>
      <c r="J152" s="4">
        <v>10</v>
      </c>
      <c r="K152" s="4">
        <v>800</v>
      </c>
      <c r="L152" s="7">
        <v>8000</v>
      </c>
      <c r="M152" s="7">
        <v>8000</v>
      </c>
      <c r="N152" s="6">
        <v>1</v>
      </c>
      <c r="O152" s="2"/>
      <c r="P152" s="2"/>
      <c r="Q152" s="2"/>
      <c r="R152" s="192"/>
    </row>
    <row r="153" spans="1:18" ht="26.4" hidden="1">
      <c r="A153" s="84" t="str">
        <f t="shared" si="2"/>
        <v>1</v>
      </c>
      <c r="B153" s="3" t="s">
        <v>511</v>
      </c>
      <c r="C153" s="3" t="s">
        <v>272</v>
      </c>
      <c r="D153" s="3">
        <v>2</v>
      </c>
      <c r="E153" s="3" t="s">
        <v>16</v>
      </c>
      <c r="F153" s="3" t="s">
        <v>17</v>
      </c>
      <c r="G153" s="40" t="s">
        <v>512</v>
      </c>
      <c r="H153" s="3" t="s">
        <v>20</v>
      </c>
      <c r="I153" s="4">
        <v>27</v>
      </c>
      <c r="J153" s="4">
        <v>27</v>
      </c>
      <c r="K153" s="4">
        <v>800</v>
      </c>
      <c r="L153" s="7">
        <v>21600</v>
      </c>
      <c r="M153" s="7">
        <v>21600</v>
      </c>
      <c r="N153" s="6">
        <v>1</v>
      </c>
      <c r="O153" s="2"/>
      <c r="P153" s="2"/>
      <c r="Q153" s="2"/>
      <c r="R153" s="192"/>
    </row>
    <row r="154" spans="1:18" ht="26.4" hidden="1">
      <c r="A154" s="84" t="str">
        <f t="shared" si="2"/>
        <v>1</v>
      </c>
      <c r="B154" s="3" t="s">
        <v>513</v>
      </c>
      <c r="C154" s="3" t="s">
        <v>272</v>
      </c>
      <c r="D154" s="3">
        <v>2</v>
      </c>
      <c r="E154" s="3" t="s">
        <v>16</v>
      </c>
      <c r="F154" s="3" t="s">
        <v>17</v>
      </c>
      <c r="G154" s="40" t="s">
        <v>514</v>
      </c>
      <c r="H154" s="3" t="s">
        <v>20</v>
      </c>
      <c r="I154" s="4">
        <v>11</v>
      </c>
      <c r="J154" s="4">
        <v>11</v>
      </c>
      <c r="K154" s="4">
        <v>800</v>
      </c>
      <c r="L154" s="7">
        <v>8800</v>
      </c>
      <c r="M154" s="7">
        <v>8800</v>
      </c>
      <c r="N154" s="6">
        <v>1</v>
      </c>
      <c r="O154" s="2"/>
      <c r="P154" s="2"/>
      <c r="Q154" s="2"/>
      <c r="R154" s="192"/>
    </row>
    <row r="155" spans="1:18" ht="26.4" hidden="1">
      <c r="A155" s="84" t="str">
        <f t="shared" si="2"/>
        <v>1</v>
      </c>
      <c r="B155" s="3" t="s">
        <v>515</v>
      </c>
      <c r="C155" s="3" t="s">
        <v>272</v>
      </c>
      <c r="D155" s="3">
        <v>2</v>
      </c>
      <c r="E155" s="3" t="s">
        <v>16</v>
      </c>
      <c r="F155" s="3" t="s">
        <v>17</v>
      </c>
      <c r="G155" s="40" t="s">
        <v>516</v>
      </c>
      <c r="H155" s="3" t="s">
        <v>20</v>
      </c>
      <c r="I155" s="4">
        <v>10</v>
      </c>
      <c r="J155" s="4">
        <v>10</v>
      </c>
      <c r="K155" s="4">
        <v>800</v>
      </c>
      <c r="L155" s="7">
        <v>8000</v>
      </c>
      <c r="M155" s="7">
        <v>8000</v>
      </c>
      <c r="N155" s="6">
        <v>1</v>
      </c>
      <c r="O155" s="2"/>
      <c r="P155" s="2"/>
      <c r="Q155" s="2"/>
      <c r="R155" s="192"/>
    </row>
    <row r="156" spans="1:18" ht="26.4" hidden="1">
      <c r="A156" s="84" t="str">
        <f t="shared" si="2"/>
        <v>21</v>
      </c>
      <c r="B156" s="3" t="s">
        <v>517</v>
      </c>
      <c r="C156" s="3" t="s">
        <v>290</v>
      </c>
      <c r="D156" s="3">
        <v>2</v>
      </c>
      <c r="E156" s="3" t="s">
        <v>16</v>
      </c>
      <c r="F156" s="3" t="s">
        <v>17</v>
      </c>
      <c r="G156" s="40" t="s">
        <v>518</v>
      </c>
      <c r="H156" s="3" t="s">
        <v>20</v>
      </c>
      <c r="I156" s="4">
        <v>30</v>
      </c>
      <c r="J156" s="4">
        <v>30</v>
      </c>
      <c r="K156" s="4">
        <v>800</v>
      </c>
      <c r="L156" s="7">
        <v>24000</v>
      </c>
      <c r="M156" s="7">
        <v>24000</v>
      </c>
      <c r="N156" s="6">
        <v>1</v>
      </c>
      <c r="O156" s="2"/>
      <c r="P156" s="2"/>
      <c r="Q156" s="2"/>
      <c r="R156" s="192"/>
    </row>
    <row r="157" spans="1:18" ht="39.6" hidden="1">
      <c r="A157" s="84" t="str">
        <f t="shared" si="2"/>
        <v>6</v>
      </c>
      <c r="B157" s="3" t="s">
        <v>519</v>
      </c>
      <c r="C157" s="3" t="s">
        <v>301</v>
      </c>
      <c r="D157" s="3">
        <v>2</v>
      </c>
      <c r="E157" s="3" t="s">
        <v>16</v>
      </c>
      <c r="F157" s="3" t="s">
        <v>17</v>
      </c>
      <c r="G157" s="40" t="s">
        <v>520</v>
      </c>
      <c r="H157" s="3" t="s">
        <v>20</v>
      </c>
      <c r="I157" s="4">
        <v>14</v>
      </c>
      <c r="J157" s="4">
        <v>14</v>
      </c>
      <c r="K157" s="4">
        <v>800</v>
      </c>
      <c r="L157" s="7">
        <v>11200</v>
      </c>
      <c r="M157" s="7">
        <v>11200</v>
      </c>
      <c r="N157" s="6">
        <v>1</v>
      </c>
      <c r="O157" s="2"/>
      <c r="P157" s="2"/>
      <c r="Q157" s="2"/>
      <c r="R157" s="192"/>
    </row>
    <row r="158" spans="1:18" ht="39.6" hidden="1">
      <c r="A158" s="84" t="str">
        <f t="shared" si="2"/>
        <v>6</v>
      </c>
      <c r="B158" s="3" t="s">
        <v>521</v>
      </c>
      <c r="C158" s="3" t="s">
        <v>301</v>
      </c>
      <c r="D158" s="3">
        <v>2</v>
      </c>
      <c r="E158" s="3" t="s">
        <v>16</v>
      </c>
      <c r="F158" s="3" t="s">
        <v>17</v>
      </c>
      <c r="G158" s="40" t="s">
        <v>522</v>
      </c>
      <c r="H158" s="3" t="s">
        <v>20</v>
      </c>
      <c r="I158" s="4">
        <v>15</v>
      </c>
      <c r="J158" s="4">
        <v>15</v>
      </c>
      <c r="K158" s="4">
        <v>800</v>
      </c>
      <c r="L158" s="7">
        <v>12000</v>
      </c>
      <c r="M158" s="7">
        <v>12000</v>
      </c>
      <c r="N158" s="6">
        <v>1</v>
      </c>
      <c r="O158" s="2"/>
      <c r="P158" s="2"/>
      <c r="Q158" s="2"/>
      <c r="R158" s="192"/>
    </row>
    <row r="159" spans="1:18" ht="39.6" hidden="1">
      <c r="A159" s="84" t="str">
        <f t="shared" si="2"/>
        <v>14</v>
      </c>
      <c r="B159" s="3" t="s">
        <v>523</v>
      </c>
      <c r="C159" s="3" t="s">
        <v>267</v>
      </c>
      <c r="D159" s="3">
        <v>2</v>
      </c>
      <c r="E159" s="3" t="s">
        <v>16</v>
      </c>
      <c r="F159" s="3" t="s">
        <v>17</v>
      </c>
      <c r="G159" s="40" t="s">
        <v>524</v>
      </c>
      <c r="H159" s="3" t="s">
        <v>20</v>
      </c>
      <c r="I159" s="4">
        <v>15</v>
      </c>
      <c r="J159" s="4">
        <v>15</v>
      </c>
      <c r="K159" s="4">
        <v>800</v>
      </c>
      <c r="L159" s="7">
        <v>12000</v>
      </c>
      <c r="M159" s="7">
        <v>12000</v>
      </c>
      <c r="N159" s="6">
        <v>1</v>
      </c>
      <c r="O159" s="2"/>
      <c r="P159" s="2"/>
      <c r="Q159" s="2"/>
      <c r="R159" s="192"/>
    </row>
    <row r="160" spans="1:18" ht="39.6" hidden="1">
      <c r="A160" s="84" t="str">
        <f t="shared" si="2"/>
        <v>14</v>
      </c>
      <c r="B160" s="3" t="s">
        <v>525</v>
      </c>
      <c r="C160" s="3" t="s">
        <v>267</v>
      </c>
      <c r="D160" s="3">
        <v>2</v>
      </c>
      <c r="E160" s="3" t="s">
        <v>16</v>
      </c>
      <c r="F160" s="3" t="s">
        <v>17</v>
      </c>
      <c r="G160" s="40" t="s">
        <v>526</v>
      </c>
      <c r="H160" s="3" t="s">
        <v>20</v>
      </c>
      <c r="I160" s="4">
        <v>12</v>
      </c>
      <c r="J160" s="4">
        <v>12</v>
      </c>
      <c r="K160" s="4">
        <v>800</v>
      </c>
      <c r="L160" s="7">
        <v>9600</v>
      </c>
      <c r="M160" s="7">
        <v>9600</v>
      </c>
      <c r="N160" s="6">
        <v>1</v>
      </c>
      <c r="O160" s="2"/>
      <c r="P160" s="2"/>
      <c r="Q160" s="2"/>
      <c r="R160" s="192"/>
    </row>
    <row r="161" spans="1:18" ht="39.6" hidden="1">
      <c r="A161" s="84" t="str">
        <f t="shared" si="2"/>
        <v>14</v>
      </c>
      <c r="B161" s="3" t="s">
        <v>527</v>
      </c>
      <c r="C161" s="3" t="s">
        <v>267</v>
      </c>
      <c r="D161" s="3">
        <v>2</v>
      </c>
      <c r="E161" s="3" t="s">
        <v>16</v>
      </c>
      <c r="F161" s="3" t="s">
        <v>17</v>
      </c>
      <c r="G161" s="40" t="s">
        <v>528</v>
      </c>
      <c r="H161" s="3" t="s">
        <v>20</v>
      </c>
      <c r="I161" s="4">
        <v>12</v>
      </c>
      <c r="J161" s="4">
        <v>12</v>
      </c>
      <c r="K161" s="4">
        <v>800</v>
      </c>
      <c r="L161" s="7">
        <v>9600</v>
      </c>
      <c r="M161" s="7">
        <v>9600</v>
      </c>
      <c r="N161" s="6">
        <v>1</v>
      </c>
      <c r="O161" s="2"/>
      <c r="P161" s="2"/>
      <c r="Q161" s="2"/>
      <c r="R161" s="192"/>
    </row>
    <row r="162" spans="1:18" ht="26.4" hidden="1">
      <c r="A162" s="84" t="str">
        <f t="shared" si="2"/>
        <v>11</v>
      </c>
      <c r="B162" s="3" t="s">
        <v>529</v>
      </c>
      <c r="C162" s="3" t="s">
        <v>228</v>
      </c>
      <c r="D162" s="3">
        <v>2</v>
      </c>
      <c r="E162" s="3" t="s">
        <v>16</v>
      </c>
      <c r="F162" s="3" t="s">
        <v>17</v>
      </c>
      <c r="G162" s="40" t="s">
        <v>530</v>
      </c>
      <c r="H162" s="3" t="s">
        <v>20</v>
      </c>
      <c r="I162" s="4">
        <v>18</v>
      </c>
      <c r="J162" s="4">
        <v>18</v>
      </c>
      <c r="K162" s="4">
        <v>800</v>
      </c>
      <c r="L162" s="7">
        <v>14400</v>
      </c>
      <c r="M162" s="7">
        <v>14400</v>
      </c>
      <c r="N162" s="6">
        <v>1</v>
      </c>
      <c r="O162" s="2"/>
      <c r="P162" s="2"/>
      <c r="Q162" s="2"/>
      <c r="R162" s="192"/>
    </row>
    <row r="163" spans="1:18" ht="26.4" hidden="1">
      <c r="A163" s="84" t="str">
        <f t="shared" si="2"/>
        <v>11</v>
      </c>
      <c r="B163" s="3" t="s">
        <v>531</v>
      </c>
      <c r="C163" s="3" t="s">
        <v>228</v>
      </c>
      <c r="D163" s="3">
        <v>2</v>
      </c>
      <c r="E163" s="3" t="s">
        <v>16</v>
      </c>
      <c r="F163" s="3" t="s">
        <v>17</v>
      </c>
      <c r="G163" s="40" t="s">
        <v>532</v>
      </c>
      <c r="H163" s="3" t="s">
        <v>20</v>
      </c>
      <c r="I163" s="4">
        <v>15</v>
      </c>
      <c r="J163" s="4">
        <v>15</v>
      </c>
      <c r="K163" s="4">
        <v>800</v>
      </c>
      <c r="L163" s="7">
        <v>12000</v>
      </c>
      <c r="M163" s="7">
        <v>12000</v>
      </c>
      <c r="N163" s="6">
        <v>1</v>
      </c>
      <c r="O163" s="2"/>
      <c r="P163" s="2"/>
      <c r="Q163" s="2"/>
      <c r="R163" s="192"/>
    </row>
    <row r="164" spans="1:18" ht="26.4" hidden="1">
      <c r="A164" s="84" t="str">
        <f t="shared" si="2"/>
        <v>22</v>
      </c>
      <c r="B164" s="3" t="s">
        <v>533</v>
      </c>
      <c r="C164" s="3" t="s">
        <v>259</v>
      </c>
      <c r="D164" s="3">
        <v>2</v>
      </c>
      <c r="E164" s="3" t="s">
        <v>16</v>
      </c>
      <c r="F164" s="3" t="s">
        <v>17</v>
      </c>
      <c r="G164" s="40" t="s">
        <v>2851</v>
      </c>
      <c r="H164" s="3" t="s">
        <v>20</v>
      </c>
      <c r="I164" s="4">
        <v>17</v>
      </c>
      <c r="J164" s="4">
        <v>17</v>
      </c>
      <c r="K164" s="4">
        <v>800</v>
      </c>
      <c r="L164" s="7">
        <v>13600</v>
      </c>
      <c r="M164" s="7">
        <v>13600</v>
      </c>
      <c r="N164" s="6">
        <v>1</v>
      </c>
      <c r="O164" s="2"/>
      <c r="P164" s="2"/>
      <c r="Q164" s="2"/>
      <c r="R164" s="192"/>
    </row>
    <row r="165" spans="1:18" ht="26.4" hidden="1">
      <c r="A165" s="84" t="str">
        <f t="shared" si="2"/>
        <v>22</v>
      </c>
      <c r="B165" s="3" t="s">
        <v>534</v>
      </c>
      <c r="C165" s="3" t="s">
        <v>259</v>
      </c>
      <c r="D165" s="3">
        <v>2</v>
      </c>
      <c r="E165" s="3" t="s">
        <v>16</v>
      </c>
      <c r="F165" s="3" t="s">
        <v>17</v>
      </c>
      <c r="G165" s="40" t="s">
        <v>2852</v>
      </c>
      <c r="H165" s="3" t="s">
        <v>20</v>
      </c>
      <c r="I165" s="4">
        <v>11</v>
      </c>
      <c r="J165" s="4">
        <v>11</v>
      </c>
      <c r="K165" s="4">
        <v>800</v>
      </c>
      <c r="L165" s="7">
        <v>8800</v>
      </c>
      <c r="M165" s="7">
        <v>8800</v>
      </c>
      <c r="N165" s="6">
        <v>1</v>
      </c>
      <c r="O165" s="2"/>
      <c r="P165" s="2"/>
      <c r="Q165" s="2"/>
      <c r="R165" s="192"/>
    </row>
    <row r="166" spans="1:18" ht="26.4" hidden="1">
      <c r="A166" s="84" t="str">
        <f t="shared" si="2"/>
        <v>12</v>
      </c>
      <c r="B166" s="3" t="s">
        <v>535</v>
      </c>
      <c r="C166" s="3" t="s">
        <v>279</v>
      </c>
      <c r="D166" s="3">
        <v>2</v>
      </c>
      <c r="E166" s="3" t="s">
        <v>16</v>
      </c>
      <c r="F166" s="3" t="s">
        <v>17</v>
      </c>
      <c r="G166" s="40" t="s">
        <v>536</v>
      </c>
      <c r="H166" s="3" t="s">
        <v>20</v>
      </c>
      <c r="I166" s="4">
        <v>14</v>
      </c>
      <c r="J166" s="4">
        <v>14</v>
      </c>
      <c r="K166" s="4">
        <v>800</v>
      </c>
      <c r="L166" s="7">
        <v>11200</v>
      </c>
      <c r="M166" s="7">
        <v>11200</v>
      </c>
      <c r="N166" s="6">
        <v>1</v>
      </c>
      <c r="O166" s="2"/>
      <c r="P166" s="2"/>
      <c r="Q166" s="2"/>
      <c r="R166" s="192"/>
    </row>
    <row r="167" spans="1:18" ht="26.4" hidden="1">
      <c r="A167" s="84" t="str">
        <f t="shared" si="2"/>
        <v>12</v>
      </c>
      <c r="B167" s="3" t="s">
        <v>537</v>
      </c>
      <c r="C167" s="3" t="s">
        <v>279</v>
      </c>
      <c r="D167" s="3">
        <v>2</v>
      </c>
      <c r="E167" s="3" t="s">
        <v>16</v>
      </c>
      <c r="F167" s="3" t="s">
        <v>17</v>
      </c>
      <c r="G167" s="40" t="s">
        <v>538</v>
      </c>
      <c r="H167" s="3" t="s">
        <v>20</v>
      </c>
      <c r="I167" s="4">
        <v>12</v>
      </c>
      <c r="J167" s="4">
        <v>12</v>
      </c>
      <c r="K167" s="4">
        <v>800</v>
      </c>
      <c r="L167" s="7">
        <v>9600</v>
      </c>
      <c r="M167" s="7">
        <v>9600</v>
      </c>
      <c r="N167" s="6">
        <v>1</v>
      </c>
      <c r="O167" s="2"/>
      <c r="P167" s="2"/>
      <c r="Q167" s="2"/>
      <c r="R167" s="192"/>
    </row>
    <row r="168" spans="1:18" ht="26.4" hidden="1">
      <c r="A168" s="84" t="str">
        <f t="shared" si="2"/>
        <v>5</v>
      </c>
      <c r="B168" s="3" t="s">
        <v>539</v>
      </c>
      <c r="C168" s="3" t="s">
        <v>264</v>
      </c>
      <c r="D168" s="3">
        <v>2</v>
      </c>
      <c r="E168" s="3" t="s">
        <v>16</v>
      </c>
      <c r="F168" s="3" t="s">
        <v>17</v>
      </c>
      <c r="G168" s="40" t="s">
        <v>540</v>
      </c>
      <c r="H168" s="3" t="s">
        <v>20</v>
      </c>
      <c r="I168" s="4">
        <v>11</v>
      </c>
      <c r="J168" s="4">
        <v>11</v>
      </c>
      <c r="K168" s="4">
        <v>800</v>
      </c>
      <c r="L168" s="7">
        <v>8800</v>
      </c>
      <c r="M168" s="7">
        <v>8800</v>
      </c>
      <c r="N168" s="6">
        <v>1</v>
      </c>
      <c r="O168" s="2"/>
      <c r="P168" s="2"/>
      <c r="Q168" s="2"/>
      <c r="R168" s="192"/>
    </row>
    <row r="169" spans="1:18" ht="26.4" hidden="1">
      <c r="A169" s="84" t="str">
        <f t="shared" si="2"/>
        <v>5</v>
      </c>
      <c r="B169" s="3" t="s">
        <v>541</v>
      </c>
      <c r="C169" s="3" t="s">
        <v>264</v>
      </c>
      <c r="D169" s="3">
        <v>2</v>
      </c>
      <c r="E169" s="3" t="s">
        <v>16</v>
      </c>
      <c r="F169" s="3" t="s">
        <v>17</v>
      </c>
      <c r="G169" s="40" t="s">
        <v>542</v>
      </c>
      <c r="H169" s="3" t="s">
        <v>20</v>
      </c>
      <c r="I169" s="4">
        <v>15</v>
      </c>
      <c r="J169" s="4">
        <v>15</v>
      </c>
      <c r="K169" s="4">
        <v>800</v>
      </c>
      <c r="L169" s="7">
        <v>12000</v>
      </c>
      <c r="M169" s="7">
        <v>12000</v>
      </c>
      <c r="N169" s="6">
        <v>1</v>
      </c>
      <c r="O169" s="2"/>
      <c r="P169" s="2"/>
      <c r="Q169" s="2"/>
      <c r="R169" s="192"/>
    </row>
    <row r="170" spans="1:18" ht="26.4" hidden="1">
      <c r="A170" s="84" t="str">
        <f t="shared" si="2"/>
        <v>7</v>
      </c>
      <c r="B170" s="3" t="s">
        <v>543</v>
      </c>
      <c r="C170" s="3" t="s">
        <v>293</v>
      </c>
      <c r="D170" s="3">
        <v>2</v>
      </c>
      <c r="E170" s="3" t="s">
        <v>16</v>
      </c>
      <c r="F170" s="3" t="s">
        <v>17</v>
      </c>
      <c r="G170" s="40" t="s">
        <v>544</v>
      </c>
      <c r="H170" s="3" t="s">
        <v>20</v>
      </c>
      <c r="I170" s="4">
        <v>21</v>
      </c>
      <c r="J170" s="4">
        <v>21</v>
      </c>
      <c r="K170" s="4">
        <v>799.99</v>
      </c>
      <c r="L170" s="7">
        <v>16779</v>
      </c>
      <c r="M170" s="7">
        <v>16799.79</v>
      </c>
      <c r="N170" s="6">
        <v>1</v>
      </c>
      <c r="O170" s="2"/>
      <c r="P170" s="2"/>
      <c r="Q170" s="2"/>
      <c r="R170" s="192"/>
    </row>
    <row r="171" spans="1:18" ht="26.4" hidden="1">
      <c r="A171" s="84" t="str">
        <f t="shared" si="2"/>
        <v>7</v>
      </c>
      <c r="B171" s="3" t="s">
        <v>545</v>
      </c>
      <c r="C171" s="3" t="s">
        <v>293</v>
      </c>
      <c r="D171" s="3">
        <v>2</v>
      </c>
      <c r="E171" s="3" t="s">
        <v>16</v>
      </c>
      <c r="F171" s="3" t="s">
        <v>17</v>
      </c>
      <c r="G171" s="40" t="s">
        <v>546</v>
      </c>
      <c r="H171" s="3" t="s">
        <v>20</v>
      </c>
      <c r="I171" s="4">
        <v>14</v>
      </c>
      <c r="J171" s="4">
        <v>14</v>
      </c>
      <c r="K171" s="4">
        <v>799.99</v>
      </c>
      <c r="L171" s="7">
        <v>11186</v>
      </c>
      <c r="M171" s="7">
        <v>11199.86</v>
      </c>
      <c r="N171" s="6">
        <v>1</v>
      </c>
      <c r="O171" s="2"/>
      <c r="P171" s="2"/>
      <c r="Q171" s="2"/>
      <c r="R171" s="192"/>
    </row>
    <row r="172" spans="1:18" ht="26.4" hidden="1">
      <c r="A172" s="84" t="str">
        <f t="shared" si="2"/>
        <v>7</v>
      </c>
      <c r="B172" s="3" t="s">
        <v>547</v>
      </c>
      <c r="C172" s="3" t="s">
        <v>293</v>
      </c>
      <c r="D172" s="3">
        <v>2</v>
      </c>
      <c r="E172" s="3" t="s">
        <v>16</v>
      </c>
      <c r="F172" s="3" t="s">
        <v>17</v>
      </c>
      <c r="G172" s="40" t="s">
        <v>548</v>
      </c>
      <c r="H172" s="3" t="s">
        <v>20</v>
      </c>
      <c r="I172" s="4">
        <v>13</v>
      </c>
      <c r="J172" s="4">
        <v>13</v>
      </c>
      <c r="K172" s="4">
        <v>799.99</v>
      </c>
      <c r="L172" s="7">
        <v>10387</v>
      </c>
      <c r="M172" s="7">
        <v>10399.870000000001</v>
      </c>
      <c r="N172" s="6">
        <v>1</v>
      </c>
      <c r="O172" s="2"/>
      <c r="P172" s="2"/>
      <c r="Q172" s="2"/>
      <c r="R172" s="192"/>
    </row>
    <row r="173" spans="1:18" ht="26.4" hidden="1">
      <c r="A173" s="84" t="str">
        <f t="shared" si="2"/>
        <v>2</v>
      </c>
      <c r="B173" s="3" t="s">
        <v>549</v>
      </c>
      <c r="C173" s="3" t="s">
        <v>285</v>
      </c>
      <c r="D173" s="3">
        <v>2</v>
      </c>
      <c r="E173" s="3" t="s">
        <v>16</v>
      </c>
      <c r="F173" s="3" t="s">
        <v>17</v>
      </c>
      <c r="G173" s="40" t="s">
        <v>550</v>
      </c>
      <c r="H173" s="3" t="s">
        <v>20</v>
      </c>
      <c r="I173" s="4">
        <v>15</v>
      </c>
      <c r="J173" s="4">
        <v>15</v>
      </c>
      <c r="K173" s="4">
        <v>800</v>
      </c>
      <c r="L173" s="7">
        <v>12000</v>
      </c>
      <c r="M173" s="7">
        <v>12000</v>
      </c>
      <c r="N173" s="6">
        <v>1</v>
      </c>
      <c r="O173" s="2"/>
      <c r="P173" s="2"/>
      <c r="Q173" s="2"/>
      <c r="R173" s="192"/>
    </row>
    <row r="174" spans="1:18" ht="26.4" hidden="1">
      <c r="A174" s="84" t="str">
        <f t="shared" si="2"/>
        <v>2</v>
      </c>
      <c r="B174" s="3" t="s">
        <v>551</v>
      </c>
      <c r="C174" s="3" t="s">
        <v>285</v>
      </c>
      <c r="D174" s="3">
        <v>2</v>
      </c>
      <c r="E174" s="3" t="s">
        <v>16</v>
      </c>
      <c r="F174" s="3" t="s">
        <v>17</v>
      </c>
      <c r="G174" s="40" t="s">
        <v>552</v>
      </c>
      <c r="H174" s="3" t="s">
        <v>20</v>
      </c>
      <c r="I174" s="4">
        <v>11</v>
      </c>
      <c r="J174" s="4">
        <v>11</v>
      </c>
      <c r="K174" s="4">
        <v>800</v>
      </c>
      <c r="L174" s="7">
        <v>8800</v>
      </c>
      <c r="M174" s="7">
        <v>8800</v>
      </c>
      <c r="N174" s="6">
        <v>1</v>
      </c>
      <c r="O174" s="2"/>
      <c r="P174" s="2"/>
      <c r="Q174" s="2"/>
      <c r="R174" s="192"/>
    </row>
    <row r="175" spans="1:18" ht="26.4" hidden="1">
      <c r="A175" s="84" t="str">
        <f t="shared" si="2"/>
        <v>10</v>
      </c>
      <c r="B175" s="3" t="s">
        <v>553</v>
      </c>
      <c r="C175" s="3" t="s">
        <v>298</v>
      </c>
      <c r="D175" s="3">
        <v>2</v>
      </c>
      <c r="E175" s="3" t="s">
        <v>16</v>
      </c>
      <c r="F175" s="3" t="s">
        <v>17</v>
      </c>
      <c r="G175" s="40" t="s">
        <v>554</v>
      </c>
      <c r="H175" s="3" t="s">
        <v>20</v>
      </c>
      <c r="I175" s="4">
        <v>22</v>
      </c>
      <c r="J175" s="4">
        <v>22</v>
      </c>
      <c r="K175" s="4">
        <v>800</v>
      </c>
      <c r="L175" s="7">
        <v>17600</v>
      </c>
      <c r="M175" s="7">
        <v>17600</v>
      </c>
      <c r="N175" s="6">
        <v>1</v>
      </c>
      <c r="O175" s="2"/>
      <c r="P175" s="2"/>
      <c r="Q175" s="2"/>
      <c r="R175" s="192"/>
    </row>
    <row r="176" spans="1:18" ht="26.4" hidden="1">
      <c r="A176" s="84" t="str">
        <f t="shared" si="2"/>
        <v>10</v>
      </c>
      <c r="B176" s="3" t="s">
        <v>555</v>
      </c>
      <c r="C176" s="3" t="s">
        <v>298</v>
      </c>
      <c r="D176" s="3">
        <v>2</v>
      </c>
      <c r="E176" s="3" t="s">
        <v>16</v>
      </c>
      <c r="F176" s="3" t="s">
        <v>17</v>
      </c>
      <c r="G176" s="40" t="s">
        <v>556</v>
      </c>
      <c r="H176" s="3" t="s">
        <v>20</v>
      </c>
      <c r="I176" s="4">
        <v>11</v>
      </c>
      <c r="J176" s="4">
        <v>11</v>
      </c>
      <c r="K176" s="4">
        <v>800</v>
      </c>
      <c r="L176" s="7">
        <v>8800</v>
      </c>
      <c r="M176" s="7">
        <v>8800</v>
      </c>
      <c r="N176" s="6">
        <v>1</v>
      </c>
      <c r="O176" s="2"/>
      <c r="P176" s="2"/>
      <c r="Q176" s="2"/>
      <c r="R176" s="192"/>
    </row>
    <row r="177" spans="1:18" ht="26.4" hidden="1">
      <c r="A177" s="84" t="str">
        <f t="shared" si="2"/>
        <v>19</v>
      </c>
      <c r="B177" s="3" t="s">
        <v>557</v>
      </c>
      <c r="C177" s="3" t="s">
        <v>282</v>
      </c>
      <c r="D177" s="3">
        <v>2</v>
      </c>
      <c r="E177" s="3" t="s">
        <v>16</v>
      </c>
      <c r="F177" s="3" t="s">
        <v>17</v>
      </c>
      <c r="G177" s="40" t="s">
        <v>558</v>
      </c>
      <c r="H177" s="3" t="s">
        <v>20</v>
      </c>
      <c r="I177" s="4">
        <v>21</v>
      </c>
      <c r="J177" s="4">
        <v>21</v>
      </c>
      <c r="K177" s="4">
        <v>800</v>
      </c>
      <c r="L177" s="7">
        <v>16800</v>
      </c>
      <c r="M177" s="7">
        <v>16800</v>
      </c>
      <c r="N177" s="6">
        <v>1</v>
      </c>
      <c r="O177" s="2"/>
      <c r="P177" s="2"/>
      <c r="Q177" s="2"/>
      <c r="R177" s="192"/>
    </row>
    <row r="178" spans="1:18" ht="26.4" hidden="1">
      <c r="A178" s="84" t="str">
        <f t="shared" si="2"/>
        <v>19</v>
      </c>
      <c r="B178" s="3" t="s">
        <v>559</v>
      </c>
      <c r="C178" s="3" t="s">
        <v>282</v>
      </c>
      <c r="D178" s="3">
        <v>2</v>
      </c>
      <c r="E178" s="3" t="s">
        <v>16</v>
      </c>
      <c r="F178" s="3" t="s">
        <v>17</v>
      </c>
      <c r="G178" s="40" t="s">
        <v>560</v>
      </c>
      <c r="H178" s="3" t="s">
        <v>20</v>
      </c>
      <c r="I178" s="4">
        <v>11</v>
      </c>
      <c r="J178" s="4">
        <v>11</v>
      </c>
      <c r="K178" s="4">
        <v>800</v>
      </c>
      <c r="L178" s="7">
        <v>8800</v>
      </c>
      <c r="M178" s="7">
        <v>8800</v>
      </c>
      <c r="N178" s="6">
        <v>1</v>
      </c>
      <c r="O178" s="2"/>
      <c r="P178" s="2"/>
      <c r="Q178" s="2"/>
      <c r="R178" s="192"/>
    </row>
    <row r="179" spans="1:18" ht="26.4" hidden="1">
      <c r="A179" s="84" t="str">
        <f t="shared" si="2"/>
        <v>3</v>
      </c>
      <c r="B179" s="3" t="s">
        <v>561</v>
      </c>
      <c r="C179" s="3" t="s">
        <v>245</v>
      </c>
      <c r="D179" s="3">
        <v>2</v>
      </c>
      <c r="E179" s="3" t="s">
        <v>16</v>
      </c>
      <c r="F179" s="3" t="s">
        <v>17</v>
      </c>
      <c r="G179" s="40" t="s">
        <v>562</v>
      </c>
      <c r="H179" s="3" t="s">
        <v>20</v>
      </c>
      <c r="I179" s="4">
        <v>14</v>
      </c>
      <c r="J179" s="4">
        <v>14</v>
      </c>
      <c r="K179" s="4">
        <v>800</v>
      </c>
      <c r="L179" s="7">
        <v>11200</v>
      </c>
      <c r="M179" s="7">
        <v>11200</v>
      </c>
      <c r="N179" s="6">
        <v>1</v>
      </c>
      <c r="O179" s="2"/>
      <c r="P179" s="2"/>
      <c r="Q179" s="2"/>
      <c r="R179" s="192"/>
    </row>
    <row r="180" spans="1:18" ht="26.4" hidden="1">
      <c r="A180" s="84" t="str">
        <f t="shared" si="2"/>
        <v>3</v>
      </c>
      <c r="B180" s="3" t="s">
        <v>563</v>
      </c>
      <c r="C180" s="3" t="s">
        <v>245</v>
      </c>
      <c r="D180" s="3">
        <v>2</v>
      </c>
      <c r="E180" s="3" t="s">
        <v>16</v>
      </c>
      <c r="F180" s="3" t="s">
        <v>17</v>
      </c>
      <c r="G180" s="40" t="s">
        <v>564</v>
      </c>
      <c r="H180" s="3" t="s">
        <v>20</v>
      </c>
      <c r="I180" s="4">
        <v>21</v>
      </c>
      <c r="J180" s="4">
        <v>21</v>
      </c>
      <c r="K180" s="4">
        <v>800</v>
      </c>
      <c r="L180" s="7">
        <v>16800</v>
      </c>
      <c r="M180" s="7">
        <v>16800</v>
      </c>
      <c r="N180" s="6">
        <v>1</v>
      </c>
      <c r="O180" s="2"/>
      <c r="P180" s="2"/>
      <c r="Q180" s="2"/>
      <c r="R180" s="192"/>
    </row>
    <row r="181" spans="1:18" ht="26.4" hidden="1">
      <c r="A181" s="84" t="str">
        <f t="shared" si="2"/>
        <v>3</v>
      </c>
      <c r="B181" s="3" t="s">
        <v>565</v>
      </c>
      <c r="C181" s="3" t="s">
        <v>245</v>
      </c>
      <c r="D181" s="3">
        <v>2</v>
      </c>
      <c r="E181" s="3" t="s">
        <v>16</v>
      </c>
      <c r="F181" s="3" t="s">
        <v>17</v>
      </c>
      <c r="G181" s="40" t="s">
        <v>566</v>
      </c>
      <c r="H181" s="3" t="s">
        <v>20</v>
      </c>
      <c r="I181" s="4">
        <v>10</v>
      </c>
      <c r="J181" s="4">
        <v>10</v>
      </c>
      <c r="K181" s="4">
        <v>800</v>
      </c>
      <c r="L181" s="7">
        <v>8000</v>
      </c>
      <c r="M181" s="7">
        <v>8000</v>
      </c>
      <c r="N181" s="6">
        <v>1</v>
      </c>
      <c r="O181" s="2"/>
      <c r="P181" s="2"/>
      <c r="Q181" s="2"/>
      <c r="R181" s="192"/>
    </row>
    <row r="182" spans="1:18" ht="26.4" hidden="1">
      <c r="A182" s="28" t="str">
        <f t="shared" si="2"/>
        <v>9</v>
      </c>
      <c r="B182" s="3" t="s">
        <v>567</v>
      </c>
      <c r="C182" s="3" t="s">
        <v>240</v>
      </c>
      <c r="D182" s="3">
        <v>3</v>
      </c>
      <c r="E182" s="3" t="s">
        <v>16</v>
      </c>
      <c r="F182" s="3" t="s">
        <v>17</v>
      </c>
      <c r="G182" s="40" t="s">
        <v>241</v>
      </c>
      <c r="H182" s="3" t="s">
        <v>19</v>
      </c>
      <c r="I182" s="4">
        <v>19</v>
      </c>
      <c r="J182" s="4">
        <v>19</v>
      </c>
      <c r="K182" s="4">
        <v>569.9</v>
      </c>
      <c r="L182" s="7">
        <v>10811</v>
      </c>
      <c r="M182" s="7">
        <v>10828.1</v>
      </c>
      <c r="N182" s="6">
        <v>1</v>
      </c>
      <c r="O182" s="2"/>
      <c r="P182" s="2"/>
      <c r="Q182" s="2"/>
      <c r="R182" s="192"/>
    </row>
    <row r="183" spans="1:18" ht="26.4" hidden="1">
      <c r="A183" s="28" t="str">
        <f t="shared" si="2"/>
        <v>9</v>
      </c>
      <c r="B183" s="3" t="s">
        <v>568</v>
      </c>
      <c r="C183" s="3" t="s">
        <v>240</v>
      </c>
      <c r="D183" s="3">
        <v>3</v>
      </c>
      <c r="E183" s="3" t="s">
        <v>16</v>
      </c>
      <c r="F183" s="3" t="s">
        <v>17</v>
      </c>
      <c r="G183" s="40" t="s">
        <v>243</v>
      </c>
      <c r="H183" s="3" t="s">
        <v>19</v>
      </c>
      <c r="I183" s="4">
        <v>19</v>
      </c>
      <c r="J183" s="4">
        <v>19</v>
      </c>
      <c r="K183" s="4">
        <v>569.9</v>
      </c>
      <c r="L183" s="7">
        <v>10811</v>
      </c>
      <c r="M183" s="7">
        <v>10828.1</v>
      </c>
      <c r="N183" s="6">
        <v>1</v>
      </c>
      <c r="O183" s="2"/>
      <c r="P183" s="2"/>
      <c r="Q183" s="2"/>
      <c r="R183" s="192"/>
    </row>
    <row r="184" spans="1:18" ht="26.4" hidden="1">
      <c r="A184" s="28" t="str">
        <f t="shared" si="2"/>
        <v>9</v>
      </c>
      <c r="B184" s="3" t="s">
        <v>569</v>
      </c>
      <c r="C184" s="3" t="s">
        <v>240</v>
      </c>
      <c r="D184" s="3">
        <v>3</v>
      </c>
      <c r="E184" s="3" t="s">
        <v>16</v>
      </c>
      <c r="F184" s="3" t="s">
        <v>17</v>
      </c>
      <c r="G184" s="40" t="s">
        <v>570</v>
      </c>
      <c r="H184" s="3" t="s">
        <v>19</v>
      </c>
      <c r="I184" s="4">
        <v>14</v>
      </c>
      <c r="J184" s="4">
        <v>14</v>
      </c>
      <c r="K184" s="4">
        <v>569.9</v>
      </c>
      <c r="L184" s="7">
        <v>7966</v>
      </c>
      <c r="M184" s="7">
        <v>7978.6</v>
      </c>
      <c r="N184" s="6">
        <v>1</v>
      </c>
      <c r="O184" s="2"/>
      <c r="P184" s="2"/>
      <c r="Q184" s="2"/>
      <c r="R184" s="192"/>
    </row>
    <row r="185" spans="1:18" ht="26.4" hidden="1">
      <c r="A185" s="28" t="str">
        <f t="shared" si="2"/>
        <v>20</v>
      </c>
      <c r="B185" s="3" t="s">
        <v>571</v>
      </c>
      <c r="C185" s="3" t="s">
        <v>323</v>
      </c>
      <c r="D185" s="3">
        <v>3</v>
      </c>
      <c r="E185" s="3" t="s">
        <v>16</v>
      </c>
      <c r="F185" s="3" t="s">
        <v>17</v>
      </c>
      <c r="G185" s="40" t="s">
        <v>572</v>
      </c>
      <c r="H185" s="3" t="s">
        <v>19</v>
      </c>
      <c r="I185" s="4">
        <v>12</v>
      </c>
      <c r="J185" s="4">
        <v>12</v>
      </c>
      <c r="K185" s="4">
        <v>570</v>
      </c>
      <c r="L185" s="7">
        <v>6840</v>
      </c>
      <c r="M185" s="7">
        <v>6840</v>
      </c>
      <c r="N185" s="6">
        <v>1</v>
      </c>
      <c r="O185" s="2"/>
      <c r="P185" s="2"/>
      <c r="Q185" s="2"/>
      <c r="R185" s="192"/>
    </row>
    <row r="186" spans="1:18" ht="26.4" hidden="1">
      <c r="A186" s="28" t="str">
        <f t="shared" si="2"/>
        <v>20</v>
      </c>
      <c r="B186" s="3" t="s">
        <v>573</v>
      </c>
      <c r="C186" s="3" t="s">
        <v>323</v>
      </c>
      <c r="D186" s="3">
        <v>3</v>
      </c>
      <c r="E186" s="3" t="s">
        <v>16</v>
      </c>
      <c r="F186" s="3" t="s">
        <v>17</v>
      </c>
      <c r="G186" s="40" t="s">
        <v>574</v>
      </c>
      <c r="H186" s="3" t="s">
        <v>19</v>
      </c>
      <c r="I186" s="4">
        <v>14</v>
      </c>
      <c r="J186" s="4">
        <v>14</v>
      </c>
      <c r="K186" s="4">
        <v>570</v>
      </c>
      <c r="L186" s="7">
        <v>7980</v>
      </c>
      <c r="M186" s="7">
        <v>7980</v>
      </c>
      <c r="N186" s="6">
        <v>1</v>
      </c>
      <c r="O186" s="2"/>
      <c r="P186" s="2"/>
      <c r="Q186" s="2"/>
      <c r="R186" s="192"/>
    </row>
    <row r="187" spans="1:18" ht="39.6" hidden="1">
      <c r="A187" s="28" t="str">
        <f t="shared" si="2"/>
        <v>17</v>
      </c>
      <c r="B187" s="3" t="s">
        <v>575</v>
      </c>
      <c r="C187" s="3" t="s">
        <v>306</v>
      </c>
      <c r="D187" s="3">
        <v>3</v>
      </c>
      <c r="E187" s="3" t="s">
        <v>16</v>
      </c>
      <c r="F187" s="3" t="s">
        <v>17</v>
      </c>
      <c r="G187" s="40" t="s">
        <v>307</v>
      </c>
      <c r="H187" s="3" t="s">
        <v>19</v>
      </c>
      <c r="I187" s="4">
        <v>14</v>
      </c>
      <c r="J187" s="4">
        <v>14</v>
      </c>
      <c r="K187" s="4">
        <v>570</v>
      </c>
      <c r="L187" s="7">
        <v>7980</v>
      </c>
      <c r="M187" s="7">
        <v>7980</v>
      </c>
      <c r="N187" s="6">
        <v>1</v>
      </c>
      <c r="O187" s="2"/>
      <c r="P187" s="2"/>
      <c r="Q187" s="2"/>
      <c r="R187" s="192"/>
    </row>
    <row r="188" spans="1:18" ht="39.6" hidden="1">
      <c r="A188" s="28" t="str">
        <f t="shared" si="2"/>
        <v>17</v>
      </c>
      <c r="B188" s="3" t="s">
        <v>576</v>
      </c>
      <c r="C188" s="3" t="s">
        <v>306</v>
      </c>
      <c r="D188" s="3">
        <v>3</v>
      </c>
      <c r="E188" s="3" t="s">
        <v>16</v>
      </c>
      <c r="F188" s="3" t="s">
        <v>17</v>
      </c>
      <c r="G188" s="40" t="s">
        <v>577</v>
      </c>
      <c r="H188" s="3" t="s">
        <v>19</v>
      </c>
      <c r="I188" s="4">
        <v>14</v>
      </c>
      <c r="J188" s="4">
        <v>14</v>
      </c>
      <c r="K188" s="4">
        <v>570</v>
      </c>
      <c r="L188" s="7">
        <v>7980</v>
      </c>
      <c r="M188" s="7">
        <v>7980</v>
      </c>
      <c r="N188" s="6">
        <v>1</v>
      </c>
      <c r="O188" s="2"/>
      <c r="P188" s="2"/>
      <c r="Q188" s="2"/>
      <c r="R188" s="192"/>
    </row>
    <row r="189" spans="1:18" ht="39.6" hidden="1">
      <c r="A189" s="28" t="str">
        <f t="shared" si="2"/>
        <v>17</v>
      </c>
      <c r="B189" s="3" t="s">
        <v>578</v>
      </c>
      <c r="C189" s="3" t="s">
        <v>306</v>
      </c>
      <c r="D189" s="3">
        <v>3</v>
      </c>
      <c r="E189" s="3" t="s">
        <v>16</v>
      </c>
      <c r="F189" s="3" t="s">
        <v>17</v>
      </c>
      <c r="G189" s="40" t="s">
        <v>579</v>
      </c>
      <c r="H189" s="3" t="s">
        <v>19</v>
      </c>
      <c r="I189" s="4">
        <v>24</v>
      </c>
      <c r="J189" s="4">
        <v>24</v>
      </c>
      <c r="K189" s="4">
        <v>570</v>
      </c>
      <c r="L189" s="7">
        <v>13680</v>
      </c>
      <c r="M189" s="7">
        <v>13680</v>
      </c>
      <c r="N189" s="6">
        <v>1</v>
      </c>
      <c r="O189" s="2"/>
      <c r="P189" s="2"/>
      <c r="Q189" s="2"/>
      <c r="R189" s="192"/>
    </row>
    <row r="190" spans="1:18" ht="26.4" hidden="1">
      <c r="A190" s="28" t="str">
        <f t="shared" si="2"/>
        <v>10</v>
      </c>
      <c r="B190" s="3" t="s">
        <v>580</v>
      </c>
      <c r="C190" s="3" t="s">
        <v>298</v>
      </c>
      <c r="D190" s="3">
        <v>3</v>
      </c>
      <c r="E190" s="3" t="s">
        <v>16</v>
      </c>
      <c r="F190" s="3" t="s">
        <v>17</v>
      </c>
      <c r="G190" s="40" t="s">
        <v>299</v>
      </c>
      <c r="H190" s="3" t="s">
        <v>19</v>
      </c>
      <c r="I190" s="4">
        <v>17</v>
      </c>
      <c r="J190" s="4">
        <v>17</v>
      </c>
      <c r="K190" s="4">
        <v>570</v>
      </c>
      <c r="L190" s="7">
        <v>9690</v>
      </c>
      <c r="M190" s="7">
        <v>9690</v>
      </c>
      <c r="N190" s="6">
        <v>1</v>
      </c>
      <c r="O190" s="2"/>
      <c r="P190" s="2"/>
      <c r="Q190" s="2"/>
      <c r="R190" s="192"/>
    </row>
    <row r="191" spans="1:18" ht="26.4" hidden="1">
      <c r="A191" s="28" t="str">
        <f t="shared" si="2"/>
        <v>10</v>
      </c>
      <c r="B191" s="3" t="s">
        <v>581</v>
      </c>
      <c r="C191" s="3" t="s">
        <v>298</v>
      </c>
      <c r="D191" s="3">
        <v>3</v>
      </c>
      <c r="E191" s="3" t="s">
        <v>16</v>
      </c>
      <c r="F191" s="3" t="s">
        <v>17</v>
      </c>
      <c r="G191" s="40" t="s">
        <v>582</v>
      </c>
      <c r="H191" s="3" t="s">
        <v>19</v>
      </c>
      <c r="I191" s="4">
        <v>14</v>
      </c>
      <c r="J191" s="4">
        <v>14</v>
      </c>
      <c r="K191" s="4">
        <v>570</v>
      </c>
      <c r="L191" s="7">
        <v>7980</v>
      </c>
      <c r="M191" s="7">
        <v>7980</v>
      </c>
      <c r="N191" s="6">
        <v>1</v>
      </c>
      <c r="O191" s="2"/>
      <c r="P191" s="2"/>
      <c r="Q191" s="2"/>
      <c r="R191" s="192"/>
    </row>
    <row r="192" spans="1:18" ht="26.4" hidden="1">
      <c r="A192" s="28" t="str">
        <f t="shared" si="2"/>
        <v>13</v>
      </c>
      <c r="B192" s="3" t="s">
        <v>583</v>
      </c>
      <c r="C192" s="3" t="s">
        <v>248</v>
      </c>
      <c r="D192" s="3">
        <v>3</v>
      </c>
      <c r="E192" s="3" t="s">
        <v>16</v>
      </c>
      <c r="F192" s="3" t="s">
        <v>17</v>
      </c>
      <c r="G192" s="40" t="s">
        <v>249</v>
      </c>
      <c r="H192" s="3" t="s">
        <v>19</v>
      </c>
      <c r="I192" s="4">
        <v>18</v>
      </c>
      <c r="J192" s="4">
        <v>18</v>
      </c>
      <c r="K192" s="4">
        <v>570</v>
      </c>
      <c r="L192" s="7">
        <v>10260</v>
      </c>
      <c r="M192" s="7">
        <v>10260</v>
      </c>
      <c r="N192" s="6">
        <v>1</v>
      </c>
      <c r="O192" s="2"/>
      <c r="P192" s="2"/>
      <c r="Q192" s="2"/>
      <c r="R192" s="192"/>
    </row>
    <row r="193" spans="1:18" ht="26.4" hidden="1">
      <c r="A193" s="28" t="str">
        <f t="shared" si="2"/>
        <v>13</v>
      </c>
      <c r="B193" s="3" t="s">
        <v>584</v>
      </c>
      <c r="C193" s="3" t="s">
        <v>248</v>
      </c>
      <c r="D193" s="3">
        <v>3</v>
      </c>
      <c r="E193" s="3" t="s">
        <v>16</v>
      </c>
      <c r="F193" s="3" t="s">
        <v>17</v>
      </c>
      <c r="G193" s="40" t="s">
        <v>585</v>
      </c>
      <c r="H193" s="3" t="s">
        <v>19</v>
      </c>
      <c r="I193" s="4">
        <v>18</v>
      </c>
      <c r="J193" s="4">
        <v>18</v>
      </c>
      <c r="K193" s="4">
        <v>570</v>
      </c>
      <c r="L193" s="7">
        <v>10260</v>
      </c>
      <c r="M193" s="7">
        <v>10260</v>
      </c>
      <c r="N193" s="6">
        <v>1</v>
      </c>
      <c r="O193" s="2"/>
      <c r="P193" s="2"/>
      <c r="Q193" s="2"/>
      <c r="R193" s="192"/>
    </row>
    <row r="194" spans="1:18" ht="26.4" hidden="1">
      <c r="A194" s="28" t="str">
        <f t="shared" si="2"/>
        <v>16</v>
      </c>
      <c r="B194" s="3" t="s">
        <v>586</v>
      </c>
      <c r="C194" s="3" t="s">
        <v>231</v>
      </c>
      <c r="D194" s="3">
        <v>3</v>
      </c>
      <c r="E194" s="3" t="s">
        <v>16</v>
      </c>
      <c r="F194" s="3" t="s">
        <v>17</v>
      </c>
      <c r="G194" s="40" t="s">
        <v>232</v>
      </c>
      <c r="H194" s="3" t="s">
        <v>19</v>
      </c>
      <c r="I194" s="4">
        <v>20</v>
      </c>
      <c r="J194" s="4">
        <v>20</v>
      </c>
      <c r="K194" s="4">
        <v>570</v>
      </c>
      <c r="L194" s="7">
        <v>11400</v>
      </c>
      <c r="M194" s="7">
        <v>11400</v>
      </c>
      <c r="N194" s="6">
        <v>1</v>
      </c>
      <c r="O194" s="2"/>
      <c r="P194" s="2"/>
      <c r="Q194" s="2"/>
      <c r="R194" s="192"/>
    </row>
    <row r="195" spans="1:18" ht="26.4" hidden="1">
      <c r="A195" s="28" t="str">
        <f t="shared" si="2"/>
        <v>16</v>
      </c>
      <c r="B195" s="3" t="s">
        <v>587</v>
      </c>
      <c r="C195" s="3" t="s">
        <v>231</v>
      </c>
      <c r="D195" s="3">
        <v>3</v>
      </c>
      <c r="E195" s="3" t="s">
        <v>16</v>
      </c>
      <c r="F195" s="3" t="s">
        <v>17</v>
      </c>
      <c r="G195" s="40" t="s">
        <v>588</v>
      </c>
      <c r="H195" s="3" t="s">
        <v>19</v>
      </c>
      <c r="I195" s="4">
        <v>16</v>
      </c>
      <c r="J195" s="4">
        <v>16</v>
      </c>
      <c r="K195" s="4">
        <v>570</v>
      </c>
      <c r="L195" s="7">
        <v>9120</v>
      </c>
      <c r="M195" s="7">
        <v>9120</v>
      </c>
      <c r="N195" s="6">
        <v>1</v>
      </c>
      <c r="O195" s="2"/>
      <c r="P195" s="2"/>
      <c r="Q195" s="2"/>
      <c r="R195" s="192"/>
    </row>
    <row r="196" spans="1:18" ht="26.4" hidden="1">
      <c r="A196" s="28" t="str">
        <f t="shared" si="2"/>
        <v>8</v>
      </c>
      <c r="B196" s="3" t="s">
        <v>589</v>
      </c>
      <c r="C196" s="3" t="s">
        <v>261</v>
      </c>
      <c r="D196" s="3">
        <v>3</v>
      </c>
      <c r="E196" s="3" t="s">
        <v>16</v>
      </c>
      <c r="F196" s="3" t="s">
        <v>17</v>
      </c>
      <c r="G196" s="40" t="s">
        <v>262</v>
      </c>
      <c r="H196" s="3" t="s">
        <v>19</v>
      </c>
      <c r="I196" s="4">
        <v>18</v>
      </c>
      <c r="J196" s="4">
        <v>18</v>
      </c>
      <c r="K196" s="4">
        <v>570</v>
      </c>
      <c r="L196" s="7">
        <v>10260</v>
      </c>
      <c r="M196" s="7">
        <v>10260</v>
      </c>
      <c r="N196" s="6">
        <v>1</v>
      </c>
      <c r="O196" s="2"/>
      <c r="P196" s="2"/>
      <c r="Q196" s="2"/>
      <c r="R196" s="192"/>
    </row>
    <row r="197" spans="1:18" ht="26.4" hidden="1">
      <c r="A197" s="28" t="str">
        <f t="shared" si="2"/>
        <v>8</v>
      </c>
      <c r="B197" s="3" t="s">
        <v>590</v>
      </c>
      <c r="C197" s="3" t="s">
        <v>261</v>
      </c>
      <c r="D197" s="3">
        <v>3</v>
      </c>
      <c r="E197" s="3" t="s">
        <v>16</v>
      </c>
      <c r="F197" s="3" t="s">
        <v>17</v>
      </c>
      <c r="G197" s="40" t="s">
        <v>591</v>
      </c>
      <c r="H197" s="3" t="s">
        <v>19</v>
      </c>
      <c r="I197" s="4">
        <v>18</v>
      </c>
      <c r="J197" s="4">
        <v>18</v>
      </c>
      <c r="K197" s="4">
        <v>570</v>
      </c>
      <c r="L197" s="7">
        <v>10260</v>
      </c>
      <c r="M197" s="7">
        <v>10260</v>
      </c>
      <c r="N197" s="6">
        <v>1</v>
      </c>
      <c r="O197" s="2"/>
      <c r="P197" s="2"/>
      <c r="Q197" s="2"/>
      <c r="R197" s="192"/>
    </row>
    <row r="198" spans="1:18" ht="39.6" hidden="1">
      <c r="A198" s="28" t="str">
        <f t="shared" si="2"/>
        <v>6</v>
      </c>
      <c r="B198" s="3" t="s">
        <v>592</v>
      </c>
      <c r="C198" s="3" t="s">
        <v>301</v>
      </c>
      <c r="D198" s="3">
        <v>3</v>
      </c>
      <c r="E198" s="3" t="s">
        <v>16</v>
      </c>
      <c r="F198" s="3" t="s">
        <v>17</v>
      </c>
      <c r="G198" s="40" t="s">
        <v>302</v>
      </c>
      <c r="H198" s="3" t="s">
        <v>19</v>
      </c>
      <c r="I198" s="4">
        <v>15</v>
      </c>
      <c r="J198" s="4">
        <v>15</v>
      </c>
      <c r="K198" s="4">
        <v>570</v>
      </c>
      <c r="L198" s="7">
        <v>8550</v>
      </c>
      <c r="M198" s="7">
        <v>8550</v>
      </c>
      <c r="N198" s="6">
        <v>1</v>
      </c>
      <c r="O198" s="2"/>
      <c r="P198" s="2"/>
      <c r="Q198" s="2"/>
      <c r="R198" s="192"/>
    </row>
    <row r="199" spans="1:18" ht="39.6" hidden="1">
      <c r="A199" s="28" t="str">
        <f t="shared" si="2"/>
        <v>6</v>
      </c>
      <c r="B199" s="3" t="s">
        <v>593</v>
      </c>
      <c r="C199" s="3" t="s">
        <v>301</v>
      </c>
      <c r="D199" s="3">
        <v>3</v>
      </c>
      <c r="E199" s="3" t="s">
        <v>16</v>
      </c>
      <c r="F199" s="3" t="s">
        <v>17</v>
      </c>
      <c r="G199" s="40" t="s">
        <v>304</v>
      </c>
      <c r="H199" s="3" t="s">
        <v>19</v>
      </c>
      <c r="I199" s="4">
        <v>13</v>
      </c>
      <c r="J199" s="4">
        <v>13</v>
      </c>
      <c r="K199" s="4">
        <v>570</v>
      </c>
      <c r="L199" s="7">
        <v>7410</v>
      </c>
      <c r="M199" s="7">
        <v>7410</v>
      </c>
      <c r="N199" s="6">
        <v>1</v>
      </c>
      <c r="O199" s="2"/>
      <c r="P199" s="2"/>
      <c r="Q199" s="2"/>
      <c r="R199" s="192"/>
    </row>
    <row r="200" spans="1:18" ht="26.4" hidden="1">
      <c r="A200" s="28" t="str">
        <f t="shared" ref="A200:A263" si="3">MID(C200,FIND("(",C200)+1,FIND(")",C200)-1-FIND("(",C200))</f>
        <v>1</v>
      </c>
      <c r="B200" s="3" t="s">
        <v>594</v>
      </c>
      <c r="C200" s="3" t="s">
        <v>272</v>
      </c>
      <c r="D200" s="3">
        <v>3</v>
      </c>
      <c r="E200" s="3" t="s">
        <v>16</v>
      </c>
      <c r="F200" s="3" t="s">
        <v>17</v>
      </c>
      <c r="G200" s="40" t="s">
        <v>273</v>
      </c>
      <c r="H200" s="3" t="s">
        <v>19</v>
      </c>
      <c r="I200" s="4">
        <v>15</v>
      </c>
      <c r="J200" s="4">
        <v>15</v>
      </c>
      <c r="K200" s="4">
        <v>570</v>
      </c>
      <c r="L200" s="7">
        <v>8550</v>
      </c>
      <c r="M200" s="7">
        <v>8550</v>
      </c>
      <c r="N200" s="6">
        <v>1</v>
      </c>
      <c r="O200" s="2"/>
      <c r="P200" s="2"/>
      <c r="Q200" s="2"/>
      <c r="R200" s="192"/>
    </row>
    <row r="201" spans="1:18" ht="26.4" hidden="1">
      <c r="A201" s="28" t="str">
        <f t="shared" si="3"/>
        <v>1</v>
      </c>
      <c r="B201" s="3" t="s">
        <v>595</v>
      </c>
      <c r="C201" s="3" t="s">
        <v>272</v>
      </c>
      <c r="D201" s="3">
        <v>3</v>
      </c>
      <c r="E201" s="3" t="s">
        <v>16</v>
      </c>
      <c r="F201" s="3" t="s">
        <v>17</v>
      </c>
      <c r="G201" s="40" t="s">
        <v>275</v>
      </c>
      <c r="H201" s="3" t="s">
        <v>19</v>
      </c>
      <c r="I201" s="4">
        <v>15</v>
      </c>
      <c r="J201" s="4">
        <v>15</v>
      </c>
      <c r="K201" s="4">
        <v>570</v>
      </c>
      <c r="L201" s="7">
        <v>8550</v>
      </c>
      <c r="M201" s="7">
        <v>8550</v>
      </c>
      <c r="N201" s="6">
        <v>1</v>
      </c>
      <c r="O201" s="2"/>
      <c r="P201" s="2"/>
      <c r="Q201" s="2"/>
      <c r="R201" s="192"/>
    </row>
    <row r="202" spans="1:18" ht="26.4" hidden="1">
      <c r="A202" s="28" t="str">
        <f t="shared" si="3"/>
        <v>1</v>
      </c>
      <c r="B202" s="3" t="s">
        <v>596</v>
      </c>
      <c r="C202" s="3" t="s">
        <v>272</v>
      </c>
      <c r="D202" s="3">
        <v>3</v>
      </c>
      <c r="E202" s="3" t="s">
        <v>16</v>
      </c>
      <c r="F202" s="3" t="s">
        <v>17</v>
      </c>
      <c r="G202" s="40" t="s">
        <v>277</v>
      </c>
      <c r="H202" s="3" t="s">
        <v>19</v>
      </c>
      <c r="I202" s="4">
        <v>26</v>
      </c>
      <c r="J202" s="4">
        <v>26</v>
      </c>
      <c r="K202" s="4">
        <v>570</v>
      </c>
      <c r="L202" s="7">
        <v>14820</v>
      </c>
      <c r="M202" s="7">
        <v>14820</v>
      </c>
      <c r="N202" s="6">
        <v>1</v>
      </c>
      <c r="O202" s="2"/>
      <c r="P202" s="2"/>
      <c r="Q202" s="2"/>
      <c r="R202" s="192"/>
    </row>
    <row r="203" spans="1:18" ht="26.4" hidden="1">
      <c r="A203" s="28" t="str">
        <f t="shared" si="3"/>
        <v>4</v>
      </c>
      <c r="B203" s="3" t="s">
        <v>597</v>
      </c>
      <c r="C203" s="3" t="s">
        <v>237</v>
      </c>
      <c r="D203" s="3">
        <v>3</v>
      </c>
      <c r="E203" s="3" t="s">
        <v>16</v>
      </c>
      <c r="F203" s="3" t="s">
        <v>17</v>
      </c>
      <c r="G203" s="40" t="s">
        <v>238</v>
      </c>
      <c r="H203" s="3" t="s">
        <v>19</v>
      </c>
      <c r="I203" s="4">
        <v>19</v>
      </c>
      <c r="J203" s="4">
        <v>19</v>
      </c>
      <c r="K203" s="4">
        <v>570</v>
      </c>
      <c r="L203" s="7">
        <v>10830</v>
      </c>
      <c r="M203" s="7">
        <v>10830</v>
      </c>
      <c r="N203" s="6">
        <v>1</v>
      </c>
      <c r="O203" s="2"/>
      <c r="P203" s="2"/>
      <c r="Q203" s="2"/>
      <c r="R203" s="192"/>
    </row>
    <row r="204" spans="1:18" ht="26.4" hidden="1">
      <c r="A204" s="28" t="str">
        <f t="shared" si="3"/>
        <v>4</v>
      </c>
      <c r="B204" s="3" t="s">
        <v>598</v>
      </c>
      <c r="C204" s="3" t="s">
        <v>237</v>
      </c>
      <c r="D204" s="3">
        <v>3</v>
      </c>
      <c r="E204" s="3" t="s">
        <v>16</v>
      </c>
      <c r="F204" s="3" t="s">
        <v>17</v>
      </c>
      <c r="G204" s="40" t="s">
        <v>599</v>
      </c>
      <c r="H204" s="3" t="s">
        <v>19</v>
      </c>
      <c r="I204" s="4">
        <v>13</v>
      </c>
      <c r="J204" s="4">
        <v>13</v>
      </c>
      <c r="K204" s="4">
        <v>570</v>
      </c>
      <c r="L204" s="7">
        <v>7410</v>
      </c>
      <c r="M204" s="7">
        <v>7410</v>
      </c>
      <c r="N204" s="6">
        <v>1</v>
      </c>
      <c r="O204" s="2"/>
      <c r="P204" s="2"/>
      <c r="Q204" s="2"/>
      <c r="R204" s="192"/>
    </row>
    <row r="205" spans="1:18" ht="26.4" hidden="1">
      <c r="A205" s="28" t="str">
        <f t="shared" si="3"/>
        <v>21</v>
      </c>
      <c r="B205" s="3" t="s">
        <v>600</v>
      </c>
      <c r="C205" s="3" t="s">
        <v>290</v>
      </c>
      <c r="D205" s="3">
        <v>3</v>
      </c>
      <c r="E205" s="3" t="s">
        <v>16</v>
      </c>
      <c r="F205" s="3" t="s">
        <v>17</v>
      </c>
      <c r="G205" s="40" t="s">
        <v>291</v>
      </c>
      <c r="H205" s="3" t="s">
        <v>19</v>
      </c>
      <c r="I205" s="4">
        <v>28</v>
      </c>
      <c r="J205" s="4">
        <v>28</v>
      </c>
      <c r="K205" s="4">
        <v>570</v>
      </c>
      <c r="L205" s="7">
        <v>15960</v>
      </c>
      <c r="M205" s="7">
        <v>15960</v>
      </c>
      <c r="N205" s="6">
        <v>1</v>
      </c>
      <c r="O205" s="2"/>
      <c r="P205" s="2"/>
      <c r="Q205" s="2"/>
      <c r="R205" s="192"/>
    </row>
    <row r="206" spans="1:18" ht="26.4" hidden="1">
      <c r="A206" s="28" t="str">
        <f t="shared" si="3"/>
        <v>11</v>
      </c>
      <c r="B206" s="3" t="s">
        <v>601</v>
      </c>
      <c r="C206" s="3" t="s">
        <v>228</v>
      </c>
      <c r="D206" s="3">
        <v>3</v>
      </c>
      <c r="E206" s="3" t="s">
        <v>16</v>
      </c>
      <c r="F206" s="3" t="s">
        <v>17</v>
      </c>
      <c r="G206" s="40" t="s">
        <v>229</v>
      </c>
      <c r="H206" s="3" t="s">
        <v>19</v>
      </c>
      <c r="I206" s="4">
        <v>20</v>
      </c>
      <c r="J206" s="4">
        <v>20</v>
      </c>
      <c r="K206" s="4">
        <v>570</v>
      </c>
      <c r="L206" s="7">
        <v>11400</v>
      </c>
      <c r="M206" s="7">
        <v>11400</v>
      </c>
      <c r="N206" s="6">
        <v>1</v>
      </c>
      <c r="O206" s="2"/>
      <c r="P206" s="2"/>
      <c r="Q206" s="2"/>
      <c r="R206" s="192"/>
    </row>
    <row r="207" spans="1:18" ht="26.4" hidden="1">
      <c r="A207" s="28" t="str">
        <f t="shared" si="3"/>
        <v>18</v>
      </c>
      <c r="B207" s="3" t="s">
        <v>602</v>
      </c>
      <c r="C207" s="3" t="s">
        <v>234</v>
      </c>
      <c r="D207" s="3">
        <v>3</v>
      </c>
      <c r="E207" s="3" t="s">
        <v>16</v>
      </c>
      <c r="F207" s="3" t="s">
        <v>17</v>
      </c>
      <c r="G207" s="40" t="s">
        <v>235</v>
      </c>
      <c r="H207" s="3" t="s">
        <v>19</v>
      </c>
      <c r="I207" s="4">
        <v>20</v>
      </c>
      <c r="J207" s="4">
        <v>20</v>
      </c>
      <c r="K207" s="4">
        <v>564</v>
      </c>
      <c r="L207" s="7">
        <v>11280</v>
      </c>
      <c r="M207" s="7">
        <v>11280</v>
      </c>
      <c r="N207" s="6">
        <v>1</v>
      </c>
      <c r="O207" s="2"/>
      <c r="P207" s="2"/>
      <c r="Q207" s="2"/>
      <c r="R207" s="192"/>
    </row>
    <row r="208" spans="1:18" ht="39.6" hidden="1">
      <c r="A208" s="28" t="str">
        <f t="shared" si="3"/>
        <v>23</v>
      </c>
      <c r="B208" s="3" t="s">
        <v>603</v>
      </c>
      <c r="C208" s="3" t="s">
        <v>251</v>
      </c>
      <c r="D208" s="3">
        <v>3</v>
      </c>
      <c r="E208" s="3" t="s">
        <v>16</v>
      </c>
      <c r="F208" s="3" t="s">
        <v>17</v>
      </c>
      <c r="G208" s="40" t="s">
        <v>252</v>
      </c>
      <c r="H208" s="3" t="s">
        <v>19</v>
      </c>
      <c r="I208" s="4">
        <v>18</v>
      </c>
      <c r="J208" s="4">
        <v>18</v>
      </c>
      <c r="K208" s="4">
        <v>570</v>
      </c>
      <c r="L208" s="7">
        <v>10260</v>
      </c>
      <c r="M208" s="7">
        <v>10260</v>
      </c>
      <c r="N208" s="6">
        <v>1</v>
      </c>
      <c r="O208" s="2"/>
      <c r="P208" s="2"/>
      <c r="Q208" s="2"/>
      <c r="R208" s="192"/>
    </row>
    <row r="209" spans="1:18" ht="39.6" hidden="1">
      <c r="A209" s="28" t="str">
        <f t="shared" si="3"/>
        <v>23</v>
      </c>
      <c r="B209" s="3" t="s">
        <v>604</v>
      </c>
      <c r="C209" s="3" t="s">
        <v>251</v>
      </c>
      <c r="D209" s="3">
        <v>3</v>
      </c>
      <c r="E209" s="3" t="s">
        <v>16</v>
      </c>
      <c r="F209" s="3" t="s">
        <v>17</v>
      </c>
      <c r="G209" s="40" t="s">
        <v>254</v>
      </c>
      <c r="H209" s="3" t="s">
        <v>19</v>
      </c>
      <c r="I209" s="4">
        <v>18</v>
      </c>
      <c r="J209" s="4">
        <v>18</v>
      </c>
      <c r="K209" s="4">
        <v>570</v>
      </c>
      <c r="L209" s="7">
        <v>10260</v>
      </c>
      <c r="M209" s="7">
        <v>10260</v>
      </c>
      <c r="N209" s="6">
        <v>1</v>
      </c>
      <c r="O209" s="2"/>
      <c r="P209" s="2"/>
      <c r="Q209" s="2"/>
      <c r="R209" s="192"/>
    </row>
    <row r="210" spans="1:18" ht="39.6" hidden="1">
      <c r="A210" s="28" t="str">
        <f t="shared" si="3"/>
        <v>23</v>
      </c>
      <c r="B210" s="3" t="s">
        <v>605</v>
      </c>
      <c r="C210" s="3" t="s">
        <v>251</v>
      </c>
      <c r="D210" s="3">
        <v>3</v>
      </c>
      <c r="E210" s="3" t="s">
        <v>16</v>
      </c>
      <c r="F210" s="3" t="s">
        <v>17</v>
      </c>
      <c r="G210" s="40" t="s">
        <v>606</v>
      </c>
      <c r="H210" s="3" t="s">
        <v>19</v>
      </c>
      <c r="I210" s="4">
        <v>16</v>
      </c>
      <c r="J210" s="4">
        <v>16</v>
      </c>
      <c r="K210" s="4">
        <v>570</v>
      </c>
      <c r="L210" s="7">
        <v>9120</v>
      </c>
      <c r="M210" s="7">
        <v>9120</v>
      </c>
      <c r="N210" s="6">
        <v>1</v>
      </c>
      <c r="O210" s="2"/>
      <c r="P210" s="2"/>
      <c r="Q210" s="2"/>
      <c r="R210" s="192"/>
    </row>
    <row r="211" spans="1:18" ht="26.4" hidden="1">
      <c r="A211" s="28" t="str">
        <f t="shared" si="3"/>
        <v>22</v>
      </c>
      <c r="B211" s="3" t="s">
        <v>607</v>
      </c>
      <c r="C211" s="3" t="s">
        <v>259</v>
      </c>
      <c r="D211" s="3">
        <v>3</v>
      </c>
      <c r="E211" s="3" t="s">
        <v>16</v>
      </c>
      <c r="F211" s="3" t="s">
        <v>17</v>
      </c>
      <c r="G211" s="40" t="s">
        <v>2844</v>
      </c>
      <c r="H211" s="3" t="s">
        <v>19</v>
      </c>
      <c r="I211" s="4">
        <v>16</v>
      </c>
      <c r="J211" s="4">
        <v>16</v>
      </c>
      <c r="K211" s="4">
        <v>570</v>
      </c>
      <c r="L211" s="7">
        <v>9120</v>
      </c>
      <c r="M211" s="7">
        <v>9120</v>
      </c>
      <c r="N211" s="6">
        <v>1</v>
      </c>
      <c r="O211" s="2"/>
      <c r="P211" s="2"/>
      <c r="Q211" s="2"/>
      <c r="R211" s="192"/>
    </row>
    <row r="212" spans="1:18" ht="26.4" hidden="1">
      <c r="A212" s="28" t="str">
        <f t="shared" si="3"/>
        <v>7</v>
      </c>
      <c r="B212" s="3" t="s">
        <v>608</v>
      </c>
      <c r="C212" s="3" t="s">
        <v>293</v>
      </c>
      <c r="D212" s="3">
        <v>3</v>
      </c>
      <c r="E212" s="3" t="s">
        <v>16</v>
      </c>
      <c r="F212" s="3" t="s">
        <v>17</v>
      </c>
      <c r="G212" s="40" t="s">
        <v>294</v>
      </c>
      <c r="H212" s="3" t="s">
        <v>19</v>
      </c>
      <c r="I212" s="4">
        <v>25</v>
      </c>
      <c r="J212" s="4">
        <v>25</v>
      </c>
      <c r="K212" s="4">
        <v>568</v>
      </c>
      <c r="L212" s="7">
        <v>14200</v>
      </c>
      <c r="M212" s="7">
        <v>14200</v>
      </c>
      <c r="N212" s="6">
        <v>1</v>
      </c>
      <c r="O212" s="2"/>
      <c r="P212" s="2"/>
      <c r="Q212" s="2"/>
      <c r="R212" s="192"/>
    </row>
    <row r="213" spans="1:18" ht="26.4" hidden="1">
      <c r="A213" s="28" t="str">
        <f t="shared" si="3"/>
        <v>7</v>
      </c>
      <c r="B213" s="3" t="s">
        <v>609</v>
      </c>
      <c r="C213" s="3" t="s">
        <v>293</v>
      </c>
      <c r="D213" s="3">
        <v>3</v>
      </c>
      <c r="E213" s="3" t="s">
        <v>16</v>
      </c>
      <c r="F213" s="3" t="s">
        <v>17</v>
      </c>
      <c r="G213" s="40" t="s">
        <v>296</v>
      </c>
      <c r="H213" s="3" t="s">
        <v>19</v>
      </c>
      <c r="I213" s="4">
        <v>24</v>
      </c>
      <c r="J213" s="4">
        <v>24</v>
      </c>
      <c r="K213" s="4">
        <v>568</v>
      </c>
      <c r="L213" s="7">
        <v>13632</v>
      </c>
      <c r="M213" s="7">
        <v>13632</v>
      </c>
      <c r="N213" s="6">
        <v>1</v>
      </c>
      <c r="O213" s="2"/>
      <c r="P213" s="2"/>
      <c r="Q213" s="2"/>
      <c r="R213" s="192"/>
    </row>
    <row r="214" spans="1:18" ht="26.4" hidden="1">
      <c r="A214" s="28" t="str">
        <f t="shared" si="3"/>
        <v>7</v>
      </c>
      <c r="B214" s="3" t="s">
        <v>610</v>
      </c>
      <c r="C214" s="3" t="s">
        <v>293</v>
      </c>
      <c r="D214" s="3">
        <v>3</v>
      </c>
      <c r="E214" s="3" t="s">
        <v>16</v>
      </c>
      <c r="F214" s="3" t="s">
        <v>17</v>
      </c>
      <c r="G214" s="40" t="s">
        <v>611</v>
      </c>
      <c r="H214" s="3" t="s">
        <v>19</v>
      </c>
      <c r="I214" s="4">
        <v>15</v>
      </c>
      <c r="J214" s="4">
        <v>15</v>
      </c>
      <c r="K214" s="4">
        <v>568</v>
      </c>
      <c r="L214" s="7">
        <v>8520</v>
      </c>
      <c r="M214" s="7">
        <v>8520</v>
      </c>
      <c r="N214" s="6">
        <v>1</v>
      </c>
      <c r="O214" s="2"/>
      <c r="P214" s="2"/>
      <c r="Q214" s="2"/>
      <c r="R214" s="192"/>
    </row>
    <row r="215" spans="1:18" ht="26.4" hidden="1">
      <c r="A215" s="28" t="str">
        <f t="shared" si="3"/>
        <v>2</v>
      </c>
      <c r="B215" s="3" t="s">
        <v>612</v>
      </c>
      <c r="C215" s="3" t="s">
        <v>285</v>
      </c>
      <c r="D215" s="3">
        <v>3</v>
      </c>
      <c r="E215" s="3" t="s">
        <v>16</v>
      </c>
      <c r="F215" s="3" t="s">
        <v>17</v>
      </c>
      <c r="G215" s="40" t="s">
        <v>286</v>
      </c>
      <c r="H215" s="3" t="s">
        <v>19</v>
      </c>
      <c r="I215" s="4">
        <v>20</v>
      </c>
      <c r="J215" s="4">
        <v>20</v>
      </c>
      <c r="K215" s="4">
        <v>570</v>
      </c>
      <c r="L215" s="7">
        <v>11400</v>
      </c>
      <c r="M215" s="7">
        <v>11400</v>
      </c>
      <c r="N215" s="6">
        <v>1</v>
      </c>
      <c r="O215" s="2"/>
      <c r="P215" s="2"/>
      <c r="Q215" s="2"/>
      <c r="R215" s="192"/>
    </row>
    <row r="216" spans="1:18" ht="26.4" hidden="1">
      <c r="A216" s="28" t="str">
        <f t="shared" si="3"/>
        <v>2</v>
      </c>
      <c r="B216" s="3" t="s">
        <v>613</v>
      </c>
      <c r="C216" s="3" t="s">
        <v>285</v>
      </c>
      <c r="D216" s="3">
        <v>3</v>
      </c>
      <c r="E216" s="3" t="s">
        <v>16</v>
      </c>
      <c r="F216" s="3" t="s">
        <v>17</v>
      </c>
      <c r="G216" s="40" t="s">
        <v>288</v>
      </c>
      <c r="H216" s="3" t="s">
        <v>19</v>
      </c>
      <c r="I216" s="4">
        <v>15</v>
      </c>
      <c r="J216" s="4">
        <v>15</v>
      </c>
      <c r="K216" s="4">
        <v>570</v>
      </c>
      <c r="L216" s="7">
        <v>8550</v>
      </c>
      <c r="M216" s="7">
        <v>8550</v>
      </c>
      <c r="N216" s="6">
        <v>1</v>
      </c>
      <c r="O216" s="2"/>
      <c r="P216" s="2"/>
      <c r="Q216" s="2"/>
      <c r="R216" s="192"/>
    </row>
    <row r="217" spans="1:18" ht="26.4" hidden="1">
      <c r="A217" s="28" t="str">
        <f t="shared" si="3"/>
        <v>2</v>
      </c>
      <c r="B217" s="3" t="s">
        <v>614</v>
      </c>
      <c r="C217" s="3" t="s">
        <v>285</v>
      </c>
      <c r="D217" s="3">
        <v>3</v>
      </c>
      <c r="E217" s="3" t="s">
        <v>16</v>
      </c>
      <c r="F217" s="3" t="s">
        <v>17</v>
      </c>
      <c r="G217" s="40" t="s">
        <v>615</v>
      </c>
      <c r="H217" s="3" t="s">
        <v>19</v>
      </c>
      <c r="I217" s="4">
        <v>11</v>
      </c>
      <c r="J217" s="4">
        <v>11</v>
      </c>
      <c r="K217" s="4">
        <v>570</v>
      </c>
      <c r="L217" s="7">
        <v>6270</v>
      </c>
      <c r="M217" s="7">
        <v>6270</v>
      </c>
      <c r="N217" s="6">
        <v>1</v>
      </c>
      <c r="O217" s="2"/>
      <c r="P217" s="2"/>
      <c r="Q217" s="2"/>
      <c r="R217" s="192"/>
    </row>
    <row r="218" spans="1:18" ht="26.4" hidden="1">
      <c r="A218" s="28" t="str">
        <f t="shared" si="3"/>
        <v>12</v>
      </c>
      <c r="B218" s="3" t="s">
        <v>616</v>
      </c>
      <c r="C218" s="3" t="s">
        <v>279</v>
      </c>
      <c r="D218" s="3">
        <v>3</v>
      </c>
      <c r="E218" s="3" t="s">
        <v>16</v>
      </c>
      <c r="F218" s="3" t="s">
        <v>17</v>
      </c>
      <c r="G218" s="40" t="s">
        <v>280</v>
      </c>
      <c r="H218" s="3" t="s">
        <v>19</v>
      </c>
      <c r="I218" s="4">
        <v>18</v>
      </c>
      <c r="J218" s="4">
        <v>18</v>
      </c>
      <c r="K218" s="4">
        <v>570</v>
      </c>
      <c r="L218" s="7">
        <v>10260</v>
      </c>
      <c r="M218" s="7">
        <v>10260</v>
      </c>
      <c r="N218" s="6">
        <v>1</v>
      </c>
      <c r="O218" s="2"/>
      <c r="P218" s="2"/>
      <c r="Q218" s="2"/>
      <c r="R218" s="192"/>
    </row>
    <row r="219" spans="1:18" ht="26.4" hidden="1">
      <c r="A219" s="28" t="str">
        <f t="shared" si="3"/>
        <v>12</v>
      </c>
      <c r="B219" s="3" t="s">
        <v>617</v>
      </c>
      <c r="C219" s="3" t="s">
        <v>279</v>
      </c>
      <c r="D219" s="3">
        <v>3</v>
      </c>
      <c r="E219" s="3" t="s">
        <v>16</v>
      </c>
      <c r="F219" s="3" t="s">
        <v>17</v>
      </c>
      <c r="G219" s="40" t="s">
        <v>618</v>
      </c>
      <c r="H219" s="3" t="s">
        <v>19</v>
      </c>
      <c r="I219" s="4">
        <v>12</v>
      </c>
      <c r="J219" s="4">
        <v>12</v>
      </c>
      <c r="K219" s="4">
        <v>570</v>
      </c>
      <c r="L219" s="7">
        <v>6840</v>
      </c>
      <c r="M219" s="7">
        <v>6840</v>
      </c>
      <c r="N219" s="6">
        <v>1</v>
      </c>
      <c r="O219" s="2"/>
      <c r="P219" s="2"/>
      <c r="Q219" s="2"/>
      <c r="R219" s="192"/>
    </row>
    <row r="220" spans="1:18" ht="26.4" hidden="1">
      <c r="A220" s="28" t="str">
        <f t="shared" si="3"/>
        <v>19</v>
      </c>
      <c r="B220" s="3" t="s">
        <v>619</v>
      </c>
      <c r="C220" s="3" t="s">
        <v>282</v>
      </c>
      <c r="D220" s="3">
        <v>3</v>
      </c>
      <c r="E220" s="3" t="s">
        <v>16</v>
      </c>
      <c r="F220" s="3" t="s">
        <v>17</v>
      </c>
      <c r="G220" s="40" t="s">
        <v>283</v>
      </c>
      <c r="H220" s="3" t="s">
        <v>19</v>
      </c>
      <c r="I220" s="4">
        <v>21</v>
      </c>
      <c r="J220" s="4">
        <v>21</v>
      </c>
      <c r="K220" s="4">
        <v>570</v>
      </c>
      <c r="L220" s="7">
        <v>11970</v>
      </c>
      <c r="M220" s="7">
        <v>11970</v>
      </c>
      <c r="N220" s="6">
        <v>1</v>
      </c>
      <c r="O220" s="2"/>
      <c r="P220" s="2"/>
      <c r="Q220" s="2"/>
      <c r="R220" s="192"/>
    </row>
    <row r="221" spans="1:18" ht="26.4" hidden="1">
      <c r="A221" s="28" t="str">
        <f t="shared" si="3"/>
        <v>19</v>
      </c>
      <c r="B221" s="3" t="s">
        <v>620</v>
      </c>
      <c r="C221" s="3" t="s">
        <v>282</v>
      </c>
      <c r="D221" s="3">
        <v>3</v>
      </c>
      <c r="E221" s="3" t="s">
        <v>16</v>
      </c>
      <c r="F221" s="3" t="s">
        <v>17</v>
      </c>
      <c r="G221" s="40" t="s">
        <v>621</v>
      </c>
      <c r="H221" s="3" t="s">
        <v>19</v>
      </c>
      <c r="I221" s="4">
        <v>14</v>
      </c>
      <c r="J221" s="4">
        <v>14</v>
      </c>
      <c r="K221" s="4">
        <v>570</v>
      </c>
      <c r="L221" s="7">
        <v>7980</v>
      </c>
      <c r="M221" s="7">
        <v>7980</v>
      </c>
      <c r="N221" s="6">
        <v>1</v>
      </c>
      <c r="O221" s="2"/>
      <c r="P221" s="2"/>
      <c r="Q221" s="2"/>
      <c r="R221" s="192"/>
    </row>
    <row r="222" spans="1:18" ht="26.4" hidden="1">
      <c r="A222" s="28" t="str">
        <f t="shared" si="3"/>
        <v>5</v>
      </c>
      <c r="B222" s="3" t="s">
        <v>622</v>
      </c>
      <c r="C222" s="3" t="s">
        <v>264</v>
      </c>
      <c r="D222" s="3">
        <v>3</v>
      </c>
      <c r="E222" s="3" t="s">
        <v>16</v>
      </c>
      <c r="F222" s="3" t="s">
        <v>17</v>
      </c>
      <c r="G222" s="40" t="s">
        <v>265</v>
      </c>
      <c r="H222" s="3" t="s">
        <v>19</v>
      </c>
      <c r="I222" s="4">
        <v>12</v>
      </c>
      <c r="J222" s="4">
        <v>12</v>
      </c>
      <c r="K222" s="4">
        <v>570</v>
      </c>
      <c r="L222" s="7">
        <v>6840</v>
      </c>
      <c r="M222" s="7">
        <v>6840</v>
      </c>
      <c r="N222" s="6">
        <v>1</v>
      </c>
      <c r="O222" s="2"/>
      <c r="P222" s="2"/>
      <c r="Q222" s="2"/>
      <c r="R222" s="192"/>
    </row>
    <row r="223" spans="1:18" ht="26.4" hidden="1">
      <c r="A223" s="28" t="str">
        <f t="shared" si="3"/>
        <v>5</v>
      </c>
      <c r="B223" s="3" t="s">
        <v>623</v>
      </c>
      <c r="C223" s="3" t="s">
        <v>264</v>
      </c>
      <c r="D223" s="3">
        <v>3</v>
      </c>
      <c r="E223" s="3" t="s">
        <v>16</v>
      </c>
      <c r="F223" s="3" t="s">
        <v>17</v>
      </c>
      <c r="G223" s="40" t="s">
        <v>624</v>
      </c>
      <c r="H223" s="3" t="s">
        <v>19</v>
      </c>
      <c r="I223" s="4">
        <v>11</v>
      </c>
      <c r="J223" s="4">
        <v>11</v>
      </c>
      <c r="K223" s="4">
        <v>570</v>
      </c>
      <c r="L223" s="7">
        <v>6270</v>
      </c>
      <c r="M223" s="7">
        <v>6270</v>
      </c>
      <c r="N223" s="6">
        <v>1</v>
      </c>
      <c r="O223" s="2"/>
      <c r="P223" s="2"/>
      <c r="Q223" s="2"/>
      <c r="R223" s="192"/>
    </row>
    <row r="224" spans="1:18" ht="39.6" hidden="1">
      <c r="A224" s="28" t="str">
        <f t="shared" si="3"/>
        <v>15</v>
      </c>
      <c r="B224" s="3" t="s">
        <v>625</v>
      </c>
      <c r="C224" s="3" t="s">
        <v>256</v>
      </c>
      <c r="D224" s="3">
        <v>3</v>
      </c>
      <c r="E224" s="3" t="s">
        <v>16</v>
      </c>
      <c r="F224" s="3" t="s">
        <v>17</v>
      </c>
      <c r="G224" s="40" t="s">
        <v>257</v>
      </c>
      <c r="H224" s="3" t="s">
        <v>19</v>
      </c>
      <c r="I224" s="4">
        <v>17</v>
      </c>
      <c r="J224" s="4">
        <v>17</v>
      </c>
      <c r="K224" s="4">
        <v>570</v>
      </c>
      <c r="L224" s="7">
        <v>9690</v>
      </c>
      <c r="M224" s="7">
        <v>9690</v>
      </c>
      <c r="N224" s="6">
        <v>1</v>
      </c>
      <c r="O224" s="2"/>
      <c r="P224" s="2"/>
      <c r="Q224" s="2"/>
      <c r="R224" s="192"/>
    </row>
    <row r="225" spans="1:18" ht="39.6" hidden="1">
      <c r="A225" s="28" t="str">
        <f t="shared" si="3"/>
        <v>14</v>
      </c>
      <c r="B225" s="3" t="s">
        <v>626</v>
      </c>
      <c r="C225" s="3" t="s">
        <v>267</v>
      </c>
      <c r="D225" s="3">
        <v>3</v>
      </c>
      <c r="E225" s="3" t="s">
        <v>16</v>
      </c>
      <c r="F225" s="3" t="s">
        <v>17</v>
      </c>
      <c r="G225" s="40" t="s">
        <v>268</v>
      </c>
      <c r="H225" s="3" t="s">
        <v>19</v>
      </c>
      <c r="I225" s="4">
        <v>18</v>
      </c>
      <c r="J225" s="4">
        <v>18</v>
      </c>
      <c r="K225" s="4">
        <v>570</v>
      </c>
      <c r="L225" s="7">
        <v>10260</v>
      </c>
      <c r="M225" s="7">
        <v>10260</v>
      </c>
      <c r="N225" s="6">
        <v>1</v>
      </c>
      <c r="O225" s="2"/>
      <c r="P225" s="2"/>
      <c r="Q225" s="2"/>
      <c r="R225" s="192"/>
    </row>
    <row r="226" spans="1:18" ht="39.6" hidden="1">
      <c r="A226" s="28" t="str">
        <f t="shared" si="3"/>
        <v>14</v>
      </c>
      <c r="B226" s="3" t="s">
        <v>627</v>
      </c>
      <c r="C226" s="3" t="s">
        <v>267</v>
      </c>
      <c r="D226" s="3">
        <v>3</v>
      </c>
      <c r="E226" s="3" t="s">
        <v>16</v>
      </c>
      <c r="F226" s="3" t="s">
        <v>17</v>
      </c>
      <c r="G226" s="40" t="s">
        <v>270</v>
      </c>
      <c r="H226" s="3" t="s">
        <v>19</v>
      </c>
      <c r="I226" s="4">
        <v>18</v>
      </c>
      <c r="J226" s="4">
        <v>18</v>
      </c>
      <c r="K226" s="4">
        <v>570</v>
      </c>
      <c r="L226" s="7">
        <v>10260</v>
      </c>
      <c r="M226" s="7">
        <v>10260</v>
      </c>
      <c r="N226" s="6">
        <v>1</v>
      </c>
      <c r="O226" s="2"/>
      <c r="P226" s="2"/>
      <c r="Q226" s="2"/>
      <c r="R226" s="192"/>
    </row>
    <row r="227" spans="1:18" ht="39.6" hidden="1">
      <c r="A227" s="28" t="str">
        <f t="shared" si="3"/>
        <v>14</v>
      </c>
      <c r="B227" s="3" t="s">
        <v>628</v>
      </c>
      <c r="C227" s="3" t="s">
        <v>267</v>
      </c>
      <c r="D227" s="3">
        <v>3</v>
      </c>
      <c r="E227" s="3" t="s">
        <v>16</v>
      </c>
      <c r="F227" s="3" t="s">
        <v>17</v>
      </c>
      <c r="G227" s="40" t="s">
        <v>629</v>
      </c>
      <c r="H227" s="3" t="s">
        <v>19</v>
      </c>
      <c r="I227" s="4">
        <v>13</v>
      </c>
      <c r="J227" s="4">
        <v>13</v>
      </c>
      <c r="K227" s="4">
        <v>570</v>
      </c>
      <c r="L227" s="7">
        <v>7410</v>
      </c>
      <c r="M227" s="7">
        <v>7410</v>
      </c>
      <c r="N227" s="6">
        <v>1</v>
      </c>
      <c r="O227" s="2"/>
      <c r="P227" s="2"/>
      <c r="Q227" s="2"/>
      <c r="R227" s="192"/>
    </row>
    <row r="228" spans="1:18" ht="26.4" hidden="1">
      <c r="A228" s="28" t="str">
        <f t="shared" si="3"/>
        <v>3</v>
      </c>
      <c r="B228" s="3" t="s">
        <v>630</v>
      </c>
      <c r="C228" s="3" t="s">
        <v>245</v>
      </c>
      <c r="D228" s="3">
        <v>3</v>
      </c>
      <c r="E228" s="3" t="s">
        <v>16</v>
      </c>
      <c r="F228" s="3" t="s">
        <v>17</v>
      </c>
      <c r="G228" s="40" t="s">
        <v>246</v>
      </c>
      <c r="H228" s="3" t="s">
        <v>19</v>
      </c>
      <c r="I228" s="4">
        <v>21</v>
      </c>
      <c r="J228" s="4">
        <v>21</v>
      </c>
      <c r="K228" s="4">
        <v>570</v>
      </c>
      <c r="L228" s="7">
        <v>11970</v>
      </c>
      <c r="M228" s="7">
        <v>11970</v>
      </c>
      <c r="N228" s="6">
        <v>1</v>
      </c>
      <c r="O228" s="2"/>
      <c r="P228" s="2"/>
      <c r="Q228" s="2"/>
      <c r="R228" s="192"/>
    </row>
    <row r="229" spans="1:18" ht="26.4">
      <c r="A229" s="28" t="str">
        <f t="shared" si="3"/>
        <v>3</v>
      </c>
      <c r="B229" s="3" t="s">
        <v>631</v>
      </c>
      <c r="C229" s="3" t="s">
        <v>245</v>
      </c>
      <c r="D229" s="3">
        <v>4</v>
      </c>
      <c r="E229" s="3" t="s">
        <v>16</v>
      </c>
      <c r="F229" s="3" t="s">
        <v>17</v>
      </c>
      <c r="G229" s="40" t="s">
        <v>436</v>
      </c>
      <c r="H229" s="3" t="s">
        <v>18</v>
      </c>
      <c r="I229" s="4">
        <v>37</v>
      </c>
      <c r="J229" s="4">
        <v>37</v>
      </c>
      <c r="K229" s="4">
        <v>375</v>
      </c>
      <c r="L229" s="7">
        <v>13875</v>
      </c>
      <c r="M229" s="7">
        <v>13875</v>
      </c>
      <c r="N229" s="6">
        <v>1</v>
      </c>
      <c r="O229" s="2"/>
      <c r="P229" s="2"/>
      <c r="Q229" s="2"/>
      <c r="R229" s="192"/>
    </row>
    <row r="230" spans="1:18" ht="26.4">
      <c r="A230" s="28" t="str">
        <f t="shared" si="3"/>
        <v>3</v>
      </c>
      <c r="B230" s="3" t="s">
        <v>632</v>
      </c>
      <c r="C230" s="3" t="s">
        <v>245</v>
      </c>
      <c r="D230" s="3">
        <v>4</v>
      </c>
      <c r="E230" s="3" t="s">
        <v>16</v>
      </c>
      <c r="F230" s="3" t="s">
        <v>17</v>
      </c>
      <c r="G230" s="40" t="s">
        <v>438</v>
      </c>
      <c r="H230" s="3" t="s">
        <v>18</v>
      </c>
      <c r="I230" s="4">
        <v>33</v>
      </c>
      <c r="J230" s="4">
        <v>33</v>
      </c>
      <c r="K230" s="4">
        <v>375</v>
      </c>
      <c r="L230" s="7">
        <v>12375</v>
      </c>
      <c r="M230" s="7">
        <v>12375</v>
      </c>
      <c r="N230" s="6">
        <v>1</v>
      </c>
      <c r="O230" s="2"/>
      <c r="P230" s="2"/>
      <c r="Q230" s="2"/>
      <c r="R230" s="192"/>
    </row>
    <row r="231" spans="1:18" ht="26.4">
      <c r="A231" s="28" t="str">
        <f t="shared" si="3"/>
        <v>20</v>
      </c>
      <c r="B231" s="3" t="s">
        <v>633</v>
      </c>
      <c r="C231" s="3" t="s">
        <v>323</v>
      </c>
      <c r="D231" s="3">
        <v>4</v>
      </c>
      <c r="E231" s="3" t="s">
        <v>16</v>
      </c>
      <c r="F231" s="3" t="s">
        <v>17</v>
      </c>
      <c r="G231" s="40" t="s">
        <v>382</v>
      </c>
      <c r="H231" s="3" t="s">
        <v>18</v>
      </c>
      <c r="I231" s="4">
        <v>26</v>
      </c>
      <c r="J231" s="4">
        <v>26</v>
      </c>
      <c r="K231" s="4">
        <v>375</v>
      </c>
      <c r="L231" s="7">
        <v>9750</v>
      </c>
      <c r="M231" s="7">
        <v>9750</v>
      </c>
      <c r="N231" s="6">
        <v>1</v>
      </c>
      <c r="O231" s="2"/>
      <c r="P231" s="2"/>
      <c r="Q231" s="2"/>
      <c r="R231" s="192"/>
    </row>
    <row r="232" spans="1:18" ht="26.4">
      <c r="A232" s="28" t="str">
        <f t="shared" si="3"/>
        <v>7</v>
      </c>
      <c r="B232" s="3" t="s">
        <v>634</v>
      </c>
      <c r="C232" s="3" t="s">
        <v>293</v>
      </c>
      <c r="D232" s="3">
        <v>4</v>
      </c>
      <c r="E232" s="3" t="s">
        <v>16</v>
      </c>
      <c r="F232" s="3" t="s">
        <v>17</v>
      </c>
      <c r="G232" s="40" t="s">
        <v>416</v>
      </c>
      <c r="H232" s="3" t="s">
        <v>18</v>
      </c>
      <c r="I232" s="4">
        <v>16</v>
      </c>
      <c r="J232" s="4">
        <v>16</v>
      </c>
      <c r="K232" s="4">
        <v>374</v>
      </c>
      <c r="L232" s="7">
        <v>5984</v>
      </c>
      <c r="M232" s="7">
        <v>5984</v>
      </c>
      <c r="N232" s="6">
        <v>1</v>
      </c>
      <c r="O232" s="2"/>
      <c r="P232" s="2"/>
      <c r="Q232" s="2"/>
      <c r="R232" s="192"/>
    </row>
    <row r="233" spans="1:18" ht="26.4">
      <c r="A233" s="28" t="str">
        <f t="shared" si="3"/>
        <v>1</v>
      </c>
      <c r="B233" s="3" t="s">
        <v>635</v>
      </c>
      <c r="C233" s="3" t="s">
        <v>272</v>
      </c>
      <c r="D233" s="3">
        <v>4</v>
      </c>
      <c r="E233" s="3" t="s">
        <v>16</v>
      </c>
      <c r="F233" s="3" t="s">
        <v>17</v>
      </c>
      <c r="G233" s="40" t="s">
        <v>400</v>
      </c>
      <c r="H233" s="3" t="s">
        <v>18</v>
      </c>
      <c r="I233" s="4">
        <v>33</v>
      </c>
      <c r="J233" s="4">
        <v>33</v>
      </c>
      <c r="K233" s="4">
        <v>375</v>
      </c>
      <c r="L233" s="7">
        <v>12375</v>
      </c>
      <c r="M233" s="7">
        <v>12375</v>
      </c>
      <c r="N233" s="6">
        <v>1</v>
      </c>
      <c r="O233" s="2"/>
      <c r="P233" s="2"/>
      <c r="Q233" s="2"/>
      <c r="R233" s="192"/>
    </row>
    <row r="234" spans="1:18" ht="26.4">
      <c r="A234" s="28" t="str">
        <f t="shared" si="3"/>
        <v>16</v>
      </c>
      <c r="B234" s="3" t="s">
        <v>636</v>
      </c>
      <c r="C234" s="3" t="s">
        <v>231</v>
      </c>
      <c r="D234" s="3">
        <v>4</v>
      </c>
      <c r="E234" s="3" t="s">
        <v>16</v>
      </c>
      <c r="F234" s="3" t="s">
        <v>17</v>
      </c>
      <c r="G234" s="40" t="s">
        <v>392</v>
      </c>
      <c r="H234" s="3" t="s">
        <v>18</v>
      </c>
      <c r="I234" s="4">
        <v>44</v>
      </c>
      <c r="J234" s="4">
        <v>44</v>
      </c>
      <c r="K234" s="4">
        <v>375</v>
      </c>
      <c r="L234" s="7">
        <v>16500</v>
      </c>
      <c r="M234" s="7">
        <v>16500</v>
      </c>
      <c r="N234" s="6">
        <v>1</v>
      </c>
      <c r="O234" s="2"/>
      <c r="P234" s="2"/>
      <c r="Q234" s="2"/>
      <c r="R234" s="192"/>
    </row>
    <row r="235" spans="1:18" ht="26.4">
      <c r="A235" s="28" t="str">
        <f t="shared" si="3"/>
        <v>13</v>
      </c>
      <c r="B235" s="3" t="s">
        <v>637</v>
      </c>
      <c r="C235" s="3" t="s">
        <v>248</v>
      </c>
      <c r="D235" s="3">
        <v>4</v>
      </c>
      <c r="E235" s="3" t="s">
        <v>16</v>
      </c>
      <c r="F235" s="3" t="s">
        <v>17</v>
      </c>
      <c r="G235" s="40" t="s">
        <v>390</v>
      </c>
      <c r="H235" s="3" t="s">
        <v>18</v>
      </c>
      <c r="I235" s="4">
        <v>30</v>
      </c>
      <c r="J235" s="4">
        <v>30</v>
      </c>
      <c r="K235" s="4">
        <v>375</v>
      </c>
      <c r="L235" s="7">
        <v>11250</v>
      </c>
      <c r="M235" s="7">
        <v>11250</v>
      </c>
      <c r="N235" s="6">
        <v>1</v>
      </c>
      <c r="O235" s="2"/>
      <c r="P235" s="2"/>
      <c r="Q235" s="2"/>
      <c r="R235" s="192"/>
    </row>
    <row r="236" spans="1:18" ht="26.4">
      <c r="A236" s="28" t="str">
        <f t="shared" si="3"/>
        <v>8</v>
      </c>
      <c r="B236" s="3" t="s">
        <v>638</v>
      </c>
      <c r="C236" s="3" t="s">
        <v>261</v>
      </c>
      <c r="D236" s="3">
        <v>4</v>
      </c>
      <c r="E236" s="3" t="s">
        <v>16</v>
      </c>
      <c r="F236" s="3" t="s">
        <v>17</v>
      </c>
      <c r="G236" s="40" t="s">
        <v>394</v>
      </c>
      <c r="H236" s="3" t="s">
        <v>18</v>
      </c>
      <c r="I236" s="4">
        <v>33</v>
      </c>
      <c r="J236" s="4">
        <v>33</v>
      </c>
      <c r="K236" s="4">
        <v>375</v>
      </c>
      <c r="L236" s="7">
        <v>12375</v>
      </c>
      <c r="M236" s="7">
        <v>12375</v>
      </c>
      <c r="N236" s="6">
        <v>1</v>
      </c>
      <c r="O236" s="2"/>
      <c r="P236" s="2"/>
      <c r="Q236" s="2"/>
      <c r="R236" s="192"/>
    </row>
    <row r="237" spans="1:18" ht="26.4">
      <c r="A237" s="28" t="str">
        <f t="shared" si="3"/>
        <v>8</v>
      </c>
      <c r="B237" s="3" t="s">
        <v>639</v>
      </c>
      <c r="C237" s="3" t="s">
        <v>261</v>
      </c>
      <c r="D237" s="3">
        <v>4</v>
      </c>
      <c r="E237" s="3" t="s">
        <v>16</v>
      </c>
      <c r="F237" s="3" t="s">
        <v>17</v>
      </c>
      <c r="G237" s="40" t="s">
        <v>396</v>
      </c>
      <c r="H237" s="3" t="s">
        <v>18</v>
      </c>
      <c r="I237" s="4">
        <v>30</v>
      </c>
      <c r="J237" s="4">
        <v>30</v>
      </c>
      <c r="K237" s="4">
        <v>375</v>
      </c>
      <c r="L237" s="7">
        <v>11250</v>
      </c>
      <c r="M237" s="7">
        <v>11250</v>
      </c>
      <c r="N237" s="6">
        <v>1</v>
      </c>
      <c r="O237" s="2"/>
      <c r="P237" s="2"/>
      <c r="Q237" s="2"/>
      <c r="R237" s="192"/>
    </row>
    <row r="238" spans="1:18" ht="26.4">
      <c r="A238" s="28" t="str">
        <f t="shared" si="3"/>
        <v>12</v>
      </c>
      <c r="B238" s="3" t="s">
        <v>640</v>
      </c>
      <c r="C238" s="3" t="s">
        <v>279</v>
      </c>
      <c r="D238" s="3">
        <v>4</v>
      </c>
      <c r="E238" s="3" t="s">
        <v>16</v>
      </c>
      <c r="F238" s="3" t="s">
        <v>17</v>
      </c>
      <c r="G238" s="40" t="s">
        <v>420</v>
      </c>
      <c r="H238" s="3" t="s">
        <v>18</v>
      </c>
      <c r="I238" s="4">
        <v>34</v>
      </c>
      <c r="J238" s="4">
        <v>34</v>
      </c>
      <c r="K238" s="4">
        <v>375</v>
      </c>
      <c r="L238" s="7">
        <v>12750</v>
      </c>
      <c r="M238" s="7">
        <v>12750</v>
      </c>
      <c r="N238" s="6">
        <v>1</v>
      </c>
      <c r="O238" s="2"/>
      <c r="P238" s="2"/>
      <c r="Q238" s="2"/>
      <c r="R238" s="192"/>
    </row>
    <row r="239" spans="1:18" ht="26.4">
      <c r="A239" s="28" t="str">
        <f t="shared" si="3"/>
        <v>2</v>
      </c>
      <c r="B239" s="3" t="s">
        <v>641</v>
      </c>
      <c r="C239" s="3" t="s">
        <v>285</v>
      </c>
      <c r="D239" s="3">
        <v>4</v>
      </c>
      <c r="E239" s="3" t="s">
        <v>16</v>
      </c>
      <c r="F239" s="3" t="s">
        <v>17</v>
      </c>
      <c r="G239" s="40" t="s">
        <v>418</v>
      </c>
      <c r="H239" s="3" t="s">
        <v>18</v>
      </c>
      <c r="I239" s="4">
        <v>27</v>
      </c>
      <c r="J239" s="4">
        <v>27</v>
      </c>
      <c r="K239" s="4">
        <v>375</v>
      </c>
      <c r="L239" s="7">
        <v>10125</v>
      </c>
      <c r="M239" s="7">
        <v>10125</v>
      </c>
      <c r="N239" s="6">
        <v>1</v>
      </c>
      <c r="O239" s="2"/>
      <c r="P239" s="2"/>
      <c r="Q239" s="2"/>
      <c r="R239" s="192"/>
    </row>
    <row r="240" spans="1:18" ht="26.4">
      <c r="A240" s="28" t="str">
        <f t="shared" si="3"/>
        <v>9</v>
      </c>
      <c r="B240" s="3" t="s">
        <v>642</v>
      </c>
      <c r="C240" s="3" t="s">
        <v>240</v>
      </c>
      <c r="D240" s="3">
        <v>4</v>
      </c>
      <c r="E240" s="3" t="s">
        <v>16</v>
      </c>
      <c r="F240" s="3" t="s">
        <v>17</v>
      </c>
      <c r="G240" s="40" t="s">
        <v>380</v>
      </c>
      <c r="H240" s="3" t="s">
        <v>18</v>
      </c>
      <c r="I240" s="4">
        <v>28</v>
      </c>
      <c r="J240" s="4">
        <v>28</v>
      </c>
      <c r="K240" s="4">
        <v>374.9</v>
      </c>
      <c r="L240" s="7">
        <v>10472</v>
      </c>
      <c r="M240" s="7">
        <v>10497.2</v>
      </c>
      <c r="N240" s="6">
        <v>1</v>
      </c>
      <c r="O240" s="2"/>
      <c r="P240" s="2"/>
      <c r="Q240" s="2"/>
      <c r="R240" s="192"/>
    </row>
    <row r="241" spans="1:18" ht="26.4">
      <c r="A241" s="28" t="str">
        <f t="shared" si="3"/>
        <v>10</v>
      </c>
      <c r="B241" s="3" t="s">
        <v>643</v>
      </c>
      <c r="C241" s="3" t="s">
        <v>298</v>
      </c>
      <c r="D241" s="3">
        <v>4</v>
      </c>
      <c r="E241" s="3" t="s">
        <v>16</v>
      </c>
      <c r="F241" s="3" t="s">
        <v>17</v>
      </c>
      <c r="G241" s="40" t="s">
        <v>386</v>
      </c>
      <c r="H241" s="3" t="s">
        <v>18</v>
      </c>
      <c r="I241" s="4">
        <v>23</v>
      </c>
      <c r="J241" s="4">
        <v>23</v>
      </c>
      <c r="K241" s="4">
        <v>375</v>
      </c>
      <c r="L241" s="7">
        <v>8625</v>
      </c>
      <c r="M241" s="7">
        <v>8625</v>
      </c>
      <c r="N241" s="6">
        <v>1</v>
      </c>
      <c r="O241" s="2"/>
      <c r="P241" s="2"/>
      <c r="Q241" s="2"/>
      <c r="R241" s="192"/>
    </row>
    <row r="242" spans="1:18" ht="26.4">
      <c r="A242" s="28" t="str">
        <f t="shared" si="3"/>
        <v>10</v>
      </c>
      <c r="B242" s="3" t="s">
        <v>644</v>
      </c>
      <c r="C242" s="3" t="s">
        <v>298</v>
      </c>
      <c r="D242" s="3">
        <v>4</v>
      </c>
      <c r="E242" s="3" t="s">
        <v>16</v>
      </c>
      <c r="F242" s="3" t="s">
        <v>17</v>
      </c>
      <c r="G242" s="40" t="s">
        <v>388</v>
      </c>
      <c r="H242" s="3" t="s">
        <v>18</v>
      </c>
      <c r="I242" s="4">
        <v>25</v>
      </c>
      <c r="J242" s="4">
        <v>25</v>
      </c>
      <c r="K242" s="4">
        <v>375</v>
      </c>
      <c r="L242" s="7">
        <v>9375</v>
      </c>
      <c r="M242" s="7">
        <v>9375</v>
      </c>
      <c r="N242" s="6">
        <v>1</v>
      </c>
      <c r="O242" s="2"/>
      <c r="P242" s="2"/>
      <c r="Q242" s="2"/>
      <c r="R242" s="192"/>
    </row>
    <row r="243" spans="1:18" ht="39.6">
      <c r="A243" s="28" t="str">
        <f t="shared" si="3"/>
        <v>14</v>
      </c>
      <c r="B243" s="3" t="s">
        <v>645</v>
      </c>
      <c r="C243" s="3" t="s">
        <v>267</v>
      </c>
      <c r="D243" s="3">
        <v>4</v>
      </c>
      <c r="E243" s="3" t="s">
        <v>16</v>
      </c>
      <c r="F243" s="3" t="s">
        <v>17</v>
      </c>
      <c r="G243" s="40" t="s">
        <v>434</v>
      </c>
      <c r="H243" s="3" t="s">
        <v>18</v>
      </c>
      <c r="I243" s="4">
        <v>38</v>
      </c>
      <c r="J243" s="4">
        <v>38</v>
      </c>
      <c r="K243" s="4">
        <v>375</v>
      </c>
      <c r="L243" s="7">
        <v>14250</v>
      </c>
      <c r="M243" s="7">
        <v>14250</v>
      </c>
      <c r="N243" s="6">
        <v>1</v>
      </c>
      <c r="O243" s="2"/>
      <c r="P243" s="2"/>
      <c r="Q243" s="2"/>
      <c r="R243" s="192"/>
    </row>
    <row r="244" spans="1:18" ht="26.4">
      <c r="A244" s="28" t="str">
        <f t="shared" si="3"/>
        <v>11</v>
      </c>
      <c r="B244" s="3" t="s">
        <v>646</v>
      </c>
      <c r="C244" s="3" t="s">
        <v>228</v>
      </c>
      <c r="D244" s="3">
        <v>4</v>
      </c>
      <c r="E244" s="3" t="s">
        <v>16</v>
      </c>
      <c r="F244" s="3" t="s">
        <v>17</v>
      </c>
      <c r="G244" s="40" t="s">
        <v>408</v>
      </c>
      <c r="H244" s="3" t="s">
        <v>18</v>
      </c>
      <c r="I244" s="4">
        <v>45</v>
      </c>
      <c r="J244" s="4">
        <v>45</v>
      </c>
      <c r="K244" s="4">
        <v>375</v>
      </c>
      <c r="L244" s="7">
        <v>16875</v>
      </c>
      <c r="M244" s="7">
        <v>16875</v>
      </c>
      <c r="N244" s="6">
        <v>1</v>
      </c>
      <c r="O244" s="2"/>
      <c r="P244" s="2"/>
      <c r="Q244" s="2"/>
      <c r="R244" s="192"/>
    </row>
    <row r="245" spans="1:18" ht="26.4">
      <c r="A245" s="28" t="str">
        <f t="shared" si="3"/>
        <v>18</v>
      </c>
      <c r="B245" s="3" t="s">
        <v>647</v>
      </c>
      <c r="C245" s="3" t="s">
        <v>234</v>
      </c>
      <c r="D245" s="3">
        <v>4</v>
      </c>
      <c r="E245" s="3" t="s">
        <v>16</v>
      </c>
      <c r="F245" s="3" t="s">
        <v>17</v>
      </c>
      <c r="G245" s="40" t="s">
        <v>410</v>
      </c>
      <c r="H245" s="3" t="s">
        <v>18</v>
      </c>
      <c r="I245" s="4">
        <v>39</v>
      </c>
      <c r="J245" s="4">
        <v>39</v>
      </c>
      <c r="K245" s="4">
        <v>369</v>
      </c>
      <c r="L245" s="7">
        <v>14391</v>
      </c>
      <c r="M245" s="7">
        <v>14391</v>
      </c>
      <c r="N245" s="6">
        <v>1</v>
      </c>
      <c r="O245" s="2"/>
      <c r="P245" s="2"/>
      <c r="Q245" s="2"/>
      <c r="R245" s="192"/>
    </row>
    <row r="246" spans="1:18" ht="26.4">
      <c r="A246" s="28" t="str">
        <f t="shared" si="3"/>
        <v>4</v>
      </c>
      <c r="B246" s="3" t="s">
        <v>648</v>
      </c>
      <c r="C246" s="3" t="s">
        <v>237</v>
      </c>
      <c r="D246" s="3">
        <v>4</v>
      </c>
      <c r="E246" s="3" t="s">
        <v>16</v>
      </c>
      <c r="F246" s="3" t="s">
        <v>17</v>
      </c>
      <c r="G246" s="40" t="s">
        <v>402</v>
      </c>
      <c r="H246" s="3" t="s">
        <v>18</v>
      </c>
      <c r="I246" s="4">
        <v>25</v>
      </c>
      <c r="J246" s="4">
        <v>25</v>
      </c>
      <c r="K246" s="4">
        <v>375</v>
      </c>
      <c r="L246" s="7">
        <v>9375</v>
      </c>
      <c r="M246" s="7">
        <v>9375</v>
      </c>
      <c r="N246" s="6">
        <v>1</v>
      </c>
      <c r="O246" s="2"/>
      <c r="P246" s="2"/>
      <c r="Q246" s="2"/>
      <c r="R246" s="192"/>
    </row>
    <row r="247" spans="1:18" ht="26.4">
      <c r="A247" s="28" t="str">
        <f t="shared" si="3"/>
        <v>4</v>
      </c>
      <c r="B247" s="3" t="s">
        <v>649</v>
      </c>
      <c r="C247" s="3" t="s">
        <v>237</v>
      </c>
      <c r="D247" s="3">
        <v>4</v>
      </c>
      <c r="E247" s="3" t="s">
        <v>16</v>
      </c>
      <c r="F247" s="3" t="s">
        <v>17</v>
      </c>
      <c r="G247" s="40" t="s">
        <v>404</v>
      </c>
      <c r="H247" s="3" t="s">
        <v>18</v>
      </c>
      <c r="I247" s="4">
        <v>25</v>
      </c>
      <c r="J247" s="4">
        <v>25</v>
      </c>
      <c r="K247" s="4">
        <v>375</v>
      </c>
      <c r="L247" s="7">
        <v>9375</v>
      </c>
      <c r="M247" s="7">
        <v>9375</v>
      </c>
      <c r="N247" s="6">
        <v>1</v>
      </c>
      <c r="O247" s="2"/>
      <c r="P247" s="2"/>
      <c r="Q247" s="2"/>
      <c r="R247" s="192"/>
    </row>
    <row r="248" spans="1:18" ht="26.4">
      <c r="A248" s="28" t="str">
        <f t="shared" si="3"/>
        <v>19</v>
      </c>
      <c r="B248" s="3" t="s">
        <v>650</v>
      </c>
      <c r="C248" s="3" t="s">
        <v>282</v>
      </c>
      <c r="D248" s="3">
        <v>4</v>
      </c>
      <c r="E248" s="3" t="s">
        <v>16</v>
      </c>
      <c r="F248" s="3" t="s">
        <v>17</v>
      </c>
      <c r="G248" s="40" t="s">
        <v>422</v>
      </c>
      <c r="H248" s="3" t="s">
        <v>18</v>
      </c>
      <c r="I248" s="4">
        <v>24</v>
      </c>
      <c r="J248" s="4">
        <v>24</v>
      </c>
      <c r="K248" s="4">
        <v>375</v>
      </c>
      <c r="L248" s="7">
        <v>9000</v>
      </c>
      <c r="M248" s="7">
        <v>9000</v>
      </c>
      <c r="N248" s="6">
        <v>1</v>
      </c>
      <c r="O248" s="2"/>
      <c r="P248" s="2"/>
      <c r="Q248" s="2"/>
      <c r="R248" s="192"/>
    </row>
    <row r="249" spans="1:18" ht="26.4">
      <c r="A249" s="28" t="str">
        <f t="shared" si="3"/>
        <v>19</v>
      </c>
      <c r="B249" s="3" t="s">
        <v>651</v>
      </c>
      <c r="C249" s="3" t="s">
        <v>282</v>
      </c>
      <c r="D249" s="3">
        <v>4</v>
      </c>
      <c r="E249" s="3" t="s">
        <v>16</v>
      </c>
      <c r="F249" s="3" t="s">
        <v>17</v>
      </c>
      <c r="G249" s="40" t="s">
        <v>424</v>
      </c>
      <c r="H249" s="3" t="s">
        <v>18</v>
      </c>
      <c r="I249" s="4">
        <v>24</v>
      </c>
      <c r="J249" s="4">
        <v>24</v>
      </c>
      <c r="K249" s="4">
        <v>375</v>
      </c>
      <c r="L249" s="7">
        <v>9000</v>
      </c>
      <c r="M249" s="7">
        <v>9000</v>
      </c>
      <c r="N249" s="6">
        <v>1</v>
      </c>
      <c r="O249" s="2"/>
      <c r="P249" s="2"/>
      <c r="Q249" s="2"/>
      <c r="R249" s="192"/>
    </row>
    <row r="250" spans="1:18" ht="39.6">
      <c r="A250" s="28" t="str">
        <f t="shared" si="3"/>
        <v>23</v>
      </c>
      <c r="B250" s="3" t="s">
        <v>652</v>
      </c>
      <c r="C250" s="3" t="s">
        <v>251</v>
      </c>
      <c r="D250" s="3">
        <v>4</v>
      </c>
      <c r="E250" s="3" t="s">
        <v>16</v>
      </c>
      <c r="F250" s="3" t="s">
        <v>17</v>
      </c>
      <c r="G250" s="40" t="s">
        <v>412</v>
      </c>
      <c r="H250" s="3" t="s">
        <v>18</v>
      </c>
      <c r="I250" s="4">
        <v>22</v>
      </c>
      <c r="J250" s="4">
        <v>22</v>
      </c>
      <c r="K250" s="4">
        <v>375</v>
      </c>
      <c r="L250" s="7">
        <v>8250</v>
      </c>
      <c r="M250" s="7">
        <v>8250</v>
      </c>
      <c r="N250" s="6">
        <v>1</v>
      </c>
      <c r="O250" s="2"/>
      <c r="P250" s="2"/>
      <c r="Q250" s="2"/>
      <c r="R250" s="192"/>
    </row>
    <row r="251" spans="1:18" ht="26.4">
      <c r="A251" s="28" t="str">
        <f t="shared" si="3"/>
        <v>21</v>
      </c>
      <c r="B251" s="3" t="s">
        <v>653</v>
      </c>
      <c r="C251" s="3" t="s">
        <v>290</v>
      </c>
      <c r="D251" s="3">
        <v>4</v>
      </c>
      <c r="E251" s="3" t="s">
        <v>16</v>
      </c>
      <c r="F251" s="3" t="s">
        <v>17</v>
      </c>
      <c r="G251" s="40" t="s">
        <v>406</v>
      </c>
      <c r="H251" s="3" t="s">
        <v>18</v>
      </c>
      <c r="I251" s="4">
        <v>35</v>
      </c>
      <c r="J251" s="4">
        <v>35</v>
      </c>
      <c r="K251" s="4">
        <v>375</v>
      </c>
      <c r="L251" s="7">
        <v>13125</v>
      </c>
      <c r="M251" s="7">
        <v>13125</v>
      </c>
      <c r="N251" s="6">
        <v>1</v>
      </c>
      <c r="O251" s="2"/>
      <c r="P251" s="2"/>
      <c r="Q251" s="2"/>
      <c r="R251" s="192"/>
    </row>
    <row r="252" spans="1:18" ht="26.4">
      <c r="A252" s="28" t="str">
        <f t="shared" si="3"/>
        <v>5</v>
      </c>
      <c r="B252" s="3" t="s">
        <v>654</v>
      </c>
      <c r="C252" s="3" t="s">
        <v>264</v>
      </c>
      <c r="D252" s="3">
        <v>4</v>
      </c>
      <c r="E252" s="3" t="s">
        <v>16</v>
      </c>
      <c r="F252" s="3" t="s">
        <v>17</v>
      </c>
      <c r="G252" s="40" t="s">
        <v>426</v>
      </c>
      <c r="H252" s="3" t="s">
        <v>18</v>
      </c>
      <c r="I252" s="4">
        <v>13</v>
      </c>
      <c r="J252" s="4">
        <v>13</v>
      </c>
      <c r="K252" s="4">
        <v>375</v>
      </c>
      <c r="L252" s="7">
        <v>4875</v>
      </c>
      <c r="M252" s="7">
        <v>4875</v>
      </c>
      <c r="N252" s="6">
        <v>1</v>
      </c>
      <c r="O252" s="2"/>
      <c r="P252" s="2"/>
      <c r="Q252" s="2"/>
      <c r="R252" s="192"/>
    </row>
    <row r="253" spans="1:18" ht="26.4">
      <c r="A253" s="28" t="str">
        <f t="shared" si="3"/>
        <v>5</v>
      </c>
      <c r="B253" s="3" t="s">
        <v>655</v>
      </c>
      <c r="C253" s="3" t="s">
        <v>264</v>
      </c>
      <c r="D253" s="3">
        <v>4</v>
      </c>
      <c r="E253" s="3" t="s">
        <v>16</v>
      </c>
      <c r="F253" s="3" t="s">
        <v>17</v>
      </c>
      <c r="G253" s="40" t="s">
        <v>428</v>
      </c>
      <c r="H253" s="3" t="s">
        <v>18</v>
      </c>
      <c r="I253" s="4">
        <v>14</v>
      </c>
      <c r="J253" s="4">
        <v>14</v>
      </c>
      <c r="K253" s="4">
        <v>375</v>
      </c>
      <c r="L253" s="7">
        <v>5250</v>
      </c>
      <c r="M253" s="7">
        <v>5250</v>
      </c>
      <c r="N253" s="6">
        <v>1</v>
      </c>
      <c r="O253" s="2"/>
      <c r="P253" s="2"/>
      <c r="Q253" s="2"/>
      <c r="R253" s="192"/>
    </row>
    <row r="254" spans="1:18" ht="39.6">
      <c r="A254" s="28" t="str">
        <f t="shared" si="3"/>
        <v>6</v>
      </c>
      <c r="B254" s="3" t="s">
        <v>656</v>
      </c>
      <c r="C254" s="3" t="s">
        <v>301</v>
      </c>
      <c r="D254" s="3">
        <v>4</v>
      </c>
      <c r="E254" s="3" t="s">
        <v>16</v>
      </c>
      <c r="F254" s="3" t="s">
        <v>17</v>
      </c>
      <c r="G254" s="40" t="s">
        <v>398</v>
      </c>
      <c r="H254" s="3" t="s">
        <v>18</v>
      </c>
      <c r="I254" s="4">
        <v>27</v>
      </c>
      <c r="J254" s="4">
        <v>27</v>
      </c>
      <c r="K254" s="4">
        <v>375</v>
      </c>
      <c r="L254" s="7">
        <v>10125</v>
      </c>
      <c r="M254" s="7">
        <v>10125</v>
      </c>
      <c r="N254" s="6">
        <v>1</v>
      </c>
      <c r="O254" s="2"/>
      <c r="P254" s="2"/>
      <c r="Q254" s="2"/>
      <c r="R254" s="192"/>
    </row>
    <row r="255" spans="1:18" ht="39.6">
      <c r="A255" s="28" t="str">
        <f t="shared" si="3"/>
        <v>15</v>
      </c>
      <c r="B255" s="3" t="s">
        <v>657</v>
      </c>
      <c r="C255" s="3" t="s">
        <v>256</v>
      </c>
      <c r="D255" s="3">
        <v>4</v>
      </c>
      <c r="E255" s="3" t="s">
        <v>16</v>
      </c>
      <c r="F255" s="3" t="s">
        <v>17</v>
      </c>
      <c r="G255" s="40" t="s">
        <v>430</v>
      </c>
      <c r="H255" s="3" t="s">
        <v>18</v>
      </c>
      <c r="I255" s="4">
        <v>25</v>
      </c>
      <c r="J255" s="4">
        <v>25</v>
      </c>
      <c r="K255" s="4">
        <v>375</v>
      </c>
      <c r="L255" s="7">
        <v>9375</v>
      </c>
      <c r="M255" s="7">
        <v>9375</v>
      </c>
      <c r="N255" s="6">
        <v>1</v>
      </c>
      <c r="O255" s="2"/>
      <c r="P255" s="2"/>
      <c r="Q255" s="2"/>
      <c r="R255" s="192"/>
    </row>
    <row r="256" spans="1:18" ht="39.6">
      <c r="A256" s="28" t="str">
        <f t="shared" si="3"/>
        <v>15</v>
      </c>
      <c r="B256" s="3" t="s">
        <v>658</v>
      </c>
      <c r="C256" s="3" t="s">
        <v>256</v>
      </c>
      <c r="D256" s="3">
        <v>4</v>
      </c>
      <c r="E256" s="3" t="s">
        <v>16</v>
      </c>
      <c r="F256" s="3" t="s">
        <v>17</v>
      </c>
      <c r="G256" s="40" t="s">
        <v>432</v>
      </c>
      <c r="H256" s="3" t="s">
        <v>18</v>
      </c>
      <c r="I256" s="4">
        <v>25</v>
      </c>
      <c r="J256" s="4">
        <v>25</v>
      </c>
      <c r="K256" s="4">
        <v>375</v>
      </c>
      <c r="L256" s="7">
        <v>9375</v>
      </c>
      <c r="M256" s="7">
        <v>9375</v>
      </c>
      <c r="N256" s="6">
        <v>1</v>
      </c>
      <c r="O256" s="2"/>
      <c r="P256" s="2"/>
      <c r="Q256" s="2"/>
      <c r="R256" s="192"/>
    </row>
    <row r="257" spans="1:18" ht="26.4" hidden="1">
      <c r="A257" s="84" t="str">
        <f t="shared" si="3"/>
        <v>16</v>
      </c>
      <c r="B257" s="3" t="s">
        <v>659</v>
      </c>
      <c r="C257" s="3" t="s">
        <v>231</v>
      </c>
      <c r="D257" s="3">
        <v>2</v>
      </c>
      <c r="E257" s="3" t="s">
        <v>22</v>
      </c>
      <c r="F257" s="3" t="s">
        <v>17</v>
      </c>
      <c r="G257" s="40" t="s">
        <v>232</v>
      </c>
      <c r="H257" s="3" t="s">
        <v>19</v>
      </c>
      <c r="I257" s="4">
        <v>27</v>
      </c>
      <c r="J257" s="4">
        <v>27</v>
      </c>
      <c r="K257" s="4">
        <v>600</v>
      </c>
      <c r="L257" s="7">
        <v>16200</v>
      </c>
      <c r="M257" s="7">
        <v>16200</v>
      </c>
      <c r="N257" s="6">
        <v>1</v>
      </c>
      <c r="O257" s="2"/>
      <c r="P257" s="2"/>
      <c r="Q257" s="2"/>
      <c r="R257" s="192"/>
    </row>
    <row r="258" spans="1:18" ht="26.4" hidden="1">
      <c r="A258" s="84" t="str">
        <f t="shared" si="3"/>
        <v>16</v>
      </c>
      <c r="B258" s="3" t="s">
        <v>660</v>
      </c>
      <c r="C258" s="3" t="s">
        <v>231</v>
      </c>
      <c r="D258" s="3">
        <v>2</v>
      </c>
      <c r="E258" s="3" t="s">
        <v>22</v>
      </c>
      <c r="F258" s="3" t="s">
        <v>17</v>
      </c>
      <c r="G258" s="40" t="s">
        <v>588</v>
      </c>
      <c r="H258" s="3" t="s">
        <v>19</v>
      </c>
      <c r="I258" s="4">
        <v>18</v>
      </c>
      <c r="J258" s="4">
        <v>18</v>
      </c>
      <c r="K258" s="4">
        <v>600</v>
      </c>
      <c r="L258" s="7">
        <v>10800</v>
      </c>
      <c r="M258" s="7">
        <v>10800</v>
      </c>
      <c r="N258" s="6">
        <v>1</v>
      </c>
      <c r="O258" s="2"/>
      <c r="P258" s="2"/>
      <c r="Q258" s="2"/>
      <c r="R258" s="192"/>
    </row>
    <row r="259" spans="1:18" ht="39.6" hidden="1">
      <c r="A259" s="84" t="str">
        <f t="shared" si="3"/>
        <v>17</v>
      </c>
      <c r="B259" s="3" t="s">
        <v>661</v>
      </c>
      <c r="C259" s="3" t="s">
        <v>306</v>
      </c>
      <c r="D259" s="3">
        <v>2</v>
      </c>
      <c r="E259" s="3" t="s">
        <v>22</v>
      </c>
      <c r="F259" s="3" t="s">
        <v>17</v>
      </c>
      <c r="G259" s="40" t="s">
        <v>307</v>
      </c>
      <c r="H259" s="3" t="s">
        <v>19</v>
      </c>
      <c r="I259" s="4">
        <v>18</v>
      </c>
      <c r="J259" s="4">
        <v>18</v>
      </c>
      <c r="K259" s="4">
        <v>600</v>
      </c>
      <c r="L259" s="7">
        <v>10800</v>
      </c>
      <c r="M259" s="7">
        <v>10800</v>
      </c>
      <c r="N259" s="6">
        <v>1</v>
      </c>
      <c r="O259" s="2"/>
      <c r="P259" s="2"/>
      <c r="Q259" s="2"/>
      <c r="R259" s="192"/>
    </row>
    <row r="260" spans="1:18" ht="39.6" hidden="1">
      <c r="A260" s="84" t="str">
        <f t="shared" si="3"/>
        <v>17</v>
      </c>
      <c r="B260" s="3" t="s">
        <v>662</v>
      </c>
      <c r="C260" s="3" t="s">
        <v>306</v>
      </c>
      <c r="D260" s="3">
        <v>2</v>
      </c>
      <c r="E260" s="3" t="s">
        <v>22</v>
      </c>
      <c r="F260" s="3" t="s">
        <v>17</v>
      </c>
      <c r="G260" s="40" t="s">
        <v>577</v>
      </c>
      <c r="H260" s="3" t="s">
        <v>19</v>
      </c>
      <c r="I260" s="4">
        <v>14</v>
      </c>
      <c r="J260" s="4">
        <v>14</v>
      </c>
      <c r="K260" s="4">
        <v>600</v>
      </c>
      <c r="L260" s="7">
        <v>8400</v>
      </c>
      <c r="M260" s="7">
        <v>8400</v>
      </c>
      <c r="N260" s="6">
        <v>1</v>
      </c>
      <c r="O260" s="2"/>
      <c r="P260" s="2"/>
      <c r="Q260" s="2"/>
      <c r="R260" s="192"/>
    </row>
    <row r="261" spans="1:18" ht="39.6" hidden="1">
      <c r="A261" s="84" t="str">
        <f t="shared" si="3"/>
        <v>17</v>
      </c>
      <c r="B261" s="3" t="s">
        <v>663</v>
      </c>
      <c r="C261" s="3" t="s">
        <v>306</v>
      </c>
      <c r="D261" s="3">
        <v>2</v>
      </c>
      <c r="E261" s="3" t="s">
        <v>22</v>
      </c>
      <c r="F261" s="3" t="s">
        <v>17</v>
      </c>
      <c r="G261" s="40" t="s">
        <v>579</v>
      </c>
      <c r="H261" s="3" t="s">
        <v>19</v>
      </c>
      <c r="I261" s="4">
        <v>23</v>
      </c>
      <c r="J261" s="4">
        <v>23</v>
      </c>
      <c r="K261" s="4">
        <v>600</v>
      </c>
      <c r="L261" s="7">
        <v>13800</v>
      </c>
      <c r="M261" s="7">
        <v>13800</v>
      </c>
      <c r="N261" s="6">
        <v>1</v>
      </c>
      <c r="O261" s="2"/>
      <c r="P261" s="2"/>
      <c r="Q261" s="2"/>
      <c r="R261" s="192"/>
    </row>
    <row r="262" spans="1:18" ht="26.4" hidden="1">
      <c r="A262" s="84" t="str">
        <f t="shared" si="3"/>
        <v>18</v>
      </c>
      <c r="B262" s="3" t="s">
        <v>664</v>
      </c>
      <c r="C262" s="3" t="s">
        <v>234</v>
      </c>
      <c r="D262" s="3">
        <v>2</v>
      </c>
      <c r="E262" s="3" t="s">
        <v>22</v>
      </c>
      <c r="F262" s="3" t="s">
        <v>17</v>
      </c>
      <c r="G262" s="40" t="s">
        <v>235</v>
      </c>
      <c r="H262" s="3" t="s">
        <v>19</v>
      </c>
      <c r="I262" s="4">
        <v>25</v>
      </c>
      <c r="J262" s="4">
        <v>25</v>
      </c>
      <c r="K262" s="4">
        <v>594</v>
      </c>
      <c r="L262" s="7">
        <v>14850</v>
      </c>
      <c r="M262" s="7">
        <v>14850</v>
      </c>
      <c r="N262" s="6">
        <v>1</v>
      </c>
      <c r="O262" s="2"/>
      <c r="P262" s="2"/>
      <c r="Q262" s="2"/>
      <c r="R262" s="192"/>
    </row>
    <row r="263" spans="1:18" ht="39.6" hidden="1">
      <c r="A263" s="84" t="str">
        <f t="shared" si="3"/>
        <v>15</v>
      </c>
      <c r="B263" s="3" t="s">
        <v>665</v>
      </c>
      <c r="C263" s="3" t="s">
        <v>256</v>
      </c>
      <c r="D263" s="3">
        <v>2</v>
      </c>
      <c r="E263" s="3" t="s">
        <v>22</v>
      </c>
      <c r="F263" s="3" t="s">
        <v>17</v>
      </c>
      <c r="G263" s="40" t="s">
        <v>257</v>
      </c>
      <c r="H263" s="3" t="s">
        <v>19</v>
      </c>
      <c r="I263" s="4">
        <v>22</v>
      </c>
      <c r="J263" s="4">
        <v>22</v>
      </c>
      <c r="K263" s="4">
        <v>600</v>
      </c>
      <c r="L263" s="7">
        <v>13200</v>
      </c>
      <c r="M263" s="7">
        <v>13200</v>
      </c>
      <c r="N263" s="6">
        <v>1</v>
      </c>
      <c r="O263" s="2"/>
      <c r="P263" s="2"/>
      <c r="Q263" s="2"/>
      <c r="R263" s="192"/>
    </row>
    <row r="264" spans="1:18" ht="39.6" hidden="1">
      <c r="A264" s="84" t="str">
        <f t="shared" ref="A264:A327" si="4">MID(C264,FIND("(",C264)+1,FIND(")",C264)-1-FIND("(",C264))</f>
        <v>23</v>
      </c>
      <c r="B264" s="3" t="s">
        <v>666</v>
      </c>
      <c r="C264" s="3" t="s">
        <v>251</v>
      </c>
      <c r="D264" s="3">
        <v>2</v>
      </c>
      <c r="E264" s="3" t="s">
        <v>22</v>
      </c>
      <c r="F264" s="3" t="s">
        <v>17</v>
      </c>
      <c r="G264" s="40" t="s">
        <v>252</v>
      </c>
      <c r="H264" s="3" t="s">
        <v>19</v>
      </c>
      <c r="I264" s="4">
        <v>21</v>
      </c>
      <c r="J264" s="4">
        <v>21</v>
      </c>
      <c r="K264" s="4">
        <v>600</v>
      </c>
      <c r="L264" s="7">
        <v>12600</v>
      </c>
      <c r="M264" s="7">
        <v>12600</v>
      </c>
      <c r="N264" s="6">
        <v>1</v>
      </c>
      <c r="O264" s="2"/>
      <c r="P264" s="2"/>
      <c r="Q264" s="2"/>
      <c r="R264" s="192"/>
    </row>
    <row r="265" spans="1:18" ht="39.6" hidden="1">
      <c r="A265" s="84" t="str">
        <f t="shared" si="4"/>
        <v>23</v>
      </c>
      <c r="B265" s="3" t="s">
        <v>667</v>
      </c>
      <c r="C265" s="3" t="s">
        <v>251</v>
      </c>
      <c r="D265" s="3">
        <v>2</v>
      </c>
      <c r="E265" s="3" t="s">
        <v>22</v>
      </c>
      <c r="F265" s="3" t="s">
        <v>17</v>
      </c>
      <c r="G265" s="40" t="s">
        <v>254</v>
      </c>
      <c r="H265" s="3" t="s">
        <v>19</v>
      </c>
      <c r="I265" s="4">
        <v>21</v>
      </c>
      <c r="J265" s="4">
        <v>21</v>
      </c>
      <c r="K265" s="4">
        <v>600</v>
      </c>
      <c r="L265" s="7">
        <v>12600</v>
      </c>
      <c r="M265" s="7">
        <v>12600</v>
      </c>
      <c r="N265" s="6">
        <v>1</v>
      </c>
      <c r="O265" s="2"/>
      <c r="P265" s="2"/>
      <c r="Q265" s="2"/>
      <c r="R265" s="192"/>
    </row>
    <row r="266" spans="1:18" ht="39.6" hidden="1">
      <c r="A266" s="84" t="str">
        <f t="shared" si="4"/>
        <v>23</v>
      </c>
      <c r="B266" s="3" t="s">
        <v>668</v>
      </c>
      <c r="C266" s="3" t="s">
        <v>251</v>
      </c>
      <c r="D266" s="3">
        <v>2</v>
      </c>
      <c r="E266" s="3" t="s">
        <v>22</v>
      </c>
      <c r="F266" s="3" t="s">
        <v>17</v>
      </c>
      <c r="G266" s="40" t="s">
        <v>606</v>
      </c>
      <c r="H266" s="3" t="s">
        <v>19</v>
      </c>
      <c r="I266" s="4">
        <v>16</v>
      </c>
      <c r="J266" s="4">
        <v>16</v>
      </c>
      <c r="K266" s="4">
        <v>600</v>
      </c>
      <c r="L266" s="7">
        <v>9600</v>
      </c>
      <c r="M266" s="7">
        <v>9600</v>
      </c>
      <c r="N266" s="6">
        <v>1</v>
      </c>
      <c r="O266" s="2"/>
      <c r="P266" s="2"/>
      <c r="Q266" s="2"/>
      <c r="R266" s="192"/>
    </row>
    <row r="267" spans="1:18" ht="26.4" hidden="1">
      <c r="A267" s="84" t="str">
        <f t="shared" si="4"/>
        <v>20</v>
      </c>
      <c r="B267" s="3" t="s">
        <v>669</v>
      </c>
      <c r="C267" s="3" t="s">
        <v>323</v>
      </c>
      <c r="D267" s="3">
        <v>2</v>
      </c>
      <c r="E267" s="3" t="s">
        <v>22</v>
      </c>
      <c r="F267" s="3" t="s">
        <v>17</v>
      </c>
      <c r="G267" s="40" t="s">
        <v>572</v>
      </c>
      <c r="H267" s="3" t="s">
        <v>19</v>
      </c>
      <c r="I267" s="4">
        <v>13</v>
      </c>
      <c r="J267" s="4">
        <v>13</v>
      </c>
      <c r="K267" s="4">
        <v>600</v>
      </c>
      <c r="L267" s="7">
        <v>7800</v>
      </c>
      <c r="M267" s="7">
        <v>7800</v>
      </c>
      <c r="N267" s="6">
        <v>1</v>
      </c>
      <c r="O267" s="2"/>
      <c r="P267" s="2"/>
      <c r="Q267" s="2"/>
      <c r="R267" s="192"/>
    </row>
    <row r="268" spans="1:18" ht="26.4" hidden="1">
      <c r="A268" s="84" t="str">
        <f t="shared" si="4"/>
        <v>20</v>
      </c>
      <c r="B268" s="3" t="s">
        <v>670</v>
      </c>
      <c r="C268" s="3" t="s">
        <v>323</v>
      </c>
      <c r="D268" s="3">
        <v>2</v>
      </c>
      <c r="E268" s="3" t="s">
        <v>22</v>
      </c>
      <c r="F268" s="3" t="s">
        <v>17</v>
      </c>
      <c r="G268" s="40" t="s">
        <v>574</v>
      </c>
      <c r="H268" s="3" t="s">
        <v>19</v>
      </c>
      <c r="I268" s="4">
        <v>15</v>
      </c>
      <c r="J268" s="4">
        <v>15</v>
      </c>
      <c r="K268" s="4">
        <v>600</v>
      </c>
      <c r="L268" s="7">
        <v>9000</v>
      </c>
      <c r="M268" s="7">
        <v>9000</v>
      </c>
      <c r="N268" s="6">
        <v>1</v>
      </c>
      <c r="O268" s="2"/>
      <c r="P268" s="2"/>
      <c r="Q268" s="2"/>
      <c r="R268" s="192"/>
    </row>
    <row r="269" spans="1:18" ht="26.4" hidden="1">
      <c r="A269" s="84" t="str">
        <f t="shared" si="4"/>
        <v>9</v>
      </c>
      <c r="B269" s="3" t="s">
        <v>671</v>
      </c>
      <c r="C269" s="3" t="s">
        <v>240</v>
      </c>
      <c r="D269" s="3">
        <v>2</v>
      </c>
      <c r="E269" s="3" t="s">
        <v>22</v>
      </c>
      <c r="F269" s="3" t="s">
        <v>17</v>
      </c>
      <c r="G269" s="40" t="s">
        <v>241</v>
      </c>
      <c r="H269" s="3" t="s">
        <v>19</v>
      </c>
      <c r="I269" s="4">
        <v>24</v>
      </c>
      <c r="J269" s="4">
        <v>24</v>
      </c>
      <c r="K269" s="4">
        <v>599.9</v>
      </c>
      <c r="L269" s="7">
        <v>14376</v>
      </c>
      <c r="M269" s="7">
        <v>14397.6</v>
      </c>
      <c r="N269" s="6">
        <v>1</v>
      </c>
      <c r="O269" s="2"/>
      <c r="P269" s="2"/>
      <c r="Q269" s="2"/>
      <c r="R269" s="192"/>
    </row>
    <row r="270" spans="1:18" ht="26.4" hidden="1">
      <c r="A270" s="84" t="str">
        <f t="shared" si="4"/>
        <v>9</v>
      </c>
      <c r="B270" s="3" t="s">
        <v>672</v>
      </c>
      <c r="C270" s="3" t="s">
        <v>240</v>
      </c>
      <c r="D270" s="3">
        <v>2</v>
      </c>
      <c r="E270" s="3" t="s">
        <v>22</v>
      </c>
      <c r="F270" s="3" t="s">
        <v>17</v>
      </c>
      <c r="G270" s="40" t="s">
        <v>243</v>
      </c>
      <c r="H270" s="3" t="s">
        <v>19</v>
      </c>
      <c r="I270" s="4">
        <v>24</v>
      </c>
      <c r="J270" s="4">
        <v>24</v>
      </c>
      <c r="K270" s="4">
        <v>599.9</v>
      </c>
      <c r="L270" s="7">
        <v>14376</v>
      </c>
      <c r="M270" s="7">
        <v>14397.6</v>
      </c>
      <c r="N270" s="6">
        <v>1</v>
      </c>
      <c r="O270" s="2"/>
      <c r="P270" s="2"/>
      <c r="Q270" s="2"/>
      <c r="R270" s="192"/>
    </row>
    <row r="271" spans="1:18" ht="26.4" hidden="1">
      <c r="A271" s="84" t="str">
        <f t="shared" si="4"/>
        <v>9</v>
      </c>
      <c r="B271" s="3" t="s">
        <v>673</v>
      </c>
      <c r="C271" s="3" t="s">
        <v>240</v>
      </c>
      <c r="D271" s="3">
        <v>2</v>
      </c>
      <c r="E271" s="3" t="s">
        <v>22</v>
      </c>
      <c r="F271" s="3" t="s">
        <v>17</v>
      </c>
      <c r="G271" s="40" t="s">
        <v>570</v>
      </c>
      <c r="H271" s="3" t="s">
        <v>19</v>
      </c>
      <c r="I271" s="4">
        <v>14</v>
      </c>
      <c r="J271" s="4">
        <v>14</v>
      </c>
      <c r="K271" s="4">
        <v>599.9</v>
      </c>
      <c r="L271" s="7">
        <v>8386</v>
      </c>
      <c r="M271" s="7">
        <v>8398.6</v>
      </c>
      <c r="N271" s="6">
        <v>1</v>
      </c>
      <c r="O271" s="2"/>
      <c r="P271" s="2"/>
      <c r="Q271" s="2"/>
      <c r="R271" s="192"/>
    </row>
    <row r="272" spans="1:18" ht="26.4" hidden="1">
      <c r="A272" s="84" t="str">
        <f t="shared" si="4"/>
        <v>8</v>
      </c>
      <c r="B272" s="3" t="s">
        <v>674</v>
      </c>
      <c r="C272" s="3" t="s">
        <v>261</v>
      </c>
      <c r="D272" s="3">
        <v>2</v>
      </c>
      <c r="E272" s="3" t="s">
        <v>22</v>
      </c>
      <c r="F272" s="3" t="s">
        <v>17</v>
      </c>
      <c r="G272" s="40" t="s">
        <v>262</v>
      </c>
      <c r="H272" s="3" t="s">
        <v>19</v>
      </c>
      <c r="I272" s="4">
        <v>20</v>
      </c>
      <c r="J272" s="4">
        <v>20</v>
      </c>
      <c r="K272" s="4">
        <v>600</v>
      </c>
      <c r="L272" s="7">
        <v>12000</v>
      </c>
      <c r="M272" s="7">
        <v>12000</v>
      </c>
      <c r="N272" s="6">
        <v>1</v>
      </c>
      <c r="O272" s="2"/>
      <c r="P272" s="2"/>
      <c r="Q272" s="2"/>
      <c r="R272" s="192"/>
    </row>
    <row r="273" spans="1:18" ht="26.4" hidden="1">
      <c r="A273" s="84" t="str">
        <f t="shared" si="4"/>
        <v>8</v>
      </c>
      <c r="B273" s="3" t="s">
        <v>675</v>
      </c>
      <c r="C273" s="3" t="s">
        <v>261</v>
      </c>
      <c r="D273" s="3">
        <v>2</v>
      </c>
      <c r="E273" s="3" t="s">
        <v>22</v>
      </c>
      <c r="F273" s="3" t="s">
        <v>17</v>
      </c>
      <c r="G273" s="40" t="s">
        <v>591</v>
      </c>
      <c r="H273" s="3" t="s">
        <v>19</v>
      </c>
      <c r="I273" s="4">
        <v>17</v>
      </c>
      <c r="J273" s="4">
        <v>17</v>
      </c>
      <c r="K273" s="4">
        <v>600</v>
      </c>
      <c r="L273" s="7">
        <v>10200</v>
      </c>
      <c r="M273" s="7">
        <v>10200</v>
      </c>
      <c r="N273" s="6">
        <v>1</v>
      </c>
      <c r="O273" s="2"/>
      <c r="P273" s="2"/>
      <c r="Q273" s="2"/>
      <c r="R273" s="192"/>
    </row>
    <row r="274" spans="1:18" ht="26.4" hidden="1">
      <c r="A274" s="84" t="str">
        <f t="shared" si="4"/>
        <v>4</v>
      </c>
      <c r="B274" s="3" t="s">
        <v>676</v>
      </c>
      <c r="C274" s="3" t="s">
        <v>237</v>
      </c>
      <c r="D274" s="3">
        <v>2</v>
      </c>
      <c r="E274" s="3" t="s">
        <v>22</v>
      </c>
      <c r="F274" s="3" t="s">
        <v>17</v>
      </c>
      <c r="G274" s="40" t="s">
        <v>238</v>
      </c>
      <c r="H274" s="3" t="s">
        <v>19</v>
      </c>
      <c r="I274" s="4">
        <v>23</v>
      </c>
      <c r="J274" s="4">
        <v>23</v>
      </c>
      <c r="K274" s="4">
        <v>600</v>
      </c>
      <c r="L274" s="7">
        <v>13800</v>
      </c>
      <c r="M274" s="7">
        <v>13800</v>
      </c>
      <c r="N274" s="6">
        <v>1</v>
      </c>
      <c r="O274" s="2"/>
      <c r="P274" s="2"/>
      <c r="Q274" s="2"/>
      <c r="R274" s="192"/>
    </row>
    <row r="275" spans="1:18" ht="26.4" hidden="1">
      <c r="A275" s="84" t="str">
        <f t="shared" si="4"/>
        <v>4</v>
      </c>
      <c r="B275" s="3" t="s">
        <v>677</v>
      </c>
      <c r="C275" s="3" t="s">
        <v>237</v>
      </c>
      <c r="D275" s="3">
        <v>2</v>
      </c>
      <c r="E275" s="3" t="s">
        <v>22</v>
      </c>
      <c r="F275" s="3" t="s">
        <v>17</v>
      </c>
      <c r="G275" s="40" t="s">
        <v>599</v>
      </c>
      <c r="H275" s="3" t="s">
        <v>19</v>
      </c>
      <c r="I275" s="4">
        <v>15</v>
      </c>
      <c r="J275" s="4">
        <v>15</v>
      </c>
      <c r="K275" s="4">
        <v>600</v>
      </c>
      <c r="L275" s="7">
        <v>9000</v>
      </c>
      <c r="M275" s="7">
        <v>9000</v>
      </c>
      <c r="N275" s="6">
        <v>1</v>
      </c>
      <c r="O275" s="2"/>
      <c r="P275" s="2"/>
      <c r="Q275" s="2"/>
      <c r="R275" s="192"/>
    </row>
    <row r="276" spans="1:18" ht="26.4" hidden="1">
      <c r="A276" s="84" t="str">
        <f t="shared" si="4"/>
        <v>13</v>
      </c>
      <c r="B276" s="3" t="s">
        <v>678</v>
      </c>
      <c r="C276" s="3" t="s">
        <v>248</v>
      </c>
      <c r="D276" s="3">
        <v>2</v>
      </c>
      <c r="E276" s="3" t="s">
        <v>22</v>
      </c>
      <c r="F276" s="3" t="s">
        <v>17</v>
      </c>
      <c r="G276" s="40" t="s">
        <v>249</v>
      </c>
      <c r="H276" s="3" t="s">
        <v>19</v>
      </c>
      <c r="I276" s="4">
        <v>22</v>
      </c>
      <c r="J276" s="4">
        <v>22</v>
      </c>
      <c r="K276" s="4">
        <v>600</v>
      </c>
      <c r="L276" s="7">
        <v>13200</v>
      </c>
      <c r="M276" s="7">
        <v>13200</v>
      </c>
      <c r="N276" s="6">
        <v>1</v>
      </c>
      <c r="O276" s="2"/>
      <c r="P276" s="2"/>
      <c r="Q276" s="2"/>
      <c r="R276" s="192"/>
    </row>
    <row r="277" spans="1:18" ht="26.4" hidden="1">
      <c r="A277" s="84" t="str">
        <f t="shared" si="4"/>
        <v>13</v>
      </c>
      <c r="B277" s="3" t="s">
        <v>679</v>
      </c>
      <c r="C277" s="3" t="s">
        <v>248</v>
      </c>
      <c r="D277" s="3">
        <v>2</v>
      </c>
      <c r="E277" s="3" t="s">
        <v>22</v>
      </c>
      <c r="F277" s="3" t="s">
        <v>17</v>
      </c>
      <c r="G277" s="40" t="s">
        <v>585</v>
      </c>
      <c r="H277" s="3" t="s">
        <v>19</v>
      </c>
      <c r="I277" s="4">
        <v>18</v>
      </c>
      <c r="J277" s="4">
        <v>18</v>
      </c>
      <c r="K277" s="4">
        <v>600</v>
      </c>
      <c r="L277" s="7">
        <v>10800</v>
      </c>
      <c r="M277" s="7">
        <v>10800</v>
      </c>
      <c r="N277" s="6">
        <v>1</v>
      </c>
      <c r="O277" s="2"/>
      <c r="P277" s="2"/>
      <c r="Q277" s="2"/>
      <c r="R277" s="192"/>
    </row>
    <row r="278" spans="1:18" ht="26.4" hidden="1">
      <c r="A278" s="84" t="str">
        <f t="shared" si="4"/>
        <v>1</v>
      </c>
      <c r="B278" s="3" t="s">
        <v>680</v>
      </c>
      <c r="C278" s="3" t="s">
        <v>272</v>
      </c>
      <c r="D278" s="3">
        <v>2</v>
      </c>
      <c r="E278" s="3" t="s">
        <v>22</v>
      </c>
      <c r="F278" s="3" t="s">
        <v>17</v>
      </c>
      <c r="G278" s="40" t="s">
        <v>273</v>
      </c>
      <c r="H278" s="3" t="s">
        <v>19</v>
      </c>
      <c r="I278" s="4">
        <v>18</v>
      </c>
      <c r="J278" s="4">
        <v>18</v>
      </c>
      <c r="K278" s="4">
        <v>600</v>
      </c>
      <c r="L278" s="7">
        <v>10800</v>
      </c>
      <c r="M278" s="7">
        <v>10800</v>
      </c>
      <c r="N278" s="6">
        <v>1</v>
      </c>
      <c r="O278" s="2"/>
      <c r="P278" s="2"/>
      <c r="Q278" s="2"/>
      <c r="R278" s="192"/>
    </row>
    <row r="279" spans="1:18" ht="26.4" hidden="1">
      <c r="A279" s="84" t="str">
        <f t="shared" si="4"/>
        <v>1</v>
      </c>
      <c r="B279" s="3" t="s">
        <v>681</v>
      </c>
      <c r="C279" s="3" t="s">
        <v>272</v>
      </c>
      <c r="D279" s="3">
        <v>2</v>
      </c>
      <c r="E279" s="3" t="s">
        <v>22</v>
      </c>
      <c r="F279" s="3" t="s">
        <v>17</v>
      </c>
      <c r="G279" s="40" t="s">
        <v>275</v>
      </c>
      <c r="H279" s="3" t="s">
        <v>19</v>
      </c>
      <c r="I279" s="4">
        <v>19</v>
      </c>
      <c r="J279" s="4">
        <v>19</v>
      </c>
      <c r="K279" s="4">
        <v>600</v>
      </c>
      <c r="L279" s="7">
        <v>11400</v>
      </c>
      <c r="M279" s="7">
        <v>11400</v>
      </c>
      <c r="N279" s="6">
        <v>1</v>
      </c>
      <c r="O279" s="2"/>
      <c r="P279" s="2"/>
      <c r="Q279" s="2"/>
      <c r="R279" s="192"/>
    </row>
    <row r="280" spans="1:18" ht="26.4" hidden="1">
      <c r="A280" s="84" t="str">
        <f t="shared" si="4"/>
        <v>1</v>
      </c>
      <c r="B280" s="3" t="s">
        <v>682</v>
      </c>
      <c r="C280" s="3" t="s">
        <v>272</v>
      </c>
      <c r="D280" s="3">
        <v>2</v>
      </c>
      <c r="E280" s="3" t="s">
        <v>22</v>
      </c>
      <c r="F280" s="3" t="s">
        <v>17</v>
      </c>
      <c r="G280" s="40" t="s">
        <v>277</v>
      </c>
      <c r="H280" s="3" t="s">
        <v>19</v>
      </c>
      <c r="I280" s="4">
        <v>31</v>
      </c>
      <c r="J280" s="4">
        <v>31</v>
      </c>
      <c r="K280" s="4">
        <v>600</v>
      </c>
      <c r="L280" s="7">
        <v>18600</v>
      </c>
      <c r="M280" s="7">
        <v>18600</v>
      </c>
      <c r="N280" s="6">
        <v>1</v>
      </c>
      <c r="O280" s="2"/>
      <c r="P280" s="2"/>
      <c r="Q280" s="2"/>
      <c r="R280" s="192"/>
    </row>
    <row r="281" spans="1:18" ht="26.4" hidden="1">
      <c r="A281" s="84" t="str">
        <f t="shared" si="4"/>
        <v>21</v>
      </c>
      <c r="B281" s="3" t="s">
        <v>683</v>
      </c>
      <c r="C281" s="3" t="s">
        <v>290</v>
      </c>
      <c r="D281" s="3">
        <v>2</v>
      </c>
      <c r="E281" s="3" t="s">
        <v>22</v>
      </c>
      <c r="F281" s="3" t="s">
        <v>17</v>
      </c>
      <c r="G281" s="40" t="s">
        <v>291</v>
      </c>
      <c r="H281" s="3" t="s">
        <v>19</v>
      </c>
      <c r="I281" s="4">
        <v>33</v>
      </c>
      <c r="J281" s="4">
        <v>33</v>
      </c>
      <c r="K281" s="4">
        <v>600</v>
      </c>
      <c r="L281" s="7">
        <v>19800</v>
      </c>
      <c r="M281" s="7">
        <v>19800</v>
      </c>
      <c r="N281" s="6">
        <v>1</v>
      </c>
      <c r="O281" s="2"/>
      <c r="P281" s="2"/>
      <c r="Q281" s="2"/>
      <c r="R281" s="192"/>
    </row>
    <row r="282" spans="1:18" ht="39.6" hidden="1">
      <c r="A282" s="84" t="str">
        <f t="shared" si="4"/>
        <v>6</v>
      </c>
      <c r="B282" s="3" t="s">
        <v>684</v>
      </c>
      <c r="C282" s="3" t="s">
        <v>301</v>
      </c>
      <c r="D282" s="3">
        <v>2</v>
      </c>
      <c r="E282" s="3" t="s">
        <v>22</v>
      </c>
      <c r="F282" s="3" t="s">
        <v>17</v>
      </c>
      <c r="G282" s="40" t="s">
        <v>302</v>
      </c>
      <c r="H282" s="3" t="s">
        <v>19</v>
      </c>
      <c r="I282" s="4">
        <v>17</v>
      </c>
      <c r="J282" s="4">
        <v>17</v>
      </c>
      <c r="K282" s="4">
        <v>600</v>
      </c>
      <c r="L282" s="7">
        <v>10200</v>
      </c>
      <c r="M282" s="7">
        <v>10200</v>
      </c>
      <c r="N282" s="6">
        <v>1</v>
      </c>
      <c r="O282" s="2"/>
      <c r="P282" s="2"/>
      <c r="Q282" s="2"/>
      <c r="R282" s="192"/>
    </row>
    <row r="283" spans="1:18" ht="39.6" hidden="1">
      <c r="A283" s="84" t="str">
        <f t="shared" si="4"/>
        <v>6</v>
      </c>
      <c r="B283" s="3" t="s">
        <v>685</v>
      </c>
      <c r="C283" s="3" t="s">
        <v>301</v>
      </c>
      <c r="D283" s="3">
        <v>2</v>
      </c>
      <c r="E283" s="3" t="s">
        <v>22</v>
      </c>
      <c r="F283" s="3" t="s">
        <v>17</v>
      </c>
      <c r="G283" s="40" t="s">
        <v>304</v>
      </c>
      <c r="H283" s="3" t="s">
        <v>19</v>
      </c>
      <c r="I283" s="4">
        <v>17</v>
      </c>
      <c r="J283" s="4">
        <v>17</v>
      </c>
      <c r="K283" s="4">
        <v>600</v>
      </c>
      <c r="L283" s="7">
        <v>10200</v>
      </c>
      <c r="M283" s="7">
        <v>10200</v>
      </c>
      <c r="N283" s="6">
        <v>1</v>
      </c>
      <c r="O283" s="2"/>
      <c r="P283" s="2"/>
      <c r="Q283" s="2"/>
      <c r="R283" s="192"/>
    </row>
    <row r="284" spans="1:18" ht="39.6" hidden="1">
      <c r="A284" s="84" t="str">
        <f t="shared" si="4"/>
        <v>14</v>
      </c>
      <c r="B284" s="3" t="s">
        <v>686</v>
      </c>
      <c r="C284" s="3" t="s">
        <v>267</v>
      </c>
      <c r="D284" s="3">
        <v>2</v>
      </c>
      <c r="E284" s="3" t="s">
        <v>22</v>
      </c>
      <c r="F284" s="3" t="s">
        <v>17</v>
      </c>
      <c r="G284" s="40" t="s">
        <v>268</v>
      </c>
      <c r="H284" s="3" t="s">
        <v>19</v>
      </c>
      <c r="I284" s="4">
        <v>18</v>
      </c>
      <c r="J284" s="4">
        <v>18</v>
      </c>
      <c r="K284" s="4">
        <v>600</v>
      </c>
      <c r="L284" s="7">
        <v>10800</v>
      </c>
      <c r="M284" s="7">
        <v>10800</v>
      </c>
      <c r="N284" s="6">
        <v>1</v>
      </c>
      <c r="O284" s="2"/>
      <c r="P284" s="2"/>
      <c r="Q284" s="2"/>
      <c r="R284" s="192"/>
    </row>
    <row r="285" spans="1:18" ht="39.6" hidden="1">
      <c r="A285" s="84" t="str">
        <f t="shared" si="4"/>
        <v>14</v>
      </c>
      <c r="B285" s="3" t="s">
        <v>687</v>
      </c>
      <c r="C285" s="3" t="s">
        <v>267</v>
      </c>
      <c r="D285" s="3">
        <v>2</v>
      </c>
      <c r="E285" s="3" t="s">
        <v>22</v>
      </c>
      <c r="F285" s="3" t="s">
        <v>17</v>
      </c>
      <c r="G285" s="40" t="s">
        <v>270</v>
      </c>
      <c r="H285" s="3" t="s">
        <v>19</v>
      </c>
      <c r="I285" s="4">
        <v>18</v>
      </c>
      <c r="J285" s="4">
        <v>18</v>
      </c>
      <c r="K285" s="4">
        <v>600</v>
      </c>
      <c r="L285" s="7">
        <v>10800</v>
      </c>
      <c r="M285" s="7">
        <v>10800</v>
      </c>
      <c r="N285" s="6">
        <v>1</v>
      </c>
      <c r="O285" s="2"/>
      <c r="P285" s="2"/>
      <c r="Q285" s="2"/>
      <c r="R285" s="192"/>
    </row>
    <row r="286" spans="1:18" ht="39.6" hidden="1">
      <c r="A286" s="84" t="str">
        <f t="shared" si="4"/>
        <v>14</v>
      </c>
      <c r="B286" s="3" t="s">
        <v>688</v>
      </c>
      <c r="C286" s="3" t="s">
        <v>267</v>
      </c>
      <c r="D286" s="3">
        <v>2</v>
      </c>
      <c r="E286" s="3" t="s">
        <v>22</v>
      </c>
      <c r="F286" s="3" t="s">
        <v>17</v>
      </c>
      <c r="G286" s="40" t="s">
        <v>629</v>
      </c>
      <c r="H286" s="3" t="s">
        <v>19</v>
      </c>
      <c r="I286" s="4">
        <v>14</v>
      </c>
      <c r="J286" s="4">
        <v>14</v>
      </c>
      <c r="K286" s="4">
        <v>600</v>
      </c>
      <c r="L286" s="7">
        <v>8400</v>
      </c>
      <c r="M286" s="7">
        <v>8400</v>
      </c>
      <c r="N286" s="6">
        <v>1</v>
      </c>
      <c r="O286" s="2"/>
      <c r="P286" s="2"/>
      <c r="Q286" s="2"/>
      <c r="R286" s="192"/>
    </row>
    <row r="287" spans="1:18" ht="26.4" hidden="1">
      <c r="A287" s="84" t="str">
        <f t="shared" si="4"/>
        <v>11</v>
      </c>
      <c r="B287" s="3" t="s">
        <v>689</v>
      </c>
      <c r="C287" s="3" t="s">
        <v>228</v>
      </c>
      <c r="D287" s="3">
        <v>2</v>
      </c>
      <c r="E287" s="3" t="s">
        <v>22</v>
      </c>
      <c r="F287" s="3" t="s">
        <v>17</v>
      </c>
      <c r="G287" s="40" t="s">
        <v>229</v>
      </c>
      <c r="H287" s="3" t="s">
        <v>19</v>
      </c>
      <c r="I287" s="4">
        <v>25</v>
      </c>
      <c r="J287" s="4">
        <v>25</v>
      </c>
      <c r="K287" s="4">
        <v>600</v>
      </c>
      <c r="L287" s="7">
        <v>15000</v>
      </c>
      <c r="M287" s="7">
        <v>15000</v>
      </c>
      <c r="N287" s="6">
        <v>1</v>
      </c>
      <c r="O287" s="2"/>
      <c r="P287" s="2"/>
      <c r="Q287" s="2"/>
      <c r="R287" s="192"/>
    </row>
    <row r="288" spans="1:18" ht="26.4" hidden="1">
      <c r="A288" s="84" t="str">
        <f t="shared" si="4"/>
        <v>22</v>
      </c>
      <c r="B288" s="3" t="s">
        <v>690</v>
      </c>
      <c r="C288" s="3" t="s">
        <v>259</v>
      </c>
      <c r="D288" s="3">
        <v>2</v>
      </c>
      <c r="E288" s="3" t="s">
        <v>22</v>
      </c>
      <c r="F288" s="3" t="s">
        <v>17</v>
      </c>
      <c r="G288" s="40" t="s">
        <v>2844</v>
      </c>
      <c r="H288" s="3" t="s">
        <v>19</v>
      </c>
      <c r="I288" s="4">
        <v>20</v>
      </c>
      <c r="J288" s="4">
        <v>20</v>
      </c>
      <c r="K288" s="4">
        <v>600</v>
      </c>
      <c r="L288" s="7">
        <v>12000</v>
      </c>
      <c r="M288" s="7">
        <v>12000</v>
      </c>
      <c r="N288" s="6">
        <v>1</v>
      </c>
      <c r="O288" s="2"/>
      <c r="P288" s="2"/>
      <c r="Q288" s="2"/>
      <c r="R288" s="192"/>
    </row>
    <row r="289" spans="1:18" ht="26.4" hidden="1">
      <c r="A289" s="84" t="str">
        <f t="shared" si="4"/>
        <v>12</v>
      </c>
      <c r="B289" s="3" t="s">
        <v>691</v>
      </c>
      <c r="C289" s="3" t="s">
        <v>279</v>
      </c>
      <c r="D289" s="3">
        <v>2</v>
      </c>
      <c r="E289" s="3" t="s">
        <v>22</v>
      </c>
      <c r="F289" s="3" t="s">
        <v>17</v>
      </c>
      <c r="G289" s="40" t="s">
        <v>280</v>
      </c>
      <c r="H289" s="3" t="s">
        <v>19</v>
      </c>
      <c r="I289" s="4">
        <v>23</v>
      </c>
      <c r="J289" s="4">
        <v>23</v>
      </c>
      <c r="K289" s="4">
        <v>600</v>
      </c>
      <c r="L289" s="7">
        <v>13800</v>
      </c>
      <c r="M289" s="7">
        <v>13800</v>
      </c>
      <c r="N289" s="6">
        <v>1</v>
      </c>
      <c r="O289" s="2"/>
      <c r="P289" s="2"/>
      <c r="Q289" s="2"/>
      <c r="R289" s="192"/>
    </row>
    <row r="290" spans="1:18" ht="26.4" hidden="1">
      <c r="A290" s="84" t="str">
        <f t="shared" si="4"/>
        <v>5</v>
      </c>
      <c r="B290" s="3" t="s">
        <v>692</v>
      </c>
      <c r="C290" s="3" t="s">
        <v>264</v>
      </c>
      <c r="D290" s="3">
        <v>2</v>
      </c>
      <c r="E290" s="3" t="s">
        <v>22</v>
      </c>
      <c r="F290" s="3" t="s">
        <v>17</v>
      </c>
      <c r="G290" s="40" t="s">
        <v>265</v>
      </c>
      <c r="H290" s="3" t="s">
        <v>19</v>
      </c>
      <c r="I290" s="4">
        <v>17</v>
      </c>
      <c r="J290" s="4">
        <v>17</v>
      </c>
      <c r="K290" s="4">
        <v>600</v>
      </c>
      <c r="L290" s="7">
        <v>10200</v>
      </c>
      <c r="M290" s="7">
        <v>10200</v>
      </c>
      <c r="N290" s="6">
        <v>1</v>
      </c>
      <c r="O290" s="2"/>
      <c r="P290" s="2"/>
      <c r="Q290" s="2"/>
      <c r="R290" s="192"/>
    </row>
    <row r="291" spans="1:18" ht="26.4" hidden="1">
      <c r="A291" s="84" t="str">
        <f t="shared" si="4"/>
        <v>5</v>
      </c>
      <c r="B291" s="3" t="s">
        <v>693</v>
      </c>
      <c r="C291" s="3" t="s">
        <v>264</v>
      </c>
      <c r="D291" s="3">
        <v>2</v>
      </c>
      <c r="E291" s="3" t="s">
        <v>22</v>
      </c>
      <c r="F291" s="3" t="s">
        <v>17</v>
      </c>
      <c r="G291" s="40" t="s">
        <v>624</v>
      </c>
      <c r="H291" s="3" t="s">
        <v>19</v>
      </c>
      <c r="I291" s="4">
        <v>17</v>
      </c>
      <c r="J291" s="4">
        <v>17</v>
      </c>
      <c r="K291" s="4">
        <v>600</v>
      </c>
      <c r="L291" s="7">
        <v>10200</v>
      </c>
      <c r="M291" s="7">
        <v>10200</v>
      </c>
      <c r="N291" s="6">
        <v>1</v>
      </c>
      <c r="O291" s="2"/>
      <c r="P291" s="2"/>
      <c r="Q291" s="2"/>
      <c r="R291" s="192"/>
    </row>
    <row r="292" spans="1:18" ht="26.4" hidden="1">
      <c r="A292" s="84" t="str">
        <f t="shared" si="4"/>
        <v>7</v>
      </c>
      <c r="B292" s="3" t="s">
        <v>694</v>
      </c>
      <c r="C292" s="3" t="s">
        <v>293</v>
      </c>
      <c r="D292" s="3">
        <v>2</v>
      </c>
      <c r="E292" s="3" t="s">
        <v>22</v>
      </c>
      <c r="F292" s="3" t="s">
        <v>17</v>
      </c>
      <c r="G292" s="40" t="s">
        <v>294</v>
      </c>
      <c r="H292" s="3" t="s">
        <v>19</v>
      </c>
      <c r="I292" s="4">
        <v>29</v>
      </c>
      <c r="J292" s="4">
        <v>29</v>
      </c>
      <c r="K292" s="4">
        <v>599.99</v>
      </c>
      <c r="L292" s="7">
        <v>17371</v>
      </c>
      <c r="M292" s="7">
        <v>17399.71</v>
      </c>
      <c r="N292" s="6">
        <v>1</v>
      </c>
      <c r="O292" s="2"/>
      <c r="P292" s="2"/>
      <c r="Q292" s="2"/>
      <c r="R292" s="192"/>
    </row>
    <row r="293" spans="1:18" ht="26.4" hidden="1">
      <c r="A293" s="84" t="str">
        <f t="shared" si="4"/>
        <v>7</v>
      </c>
      <c r="B293" s="3" t="s">
        <v>695</v>
      </c>
      <c r="C293" s="3" t="s">
        <v>293</v>
      </c>
      <c r="D293" s="3">
        <v>2</v>
      </c>
      <c r="E293" s="3" t="s">
        <v>22</v>
      </c>
      <c r="F293" s="3" t="s">
        <v>17</v>
      </c>
      <c r="G293" s="40" t="s">
        <v>296</v>
      </c>
      <c r="H293" s="3" t="s">
        <v>19</v>
      </c>
      <c r="I293" s="4">
        <v>28</v>
      </c>
      <c r="J293" s="4">
        <v>28</v>
      </c>
      <c r="K293" s="4">
        <v>599.99</v>
      </c>
      <c r="L293" s="7">
        <v>16772</v>
      </c>
      <c r="M293" s="7">
        <v>16799.72</v>
      </c>
      <c r="N293" s="6">
        <v>1</v>
      </c>
      <c r="O293" s="2"/>
      <c r="P293" s="2"/>
      <c r="Q293" s="2"/>
      <c r="R293" s="192"/>
    </row>
    <row r="294" spans="1:18" ht="26.4" hidden="1">
      <c r="A294" s="84" t="str">
        <f t="shared" si="4"/>
        <v>7</v>
      </c>
      <c r="B294" s="3" t="s">
        <v>696</v>
      </c>
      <c r="C294" s="3" t="s">
        <v>293</v>
      </c>
      <c r="D294" s="3">
        <v>2</v>
      </c>
      <c r="E294" s="3" t="s">
        <v>22</v>
      </c>
      <c r="F294" s="3" t="s">
        <v>17</v>
      </c>
      <c r="G294" s="40" t="s">
        <v>611</v>
      </c>
      <c r="H294" s="3" t="s">
        <v>19</v>
      </c>
      <c r="I294" s="4">
        <v>15</v>
      </c>
      <c r="J294" s="4">
        <v>15</v>
      </c>
      <c r="K294" s="4">
        <v>599.99</v>
      </c>
      <c r="L294" s="7">
        <v>8985</v>
      </c>
      <c r="M294" s="7">
        <v>8999.85</v>
      </c>
      <c r="N294" s="6">
        <v>1</v>
      </c>
      <c r="O294" s="2"/>
      <c r="P294" s="2"/>
      <c r="Q294" s="2"/>
      <c r="R294" s="192"/>
    </row>
    <row r="295" spans="1:18" ht="26.4" hidden="1">
      <c r="A295" s="84" t="str">
        <f t="shared" si="4"/>
        <v>2</v>
      </c>
      <c r="B295" s="3" t="s">
        <v>697</v>
      </c>
      <c r="C295" s="3" t="s">
        <v>285</v>
      </c>
      <c r="D295" s="3">
        <v>2</v>
      </c>
      <c r="E295" s="3" t="s">
        <v>22</v>
      </c>
      <c r="F295" s="3" t="s">
        <v>17</v>
      </c>
      <c r="G295" s="40" t="s">
        <v>286</v>
      </c>
      <c r="H295" s="3" t="s">
        <v>19</v>
      </c>
      <c r="I295" s="4">
        <v>24</v>
      </c>
      <c r="J295" s="4">
        <v>24</v>
      </c>
      <c r="K295" s="4">
        <v>600</v>
      </c>
      <c r="L295" s="7">
        <v>14400</v>
      </c>
      <c r="M295" s="7">
        <v>14400</v>
      </c>
      <c r="N295" s="6">
        <v>1</v>
      </c>
      <c r="O295" s="2"/>
      <c r="P295" s="2"/>
      <c r="Q295" s="2"/>
      <c r="R295" s="192"/>
    </row>
    <row r="296" spans="1:18" ht="26.4" hidden="1">
      <c r="A296" s="84" t="str">
        <f t="shared" si="4"/>
        <v>2</v>
      </c>
      <c r="B296" s="3" t="s">
        <v>698</v>
      </c>
      <c r="C296" s="3" t="s">
        <v>285</v>
      </c>
      <c r="D296" s="3">
        <v>2</v>
      </c>
      <c r="E296" s="3" t="s">
        <v>22</v>
      </c>
      <c r="F296" s="3" t="s">
        <v>17</v>
      </c>
      <c r="G296" s="40" t="s">
        <v>288</v>
      </c>
      <c r="H296" s="3" t="s">
        <v>19</v>
      </c>
      <c r="I296" s="4">
        <v>18</v>
      </c>
      <c r="J296" s="4">
        <v>18</v>
      </c>
      <c r="K296" s="4">
        <v>600</v>
      </c>
      <c r="L296" s="7">
        <v>10800</v>
      </c>
      <c r="M296" s="7">
        <v>10800</v>
      </c>
      <c r="N296" s="6">
        <v>1</v>
      </c>
      <c r="O296" s="2"/>
      <c r="P296" s="2"/>
      <c r="Q296" s="2"/>
      <c r="R296" s="192"/>
    </row>
    <row r="297" spans="1:18" ht="26.4" hidden="1">
      <c r="A297" s="84" t="str">
        <f t="shared" si="4"/>
        <v>2</v>
      </c>
      <c r="B297" s="3" t="s">
        <v>699</v>
      </c>
      <c r="C297" s="3" t="s">
        <v>285</v>
      </c>
      <c r="D297" s="3">
        <v>2</v>
      </c>
      <c r="E297" s="3" t="s">
        <v>22</v>
      </c>
      <c r="F297" s="3" t="s">
        <v>17</v>
      </c>
      <c r="G297" s="40" t="s">
        <v>615</v>
      </c>
      <c r="H297" s="3" t="s">
        <v>19</v>
      </c>
      <c r="I297" s="4">
        <v>9</v>
      </c>
      <c r="J297" s="4">
        <v>9</v>
      </c>
      <c r="K297" s="4">
        <v>600</v>
      </c>
      <c r="L297" s="7">
        <v>5400</v>
      </c>
      <c r="M297" s="7">
        <v>5400</v>
      </c>
      <c r="N297" s="6">
        <v>1</v>
      </c>
      <c r="O297" s="2"/>
      <c r="P297" s="2"/>
      <c r="Q297" s="2"/>
      <c r="R297" s="192"/>
    </row>
    <row r="298" spans="1:18" ht="26.4" hidden="1">
      <c r="A298" s="84" t="str">
        <f t="shared" si="4"/>
        <v>10</v>
      </c>
      <c r="B298" s="3" t="s">
        <v>700</v>
      </c>
      <c r="C298" s="3" t="s">
        <v>298</v>
      </c>
      <c r="D298" s="3">
        <v>2</v>
      </c>
      <c r="E298" s="3" t="s">
        <v>22</v>
      </c>
      <c r="F298" s="3" t="s">
        <v>17</v>
      </c>
      <c r="G298" s="40" t="s">
        <v>299</v>
      </c>
      <c r="H298" s="3" t="s">
        <v>19</v>
      </c>
      <c r="I298" s="4">
        <v>20</v>
      </c>
      <c r="J298" s="4">
        <v>20</v>
      </c>
      <c r="K298" s="4">
        <v>600</v>
      </c>
      <c r="L298" s="7">
        <v>12000</v>
      </c>
      <c r="M298" s="7">
        <v>12000</v>
      </c>
      <c r="N298" s="6">
        <v>1</v>
      </c>
      <c r="O298" s="2"/>
      <c r="P298" s="2"/>
      <c r="Q298" s="2"/>
      <c r="R298" s="192"/>
    </row>
    <row r="299" spans="1:18" ht="26.4" hidden="1">
      <c r="A299" s="84" t="str">
        <f t="shared" si="4"/>
        <v>10</v>
      </c>
      <c r="B299" s="3" t="s">
        <v>701</v>
      </c>
      <c r="C299" s="3" t="s">
        <v>298</v>
      </c>
      <c r="D299" s="3">
        <v>2</v>
      </c>
      <c r="E299" s="3" t="s">
        <v>22</v>
      </c>
      <c r="F299" s="3" t="s">
        <v>17</v>
      </c>
      <c r="G299" s="40" t="s">
        <v>582</v>
      </c>
      <c r="H299" s="3" t="s">
        <v>19</v>
      </c>
      <c r="I299" s="4">
        <v>15</v>
      </c>
      <c r="J299" s="4">
        <v>15</v>
      </c>
      <c r="K299" s="4">
        <v>600</v>
      </c>
      <c r="L299" s="7">
        <v>9000</v>
      </c>
      <c r="M299" s="7">
        <v>9000</v>
      </c>
      <c r="N299" s="6">
        <v>1</v>
      </c>
      <c r="O299" s="2"/>
      <c r="P299" s="2"/>
      <c r="Q299" s="2"/>
      <c r="R299" s="192"/>
    </row>
    <row r="300" spans="1:18" ht="26.4" hidden="1">
      <c r="A300" s="84" t="str">
        <f t="shared" si="4"/>
        <v>19</v>
      </c>
      <c r="B300" s="3" t="s">
        <v>702</v>
      </c>
      <c r="C300" s="3" t="s">
        <v>282</v>
      </c>
      <c r="D300" s="3">
        <v>2</v>
      </c>
      <c r="E300" s="3" t="s">
        <v>22</v>
      </c>
      <c r="F300" s="3" t="s">
        <v>17</v>
      </c>
      <c r="G300" s="40" t="s">
        <v>283</v>
      </c>
      <c r="H300" s="3" t="s">
        <v>19</v>
      </c>
      <c r="I300" s="4">
        <v>25</v>
      </c>
      <c r="J300" s="4">
        <v>25</v>
      </c>
      <c r="K300" s="4">
        <v>600</v>
      </c>
      <c r="L300" s="7">
        <v>15000</v>
      </c>
      <c r="M300" s="7">
        <v>15000</v>
      </c>
      <c r="N300" s="6">
        <v>1</v>
      </c>
      <c r="O300" s="2"/>
      <c r="P300" s="2"/>
      <c r="Q300" s="2"/>
      <c r="R300" s="192"/>
    </row>
    <row r="301" spans="1:18" ht="26.4" hidden="1">
      <c r="A301" s="84" t="str">
        <f t="shared" si="4"/>
        <v>19</v>
      </c>
      <c r="B301" s="3" t="s">
        <v>703</v>
      </c>
      <c r="C301" s="3" t="s">
        <v>282</v>
      </c>
      <c r="D301" s="3">
        <v>2</v>
      </c>
      <c r="E301" s="3" t="s">
        <v>22</v>
      </c>
      <c r="F301" s="3" t="s">
        <v>17</v>
      </c>
      <c r="G301" s="40" t="s">
        <v>621</v>
      </c>
      <c r="H301" s="3" t="s">
        <v>19</v>
      </c>
      <c r="I301" s="4">
        <v>15</v>
      </c>
      <c r="J301" s="4">
        <v>15</v>
      </c>
      <c r="K301" s="4">
        <v>600</v>
      </c>
      <c r="L301" s="7">
        <v>9000</v>
      </c>
      <c r="M301" s="7">
        <v>9000</v>
      </c>
      <c r="N301" s="6">
        <v>1</v>
      </c>
      <c r="O301" s="2"/>
      <c r="P301" s="2"/>
      <c r="Q301" s="2"/>
      <c r="R301" s="192"/>
    </row>
    <row r="302" spans="1:18" ht="26.4" hidden="1">
      <c r="A302" s="84" t="str">
        <f t="shared" si="4"/>
        <v>3</v>
      </c>
      <c r="B302" s="3" t="s">
        <v>704</v>
      </c>
      <c r="C302" s="3" t="s">
        <v>245</v>
      </c>
      <c r="D302" s="3">
        <v>2</v>
      </c>
      <c r="E302" s="3" t="s">
        <v>22</v>
      </c>
      <c r="F302" s="3" t="s">
        <v>17</v>
      </c>
      <c r="G302" s="40" t="s">
        <v>246</v>
      </c>
      <c r="H302" s="3" t="s">
        <v>19</v>
      </c>
      <c r="I302" s="4">
        <v>22</v>
      </c>
      <c r="J302" s="4">
        <v>22</v>
      </c>
      <c r="K302" s="4">
        <v>600</v>
      </c>
      <c r="L302" s="7">
        <v>13200</v>
      </c>
      <c r="M302" s="7">
        <v>13200</v>
      </c>
      <c r="N302" s="6">
        <v>1</v>
      </c>
      <c r="O302" s="2"/>
      <c r="P302" s="2"/>
      <c r="Q302" s="2"/>
      <c r="R302" s="192"/>
    </row>
    <row r="303" spans="1:18" ht="26.4" hidden="1">
      <c r="A303" s="28" t="str">
        <f t="shared" si="4"/>
        <v>9</v>
      </c>
      <c r="B303" s="3" t="s">
        <v>705</v>
      </c>
      <c r="C303" s="3" t="s">
        <v>240</v>
      </c>
      <c r="D303" s="3">
        <v>3</v>
      </c>
      <c r="E303" s="3" t="s">
        <v>22</v>
      </c>
      <c r="F303" s="3" t="s">
        <v>17</v>
      </c>
      <c r="G303" s="40" t="s">
        <v>380</v>
      </c>
      <c r="H303" s="3" t="s">
        <v>18</v>
      </c>
      <c r="I303" s="4">
        <v>31</v>
      </c>
      <c r="J303" s="4">
        <v>31</v>
      </c>
      <c r="K303" s="4">
        <v>419.9</v>
      </c>
      <c r="L303" s="7">
        <v>12989</v>
      </c>
      <c r="M303" s="7">
        <v>13016.9</v>
      </c>
      <c r="N303" s="6">
        <v>1</v>
      </c>
      <c r="O303" s="2"/>
      <c r="P303" s="2"/>
      <c r="Q303" s="2"/>
      <c r="R303" s="192"/>
    </row>
    <row r="304" spans="1:18" ht="26.4" hidden="1">
      <c r="A304" s="28" t="str">
        <f t="shared" si="4"/>
        <v>20</v>
      </c>
      <c r="B304" s="3" t="s">
        <v>706</v>
      </c>
      <c r="C304" s="3" t="s">
        <v>323</v>
      </c>
      <c r="D304" s="3">
        <v>3</v>
      </c>
      <c r="E304" s="3" t="s">
        <v>22</v>
      </c>
      <c r="F304" s="3" t="s">
        <v>17</v>
      </c>
      <c r="G304" s="40" t="s">
        <v>382</v>
      </c>
      <c r="H304" s="3" t="s">
        <v>18</v>
      </c>
      <c r="I304" s="4">
        <v>39</v>
      </c>
      <c r="J304" s="4">
        <v>39</v>
      </c>
      <c r="K304" s="4">
        <v>420</v>
      </c>
      <c r="L304" s="7">
        <v>16380</v>
      </c>
      <c r="M304" s="7">
        <v>16380</v>
      </c>
      <c r="N304" s="6">
        <v>1</v>
      </c>
      <c r="O304" s="2"/>
      <c r="P304" s="2"/>
      <c r="Q304" s="2"/>
      <c r="R304" s="192"/>
    </row>
    <row r="305" spans="1:18" ht="39.6" hidden="1">
      <c r="A305" s="28" t="str">
        <f t="shared" si="4"/>
        <v>17</v>
      </c>
      <c r="B305" s="3" t="s">
        <v>707</v>
      </c>
      <c r="C305" s="3" t="s">
        <v>306</v>
      </c>
      <c r="D305" s="3">
        <v>3</v>
      </c>
      <c r="E305" s="3" t="s">
        <v>22</v>
      </c>
      <c r="F305" s="3" t="s">
        <v>17</v>
      </c>
      <c r="G305" s="40" t="s">
        <v>384</v>
      </c>
      <c r="H305" s="3" t="s">
        <v>18</v>
      </c>
      <c r="I305" s="4">
        <v>42</v>
      </c>
      <c r="J305" s="4">
        <v>42</v>
      </c>
      <c r="K305" s="4">
        <v>420</v>
      </c>
      <c r="L305" s="7">
        <v>17640</v>
      </c>
      <c r="M305" s="7">
        <v>17640</v>
      </c>
      <c r="N305" s="6">
        <v>1</v>
      </c>
      <c r="O305" s="2"/>
      <c r="P305" s="2"/>
      <c r="Q305" s="2"/>
      <c r="R305" s="192"/>
    </row>
    <row r="306" spans="1:18" ht="26.4" hidden="1">
      <c r="A306" s="28" t="str">
        <f t="shared" si="4"/>
        <v>10</v>
      </c>
      <c r="B306" s="3" t="s">
        <v>708</v>
      </c>
      <c r="C306" s="3" t="s">
        <v>298</v>
      </c>
      <c r="D306" s="3">
        <v>3</v>
      </c>
      <c r="E306" s="3" t="s">
        <v>22</v>
      </c>
      <c r="F306" s="3" t="s">
        <v>17</v>
      </c>
      <c r="G306" s="40" t="s">
        <v>386</v>
      </c>
      <c r="H306" s="3" t="s">
        <v>18</v>
      </c>
      <c r="I306" s="4">
        <v>34</v>
      </c>
      <c r="J306" s="4">
        <v>34</v>
      </c>
      <c r="K306" s="4">
        <v>420</v>
      </c>
      <c r="L306" s="7">
        <v>14280</v>
      </c>
      <c r="M306" s="7">
        <v>14280</v>
      </c>
      <c r="N306" s="6">
        <v>1</v>
      </c>
      <c r="O306" s="2"/>
      <c r="P306" s="2"/>
      <c r="Q306" s="2"/>
      <c r="R306" s="192"/>
    </row>
    <row r="307" spans="1:18" ht="26.4" hidden="1">
      <c r="A307" s="28" t="str">
        <f t="shared" si="4"/>
        <v>10</v>
      </c>
      <c r="B307" s="3" t="s">
        <v>709</v>
      </c>
      <c r="C307" s="3" t="s">
        <v>298</v>
      </c>
      <c r="D307" s="3">
        <v>3</v>
      </c>
      <c r="E307" s="3" t="s">
        <v>22</v>
      </c>
      <c r="F307" s="3" t="s">
        <v>17</v>
      </c>
      <c r="G307" s="40" t="s">
        <v>388</v>
      </c>
      <c r="H307" s="3" t="s">
        <v>18</v>
      </c>
      <c r="I307" s="4">
        <v>34</v>
      </c>
      <c r="J307" s="4">
        <v>34</v>
      </c>
      <c r="K307" s="4">
        <v>420</v>
      </c>
      <c r="L307" s="7">
        <v>14280</v>
      </c>
      <c r="M307" s="7">
        <v>14280</v>
      </c>
      <c r="N307" s="6">
        <v>1</v>
      </c>
      <c r="O307" s="2"/>
      <c r="P307" s="2"/>
      <c r="Q307" s="2"/>
      <c r="R307" s="192"/>
    </row>
    <row r="308" spans="1:18" ht="26.4" hidden="1">
      <c r="A308" s="28" t="str">
        <f t="shared" si="4"/>
        <v>13</v>
      </c>
      <c r="B308" s="3" t="s">
        <v>710</v>
      </c>
      <c r="C308" s="3" t="s">
        <v>248</v>
      </c>
      <c r="D308" s="3">
        <v>3</v>
      </c>
      <c r="E308" s="3" t="s">
        <v>22</v>
      </c>
      <c r="F308" s="3" t="s">
        <v>17</v>
      </c>
      <c r="G308" s="40" t="s">
        <v>390</v>
      </c>
      <c r="H308" s="3" t="s">
        <v>18</v>
      </c>
      <c r="I308" s="4">
        <v>34</v>
      </c>
      <c r="J308" s="4">
        <v>34</v>
      </c>
      <c r="K308" s="4">
        <v>420</v>
      </c>
      <c r="L308" s="7">
        <v>14280</v>
      </c>
      <c r="M308" s="7">
        <v>14280</v>
      </c>
      <c r="N308" s="6">
        <v>1</v>
      </c>
      <c r="O308" s="2"/>
      <c r="P308" s="2"/>
      <c r="Q308" s="2"/>
      <c r="R308" s="192"/>
    </row>
    <row r="309" spans="1:18" ht="26.4" hidden="1">
      <c r="A309" s="28" t="str">
        <f t="shared" si="4"/>
        <v>16</v>
      </c>
      <c r="B309" s="3" t="s">
        <v>711</v>
      </c>
      <c r="C309" s="3" t="s">
        <v>231</v>
      </c>
      <c r="D309" s="3">
        <v>3</v>
      </c>
      <c r="E309" s="3" t="s">
        <v>22</v>
      </c>
      <c r="F309" s="3" t="s">
        <v>17</v>
      </c>
      <c r="G309" s="40" t="s">
        <v>392</v>
      </c>
      <c r="H309" s="3" t="s">
        <v>18</v>
      </c>
      <c r="I309" s="4">
        <v>32</v>
      </c>
      <c r="J309" s="4">
        <v>32</v>
      </c>
      <c r="K309" s="4">
        <v>420</v>
      </c>
      <c r="L309" s="7">
        <v>13440</v>
      </c>
      <c r="M309" s="7">
        <v>13440</v>
      </c>
      <c r="N309" s="6">
        <v>1</v>
      </c>
      <c r="O309" s="2"/>
      <c r="P309" s="2"/>
      <c r="Q309" s="2"/>
      <c r="R309" s="192"/>
    </row>
    <row r="310" spans="1:18" ht="26.4" hidden="1">
      <c r="A310" s="28" t="str">
        <f t="shared" si="4"/>
        <v>8</v>
      </c>
      <c r="B310" s="3" t="s">
        <v>712</v>
      </c>
      <c r="C310" s="3" t="s">
        <v>261</v>
      </c>
      <c r="D310" s="3">
        <v>3</v>
      </c>
      <c r="E310" s="3" t="s">
        <v>22</v>
      </c>
      <c r="F310" s="3" t="s">
        <v>17</v>
      </c>
      <c r="G310" s="40" t="s">
        <v>394</v>
      </c>
      <c r="H310" s="3" t="s">
        <v>18</v>
      </c>
      <c r="I310" s="4">
        <v>30</v>
      </c>
      <c r="J310" s="4">
        <v>30</v>
      </c>
      <c r="K310" s="4">
        <v>420</v>
      </c>
      <c r="L310" s="7">
        <v>12600</v>
      </c>
      <c r="M310" s="7">
        <v>12600</v>
      </c>
      <c r="N310" s="6">
        <v>1</v>
      </c>
      <c r="O310" s="2"/>
      <c r="P310" s="2"/>
      <c r="Q310" s="2"/>
      <c r="R310" s="192"/>
    </row>
    <row r="311" spans="1:18" ht="26.4" hidden="1">
      <c r="A311" s="28" t="str">
        <f t="shared" si="4"/>
        <v>8</v>
      </c>
      <c r="B311" s="3" t="s">
        <v>713</v>
      </c>
      <c r="C311" s="3" t="s">
        <v>261</v>
      </c>
      <c r="D311" s="3">
        <v>3</v>
      </c>
      <c r="E311" s="3" t="s">
        <v>22</v>
      </c>
      <c r="F311" s="3" t="s">
        <v>17</v>
      </c>
      <c r="G311" s="40" t="s">
        <v>396</v>
      </c>
      <c r="H311" s="3" t="s">
        <v>18</v>
      </c>
      <c r="I311" s="4">
        <v>35</v>
      </c>
      <c r="J311" s="4">
        <v>35</v>
      </c>
      <c r="K311" s="4">
        <v>420</v>
      </c>
      <c r="L311" s="7">
        <v>14700</v>
      </c>
      <c r="M311" s="7">
        <v>14700</v>
      </c>
      <c r="N311" s="6">
        <v>1</v>
      </c>
      <c r="O311" s="2"/>
      <c r="P311" s="2"/>
      <c r="Q311" s="2"/>
      <c r="R311" s="192"/>
    </row>
    <row r="312" spans="1:18" ht="39.6" hidden="1">
      <c r="A312" s="28" t="str">
        <f t="shared" si="4"/>
        <v>6</v>
      </c>
      <c r="B312" s="3" t="s">
        <v>714</v>
      </c>
      <c r="C312" s="3" t="s">
        <v>301</v>
      </c>
      <c r="D312" s="3">
        <v>3</v>
      </c>
      <c r="E312" s="3" t="s">
        <v>22</v>
      </c>
      <c r="F312" s="3" t="s">
        <v>17</v>
      </c>
      <c r="G312" s="40" t="s">
        <v>398</v>
      </c>
      <c r="H312" s="3" t="s">
        <v>18</v>
      </c>
      <c r="I312" s="4">
        <v>34</v>
      </c>
      <c r="J312" s="4">
        <v>34</v>
      </c>
      <c r="K312" s="4">
        <v>420</v>
      </c>
      <c r="L312" s="7">
        <v>14280</v>
      </c>
      <c r="M312" s="7">
        <v>14280</v>
      </c>
      <c r="N312" s="6">
        <v>1</v>
      </c>
      <c r="O312" s="2"/>
      <c r="P312" s="2"/>
      <c r="Q312" s="2"/>
      <c r="R312" s="192"/>
    </row>
    <row r="313" spans="1:18" ht="26.4" hidden="1">
      <c r="A313" s="28" t="str">
        <f t="shared" si="4"/>
        <v>1</v>
      </c>
      <c r="B313" s="3" t="s">
        <v>715</v>
      </c>
      <c r="C313" s="3" t="s">
        <v>272</v>
      </c>
      <c r="D313" s="3">
        <v>3</v>
      </c>
      <c r="E313" s="3" t="s">
        <v>22</v>
      </c>
      <c r="F313" s="3" t="s">
        <v>17</v>
      </c>
      <c r="G313" s="40" t="s">
        <v>400</v>
      </c>
      <c r="H313" s="3" t="s">
        <v>18</v>
      </c>
      <c r="I313" s="4">
        <v>45</v>
      </c>
      <c r="J313" s="4">
        <v>45</v>
      </c>
      <c r="K313" s="4">
        <v>420</v>
      </c>
      <c r="L313" s="7">
        <v>18900</v>
      </c>
      <c r="M313" s="7">
        <v>18900</v>
      </c>
      <c r="N313" s="6">
        <v>1</v>
      </c>
      <c r="O313" s="2"/>
      <c r="P313" s="2"/>
      <c r="Q313" s="2"/>
      <c r="R313" s="192"/>
    </row>
    <row r="314" spans="1:18" ht="26.4" hidden="1">
      <c r="A314" s="28" t="str">
        <f t="shared" si="4"/>
        <v>4</v>
      </c>
      <c r="B314" s="3" t="s">
        <v>716</v>
      </c>
      <c r="C314" s="3" t="s">
        <v>237</v>
      </c>
      <c r="D314" s="3">
        <v>3</v>
      </c>
      <c r="E314" s="3" t="s">
        <v>22</v>
      </c>
      <c r="F314" s="3" t="s">
        <v>17</v>
      </c>
      <c r="G314" s="40" t="s">
        <v>402</v>
      </c>
      <c r="H314" s="3" t="s">
        <v>18</v>
      </c>
      <c r="I314" s="4">
        <v>33</v>
      </c>
      <c r="J314" s="4">
        <v>33</v>
      </c>
      <c r="K314" s="4">
        <v>420</v>
      </c>
      <c r="L314" s="7">
        <v>13860</v>
      </c>
      <c r="M314" s="7">
        <v>13860</v>
      </c>
      <c r="N314" s="6">
        <v>1</v>
      </c>
      <c r="O314" s="2"/>
      <c r="P314" s="2"/>
      <c r="Q314" s="2"/>
      <c r="R314" s="192"/>
    </row>
    <row r="315" spans="1:18" ht="26.4" hidden="1">
      <c r="A315" s="28" t="str">
        <f t="shared" si="4"/>
        <v>4</v>
      </c>
      <c r="B315" s="3" t="s">
        <v>717</v>
      </c>
      <c r="C315" s="3" t="s">
        <v>237</v>
      </c>
      <c r="D315" s="3">
        <v>3</v>
      </c>
      <c r="E315" s="3" t="s">
        <v>22</v>
      </c>
      <c r="F315" s="3" t="s">
        <v>17</v>
      </c>
      <c r="G315" s="40" t="s">
        <v>404</v>
      </c>
      <c r="H315" s="3" t="s">
        <v>18</v>
      </c>
      <c r="I315" s="4">
        <v>33</v>
      </c>
      <c r="J315" s="4">
        <v>33</v>
      </c>
      <c r="K315" s="4">
        <v>420</v>
      </c>
      <c r="L315" s="7">
        <v>13860</v>
      </c>
      <c r="M315" s="7">
        <v>13860</v>
      </c>
      <c r="N315" s="6">
        <v>1</v>
      </c>
      <c r="O315" s="2"/>
      <c r="P315" s="2"/>
      <c r="Q315" s="2"/>
      <c r="R315" s="192"/>
    </row>
    <row r="316" spans="1:18" ht="26.4" hidden="1">
      <c r="A316" s="28" t="str">
        <f t="shared" si="4"/>
        <v>21</v>
      </c>
      <c r="B316" s="3" t="s">
        <v>718</v>
      </c>
      <c r="C316" s="3" t="s">
        <v>290</v>
      </c>
      <c r="D316" s="3">
        <v>3</v>
      </c>
      <c r="E316" s="3" t="s">
        <v>22</v>
      </c>
      <c r="F316" s="3" t="s">
        <v>17</v>
      </c>
      <c r="G316" s="40" t="s">
        <v>406</v>
      </c>
      <c r="H316" s="3" t="s">
        <v>18</v>
      </c>
      <c r="I316" s="4">
        <v>59</v>
      </c>
      <c r="J316" s="4">
        <v>59</v>
      </c>
      <c r="K316" s="4">
        <v>420</v>
      </c>
      <c r="L316" s="7">
        <v>24780</v>
      </c>
      <c r="M316" s="7">
        <v>24780</v>
      </c>
      <c r="N316" s="6">
        <v>1</v>
      </c>
      <c r="O316" s="2"/>
      <c r="P316" s="2"/>
      <c r="Q316" s="2"/>
      <c r="R316" s="192"/>
    </row>
    <row r="317" spans="1:18" ht="26.4" hidden="1">
      <c r="A317" s="28" t="str">
        <f t="shared" si="4"/>
        <v>11</v>
      </c>
      <c r="B317" s="3" t="s">
        <v>719</v>
      </c>
      <c r="C317" s="3" t="s">
        <v>228</v>
      </c>
      <c r="D317" s="3">
        <v>3</v>
      </c>
      <c r="E317" s="3" t="s">
        <v>22</v>
      </c>
      <c r="F317" s="3" t="s">
        <v>17</v>
      </c>
      <c r="G317" s="40" t="s">
        <v>408</v>
      </c>
      <c r="H317" s="3" t="s">
        <v>18</v>
      </c>
      <c r="I317" s="4">
        <v>42</v>
      </c>
      <c r="J317" s="4">
        <v>42</v>
      </c>
      <c r="K317" s="4">
        <v>420</v>
      </c>
      <c r="L317" s="7">
        <v>17640</v>
      </c>
      <c r="M317" s="7">
        <v>17640</v>
      </c>
      <c r="N317" s="6">
        <v>1</v>
      </c>
      <c r="O317" s="2"/>
      <c r="P317" s="2"/>
      <c r="Q317" s="2"/>
      <c r="R317" s="192"/>
    </row>
    <row r="318" spans="1:18" ht="26.4" hidden="1">
      <c r="A318" s="28" t="str">
        <f t="shared" si="4"/>
        <v>18</v>
      </c>
      <c r="B318" s="3" t="s">
        <v>720</v>
      </c>
      <c r="C318" s="3" t="s">
        <v>234</v>
      </c>
      <c r="D318" s="3">
        <v>3</v>
      </c>
      <c r="E318" s="3" t="s">
        <v>22</v>
      </c>
      <c r="F318" s="3" t="s">
        <v>17</v>
      </c>
      <c r="G318" s="40" t="s">
        <v>410</v>
      </c>
      <c r="H318" s="3" t="s">
        <v>18</v>
      </c>
      <c r="I318" s="4">
        <v>15</v>
      </c>
      <c r="J318" s="4">
        <v>15</v>
      </c>
      <c r="K318" s="4">
        <v>414</v>
      </c>
      <c r="L318" s="7">
        <v>6210</v>
      </c>
      <c r="M318" s="7">
        <v>6210</v>
      </c>
      <c r="N318" s="6">
        <v>1</v>
      </c>
      <c r="O318" s="2"/>
      <c r="P318" s="2"/>
      <c r="Q318" s="2"/>
      <c r="R318" s="192"/>
    </row>
    <row r="319" spans="1:18" ht="39.6" hidden="1">
      <c r="A319" s="28" t="str">
        <f t="shared" si="4"/>
        <v>23</v>
      </c>
      <c r="B319" s="3" t="s">
        <v>721</v>
      </c>
      <c r="C319" s="3" t="s">
        <v>251</v>
      </c>
      <c r="D319" s="3">
        <v>3</v>
      </c>
      <c r="E319" s="3" t="s">
        <v>22</v>
      </c>
      <c r="F319" s="3" t="s">
        <v>17</v>
      </c>
      <c r="G319" s="40" t="s">
        <v>412</v>
      </c>
      <c r="H319" s="3" t="s">
        <v>18</v>
      </c>
      <c r="I319" s="4">
        <v>27</v>
      </c>
      <c r="J319" s="4">
        <v>27</v>
      </c>
      <c r="K319" s="4">
        <v>420</v>
      </c>
      <c r="L319" s="7">
        <v>11340</v>
      </c>
      <c r="M319" s="7">
        <v>11340</v>
      </c>
      <c r="N319" s="6">
        <v>1</v>
      </c>
      <c r="O319" s="2"/>
      <c r="P319" s="2"/>
      <c r="Q319" s="2"/>
      <c r="R319" s="192"/>
    </row>
    <row r="320" spans="1:18" ht="26.4" hidden="1">
      <c r="A320" s="28" t="str">
        <f t="shared" si="4"/>
        <v>22</v>
      </c>
      <c r="B320" s="3" t="s">
        <v>722</v>
      </c>
      <c r="C320" s="3" t="s">
        <v>259</v>
      </c>
      <c r="D320" s="3">
        <v>3</v>
      </c>
      <c r="E320" s="3" t="s">
        <v>22</v>
      </c>
      <c r="F320" s="3" t="s">
        <v>17</v>
      </c>
      <c r="G320" s="40" t="s">
        <v>2849</v>
      </c>
      <c r="H320" s="3" t="s">
        <v>18</v>
      </c>
      <c r="I320" s="4">
        <v>39</v>
      </c>
      <c r="J320" s="4">
        <v>39</v>
      </c>
      <c r="K320" s="4">
        <v>420</v>
      </c>
      <c r="L320" s="7">
        <v>16380</v>
      </c>
      <c r="M320" s="7">
        <v>16380</v>
      </c>
      <c r="N320" s="6">
        <v>1</v>
      </c>
      <c r="O320" s="2"/>
      <c r="P320" s="2"/>
      <c r="Q320" s="2"/>
      <c r="R320" s="192"/>
    </row>
    <row r="321" spans="1:18" ht="26.4" hidden="1">
      <c r="A321" s="28" t="str">
        <f t="shared" si="4"/>
        <v>22</v>
      </c>
      <c r="B321" s="3" t="s">
        <v>723</v>
      </c>
      <c r="C321" s="3" t="s">
        <v>259</v>
      </c>
      <c r="D321" s="3">
        <v>3</v>
      </c>
      <c r="E321" s="3" t="s">
        <v>22</v>
      </c>
      <c r="F321" s="3" t="s">
        <v>17</v>
      </c>
      <c r="G321" s="40" t="s">
        <v>2850</v>
      </c>
      <c r="H321" s="3" t="s">
        <v>18</v>
      </c>
      <c r="I321" s="4">
        <v>37</v>
      </c>
      <c r="J321" s="4">
        <v>37</v>
      </c>
      <c r="K321" s="4">
        <v>420</v>
      </c>
      <c r="L321" s="7">
        <v>15540</v>
      </c>
      <c r="M321" s="7">
        <v>15540</v>
      </c>
      <c r="N321" s="6">
        <v>1</v>
      </c>
      <c r="O321" s="2"/>
      <c r="P321" s="2"/>
      <c r="Q321" s="2"/>
      <c r="R321" s="192"/>
    </row>
    <row r="322" spans="1:18" ht="26.4" hidden="1">
      <c r="A322" s="28" t="str">
        <f t="shared" si="4"/>
        <v>7</v>
      </c>
      <c r="B322" s="3" t="s">
        <v>724</v>
      </c>
      <c r="C322" s="3" t="s">
        <v>293</v>
      </c>
      <c r="D322" s="3">
        <v>3</v>
      </c>
      <c r="E322" s="3" t="s">
        <v>22</v>
      </c>
      <c r="F322" s="3" t="s">
        <v>17</v>
      </c>
      <c r="G322" s="40" t="s">
        <v>416</v>
      </c>
      <c r="H322" s="3" t="s">
        <v>18</v>
      </c>
      <c r="I322" s="4">
        <v>39</v>
      </c>
      <c r="J322" s="4">
        <v>39</v>
      </c>
      <c r="K322" s="4">
        <v>418</v>
      </c>
      <c r="L322" s="7">
        <v>16302</v>
      </c>
      <c r="M322" s="7">
        <v>16302</v>
      </c>
      <c r="N322" s="6">
        <v>1</v>
      </c>
      <c r="O322" s="2"/>
      <c r="P322" s="2"/>
      <c r="Q322" s="2"/>
      <c r="R322" s="192"/>
    </row>
    <row r="323" spans="1:18" ht="26.4" hidden="1">
      <c r="A323" s="28" t="str">
        <f t="shared" si="4"/>
        <v>2</v>
      </c>
      <c r="B323" s="3" t="s">
        <v>725</v>
      </c>
      <c r="C323" s="3" t="s">
        <v>285</v>
      </c>
      <c r="D323" s="3">
        <v>3</v>
      </c>
      <c r="E323" s="3" t="s">
        <v>22</v>
      </c>
      <c r="F323" s="3" t="s">
        <v>17</v>
      </c>
      <c r="G323" s="40" t="s">
        <v>418</v>
      </c>
      <c r="H323" s="3" t="s">
        <v>18</v>
      </c>
      <c r="I323" s="4">
        <v>30</v>
      </c>
      <c r="J323" s="4">
        <v>30</v>
      </c>
      <c r="K323" s="4">
        <v>420</v>
      </c>
      <c r="L323" s="7">
        <v>12600</v>
      </c>
      <c r="M323" s="7">
        <v>12600</v>
      </c>
      <c r="N323" s="6">
        <v>1</v>
      </c>
      <c r="O323" s="2"/>
      <c r="P323" s="2"/>
      <c r="Q323" s="2"/>
      <c r="R323" s="192"/>
    </row>
    <row r="324" spans="1:18" ht="26.4" hidden="1">
      <c r="A324" s="28" t="str">
        <f t="shared" si="4"/>
        <v>12</v>
      </c>
      <c r="B324" s="3" t="s">
        <v>726</v>
      </c>
      <c r="C324" s="3" t="s">
        <v>279</v>
      </c>
      <c r="D324" s="3">
        <v>3</v>
      </c>
      <c r="E324" s="3" t="s">
        <v>22</v>
      </c>
      <c r="F324" s="3" t="s">
        <v>17</v>
      </c>
      <c r="G324" s="40" t="s">
        <v>420</v>
      </c>
      <c r="H324" s="3" t="s">
        <v>18</v>
      </c>
      <c r="I324" s="4">
        <v>33</v>
      </c>
      <c r="J324" s="4">
        <v>33</v>
      </c>
      <c r="K324" s="4">
        <v>420</v>
      </c>
      <c r="L324" s="7">
        <v>13860</v>
      </c>
      <c r="M324" s="7">
        <v>13860</v>
      </c>
      <c r="N324" s="6">
        <v>1</v>
      </c>
      <c r="O324" s="2"/>
      <c r="P324" s="2"/>
      <c r="Q324" s="2"/>
      <c r="R324" s="192"/>
    </row>
    <row r="325" spans="1:18" ht="26.4" hidden="1">
      <c r="A325" s="28" t="str">
        <f t="shared" si="4"/>
        <v>19</v>
      </c>
      <c r="B325" s="3" t="s">
        <v>727</v>
      </c>
      <c r="C325" s="3" t="s">
        <v>282</v>
      </c>
      <c r="D325" s="3">
        <v>3</v>
      </c>
      <c r="E325" s="3" t="s">
        <v>22</v>
      </c>
      <c r="F325" s="3" t="s">
        <v>17</v>
      </c>
      <c r="G325" s="40" t="s">
        <v>422</v>
      </c>
      <c r="H325" s="3" t="s">
        <v>18</v>
      </c>
      <c r="I325" s="4">
        <v>26</v>
      </c>
      <c r="J325" s="4">
        <v>26</v>
      </c>
      <c r="K325" s="4">
        <v>420</v>
      </c>
      <c r="L325" s="7">
        <v>10920</v>
      </c>
      <c r="M325" s="7">
        <v>10920</v>
      </c>
      <c r="N325" s="6">
        <v>1</v>
      </c>
      <c r="O325" s="2"/>
      <c r="P325" s="2"/>
      <c r="Q325" s="2"/>
      <c r="R325" s="192"/>
    </row>
    <row r="326" spans="1:18" ht="26.4" hidden="1">
      <c r="A326" s="28" t="str">
        <f t="shared" si="4"/>
        <v>19</v>
      </c>
      <c r="B326" s="3" t="s">
        <v>728</v>
      </c>
      <c r="C326" s="3" t="s">
        <v>282</v>
      </c>
      <c r="D326" s="3">
        <v>3</v>
      </c>
      <c r="E326" s="3" t="s">
        <v>22</v>
      </c>
      <c r="F326" s="3" t="s">
        <v>17</v>
      </c>
      <c r="G326" s="40" t="s">
        <v>424</v>
      </c>
      <c r="H326" s="3" t="s">
        <v>18</v>
      </c>
      <c r="I326" s="4">
        <v>32</v>
      </c>
      <c r="J326" s="4">
        <v>32</v>
      </c>
      <c r="K326" s="4">
        <v>420</v>
      </c>
      <c r="L326" s="7">
        <v>13440</v>
      </c>
      <c r="M326" s="7">
        <v>13440</v>
      </c>
      <c r="N326" s="6">
        <v>1</v>
      </c>
      <c r="O326" s="2"/>
      <c r="P326" s="2"/>
      <c r="Q326" s="2"/>
      <c r="R326" s="192"/>
    </row>
    <row r="327" spans="1:18" ht="26.4" hidden="1">
      <c r="A327" s="28" t="str">
        <f t="shared" si="4"/>
        <v>5</v>
      </c>
      <c r="B327" s="3" t="s">
        <v>729</v>
      </c>
      <c r="C327" s="3" t="s">
        <v>264</v>
      </c>
      <c r="D327" s="3">
        <v>3</v>
      </c>
      <c r="E327" s="3" t="s">
        <v>22</v>
      </c>
      <c r="F327" s="3" t="s">
        <v>17</v>
      </c>
      <c r="G327" s="40" t="s">
        <v>426</v>
      </c>
      <c r="H327" s="3" t="s">
        <v>18</v>
      </c>
      <c r="I327" s="4">
        <v>23</v>
      </c>
      <c r="J327" s="4">
        <v>23</v>
      </c>
      <c r="K327" s="4">
        <v>420</v>
      </c>
      <c r="L327" s="7">
        <v>9660</v>
      </c>
      <c r="M327" s="7">
        <v>9660</v>
      </c>
      <c r="N327" s="6">
        <v>1</v>
      </c>
      <c r="O327" s="2"/>
      <c r="P327" s="2"/>
      <c r="Q327" s="2"/>
      <c r="R327" s="192"/>
    </row>
    <row r="328" spans="1:18" ht="26.4" hidden="1">
      <c r="A328" s="28" t="str">
        <f t="shared" ref="A328:A391" si="5">MID(C328,FIND("(",C328)+1,FIND(")",C328)-1-FIND("(",C328))</f>
        <v>5</v>
      </c>
      <c r="B328" s="3" t="s">
        <v>730</v>
      </c>
      <c r="C328" s="3" t="s">
        <v>264</v>
      </c>
      <c r="D328" s="3">
        <v>3</v>
      </c>
      <c r="E328" s="3" t="s">
        <v>22</v>
      </c>
      <c r="F328" s="3" t="s">
        <v>17</v>
      </c>
      <c r="G328" s="40" t="s">
        <v>428</v>
      </c>
      <c r="H328" s="3" t="s">
        <v>18</v>
      </c>
      <c r="I328" s="4">
        <v>15</v>
      </c>
      <c r="J328" s="4">
        <v>15</v>
      </c>
      <c r="K328" s="4">
        <v>420</v>
      </c>
      <c r="L328" s="7">
        <v>6300</v>
      </c>
      <c r="M328" s="7">
        <v>6300</v>
      </c>
      <c r="N328" s="6">
        <v>1</v>
      </c>
      <c r="O328" s="2"/>
      <c r="P328" s="2"/>
      <c r="Q328" s="2"/>
      <c r="R328" s="192"/>
    </row>
    <row r="329" spans="1:18" ht="39.6" hidden="1">
      <c r="A329" s="28" t="str">
        <f t="shared" si="5"/>
        <v>15</v>
      </c>
      <c r="B329" s="3" t="s">
        <v>731</v>
      </c>
      <c r="C329" s="3" t="s">
        <v>256</v>
      </c>
      <c r="D329" s="3">
        <v>3</v>
      </c>
      <c r="E329" s="3" t="s">
        <v>22</v>
      </c>
      <c r="F329" s="3" t="s">
        <v>17</v>
      </c>
      <c r="G329" s="40" t="s">
        <v>430</v>
      </c>
      <c r="H329" s="3" t="s">
        <v>18</v>
      </c>
      <c r="I329" s="4">
        <v>30</v>
      </c>
      <c r="J329" s="4">
        <v>30</v>
      </c>
      <c r="K329" s="4">
        <v>420</v>
      </c>
      <c r="L329" s="7">
        <v>12600</v>
      </c>
      <c r="M329" s="7">
        <v>12600</v>
      </c>
      <c r="N329" s="6">
        <v>1</v>
      </c>
      <c r="O329" s="2"/>
      <c r="P329" s="2"/>
      <c r="Q329" s="2"/>
      <c r="R329" s="192"/>
    </row>
    <row r="330" spans="1:18" ht="39.6" hidden="1">
      <c r="A330" s="28" t="str">
        <f t="shared" si="5"/>
        <v>15</v>
      </c>
      <c r="B330" s="3" t="s">
        <v>732</v>
      </c>
      <c r="C330" s="3" t="s">
        <v>256</v>
      </c>
      <c r="D330" s="3">
        <v>3</v>
      </c>
      <c r="E330" s="3" t="s">
        <v>22</v>
      </c>
      <c r="F330" s="3" t="s">
        <v>17</v>
      </c>
      <c r="G330" s="40" t="s">
        <v>432</v>
      </c>
      <c r="H330" s="3" t="s">
        <v>18</v>
      </c>
      <c r="I330" s="4">
        <v>30</v>
      </c>
      <c r="J330" s="4">
        <v>30</v>
      </c>
      <c r="K330" s="4">
        <v>420</v>
      </c>
      <c r="L330" s="7">
        <v>12600</v>
      </c>
      <c r="M330" s="7">
        <v>12600</v>
      </c>
      <c r="N330" s="6">
        <v>1</v>
      </c>
      <c r="O330" s="2"/>
      <c r="P330" s="2"/>
      <c r="Q330" s="2"/>
      <c r="R330" s="192"/>
    </row>
    <row r="331" spans="1:18" ht="39.6" hidden="1">
      <c r="A331" s="28" t="str">
        <f t="shared" si="5"/>
        <v>14</v>
      </c>
      <c r="B331" s="3" t="s">
        <v>733</v>
      </c>
      <c r="C331" s="3" t="s">
        <v>267</v>
      </c>
      <c r="D331" s="3">
        <v>3</v>
      </c>
      <c r="E331" s="3" t="s">
        <v>22</v>
      </c>
      <c r="F331" s="3" t="s">
        <v>17</v>
      </c>
      <c r="G331" s="40" t="s">
        <v>434</v>
      </c>
      <c r="H331" s="3" t="s">
        <v>18</v>
      </c>
      <c r="I331" s="4">
        <v>35</v>
      </c>
      <c r="J331" s="4">
        <v>35</v>
      </c>
      <c r="K331" s="4">
        <v>420</v>
      </c>
      <c r="L331" s="7">
        <v>14700</v>
      </c>
      <c r="M331" s="7">
        <v>14700</v>
      </c>
      <c r="N331" s="6">
        <v>1</v>
      </c>
      <c r="O331" s="2"/>
      <c r="P331" s="2"/>
      <c r="Q331" s="2"/>
      <c r="R331" s="192"/>
    </row>
    <row r="332" spans="1:18" ht="26.4" hidden="1">
      <c r="A332" s="28" t="str">
        <f t="shared" si="5"/>
        <v>3</v>
      </c>
      <c r="B332" s="3" t="s">
        <v>734</v>
      </c>
      <c r="C332" s="3" t="s">
        <v>245</v>
      </c>
      <c r="D332" s="3">
        <v>3</v>
      </c>
      <c r="E332" s="3" t="s">
        <v>22</v>
      </c>
      <c r="F332" s="3" t="s">
        <v>17</v>
      </c>
      <c r="G332" s="40" t="s">
        <v>436</v>
      </c>
      <c r="H332" s="3" t="s">
        <v>18</v>
      </c>
      <c r="I332" s="4">
        <v>29</v>
      </c>
      <c r="J332" s="4">
        <v>29</v>
      </c>
      <c r="K332" s="4">
        <v>420</v>
      </c>
      <c r="L332" s="7">
        <v>12180</v>
      </c>
      <c r="M332" s="7">
        <v>12180</v>
      </c>
      <c r="N332" s="6">
        <v>1</v>
      </c>
      <c r="O332" s="2"/>
      <c r="P332" s="2"/>
      <c r="Q332" s="2"/>
      <c r="R332" s="192"/>
    </row>
    <row r="333" spans="1:18" ht="26.4" hidden="1">
      <c r="A333" s="28" t="str">
        <f t="shared" si="5"/>
        <v>3</v>
      </c>
      <c r="B333" s="3" t="s">
        <v>735</v>
      </c>
      <c r="C333" s="3" t="s">
        <v>245</v>
      </c>
      <c r="D333" s="3">
        <v>3</v>
      </c>
      <c r="E333" s="3" t="s">
        <v>22</v>
      </c>
      <c r="F333" s="3" t="s">
        <v>17</v>
      </c>
      <c r="G333" s="40" t="s">
        <v>438</v>
      </c>
      <c r="H333" s="3" t="s">
        <v>18</v>
      </c>
      <c r="I333" s="4">
        <v>26</v>
      </c>
      <c r="J333" s="4">
        <v>26</v>
      </c>
      <c r="K333" s="4">
        <v>420</v>
      </c>
      <c r="L333" s="7">
        <v>10920</v>
      </c>
      <c r="M333" s="7">
        <v>10920</v>
      </c>
      <c r="N333" s="6">
        <v>1</v>
      </c>
      <c r="O333" s="2"/>
      <c r="P333" s="2"/>
      <c r="Q333" s="2"/>
      <c r="R333" s="192"/>
    </row>
    <row r="334" spans="1:18" ht="26.4">
      <c r="A334" s="28" t="str">
        <f t="shared" si="5"/>
        <v>3</v>
      </c>
      <c r="B334" s="3" t="s">
        <v>736</v>
      </c>
      <c r="C334" s="3" t="s">
        <v>245</v>
      </c>
      <c r="D334" s="3">
        <v>4</v>
      </c>
      <c r="E334" s="3" t="s">
        <v>22</v>
      </c>
      <c r="F334" s="3" t="s">
        <v>17</v>
      </c>
      <c r="G334" s="40" t="s">
        <v>376</v>
      </c>
      <c r="H334" s="3" t="s">
        <v>21</v>
      </c>
      <c r="I334" s="4">
        <v>13</v>
      </c>
      <c r="J334" s="4">
        <v>13</v>
      </c>
      <c r="K334" s="4">
        <v>935</v>
      </c>
      <c r="L334" s="7">
        <v>12155</v>
      </c>
      <c r="M334" s="7">
        <v>12155</v>
      </c>
      <c r="N334" s="6">
        <v>1</v>
      </c>
      <c r="O334" s="2"/>
      <c r="P334" s="2"/>
      <c r="Q334" s="2"/>
      <c r="R334" s="192"/>
    </row>
    <row r="335" spans="1:18" ht="26.4">
      <c r="A335" s="28" t="str">
        <f t="shared" si="5"/>
        <v>3</v>
      </c>
      <c r="B335" s="3" t="s">
        <v>737</v>
      </c>
      <c r="C335" s="3" t="s">
        <v>245</v>
      </c>
      <c r="D335" s="3">
        <v>4</v>
      </c>
      <c r="E335" s="3" t="s">
        <v>22</v>
      </c>
      <c r="F335" s="3" t="s">
        <v>17</v>
      </c>
      <c r="G335" s="40" t="s">
        <v>378</v>
      </c>
      <c r="H335" s="3" t="s">
        <v>21</v>
      </c>
      <c r="I335" s="4">
        <v>30</v>
      </c>
      <c r="J335" s="4">
        <v>30</v>
      </c>
      <c r="K335" s="4">
        <v>935</v>
      </c>
      <c r="L335" s="7">
        <v>28050</v>
      </c>
      <c r="M335" s="7">
        <v>28050</v>
      </c>
      <c r="N335" s="6">
        <v>1</v>
      </c>
      <c r="O335" s="2"/>
      <c r="P335" s="2"/>
      <c r="Q335" s="2"/>
      <c r="R335" s="192"/>
    </row>
    <row r="336" spans="1:18" ht="26.4">
      <c r="A336" s="28" t="str">
        <f t="shared" si="5"/>
        <v>20</v>
      </c>
      <c r="B336" s="3" t="s">
        <v>738</v>
      </c>
      <c r="C336" s="3" t="s">
        <v>323</v>
      </c>
      <c r="D336" s="3">
        <v>4</v>
      </c>
      <c r="E336" s="3" t="s">
        <v>22</v>
      </c>
      <c r="F336" s="3" t="s">
        <v>17</v>
      </c>
      <c r="G336" s="40" t="s">
        <v>324</v>
      </c>
      <c r="H336" s="3" t="s">
        <v>21</v>
      </c>
      <c r="I336" s="4">
        <v>31</v>
      </c>
      <c r="J336" s="4">
        <v>31</v>
      </c>
      <c r="K336" s="4">
        <v>935</v>
      </c>
      <c r="L336" s="7">
        <v>28985</v>
      </c>
      <c r="M336" s="7">
        <v>28985</v>
      </c>
      <c r="N336" s="6">
        <v>1</v>
      </c>
      <c r="O336" s="2"/>
      <c r="P336" s="2"/>
      <c r="Q336" s="2"/>
      <c r="R336" s="192"/>
    </row>
    <row r="337" spans="1:18" ht="26.4">
      <c r="A337" s="28" t="str">
        <f t="shared" si="5"/>
        <v>20</v>
      </c>
      <c r="B337" s="3" t="s">
        <v>739</v>
      </c>
      <c r="C337" s="3" t="s">
        <v>323</v>
      </c>
      <c r="D337" s="3">
        <v>4</v>
      </c>
      <c r="E337" s="3" t="s">
        <v>22</v>
      </c>
      <c r="F337" s="3" t="s">
        <v>17</v>
      </c>
      <c r="G337" s="40" t="s">
        <v>326</v>
      </c>
      <c r="H337" s="3" t="s">
        <v>21</v>
      </c>
      <c r="I337" s="4">
        <v>12</v>
      </c>
      <c r="J337" s="4">
        <v>12</v>
      </c>
      <c r="K337" s="4">
        <v>935</v>
      </c>
      <c r="L337" s="7">
        <v>11220</v>
      </c>
      <c r="M337" s="7">
        <v>11220</v>
      </c>
      <c r="N337" s="6">
        <v>1</v>
      </c>
      <c r="O337" s="2"/>
      <c r="P337" s="2"/>
      <c r="Q337" s="2"/>
      <c r="R337" s="192"/>
    </row>
    <row r="338" spans="1:18" ht="26.4">
      <c r="A338" s="28" t="str">
        <f t="shared" si="5"/>
        <v>7</v>
      </c>
      <c r="B338" s="3" t="s">
        <v>740</v>
      </c>
      <c r="C338" s="3" t="s">
        <v>293</v>
      </c>
      <c r="D338" s="3">
        <v>4</v>
      </c>
      <c r="E338" s="3" t="s">
        <v>22</v>
      </c>
      <c r="F338" s="3" t="s">
        <v>17</v>
      </c>
      <c r="G338" s="40" t="s">
        <v>364</v>
      </c>
      <c r="H338" s="3" t="s">
        <v>21</v>
      </c>
      <c r="I338" s="4">
        <v>9</v>
      </c>
      <c r="J338" s="4">
        <v>9</v>
      </c>
      <c r="K338" s="4">
        <v>934</v>
      </c>
      <c r="L338" s="7">
        <v>8406</v>
      </c>
      <c r="M338" s="7">
        <v>8406</v>
      </c>
      <c r="N338" s="6">
        <v>1</v>
      </c>
      <c r="O338" s="2"/>
      <c r="P338" s="2"/>
      <c r="Q338" s="2"/>
      <c r="R338" s="192"/>
    </row>
    <row r="339" spans="1:18" ht="26.4">
      <c r="A339" s="28" t="str">
        <f t="shared" si="5"/>
        <v>1</v>
      </c>
      <c r="B339" s="3" t="s">
        <v>741</v>
      </c>
      <c r="C339" s="3" t="s">
        <v>272</v>
      </c>
      <c r="D339" s="3">
        <v>4</v>
      </c>
      <c r="E339" s="3" t="s">
        <v>22</v>
      </c>
      <c r="F339" s="3" t="s">
        <v>17</v>
      </c>
      <c r="G339" s="40" t="s">
        <v>340</v>
      </c>
      <c r="H339" s="3" t="s">
        <v>21</v>
      </c>
      <c r="I339" s="4">
        <v>13</v>
      </c>
      <c r="J339" s="4">
        <v>13</v>
      </c>
      <c r="K339" s="4">
        <v>935</v>
      </c>
      <c r="L339" s="7">
        <v>12155</v>
      </c>
      <c r="M339" s="7">
        <v>12155</v>
      </c>
      <c r="N339" s="6">
        <v>1</v>
      </c>
      <c r="O339" s="2"/>
      <c r="P339" s="2"/>
      <c r="Q339" s="2"/>
      <c r="R339" s="192"/>
    </row>
    <row r="340" spans="1:18" ht="26.4">
      <c r="A340" s="28" t="str">
        <f t="shared" si="5"/>
        <v>16</v>
      </c>
      <c r="B340" s="3" t="s">
        <v>742</v>
      </c>
      <c r="C340" s="3" t="s">
        <v>231</v>
      </c>
      <c r="D340" s="3">
        <v>4</v>
      </c>
      <c r="E340" s="3" t="s">
        <v>22</v>
      </c>
      <c r="F340" s="3" t="s">
        <v>17</v>
      </c>
      <c r="G340" s="40" t="s">
        <v>309</v>
      </c>
      <c r="H340" s="3" t="s">
        <v>21</v>
      </c>
      <c r="I340" s="4">
        <v>13</v>
      </c>
      <c r="J340" s="4">
        <v>13</v>
      </c>
      <c r="K340" s="4">
        <v>935</v>
      </c>
      <c r="L340" s="7">
        <v>12155</v>
      </c>
      <c r="M340" s="7">
        <v>12155</v>
      </c>
      <c r="N340" s="6">
        <v>1</v>
      </c>
      <c r="O340" s="2"/>
      <c r="P340" s="2"/>
      <c r="Q340" s="2"/>
      <c r="R340" s="192"/>
    </row>
    <row r="341" spans="1:18" ht="26.4">
      <c r="A341" s="28" t="str">
        <f t="shared" si="5"/>
        <v>16</v>
      </c>
      <c r="B341" s="3" t="s">
        <v>743</v>
      </c>
      <c r="C341" s="3" t="s">
        <v>231</v>
      </c>
      <c r="D341" s="3">
        <v>4</v>
      </c>
      <c r="E341" s="3" t="s">
        <v>22</v>
      </c>
      <c r="F341" s="3" t="s">
        <v>17</v>
      </c>
      <c r="G341" s="40" t="s">
        <v>311</v>
      </c>
      <c r="H341" s="3" t="s">
        <v>21</v>
      </c>
      <c r="I341" s="4">
        <v>37</v>
      </c>
      <c r="J341" s="4">
        <v>37</v>
      </c>
      <c r="K341" s="4">
        <v>935</v>
      </c>
      <c r="L341" s="7">
        <v>34595</v>
      </c>
      <c r="M341" s="7">
        <v>34595</v>
      </c>
      <c r="N341" s="6">
        <v>1</v>
      </c>
      <c r="O341" s="2"/>
      <c r="P341" s="2"/>
      <c r="Q341" s="2"/>
      <c r="R341" s="192"/>
    </row>
    <row r="342" spans="1:18" ht="26.4">
      <c r="A342" s="28" t="str">
        <f t="shared" si="5"/>
        <v>13</v>
      </c>
      <c r="B342" s="3" t="s">
        <v>744</v>
      </c>
      <c r="C342" s="3" t="s">
        <v>248</v>
      </c>
      <c r="D342" s="3">
        <v>4</v>
      </c>
      <c r="E342" s="3" t="s">
        <v>22</v>
      </c>
      <c r="F342" s="3" t="s">
        <v>17</v>
      </c>
      <c r="G342" s="40" t="s">
        <v>338</v>
      </c>
      <c r="H342" s="3" t="s">
        <v>21</v>
      </c>
      <c r="I342" s="4">
        <v>13</v>
      </c>
      <c r="J342" s="4">
        <v>13</v>
      </c>
      <c r="K342" s="4">
        <v>935</v>
      </c>
      <c r="L342" s="7">
        <v>12155</v>
      </c>
      <c r="M342" s="7">
        <v>12155</v>
      </c>
      <c r="N342" s="6">
        <v>1</v>
      </c>
      <c r="O342" s="2"/>
      <c r="P342" s="2"/>
      <c r="Q342" s="2"/>
      <c r="R342" s="192"/>
    </row>
    <row r="343" spans="1:18" ht="26.4">
      <c r="A343" s="28" t="str">
        <f t="shared" si="5"/>
        <v>13</v>
      </c>
      <c r="B343" s="3" t="s">
        <v>745</v>
      </c>
      <c r="C343" s="3" t="s">
        <v>248</v>
      </c>
      <c r="D343" s="3">
        <v>4</v>
      </c>
      <c r="E343" s="3" t="s">
        <v>22</v>
      </c>
      <c r="F343" s="3" t="s">
        <v>17</v>
      </c>
      <c r="G343" s="40" t="s">
        <v>449</v>
      </c>
      <c r="H343" s="3" t="s">
        <v>21</v>
      </c>
      <c r="I343" s="4">
        <v>14</v>
      </c>
      <c r="J343" s="4">
        <v>14</v>
      </c>
      <c r="K343" s="4">
        <v>935</v>
      </c>
      <c r="L343" s="7">
        <v>13090</v>
      </c>
      <c r="M343" s="7">
        <v>13090</v>
      </c>
      <c r="N343" s="6">
        <v>1</v>
      </c>
      <c r="O343" s="2"/>
      <c r="P343" s="2"/>
      <c r="Q343" s="2"/>
      <c r="R343" s="192"/>
    </row>
    <row r="344" spans="1:18" ht="39.6">
      <c r="A344" s="28" t="str">
        <f t="shared" si="5"/>
        <v>17</v>
      </c>
      <c r="B344" s="3" t="s">
        <v>746</v>
      </c>
      <c r="C344" s="3" t="s">
        <v>306</v>
      </c>
      <c r="D344" s="3">
        <v>4</v>
      </c>
      <c r="E344" s="3" t="s">
        <v>22</v>
      </c>
      <c r="F344" s="3" t="s">
        <v>17</v>
      </c>
      <c r="G344" s="40" t="s">
        <v>313</v>
      </c>
      <c r="H344" s="3" t="s">
        <v>21</v>
      </c>
      <c r="I344" s="4">
        <v>15</v>
      </c>
      <c r="J344" s="4">
        <v>15</v>
      </c>
      <c r="K344" s="4">
        <v>935</v>
      </c>
      <c r="L344" s="7">
        <v>14025</v>
      </c>
      <c r="M344" s="7">
        <v>14025</v>
      </c>
      <c r="N344" s="6">
        <v>1</v>
      </c>
      <c r="O344" s="2"/>
      <c r="P344" s="2"/>
      <c r="Q344" s="2"/>
      <c r="R344" s="192"/>
    </row>
    <row r="345" spans="1:18" ht="26.4">
      <c r="A345" s="28" t="str">
        <f t="shared" si="5"/>
        <v>9</v>
      </c>
      <c r="B345" s="3" t="s">
        <v>747</v>
      </c>
      <c r="C345" s="3" t="s">
        <v>240</v>
      </c>
      <c r="D345" s="3">
        <v>4</v>
      </c>
      <c r="E345" s="3" t="s">
        <v>22</v>
      </c>
      <c r="F345" s="3" t="s">
        <v>17</v>
      </c>
      <c r="G345" s="40" t="s">
        <v>328</v>
      </c>
      <c r="H345" s="3" t="s">
        <v>21</v>
      </c>
      <c r="I345" s="4">
        <v>13</v>
      </c>
      <c r="J345" s="4">
        <v>13</v>
      </c>
      <c r="K345" s="4">
        <v>934.9</v>
      </c>
      <c r="L345" s="7">
        <v>12142</v>
      </c>
      <c r="M345" s="7">
        <v>12153.7</v>
      </c>
      <c r="N345" s="6">
        <v>1</v>
      </c>
      <c r="O345" s="2"/>
      <c r="P345" s="2"/>
      <c r="Q345" s="2"/>
      <c r="R345" s="192"/>
    </row>
    <row r="346" spans="1:18" ht="26.4">
      <c r="A346" s="28" t="str">
        <f t="shared" si="5"/>
        <v>10</v>
      </c>
      <c r="B346" s="3" t="s">
        <v>748</v>
      </c>
      <c r="C346" s="3" t="s">
        <v>298</v>
      </c>
      <c r="D346" s="3">
        <v>4</v>
      </c>
      <c r="E346" s="3" t="s">
        <v>22</v>
      </c>
      <c r="F346" s="3" t="s">
        <v>17</v>
      </c>
      <c r="G346" s="40" t="s">
        <v>370</v>
      </c>
      <c r="H346" s="3" t="s">
        <v>21</v>
      </c>
      <c r="I346" s="4">
        <v>8</v>
      </c>
      <c r="J346" s="4">
        <v>8</v>
      </c>
      <c r="K346" s="4">
        <v>935</v>
      </c>
      <c r="L346" s="7">
        <v>7480</v>
      </c>
      <c r="M346" s="7">
        <v>7480</v>
      </c>
      <c r="N346" s="6">
        <v>1</v>
      </c>
      <c r="O346" s="2"/>
      <c r="P346" s="2"/>
      <c r="Q346" s="2"/>
      <c r="R346" s="192"/>
    </row>
    <row r="347" spans="1:18" ht="26.4">
      <c r="A347" s="28" t="str">
        <f t="shared" si="5"/>
        <v>10</v>
      </c>
      <c r="B347" s="3" t="s">
        <v>749</v>
      </c>
      <c r="C347" s="3" t="s">
        <v>298</v>
      </c>
      <c r="D347" s="3">
        <v>4</v>
      </c>
      <c r="E347" s="3" t="s">
        <v>22</v>
      </c>
      <c r="F347" s="3" t="s">
        <v>17</v>
      </c>
      <c r="G347" s="40" t="s">
        <v>454</v>
      </c>
      <c r="H347" s="3" t="s">
        <v>21</v>
      </c>
      <c r="I347" s="4">
        <v>16</v>
      </c>
      <c r="J347" s="4">
        <v>16</v>
      </c>
      <c r="K347" s="4">
        <v>935</v>
      </c>
      <c r="L347" s="7">
        <v>14960</v>
      </c>
      <c r="M347" s="7">
        <v>14960</v>
      </c>
      <c r="N347" s="6">
        <v>1</v>
      </c>
      <c r="O347" s="2"/>
      <c r="P347" s="2"/>
      <c r="Q347" s="2"/>
      <c r="R347" s="192"/>
    </row>
    <row r="348" spans="1:18" ht="39.6">
      <c r="A348" s="28" t="str">
        <f t="shared" si="5"/>
        <v>14</v>
      </c>
      <c r="B348" s="3" t="s">
        <v>750</v>
      </c>
      <c r="C348" s="3" t="s">
        <v>267</v>
      </c>
      <c r="D348" s="3">
        <v>4</v>
      </c>
      <c r="E348" s="3" t="s">
        <v>22</v>
      </c>
      <c r="F348" s="3" t="s">
        <v>17</v>
      </c>
      <c r="G348" s="40" t="s">
        <v>349</v>
      </c>
      <c r="H348" s="3" t="s">
        <v>21</v>
      </c>
      <c r="I348" s="4">
        <v>13</v>
      </c>
      <c r="J348" s="4">
        <v>13</v>
      </c>
      <c r="K348" s="4">
        <v>935</v>
      </c>
      <c r="L348" s="7">
        <v>12155</v>
      </c>
      <c r="M348" s="7">
        <v>12155</v>
      </c>
      <c r="N348" s="6">
        <v>1</v>
      </c>
      <c r="O348" s="2"/>
      <c r="P348" s="2"/>
      <c r="Q348" s="2"/>
      <c r="R348" s="192"/>
    </row>
    <row r="349" spans="1:18" ht="26.4">
      <c r="A349" s="28" t="str">
        <f t="shared" si="5"/>
        <v>11</v>
      </c>
      <c r="B349" s="3" t="s">
        <v>751</v>
      </c>
      <c r="C349" s="3" t="s">
        <v>228</v>
      </c>
      <c r="D349" s="3">
        <v>4</v>
      </c>
      <c r="E349" s="3" t="s">
        <v>22</v>
      </c>
      <c r="F349" s="3" t="s">
        <v>17</v>
      </c>
      <c r="G349" s="40" t="s">
        <v>351</v>
      </c>
      <c r="H349" s="3" t="s">
        <v>21</v>
      </c>
      <c r="I349" s="4">
        <v>14</v>
      </c>
      <c r="J349" s="4">
        <v>14</v>
      </c>
      <c r="K349" s="4">
        <v>935</v>
      </c>
      <c r="L349" s="7">
        <v>13090</v>
      </c>
      <c r="M349" s="7">
        <v>13090</v>
      </c>
      <c r="N349" s="6">
        <v>1</v>
      </c>
      <c r="O349" s="2"/>
      <c r="P349" s="2"/>
      <c r="Q349" s="2"/>
      <c r="R349" s="192"/>
    </row>
    <row r="350" spans="1:18" ht="26.4">
      <c r="A350" s="28" t="str">
        <f t="shared" si="5"/>
        <v>11</v>
      </c>
      <c r="B350" s="3" t="s">
        <v>752</v>
      </c>
      <c r="C350" s="3" t="s">
        <v>228</v>
      </c>
      <c r="D350" s="3">
        <v>4</v>
      </c>
      <c r="E350" s="3" t="s">
        <v>22</v>
      </c>
      <c r="F350" s="3" t="s">
        <v>17</v>
      </c>
      <c r="G350" s="40" t="s">
        <v>353</v>
      </c>
      <c r="H350" s="3" t="s">
        <v>21</v>
      </c>
      <c r="I350" s="4">
        <v>33</v>
      </c>
      <c r="J350" s="4">
        <v>33</v>
      </c>
      <c r="K350" s="4">
        <v>935</v>
      </c>
      <c r="L350" s="7">
        <v>30855</v>
      </c>
      <c r="M350" s="7">
        <v>30855</v>
      </c>
      <c r="N350" s="6">
        <v>1</v>
      </c>
      <c r="O350" s="2"/>
      <c r="P350" s="2"/>
      <c r="Q350" s="2"/>
      <c r="R350" s="192"/>
    </row>
    <row r="351" spans="1:18" ht="26.4">
      <c r="A351" s="28" t="str">
        <f t="shared" si="5"/>
        <v>19</v>
      </c>
      <c r="B351" s="3" t="s">
        <v>753</v>
      </c>
      <c r="C351" s="3" t="s">
        <v>282</v>
      </c>
      <c r="D351" s="3">
        <v>4</v>
      </c>
      <c r="E351" s="3" t="s">
        <v>22</v>
      </c>
      <c r="F351" s="3" t="s">
        <v>17</v>
      </c>
      <c r="G351" s="40" t="s">
        <v>372</v>
      </c>
      <c r="H351" s="3" t="s">
        <v>21</v>
      </c>
      <c r="I351" s="4">
        <v>12</v>
      </c>
      <c r="J351" s="4">
        <v>12</v>
      </c>
      <c r="K351" s="4">
        <v>935</v>
      </c>
      <c r="L351" s="7">
        <v>11220</v>
      </c>
      <c r="M351" s="7">
        <v>11220</v>
      </c>
      <c r="N351" s="6">
        <v>1</v>
      </c>
      <c r="O351" s="2"/>
      <c r="P351" s="2"/>
      <c r="Q351" s="2"/>
      <c r="R351" s="192"/>
    </row>
    <row r="352" spans="1:18" ht="26.4">
      <c r="A352" s="28" t="str">
        <f t="shared" si="5"/>
        <v>19</v>
      </c>
      <c r="B352" s="3" t="s">
        <v>754</v>
      </c>
      <c r="C352" s="3" t="s">
        <v>282</v>
      </c>
      <c r="D352" s="3">
        <v>4</v>
      </c>
      <c r="E352" s="3" t="s">
        <v>22</v>
      </c>
      <c r="F352" s="3" t="s">
        <v>17</v>
      </c>
      <c r="G352" s="40" t="s">
        <v>374</v>
      </c>
      <c r="H352" s="3" t="s">
        <v>21</v>
      </c>
      <c r="I352" s="4">
        <v>18</v>
      </c>
      <c r="J352" s="4">
        <v>18</v>
      </c>
      <c r="K352" s="4">
        <v>935</v>
      </c>
      <c r="L352" s="7">
        <v>16830</v>
      </c>
      <c r="M352" s="7">
        <v>16830</v>
      </c>
      <c r="N352" s="6">
        <v>1</v>
      </c>
      <c r="O352" s="2"/>
      <c r="P352" s="2"/>
      <c r="Q352" s="2"/>
      <c r="R352" s="192"/>
    </row>
    <row r="353" spans="1:18" ht="39.6">
      <c r="A353" s="28" t="str">
        <f t="shared" si="5"/>
        <v>23</v>
      </c>
      <c r="B353" s="3" t="s">
        <v>755</v>
      </c>
      <c r="C353" s="3" t="s">
        <v>251</v>
      </c>
      <c r="D353" s="3">
        <v>4</v>
      </c>
      <c r="E353" s="3" t="s">
        <v>22</v>
      </c>
      <c r="F353" s="3" t="s">
        <v>17</v>
      </c>
      <c r="G353" s="40" t="s">
        <v>321</v>
      </c>
      <c r="H353" s="3" t="s">
        <v>21</v>
      </c>
      <c r="I353" s="4">
        <v>11</v>
      </c>
      <c r="J353" s="4">
        <v>11</v>
      </c>
      <c r="K353" s="4">
        <v>935</v>
      </c>
      <c r="L353" s="7">
        <v>10285</v>
      </c>
      <c r="M353" s="7">
        <v>10285</v>
      </c>
      <c r="N353" s="6">
        <v>1</v>
      </c>
      <c r="O353" s="2"/>
      <c r="P353" s="2"/>
      <c r="Q353" s="2"/>
      <c r="R353" s="192"/>
    </row>
    <row r="354" spans="1:18" ht="26.4">
      <c r="A354" s="28" t="str">
        <f t="shared" si="5"/>
        <v>21</v>
      </c>
      <c r="B354" s="3" t="s">
        <v>756</v>
      </c>
      <c r="C354" s="3" t="s">
        <v>290</v>
      </c>
      <c r="D354" s="3">
        <v>4</v>
      </c>
      <c r="E354" s="3" t="s">
        <v>22</v>
      </c>
      <c r="F354" s="3" t="s">
        <v>17</v>
      </c>
      <c r="G354" s="40" t="s">
        <v>342</v>
      </c>
      <c r="H354" s="3" t="s">
        <v>21</v>
      </c>
      <c r="I354" s="4">
        <v>24</v>
      </c>
      <c r="J354" s="4">
        <v>24</v>
      </c>
      <c r="K354" s="4">
        <v>900</v>
      </c>
      <c r="L354" s="7">
        <v>21600</v>
      </c>
      <c r="M354" s="7">
        <v>21600</v>
      </c>
      <c r="N354" s="6">
        <v>1</v>
      </c>
      <c r="O354" s="2"/>
      <c r="P354" s="2"/>
      <c r="Q354" s="2"/>
      <c r="R354" s="192"/>
    </row>
    <row r="355" spans="1:18" ht="26.4">
      <c r="A355" s="28" t="str">
        <f t="shared" si="5"/>
        <v>21</v>
      </c>
      <c r="B355" s="3" t="s">
        <v>757</v>
      </c>
      <c r="C355" s="3" t="s">
        <v>290</v>
      </c>
      <c r="D355" s="3">
        <v>4</v>
      </c>
      <c r="E355" s="3" t="s">
        <v>22</v>
      </c>
      <c r="F355" s="3" t="s">
        <v>17</v>
      </c>
      <c r="G355" s="40" t="s">
        <v>2845</v>
      </c>
      <c r="H355" s="3" t="s">
        <v>21</v>
      </c>
      <c r="I355" s="4">
        <v>27</v>
      </c>
      <c r="J355" s="4">
        <v>27</v>
      </c>
      <c r="K355" s="4">
        <v>935</v>
      </c>
      <c r="L355" s="7">
        <v>25245</v>
      </c>
      <c r="M355" s="7">
        <v>25245</v>
      </c>
      <c r="N355" s="6">
        <v>1</v>
      </c>
      <c r="O355" s="2"/>
      <c r="P355" s="2"/>
      <c r="Q355" s="2"/>
      <c r="R355" s="192"/>
    </row>
    <row r="356" spans="1:18" ht="26.4">
      <c r="A356" s="28" t="str">
        <f t="shared" si="5"/>
        <v>5</v>
      </c>
      <c r="B356" s="3" t="s">
        <v>758</v>
      </c>
      <c r="C356" s="3" t="s">
        <v>264</v>
      </c>
      <c r="D356" s="3">
        <v>4</v>
      </c>
      <c r="E356" s="3" t="s">
        <v>22</v>
      </c>
      <c r="F356" s="3" t="s">
        <v>17</v>
      </c>
      <c r="G356" s="40" t="s">
        <v>360</v>
      </c>
      <c r="H356" s="3" t="s">
        <v>21</v>
      </c>
      <c r="I356" s="4">
        <v>20</v>
      </c>
      <c r="J356" s="4">
        <v>20</v>
      </c>
      <c r="K356" s="4">
        <v>935</v>
      </c>
      <c r="L356" s="7">
        <v>18700</v>
      </c>
      <c r="M356" s="7">
        <v>18700</v>
      </c>
      <c r="N356" s="6">
        <v>1</v>
      </c>
      <c r="O356" s="2"/>
      <c r="P356" s="2"/>
      <c r="Q356" s="2"/>
      <c r="R356" s="192"/>
    </row>
    <row r="357" spans="1:18" ht="26.4">
      <c r="A357" s="28" t="str">
        <f t="shared" si="5"/>
        <v>5</v>
      </c>
      <c r="B357" s="3" t="s">
        <v>759</v>
      </c>
      <c r="C357" s="3" t="s">
        <v>264</v>
      </c>
      <c r="D357" s="3">
        <v>4</v>
      </c>
      <c r="E357" s="3" t="s">
        <v>22</v>
      </c>
      <c r="F357" s="3" t="s">
        <v>17</v>
      </c>
      <c r="G357" s="40" t="s">
        <v>362</v>
      </c>
      <c r="H357" s="3" t="s">
        <v>21</v>
      </c>
      <c r="I357" s="4">
        <v>12</v>
      </c>
      <c r="J357" s="4">
        <v>12</v>
      </c>
      <c r="K357" s="4">
        <v>935</v>
      </c>
      <c r="L357" s="7">
        <v>11220</v>
      </c>
      <c r="M357" s="7">
        <v>11220</v>
      </c>
      <c r="N357" s="6">
        <v>1</v>
      </c>
      <c r="O357" s="2"/>
      <c r="P357" s="2"/>
      <c r="Q357" s="2"/>
      <c r="R357" s="192"/>
    </row>
    <row r="358" spans="1:18" ht="39.6">
      <c r="A358" s="28" t="str">
        <f t="shared" si="5"/>
        <v>6</v>
      </c>
      <c r="B358" s="3" t="s">
        <v>760</v>
      </c>
      <c r="C358" s="3" t="s">
        <v>301</v>
      </c>
      <c r="D358" s="3">
        <v>4</v>
      </c>
      <c r="E358" s="3" t="s">
        <v>22</v>
      </c>
      <c r="F358" s="3" t="s">
        <v>17</v>
      </c>
      <c r="G358" s="40" t="s">
        <v>345</v>
      </c>
      <c r="H358" s="3" t="s">
        <v>21</v>
      </c>
      <c r="I358" s="4">
        <v>28</v>
      </c>
      <c r="J358" s="4">
        <v>28</v>
      </c>
      <c r="K358" s="4">
        <v>935</v>
      </c>
      <c r="L358" s="7">
        <v>26180</v>
      </c>
      <c r="M358" s="7">
        <v>26180</v>
      </c>
      <c r="N358" s="6">
        <v>1</v>
      </c>
      <c r="O358" s="2"/>
      <c r="P358" s="2"/>
      <c r="Q358" s="2"/>
      <c r="R358" s="192"/>
    </row>
    <row r="359" spans="1:18" ht="39.6">
      <c r="A359" s="28" t="str">
        <f t="shared" si="5"/>
        <v>6</v>
      </c>
      <c r="B359" s="3" t="s">
        <v>761</v>
      </c>
      <c r="C359" s="3" t="s">
        <v>301</v>
      </c>
      <c r="D359" s="3">
        <v>4</v>
      </c>
      <c r="E359" s="3" t="s">
        <v>22</v>
      </c>
      <c r="F359" s="3" t="s">
        <v>17</v>
      </c>
      <c r="G359" s="40" t="s">
        <v>347</v>
      </c>
      <c r="H359" s="3" t="s">
        <v>21</v>
      </c>
      <c r="I359" s="4">
        <v>15</v>
      </c>
      <c r="J359" s="4">
        <v>15</v>
      </c>
      <c r="K359" s="4">
        <v>935</v>
      </c>
      <c r="L359" s="7">
        <v>14025</v>
      </c>
      <c r="M359" s="7">
        <v>14025</v>
      </c>
      <c r="N359" s="6">
        <v>1</v>
      </c>
      <c r="O359" s="2"/>
      <c r="P359" s="2"/>
      <c r="Q359" s="2"/>
      <c r="R359" s="192"/>
    </row>
    <row r="360" spans="1:18" ht="26.4" hidden="1">
      <c r="A360" s="84" t="str">
        <f t="shared" si="5"/>
        <v>16</v>
      </c>
      <c r="B360" s="3" t="s">
        <v>762</v>
      </c>
      <c r="C360" s="3" t="s">
        <v>231</v>
      </c>
      <c r="D360" s="3">
        <v>2</v>
      </c>
      <c r="E360" s="3" t="s">
        <v>22</v>
      </c>
      <c r="F360" s="3" t="s">
        <v>17</v>
      </c>
      <c r="G360" s="40" t="s">
        <v>392</v>
      </c>
      <c r="H360" s="3" t="s">
        <v>18</v>
      </c>
      <c r="I360" s="4">
        <v>41</v>
      </c>
      <c r="J360" s="4">
        <v>41</v>
      </c>
      <c r="K360" s="4">
        <v>450</v>
      </c>
      <c r="L360" s="7">
        <v>18450</v>
      </c>
      <c r="M360" s="7">
        <v>18450</v>
      </c>
      <c r="N360" s="6">
        <v>1</v>
      </c>
      <c r="O360" s="2"/>
      <c r="P360" s="2"/>
      <c r="Q360" s="2"/>
      <c r="R360" s="192"/>
    </row>
    <row r="361" spans="1:18" ht="39.6" hidden="1">
      <c r="A361" s="84" t="str">
        <f t="shared" si="5"/>
        <v>17</v>
      </c>
      <c r="B361" s="3" t="s">
        <v>763</v>
      </c>
      <c r="C361" s="3" t="s">
        <v>306</v>
      </c>
      <c r="D361" s="3">
        <v>2</v>
      </c>
      <c r="E361" s="3" t="s">
        <v>22</v>
      </c>
      <c r="F361" s="3" t="s">
        <v>17</v>
      </c>
      <c r="G361" s="40" t="s">
        <v>384</v>
      </c>
      <c r="H361" s="3" t="s">
        <v>18</v>
      </c>
      <c r="I361" s="4">
        <v>37</v>
      </c>
      <c r="J361" s="4">
        <v>37</v>
      </c>
      <c r="K361" s="4">
        <v>450</v>
      </c>
      <c r="L361" s="7">
        <v>16650</v>
      </c>
      <c r="M361" s="7">
        <v>16650</v>
      </c>
      <c r="N361" s="6">
        <v>1</v>
      </c>
      <c r="O361" s="2"/>
      <c r="P361" s="2"/>
      <c r="Q361" s="2"/>
      <c r="R361" s="192"/>
    </row>
    <row r="362" spans="1:18" ht="26.4" hidden="1">
      <c r="A362" s="84" t="str">
        <f t="shared" si="5"/>
        <v>18</v>
      </c>
      <c r="B362" s="3" t="s">
        <v>764</v>
      </c>
      <c r="C362" s="3" t="s">
        <v>234</v>
      </c>
      <c r="D362" s="3">
        <v>2</v>
      </c>
      <c r="E362" s="3" t="s">
        <v>22</v>
      </c>
      <c r="F362" s="3" t="s">
        <v>17</v>
      </c>
      <c r="G362" s="40" t="s">
        <v>410</v>
      </c>
      <c r="H362" s="3" t="s">
        <v>18</v>
      </c>
      <c r="I362" s="4">
        <v>44</v>
      </c>
      <c r="J362" s="4">
        <v>44</v>
      </c>
      <c r="K362" s="4">
        <v>444</v>
      </c>
      <c r="L362" s="7">
        <v>19536</v>
      </c>
      <c r="M362" s="7">
        <v>19536</v>
      </c>
      <c r="N362" s="6">
        <v>1</v>
      </c>
      <c r="O362" s="2"/>
      <c r="P362" s="2"/>
      <c r="Q362" s="2"/>
      <c r="R362" s="192"/>
    </row>
    <row r="363" spans="1:18" ht="39.6" hidden="1">
      <c r="A363" s="84" t="str">
        <f t="shared" si="5"/>
        <v>15</v>
      </c>
      <c r="B363" s="3" t="s">
        <v>765</v>
      </c>
      <c r="C363" s="3" t="s">
        <v>256</v>
      </c>
      <c r="D363" s="3">
        <v>2</v>
      </c>
      <c r="E363" s="3" t="s">
        <v>22</v>
      </c>
      <c r="F363" s="3" t="s">
        <v>17</v>
      </c>
      <c r="G363" s="40" t="s">
        <v>430</v>
      </c>
      <c r="H363" s="3" t="s">
        <v>18</v>
      </c>
      <c r="I363" s="4">
        <v>30</v>
      </c>
      <c r="J363" s="4">
        <v>30</v>
      </c>
      <c r="K363" s="4">
        <v>450</v>
      </c>
      <c r="L363" s="7">
        <v>13500</v>
      </c>
      <c r="M363" s="7">
        <v>13500</v>
      </c>
      <c r="N363" s="6">
        <v>1</v>
      </c>
      <c r="O363" s="2"/>
      <c r="P363" s="2"/>
      <c r="Q363" s="2"/>
      <c r="R363" s="192"/>
    </row>
    <row r="364" spans="1:18" ht="39.6" hidden="1">
      <c r="A364" s="84" t="str">
        <f t="shared" si="5"/>
        <v>15</v>
      </c>
      <c r="B364" s="3" t="s">
        <v>766</v>
      </c>
      <c r="C364" s="3" t="s">
        <v>256</v>
      </c>
      <c r="D364" s="3">
        <v>2</v>
      </c>
      <c r="E364" s="3" t="s">
        <v>22</v>
      </c>
      <c r="F364" s="3" t="s">
        <v>17</v>
      </c>
      <c r="G364" s="40" t="s">
        <v>432</v>
      </c>
      <c r="H364" s="3" t="s">
        <v>18</v>
      </c>
      <c r="I364" s="4">
        <v>30</v>
      </c>
      <c r="J364" s="4">
        <v>30</v>
      </c>
      <c r="K364" s="4">
        <v>450</v>
      </c>
      <c r="L364" s="7">
        <v>13500</v>
      </c>
      <c r="M364" s="7">
        <v>13500</v>
      </c>
      <c r="N364" s="6">
        <v>1</v>
      </c>
      <c r="O364" s="2"/>
      <c r="P364" s="2"/>
      <c r="Q364" s="2"/>
      <c r="R364" s="192"/>
    </row>
    <row r="365" spans="1:18" ht="39.6" hidden="1">
      <c r="A365" s="84" t="str">
        <f t="shared" si="5"/>
        <v>23</v>
      </c>
      <c r="B365" s="3" t="s">
        <v>767</v>
      </c>
      <c r="C365" s="3" t="s">
        <v>251</v>
      </c>
      <c r="D365" s="3">
        <v>2</v>
      </c>
      <c r="E365" s="3" t="s">
        <v>22</v>
      </c>
      <c r="F365" s="3" t="s">
        <v>17</v>
      </c>
      <c r="G365" s="40" t="s">
        <v>412</v>
      </c>
      <c r="H365" s="3" t="s">
        <v>18</v>
      </c>
      <c r="I365" s="4">
        <v>39</v>
      </c>
      <c r="J365" s="4">
        <v>39</v>
      </c>
      <c r="K365" s="4">
        <v>450</v>
      </c>
      <c r="L365" s="7">
        <v>17550</v>
      </c>
      <c r="M365" s="7">
        <v>17550</v>
      </c>
      <c r="N365" s="6">
        <v>1</v>
      </c>
      <c r="O365" s="2"/>
      <c r="P365" s="2"/>
      <c r="Q365" s="2"/>
      <c r="R365" s="192"/>
    </row>
    <row r="366" spans="1:18" ht="26.4" hidden="1">
      <c r="A366" s="84" t="str">
        <f t="shared" si="5"/>
        <v>20</v>
      </c>
      <c r="B366" s="3" t="s">
        <v>768</v>
      </c>
      <c r="C366" s="3" t="s">
        <v>323</v>
      </c>
      <c r="D366" s="3">
        <v>2</v>
      </c>
      <c r="E366" s="3" t="s">
        <v>22</v>
      </c>
      <c r="F366" s="3" t="s">
        <v>17</v>
      </c>
      <c r="G366" s="40" t="s">
        <v>382</v>
      </c>
      <c r="H366" s="3" t="s">
        <v>18</v>
      </c>
      <c r="I366" s="4">
        <v>43</v>
      </c>
      <c r="J366" s="4">
        <v>43</v>
      </c>
      <c r="K366" s="4">
        <v>450</v>
      </c>
      <c r="L366" s="7">
        <v>19350</v>
      </c>
      <c r="M366" s="7">
        <v>19350</v>
      </c>
      <c r="N366" s="6">
        <v>1</v>
      </c>
      <c r="O366" s="2"/>
      <c r="P366" s="2"/>
      <c r="Q366" s="2"/>
      <c r="R366" s="192"/>
    </row>
    <row r="367" spans="1:18" ht="26.4" hidden="1">
      <c r="A367" s="84" t="str">
        <f t="shared" si="5"/>
        <v>9</v>
      </c>
      <c r="B367" s="3" t="s">
        <v>769</v>
      </c>
      <c r="C367" s="3" t="s">
        <v>240</v>
      </c>
      <c r="D367" s="3">
        <v>2</v>
      </c>
      <c r="E367" s="3" t="s">
        <v>22</v>
      </c>
      <c r="F367" s="3" t="s">
        <v>17</v>
      </c>
      <c r="G367" s="40" t="s">
        <v>380</v>
      </c>
      <c r="H367" s="3" t="s">
        <v>18</v>
      </c>
      <c r="I367" s="4">
        <v>39</v>
      </c>
      <c r="J367" s="4">
        <v>39</v>
      </c>
      <c r="K367" s="4">
        <v>449.9</v>
      </c>
      <c r="L367" s="7">
        <v>17511</v>
      </c>
      <c r="M367" s="7">
        <v>17546.099999999999</v>
      </c>
      <c r="N367" s="6">
        <v>1</v>
      </c>
      <c r="O367" s="2"/>
      <c r="P367" s="2"/>
      <c r="Q367" s="2"/>
      <c r="R367" s="192"/>
    </row>
    <row r="368" spans="1:18" ht="26.4" hidden="1">
      <c r="A368" s="84" t="str">
        <f t="shared" si="5"/>
        <v>8</v>
      </c>
      <c r="B368" s="3" t="s">
        <v>770</v>
      </c>
      <c r="C368" s="3" t="s">
        <v>261</v>
      </c>
      <c r="D368" s="3">
        <v>2</v>
      </c>
      <c r="E368" s="3" t="s">
        <v>22</v>
      </c>
      <c r="F368" s="3" t="s">
        <v>17</v>
      </c>
      <c r="G368" s="40" t="s">
        <v>394</v>
      </c>
      <c r="H368" s="3" t="s">
        <v>18</v>
      </c>
      <c r="I368" s="4">
        <v>30</v>
      </c>
      <c r="J368" s="4">
        <v>30</v>
      </c>
      <c r="K368" s="4">
        <v>450</v>
      </c>
      <c r="L368" s="7">
        <v>13500</v>
      </c>
      <c r="M368" s="7">
        <v>13500</v>
      </c>
      <c r="N368" s="6">
        <v>1</v>
      </c>
      <c r="O368" s="2"/>
      <c r="P368" s="2"/>
      <c r="Q368" s="2"/>
      <c r="R368" s="192"/>
    </row>
    <row r="369" spans="1:18" ht="26.4" hidden="1">
      <c r="A369" s="84" t="str">
        <f t="shared" si="5"/>
        <v>8</v>
      </c>
      <c r="B369" s="3" t="s">
        <v>771</v>
      </c>
      <c r="C369" s="3" t="s">
        <v>261</v>
      </c>
      <c r="D369" s="3">
        <v>2</v>
      </c>
      <c r="E369" s="3" t="s">
        <v>22</v>
      </c>
      <c r="F369" s="3" t="s">
        <v>17</v>
      </c>
      <c r="G369" s="40" t="s">
        <v>396</v>
      </c>
      <c r="H369" s="3" t="s">
        <v>18</v>
      </c>
      <c r="I369" s="4">
        <v>35</v>
      </c>
      <c r="J369" s="4">
        <v>35</v>
      </c>
      <c r="K369" s="4">
        <v>450</v>
      </c>
      <c r="L369" s="7">
        <v>15750</v>
      </c>
      <c r="M369" s="7">
        <v>15750</v>
      </c>
      <c r="N369" s="6">
        <v>1</v>
      </c>
      <c r="O369" s="2"/>
      <c r="P369" s="2"/>
      <c r="Q369" s="2"/>
      <c r="R369" s="192"/>
    </row>
    <row r="370" spans="1:18" ht="26.4" hidden="1">
      <c r="A370" s="84" t="str">
        <f t="shared" si="5"/>
        <v>4</v>
      </c>
      <c r="B370" s="3" t="s">
        <v>772</v>
      </c>
      <c r="C370" s="3" t="s">
        <v>237</v>
      </c>
      <c r="D370" s="3">
        <v>2</v>
      </c>
      <c r="E370" s="3" t="s">
        <v>22</v>
      </c>
      <c r="F370" s="3" t="s">
        <v>17</v>
      </c>
      <c r="G370" s="40" t="s">
        <v>402</v>
      </c>
      <c r="H370" s="3" t="s">
        <v>18</v>
      </c>
      <c r="I370" s="4">
        <v>30</v>
      </c>
      <c r="J370" s="4">
        <v>30</v>
      </c>
      <c r="K370" s="4">
        <v>450</v>
      </c>
      <c r="L370" s="7">
        <v>13500</v>
      </c>
      <c r="M370" s="7">
        <v>13500</v>
      </c>
      <c r="N370" s="6">
        <v>1</v>
      </c>
      <c r="O370" s="2"/>
      <c r="P370" s="2"/>
      <c r="Q370" s="2"/>
      <c r="R370" s="192"/>
    </row>
    <row r="371" spans="1:18" ht="26.4" hidden="1">
      <c r="A371" s="84" t="str">
        <f t="shared" si="5"/>
        <v>4</v>
      </c>
      <c r="B371" s="3" t="s">
        <v>773</v>
      </c>
      <c r="C371" s="3" t="s">
        <v>237</v>
      </c>
      <c r="D371" s="3">
        <v>2</v>
      </c>
      <c r="E371" s="3" t="s">
        <v>22</v>
      </c>
      <c r="F371" s="3" t="s">
        <v>17</v>
      </c>
      <c r="G371" s="40" t="s">
        <v>404</v>
      </c>
      <c r="H371" s="3" t="s">
        <v>18</v>
      </c>
      <c r="I371" s="4">
        <v>30</v>
      </c>
      <c r="J371" s="4">
        <v>30</v>
      </c>
      <c r="K371" s="4">
        <v>450</v>
      </c>
      <c r="L371" s="7">
        <v>13500</v>
      </c>
      <c r="M371" s="7">
        <v>13500</v>
      </c>
      <c r="N371" s="6">
        <v>1</v>
      </c>
      <c r="O371" s="2"/>
      <c r="P371" s="2"/>
      <c r="Q371" s="2"/>
      <c r="R371" s="192"/>
    </row>
    <row r="372" spans="1:18" ht="26.4" hidden="1">
      <c r="A372" s="84" t="str">
        <f t="shared" si="5"/>
        <v>13</v>
      </c>
      <c r="B372" s="3" t="s">
        <v>774</v>
      </c>
      <c r="C372" s="3" t="s">
        <v>248</v>
      </c>
      <c r="D372" s="3">
        <v>2</v>
      </c>
      <c r="E372" s="3" t="s">
        <v>22</v>
      </c>
      <c r="F372" s="3" t="s">
        <v>17</v>
      </c>
      <c r="G372" s="40" t="s">
        <v>390</v>
      </c>
      <c r="H372" s="3" t="s">
        <v>18</v>
      </c>
      <c r="I372" s="4">
        <v>39</v>
      </c>
      <c r="J372" s="4">
        <v>39</v>
      </c>
      <c r="K372" s="4">
        <v>450</v>
      </c>
      <c r="L372" s="7">
        <v>17550</v>
      </c>
      <c r="M372" s="7">
        <v>17550</v>
      </c>
      <c r="N372" s="6">
        <v>1</v>
      </c>
      <c r="O372" s="2"/>
      <c r="P372" s="2"/>
      <c r="Q372" s="2"/>
      <c r="R372" s="192"/>
    </row>
    <row r="373" spans="1:18" ht="26.4" hidden="1">
      <c r="A373" s="84" t="str">
        <f t="shared" si="5"/>
        <v>1</v>
      </c>
      <c r="B373" s="3" t="s">
        <v>775</v>
      </c>
      <c r="C373" s="3" t="s">
        <v>272</v>
      </c>
      <c r="D373" s="3">
        <v>2</v>
      </c>
      <c r="E373" s="3" t="s">
        <v>22</v>
      </c>
      <c r="F373" s="3" t="s">
        <v>17</v>
      </c>
      <c r="G373" s="40" t="s">
        <v>400</v>
      </c>
      <c r="H373" s="3" t="s">
        <v>18</v>
      </c>
      <c r="I373" s="4">
        <v>40</v>
      </c>
      <c r="J373" s="4">
        <v>40</v>
      </c>
      <c r="K373" s="4">
        <v>450</v>
      </c>
      <c r="L373" s="7">
        <v>18000</v>
      </c>
      <c r="M373" s="7">
        <v>18000</v>
      </c>
      <c r="N373" s="6">
        <v>1</v>
      </c>
      <c r="O373" s="2"/>
      <c r="P373" s="2"/>
      <c r="Q373" s="2"/>
      <c r="R373" s="192"/>
    </row>
    <row r="374" spans="1:18" ht="26.4" hidden="1">
      <c r="A374" s="84" t="str">
        <f t="shared" si="5"/>
        <v>21</v>
      </c>
      <c r="B374" s="3" t="s">
        <v>776</v>
      </c>
      <c r="C374" s="3" t="s">
        <v>290</v>
      </c>
      <c r="D374" s="3">
        <v>2</v>
      </c>
      <c r="E374" s="3" t="s">
        <v>22</v>
      </c>
      <c r="F374" s="3" t="s">
        <v>17</v>
      </c>
      <c r="G374" s="40" t="s">
        <v>406</v>
      </c>
      <c r="H374" s="3" t="s">
        <v>18</v>
      </c>
      <c r="I374" s="4">
        <v>40</v>
      </c>
      <c r="J374" s="4">
        <v>40</v>
      </c>
      <c r="K374" s="4">
        <v>450</v>
      </c>
      <c r="L374" s="7">
        <v>18000</v>
      </c>
      <c r="M374" s="7">
        <v>18000</v>
      </c>
      <c r="N374" s="6">
        <v>1</v>
      </c>
      <c r="O374" s="2"/>
      <c r="P374" s="2"/>
      <c r="Q374" s="2"/>
      <c r="R374" s="192"/>
    </row>
    <row r="375" spans="1:18" ht="39.6" hidden="1">
      <c r="A375" s="84" t="str">
        <f t="shared" si="5"/>
        <v>6</v>
      </c>
      <c r="B375" s="3" t="s">
        <v>777</v>
      </c>
      <c r="C375" s="3" t="s">
        <v>301</v>
      </c>
      <c r="D375" s="3">
        <v>2</v>
      </c>
      <c r="E375" s="3" t="s">
        <v>22</v>
      </c>
      <c r="F375" s="3" t="s">
        <v>17</v>
      </c>
      <c r="G375" s="40" t="s">
        <v>398</v>
      </c>
      <c r="H375" s="3" t="s">
        <v>18</v>
      </c>
      <c r="I375" s="4">
        <v>38</v>
      </c>
      <c r="J375" s="4">
        <v>38</v>
      </c>
      <c r="K375" s="4">
        <v>450</v>
      </c>
      <c r="L375" s="7">
        <v>17100</v>
      </c>
      <c r="M375" s="7">
        <v>17100</v>
      </c>
      <c r="N375" s="6">
        <v>1</v>
      </c>
      <c r="O375" s="2"/>
      <c r="P375" s="2"/>
      <c r="Q375" s="2"/>
      <c r="R375" s="192"/>
    </row>
    <row r="376" spans="1:18" ht="39.6" hidden="1">
      <c r="A376" s="84" t="str">
        <f t="shared" si="5"/>
        <v>14</v>
      </c>
      <c r="B376" s="3" t="s">
        <v>778</v>
      </c>
      <c r="C376" s="3" t="s">
        <v>267</v>
      </c>
      <c r="D376" s="3">
        <v>2</v>
      </c>
      <c r="E376" s="3" t="s">
        <v>22</v>
      </c>
      <c r="F376" s="3" t="s">
        <v>17</v>
      </c>
      <c r="G376" s="40" t="s">
        <v>434</v>
      </c>
      <c r="H376" s="3" t="s">
        <v>18</v>
      </c>
      <c r="I376" s="4">
        <v>39</v>
      </c>
      <c r="J376" s="4">
        <v>39</v>
      </c>
      <c r="K376" s="4">
        <v>450</v>
      </c>
      <c r="L376" s="7">
        <v>17550</v>
      </c>
      <c r="M376" s="7">
        <v>17550</v>
      </c>
      <c r="N376" s="6">
        <v>1</v>
      </c>
      <c r="O376" s="2"/>
      <c r="P376" s="2"/>
      <c r="Q376" s="2"/>
      <c r="R376" s="192"/>
    </row>
    <row r="377" spans="1:18" ht="26.4" hidden="1">
      <c r="A377" s="84" t="str">
        <f t="shared" si="5"/>
        <v>11</v>
      </c>
      <c r="B377" s="3" t="s">
        <v>779</v>
      </c>
      <c r="C377" s="3" t="s">
        <v>228</v>
      </c>
      <c r="D377" s="3">
        <v>2</v>
      </c>
      <c r="E377" s="3" t="s">
        <v>22</v>
      </c>
      <c r="F377" s="3" t="s">
        <v>17</v>
      </c>
      <c r="G377" s="40" t="s">
        <v>408</v>
      </c>
      <c r="H377" s="3" t="s">
        <v>18</v>
      </c>
      <c r="I377" s="4">
        <v>48</v>
      </c>
      <c r="J377" s="4">
        <v>48</v>
      </c>
      <c r="K377" s="4">
        <v>450</v>
      </c>
      <c r="L377" s="7">
        <v>21600</v>
      </c>
      <c r="M377" s="7">
        <v>21600</v>
      </c>
      <c r="N377" s="6">
        <v>1</v>
      </c>
      <c r="O377" s="2"/>
      <c r="P377" s="2"/>
      <c r="Q377" s="2"/>
      <c r="R377" s="192"/>
    </row>
    <row r="378" spans="1:18" ht="26.4" hidden="1">
      <c r="A378" s="84" t="str">
        <f t="shared" si="5"/>
        <v>22</v>
      </c>
      <c r="B378" s="3" t="s">
        <v>780</v>
      </c>
      <c r="C378" s="3" t="s">
        <v>259</v>
      </c>
      <c r="D378" s="3">
        <v>2</v>
      </c>
      <c r="E378" s="3" t="s">
        <v>22</v>
      </c>
      <c r="F378" s="3" t="s">
        <v>17</v>
      </c>
      <c r="G378" s="40" t="s">
        <v>2849</v>
      </c>
      <c r="H378" s="3" t="s">
        <v>18</v>
      </c>
      <c r="I378" s="4">
        <v>46</v>
      </c>
      <c r="J378" s="4">
        <v>46</v>
      </c>
      <c r="K378" s="4">
        <v>450</v>
      </c>
      <c r="L378" s="7">
        <v>20700</v>
      </c>
      <c r="M378" s="7">
        <v>20700</v>
      </c>
      <c r="N378" s="6">
        <v>1</v>
      </c>
      <c r="O378" s="2"/>
      <c r="P378" s="2"/>
      <c r="Q378" s="2"/>
      <c r="R378" s="192"/>
    </row>
    <row r="379" spans="1:18" ht="26.4" hidden="1">
      <c r="A379" s="84" t="str">
        <f t="shared" si="5"/>
        <v>22</v>
      </c>
      <c r="B379" s="3" t="s">
        <v>781</v>
      </c>
      <c r="C379" s="3" t="s">
        <v>259</v>
      </c>
      <c r="D379" s="3">
        <v>2</v>
      </c>
      <c r="E379" s="3" t="s">
        <v>22</v>
      </c>
      <c r="F379" s="3" t="s">
        <v>17</v>
      </c>
      <c r="G379" s="40" t="s">
        <v>2850</v>
      </c>
      <c r="H379" s="3" t="s">
        <v>18</v>
      </c>
      <c r="I379" s="4">
        <v>43</v>
      </c>
      <c r="J379" s="4">
        <v>43</v>
      </c>
      <c r="K379" s="4">
        <v>450</v>
      </c>
      <c r="L379" s="7">
        <v>19350</v>
      </c>
      <c r="M379" s="7">
        <v>19350</v>
      </c>
      <c r="N379" s="6">
        <v>1</v>
      </c>
      <c r="O379" s="2"/>
      <c r="P379" s="2"/>
      <c r="Q379" s="2"/>
      <c r="R379" s="192"/>
    </row>
    <row r="380" spans="1:18" ht="26.4" hidden="1">
      <c r="A380" s="84" t="str">
        <f t="shared" si="5"/>
        <v>12</v>
      </c>
      <c r="B380" s="3" t="s">
        <v>782</v>
      </c>
      <c r="C380" s="3" t="s">
        <v>279</v>
      </c>
      <c r="D380" s="3">
        <v>2</v>
      </c>
      <c r="E380" s="3" t="s">
        <v>22</v>
      </c>
      <c r="F380" s="3" t="s">
        <v>17</v>
      </c>
      <c r="G380" s="40" t="s">
        <v>420</v>
      </c>
      <c r="H380" s="3" t="s">
        <v>18</v>
      </c>
      <c r="I380" s="4">
        <v>38</v>
      </c>
      <c r="J380" s="4">
        <v>38</v>
      </c>
      <c r="K380" s="4">
        <v>450</v>
      </c>
      <c r="L380" s="7">
        <v>17100</v>
      </c>
      <c r="M380" s="7">
        <v>17100</v>
      </c>
      <c r="N380" s="6">
        <v>1</v>
      </c>
      <c r="O380" s="2"/>
      <c r="P380" s="2"/>
      <c r="Q380" s="2"/>
      <c r="R380" s="192"/>
    </row>
    <row r="381" spans="1:18" ht="26.4" hidden="1">
      <c r="A381" s="84" t="str">
        <f t="shared" si="5"/>
        <v>5</v>
      </c>
      <c r="B381" s="3" t="s">
        <v>783</v>
      </c>
      <c r="C381" s="3" t="s">
        <v>264</v>
      </c>
      <c r="D381" s="3">
        <v>2</v>
      </c>
      <c r="E381" s="3" t="s">
        <v>22</v>
      </c>
      <c r="F381" s="3" t="s">
        <v>17</v>
      </c>
      <c r="G381" s="40" t="s">
        <v>426</v>
      </c>
      <c r="H381" s="3" t="s">
        <v>18</v>
      </c>
      <c r="I381" s="4">
        <v>23</v>
      </c>
      <c r="J381" s="4">
        <v>23</v>
      </c>
      <c r="K381" s="4">
        <v>450</v>
      </c>
      <c r="L381" s="7">
        <v>10350</v>
      </c>
      <c r="M381" s="7">
        <v>10350</v>
      </c>
      <c r="N381" s="6">
        <v>1</v>
      </c>
      <c r="O381" s="2"/>
      <c r="P381" s="2"/>
      <c r="Q381" s="2"/>
      <c r="R381" s="192"/>
    </row>
    <row r="382" spans="1:18" ht="26.4" hidden="1">
      <c r="A382" s="84" t="str">
        <f t="shared" si="5"/>
        <v>5</v>
      </c>
      <c r="B382" s="3" t="s">
        <v>784</v>
      </c>
      <c r="C382" s="3" t="s">
        <v>264</v>
      </c>
      <c r="D382" s="3">
        <v>2</v>
      </c>
      <c r="E382" s="3" t="s">
        <v>22</v>
      </c>
      <c r="F382" s="3" t="s">
        <v>17</v>
      </c>
      <c r="G382" s="40" t="s">
        <v>428</v>
      </c>
      <c r="H382" s="3" t="s">
        <v>18</v>
      </c>
      <c r="I382" s="4">
        <v>27</v>
      </c>
      <c r="J382" s="4">
        <v>27</v>
      </c>
      <c r="K382" s="4">
        <v>450</v>
      </c>
      <c r="L382" s="7">
        <v>12150</v>
      </c>
      <c r="M382" s="7">
        <v>12150</v>
      </c>
      <c r="N382" s="6">
        <v>1</v>
      </c>
      <c r="O382" s="2"/>
      <c r="P382" s="2"/>
      <c r="Q382" s="2"/>
      <c r="R382" s="192"/>
    </row>
    <row r="383" spans="1:18" ht="26.4" hidden="1">
      <c r="A383" s="84" t="str">
        <f t="shared" si="5"/>
        <v>7</v>
      </c>
      <c r="B383" s="3" t="s">
        <v>785</v>
      </c>
      <c r="C383" s="3" t="s">
        <v>293</v>
      </c>
      <c r="D383" s="3">
        <v>2</v>
      </c>
      <c r="E383" s="3" t="s">
        <v>22</v>
      </c>
      <c r="F383" s="3" t="s">
        <v>17</v>
      </c>
      <c r="G383" s="40" t="s">
        <v>416</v>
      </c>
      <c r="H383" s="3" t="s">
        <v>18</v>
      </c>
      <c r="I383" s="4">
        <v>43</v>
      </c>
      <c r="J383" s="4">
        <v>43</v>
      </c>
      <c r="K383" s="4">
        <v>449.99</v>
      </c>
      <c r="L383" s="7">
        <v>19307</v>
      </c>
      <c r="M383" s="7">
        <v>19349.57</v>
      </c>
      <c r="N383" s="6">
        <v>1</v>
      </c>
      <c r="O383" s="2"/>
      <c r="P383" s="2"/>
      <c r="Q383" s="2"/>
      <c r="R383" s="192"/>
    </row>
    <row r="384" spans="1:18" ht="26.4" hidden="1">
      <c r="A384" s="84" t="str">
        <f t="shared" si="5"/>
        <v>2</v>
      </c>
      <c r="B384" s="3" t="s">
        <v>786</v>
      </c>
      <c r="C384" s="3" t="s">
        <v>285</v>
      </c>
      <c r="D384" s="3">
        <v>2</v>
      </c>
      <c r="E384" s="3" t="s">
        <v>22</v>
      </c>
      <c r="F384" s="3" t="s">
        <v>17</v>
      </c>
      <c r="G384" s="40" t="s">
        <v>418</v>
      </c>
      <c r="H384" s="3" t="s">
        <v>18</v>
      </c>
      <c r="I384" s="4">
        <v>39</v>
      </c>
      <c r="J384" s="4">
        <v>39</v>
      </c>
      <c r="K384" s="4">
        <v>450</v>
      </c>
      <c r="L384" s="7">
        <v>17550</v>
      </c>
      <c r="M384" s="7">
        <v>17550</v>
      </c>
      <c r="N384" s="6">
        <v>1</v>
      </c>
      <c r="O384" s="2"/>
      <c r="P384" s="2"/>
      <c r="Q384" s="2"/>
      <c r="R384" s="192"/>
    </row>
    <row r="385" spans="1:18" ht="26.4" hidden="1">
      <c r="A385" s="84" t="str">
        <f t="shared" si="5"/>
        <v>10</v>
      </c>
      <c r="B385" s="3" t="s">
        <v>787</v>
      </c>
      <c r="C385" s="3" t="s">
        <v>298</v>
      </c>
      <c r="D385" s="3">
        <v>2</v>
      </c>
      <c r="E385" s="3" t="s">
        <v>22</v>
      </c>
      <c r="F385" s="3" t="s">
        <v>17</v>
      </c>
      <c r="G385" s="40" t="s">
        <v>386</v>
      </c>
      <c r="H385" s="3" t="s">
        <v>18</v>
      </c>
      <c r="I385" s="4">
        <v>36</v>
      </c>
      <c r="J385" s="4">
        <v>36</v>
      </c>
      <c r="K385" s="4">
        <v>450</v>
      </c>
      <c r="L385" s="7">
        <v>16200</v>
      </c>
      <c r="M385" s="7">
        <v>16200</v>
      </c>
      <c r="N385" s="6">
        <v>1</v>
      </c>
      <c r="O385" s="2"/>
      <c r="P385" s="2"/>
      <c r="Q385" s="2"/>
      <c r="R385" s="192"/>
    </row>
    <row r="386" spans="1:18" ht="26.4" hidden="1">
      <c r="A386" s="84" t="str">
        <f t="shared" si="5"/>
        <v>10</v>
      </c>
      <c r="B386" s="3" t="s">
        <v>788</v>
      </c>
      <c r="C386" s="3" t="s">
        <v>298</v>
      </c>
      <c r="D386" s="3">
        <v>2</v>
      </c>
      <c r="E386" s="3" t="s">
        <v>22</v>
      </c>
      <c r="F386" s="3" t="s">
        <v>17</v>
      </c>
      <c r="G386" s="40" t="s">
        <v>388</v>
      </c>
      <c r="H386" s="3" t="s">
        <v>18</v>
      </c>
      <c r="I386" s="4">
        <v>39</v>
      </c>
      <c r="J386" s="4">
        <v>39</v>
      </c>
      <c r="K386" s="4">
        <v>450</v>
      </c>
      <c r="L386" s="7">
        <v>17550</v>
      </c>
      <c r="M386" s="7">
        <v>17550</v>
      </c>
      <c r="N386" s="6">
        <v>1</v>
      </c>
      <c r="O386" s="2"/>
      <c r="P386" s="2"/>
      <c r="Q386" s="2"/>
      <c r="R386" s="192"/>
    </row>
    <row r="387" spans="1:18" ht="26.4" hidden="1">
      <c r="A387" s="84" t="str">
        <f t="shared" si="5"/>
        <v>19</v>
      </c>
      <c r="B387" s="3" t="s">
        <v>789</v>
      </c>
      <c r="C387" s="3" t="s">
        <v>282</v>
      </c>
      <c r="D387" s="3">
        <v>2</v>
      </c>
      <c r="E387" s="3" t="s">
        <v>22</v>
      </c>
      <c r="F387" s="3" t="s">
        <v>17</v>
      </c>
      <c r="G387" s="40" t="s">
        <v>422</v>
      </c>
      <c r="H387" s="3" t="s">
        <v>18</v>
      </c>
      <c r="I387" s="4">
        <v>38</v>
      </c>
      <c r="J387" s="4">
        <v>38</v>
      </c>
      <c r="K387" s="4">
        <v>450</v>
      </c>
      <c r="L387" s="7">
        <v>17100</v>
      </c>
      <c r="M387" s="7">
        <v>17100</v>
      </c>
      <c r="N387" s="6">
        <v>1</v>
      </c>
      <c r="O387" s="2"/>
      <c r="P387" s="2"/>
      <c r="Q387" s="2"/>
      <c r="R387" s="192"/>
    </row>
    <row r="388" spans="1:18" ht="26.4" hidden="1">
      <c r="A388" s="84" t="str">
        <f t="shared" si="5"/>
        <v>19</v>
      </c>
      <c r="B388" s="3" t="s">
        <v>790</v>
      </c>
      <c r="C388" s="3" t="s">
        <v>282</v>
      </c>
      <c r="D388" s="3">
        <v>2</v>
      </c>
      <c r="E388" s="3" t="s">
        <v>22</v>
      </c>
      <c r="F388" s="3" t="s">
        <v>17</v>
      </c>
      <c r="G388" s="40" t="s">
        <v>424</v>
      </c>
      <c r="H388" s="3" t="s">
        <v>18</v>
      </c>
      <c r="I388" s="4">
        <v>50</v>
      </c>
      <c r="J388" s="4">
        <v>50</v>
      </c>
      <c r="K388" s="4">
        <v>450</v>
      </c>
      <c r="L388" s="7">
        <v>22500</v>
      </c>
      <c r="M388" s="7">
        <v>22500</v>
      </c>
      <c r="N388" s="6">
        <v>1</v>
      </c>
      <c r="O388" s="2"/>
      <c r="P388" s="2"/>
      <c r="Q388" s="2"/>
      <c r="R388" s="192"/>
    </row>
    <row r="389" spans="1:18" ht="26.4" hidden="1">
      <c r="A389" s="84" t="str">
        <f t="shared" si="5"/>
        <v>3</v>
      </c>
      <c r="B389" s="3" t="s">
        <v>791</v>
      </c>
      <c r="C389" s="3" t="s">
        <v>245</v>
      </c>
      <c r="D389" s="3">
        <v>2</v>
      </c>
      <c r="E389" s="3" t="s">
        <v>22</v>
      </c>
      <c r="F389" s="3" t="s">
        <v>17</v>
      </c>
      <c r="G389" s="40" t="s">
        <v>436</v>
      </c>
      <c r="H389" s="3" t="s">
        <v>18</v>
      </c>
      <c r="I389" s="4">
        <v>39</v>
      </c>
      <c r="J389" s="4">
        <v>39</v>
      </c>
      <c r="K389" s="4">
        <v>450</v>
      </c>
      <c r="L389" s="7">
        <v>17550</v>
      </c>
      <c r="M389" s="7">
        <v>17550</v>
      </c>
      <c r="N389" s="6">
        <v>1</v>
      </c>
      <c r="O389" s="2"/>
      <c r="P389" s="2"/>
      <c r="Q389" s="2"/>
      <c r="R389" s="192"/>
    </row>
    <row r="390" spans="1:18" ht="26.4" hidden="1">
      <c r="A390" s="28" t="str">
        <f t="shared" si="5"/>
        <v>9</v>
      </c>
      <c r="B390" s="3" t="s">
        <v>792</v>
      </c>
      <c r="C390" s="3" t="s">
        <v>240</v>
      </c>
      <c r="D390" s="3">
        <v>3</v>
      </c>
      <c r="E390" s="3" t="s">
        <v>22</v>
      </c>
      <c r="F390" s="3" t="s">
        <v>17</v>
      </c>
      <c r="G390" s="40" t="s">
        <v>241</v>
      </c>
      <c r="H390" s="3" t="s">
        <v>19</v>
      </c>
      <c r="I390" s="4">
        <v>19</v>
      </c>
      <c r="J390" s="4">
        <v>19</v>
      </c>
      <c r="K390" s="4">
        <v>569.9</v>
      </c>
      <c r="L390" s="7">
        <v>10811</v>
      </c>
      <c r="M390" s="7">
        <v>10828.1</v>
      </c>
      <c r="N390" s="6">
        <v>1</v>
      </c>
      <c r="O390" s="2"/>
      <c r="P390" s="2"/>
      <c r="Q390" s="2"/>
      <c r="R390" s="192"/>
    </row>
    <row r="391" spans="1:18" ht="26.4" hidden="1">
      <c r="A391" s="28" t="str">
        <f t="shared" si="5"/>
        <v>9</v>
      </c>
      <c r="B391" s="3" t="s">
        <v>793</v>
      </c>
      <c r="C391" s="3" t="s">
        <v>240</v>
      </c>
      <c r="D391" s="3">
        <v>3</v>
      </c>
      <c r="E391" s="3" t="s">
        <v>22</v>
      </c>
      <c r="F391" s="3" t="s">
        <v>17</v>
      </c>
      <c r="G391" s="40" t="s">
        <v>243</v>
      </c>
      <c r="H391" s="3" t="s">
        <v>19</v>
      </c>
      <c r="I391" s="4">
        <v>19</v>
      </c>
      <c r="J391" s="4">
        <v>19</v>
      </c>
      <c r="K391" s="4">
        <v>569.9</v>
      </c>
      <c r="L391" s="7">
        <v>10811</v>
      </c>
      <c r="M391" s="7">
        <v>10828.1</v>
      </c>
      <c r="N391" s="6">
        <v>1</v>
      </c>
      <c r="O391" s="2"/>
      <c r="P391" s="2"/>
      <c r="Q391" s="2"/>
      <c r="R391" s="192"/>
    </row>
    <row r="392" spans="1:18" ht="26.4" hidden="1">
      <c r="A392" s="28" t="str">
        <f t="shared" ref="A392:A455" si="6">MID(C392,FIND("(",C392)+1,FIND(")",C392)-1-FIND("(",C392))</f>
        <v>9</v>
      </c>
      <c r="B392" s="3" t="s">
        <v>794</v>
      </c>
      <c r="C392" s="3" t="s">
        <v>240</v>
      </c>
      <c r="D392" s="3">
        <v>3</v>
      </c>
      <c r="E392" s="3" t="s">
        <v>22</v>
      </c>
      <c r="F392" s="3" t="s">
        <v>17</v>
      </c>
      <c r="G392" s="40" t="s">
        <v>570</v>
      </c>
      <c r="H392" s="3" t="s">
        <v>19</v>
      </c>
      <c r="I392" s="4">
        <v>14</v>
      </c>
      <c r="J392" s="4">
        <v>14</v>
      </c>
      <c r="K392" s="4">
        <v>569.9</v>
      </c>
      <c r="L392" s="7">
        <v>7966</v>
      </c>
      <c r="M392" s="7">
        <v>7978.6</v>
      </c>
      <c r="N392" s="6">
        <v>1</v>
      </c>
      <c r="O392" s="2"/>
      <c r="P392" s="2"/>
      <c r="Q392" s="2"/>
      <c r="R392" s="192"/>
    </row>
    <row r="393" spans="1:18" ht="26.4" hidden="1">
      <c r="A393" s="28" t="str">
        <f t="shared" si="6"/>
        <v>20</v>
      </c>
      <c r="B393" s="3" t="s">
        <v>795</v>
      </c>
      <c r="C393" s="3" t="s">
        <v>323</v>
      </c>
      <c r="D393" s="3">
        <v>3</v>
      </c>
      <c r="E393" s="3" t="s">
        <v>22</v>
      </c>
      <c r="F393" s="3" t="s">
        <v>17</v>
      </c>
      <c r="G393" s="40" t="s">
        <v>572</v>
      </c>
      <c r="H393" s="3" t="s">
        <v>19</v>
      </c>
      <c r="I393" s="4">
        <v>12</v>
      </c>
      <c r="J393" s="4">
        <v>12</v>
      </c>
      <c r="K393" s="4">
        <v>570</v>
      </c>
      <c r="L393" s="7">
        <v>6840</v>
      </c>
      <c r="M393" s="7">
        <v>6840</v>
      </c>
      <c r="N393" s="6">
        <v>1</v>
      </c>
      <c r="O393" s="2"/>
      <c r="P393" s="2"/>
      <c r="Q393" s="2"/>
      <c r="R393" s="192"/>
    </row>
    <row r="394" spans="1:18" ht="26.4" hidden="1">
      <c r="A394" s="28" t="str">
        <f t="shared" si="6"/>
        <v>20</v>
      </c>
      <c r="B394" s="3" t="s">
        <v>796</v>
      </c>
      <c r="C394" s="3" t="s">
        <v>323</v>
      </c>
      <c r="D394" s="3">
        <v>3</v>
      </c>
      <c r="E394" s="3" t="s">
        <v>22</v>
      </c>
      <c r="F394" s="3" t="s">
        <v>17</v>
      </c>
      <c r="G394" s="40" t="s">
        <v>574</v>
      </c>
      <c r="H394" s="3" t="s">
        <v>19</v>
      </c>
      <c r="I394" s="4">
        <v>14</v>
      </c>
      <c r="J394" s="4">
        <v>14</v>
      </c>
      <c r="K394" s="4">
        <v>570</v>
      </c>
      <c r="L394" s="7">
        <v>7980</v>
      </c>
      <c r="M394" s="7">
        <v>7980</v>
      </c>
      <c r="N394" s="6">
        <v>1</v>
      </c>
      <c r="O394" s="2"/>
      <c r="P394" s="2"/>
      <c r="Q394" s="2"/>
      <c r="R394" s="192"/>
    </row>
    <row r="395" spans="1:18" ht="39.6" hidden="1">
      <c r="A395" s="28" t="str">
        <f t="shared" si="6"/>
        <v>17</v>
      </c>
      <c r="B395" s="3" t="s">
        <v>797</v>
      </c>
      <c r="C395" s="3" t="s">
        <v>306</v>
      </c>
      <c r="D395" s="3">
        <v>3</v>
      </c>
      <c r="E395" s="3" t="s">
        <v>22</v>
      </c>
      <c r="F395" s="3" t="s">
        <v>17</v>
      </c>
      <c r="G395" s="40" t="s">
        <v>307</v>
      </c>
      <c r="H395" s="3" t="s">
        <v>19</v>
      </c>
      <c r="I395" s="4">
        <v>14</v>
      </c>
      <c r="J395" s="4">
        <v>14</v>
      </c>
      <c r="K395" s="4">
        <v>570</v>
      </c>
      <c r="L395" s="7">
        <v>7980</v>
      </c>
      <c r="M395" s="7">
        <v>7980</v>
      </c>
      <c r="N395" s="6">
        <v>1</v>
      </c>
      <c r="O395" s="2"/>
      <c r="P395" s="2"/>
      <c r="Q395" s="2"/>
      <c r="R395" s="192"/>
    </row>
    <row r="396" spans="1:18" ht="39.6" hidden="1">
      <c r="A396" s="28" t="str">
        <f t="shared" si="6"/>
        <v>17</v>
      </c>
      <c r="B396" s="3" t="s">
        <v>798</v>
      </c>
      <c r="C396" s="3" t="s">
        <v>306</v>
      </c>
      <c r="D396" s="3">
        <v>3</v>
      </c>
      <c r="E396" s="3" t="s">
        <v>22</v>
      </c>
      <c r="F396" s="3" t="s">
        <v>17</v>
      </c>
      <c r="G396" s="40" t="s">
        <v>577</v>
      </c>
      <c r="H396" s="3" t="s">
        <v>19</v>
      </c>
      <c r="I396" s="4">
        <v>14</v>
      </c>
      <c r="J396" s="4">
        <v>14</v>
      </c>
      <c r="K396" s="4">
        <v>570</v>
      </c>
      <c r="L396" s="7">
        <v>7980</v>
      </c>
      <c r="M396" s="7">
        <v>7980</v>
      </c>
      <c r="N396" s="6">
        <v>1</v>
      </c>
      <c r="O396" s="2"/>
      <c r="P396" s="2"/>
      <c r="Q396" s="2"/>
      <c r="R396" s="192"/>
    </row>
    <row r="397" spans="1:18" ht="39.6" hidden="1">
      <c r="A397" s="28" t="str">
        <f t="shared" si="6"/>
        <v>17</v>
      </c>
      <c r="B397" s="3" t="s">
        <v>799</v>
      </c>
      <c r="C397" s="3" t="s">
        <v>306</v>
      </c>
      <c r="D397" s="3">
        <v>3</v>
      </c>
      <c r="E397" s="3" t="s">
        <v>22</v>
      </c>
      <c r="F397" s="3" t="s">
        <v>17</v>
      </c>
      <c r="G397" s="40" t="s">
        <v>579</v>
      </c>
      <c r="H397" s="3" t="s">
        <v>19</v>
      </c>
      <c r="I397" s="4">
        <v>24</v>
      </c>
      <c r="J397" s="4">
        <v>24</v>
      </c>
      <c r="K397" s="4">
        <v>570</v>
      </c>
      <c r="L397" s="7">
        <v>13680</v>
      </c>
      <c r="M397" s="7">
        <v>13680</v>
      </c>
      <c r="N397" s="6">
        <v>1</v>
      </c>
      <c r="O397" s="2"/>
      <c r="P397" s="2"/>
      <c r="Q397" s="2"/>
      <c r="R397" s="192"/>
    </row>
    <row r="398" spans="1:18" ht="26.4" hidden="1">
      <c r="A398" s="28" t="str">
        <f t="shared" si="6"/>
        <v>10</v>
      </c>
      <c r="B398" s="3" t="s">
        <v>800</v>
      </c>
      <c r="C398" s="3" t="s">
        <v>298</v>
      </c>
      <c r="D398" s="3">
        <v>3</v>
      </c>
      <c r="E398" s="3" t="s">
        <v>22</v>
      </c>
      <c r="F398" s="3" t="s">
        <v>17</v>
      </c>
      <c r="G398" s="40" t="s">
        <v>299</v>
      </c>
      <c r="H398" s="3" t="s">
        <v>19</v>
      </c>
      <c r="I398" s="4">
        <v>16</v>
      </c>
      <c r="J398" s="4">
        <v>16</v>
      </c>
      <c r="K398" s="4">
        <v>570</v>
      </c>
      <c r="L398" s="7">
        <v>9120</v>
      </c>
      <c r="M398" s="7">
        <v>9120</v>
      </c>
      <c r="N398" s="6">
        <v>1</v>
      </c>
      <c r="O398" s="2"/>
      <c r="P398" s="2"/>
      <c r="Q398" s="2"/>
      <c r="R398" s="192"/>
    </row>
    <row r="399" spans="1:18" ht="26.4" hidden="1">
      <c r="A399" s="28" t="str">
        <f t="shared" si="6"/>
        <v>10</v>
      </c>
      <c r="B399" s="3" t="s">
        <v>801</v>
      </c>
      <c r="C399" s="3" t="s">
        <v>298</v>
      </c>
      <c r="D399" s="3">
        <v>3</v>
      </c>
      <c r="E399" s="3" t="s">
        <v>22</v>
      </c>
      <c r="F399" s="3" t="s">
        <v>17</v>
      </c>
      <c r="G399" s="40" t="s">
        <v>582</v>
      </c>
      <c r="H399" s="3" t="s">
        <v>19</v>
      </c>
      <c r="I399" s="4">
        <v>14</v>
      </c>
      <c r="J399" s="4">
        <v>14</v>
      </c>
      <c r="K399" s="4">
        <v>570</v>
      </c>
      <c r="L399" s="7">
        <v>7980</v>
      </c>
      <c r="M399" s="7">
        <v>7980</v>
      </c>
      <c r="N399" s="6">
        <v>1</v>
      </c>
      <c r="O399" s="2"/>
      <c r="P399" s="2"/>
      <c r="Q399" s="2"/>
      <c r="R399" s="192"/>
    </row>
    <row r="400" spans="1:18" ht="26.4" hidden="1">
      <c r="A400" s="28" t="str">
        <f t="shared" si="6"/>
        <v>13</v>
      </c>
      <c r="B400" s="3" t="s">
        <v>802</v>
      </c>
      <c r="C400" s="3" t="s">
        <v>248</v>
      </c>
      <c r="D400" s="3">
        <v>3</v>
      </c>
      <c r="E400" s="3" t="s">
        <v>22</v>
      </c>
      <c r="F400" s="3" t="s">
        <v>17</v>
      </c>
      <c r="G400" s="40" t="s">
        <v>249</v>
      </c>
      <c r="H400" s="3" t="s">
        <v>19</v>
      </c>
      <c r="I400" s="4">
        <v>18</v>
      </c>
      <c r="J400" s="4">
        <v>18</v>
      </c>
      <c r="K400" s="4">
        <v>570</v>
      </c>
      <c r="L400" s="7">
        <v>10260</v>
      </c>
      <c r="M400" s="7">
        <v>10260</v>
      </c>
      <c r="N400" s="6">
        <v>1</v>
      </c>
      <c r="O400" s="2"/>
      <c r="P400" s="2"/>
      <c r="Q400" s="2"/>
      <c r="R400" s="192"/>
    </row>
    <row r="401" spans="1:18" ht="26.4" hidden="1">
      <c r="A401" s="28" t="str">
        <f t="shared" si="6"/>
        <v>13</v>
      </c>
      <c r="B401" s="3" t="s">
        <v>803</v>
      </c>
      <c r="C401" s="3" t="s">
        <v>248</v>
      </c>
      <c r="D401" s="3">
        <v>3</v>
      </c>
      <c r="E401" s="3" t="s">
        <v>22</v>
      </c>
      <c r="F401" s="3" t="s">
        <v>17</v>
      </c>
      <c r="G401" s="40" t="s">
        <v>585</v>
      </c>
      <c r="H401" s="3" t="s">
        <v>19</v>
      </c>
      <c r="I401" s="4">
        <v>18</v>
      </c>
      <c r="J401" s="4">
        <v>18</v>
      </c>
      <c r="K401" s="4">
        <v>570</v>
      </c>
      <c r="L401" s="7">
        <v>10260</v>
      </c>
      <c r="M401" s="7">
        <v>10260</v>
      </c>
      <c r="N401" s="6">
        <v>1</v>
      </c>
      <c r="O401" s="2"/>
      <c r="P401" s="2"/>
      <c r="Q401" s="2"/>
      <c r="R401" s="192"/>
    </row>
    <row r="402" spans="1:18" ht="26.4" hidden="1">
      <c r="A402" s="28" t="str">
        <f t="shared" si="6"/>
        <v>16</v>
      </c>
      <c r="B402" s="3" t="s">
        <v>804</v>
      </c>
      <c r="C402" s="3" t="s">
        <v>231</v>
      </c>
      <c r="D402" s="3">
        <v>3</v>
      </c>
      <c r="E402" s="3" t="s">
        <v>22</v>
      </c>
      <c r="F402" s="3" t="s">
        <v>17</v>
      </c>
      <c r="G402" s="40" t="s">
        <v>232</v>
      </c>
      <c r="H402" s="3" t="s">
        <v>19</v>
      </c>
      <c r="I402" s="4">
        <v>20</v>
      </c>
      <c r="J402" s="4">
        <v>20</v>
      </c>
      <c r="K402" s="4">
        <v>570</v>
      </c>
      <c r="L402" s="7">
        <v>11400</v>
      </c>
      <c r="M402" s="7">
        <v>11400</v>
      </c>
      <c r="N402" s="6">
        <v>1</v>
      </c>
      <c r="O402" s="2"/>
      <c r="P402" s="2"/>
      <c r="Q402" s="2"/>
      <c r="R402" s="192"/>
    </row>
    <row r="403" spans="1:18" ht="26.4" hidden="1">
      <c r="A403" s="28" t="str">
        <f t="shared" si="6"/>
        <v>16</v>
      </c>
      <c r="B403" s="3" t="s">
        <v>805</v>
      </c>
      <c r="C403" s="3" t="s">
        <v>231</v>
      </c>
      <c r="D403" s="3">
        <v>3</v>
      </c>
      <c r="E403" s="3" t="s">
        <v>22</v>
      </c>
      <c r="F403" s="3" t="s">
        <v>17</v>
      </c>
      <c r="G403" s="40" t="s">
        <v>588</v>
      </c>
      <c r="H403" s="3" t="s">
        <v>19</v>
      </c>
      <c r="I403" s="4">
        <v>16</v>
      </c>
      <c r="J403" s="4">
        <v>16</v>
      </c>
      <c r="K403" s="4">
        <v>570</v>
      </c>
      <c r="L403" s="7">
        <v>9120</v>
      </c>
      <c r="M403" s="7">
        <v>9120</v>
      </c>
      <c r="N403" s="6">
        <v>1</v>
      </c>
      <c r="O403" s="2"/>
      <c r="P403" s="2"/>
      <c r="Q403" s="2"/>
      <c r="R403" s="192"/>
    </row>
    <row r="404" spans="1:18" ht="26.4" hidden="1">
      <c r="A404" s="28" t="str">
        <f t="shared" si="6"/>
        <v>8</v>
      </c>
      <c r="B404" s="3" t="s">
        <v>806</v>
      </c>
      <c r="C404" s="3" t="s">
        <v>261</v>
      </c>
      <c r="D404" s="3">
        <v>3</v>
      </c>
      <c r="E404" s="3" t="s">
        <v>22</v>
      </c>
      <c r="F404" s="3" t="s">
        <v>17</v>
      </c>
      <c r="G404" s="40" t="s">
        <v>262</v>
      </c>
      <c r="H404" s="3" t="s">
        <v>19</v>
      </c>
      <c r="I404" s="4">
        <v>18</v>
      </c>
      <c r="J404" s="4">
        <v>18</v>
      </c>
      <c r="K404" s="4">
        <v>570</v>
      </c>
      <c r="L404" s="7">
        <v>10260</v>
      </c>
      <c r="M404" s="7">
        <v>10260</v>
      </c>
      <c r="N404" s="6">
        <v>1</v>
      </c>
      <c r="O404" s="2"/>
      <c r="P404" s="2"/>
      <c r="Q404" s="2"/>
      <c r="R404" s="192"/>
    </row>
    <row r="405" spans="1:18" ht="26.4" hidden="1">
      <c r="A405" s="28" t="str">
        <f t="shared" si="6"/>
        <v>8</v>
      </c>
      <c r="B405" s="3" t="s">
        <v>807</v>
      </c>
      <c r="C405" s="3" t="s">
        <v>261</v>
      </c>
      <c r="D405" s="3">
        <v>3</v>
      </c>
      <c r="E405" s="3" t="s">
        <v>22</v>
      </c>
      <c r="F405" s="3" t="s">
        <v>17</v>
      </c>
      <c r="G405" s="40" t="s">
        <v>591</v>
      </c>
      <c r="H405" s="3" t="s">
        <v>19</v>
      </c>
      <c r="I405" s="4">
        <v>18</v>
      </c>
      <c r="J405" s="4">
        <v>18</v>
      </c>
      <c r="K405" s="4">
        <v>570</v>
      </c>
      <c r="L405" s="7">
        <v>10260</v>
      </c>
      <c r="M405" s="7">
        <v>10260</v>
      </c>
      <c r="N405" s="6">
        <v>1</v>
      </c>
      <c r="O405" s="2"/>
      <c r="P405" s="2"/>
      <c r="Q405" s="2"/>
      <c r="R405" s="192"/>
    </row>
    <row r="406" spans="1:18" ht="39.6" hidden="1">
      <c r="A406" s="28" t="str">
        <f t="shared" si="6"/>
        <v>6</v>
      </c>
      <c r="B406" s="3" t="s">
        <v>808</v>
      </c>
      <c r="C406" s="3" t="s">
        <v>301</v>
      </c>
      <c r="D406" s="3">
        <v>3</v>
      </c>
      <c r="E406" s="3" t="s">
        <v>22</v>
      </c>
      <c r="F406" s="3" t="s">
        <v>17</v>
      </c>
      <c r="G406" s="40" t="s">
        <v>302</v>
      </c>
      <c r="H406" s="3" t="s">
        <v>19</v>
      </c>
      <c r="I406" s="4">
        <v>16</v>
      </c>
      <c r="J406" s="4">
        <v>16</v>
      </c>
      <c r="K406" s="4">
        <v>570</v>
      </c>
      <c r="L406" s="7">
        <v>9120</v>
      </c>
      <c r="M406" s="7">
        <v>9120</v>
      </c>
      <c r="N406" s="6">
        <v>1</v>
      </c>
      <c r="O406" s="2"/>
      <c r="P406" s="2"/>
      <c r="Q406" s="2"/>
      <c r="R406" s="192"/>
    </row>
    <row r="407" spans="1:18" ht="39.6" hidden="1">
      <c r="A407" s="28" t="str">
        <f t="shared" si="6"/>
        <v>6</v>
      </c>
      <c r="B407" s="3" t="s">
        <v>809</v>
      </c>
      <c r="C407" s="3" t="s">
        <v>301</v>
      </c>
      <c r="D407" s="3">
        <v>3</v>
      </c>
      <c r="E407" s="3" t="s">
        <v>22</v>
      </c>
      <c r="F407" s="3" t="s">
        <v>17</v>
      </c>
      <c r="G407" s="40" t="s">
        <v>304</v>
      </c>
      <c r="H407" s="3" t="s">
        <v>19</v>
      </c>
      <c r="I407" s="4">
        <v>13</v>
      </c>
      <c r="J407" s="4">
        <v>13</v>
      </c>
      <c r="K407" s="4">
        <v>570</v>
      </c>
      <c r="L407" s="7">
        <v>7410</v>
      </c>
      <c r="M407" s="7">
        <v>7410</v>
      </c>
      <c r="N407" s="6">
        <v>1</v>
      </c>
      <c r="O407" s="2"/>
      <c r="P407" s="2"/>
      <c r="Q407" s="2"/>
      <c r="R407" s="192"/>
    </row>
    <row r="408" spans="1:18" ht="26.4" hidden="1">
      <c r="A408" s="28" t="str">
        <f t="shared" si="6"/>
        <v>1</v>
      </c>
      <c r="B408" s="3" t="s">
        <v>810</v>
      </c>
      <c r="C408" s="3" t="s">
        <v>272</v>
      </c>
      <c r="D408" s="3">
        <v>3</v>
      </c>
      <c r="E408" s="3" t="s">
        <v>22</v>
      </c>
      <c r="F408" s="3" t="s">
        <v>17</v>
      </c>
      <c r="G408" s="40" t="s">
        <v>273</v>
      </c>
      <c r="H408" s="3" t="s">
        <v>19</v>
      </c>
      <c r="I408" s="4">
        <v>15</v>
      </c>
      <c r="J408" s="4">
        <v>15</v>
      </c>
      <c r="K408" s="4">
        <v>570</v>
      </c>
      <c r="L408" s="7">
        <v>8550</v>
      </c>
      <c r="M408" s="7">
        <v>8550</v>
      </c>
      <c r="N408" s="6">
        <v>1</v>
      </c>
      <c r="O408" s="2"/>
      <c r="P408" s="2"/>
      <c r="Q408" s="2"/>
      <c r="R408" s="192"/>
    </row>
    <row r="409" spans="1:18" ht="26.4" hidden="1">
      <c r="A409" s="28" t="str">
        <f t="shared" si="6"/>
        <v>1</v>
      </c>
      <c r="B409" s="3" t="s">
        <v>811</v>
      </c>
      <c r="C409" s="3" t="s">
        <v>272</v>
      </c>
      <c r="D409" s="3">
        <v>3</v>
      </c>
      <c r="E409" s="3" t="s">
        <v>22</v>
      </c>
      <c r="F409" s="3" t="s">
        <v>17</v>
      </c>
      <c r="G409" s="40" t="s">
        <v>275</v>
      </c>
      <c r="H409" s="3" t="s">
        <v>19</v>
      </c>
      <c r="I409" s="4">
        <v>16</v>
      </c>
      <c r="J409" s="4">
        <v>16</v>
      </c>
      <c r="K409" s="4">
        <v>570</v>
      </c>
      <c r="L409" s="7">
        <v>9120</v>
      </c>
      <c r="M409" s="7">
        <v>9120</v>
      </c>
      <c r="N409" s="6">
        <v>1</v>
      </c>
      <c r="O409" s="2"/>
      <c r="P409" s="2"/>
      <c r="Q409" s="2"/>
      <c r="R409" s="192"/>
    </row>
    <row r="410" spans="1:18" ht="26.4" hidden="1">
      <c r="A410" s="28" t="str">
        <f t="shared" si="6"/>
        <v>1</v>
      </c>
      <c r="B410" s="3" t="s">
        <v>812</v>
      </c>
      <c r="C410" s="3" t="s">
        <v>272</v>
      </c>
      <c r="D410" s="3">
        <v>3</v>
      </c>
      <c r="E410" s="3" t="s">
        <v>22</v>
      </c>
      <c r="F410" s="3" t="s">
        <v>17</v>
      </c>
      <c r="G410" s="40" t="s">
        <v>277</v>
      </c>
      <c r="H410" s="3" t="s">
        <v>19</v>
      </c>
      <c r="I410" s="4">
        <v>26</v>
      </c>
      <c r="J410" s="4">
        <v>26</v>
      </c>
      <c r="K410" s="4">
        <v>570</v>
      </c>
      <c r="L410" s="7">
        <v>14820</v>
      </c>
      <c r="M410" s="7">
        <v>14820</v>
      </c>
      <c r="N410" s="6">
        <v>1</v>
      </c>
      <c r="O410" s="2"/>
      <c r="P410" s="2"/>
      <c r="Q410" s="2"/>
      <c r="R410" s="192"/>
    </row>
    <row r="411" spans="1:18" ht="26.4" hidden="1">
      <c r="A411" s="28" t="str">
        <f t="shared" si="6"/>
        <v>4</v>
      </c>
      <c r="B411" s="3" t="s">
        <v>813</v>
      </c>
      <c r="C411" s="3" t="s">
        <v>237</v>
      </c>
      <c r="D411" s="3">
        <v>3</v>
      </c>
      <c r="E411" s="3" t="s">
        <v>22</v>
      </c>
      <c r="F411" s="3" t="s">
        <v>17</v>
      </c>
      <c r="G411" s="40" t="s">
        <v>238</v>
      </c>
      <c r="H411" s="3" t="s">
        <v>19</v>
      </c>
      <c r="I411" s="4">
        <v>19</v>
      </c>
      <c r="J411" s="4">
        <v>19</v>
      </c>
      <c r="K411" s="4">
        <v>570</v>
      </c>
      <c r="L411" s="7">
        <v>10830</v>
      </c>
      <c r="M411" s="7">
        <v>10830</v>
      </c>
      <c r="N411" s="6">
        <v>1</v>
      </c>
      <c r="O411" s="2"/>
      <c r="P411" s="2"/>
      <c r="Q411" s="2"/>
      <c r="R411" s="192"/>
    </row>
    <row r="412" spans="1:18" ht="26.4" hidden="1">
      <c r="A412" s="28" t="str">
        <f t="shared" si="6"/>
        <v>4</v>
      </c>
      <c r="B412" s="3" t="s">
        <v>814</v>
      </c>
      <c r="C412" s="3" t="s">
        <v>237</v>
      </c>
      <c r="D412" s="3">
        <v>3</v>
      </c>
      <c r="E412" s="3" t="s">
        <v>22</v>
      </c>
      <c r="F412" s="3" t="s">
        <v>17</v>
      </c>
      <c r="G412" s="40" t="s">
        <v>599</v>
      </c>
      <c r="H412" s="3" t="s">
        <v>19</v>
      </c>
      <c r="I412" s="4">
        <v>14</v>
      </c>
      <c r="J412" s="4">
        <v>14</v>
      </c>
      <c r="K412" s="4">
        <v>570</v>
      </c>
      <c r="L412" s="7">
        <v>7980</v>
      </c>
      <c r="M412" s="7">
        <v>7980</v>
      </c>
      <c r="N412" s="6">
        <v>1</v>
      </c>
      <c r="O412" s="2"/>
      <c r="P412" s="2"/>
      <c r="Q412" s="2"/>
      <c r="R412" s="192"/>
    </row>
    <row r="413" spans="1:18" ht="26.4" hidden="1">
      <c r="A413" s="28" t="str">
        <f t="shared" si="6"/>
        <v>21</v>
      </c>
      <c r="B413" s="3" t="s">
        <v>815</v>
      </c>
      <c r="C413" s="3" t="s">
        <v>290</v>
      </c>
      <c r="D413" s="3">
        <v>3</v>
      </c>
      <c r="E413" s="3" t="s">
        <v>22</v>
      </c>
      <c r="F413" s="3" t="s">
        <v>17</v>
      </c>
      <c r="G413" s="40" t="s">
        <v>291</v>
      </c>
      <c r="H413" s="3" t="s">
        <v>19</v>
      </c>
      <c r="I413" s="4">
        <v>28</v>
      </c>
      <c r="J413" s="4">
        <v>28</v>
      </c>
      <c r="K413" s="4">
        <v>570</v>
      </c>
      <c r="L413" s="7">
        <v>15960</v>
      </c>
      <c r="M413" s="7">
        <v>15960</v>
      </c>
      <c r="N413" s="6">
        <v>1</v>
      </c>
      <c r="O413" s="2"/>
      <c r="P413" s="2"/>
      <c r="Q413" s="2"/>
      <c r="R413" s="192"/>
    </row>
    <row r="414" spans="1:18" ht="26.4" hidden="1">
      <c r="A414" s="28" t="str">
        <f t="shared" si="6"/>
        <v>11</v>
      </c>
      <c r="B414" s="3" t="s">
        <v>816</v>
      </c>
      <c r="C414" s="3" t="s">
        <v>228</v>
      </c>
      <c r="D414" s="3">
        <v>3</v>
      </c>
      <c r="E414" s="3" t="s">
        <v>22</v>
      </c>
      <c r="F414" s="3" t="s">
        <v>17</v>
      </c>
      <c r="G414" s="40" t="s">
        <v>229</v>
      </c>
      <c r="H414" s="3" t="s">
        <v>19</v>
      </c>
      <c r="I414" s="4">
        <v>20</v>
      </c>
      <c r="J414" s="4">
        <v>20</v>
      </c>
      <c r="K414" s="4">
        <v>570</v>
      </c>
      <c r="L414" s="7">
        <v>11400</v>
      </c>
      <c r="M414" s="7">
        <v>11400</v>
      </c>
      <c r="N414" s="6">
        <v>1</v>
      </c>
      <c r="O414" s="2"/>
      <c r="P414" s="2"/>
      <c r="Q414" s="2"/>
      <c r="R414" s="192"/>
    </row>
    <row r="415" spans="1:18" ht="26.4" hidden="1">
      <c r="A415" s="28" t="str">
        <f t="shared" si="6"/>
        <v>18</v>
      </c>
      <c r="B415" s="3" t="s">
        <v>817</v>
      </c>
      <c r="C415" s="3" t="s">
        <v>234</v>
      </c>
      <c r="D415" s="3">
        <v>3</v>
      </c>
      <c r="E415" s="3" t="s">
        <v>22</v>
      </c>
      <c r="F415" s="3" t="s">
        <v>17</v>
      </c>
      <c r="G415" s="40" t="s">
        <v>235</v>
      </c>
      <c r="H415" s="3" t="s">
        <v>19</v>
      </c>
      <c r="I415" s="4">
        <v>20</v>
      </c>
      <c r="J415" s="4">
        <v>20</v>
      </c>
      <c r="K415" s="4">
        <v>564</v>
      </c>
      <c r="L415" s="7">
        <v>11280</v>
      </c>
      <c r="M415" s="7">
        <v>11280</v>
      </c>
      <c r="N415" s="6">
        <v>1</v>
      </c>
      <c r="O415" s="2"/>
      <c r="P415" s="2"/>
      <c r="Q415" s="2"/>
      <c r="R415" s="192"/>
    </row>
    <row r="416" spans="1:18" ht="39.6" hidden="1">
      <c r="A416" s="28" t="str">
        <f t="shared" si="6"/>
        <v>23</v>
      </c>
      <c r="B416" s="3" t="s">
        <v>818</v>
      </c>
      <c r="C416" s="3" t="s">
        <v>251</v>
      </c>
      <c r="D416" s="3">
        <v>3</v>
      </c>
      <c r="E416" s="3" t="s">
        <v>22</v>
      </c>
      <c r="F416" s="3" t="s">
        <v>17</v>
      </c>
      <c r="G416" s="40" t="s">
        <v>252</v>
      </c>
      <c r="H416" s="3" t="s">
        <v>19</v>
      </c>
      <c r="I416" s="4">
        <v>18</v>
      </c>
      <c r="J416" s="4">
        <v>18</v>
      </c>
      <c r="K416" s="4">
        <v>570</v>
      </c>
      <c r="L416" s="7">
        <v>10260</v>
      </c>
      <c r="M416" s="7">
        <v>10260</v>
      </c>
      <c r="N416" s="6">
        <v>1</v>
      </c>
      <c r="O416" s="2"/>
      <c r="P416" s="2"/>
      <c r="Q416" s="2"/>
      <c r="R416" s="192"/>
    </row>
    <row r="417" spans="1:18" ht="39.6" hidden="1">
      <c r="A417" s="28" t="str">
        <f t="shared" si="6"/>
        <v>23</v>
      </c>
      <c r="B417" s="3" t="s">
        <v>819</v>
      </c>
      <c r="C417" s="3" t="s">
        <v>251</v>
      </c>
      <c r="D417" s="3">
        <v>3</v>
      </c>
      <c r="E417" s="3" t="s">
        <v>22</v>
      </c>
      <c r="F417" s="3" t="s">
        <v>17</v>
      </c>
      <c r="G417" s="40" t="s">
        <v>254</v>
      </c>
      <c r="H417" s="3" t="s">
        <v>19</v>
      </c>
      <c r="I417" s="4">
        <v>18</v>
      </c>
      <c r="J417" s="4">
        <v>18</v>
      </c>
      <c r="K417" s="4">
        <v>570</v>
      </c>
      <c r="L417" s="7">
        <v>10260</v>
      </c>
      <c r="M417" s="7">
        <v>10260</v>
      </c>
      <c r="N417" s="6">
        <v>1</v>
      </c>
      <c r="O417" s="2"/>
      <c r="P417" s="2"/>
      <c r="Q417" s="2"/>
      <c r="R417" s="192"/>
    </row>
    <row r="418" spans="1:18" ht="39.6" hidden="1">
      <c r="A418" s="28" t="str">
        <f t="shared" si="6"/>
        <v>23</v>
      </c>
      <c r="B418" s="3" t="s">
        <v>820</v>
      </c>
      <c r="C418" s="3" t="s">
        <v>251</v>
      </c>
      <c r="D418" s="3">
        <v>3</v>
      </c>
      <c r="E418" s="3" t="s">
        <v>22</v>
      </c>
      <c r="F418" s="3" t="s">
        <v>17</v>
      </c>
      <c r="G418" s="40" t="s">
        <v>606</v>
      </c>
      <c r="H418" s="3" t="s">
        <v>19</v>
      </c>
      <c r="I418" s="4">
        <v>16</v>
      </c>
      <c r="J418" s="4">
        <v>16</v>
      </c>
      <c r="K418" s="4">
        <v>570</v>
      </c>
      <c r="L418" s="7">
        <v>9120</v>
      </c>
      <c r="M418" s="7">
        <v>9120</v>
      </c>
      <c r="N418" s="6">
        <v>1</v>
      </c>
      <c r="O418" s="2"/>
      <c r="P418" s="2"/>
      <c r="Q418" s="2"/>
      <c r="R418" s="192"/>
    </row>
    <row r="419" spans="1:18" ht="26.4" hidden="1">
      <c r="A419" s="28" t="str">
        <f t="shared" si="6"/>
        <v>22</v>
      </c>
      <c r="B419" s="3" t="s">
        <v>821</v>
      </c>
      <c r="C419" s="3" t="s">
        <v>259</v>
      </c>
      <c r="D419" s="3">
        <v>3</v>
      </c>
      <c r="E419" s="3" t="s">
        <v>22</v>
      </c>
      <c r="F419" s="3" t="s">
        <v>17</v>
      </c>
      <c r="G419" s="40" t="s">
        <v>2844</v>
      </c>
      <c r="H419" s="3" t="s">
        <v>19</v>
      </c>
      <c r="I419" s="4">
        <v>16</v>
      </c>
      <c r="J419" s="4">
        <v>16</v>
      </c>
      <c r="K419" s="4">
        <v>570</v>
      </c>
      <c r="L419" s="7">
        <v>9120</v>
      </c>
      <c r="M419" s="7">
        <v>9120</v>
      </c>
      <c r="N419" s="6">
        <v>1</v>
      </c>
      <c r="O419" s="2"/>
      <c r="P419" s="2"/>
      <c r="Q419" s="2"/>
      <c r="R419" s="192"/>
    </row>
    <row r="420" spans="1:18" ht="26.4" hidden="1">
      <c r="A420" s="28" t="str">
        <f t="shared" si="6"/>
        <v>7</v>
      </c>
      <c r="B420" s="3" t="s">
        <v>822</v>
      </c>
      <c r="C420" s="3" t="s">
        <v>293</v>
      </c>
      <c r="D420" s="3">
        <v>3</v>
      </c>
      <c r="E420" s="3" t="s">
        <v>22</v>
      </c>
      <c r="F420" s="3" t="s">
        <v>17</v>
      </c>
      <c r="G420" s="40" t="s">
        <v>294</v>
      </c>
      <c r="H420" s="3" t="s">
        <v>19</v>
      </c>
      <c r="I420" s="4">
        <v>25</v>
      </c>
      <c r="J420" s="4">
        <v>25</v>
      </c>
      <c r="K420" s="4">
        <v>568</v>
      </c>
      <c r="L420" s="7">
        <v>14200</v>
      </c>
      <c r="M420" s="7">
        <v>14200</v>
      </c>
      <c r="N420" s="6">
        <v>1</v>
      </c>
      <c r="O420" s="2"/>
      <c r="P420" s="2"/>
      <c r="Q420" s="2"/>
      <c r="R420" s="192"/>
    </row>
    <row r="421" spans="1:18" ht="26.4" hidden="1">
      <c r="A421" s="28" t="str">
        <f t="shared" si="6"/>
        <v>7</v>
      </c>
      <c r="B421" s="3" t="s">
        <v>823</v>
      </c>
      <c r="C421" s="3" t="s">
        <v>293</v>
      </c>
      <c r="D421" s="3">
        <v>3</v>
      </c>
      <c r="E421" s="3" t="s">
        <v>22</v>
      </c>
      <c r="F421" s="3" t="s">
        <v>17</v>
      </c>
      <c r="G421" s="40" t="s">
        <v>296</v>
      </c>
      <c r="H421" s="3" t="s">
        <v>19</v>
      </c>
      <c r="I421" s="4">
        <v>24</v>
      </c>
      <c r="J421" s="4">
        <v>24</v>
      </c>
      <c r="K421" s="4">
        <v>568</v>
      </c>
      <c r="L421" s="7">
        <v>13632</v>
      </c>
      <c r="M421" s="7">
        <v>13632</v>
      </c>
      <c r="N421" s="6">
        <v>1</v>
      </c>
      <c r="O421" s="2"/>
      <c r="P421" s="2"/>
      <c r="Q421" s="2"/>
      <c r="R421" s="192"/>
    </row>
    <row r="422" spans="1:18" ht="26.4" hidden="1">
      <c r="A422" s="28" t="str">
        <f t="shared" si="6"/>
        <v>7</v>
      </c>
      <c r="B422" s="3" t="s">
        <v>824</v>
      </c>
      <c r="C422" s="3" t="s">
        <v>293</v>
      </c>
      <c r="D422" s="3">
        <v>3</v>
      </c>
      <c r="E422" s="3" t="s">
        <v>22</v>
      </c>
      <c r="F422" s="3" t="s">
        <v>17</v>
      </c>
      <c r="G422" s="40" t="s">
        <v>611</v>
      </c>
      <c r="H422" s="3" t="s">
        <v>19</v>
      </c>
      <c r="I422" s="4">
        <v>14</v>
      </c>
      <c r="J422" s="4">
        <v>14</v>
      </c>
      <c r="K422" s="4">
        <v>568</v>
      </c>
      <c r="L422" s="7">
        <v>7952</v>
      </c>
      <c r="M422" s="7">
        <v>7952</v>
      </c>
      <c r="N422" s="6">
        <v>1</v>
      </c>
      <c r="O422" s="2"/>
      <c r="P422" s="2"/>
      <c r="Q422" s="2"/>
      <c r="R422" s="192"/>
    </row>
    <row r="423" spans="1:18" ht="26.4" hidden="1">
      <c r="A423" s="28" t="str">
        <f t="shared" si="6"/>
        <v>2</v>
      </c>
      <c r="B423" s="3" t="s">
        <v>825</v>
      </c>
      <c r="C423" s="3" t="s">
        <v>285</v>
      </c>
      <c r="D423" s="3">
        <v>3</v>
      </c>
      <c r="E423" s="3" t="s">
        <v>22</v>
      </c>
      <c r="F423" s="3" t="s">
        <v>17</v>
      </c>
      <c r="G423" s="40" t="s">
        <v>286</v>
      </c>
      <c r="H423" s="3" t="s">
        <v>19</v>
      </c>
      <c r="I423" s="4">
        <v>20</v>
      </c>
      <c r="J423" s="4">
        <v>20</v>
      </c>
      <c r="K423" s="4">
        <v>570</v>
      </c>
      <c r="L423" s="7">
        <v>11400</v>
      </c>
      <c r="M423" s="7">
        <v>11400</v>
      </c>
      <c r="N423" s="6">
        <v>1</v>
      </c>
      <c r="O423" s="2"/>
      <c r="P423" s="2"/>
      <c r="Q423" s="2"/>
      <c r="R423" s="192"/>
    </row>
    <row r="424" spans="1:18" ht="26.4" hidden="1">
      <c r="A424" s="28" t="str">
        <f t="shared" si="6"/>
        <v>2</v>
      </c>
      <c r="B424" s="3" t="s">
        <v>826</v>
      </c>
      <c r="C424" s="3" t="s">
        <v>285</v>
      </c>
      <c r="D424" s="3">
        <v>3</v>
      </c>
      <c r="E424" s="3" t="s">
        <v>22</v>
      </c>
      <c r="F424" s="3" t="s">
        <v>17</v>
      </c>
      <c r="G424" s="40" t="s">
        <v>288</v>
      </c>
      <c r="H424" s="3" t="s">
        <v>19</v>
      </c>
      <c r="I424" s="4">
        <v>15</v>
      </c>
      <c r="J424" s="4">
        <v>15</v>
      </c>
      <c r="K424" s="4">
        <v>570</v>
      </c>
      <c r="L424" s="7">
        <v>8550</v>
      </c>
      <c r="M424" s="7">
        <v>8550</v>
      </c>
      <c r="N424" s="6">
        <v>1</v>
      </c>
      <c r="O424" s="2"/>
      <c r="P424" s="2"/>
      <c r="Q424" s="2"/>
      <c r="R424" s="192"/>
    </row>
    <row r="425" spans="1:18" ht="26.4" hidden="1">
      <c r="A425" s="28" t="str">
        <f t="shared" si="6"/>
        <v>2</v>
      </c>
      <c r="B425" s="3" t="s">
        <v>827</v>
      </c>
      <c r="C425" s="3" t="s">
        <v>285</v>
      </c>
      <c r="D425" s="3">
        <v>3</v>
      </c>
      <c r="E425" s="3" t="s">
        <v>22</v>
      </c>
      <c r="F425" s="3" t="s">
        <v>17</v>
      </c>
      <c r="G425" s="40" t="s">
        <v>615</v>
      </c>
      <c r="H425" s="3" t="s">
        <v>19</v>
      </c>
      <c r="I425" s="4">
        <v>11</v>
      </c>
      <c r="J425" s="4">
        <v>11</v>
      </c>
      <c r="K425" s="4">
        <v>570</v>
      </c>
      <c r="L425" s="7">
        <v>6270</v>
      </c>
      <c r="M425" s="7">
        <v>6270</v>
      </c>
      <c r="N425" s="6">
        <v>1</v>
      </c>
      <c r="O425" s="2"/>
      <c r="P425" s="2"/>
      <c r="Q425" s="2"/>
      <c r="R425" s="192"/>
    </row>
    <row r="426" spans="1:18" ht="26.4" hidden="1">
      <c r="A426" s="28" t="str">
        <f t="shared" si="6"/>
        <v>12</v>
      </c>
      <c r="B426" s="3" t="s">
        <v>828</v>
      </c>
      <c r="C426" s="3" t="s">
        <v>279</v>
      </c>
      <c r="D426" s="3">
        <v>3</v>
      </c>
      <c r="E426" s="3" t="s">
        <v>22</v>
      </c>
      <c r="F426" s="3" t="s">
        <v>17</v>
      </c>
      <c r="G426" s="40" t="s">
        <v>280</v>
      </c>
      <c r="H426" s="3" t="s">
        <v>19</v>
      </c>
      <c r="I426" s="4">
        <v>18</v>
      </c>
      <c r="J426" s="4">
        <v>18</v>
      </c>
      <c r="K426" s="4">
        <v>570</v>
      </c>
      <c r="L426" s="7">
        <v>10260</v>
      </c>
      <c r="M426" s="7">
        <v>10260</v>
      </c>
      <c r="N426" s="6">
        <v>1</v>
      </c>
      <c r="O426" s="2"/>
      <c r="P426" s="2"/>
      <c r="Q426" s="2"/>
      <c r="R426" s="192"/>
    </row>
    <row r="427" spans="1:18" ht="26.4" hidden="1">
      <c r="A427" s="28" t="str">
        <f t="shared" si="6"/>
        <v>12</v>
      </c>
      <c r="B427" s="3" t="s">
        <v>829</v>
      </c>
      <c r="C427" s="3" t="s">
        <v>279</v>
      </c>
      <c r="D427" s="3">
        <v>3</v>
      </c>
      <c r="E427" s="3" t="s">
        <v>22</v>
      </c>
      <c r="F427" s="3" t="s">
        <v>17</v>
      </c>
      <c r="G427" s="40" t="s">
        <v>618</v>
      </c>
      <c r="H427" s="3" t="s">
        <v>19</v>
      </c>
      <c r="I427" s="4">
        <v>12</v>
      </c>
      <c r="J427" s="4">
        <v>12</v>
      </c>
      <c r="K427" s="4">
        <v>570</v>
      </c>
      <c r="L427" s="7">
        <v>6840</v>
      </c>
      <c r="M427" s="7">
        <v>6840</v>
      </c>
      <c r="N427" s="6">
        <v>1</v>
      </c>
      <c r="O427" s="2"/>
      <c r="P427" s="2"/>
      <c r="Q427" s="2"/>
      <c r="R427" s="192"/>
    </row>
    <row r="428" spans="1:18" ht="26.4" hidden="1">
      <c r="A428" s="28" t="str">
        <f t="shared" si="6"/>
        <v>19</v>
      </c>
      <c r="B428" s="3" t="s">
        <v>830</v>
      </c>
      <c r="C428" s="3" t="s">
        <v>282</v>
      </c>
      <c r="D428" s="3">
        <v>3</v>
      </c>
      <c r="E428" s="3" t="s">
        <v>22</v>
      </c>
      <c r="F428" s="3" t="s">
        <v>17</v>
      </c>
      <c r="G428" s="40" t="s">
        <v>283</v>
      </c>
      <c r="H428" s="3" t="s">
        <v>19</v>
      </c>
      <c r="I428" s="4">
        <v>21</v>
      </c>
      <c r="J428" s="4">
        <v>21</v>
      </c>
      <c r="K428" s="4">
        <v>570</v>
      </c>
      <c r="L428" s="7">
        <v>11970</v>
      </c>
      <c r="M428" s="7">
        <v>11970</v>
      </c>
      <c r="N428" s="6">
        <v>1</v>
      </c>
      <c r="O428" s="2"/>
      <c r="P428" s="2"/>
      <c r="Q428" s="2"/>
      <c r="R428" s="192"/>
    </row>
    <row r="429" spans="1:18" ht="26.4" hidden="1">
      <c r="A429" s="28" t="str">
        <f t="shared" si="6"/>
        <v>19</v>
      </c>
      <c r="B429" s="3" t="s">
        <v>831</v>
      </c>
      <c r="C429" s="3" t="s">
        <v>282</v>
      </c>
      <c r="D429" s="3">
        <v>3</v>
      </c>
      <c r="E429" s="3" t="s">
        <v>22</v>
      </c>
      <c r="F429" s="3" t="s">
        <v>17</v>
      </c>
      <c r="G429" s="40" t="s">
        <v>621</v>
      </c>
      <c r="H429" s="3" t="s">
        <v>19</v>
      </c>
      <c r="I429" s="4">
        <v>14</v>
      </c>
      <c r="J429" s="4">
        <v>14</v>
      </c>
      <c r="K429" s="4">
        <v>570</v>
      </c>
      <c r="L429" s="7">
        <v>7980</v>
      </c>
      <c r="M429" s="7">
        <v>7980</v>
      </c>
      <c r="N429" s="6">
        <v>1</v>
      </c>
      <c r="O429" s="2"/>
      <c r="P429" s="2"/>
      <c r="Q429" s="2"/>
      <c r="R429" s="192"/>
    </row>
    <row r="430" spans="1:18" ht="26.4" hidden="1">
      <c r="A430" s="28" t="str">
        <f t="shared" si="6"/>
        <v>5</v>
      </c>
      <c r="B430" s="3" t="s">
        <v>832</v>
      </c>
      <c r="C430" s="3" t="s">
        <v>264</v>
      </c>
      <c r="D430" s="3">
        <v>3</v>
      </c>
      <c r="E430" s="3" t="s">
        <v>22</v>
      </c>
      <c r="F430" s="3" t="s">
        <v>17</v>
      </c>
      <c r="G430" s="40" t="s">
        <v>265</v>
      </c>
      <c r="H430" s="3" t="s">
        <v>19</v>
      </c>
      <c r="I430" s="4">
        <v>12</v>
      </c>
      <c r="J430" s="4">
        <v>12</v>
      </c>
      <c r="K430" s="4">
        <v>570</v>
      </c>
      <c r="L430" s="7">
        <v>6840</v>
      </c>
      <c r="M430" s="7">
        <v>6840</v>
      </c>
      <c r="N430" s="6">
        <v>1</v>
      </c>
      <c r="O430" s="2"/>
      <c r="P430" s="2"/>
      <c r="Q430" s="2"/>
      <c r="R430" s="192"/>
    </row>
    <row r="431" spans="1:18" ht="26.4" hidden="1">
      <c r="A431" s="28" t="str">
        <f t="shared" si="6"/>
        <v>5</v>
      </c>
      <c r="B431" s="3" t="s">
        <v>833</v>
      </c>
      <c r="C431" s="3" t="s">
        <v>264</v>
      </c>
      <c r="D431" s="3">
        <v>3</v>
      </c>
      <c r="E431" s="3" t="s">
        <v>22</v>
      </c>
      <c r="F431" s="3" t="s">
        <v>17</v>
      </c>
      <c r="G431" s="40" t="s">
        <v>624</v>
      </c>
      <c r="H431" s="3" t="s">
        <v>19</v>
      </c>
      <c r="I431" s="4">
        <v>11</v>
      </c>
      <c r="J431" s="4">
        <v>11</v>
      </c>
      <c r="K431" s="4">
        <v>570</v>
      </c>
      <c r="L431" s="7">
        <v>6270</v>
      </c>
      <c r="M431" s="7">
        <v>6270</v>
      </c>
      <c r="N431" s="6">
        <v>1</v>
      </c>
      <c r="O431" s="2"/>
      <c r="P431" s="2"/>
      <c r="Q431" s="2"/>
      <c r="R431" s="192"/>
    </row>
    <row r="432" spans="1:18" ht="39.6" hidden="1">
      <c r="A432" s="28" t="str">
        <f t="shared" si="6"/>
        <v>15</v>
      </c>
      <c r="B432" s="3" t="s">
        <v>834</v>
      </c>
      <c r="C432" s="3" t="s">
        <v>256</v>
      </c>
      <c r="D432" s="3">
        <v>3</v>
      </c>
      <c r="E432" s="3" t="s">
        <v>22</v>
      </c>
      <c r="F432" s="3" t="s">
        <v>17</v>
      </c>
      <c r="G432" s="40" t="s">
        <v>257</v>
      </c>
      <c r="H432" s="3" t="s">
        <v>19</v>
      </c>
      <c r="I432" s="4">
        <v>17</v>
      </c>
      <c r="J432" s="4">
        <v>17</v>
      </c>
      <c r="K432" s="4">
        <v>570</v>
      </c>
      <c r="L432" s="7">
        <v>9690</v>
      </c>
      <c r="M432" s="7">
        <v>9690</v>
      </c>
      <c r="N432" s="6">
        <v>1</v>
      </c>
      <c r="O432" s="2"/>
      <c r="P432" s="2"/>
      <c r="Q432" s="2"/>
      <c r="R432" s="192"/>
    </row>
    <row r="433" spans="1:18" ht="39.6" hidden="1">
      <c r="A433" s="28" t="str">
        <f t="shared" si="6"/>
        <v>14</v>
      </c>
      <c r="B433" s="3" t="s">
        <v>835</v>
      </c>
      <c r="C433" s="3" t="s">
        <v>267</v>
      </c>
      <c r="D433" s="3">
        <v>3</v>
      </c>
      <c r="E433" s="3" t="s">
        <v>22</v>
      </c>
      <c r="F433" s="3" t="s">
        <v>17</v>
      </c>
      <c r="G433" s="40" t="s">
        <v>268</v>
      </c>
      <c r="H433" s="3" t="s">
        <v>19</v>
      </c>
      <c r="I433" s="4">
        <v>18</v>
      </c>
      <c r="J433" s="4">
        <v>18</v>
      </c>
      <c r="K433" s="4">
        <v>570</v>
      </c>
      <c r="L433" s="7">
        <v>10260</v>
      </c>
      <c r="M433" s="7">
        <v>10260</v>
      </c>
      <c r="N433" s="6">
        <v>1</v>
      </c>
      <c r="O433" s="2"/>
      <c r="P433" s="2"/>
      <c r="Q433" s="2"/>
      <c r="R433" s="192"/>
    </row>
    <row r="434" spans="1:18" ht="39.6" hidden="1">
      <c r="A434" s="28" t="str">
        <f t="shared" si="6"/>
        <v>14</v>
      </c>
      <c r="B434" s="3" t="s">
        <v>836</v>
      </c>
      <c r="C434" s="3" t="s">
        <v>267</v>
      </c>
      <c r="D434" s="3">
        <v>3</v>
      </c>
      <c r="E434" s="3" t="s">
        <v>22</v>
      </c>
      <c r="F434" s="3" t="s">
        <v>17</v>
      </c>
      <c r="G434" s="40" t="s">
        <v>270</v>
      </c>
      <c r="H434" s="3" t="s">
        <v>19</v>
      </c>
      <c r="I434" s="4">
        <v>18</v>
      </c>
      <c r="J434" s="4">
        <v>18</v>
      </c>
      <c r="K434" s="4">
        <v>570</v>
      </c>
      <c r="L434" s="7">
        <v>10260</v>
      </c>
      <c r="M434" s="7">
        <v>10260</v>
      </c>
      <c r="N434" s="6">
        <v>1</v>
      </c>
      <c r="O434" s="2"/>
      <c r="P434" s="2"/>
      <c r="Q434" s="2"/>
      <c r="R434" s="192"/>
    </row>
    <row r="435" spans="1:18" ht="39.6" hidden="1">
      <c r="A435" s="28" t="str">
        <f t="shared" si="6"/>
        <v>14</v>
      </c>
      <c r="B435" s="3" t="s">
        <v>837</v>
      </c>
      <c r="C435" s="3" t="s">
        <v>267</v>
      </c>
      <c r="D435" s="3">
        <v>3</v>
      </c>
      <c r="E435" s="3" t="s">
        <v>22</v>
      </c>
      <c r="F435" s="3" t="s">
        <v>17</v>
      </c>
      <c r="G435" s="40" t="s">
        <v>629</v>
      </c>
      <c r="H435" s="3" t="s">
        <v>19</v>
      </c>
      <c r="I435" s="4">
        <v>13</v>
      </c>
      <c r="J435" s="4">
        <v>13</v>
      </c>
      <c r="K435" s="4">
        <v>570</v>
      </c>
      <c r="L435" s="7">
        <v>7410</v>
      </c>
      <c r="M435" s="7">
        <v>7410</v>
      </c>
      <c r="N435" s="6">
        <v>1</v>
      </c>
      <c r="O435" s="2"/>
      <c r="P435" s="2"/>
      <c r="Q435" s="2"/>
      <c r="R435" s="192"/>
    </row>
    <row r="436" spans="1:18" ht="26.4" hidden="1">
      <c r="A436" s="28" t="str">
        <f t="shared" si="6"/>
        <v>3</v>
      </c>
      <c r="B436" s="3" t="s">
        <v>838</v>
      </c>
      <c r="C436" s="3" t="s">
        <v>245</v>
      </c>
      <c r="D436" s="3">
        <v>3</v>
      </c>
      <c r="E436" s="3" t="s">
        <v>22</v>
      </c>
      <c r="F436" s="3" t="s">
        <v>17</v>
      </c>
      <c r="G436" s="40" t="s">
        <v>246</v>
      </c>
      <c r="H436" s="3" t="s">
        <v>19</v>
      </c>
      <c r="I436" s="4">
        <v>21</v>
      </c>
      <c r="J436" s="4">
        <v>21</v>
      </c>
      <c r="K436" s="4">
        <v>570</v>
      </c>
      <c r="L436" s="7">
        <v>11970</v>
      </c>
      <c r="M436" s="7">
        <v>11970</v>
      </c>
      <c r="N436" s="6">
        <v>1</v>
      </c>
      <c r="O436" s="2"/>
      <c r="P436" s="2"/>
      <c r="Q436" s="2"/>
      <c r="R436" s="192"/>
    </row>
    <row r="437" spans="1:18" ht="26.4">
      <c r="A437" s="28" t="str">
        <f t="shared" si="6"/>
        <v>3</v>
      </c>
      <c r="B437" s="3" t="s">
        <v>839</v>
      </c>
      <c r="C437" s="3" t="s">
        <v>245</v>
      </c>
      <c r="D437" s="3">
        <v>4</v>
      </c>
      <c r="E437" s="3" t="s">
        <v>22</v>
      </c>
      <c r="F437" s="3" t="s">
        <v>17</v>
      </c>
      <c r="G437" s="40" t="s">
        <v>436</v>
      </c>
      <c r="H437" s="3" t="s">
        <v>18</v>
      </c>
      <c r="I437" s="4">
        <v>39</v>
      </c>
      <c r="J437" s="4">
        <v>39</v>
      </c>
      <c r="K437" s="4">
        <v>400</v>
      </c>
      <c r="L437" s="7">
        <v>15600</v>
      </c>
      <c r="M437" s="7">
        <v>15600</v>
      </c>
      <c r="N437" s="6">
        <v>1</v>
      </c>
      <c r="O437" s="2"/>
      <c r="P437" s="2"/>
      <c r="Q437" s="2"/>
      <c r="R437" s="192"/>
    </row>
    <row r="438" spans="1:18" ht="26.4">
      <c r="A438" s="28" t="str">
        <f t="shared" si="6"/>
        <v>3</v>
      </c>
      <c r="B438" s="3" t="s">
        <v>840</v>
      </c>
      <c r="C438" s="3" t="s">
        <v>245</v>
      </c>
      <c r="D438" s="3">
        <v>4</v>
      </c>
      <c r="E438" s="3" t="s">
        <v>22</v>
      </c>
      <c r="F438" s="3" t="s">
        <v>17</v>
      </c>
      <c r="G438" s="40" t="s">
        <v>438</v>
      </c>
      <c r="H438" s="3" t="s">
        <v>18</v>
      </c>
      <c r="I438" s="4">
        <v>34</v>
      </c>
      <c r="J438" s="4">
        <v>34</v>
      </c>
      <c r="K438" s="4">
        <v>400</v>
      </c>
      <c r="L438" s="7">
        <v>13600</v>
      </c>
      <c r="M438" s="7">
        <v>13600</v>
      </c>
      <c r="N438" s="6">
        <v>1</v>
      </c>
      <c r="O438" s="2"/>
      <c r="P438" s="2"/>
      <c r="Q438" s="2"/>
      <c r="R438" s="192"/>
    </row>
    <row r="439" spans="1:18" ht="26.4">
      <c r="A439" s="28" t="str">
        <f t="shared" si="6"/>
        <v>20</v>
      </c>
      <c r="B439" s="3" t="s">
        <v>841</v>
      </c>
      <c r="C439" s="3" t="s">
        <v>323</v>
      </c>
      <c r="D439" s="3">
        <v>4</v>
      </c>
      <c r="E439" s="3" t="s">
        <v>22</v>
      </c>
      <c r="F439" s="3" t="s">
        <v>17</v>
      </c>
      <c r="G439" s="40" t="s">
        <v>382</v>
      </c>
      <c r="H439" s="3" t="s">
        <v>18</v>
      </c>
      <c r="I439" s="4">
        <v>31</v>
      </c>
      <c r="J439" s="4">
        <v>31</v>
      </c>
      <c r="K439" s="4">
        <v>400</v>
      </c>
      <c r="L439" s="7">
        <v>12400</v>
      </c>
      <c r="M439" s="7">
        <v>12400</v>
      </c>
      <c r="N439" s="6">
        <v>1</v>
      </c>
      <c r="O439" s="2"/>
      <c r="P439" s="2"/>
      <c r="Q439" s="2"/>
      <c r="R439" s="192"/>
    </row>
    <row r="440" spans="1:18" ht="26.4">
      <c r="A440" s="28" t="str">
        <f t="shared" si="6"/>
        <v>7</v>
      </c>
      <c r="B440" s="3" t="s">
        <v>842</v>
      </c>
      <c r="C440" s="3" t="s">
        <v>293</v>
      </c>
      <c r="D440" s="3">
        <v>4</v>
      </c>
      <c r="E440" s="3" t="s">
        <v>22</v>
      </c>
      <c r="F440" s="3" t="s">
        <v>17</v>
      </c>
      <c r="G440" s="40" t="s">
        <v>416</v>
      </c>
      <c r="H440" s="3" t="s">
        <v>18</v>
      </c>
      <c r="I440" s="4">
        <v>16</v>
      </c>
      <c r="J440" s="4">
        <v>16</v>
      </c>
      <c r="K440" s="4">
        <v>399</v>
      </c>
      <c r="L440" s="7">
        <v>6384</v>
      </c>
      <c r="M440" s="7">
        <v>6384</v>
      </c>
      <c r="N440" s="6">
        <v>1</v>
      </c>
      <c r="O440" s="2"/>
      <c r="P440" s="2"/>
      <c r="Q440" s="2"/>
      <c r="R440" s="192"/>
    </row>
    <row r="441" spans="1:18" ht="26.4">
      <c r="A441" s="28" t="str">
        <f t="shared" si="6"/>
        <v>1</v>
      </c>
      <c r="B441" s="3" t="s">
        <v>843</v>
      </c>
      <c r="C441" s="3" t="s">
        <v>272</v>
      </c>
      <c r="D441" s="3">
        <v>4</v>
      </c>
      <c r="E441" s="3" t="s">
        <v>22</v>
      </c>
      <c r="F441" s="3" t="s">
        <v>17</v>
      </c>
      <c r="G441" s="40" t="s">
        <v>400</v>
      </c>
      <c r="H441" s="3" t="s">
        <v>18</v>
      </c>
      <c r="I441" s="4">
        <v>38</v>
      </c>
      <c r="J441" s="4">
        <v>38</v>
      </c>
      <c r="K441" s="4">
        <v>400</v>
      </c>
      <c r="L441" s="7">
        <v>15200</v>
      </c>
      <c r="M441" s="7">
        <v>15200</v>
      </c>
      <c r="N441" s="6">
        <v>1</v>
      </c>
      <c r="O441" s="2"/>
      <c r="P441" s="2"/>
      <c r="Q441" s="2"/>
      <c r="R441" s="192"/>
    </row>
    <row r="442" spans="1:18" ht="26.4">
      <c r="A442" s="28" t="str">
        <f t="shared" si="6"/>
        <v>16</v>
      </c>
      <c r="B442" s="3" t="s">
        <v>844</v>
      </c>
      <c r="C442" s="3" t="s">
        <v>231</v>
      </c>
      <c r="D442" s="3">
        <v>4</v>
      </c>
      <c r="E442" s="3" t="s">
        <v>22</v>
      </c>
      <c r="F442" s="3" t="s">
        <v>17</v>
      </c>
      <c r="G442" s="40" t="s">
        <v>392</v>
      </c>
      <c r="H442" s="3" t="s">
        <v>18</v>
      </c>
      <c r="I442" s="4">
        <v>39</v>
      </c>
      <c r="J442" s="4">
        <v>39</v>
      </c>
      <c r="K442" s="4">
        <v>400</v>
      </c>
      <c r="L442" s="7">
        <v>15600</v>
      </c>
      <c r="M442" s="7">
        <v>15600</v>
      </c>
      <c r="N442" s="6">
        <v>1</v>
      </c>
      <c r="O442" s="2"/>
      <c r="P442" s="2"/>
      <c r="Q442" s="2"/>
      <c r="R442" s="192"/>
    </row>
    <row r="443" spans="1:18" ht="26.4">
      <c r="A443" s="28" t="str">
        <f t="shared" si="6"/>
        <v>13</v>
      </c>
      <c r="B443" s="3" t="s">
        <v>845</v>
      </c>
      <c r="C443" s="3" t="s">
        <v>248</v>
      </c>
      <c r="D443" s="3">
        <v>4</v>
      </c>
      <c r="E443" s="3" t="s">
        <v>22</v>
      </c>
      <c r="F443" s="3" t="s">
        <v>17</v>
      </c>
      <c r="G443" s="40" t="s">
        <v>390</v>
      </c>
      <c r="H443" s="3" t="s">
        <v>18</v>
      </c>
      <c r="I443" s="4">
        <v>34</v>
      </c>
      <c r="J443" s="4">
        <v>34</v>
      </c>
      <c r="K443" s="4">
        <v>400</v>
      </c>
      <c r="L443" s="7">
        <v>13600</v>
      </c>
      <c r="M443" s="7">
        <v>13600</v>
      </c>
      <c r="N443" s="6">
        <v>1</v>
      </c>
      <c r="O443" s="2"/>
      <c r="P443" s="2"/>
      <c r="Q443" s="2"/>
      <c r="R443" s="192"/>
    </row>
    <row r="444" spans="1:18" ht="26.4">
      <c r="A444" s="28" t="str">
        <f t="shared" si="6"/>
        <v>8</v>
      </c>
      <c r="B444" s="3" t="s">
        <v>846</v>
      </c>
      <c r="C444" s="3" t="s">
        <v>261</v>
      </c>
      <c r="D444" s="3">
        <v>4</v>
      </c>
      <c r="E444" s="3" t="s">
        <v>22</v>
      </c>
      <c r="F444" s="3" t="s">
        <v>17</v>
      </c>
      <c r="G444" s="40" t="s">
        <v>394</v>
      </c>
      <c r="H444" s="3" t="s">
        <v>18</v>
      </c>
      <c r="I444" s="4">
        <v>33</v>
      </c>
      <c r="J444" s="4">
        <v>33</v>
      </c>
      <c r="K444" s="4">
        <v>400</v>
      </c>
      <c r="L444" s="7">
        <v>13200</v>
      </c>
      <c r="M444" s="7">
        <v>13200</v>
      </c>
      <c r="N444" s="6">
        <v>1</v>
      </c>
      <c r="O444" s="2"/>
      <c r="P444" s="2"/>
      <c r="Q444" s="2"/>
      <c r="R444" s="192"/>
    </row>
    <row r="445" spans="1:18" ht="26.4">
      <c r="A445" s="28" t="str">
        <f t="shared" si="6"/>
        <v>8</v>
      </c>
      <c r="B445" s="3" t="s">
        <v>847</v>
      </c>
      <c r="C445" s="3" t="s">
        <v>261</v>
      </c>
      <c r="D445" s="3">
        <v>4</v>
      </c>
      <c r="E445" s="3" t="s">
        <v>22</v>
      </c>
      <c r="F445" s="3" t="s">
        <v>17</v>
      </c>
      <c r="G445" s="40" t="s">
        <v>396</v>
      </c>
      <c r="H445" s="3" t="s">
        <v>18</v>
      </c>
      <c r="I445" s="4">
        <v>30</v>
      </c>
      <c r="J445" s="4">
        <v>30</v>
      </c>
      <c r="K445" s="4">
        <v>400</v>
      </c>
      <c r="L445" s="7">
        <v>12000</v>
      </c>
      <c r="M445" s="7">
        <v>12000</v>
      </c>
      <c r="N445" s="6">
        <v>1</v>
      </c>
      <c r="O445" s="2"/>
      <c r="P445" s="2"/>
      <c r="Q445" s="2"/>
      <c r="R445" s="192"/>
    </row>
    <row r="446" spans="1:18" ht="39.6">
      <c r="A446" s="28" t="str">
        <f t="shared" si="6"/>
        <v>17</v>
      </c>
      <c r="B446" s="3" t="s">
        <v>848</v>
      </c>
      <c r="C446" s="3" t="s">
        <v>306</v>
      </c>
      <c r="D446" s="3">
        <v>4</v>
      </c>
      <c r="E446" s="3" t="s">
        <v>22</v>
      </c>
      <c r="F446" s="3" t="s">
        <v>17</v>
      </c>
      <c r="G446" s="40" t="s">
        <v>384</v>
      </c>
      <c r="H446" s="3" t="s">
        <v>18</v>
      </c>
      <c r="I446" s="4">
        <v>40</v>
      </c>
      <c r="J446" s="4">
        <v>40</v>
      </c>
      <c r="K446" s="4">
        <v>400</v>
      </c>
      <c r="L446" s="7">
        <v>16000</v>
      </c>
      <c r="M446" s="7">
        <v>16000</v>
      </c>
      <c r="N446" s="6">
        <v>1</v>
      </c>
      <c r="O446" s="2"/>
      <c r="P446" s="2"/>
      <c r="Q446" s="2"/>
      <c r="R446" s="192"/>
    </row>
    <row r="447" spans="1:18" ht="26.4">
      <c r="A447" s="28" t="str">
        <f t="shared" si="6"/>
        <v>12</v>
      </c>
      <c r="B447" s="3" t="s">
        <v>849</v>
      </c>
      <c r="C447" s="3" t="s">
        <v>279</v>
      </c>
      <c r="D447" s="3">
        <v>4</v>
      </c>
      <c r="E447" s="3" t="s">
        <v>22</v>
      </c>
      <c r="F447" s="3" t="s">
        <v>17</v>
      </c>
      <c r="G447" s="40" t="s">
        <v>420</v>
      </c>
      <c r="H447" s="3" t="s">
        <v>18</v>
      </c>
      <c r="I447" s="4">
        <v>36</v>
      </c>
      <c r="J447" s="4">
        <v>36</v>
      </c>
      <c r="K447" s="4">
        <v>400</v>
      </c>
      <c r="L447" s="7">
        <v>14400</v>
      </c>
      <c r="M447" s="7">
        <v>14400</v>
      </c>
      <c r="N447" s="6">
        <v>1</v>
      </c>
      <c r="O447" s="2"/>
      <c r="P447" s="2"/>
      <c r="Q447" s="2"/>
      <c r="R447" s="192"/>
    </row>
    <row r="448" spans="1:18" ht="26.4">
      <c r="A448" s="28" t="str">
        <f t="shared" si="6"/>
        <v>2</v>
      </c>
      <c r="B448" s="3" t="s">
        <v>850</v>
      </c>
      <c r="C448" s="3" t="s">
        <v>285</v>
      </c>
      <c r="D448" s="3">
        <v>4</v>
      </c>
      <c r="E448" s="3" t="s">
        <v>22</v>
      </c>
      <c r="F448" s="3" t="s">
        <v>17</v>
      </c>
      <c r="G448" s="40" t="s">
        <v>418</v>
      </c>
      <c r="H448" s="3" t="s">
        <v>18</v>
      </c>
      <c r="I448" s="4">
        <v>31</v>
      </c>
      <c r="J448" s="4">
        <v>31</v>
      </c>
      <c r="K448" s="4">
        <v>400</v>
      </c>
      <c r="L448" s="7">
        <v>12400</v>
      </c>
      <c r="M448" s="7">
        <v>12400</v>
      </c>
      <c r="N448" s="6">
        <v>1</v>
      </c>
      <c r="O448" s="2"/>
      <c r="P448" s="2"/>
      <c r="Q448" s="2"/>
      <c r="R448" s="192"/>
    </row>
    <row r="449" spans="1:18" ht="26.4">
      <c r="A449" s="28" t="str">
        <f t="shared" si="6"/>
        <v>9</v>
      </c>
      <c r="B449" s="3" t="s">
        <v>851</v>
      </c>
      <c r="C449" s="3" t="s">
        <v>240</v>
      </c>
      <c r="D449" s="3">
        <v>4</v>
      </c>
      <c r="E449" s="3" t="s">
        <v>22</v>
      </c>
      <c r="F449" s="3" t="s">
        <v>17</v>
      </c>
      <c r="G449" s="40" t="s">
        <v>380</v>
      </c>
      <c r="H449" s="3" t="s">
        <v>18</v>
      </c>
      <c r="I449" s="4">
        <v>32</v>
      </c>
      <c r="J449" s="4">
        <v>32</v>
      </c>
      <c r="K449" s="4">
        <v>399.9</v>
      </c>
      <c r="L449" s="7">
        <v>12768</v>
      </c>
      <c r="M449" s="7">
        <v>12796.8</v>
      </c>
      <c r="N449" s="6">
        <v>1</v>
      </c>
      <c r="O449" s="2"/>
      <c r="P449" s="2"/>
      <c r="Q449" s="2"/>
      <c r="R449" s="192"/>
    </row>
    <row r="450" spans="1:18" ht="26.4">
      <c r="A450" s="28" t="str">
        <f t="shared" si="6"/>
        <v>10</v>
      </c>
      <c r="B450" s="3" t="s">
        <v>852</v>
      </c>
      <c r="C450" s="3" t="s">
        <v>298</v>
      </c>
      <c r="D450" s="3">
        <v>4</v>
      </c>
      <c r="E450" s="3" t="s">
        <v>22</v>
      </c>
      <c r="F450" s="3" t="s">
        <v>17</v>
      </c>
      <c r="G450" s="40" t="s">
        <v>386</v>
      </c>
      <c r="H450" s="3" t="s">
        <v>18</v>
      </c>
      <c r="I450" s="4">
        <v>29</v>
      </c>
      <c r="J450" s="4">
        <v>29</v>
      </c>
      <c r="K450" s="4">
        <v>400</v>
      </c>
      <c r="L450" s="7">
        <v>11600</v>
      </c>
      <c r="M450" s="7">
        <v>11600</v>
      </c>
      <c r="N450" s="6">
        <v>1</v>
      </c>
      <c r="O450" s="2"/>
      <c r="P450" s="2"/>
      <c r="Q450" s="2"/>
      <c r="R450" s="192"/>
    </row>
    <row r="451" spans="1:18" ht="26.4">
      <c r="A451" s="28" t="str">
        <f t="shared" si="6"/>
        <v>10</v>
      </c>
      <c r="B451" s="3" t="s">
        <v>853</v>
      </c>
      <c r="C451" s="3" t="s">
        <v>298</v>
      </c>
      <c r="D451" s="3">
        <v>4</v>
      </c>
      <c r="E451" s="3" t="s">
        <v>22</v>
      </c>
      <c r="F451" s="3" t="s">
        <v>17</v>
      </c>
      <c r="G451" s="40" t="s">
        <v>388</v>
      </c>
      <c r="H451" s="3" t="s">
        <v>18</v>
      </c>
      <c r="I451" s="4">
        <v>29</v>
      </c>
      <c r="J451" s="4">
        <v>29</v>
      </c>
      <c r="K451" s="4">
        <v>400</v>
      </c>
      <c r="L451" s="7">
        <v>11600</v>
      </c>
      <c r="M451" s="7">
        <v>11600</v>
      </c>
      <c r="N451" s="6">
        <v>1</v>
      </c>
      <c r="O451" s="2"/>
      <c r="P451" s="2"/>
      <c r="Q451" s="2"/>
      <c r="R451" s="192"/>
    </row>
    <row r="452" spans="1:18" ht="39.6">
      <c r="A452" s="28" t="str">
        <f t="shared" si="6"/>
        <v>14</v>
      </c>
      <c r="B452" s="3" t="s">
        <v>854</v>
      </c>
      <c r="C452" s="3" t="s">
        <v>267</v>
      </c>
      <c r="D452" s="3">
        <v>4</v>
      </c>
      <c r="E452" s="3" t="s">
        <v>22</v>
      </c>
      <c r="F452" s="3" t="s">
        <v>17</v>
      </c>
      <c r="G452" s="40" t="s">
        <v>434</v>
      </c>
      <c r="H452" s="3" t="s">
        <v>18</v>
      </c>
      <c r="I452" s="4">
        <v>38</v>
      </c>
      <c r="J452" s="4">
        <v>38</v>
      </c>
      <c r="K452" s="4">
        <v>400</v>
      </c>
      <c r="L452" s="7">
        <v>15200</v>
      </c>
      <c r="M452" s="7">
        <v>15200</v>
      </c>
      <c r="N452" s="6">
        <v>1</v>
      </c>
      <c r="O452" s="2"/>
      <c r="P452" s="2"/>
      <c r="Q452" s="2"/>
      <c r="R452" s="192"/>
    </row>
    <row r="453" spans="1:18" ht="26.4">
      <c r="A453" s="28" t="str">
        <f t="shared" si="6"/>
        <v>11</v>
      </c>
      <c r="B453" s="3" t="s">
        <v>855</v>
      </c>
      <c r="C453" s="3" t="s">
        <v>228</v>
      </c>
      <c r="D453" s="3">
        <v>4</v>
      </c>
      <c r="E453" s="3" t="s">
        <v>22</v>
      </c>
      <c r="F453" s="3" t="s">
        <v>17</v>
      </c>
      <c r="G453" s="40" t="s">
        <v>408</v>
      </c>
      <c r="H453" s="3" t="s">
        <v>18</v>
      </c>
      <c r="I453" s="4">
        <v>45</v>
      </c>
      <c r="J453" s="4">
        <v>45</v>
      </c>
      <c r="K453" s="4">
        <v>400</v>
      </c>
      <c r="L453" s="7">
        <v>18000</v>
      </c>
      <c r="M453" s="7">
        <v>18000</v>
      </c>
      <c r="N453" s="6">
        <v>1</v>
      </c>
      <c r="O453" s="2"/>
      <c r="P453" s="2"/>
      <c r="Q453" s="2"/>
      <c r="R453" s="192"/>
    </row>
    <row r="454" spans="1:18" ht="26.4">
      <c r="A454" s="28" t="str">
        <f t="shared" si="6"/>
        <v>18</v>
      </c>
      <c r="B454" s="3" t="s">
        <v>856</v>
      </c>
      <c r="C454" s="3" t="s">
        <v>234</v>
      </c>
      <c r="D454" s="3">
        <v>4</v>
      </c>
      <c r="E454" s="3" t="s">
        <v>22</v>
      </c>
      <c r="F454" s="3" t="s">
        <v>17</v>
      </c>
      <c r="G454" s="40" t="s">
        <v>410</v>
      </c>
      <c r="H454" s="3" t="s">
        <v>18</v>
      </c>
      <c r="I454" s="4">
        <v>41</v>
      </c>
      <c r="J454" s="4">
        <v>41</v>
      </c>
      <c r="K454" s="4">
        <v>394</v>
      </c>
      <c r="L454" s="7">
        <v>16154</v>
      </c>
      <c r="M454" s="7">
        <v>16154</v>
      </c>
      <c r="N454" s="6">
        <v>1</v>
      </c>
      <c r="O454" s="2"/>
      <c r="P454" s="2"/>
      <c r="Q454" s="2"/>
      <c r="R454" s="192"/>
    </row>
    <row r="455" spans="1:18" ht="26.4">
      <c r="A455" s="28" t="str">
        <f t="shared" si="6"/>
        <v>4</v>
      </c>
      <c r="B455" s="3" t="s">
        <v>857</v>
      </c>
      <c r="C455" s="3" t="s">
        <v>237</v>
      </c>
      <c r="D455" s="3">
        <v>4</v>
      </c>
      <c r="E455" s="3" t="s">
        <v>22</v>
      </c>
      <c r="F455" s="3" t="s">
        <v>17</v>
      </c>
      <c r="G455" s="40" t="s">
        <v>402</v>
      </c>
      <c r="H455" s="3" t="s">
        <v>18</v>
      </c>
      <c r="I455" s="4">
        <v>29</v>
      </c>
      <c r="J455" s="4">
        <v>29</v>
      </c>
      <c r="K455" s="4">
        <v>400</v>
      </c>
      <c r="L455" s="7">
        <v>11600</v>
      </c>
      <c r="M455" s="7">
        <v>11600</v>
      </c>
      <c r="N455" s="6">
        <v>1</v>
      </c>
      <c r="O455" s="2"/>
      <c r="P455" s="2"/>
      <c r="Q455" s="2"/>
      <c r="R455" s="192"/>
    </row>
    <row r="456" spans="1:18" ht="26.4">
      <c r="A456" s="28" t="str">
        <f t="shared" ref="A456:A519" si="7">MID(C456,FIND("(",C456)+1,FIND(")",C456)-1-FIND("(",C456))</f>
        <v>4</v>
      </c>
      <c r="B456" s="3" t="s">
        <v>858</v>
      </c>
      <c r="C456" s="3" t="s">
        <v>237</v>
      </c>
      <c r="D456" s="3">
        <v>4</v>
      </c>
      <c r="E456" s="3" t="s">
        <v>22</v>
      </c>
      <c r="F456" s="3" t="s">
        <v>17</v>
      </c>
      <c r="G456" s="40" t="s">
        <v>404</v>
      </c>
      <c r="H456" s="3" t="s">
        <v>18</v>
      </c>
      <c r="I456" s="4">
        <v>29</v>
      </c>
      <c r="J456" s="4">
        <v>29</v>
      </c>
      <c r="K456" s="4">
        <v>400</v>
      </c>
      <c r="L456" s="7">
        <v>11600</v>
      </c>
      <c r="M456" s="7">
        <v>11600</v>
      </c>
      <c r="N456" s="6">
        <v>1</v>
      </c>
      <c r="O456" s="2"/>
      <c r="P456" s="2"/>
      <c r="Q456" s="2"/>
      <c r="R456" s="192"/>
    </row>
    <row r="457" spans="1:18" ht="26.4">
      <c r="A457" s="28" t="str">
        <f t="shared" si="7"/>
        <v>19</v>
      </c>
      <c r="B457" s="3" t="s">
        <v>859</v>
      </c>
      <c r="C457" s="3" t="s">
        <v>282</v>
      </c>
      <c r="D457" s="3">
        <v>4</v>
      </c>
      <c r="E457" s="3" t="s">
        <v>22</v>
      </c>
      <c r="F457" s="3" t="s">
        <v>17</v>
      </c>
      <c r="G457" s="40" t="s">
        <v>422</v>
      </c>
      <c r="H457" s="3" t="s">
        <v>18</v>
      </c>
      <c r="I457" s="4">
        <v>24</v>
      </c>
      <c r="J457" s="4">
        <v>24</v>
      </c>
      <c r="K457" s="4">
        <v>400</v>
      </c>
      <c r="L457" s="7">
        <v>9600</v>
      </c>
      <c r="M457" s="7">
        <v>9600</v>
      </c>
      <c r="N457" s="6">
        <v>1</v>
      </c>
      <c r="O457" s="2"/>
      <c r="P457" s="2"/>
      <c r="Q457" s="2"/>
      <c r="R457" s="192"/>
    </row>
    <row r="458" spans="1:18" ht="26.4">
      <c r="A458" s="28" t="str">
        <f t="shared" si="7"/>
        <v>19</v>
      </c>
      <c r="B458" s="3" t="s">
        <v>860</v>
      </c>
      <c r="C458" s="3" t="s">
        <v>282</v>
      </c>
      <c r="D458" s="3">
        <v>4</v>
      </c>
      <c r="E458" s="3" t="s">
        <v>22</v>
      </c>
      <c r="F458" s="3" t="s">
        <v>17</v>
      </c>
      <c r="G458" s="40" t="s">
        <v>424</v>
      </c>
      <c r="H458" s="3" t="s">
        <v>18</v>
      </c>
      <c r="I458" s="4">
        <v>24</v>
      </c>
      <c r="J458" s="4">
        <v>24</v>
      </c>
      <c r="K458" s="4">
        <v>400</v>
      </c>
      <c r="L458" s="7">
        <v>9600</v>
      </c>
      <c r="M458" s="7">
        <v>9600</v>
      </c>
      <c r="N458" s="6">
        <v>1</v>
      </c>
      <c r="O458" s="2"/>
      <c r="P458" s="2"/>
      <c r="Q458" s="2"/>
      <c r="R458" s="192"/>
    </row>
    <row r="459" spans="1:18" ht="39.6">
      <c r="A459" s="28" t="str">
        <f t="shared" si="7"/>
        <v>23</v>
      </c>
      <c r="B459" s="3" t="s">
        <v>861</v>
      </c>
      <c r="C459" s="3" t="s">
        <v>251</v>
      </c>
      <c r="D459" s="3">
        <v>4</v>
      </c>
      <c r="E459" s="3" t="s">
        <v>22</v>
      </c>
      <c r="F459" s="3" t="s">
        <v>17</v>
      </c>
      <c r="G459" s="40" t="s">
        <v>412</v>
      </c>
      <c r="H459" s="3" t="s">
        <v>18</v>
      </c>
      <c r="I459" s="4">
        <v>25</v>
      </c>
      <c r="J459" s="4">
        <v>25</v>
      </c>
      <c r="K459" s="4">
        <v>400</v>
      </c>
      <c r="L459" s="7">
        <v>10000</v>
      </c>
      <c r="M459" s="7">
        <v>10000</v>
      </c>
      <c r="N459" s="6">
        <v>1</v>
      </c>
      <c r="O459" s="2"/>
      <c r="P459" s="2"/>
      <c r="Q459" s="2"/>
      <c r="R459" s="192"/>
    </row>
    <row r="460" spans="1:18" ht="26.4">
      <c r="A460" s="28" t="str">
        <f t="shared" si="7"/>
        <v>21</v>
      </c>
      <c r="B460" s="3" t="s">
        <v>862</v>
      </c>
      <c r="C460" s="3" t="s">
        <v>290</v>
      </c>
      <c r="D460" s="3">
        <v>4</v>
      </c>
      <c r="E460" s="3" t="s">
        <v>22</v>
      </c>
      <c r="F460" s="3" t="s">
        <v>17</v>
      </c>
      <c r="G460" s="40" t="s">
        <v>406</v>
      </c>
      <c r="H460" s="3" t="s">
        <v>18</v>
      </c>
      <c r="I460" s="4">
        <v>35</v>
      </c>
      <c r="J460" s="4">
        <v>35</v>
      </c>
      <c r="K460" s="4">
        <v>400</v>
      </c>
      <c r="L460" s="7">
        <v>14000</v>
      </c>
      <c r="M460" s="7">
        <v>14000</v>
      </c>
      <c r="N460" s="6">
        <v>1</v>
      </c>
      <c r="O460" s="2"/>
      <c r="P460" s="2"/>
      <c r="Q460" s="2"/>
      <c r="R460" s="192"/>
    </row>
    <row r="461" spans="1:18" ht="26.4">
      <c r="A461" s="28" t="str">
        <f t="shared" si="7"/>
        <v>5</v>
      </c>
      <c r="B461" s="3" t="s">
        <v>863</v>
      </c>
      <c r="C461" s="3" t="s">
        <v>264</v>
      </c>
      <c r="D461" s="3">
        <v>4</v>
      </c>
      <c r="E461" s="3" t="s">
        <v>22</v>
      </c>
      <c r="F461" s="3" t="s">
        <v>17</v>
      </c>
      <c r="G461" s="40" t="s">
        <v>426</v>
      </c>
      <c r="H461" s="3" t="s">
        <v>18</v>
      </c>
      <c r="I461" s="4">
        <v>15</v>
      </c>
      <c r="J461" s="4">
        <v>15</v>
      </c>
      <c r="K461" s="4">
        <v>400</v>
      </c>
      <c r="L461" s="7">
        <v>6000</v>
      </c>
      <c r="M461" s="7">
        <v>6000</v>
      </c>
      <c r="N461" s="6">
        <v>1</v>
      </c>
      <c r="O461" s="2"/>
      <c r="P461" s="2"/>
      <c r="Q461" s="2"/>
      <c r="R461" s="192"/>
    </row>
    <row r="462" spans="1:18" ht="26.4">
      <c r="A462" s="28" t="str">
        <f t="shared" si="7"/>
        <v>5</v>
      </c>
      <c r="B462" s="3" t="s">
        <v>864</v>
      </c>
      <c r="C462" s="3" t="s">
        <v>264</v>
      </c>
      <c r="D462" s="3">
        <v>4</v>
      </c>
      <c r="E462" s="3" t="s">
        <v>22</v>
      </c>
      <c r="F462" s="3" t="s">
        <v>17</v>
      </c>
      <c r="G462" s="40" t="s">
        <v>428</v>
      </c>
      <c r="H462" s="3" t="s">
        <v>18</v>
      </c>
      <c r="I462" s="4">
        <v>16</v>
      </c>
      <c r="J462" s="4">
        <v>16</v>
      </c>
      <c r="K462" s="4">
        <v>400</v>
      </c>
      <c r="L462" s="7">
        <v>6400</v>
      </c>
      <c r="M462" s="7">
        <v>6400</v>
      </c>
      <c r="N462" s="6">
        <v>1</v>
      </c>
      <c r="O462" s="2"/>
      <c r="P462" s="2"/>
      <c r="Q462" s="2"/>
      <c r="R462" s="192"/>
    </row>
    <row r="463" spans="1:18" ht="39.6">
      <c r="A463" s="28" t="str">
        <f t="shared" si="7"/>
        <v>6</v>
      </c>
      <c r="B463" s="3" t="s">
        <v>865</v>
      </c>
      <c r="C463" s="3" t="s">
        <v>301</v>
      </c>
      <c r="D463" s="3">
        <v>4</v>
      </c>
      <c r="E463" s="3" t="s">
        <v>22</v>
      </c>
      <c r="F463" s="3" t="s">
        <v>17</v>
      </c>
      <c r="G463" s="40" t="s">
        <v>398</v>
      </c>
      <c r="H463" s="3" t="s">
        <v>18</v>
      </c>
      <c r="I463" s="4">
        <v>27</v>
      </c>
      <c r="J463" s="4">
        <v>27</v>
      </c>
      <c r="K463" s="4">
        <v>400</v>
      </c>
      <c r="L463" s="7">
        <v>10800</v>
      </c>
      <c r="M463" s="7">
        <v>10800</v>
      </c>
      <c r="N463" s="6">
        <v>1</v>
      </c>
      <c r="O463" s="2"/>
      <c r="P463" s="2"/>
      <c r="Q463" s="2"/>
      <c r="R463" s="192"/>
    </row>
    <row r="464" spans="1:18" ht="39.6">
      <c r="A464" s="28" t="str">
        <f t="shared" si="7"/>
        <v>15</v>
      </c>
      <c r="B464" s="3" t="s">
        <v>866</v>
      </c>
      <c r="C464" s="3" t="s">
        <v>256</v>
      </c>
      <c r="D464" s="3">
        <v>4</v>
      </c>
      <c r="E464" s="3" t="s">
        <v>22</v>
      </c>
      <c r="F464" s="3" t="s">
        <v>17</v>
      </c>
      <c r="G464" s="40" t="s">
        <v>430</v>
      </c>
      <c r="H464" s="3" t="s">
        <v>18</v>
      </c>
      <c r="I464" s="4">
        <v>29</v>
      </c>
      <c r="J464" s="4">
        <v>29</v>
      </c>
      <c r="K464" s="4">
        <v>400</v>
      </c>
      <c r="L464" s="7">
        <v>11600</v>
      </c>
      <c r="M464" s="7">
        <v>11600</v>
      </c>
      <c r="N464" s="6">
        <v>1</v>
      </c>
      <c r="O464" s="2"/>
      <c r="P464" s="2"/>
      <c r="Q464" s="2"/>
      <c r="R464" s="192"/>
    </row>
    <row r="465" spans="1:18" ht="39.6">
      <c r="A465" s="28" t="str">
        <f t="shared" si="7"/>
        <v>15</v>
      </c>
      <c r="B465" s="3" t="s">
        <v>867</v>
      </c>
      <c r="C465" s="3" t="s">
        <v>256</v>
      </c>
      <c r="D465" s="3">
        <v>4</v>
      </c>
      <c r="E465" s="3" t="s">
        <v>22</v>
      </c>
      <c r="F465" s="3" t="s">
        <v>17</v>
      </c>
      <c r="G465" s="40" t="s">
        <v>432</v>
      </c>
      <c r="H465" s="3" t="s">
        <v>18</v>
      </c>
      <c r="I465" s="4">
        <v>29</v>
      </c>
      <c r="J465" s="4">
        <v>29</v>
      </c>
      <c r="K465" s="4">
        <v>400</v>
      </c>
      <c r="L465" s="7">
        <v>11600</v>
      </c>
      <c r="M465" s="7">
        <v>11600</v>
      </c>
      <c r="N465" s="6">
        <v>1</v>
      </c>
      <c r="O465" s="2"/>
      <c r="P465" s="2"/>
      <c r="Q465" s="2"/>
      <c r="R465" s="192"/>
    </row>
    <row r="466" spans="1:18" ht="26.4" hidden="1">
      <c r="A466" s="28" t="str">
        <f t="shared" si="7"/>
        <v>11</v>
      </c>
      <c r="B466" s="3" t="s">
        <v>868</v>
      </c>
      <c r="C466" s="3" t="s">
        <v>228</v>
      </c>
      <c r="D466" s="3">
        <v>1</v>
      </c>
      <c r="E466" s="3" t="s">
        <v>16</v>
      </c>
      <c r="F466" s="3" t="s">
        <v>17</v>
      </c>
      <c r="G466" s="40" t="s">
        <v>530</v>
      </c>
      <c r="H466" s="3" t="s">
        <v>20</v>
      </c>
      <c r="I466" s="4">
        <v>36</v>
      </c>
      <c r="J466" s="4">
        <v>36</v>
      </c>
      <c r="K466" s="4">
        <v>840</v>
      </c>
      <c r="L466" s="7">
        <v>30240</v>
      </c>
      <c r="M466" s="7">
        <v>30240</v>
      </c>
      <c r="N466" s="6">
        <v>1</v>
      </c>
      <c r="O466" s="2"/>
      <c r="P466" s="2"/>
      <c r="Q466" s="2"/>
      <c r="R466" s="192"/>
    </row>
    <row r="467" spans="1:18" ht="26.4" hidden="1">
      <c r="A467" s="28" t="str">
        <f t="shared" si="7"/>
        <v>16</v>
      </c>
      <c r="B467" s="3" t="s">
        <v>869</v>
      </c>
      <c r="C467" s="3" t="s">
        <v>231</v>
      </c>
      <c r="D467" s="3">
        <v>1</v>
      </c>
      <c r="E467" s="3" t="s">
        <v>16</v>
      </c>
      <c r="F467" s="3" t="s">
        <v>17</v>
      </c>
      <c r="G467" s="40" t="s">
        <v>468</v>
      </c>
      <c r="H467" s="3" t="s">
        <v>20</v>
      </c>
      <c r="I467" s="4">
        <v>42</v>
      </c>
      <c r="J467" s="4">
        <v>42</v>
      </c>
      <c r="K467" s="4">
        <v>840</v>
      </c>
      <c r="L467" s="7">
        <v>35280</v>
      </c>
      <c r="M467" s="7">
        <v>35280</v>
      </c>
      <c r="N467" s="6">
        <v>1</v>
      </c>
      <c r="O467" s="2"/>
      <c r="P467" s="2"/>
      <c r="Q467" s="2"/>
      <c r="R467" s="192"/>
    </row>
    <row r="468" spans="1:18" ht="26.4" hidden="1">
      <c r="A468" s="28" t="str">
        <f t="shared" si="7"/>
        <v>20</v>
      </c>
      <c r="B468" s="3" t="s">
        <v>870</v>
      </c>
      <c r="C468" s="3" t="s">
        <v>323</v>
      </c>
      <c r="D468" s="3">
        <v>1</v>
      </c>
      <c r="E468" s="3" t="s">
        <v>16</v>
      </c>
      <c r="F468" s="3" t="s">
        <v>17</v>
      </c>
      <c r="G468" s="40" t="s">
        <v>490</v>
      </c>
      <c r="H468" s="3" t="s">
        <v>20</v>
      </c>
      <c r="I468" s="4">
        <v>27</v>
      </c>
      <c r="J468" s="4">
        <v>27</v>
      </c>
      <c r="K468" s="4">
        <v>840</v>
      </c>
      <c r="L468" s="7">
        <v>22680</v>
      </c>
      <c r="M468" s="7">
        <v>22680</v>
      </c>
      <c r="N468" s="6">
        <v>1</v>
      </c>
      <c r="O468" s="2"/>
      <c r="P468" s="2"/>
      <c r="Q468" s="2"/>
      <c r="R468" s="192"/>
    </row>
    <row r="469" spans="1:18" ht="26.4" hidden="1">
      <c r="A469" s="28" t="str">
        <f t="shared" si="7"/>
        <v>18</v>
      </c>
      <c r="B469" s="3" t="s">
        <v>871</v>
      </c>
      <c r="C469" s="3" t="s">
        <v>234</v>
      </c>
      <c r="D469" s="3">
        <v>1</v>
      </c>
      <c r="E469" s="3" t="s">
        <v>16</v>
      </c>
      <c r="F469" s="3" t="s">
        <v>17</v>
      </c>
      <c r="G469" s="40" t="s">
        <v>476</v>
      </c>
      <c r="H469" s="3" t="s">
        <v>20</v>
      </c>
      <c r="I469" s="4">
        <v>27</v>
      </c>
      <c r="J469" s="4">
        <v>27</v>
      </c>
      <c r="K469" s="4">
        <v>834</v>
      </c>
      <c r="L469" s="7">
        <v>22518</v>
      </c>
      <c r="M469" s="7">
        <v>22518</v>
      </c>
      <c r="N469" s="6">
        <v>1</v>
      </c>
      <c r="O469" s="2"/>
      <c r="P469" s="2"/>
      <c r="Q469" s="2"/>
      <c r="R469" s="192"/>
    </row>
    <row r="470" spans="1:18" ht="26.4" hidden="1">
      <c r="A470" s="28" t="str">
        <f t="shared" si="7"/>
        <v>4</v>
      </c>
      <c r="B470" s="3" t="s">
        <v>872</v>
      </c>
      <c r="C470" s="3" t="s">
        <v>237</v>
      </c>
      <c r="D470" s="3">
        <v>1</v>
      </c>
      <c r="E470" s="3" t="s">
        <v>16</v>
      </c>
      <c r="F470" s="3" t="s">
        <v>17</v>
      </c>
      <c r="G470" s="40" t="s">
        <v>502</v>
      </c>
      <c r="H470" s="3" t="s">
        <v>20</v>
      </c>
      <c r="I470" s="4">
        <v>24</v>
      </c>
      <c r="J470" s="4">
        <v>24</v>
      </c>
      <c r="K470" s="4">
        <v>840</v>
      </c>
      <c r="L470" s="7">
        <v>20160</v>
      </c>
      <c r="M470" s="7">
        <v>20160</v>
      </c>
      <c r="N470" s="6">
        <v>1</v>
      </c>
      <c r="O470" s="2"/>
      <c r="P470" s="2"/>
      <c r="Q470" s="2"/>
      <c r="R470" s="192"/>
    </row>
    <row r="471" spans="1:18" ht="26.4" hidden="1">
      <c r="A471" s="28" t="str">
        <f t="shared" si="7"/>
        <v>9</v>
      </c>
      <c r="B471" s="3" t="s">
        <v>873</v>
      </c>
      <c r="C471" s="3" t="s">
        <v>240</v>
      </c>
      <c r="D471" s="3">
        <v>1</v>
      </c>
      <c r="E471" s="3" t="s">
        <v>16</v>
      </c>
      <c r="F471" s="3" t="s">
        <v>17</v>
      </c>
      <c r="G471" s="40" t="s">
        <v>492</v>
      </c>
      <c r="H471" s="3" t="s">
        <v>20</v>
      </c>
      <c r="I471" s="4">
        <v>31</v>
      </c>
      <c r="J471" s="4">
        <v>31</v>
      </c>
      <c r="K471" s="4">
        <v>839.9</v>
      </c>
      <c r="L471" s="7">
        <v>26009</v>
      </c>
      <c r="M471" s="7">
        <v>26036.9</v>
      </c>
      <c r="N471" s="6">
        <v>1</v>
      </c>
      <c r="O471" s="2"/>
      <c r="P471" s="2"/>
      <c r="Q471" s="2"/>
      <c r="R471" s="192"/>
    </row>
    <row r="472" spans="1:18" ht="26.4" hidden="1">
      <c r="A472" s="28" t="str">
        <f t="shared" si="7"/>
        <v>3</v>
      </c>
      <c r="B472" s="3" t="s">
        <v>874</v>
      </c>
      <c r="C472" s="3" t="s">
        <v>245</v>
      </c>
      <c r="D472" s="3">
        <v>1</v>
      </c>
      <c r="E472" s="3" t="s">
        <v>16</v>
      </c>
      <c r="F472" s="3" t="s">
        <v>17</v>
      </c>
      <c r="G472" s="40" t="s">
        <v>562</v>
      </c>
      <c r="H472" s="3" t="s">
        <v>20</v>
      </c>
      <c r="I472" s="4">
        <v>28</v>
      </c>
      <c r="J472" s="4">
        <v>28</v>
      </c>
      <c r="K472" s="4">
        <v>840</v>
      </c>
      <c r="L472" s="7">
        <v>23520</v>
      </c>
      <c r="M472" s="7">
        <v>23520</v>
      </c>
      <c r="N472" s="6">
        <v>1</v>
      </c>
      <c r="O472" s="2"/>
      <c r="P472" s="2"/>
      <c r="Q472" s="2"/>
      <c r="R472" s="192"/>
    </row>
    <row r="473" spans="1:18" ht="26.4" hidden="1">
      <c r="A473" s="28" t="str">
        <f t="shared" si="7"/>
        <v>13</v>
      </c>
      <c r="B473" s="3" t="s">
        <v>875</v>
      </c>
      <c r="C473" s="3" t="s">
        <v>248</v>
      </c>
      <c r="D473" s="3">
        <v>1</v>
      </c>
      <c r="E473" s="3" t="s">
        <v>16</v>
      </c>
      <c r="F473" s="3" t="s">
        <v>17</v>
      </c>
      <c r="G473" s="40" t="s">
        <v>506</v>
      </c>
      <c r="H473" s="3" t="s">
        <v>20</v>
      </c>
      <c r="I473" s="4">
        <v>27</v>
      </c>
      <c r="J473" s="4">
        <v>27</v>
      </c>
      <c r="K473" s="4">
        <v>840</v>
      </c>
      <c r="L473" s="7">
        <v>22680</v>
      </c>
      <c r="M473" s="7">
        <v>22680</v>
      </c>
      <c r="N473" s="6">
        <v>1</v>
      </c>
      <c r="O473" s="2"/>
      <c r="P473" s="2"/>
      <c r="Q473" s="2"/>
      <c r="R473" s="192"/>
    </row>
    <row r="474" spans="1:18" ht="26.4" hidden="1">
      <c r="A474" s="28" t="str">
        <f t="shared" si="7"/>
        <v>13</v>
      </c>
      <c r="B474" s="3" t="s">
        <v>876</v>
      </c>
      <c r="C474" s="3" t="s">
        <v>248</v>
      </c>
      <c r="D474" s="3">
        <v>1</v>
      </c>
      <c r="E474" s="3" t="s">
        <v>16</v>
      </c>
      <c r="F474" s="3" t="s">
        <v>17</v>
      </c>
      <c r="G474" s="40" t="s">
        <v>508</v>
      </c>
      <c r="H474" s="3" t="s">
        <v>20</v>
      </c>
      <c r="I474" s="4">
        <v>26</v>
      </c>
      <c r="J474" s="4">
        <v>26</v>
      </c>
      <c r="K474" s="4">
        <v>840</v>
      </c>
      <c r="L474" s="7">
        <v>21840</v>
      </c>
      <c r="M474" s="7">
        <v>21840</v>
      </c>
      <c r="N474" s="6">
        <v>1</v>
      </c>
      <c r="O474" s="2"/>
      <c r="P474" s="2"/>
      <c r="Q474" s="2"/>
      <c r="R474" s="192"/>
    </row>
    <row r="475" spans="1:18" ht="39.6" hidden="1">
      <c r="A475" s="28" t="str">
        <f t="shared" si="7"/>
        <v>23</v>
      </c>
      <c r="B475" s="3" t="s">
        <v>877</v>
      </c>
      <c r="C475" s="3" t="s">
        <v>251</v>
      </c>
      <c r="D475" s="3">
        <v>1</v>
      </c>
      <c r="E475" s="3" t="s">
        <v>16</v>
      </c>
      <c r="F475" s="3" t="s">
        <v>17</v>
      </c>
      <c r="G475" s="40" t="s">
        <v>482</v>
      </c>
      <c r="H475" s="3" t="s">
        <v>20</v>
      </c>
      <c r="I475" s="4">
        <v>20</v>
      </c>
      <c r="J475" s="4">
        <v>20</v>
      </c>
      <c r="K475" s="4">
        <v>840</v>
      </c>
      <c r="L475" s="7">
        <v>16800</v>
      </c>
      <c r="M475" s="7">
        <v>16800</v>
      </c>
      <c r="N475" s="6">
        <v>1</v>
      </c>
      <c r="O475" s="2"/>
      <c r="P475" s="2"/>
      <c r="Q475" s="2"/>
      <c r="R475" s="192"/>
    </row>
    <row r="476" spans="1:18" ht="39.6" hidden="1">
      <c r="A476" s="28" t="str">
        <f t="shared" si="7"/>
        <v>15</v>
      </c>
      <c r="B476" s="3" t="s">
        <v>878</v>
      </c>
      <c r="C476" s="3" t="s">
        <v>256</v>
      </c>
      <c r="D476" s="3">
        <v>1</v>
      </c>
      <c r="E476" s="3" t="s">
        <v>16</v>
      </c>
      <c r="F476" s="3" t="s">
        <v>17</v>
      </c>
      <c r="G476" s="40" t="s">
        <v>478</v>
      </c>
      <c r="H476" s="3" t="s">
        <v>20</v>
      </c>
      <c r="I476" s="4">
        <v>19</v>
      </c>
      <c r="J476" s="4">
        <v>19</v>
      </c>
      <c r="K476" s="4">
        <v>840</v>
      </c>
      <c r="L476" s="7">
        <v>15960</v>
      </c>
      <c r="M476" s="7">
        <v>15960</v>
      </c>
      <c r="N476" s="6">
        <v>1</v>
      </c>
      <c r="O476" s="2"/>
      <c r="P476" s="2"/>
      <c r="Q476" s="2"/>
      <c r="R476" s="192"/>
    </row>
    <row r="477" spans="1:18" ht="39.6" hidden="1">
      <c r="A477" s="28" t="str">
        <f t="shared" si="7"/>
        <v>15</v>
      </c>
      <c r="B477" s="3" t="s">
        <v>879</v>
      </c>
      <c r="C477" s="3" t="s">
        <v>256</v>
      </c>
      <c r="D477" s="3">
        <v>1</v>
      </c>
      <c r="E477" s="3" t="s">
        <v>16</v>
      </c>
      <c r="F477" s="3" t="s">
        <v>17</v>
      </c>
      <c r="G477" s="40" t="s">
        <v>480</v>
      </c>
      <c r="H477" s="3" t="s">
        <v>20</v>
      </c>
      <c r="I477" s="4">
        <v>24</v>
      </c>
      <c r="J477" s="4">
        <v>24</v>
      </c>
      <c r="K477" s="4">
        <v>840</v>
      </c>
      <c r="L477" s="7">
        <v>20160</v>
      </c>
      <c r="M477" s="7">
        <v>20160</v>
      </c>
      <c r="N477" s="6">
        <v>1</v>
      </c>
      <c r="O477" s="2"/>
      <c r="P477" s="2"/>
      <c r="Q477" s="2"/>
      <c r="R477" s="192"/>
    </row>
    <row r="478" spans="1:18" ht="26.4" hidden="1">
      <c r="A478" s="28" t="str">
        <f t="shared" si="7"/>
        <v>22</v>
      </c>
      <c r="B478" s="3" t="s">
        <v>880</v>
      </c>
      <c r="C478" s="3" t="s">
        <v>259</v>
      </c>
      <c r="D478" s="3">
        <v>1</v>
      </c>
      <c r="E478" s="3" t="s">
        <v>16</v>
      </c>
      <c r="F478" s="3" t="s">
        <v>17</v>
      </c>
      <c r="G478" s="40" t="s">
        <v>2851</v>
      </c>
      <c r="H478" s="3" t="s">
        <v>20</v>
      </c>
      <c r="I478" s="4">
        <v>20</v>
      </c>
      <c r="J478" s="4">
        <v>20</v>
      </c>
      <c r="K478" s="4">
        <v>840</v>
      </c>
      <c r="L478" s="7">
        <v>16800</v>
      </c>
      <c r="M478" s="7">
        <v>16800</v>
      </c>
      <c r="N478" s="6">
        <v>1</v>
      </c>
      <c r="O478" s="2"/>
      <c r="P478" s="2"/>
      <c r="Q478" s="2"/>
      <c r="R478" s="192"/>
    </row>
    <row r="479" spans="1:18" ht="26.4" hidden="1">
      <c r="A479" s="28" t="str">
        <f t="shared" si="7"/>
        <v>8</v>
      </c>
      <c r="B479" s="3" t="s">
        <v>881</v>
      </c>
      <c r="C479" s="3" t="s">
        <v>261</v>
      </c>
      <c r="D479" s="3">
        <v>1</v>
      </c>
      <c r="E479" s="3" t="s">
        <v>16</v>
      </c>
      <c r="F479" s="3" t="s">
        <v>17</v>
      </c>
      <c r="G479" s="40" t="s">
        <v>498</v>
      </c>
      <c r="H479" s="3" t="s">
        <v>20</v>
      </c>
      <c r="I479" s="4">
        <v>21</v>
      </c>
      <c r="J479" s="4">
        <v>21</v>
      </c>
      <c r="K479" s="4">
        <v>840</v>
      </c>
      <c r="L479" s="7">
        <v>17640</v>
      </c>
      <c r="M479" s="7">
        <v>17640</v>
      </c>
      <c r="N479" s="6">
        <v>1</v>
      </c>
      <c r="O479" s="2"/>
      <c r="P479" s="2"/>
      <c r="Q479" s="2"/>
      <c r="R479" s="192"/>
    </row>
    <row r="480" spans="1:18" ht="26.4" hidden="1">
      <c r="A480" s="28" t="str">
        <f t="shared" si="7"/>
        <v>8</v>
      </c>
      <c r="B480" s="3" t="s">
        <v>882</v>
      </c>
      <c r="C480" s="3" t="s">
        <v>261</v>
      </c>
      <c r="D480" s="3">
        <v>1</v>
      </c>
      <c r="E480" s="3" t="s">
        <v>16</v>
      </c>
      <c r="F480" s="3" t="s">
        <v>17</v>
      </c>
      <c r="G480" s="40" t="s">
        <v>500</v>
      </c>
      <c r="H480" s="3" t="s">
        <v>20</v>
      </c>
      <c r="I480" s="4">
        <v>21</v>
      </c>
      <c r="J480" s="4">
        <v>21</v>
      </c>
      <c r="K480" s="4">
        <v>840</v>
      </c>
      <c r="L480" s="7">
        <v>17640</v>
      </c>
      <c r="M480" s="7">
        <v>17640</v>
      </c>
      <c r="N480" s="6">
        <v>1</v>
      </c>
      <c r="O480" s="2"/>
      <c r="P480" s="2"/>
      <c r="Q480" s="2"/>
      <c r="R480" s="192"/>
    </row>
    <row r="481" spans="1:18" ht="26.4" hidden="1">
      <c r="A481" s="28" t="str">
        <f t="shared" si="7"/>
        <v>5</v>
      </c>
      <c r="B481" s="3" t="s">
        <v>883</v>
      </c>
      <c r="C481" s="3" t="s">
        <v>264</v>
      </c>
      <c r="D481" s="3">
        <v>1</v>
      </c>
      <c r="E481" s="3" t="s">
        <v>16</v>
      </c>
      <c r="F481" s="3" t="s">
        <v>17</v>
      </c>
      <c r="G481" s="40" t="s">
        <v>540</v>
      </c>
      <c r="H481" s="3" t="s">
        <v>20</v>
      </c>
      <c r="I481" s="4">
        <v>21</v>
      </c>
      <c r="J481" s="4">
        <v>21</v>
      </c>
      <c r="K481" s="4">
        <v>840</v>
      </c>
      <c r="L481" s="7">
        <v>17640</v>
      </c>
      <c r="M481" s="7">
        <v>17640</v>
      </c>
      <c r="N481" s="6">
        <v>1</v>
      </c>
      <c r="O481" s="2"/>
      <c r="P481" s="2"/>
      <c r="Q481" s="2"/>
      <c r="R481" s="192"/>
    </row>
    <row r="482" spans="1:18" ht="26.4" hidden="1">
      <c r="A482" s="28" t="str">
        <f t="shared" si="7"/>
        <v>5</v>
      </c>
      <c r="B482" s="3" t="s">
        <v>884</v>
      </c>
      <c r="C482" s="3" t="s">
        <v>264</v>
      </c>
      <c r="D482" s="3">
        <v>1</v>
      </c>
      <c r="E482" s="3" t="s">
        <v>16</v>
      </c>
      <c r="F482" s="3" t="s">
        <v>17</v>
      </c>
      <c r="G482" s="40" t="s">
        <v>542</v>
      </c>
      <c r="H482" s="3" t="s">
        <v>20</v>
      </c>
      <c r="I482" s="4">
        <v>12</v>
      </c>
      <c r="J482" s="4">
        <v>12</v>
      </c>
      <c r="K482" s="4">
        <v>840</v>
      </c>
      <c r="L482" s="7">
        <v>10080</v>
      </c>
      <c r="M482" s="7">
        <v>10080</v>
      </c>
      <c r="N482" s="6">
        <v>1</v>
      </c>
      <c r="O482" s="2"/>
      <c r="P482" s="2"/>
      <c r="Q482" s="2"/>
      <c r="R482" s="192"/>
    </row>
    <row r="483" spans="1:18" ht="39.6" hidden="1">
      <c r="A483" s="28" t="str">
        <f t="shared" si="7"/>
        <v>14</v>
      </c>
      <c r="B483" s="3" t="s">
        <v>885</v>
      </c>
      <c r="C483" s="3" t="s">
        <v>267</v>
      </c>
      <c r="D483" s="3">
        <v>1</v>
      </c>
      <c r="E483" s="3" t="s">
        <v>16</v>
      </c>
      <c r="F483" s="3" t="s">
        <v>17</v>
      </c>
      <c r="G483" s="40" t="s">
        <v>524</v>
      </c>
      <c r="H483" s="3" t="s">
        <v>20</v>
      </c>
      <c r="I483" s="4">
        <v>23</v>
      </c>
      <c r="J483" s="4">
        <v>23</v>
      </c>
      <c r="K483" s="4">
        <v>840</v>
      </c>
      <c r="L483" s="7">
        <v>19320</v>
      </c>
      <c r="M483" s="7">
        <v>19320</v>
      </c>
      <c r="N483" s="6">
        <v>1</v>
      </c>
      <c r="O483" s="2"/>
      <c r="P483" s="2"/>
      <c r="Q483" s="2"/>
      <c r="R483" s="192"/>
    </row>
    <row r="484" spans="1:18" ht="26.4" hidden="1">
      <c r="A484" s="28" t="str">
        <f t="shared" si="7"/>
        <v>1</v>
      </c>
      <c r="B484" s="3" t="s">
        <v>886</v>
      </c>
      <c r="C484" s="3" t="s">
        <v>272</v>
      </c>
      <c r="D484" s="3">
        <v>1</v>
      </c>
      <c r="E484" s="3" t="s">
        <v>16</v>
      </c>
      <c r="F484" s="3" t="s">
        <v>17</v>
      </c>
      <c r="G484" s="40" t="s">
        <v>512</v>
      </c>
      <c r="H484" s="3" t="s">
        <v>20</v>
      </c>
      <c r="I484" s="4">
        <v>32</v>
      </c>
      <c r="J484" s="4">
        <v>32</v>
      </c>
      <c r="K484" s="4">
        <v>840</v>
      </c>
      <c r="L484" s="7">
        <v>26880</v>
      </c>
      <c r="M484" s="7">
        <v>26880</v>
      </c>
      <c r="N484" s="6">
        <v>1</v>
      </c>
      <c r="O484" s="2"/>
      <c r="P484" s="2"/>
      <c r="Q484" s="2"/>
      <c r="R484" s="192"/>
    </row>
    <row r="485" spans="1:18" ht="26.4" hidden="1">
      <c r="A485" s="28" t="str">
        <f t="shared" si="7"/>
        <v>12</v>
      </c>
      <c r="B485" s="3" t="s">
        <v>887</v>
      </c>
      <c r="C485" s="3" t="s">
        <v>279</v>
      </c>
      <c r="D485" s="3">
        <v>1</v>
      </c>
      <c r="E485" s="3" t="s">
        <v>16</v>
      </c>
      <c r="F485" s="3" t="s">
        <v>17</v>
      </c>
      <c r="G485" s="40" t="s">
        <v>536</v>
      </c>
      <c r="H485" s="3" t="s">
        <v>20</v>
      </c>
      <c r="I485" s="4">
        <v>21</v>
      </c>
      <c r="J485" s="4">
        <v>21</v>
      </c>
      <c r="K485" s="4">
        <v>840</v>
      </c>
      <c r="L485" s="7">
        <v>17640</v>
      </c>
      <c r="M485" s="7">
        <v>17640</v>
      </c>
      <c r="N485" s="6">
        <v>1</v>
      </c>
      <c r="O485" s="2"/>
      <c r="P485" s="2"/>
      <c r="Q485" s="2"/>
      <c r="R485" s="192"/>
    </row>
    <row r="486" spans="1:18" ht="26.4" hidden="1">
      <c r="A486" s="28" t="str">
        <f t="shared" si="7"/>
        <v>19</v>
      </c>
      <c r="B486" s="3" t="s">
        <v>888</v>
      </c>
      <c r="C486" s="3" t="s">
        <v>282</v>
      </c>
      <c r="D486" s="3">
        <v>1</v>
      </c>
      <c r="E486" s="3" t="s">
        <v>16</v>
      </c>
      <c r="F486" s="3" t="s">
        <v>17</v>
      </c>
      <c r="G486" s="40" t="s">
        <v>558</v>
      </c>
      <c r="H486" s="3" t="s">
        <v>20</v>
      </c>
      <c r="I486" s="4">
        <v>27</v>
      </c>
      <c r="J486" s="4">
        <v>27</v>
      </c>
      <c r="K486" s="4">
        <v>840</v>
      </c>
      <c r="L486" s="7">
        <v>22680</v>
      </c>
      <c r="M486" s="7">
        <v>22680</v>
      </c>
      <c r="N486" s="6">
        <v>1</v>
      </c>
      <c r="O486" s="2"/>
      <c r="P486" s="2"/>
      <c r="Q486" s="2"/>
      <c r="R486" s="192"/>
    </row>
    <row r="487" spans="1:18" ht="26.4" hidden="1">
      <c r="A487" s="28" t="str">
        <f t="shared" si="7"/>
        <v>2</v>
      </c>
      <c r="B487" s="3" t="s">
        <v>889</v>
      </c>
      <c r="C487" s="3" t="s">
        <v>285</v>
      </c>
      <c r="D487" s="3">
        <v>1</v>
      </c>
      <c r="E487" s="3" t="s">
        <v>16</v>
      </c>
      <c r="F487" s="3" t="s">
        <v>17</v>
      </c>
      <c r="G487" s="40" t="s">
        <v>550</v>
      </c>
      <c r="H487" s="3" t="s">
        <v>20</v>
      </c>
      <c r="I487" s="4">
        <v>33</v>
      </c>
      <c r="J487" s="4">
        <v>33</v>
      </c>
      <c r="K487" s="4">
        <v>840</v>
      </c>
      <c r="L487" s="7">
        <v>27720</v>
      </c>
      <c r="M487" s="7">
        <v>27720</v>
      </c>
      <c r="N487" s="6">
        <v>1</v>
      </c>
      <c r="O487" s="2"/>
      <c r="P487" s="2"/>
      <c r="Q487" s="2"/>
      <c r="R487" s="192"/>
    </row>
    <row r="488" spans="1:18" ht="26.4" hidden="1">
      <c r="A488" s="28" t="str">
        <f t="shared" si="7"/>
        <v>21</v>
      </c>
      <c r="B488" s="3" t="s">
        <v>890</v>
      </c>
      <c r="C488" s="3" t="s">
        <v>290</v>
      </c>
      <c r="D488" s="3">
        <v>1</v>
      </c>
      <c r="E488" s="3" t="s">
        <v>16</v>
      </c>
      <c r="F488" s="3" t="s">
        <v>17</v>
      </c>
      <c r="G488" s="40" t="s">
        <v>518</v>
      </c>
      <c r="H488" s="3" t="s">
        <v>20</v>
      </c>
      <c r="I488" s="4">
        <v>30</v>
      </c>
      <c r="J488" s="4">
        <v>30</v>
      </c>
      <c r="K488" s="4">
        <v>840</v>
      </c>
      <c r="L488" s="7">
        <v>25200</v>
      </c>
      <c r="M488" s="7">
        <v>25200</v>
      </c>
      <c r="N488" s="6">
        <v>1</v>
      </c>
      <c r="O488" s="2"/>
      <c r="P488" s="2"/>
      <c r="Q488" s="2"/>
      <c r="R488" s="192"/>
    </row>
    <row r="489" spans="1:18" ht="26.4" hidden="1">
      <c r="A489" s="28" t="str">
        <f t="shared" si="7"/>
        <v>7</v>
      </c>
      <c r="B489" s="3" t="s">
        <v>891</v>
      </c>
      <c r="C489" s="3" t="s">
        <v>293</v>
      </c>
      <c r="D489" s="3">
        <v>1</v>
      </c>
      <c r="E489" s="3" t="s">
        <v>16</v>
      </c>
      <c r="F489" s="3" t="s">
        <v>17</v>
      </c>
      <c r="G489" s="40" t="s">
        <v>544</v>
      </c>
      <c r="H489" s="3" t="s">
        <v>20</v>
      </c>
      <c r="I489" s="4">
        <v>29</v>
      </c>
      <c r="J489" s="4">
        <v>29</v>
      </c>
      <c r="K489" s="4">
        <v>839.99</v>
      </c>
      <c r="L489" s="7">
        <v>24331</v>
      </c>
      <c r="M489" s="7">
        <v>24359.71</v>
      </c>
      <c r="N489" s="6">
        <v>1</v>
      </c>
      <c r="O489" s="2"/>
      <c r="P489" s="2"/>
      <c r="Q489" s="2"/>
      <c r="R489" s="192"/>
    </row>
    <row r="490" spans="1:18" ht="26.4" hidden="1">
      <c r="A490" s="28" t="str">
        <f t="shared" si="7"/>
        <v>10</v>
      </c>
      <c r="B490" s="3" t="s">
        <v>892</v>
      </c>
      <c r="C490" s="3" t="s">
        <v>298</v>
      </c>
      <c r="D490" s="3">
        <v>1</v>
      </c>
      <c r="E490" s="3" t="s">
        <v>16</v>
      </c>
      <c r="F490" s="3" t="s">
        <v>17</v>
      </c>
      <c r="G490" s="40" t="s">
        <v>554</v>
      </c>
      <c r="H490" s="3" t="s">
        <v>20</v>
      </c>
      <c r="I490" s="4">
        <v>27</v>
      </c>
      <c r="J490" s="4">
        <v>27</v>
      </c>
      <c r="K490" s="4">
        <v>840</v>
      </c>
      <c r="L490" s="7">
        <v>22680</v>
      </c>
      <c r="M490" s="7">
        <v>22680</v>
      </c>
      <c r="N490" s="6">
        <v>1</v>
      </c>
      <c r="O490" s="2"/>
      <c r="P490" s="2"/>
      <c r="Q490" s="2"/>
      <c r="R490" s="192"/>
    </row>
    <row r="491" spans="1:18" ht="39.6" hidden="1">
      <c r="A491" s="28" t="str">
        <f t="shared" si="7"/>
        <v>6</v>
      </c>
      <c r="B491" s="3" t="s">
        <v>893</v>
      </c>
      <c r="C491" s="3" t="s">
        <v>301</v>
      </c>
      <c r="D491" s="3">
        <v>1</v>
      </c>
      <c r="E491" s="3" t="s">
        <v>16</v>
      </c>
      <c r="F491" s="3" t="s">
        <v>17</v>
      </c>
      <c r="G491" s="40" t="s">
        <v>520</v>
      </c>
      <c r="H491" s="3" t="s">
        <v>20</v>
      </c>
      <c r="I491" s="4">
        <v>26</v>
      </c>
      <c r="J491" s="4">
        <v>26</v>
      </c>
      <c r="K491" s="4">
        <v>840</v>
      </c>
      <c r="L491" s="7">
        <v>21840</v>
      </c>
      <c r="M491" s="7">
        <v>21840</v>
      </c>
      <c r="N491" s="6">
        <v>1</v>
      </c>
      <c r="O491" s="2"/>
      <c r="P491" s="2"/>
      <c r="Q491" s="2"/>
      <c r="R491" s="192"/>
    </row>
    <row r="492" spans="1:18" ht="39.6" hidden="1">
      <c r="A492" s="28" t="str">
        <f t="shared" si="7"/>
        <v>17</v>
      </c>
      <c r="B492" s="3" t="s">
        <v>894</v>
      </c>
      <c r="C492" s="3" t="s">
        <v>306</v>
      </c>
      <c r="D492" s="3">
        <v>1</v>
      </c>
      <c r="E492" s="3" t="s">
        <v>16</v>
      </c>
      <c r="F492" s="3" t="s">
        <v>17</v>
      </c>
      <c r="G492" s="40" t="s">
        <v>470</v>
      </c>
      <c r="H492" s="3" t="s">
        <v>20</v>
      </c>
      <c r="I492" s="4">
        <v>22</v>
      </c>
      <c r="J492" s="4">
        <v>22</v>
      </c>
      <c r="K492" s="4">
        <v>840</v>
      </c>
      <c r="L492" s="7">
        <v>18480</v>
      </c>
      <c r="M492" s="7">
        <v>18480</v>
      </c>
      <c r="N492" s="6">
        <v>1</v>
      </c>
      <c r="O492" s="2"/>
      <c r="P492" s="2"/>
      <c r="Q492" s="2"/>
      <c r="R492" s="192"/>
    </row>
    <row r="493" spans="1:18" ht="39.6" hidden="1">
      <c r="A493" s="28" t="str">
        <f t="shared" si="7"/>
        <v>17</v>
      </c>
      <c r="B493" s="3" t="s">
        <v>895</v>
      </c>
      <c r="C493" s="3" t="s">
        <v>306</v>
      </c>
      <c r="D493" s="3">
        <v>1</v>
      </c>
      <c r="E493" s="3" t="s">
        <v>16</v>
      </c>
      <c r="F493" s="3" t="s">
        <v>17</v>
      </c>
      <c r="G493" s="40" t="s">
        <v>472</v>
      </c>
      <c r="H493" s="3" t="s">
        <v>20</v>
      </c>
      <c r="I493" s="4">
        <v>19</v>
      </c>
      <c r="J493" s="4">
        <v>19</v>
      </c>
      <c r="K493" s="4">
        <v>840</v>
      </c>
      <c r="L493" s="7">
        <v>15960</v>
      </c>
      <c r="M493" s="7">
        <v>15960</v>
      </c>
      <c r="N493" s="6">
        <v>1</v>
      </c>
      <c r="O493" s="2"/>
      <c r="P493" s="2"/>
      <c r="Q493" s="2"/>
      <c r="R493" s="192"/>
    </row>
    <row r="494" spans="1:18" ht="39.6" hidden="1">
      <c r="A494" s="28" t="str">
        <f t="shared" si="7"/>
        <v>17</v>
      </c>
      <c r="B494" s="3" t="s">
        <v>896</v>
      </c>
      <c r="C494" s="3" t="s">
        <v>306</v>
      </c>
      <c r="D494" s="3">
        <v>1</v>
      </c>
      <c r="E494" s="3" t="s">
        <v>16</v>
      </c>
      <c r="F494" s="3" t="s">
        <v>17</v>
      </c>
      <c r="G494" s="40" t="s">
        <v>474</v>
      </c>
      <c r="H494" s="3" t="s">
        <v>20</v>
      </c>
      <c r="I494" s="4">
        <v>18</v>
      </c>
      <c r="J494" s="4">
        <v>18</v>
      </c>
      <c r="K494" s="4">
        <v>840</v>
      </c>
      <c r="L494" s="7">
        <v>15120</v>
      </c>
      <c r="M494" s="7">
        <v>15120</v>
      </c>
      <c r="N494" s="6">
        <v>1</v>
      </c>
      <c r="O494" s="2"/>
      <c r="P494" s="2"/>
      <c r="Q494" s="2"/>
      <c r="R494" s="192"/>
    </row>
    <row r="495" spans="1:18" ht="26.4" hidden="1">
      <c r="A495" s="28" t="str">
        <f t="shared" si="7"/>
        <v>11</v>
      </c>
      <c r="B495" s="3" t="s">
        <v>897</v>
      </c>
      <c r="C495" s="3" t="s">
        <v>228</v>
      </c>
      <c r="D495" s="3">
        <v>1</v>
      </c>
      <c r="E495" s="3" t="s">
        <v>16</v>
      </c>
      <c r="F495" s="3" t="s">
        <v>17</v>
      </c>
      <c r="G495" s="40" t="s">
        <v>351</v>
      </c>
      <c r="H495" s="3" t="s">
        <v>21</v>
      </c>
      <c r="I495" s="4">
        <v>40</v>
      </c>
      <c r="J495" s="4">
        <v>40</v>
      </c>
      <c r="K495" s="7">
        <v>1100</v>
      </c>
      <c r="L495" s="7">
        <v>44000</v>
      </c>
      <c r="M495" s="7">
        <v>44000</v>
      </c>
      <c r="N495" s="6">
        <v>1</v>
      </c>
      <c r="O495" s="2"/>
      <c r="P495" s="2"/>
      <c r="Q495" s="2"/>
      <c r="R495" s="192"/>
    </row>
    <row r="496" spans="1:18" ht="26.4" hidden="1">
      <c r="A496" s="28" t="str">
        <f t="shared" si="7"/>
        <v>16</v>
      </c>
      <c r="B496" s="3" t="s">
        <v>898</v>
      </c>
      <c r="C496" s="3" t="s">
        <v>231</v>
      </c>
      <c r="D496" s="3">
        <v>1</v>
      </c>
      <c r="E496" s="3" t="s">
        <v>16</v>
      </c>
      <c r="F496" s="3" t="s">
        <v>17</v>
      </c>
      <c r="G496" s="40" t="s">
        <v>309</v>
      </c>
      <c r="H496" s="3" t="s">
        <v>21</v>
      </c>
      <c r="I496" s="4">
        <v>41</v>
      </c>
      <c r="J496" s="4">
        <v>41</v>
      </c>
      <c r="K496" s="7">
        <v>1100</v>
      </c>
      <c r="L496" s="7">
        <v>45100</v>
      </c>
      <c r="M496" s="7">
        <v>45100</v>
      </c>
      <c r="N496" s="6">
        <v>1</v>
      </c>
      <c r="O496" s="2"/>
      <c r="P496" s="2"/>
      <c r="Q496" s="2"/>
      <c r="R496" s="192"/>
    </row>
    <row r="497" spans="1:18" ht="26.4" hidden="1">
      <c r="A497" s="28" t="str">
        <f t="shared" si="7"/>
        <v>20</v>
      </c>
      <c r="B497" s="3" t="s">
        <v>899</v>
      </c>
      <c r="C497" s="3" t="s">
        <v>323</v>
      </c>
      <c r="D497" s="3">
        <v>1</v>
      </c>
      <c r="E497" s="3" t="s">
        <v>16</v>
      </c>
      <c r="F497" s="3" t="s">
        <v>17</v>
      </c>
      <c r="G497" s="40" t="s">
        <v>326</v>
      </c>
      <c r="H497" s="3" t="s">
        <v>21</v>
      </c>
      <c r="I497" s="4">
        <v>36</v>
      </c>
      <c r="J497" s="4">
        <v>36</v>
      </c>
      <c r="K497" s="7">
        <v>1100</v>
      </c>
      <c r="L497" s="7">
        <v>39600</v>
      </c>
      <c r="M497" s="7">
        <v>39600</v>
      </c>
      <c r="N497" s="6">
        <v>1</v>
      </c>
      <c r="O497" s="2"/>
      <c r="P497" s="2"/>
      <c r="Q497" s="2"/>
      <c r="R497" s="192"/>
    </row>
    <row r="498" spans="1:18" ht="26.4" hidden="1">
      <c r="A498" s="28" t="str">
        <f t="shared" si="7"/>
        <v>18</v>
      </c>
      <c r="B498" s="3" t="s">
        <v>900</v>
      </c>
      <c r="C498" s="3" t="s">
        <v>234</v>
      </c>
      <c r="D498" s="3">
        <v>1</v>
      </c>
      <c r="E498" s="3" t="s">
        <v>16</v>
      </c>
      <c r="F498" s="3" t="s">
        <v>17</v>
      </c>
      <c r="G498" s="40" t="s">
        <v>901</v>
      </c>
      <c r="H498" s="3" t="s">
        <v>21</v>
      </c>
      <c r="I498" s="4">
        <v>37</v>
      </c>
      <c r="J498" s="4">
        <v>37</v>
      </c>
      <c r="K498" s="7">
        <v>1094</v>
      </c>
      <c r="L498" s="7">
        <v>40478</v>
      </c>
      <c r="M498" s="7">
        <v>40478</v>
      </c>
      <c r="N498" s="6">
        <v>1</v>
      </c>
      <c r="O498" s="2"/>
      <c r="P498" s="2"/>
      <c r="Q498" s="2"/>
      <c r="R498" s="192"/>
    </row>
    <row r="499" spans="1:18" ht="26.4" hidden="1">
      <c r="A499" s="28" t="str">
        <f t="shared" si="7"/>
        <v>4</v>
      </c>
      <c r="B499" s="3" t="s">
        <v>902</v>
      </c>
      <c r="C499" s="3" t="s">
        <v>237</v>
      </c>
      <c r="D499" s="3">
        <v>1</v>
      </c>
      <c r="E499" s="3" t="s">
        <v>16</v>
      </c>
      <c r="F499" s="3" t="s">
        <v>17</v>
      </c>
      <c r="G499" s="40" t="s">
        <v>336</v>
      </c>
      <c r="H499" s="3" t="s">
        <v>21</v>
      </c>
      <c r="I499" s="4">
        <v>38</v>
      </c>
      <c r="J499" s="4">
        <v>38</v>
      </c>
      <c r="K499" s="7">
        <v>1100</v>
      </c>
      <c r="L499" s="7">
        <v>41800</v>
      </c>
      <c r="M499" s="7">
        <v>41800</v>
      </c>
      <c r="N499" s="6">
        <v>1</v>
      </c>
      <c r="O499" s="2"/>
      <c r="P499" s="2"/>
      <c r="Q499" s="2"/>
      <c r="R499" s="192"/>
    </row>
    <row r="500" spans="1:18" ht="26.4" hidden="1">
      <c r="A500" s="28" t="str">
        <f t="shared" si="7"/>
        <v>9</v>
      </c>
      <c r="B500" s="3" t="s">
        <v>903</v>
      </c>
      <c r="C500" s="3" t="s">
        <v>240</v>
      </c>
      <c r="D500" s="3">
        <v>1</v>
      </c>
      <c r="E500" s="3" t="s">
        <v>16</v>
      </c>
      <c r="F500" s="3" t="s">
        <v>17</v>
      </c>
      <c r="G500" s="40" t="s">
        <v>328</v>
      </c>
      <c r="H500" s="3" t="s">
        <v>21</v>
      </c>
      <c r="I500" s="4">
        <v>30</v>
      </c>
      <c r="J500" s="4">
        <v>30</v>
      </c>
      <c r="K500" s="7">
        <v>1099.9000000000001</v>
      </c>
      <c r="L500" s="7">
        <v>32970</v>
      </c>
      <c r="M500" s="7">
        <v>32997</v>
      </c>
      <c r="N500" s="6">
        <v>1</v>
      </c>
      <c r="O500" s="2"/>
      <c r="P500" s="2"/>
      <c r="Q500" s="2"/>
      <c r="R500" s="192"/>
    </row>
    <row r="501" spans="1:18" ht="26.4" hidden="1">
      <c r="A501" s="28" t="str">
        <f t="shared" si="7"/>
        <v>3</v>
      </c>
      <c r="B501" s="3" t="s">
        <v>904</v>
      </c>
      <c r="C501" s="3" t="s">
        <v>245</v>
      </c>
      <c r="D501" s="3">
        <v>1</v>
      </c>
      <c r="E501" s="3" t="s">
        <v>16</v>
      </c>
      <c r="F501" s="3" t="s">
        <v>17</v>
      </c>
      <c r="G501" s="40" t="s">
        <v>376</v>
      </c>
      <c r="H501" s="3" t="s">
        <v>21</v>
      </c>
      <c r="I501" s="4">
        <v>36</v>
      </c>
      <c r="J501" s="4">
        <v>36</v>
      </c>
      <c r="K501" s="7">
        <v>1100</v>
      </c>
      <c r="L501" s="7">
        <v>39600</v>
      </c>
      <c r="M501" s="7">
        <v>39600</v>
      </c>
      <c r="N501" s="6">
        <v>1</v>
      </c>
      <c r="O501" s="2"/>
      <c r="P501" s="2"/>
      <c r="Q501" s="2"/>
      <c r="R501" s="192"/>
    </row>
    <row r="502" spans="1:18" ht="26.4" hidden="1">
      <c r="A502" s="28" t="str">
        <f t="shared" si="7"/>
        <v>13</v>
      </c>
      <c r="B502" s="3" t="s">
        <v>905</v>
      </c>
      <c r="C502" s="3" t="s">
        <v>248</v>
      </c>
      <c r="D502" s="3">
        <v>1</v>
      </c>
      <c r="E502" s="3" t="s">
        <v>16</v>
      </c>
      <c r="F502" s="3" t="s">
        <v>17</v>
      </c>
      <c r="G502" s="40" t="s">
        <v>338</v>
      </c>
      <c r="H502" s="3" t="s">
        <v>21</v>
      </c>
      <c r="I502" s="4">
        <v>36</v>
      </c>
      <c r="J502" s="4">
        <v>36</v>
      </c>
      <c r="K502" s="7">
        <v>1000</v>
      </c>
      <c r="L502" s="7">
        <v>36000</v>
      </c>
      <c r="M502" s="7">
        <v>36000</v>
      </c>
      <c r="N502" s="6">
        <v>1</v>
      </c>
      <c r="O502" s="2"/>
      <c r="P502" s="2"/>
      <c r="Q502" s="2"/>
      <c r="R502" s="192"/>
    </row>
    <row r="503" spans="1:18" ht="39.6" hidden="1">
      <c r="A503" s="28" t="str">
        <f t="shared" si="7"/>
        <v>23</v>
      </c>
      <c r="B503" s="3" t="s">
        <v>906</v>
      </c>
      <c r="C503" s="3" t="s">
        <v>251</v>
      </c>
      <c r="D503" s="3">
        <v>1</v>
      </c>
      <c r="E503" s="3" t="s">
        <v>16</v>
      </c>
      <c r="F503" s="3" t="s">
        <v>17</v>
      </c>
      <c r="G503" s="40" t="s">
        <v>321</v>
      </c>
      <c r="H503" s="3" t="s">
        <v>21</v>
      </c>
      <c r="I503" s="4">
        <v>30</v>
      </c>
      <c r="J503" s="4">
        <v>30</v>
      </c>
      <c r="K503" s="7">
        <v>1100</v>
      </c>
      <c r="L503" s="7">
        <v>33000</v>
      </c>
      <c r="M503" s="7">
        <v>33000</v>
      </c>
      <c r="N503" s="6">
        <v>1</v>
      </c>
      <c r="O503" s="2"/>
      <c r="P503" s="2"/>
      <c r="Q503" s="2"/>
      <c r="R503" s="192"/>
    </row>
    <row r="504" spans="1:18" ht="39.6" hidden="1">
      <c r="A504" s="28" t="str">
        <f t="shared" si="7"/>
        <v>15</v>
      </c>
      <c r="B504" s="3" t="s">
        <v>907</v>
      </c>
      <c r="C504" s="3" t="s">
        <v>256</v>
      </c>
      <c r="D504" s="3">
        <v>1</v>
      </c>
      <c r="E504" s="3" t="s">
        <v>16</v>
      </c>
      <c r="F504" s="3" t="s">
        <v>17</v>
      </c>
      <c r="G504" s="40" t="s">
        <v>319</v>
      </c>
      <c r="H504" s="3" t="s">
        <v>21</v>
      </c>
      <c r="I504" s="4">
        <v>26</v>
      </c>
      <c r="J504" s="4">
        <v>26</v>
      </c>
      <c r="K504" s="7">
        <v>1100</v>
      </c>
      <c r="L504" s="7">
        <v>28600</v>
      </c>
      <c r="M504" s="7">
        <v>28600</v>
      </c>
      <c r="N504" s="6">
        <v>1</v>
      </c>
      <c r="O504" s="2"/>
      <c r="P504" s="2"/>
      <c r="Q504" s="2"/>
      <c r="R504" s="192"/>
    </row>
    <row r="505" spans="1:18" ht="26.4" hidden="1">
      <c r="A505" s="28" t="str">
        <f t="shared" si="7"/>
        <v>22</v>
      </c>
      <c r="B505" s="3" t="s">
        <v>908</v>
      </c>
      <c r="C505" s="3" t="s">
        <v>259</v>
      </c>
      <c r="D505" s="3">
        <v>1</v>
      </c>
      <c r="E505" s="3" t="s">
        <v>16</v>
      </c>
      <c r="F505" s="3" t="s">
        <v>17</v>
      </c>
      <c r="G505" s="40" t="s">
        <v>2846</v>
      </c>
      <c r="H505" s="3" t="s">
        <v>21</v>
      </c>
      <c r="I505" s="4">
        <v>30</v>
      </c>
      <c r="J505" s="4">
        <v>30</v>
      </c>
      <c r="K505" s="7">
        <v>1100</v>
      </c>
      <c r="L505" s="7">
        <v>33000</v>
      </c>
      <c r="M505" s="7">
        <v>33000</v>
      </c>
      <c r="N505" s="6">
        <v>1</v>
      </c>
      <c r="O505" s="2"/>
      <c r="P505" s="2"/>
      <c r="Q505" s="2"/>
      <c r="R505" s="192"/>
    </row>
    <row r="506" spans="1:18" ht="26.4" hidden="1">
      <c r="A506" s="28" t="str">
        <f t="shared" si="7"/>
        <v>8</v>
      </c>
      <c r="B506" s="3" t="s">
        <v>909</v>
      </c>
      <c r="C506" s="3" t="s">
        <v>261</v>
      </c>
      <c r="D506" s="3">
        <v>1</v>
      </c>
      <c r="E506" s="3" t="s">
        <v>16</v>
      </c>
      <c r="F506" s="3" t="s">
        <v>17</v>
      </c>
      <c r="G506" s="40" t="s">
        <v>330</v>
      </c>
      <c r="H506" s="3" t="s">
        <v>21</v>
      </c>
      <c r="I506" s="4">
        <v>34</v>
      </c>
      <c r="J506" s="4">
        <v>34</v>
      </c>
      <c r="K506" s="7">
        <v>1100</v>
      </c>
      <c r="L506" s="7">
        <v>37400</v>
      </c>
      <c r="M506" s="7">
        <v>37400</v>
      </c>
      <c r="N506" s="6">
        <v>1</v>
      </c>
      <c r="O506" s="2"/>
      <c r="P506" s="2"/>
      <c r="Q506" s="2"/>
      <c r="R506" s="192"/>
    </row>
    <row r="507" spans="1:18" ht="26.4" hidden="1">
      <c r="A507" s="28" t="str">
        <f t="shared" si="7"/>
        <v>5</v>
      </c>
      <c r="B507" s="3" t="s">
        <v>910</v>
      </c>
      <c r="C507" s="3" t="s">
        <v>264</v>
      </c>
      <c r="D507" s="3">
        <v>1</v>
      </c>
      <c r="E507" s="3" t="s">
        <v>16</v>
      </c>
      <c r="F507" s="3" t="s">
        <v>17</v>
      </c>
      <c r="G507" s="40" t="s">
        <v>362</v>
      </c>
      <c r="H507" s="3" t="s">
        <v>21</v>
      </c>
      <c r="I507" s="4">
        <v>37</v>
      </c>
      <c r="J507" s="4">
        <v>37</v>
      </c>
      <c r="K507" s="7">
        <v>1100</v>
      </c>
      <c r="L507" s="7">
        <v>40700</v>
      </c>
      <c r="M507" s="7">
        <v>40700</v>
      </c>
      <c r="N507" s="6">
        <v>1</v>
      </c>
      <c r="O507" s="2"/>
      <c r="P507" s="2"/>
      <c r="Q507" s="2"/>
      <c r="R507" s="192"/>
    </row>
    <row r="508" spans="1:18" ht="39.6" hidden="1">
      <c r="A508" s="28" t="str">
        <f t="shared" si="7"/>
        <v>14</v>
      </c>
      <c r="B508" s="3" t="s">
        <v>911</v>
      </c>
      <c r="C508" s="3" t="s">
        <v>267</v>
      </c>
      <c r="D508" s="3">
        <v>1</v>
      </c>
      <c r="E508" s="3" t="s">
        <v>16</v>
      </c>
      <c r="F508" s="3" t="s">
        <v>17</v>
      </c>
      <c r="G508" s="40" t="s">
        <v>349</v>
      </c>
      <c r="H508" s="3" t="s">
        <v>21</v>
      </c>
      <c r="I508" s="4">
        <v>35</v>
      </c>
      <c r="J508" s="4">
        <v>35</v>
      </c>
      <c r="K508" s="7">
        <v>1100</v>
      </c>
      <c r="L508" s="7">
        <v>38500</v>
      </c>
      <c r="M508" s="7">
        <v>38500</v>
      </c>
      <c r="N508" s="6">
        <v>1</v>
      </c>
      <c r="O508" s="2"/>
      <c r="P508" s="2"/>
      <c r="Q508" s="2"/>
      <c r="R508" s="192"/>
    </row>
    <row r="509" spans="1:18" ht="26.4" hidden="1">
      <c r="A509" s="28" t="str">
        <f t="shared" si="7"/>
        <v>1</v>
      </c>
      <c r="B509" s="3" t="s">
        <v>912</v>
      </c>
      <c r="C509" s="3" t="s">
        <v>272</v>
      </c>
      <c r="D509" s="3">
        <v>1</v>
      </c>
      <c r="E509" s="3" t="s">
        <v>16</v>
      </c>
      <c r="F509" s="3" t="s">
        <v>17</v>
      </c>
      <c r="G509" s="40" t="s">
        <v>340</v>
      </c>
      <c r="H509" s="3" t="s">
        <v>21</v>
      </c>
      <c r="I509" s="4">
        <v>40</v>
      </c>
      <c r="J509" s="4">
        <v>40</v>
      </c>
      <c r="K509" s="7">
        <v>1100</v>
      </c>
      <c r="L509" s="7">
        <v>44000</v>
      </c>
      <c r="M509" s="7">
        <v>44000</v>
      </c>
      <c r="N509" s="6">
        <v>1</v>
      </c>
      <c r="O509" s="2"/>
      <c r="P509" s="2"/>
      <c r="Q509" s="2"/>
      <c r="R509" s="192"/>
    </row>
    <row r="510" spans="1:18" ht="26.4" hidden="1">
      <c r="A510" s="28" t="str">
        <f t="shared" si="7"/>
        <v>12</v>
      </c>
      <c r="B510" s="3" t="s">
        <v>913</v>
      </c>
      <c r="C510" s="3" t="s">
        <v>279</v>
      </c>
      <c r="D510" s="3">
        <v>1</v>
      </c>
      <c r="E510" s="3" t="s">
        <v>16</v>
      </c>
      <c r="F510" s="3" t="s">
        <v>17</v>
      </c>
      <c r="G510" s="40" t="s">
        <v>358</v>
      </c>
      <c r="H510" s="3" t="s">
        <v>21</v>
      </c>
      <c r="I510" s="4">
        <v>35</v>
      </c>
      <c r="J510" s="4">
        <v>26</v>
      </c>
      <c r="K510" s="7">
        <v>1100</v>
      </c>
      <c r="L510" s="7">
        <v>38500</v>
      </c>
      <c r="M510" s="7">
        <v>28600</v>
      </c>
      <c r="N510" s="6">
        <v>0.7429</v>
      </c>
      <c r="O510" s="2"/>
      <c r="P510" s="2"/>
      <c r="Q510" s="2"/>
      <c r="R510" s="192"/>
    </row>
    <row r="511" spans="1:18" ht="26.4" hidden="1">
      <c r="A511" s="28" t="str">
        <f t="shared" si="7"/>
        <v>19</v>
      </c>
      <c r="B511" s="3" t="s">
        <v>914</v>
      </c>
      <c r="C511" s="3" t="s">
        <v>282</v>
      </c>
      <c r="D511" s="3">
        <v>1</v>
      </c>
      <c r="E511" s="3" t="s">
        <v>16</v>
      </c>
      <c r="F511" s="3" t="s">
        <v>17</v>
      </c>
      <c r="G511" s="40" t="s">
        <v>372</v>
      </c>
      <c r="H511" s="3" t="s">
        <v>21</v>
      </c>
      <c r="I511" s="4">
        <v>34</v>
      </c>
      <c r="J511" s="4">
        <v>34</v>
      </c>
      <c r="K511" s="7">
        <v>1100</v>
      </c>
      <c r="L511" s="7">
        <v>37400</v>
      </c>
      <c r="M511" s="7">
        <v>37400</v>
      </c>
      <c r="N511" s="6">
        <v>1</v>
      </c>
      <c r="O511" s="2"/>
      <c r="P511" s="2"/>
      <c r="Q511" s="2"/>
      <c r="R511" s="192"/>
    </row>
    <row r="512" spans="1:18" ht="26.4" hidden="1">
      <c r="A512" s="28" t="str">
        <f t="shared" si="7"/>
        <v>2</v>
      </c>
      <c r="B512" s="3" t="s">
        <v>915</v>
      </c>
      <c r="C512" s="3" t="s">
        <v>285</v>
      </c>
      <c r="D512" s="3">
        <v>1</v>
      </c>
      <c r="E512" s="3" t="s">
        <v>16</v>
      </c>
      <c r="F512" s="3" t="s">
        <v>17</v>
      </c>
      <c r="G512" s="40" t="s">
        <v>366</v>
      </c>
      <c r="H512" s="3" t="s">
        <v>21</v>
      </c>
      <c r="I512" s="4">
        <v>34</v>
      </c>
      <c r="J512" s="4">
        <v>34</v>
      </c>
      <c r="K512" s="7">
        <v>1100</v>
      </c>
      <c r="L512" s="7">
        <v>37400</v>
      </c>
      <c r="M512" s="7">
        <v>37400</v>
      </c>
      <c r="N512" s="6">
        <v>1</v>
      </c>
      <c r="O512" s="2"/>
      <c r="P512" s="2"/>
      <c r="Q512" s="2"/>
      <c r="R512" s="192"/>
    </row>
    <row r="513" spans="1:18" ht="26.4" hidden="1">
      <c r="A513" s="28" t="str">
        <f t="shared" si="7"/>
        <v>21</v>
      </c>
      <c r="B513" s="3" t="s">
        <v>916</v>
      </c>
      <c r="C513" s="3" t="s">
        <v>290</v>
      </c>
      <c r="D513" s="3">
        <v>1</v>
      </c>
      <c r="E513" s="3" t="s">
        <v>16</v>
      </c>
      <c r="F513" s="3" t="s">
        <v>17</v>
      </c>
      <c r="G513" s="40" t="s">
        <v>342</v>
      </c>
      <c r="H513" s="3" t="s">
        <v>21</v>
      </c>
      <c r="I513" s="4">
        <v>41</v>
      </c>
      <c r="J513" s="4">
        <v>41</v>
      </c>
      <c r="K513" s="7">
        <v>1100</v>
      </c>
      <c r="L513" s="7">
        <v>45100</v>
      </c>
      <c r="M513" s="7">
        <v>45100</v>
      </c>
      <c r="N513" s="6">
        <v>1</v>
      </c>
      <c r="O513" s="2"/>
      <c r="P513" s="2"/>
      <c r="Q513" s="2"/>
      <c r="R513" s="192"/>
    </row>
    <row r="514" spans="1:18" ht="26.4" hidden="1">
      <c r="A514" s="28" t="str">
        <f t="shared" si="7"/>
        <v>7</v>
      </c>
      <c r="B514" s="3" t="s">
        <v>917</v>
      </c>
      <c r="C514" s="3" t="s">
        <v>293</v>
      </c>
      <c r="D514" s="3">
        <v>1</v>
      </c>
      <c r="E514" s="3" t="s">
        <v>16</v>
      </c>
      <c r="F514" s="3" t="s">
        <v>17</v>
      </c>
      <c r="G514" s="40" t="s">
        <v>364</v>
      </c>
      <c r="H514" s="3" t="s">
        <v>21</v>
      </c>
      <c r="I514" s="4">
        <v>38</v>
      </c>
      <c r="J514" s="4">
        <v>38</v>
      </c>
      <c r="K514" s="7">
        <v>1099.99</v>
      </c>
      <c r="L514" s="7">
        <v>41762</v>
      </c>
      <c r="M514" s="7">
        <v>41799.620000000003</v>
      </c>
      <c r="N514" s="6">
        <v>1</v>
      </c>
      <c r="O514" s="2"/>
      <c r="P514" s="2"/>
      <c r="Q514" s="2"/>
      <c r="R514" s="192"/>
    </row>
    <row r="515" spans="1:18" ht="26.4" hidden="1">
      <c r="A515" s="28" t="str">
        <f t="shared" si="7"/>
        <v>10</v>
      </c>
      <c r="B515" s="3" t="s">
        <v>918</v>
      </c>
      <c r="C515" s="3" t="s">
        <v>298</v>
      </c>
      <c r="D515" s="3">
        <v>1</v>
      </c>
      <c r="E515" s="3" t="s">
        <v>16</v>
      </c>
      <c r="F515" s="3" t="s">
        <v>17</v>
      </c>
      <c r="G515" s="40" t="s">
        <v>370</v>
      </c>
      <c r="H515" s="3" t="s">
        <v>21</v>
      </c>
      <c r="I515" s="4">
        <v>34</v>
      </c>
      <c r="J515" s="4">
        <v>33</v>
      </c>
      <c r="K515" s="7">
        <v>1100</v>
      </c>
      <c r="L515" s="7">
        <v>37400</v>
      </c>
      <c r="M515" s="7">
        <v>36300</v>
      </c>
      <c r="N515" s="6">
        <v>0.97060000000000002</v>
      </c>
      <c r="O515" s="2"/>
      <c r="P515" s="2"/>
      <c r="Q515" s="2"/>
      <c r="R515" s="192"/>
    </row>
    <row r="516" spans="1:18" ht="39.6" hidden="1">
      <c r="A516" s="28" t="str">
        <f t="shared" si="7"/>
        <v>6</v>
      </c>
      <c r="B516" s="3" t="s">
        <v>919</v>
      </c>
      <c r="C516" s="3" t="s">
        <v>301</v>
      </c>
      <c r="D516" s="3">
        <v>1</v>
      </c>
      <c r="E516" s="3" t="s">
        <v>16</v>
      </c>
      <c r="F516" s="3" t="s">
        <v>17</v>
      </c>
      <c r="G516" s="40" t="s">
        <v>347</v>
      </c>
      <c r="H516" s="3" t="s">
        <v>21</v>
      </c>
      <c r="I516" s="4">
        <v>38</v>
      </c>
      <c r="J516" s="4">
        <v>38</v>
      </c>
      <c r="K516" s="7">
        <v>1100</v>
      </c>
      <c r="L516" s="7">
        <v>41800</v>
      </c>
      <c r="M516" s="7">
        <v>41800</v>
      </c>
      <c r="N516" s="6">
        <v>1</v>
      </c>
      <c r="O516" s="2"/>
      <c r="P516" s="2"/>
      <c r="Q516" s="2"/>
      <c r="R516" s="192"/>
    </row>
    <row r="517" spans="1:18" ht="39.6" hidden="1">
      <c r="A517" s="28" t="str">
        <f t="shared" si="7"/>
        <v>17</v>
      </c>
      <c r="B517" s="3" t="s">
        <v>920</v>
      </c>
      <c r="C517" s="3" t="s">
        <v>306</v>
      </c>
      <c r="D517" s="3">
        <v>1</v>
      </c>
      <c r="E517" s="3" t="s">
        <v>16</v>
      </c>
      <c r="F517" s="3" t="s">
        <v>17</v>
      </c>
      <c r="G517" s="40" t="s">
        <v>313</v>
      </c>
      <c r="H517" s="3" t="s">
        <v>21</v>
      </c>
      <c r="I517" s="4">
        <v>31</v>
      </c>
      <c r="J517" s="4">
        <v>31</v>
      </c>
      <c r="K517" s="7">
        <v>1100</v>
      </c>
      <c r="L517" s="7">
        <v>34100</v>
      </c>
      <c r="M517" s="7">
        <v>34100</v>
      </c>
      <c r="N517" s="6">
        <v>1</v>
      </c>
      <c r="O517" s="2"/>
      <c r="P517" s="2"/>
      <c r="Q517" s="2"/>
      <c r="R517" s="192"/>
    </row>
    <row r="518" spans="1:18" ht="26.4" hidden="1">
      <c r="A518" s="84" t="str">
        <f t="shared" si="7"/>
        <v>16</v>
      </c>
      <c r="B518" s="3" t="s">
        <v>921</v>
      </c>
      <c r="C518" s="3" t="s">
        <v>231</v>
      </c>
      <c r="D518" s="3">
        <v>2</v>
      </c>
      <c r="E518" s="3" t="s">
        <v>16</v>
      </c>
      <c r="F518" s="3" t="s">
        <v>17</v>
      </c>
      <c r="G518" s="40" t="s">
        <v>232</v>
      </c>
      <c r="H518" s="3" t="s">
        <v>19</v>
      </c>
      <c r="I518" s="4">
        <v>27</v>
      </c>
      <c r="J518" s="4">
        <v>27</v>
      </c>
      <c r="K518" s="4">
        <v>600</v>
      </c>
      <c r="L518" s="7">
        <v>16200</v>
      </c>
      <c r="M518" s="7">
        <v>16200</v>
      </c>
      <c r="N518" s="6">
        <v>1</v>
      </c>
      <c r="O518" s="2"/>
      <c r="P518" s="2"/>
      <c r="Q518" s="2"/>
      <c r="R518" s="192"/>
    </row>
    <row r="519" spans="1:18" ht="26.4" hidden="1">
      <c r="A519" s="84" t="str">
        <f t="shared" si="7"/>
        <v>16</v>
      </c>
      <c r="B519" s="3" t="s">
        <v>922</v>
      </c>
      <c r="C519" s="3" t="s">
        <v>231</v>
      </c>
      <c r="D519" s="3">
        <v>2</v>
      </c>
      <c r="E519" s="3" t="s">
        <v>16</v>
      </c>
      <c r="F519" s="3" t="s">
        <v>17</v>
      </c>
      <c r="G519" s="40" t="s">
        <v>588</v>
      </c>
      <c r="H519" s="3" t="s">
        <v>19</v>
      </c>
      <c r="I519" s="4">
        <v>18</v>
      </c>
      <c r="J519" s="4">
        <v>18</v>
      </c>
      <c r="K519" s="4">
        <v>600</v>
      </c>
      <c r="L519" s="7">
        <v>10800</v>
      </c>
      <c r="M519" s="7">
        <v>10800</v>
      </c>
      <c r="N519" s="6">
        <v>1</v>
      </c>
      <c r="O519" s="2"/>
      <c r="P519" s="2"/>
      <c r="Q519" s="2"/>
      <c r="R519" s="192"/>
    </row>
    <row r="520" spans="1:18" ht="39.6" hidden="1">
      <c r="A520" s="84" t="str">
        <f t="shared" ref="A520:A583" si="8">MID(C520,FIND("(",C520)+1,FIND(")",C520)-1-FIND("(",C520))</f>
        <v>17</v>
      </c>
      <c r="B520" s="3" t="s">
        <v>923</v>
      </c>
      <c r="C520" s="3" t="s">
        <v>306</v>
      </c>
      <c r="D520" s="3">
        <v>2</v>
      </c>
      <c r="E520" s="3" t="s">
        <v>16</v>
      </c>
      <c r="F520" s="3" t="s">
        <v>17</v>
      </c>
      <c r="G520" s="40" t="s">
        <v>307</v>
      </c>
      <c r="H520" s="3" t="s">
        <v>19</v>
      </c>
      <c r="I520" s="4">
        <v>18</v>
      </c>
      <c r="J520" s="4">
        <v>18</v>
      </c>
      <c r="K520" s="4">
        <v>600</v>
      </c>
      <c r="L520" s="7">
        <v>10800</v>
      </c>
      <c r="M520" s="7">
        <v>10800</v>
      </c>
      <c r="N520" s="6">
        <v>1</v>
      </c>
      <c r="O520" s="2"/>
      <c r="P520" s="2"/>
      <c r="Q520" s="2"/>
      <c r="R520" s="192"/>
    </row>
    <row r="521" spans="1:18" ht="39.6" hidden="1">
      <c r="A521" s="84" t="str">
        <f t="shared" si="8"/>
        <v>17</v>
      </c>
      <c r="B521" s="3" t="s">
        <v>924</v>
      </c>
      <c r="C521" s="3" t="s">
        <v>306</v>
      </c>
      <c r="D521" s="3">
        <v>2</v>
      </c>
      <c r="E521" s="3" t="s">
        <v>16</v>
      </c>
      <c r="F521" s="3" t="s">
        <v>17</v>
      </c>
      <c r="G521" s="40" t="s">
        <v>577</v>
      </c>
      <c r="H521" s="3" t="s">
        <v>19</v>
      </c>
      <c r="I521" s="4">
        <v>14</v>
      </c>
      <c r="J521" s="4">
        <v>14</v>
      </c>
      <c r="K521" s="4">
        <v>600</v>
      </c>
      <c r="L521" s="7">
        <v>8400</v>
      </c>
      <c r="M521" s="7">
        <v>8400</v>
      </c>
      <c r="N521" s="6">
        <v>1</v>
      </c>
      <c r="O521" s="2"/>
      <c r="P521" s="2"/>
      <c r="Q521" s="2"/>
      <c r="R521" s="192"/>
    </row>
    <row r="522" spans="1:18" ht="39.6" hidden="1">
      <c r="A522" s="84" t="str">
        <f t="shared" si="8"/>
        <v>17</v>
      </c>
      <c r="B522" s="3" t="s">
        <v>925</v>
      </c>
      <c r="C522" s="3" t="s">
        <v>306</v>
      </c>
      <c r="D522" s="3">
        <v>2</v>
      </c>
      <c r="E522" s="3" t="s">
        <v>16</v>
      </c>
      <c r="F522" s="3" t="s">
        <v>17</v>
      </c>
      <c r="G522" s="40" t="s">
        <v>579</v>
      </c>
      <c r="H522" s="3" t="s">
        <v>19</v>
      </c>
      <c r="I522" s="4">
        <v>23</v>
      </c>
      <c r="J522" s="4">
        <v>23</v>
      </c>
      <c r="K522" s="4">
        <v>600</v>
      </c>
      <c r="L522" s="7">
        <v>13800</v>
      </c>
      <c r="M522" s="7">
        <v>13800</v>
      </c>
      <c r="N522" s="6">
        <v>1</v>
      </c>
      <c r="O522" s="2"/>
      <c r="P522" s="2"/>
      <c r="Q522" s="2"/>
      <c r="R522" s="192"/>
    </row>
    <row r="523" spans="1:18" ht="26.4" hidden="1">
      <c r="A523" s="84" t="str">
        <f t="shared" si="8"/>
        <v>18</v>
      </c>
      <c r="B523" s="3" t="s">
        <v>926</v>
      </c>
      <c r="C523" s="3" t="s">
        <v>234</v>
      </c>
      <c r="D523" s="3">
        <v>2</v>
      </c>
      <c r="E523" s="3" t="s">
        <v>16</v>
      </c>
      <c r="F523" s="3" t="s">
        <v>17</v>
      </c>
      <c r="G523" s="40" t="s">
        <v>235</v>
      </c>
      <c r="H523" s="3" t="s">
        <v>19</v>
      </c>
      <c r="I523" s="4">
        <v>25</v>
      </c>
      <c r="J523" s="4">
        <v>25</v>
      </c>
      <c r="K523" s="4">
        <v>594</v>
      </c>
      <c r="L523" s="7">
        <v>14850</v>
      </c>
      <c r="M523" s="7">
        <v>14850</v>
      </c>
      <c r="N523" s="6">
        <v>1</v>
      </c>
      <c r="O523" s="2"/>
      <c r="P523" s="2"/>
      <c r="Q523" s="2"/>
      <c r="R523" s="192"/>
    </row>
    <row r="524" spans="1:18" ht="39.6" hidden="1">
      <c r="A524" s="84" t="str">
        <f t="shared" si="8"/>
        <v>15</v>
      </c>
      <c r="B524" s="3" t="s">
        <v>927</v>
      </c>
      <c r="C524" s="3" t="s">
        <v>256</v>
      </c>
      <c r="D524" s="3">
        <v>2</v>
      </c>
      <c r="E524" s="3" t="s">
        <v>16</v>
      </c>
      <c r="F524" s="3" t="s">
        <v>17</v>
      </c>
      <c r="G524" s="40" t="s">
        <v>257</v>
      </c>
      <c r="H524" s="3" t="s">
        <v>19</v>
      </c>
      <c r="I524" s="4">
        <v>21</v>
      </c>
      <c r="J524" s="4">
        <v>21</v>
      </c>
      <c r="K524" s="4">
        <v>600</v>
      </c>
      <c r="L524" s="7">
        <v>12600</v>
      </c>
      <c r="M524" s="7">
        <v>12600</v>
      </c>
      <c r="N524" s="6">
        <v>1</v>
      </c>
      <c r="O524" s="2"/>
      <c r="P524" s="2"/>
      <c r="Q524" s="2"/>
      <c r="R524" s="192"/>
    </row>
    <row r="525" spans="1:18" ht="39.6" hidden="1">
      <c r="A525" s="84" t="str">
        <f t="shared" si="8"/>
        <v>23</v>
      </c>
      <c r="B525" s="3" t="s">
        <v>928</v>
      </c>
      <c r="C525" s="3" t="s">
        <v>251</v>
      </c>
      <c r="D525" s="3">
        <v>2</v>
      </c>
      <c r="E525" s="3" t="s">
        <v>16</v>
      </c>
      <c r="F525" s="3" t="s">
        <v>17</v>
      </c>
      <c r="G525" s="40" t="s">
        <v>252</v>
      </c>
      <c r="H525" s="3" t="s">
        <v>19</v>
      </c>
      <c r="I525" s="4">
        <v>22</v>
      </c>
      <c r="J525" s="4">
        <v>22</v>
      </c>
      <c r="K525" s="4">
        <v>600</v>
      </c>
      <c r="L525" s="7">
        <v>13200</v>
      </c>
      <c r="M525" s="7">
        <v>13200</v>
      </c>
      <c r="N525" s="6">
        <v>1</v>
      </c>
      <c r="O525" s="2"/>
      <c r="P525" s="2"/>
      <c r="Q525" s="2"/>
      <c r="R525" s="192"/>
    </row>
    <row r="526" spans="1:18" ht="39.6" hidden="1">
      <c r="A526" s="84" t="str">
        <f t="shared" si="8"/>
        <v>23</v>
      </c>
      <c r="B526" s="3" t="s">
        <v>929</v>
      </c>
      <c r="C526" s="3" t="s">
        <v>251</v>
      </c>
      <c r="D526" s="3">
        <v>2</v>
      </c>
      <c r="E526" s="3" t="s">
        <v>16</v>
      </c>
      <c r="F526" s="3" t="s">
        <v>17</v>
      </c>
      <c r="G526" s="40" t="s">
        <v>254</v>
      </c>
      <c r="H526" s="3" t="s">
        <v>19</v>
      </c>
      <c r="I526" s="4">
        <v>21</v>
      </c>
      <c r="J526" s="4">
        <v>21</v>
      </c>
      <c r="K526" s="4">
        <v>600</v>
      </c>
      <c r="L526" s="7">
        <v>12600</v>
      </c>
      <c r="M526" s="7">
        <v>12600</v>
      </c>
      <c r="N526" s="6">
        <v>1</v>
      </c>
      <c r="O526" s="2"/>
      <c r="P526" s="2"/>
      <c r="Q526" s="2"/>
      <c r="R526" s="192"/>
    </row>
    <row r="527" spans="1:18" ht="39.6" hidden="1">
      <c r="A527" s="84" t="str">
        <f t="shared" si="8"/>
        <v>23</v>
      </c>
      <c r="B527" s="3" t="s">
        <v>930</v>
      </c>
      <c r="C527" s="3" t="s">
        <v>251</v>
      </c>
      <c r="D527" s="3">
        <v>2</v>
      </c>
      <c r="E527" s="3" t="s">
        <v>16</v>
      </c>
      <c r="F527" s="3" t="s">
        <v>17</v>
      </c>
      <c r="G527" s="40" t="s">
        <v>606</v>
      </c>
      <c r="H527" s="3" t="s">
        <v>19</v>
      </c>
      <c r="I527" s="4">
        <v>17</v>
      </c>
      <c r="J527" s="4">
        <v>17</v>
      </c>
      <c r="K527" s="4">
        <v>600</v>
      </c>
      <c r="L527" s="7">
        <v>10200</v>
      </c>
      <c r="M527" s="7">
        <v>10200</v>
      </c>
      <c r="N527" s="6">
        <v>1</v>
      </c>
      <c r="O527" s="2"/>
      <c r="P527" s="2"/>
      <c r="Q527" s="2"/>
      <c r="R527" s="192"/>
    </row>
    <row r="528" spans="1:18" ht="26.4" hidden="1">
      <c r="A528" s="84" t="str">
        <f t="shared" si="8"/>
        <v>20</v>
      </c>
      <c r="B528" s="3" t="s">
        <v>931</v>
      </c>
      <c r="C528" s="3" t="s">
        <v>323</v>
      </c>
      <c r="D528" s="3">
        <v>2</v>
      </c>
      <c r="E528" s="3" t="s">
        <v>16</v>
      </c>
      <c r="F528" s="3" t="s">
        <v>17</v>
      </c>
      <c r="G528" s="40" t="s">
        <v>572</v>
      </c>
      <c r="H528" s="3" t="s">
        <v>19</v>
      </c>
      <c r="I528" s="4">
        <v>13</v>
      </c>
      <c r="J528" s="4">
        <v>13</v>
      </c>
      <c r="K528" s="4">
        <v>600</v>
      </c>
      <c r="L528" s="7">
        <v>7800</v>
      </c>
      <c r="M528" s="7">
        <v>7800</v>
      </c>
      <c r="N528" s="6">
        <v>1</v>
      </c>
      <c r="O528" s="2"/>
      <c r="P528" s="2"/>
      <c r="Q528" s="2"/>
      <c r="R528" s="192"/>
    </row>
    <row r="529" spans="1:18" ht="26.4" hidden="1">
      <c r="A529" s="84" t="str">
        <f t="shared" si="8"/>
        <v>20</v>
      </c>
      <c r="B529" s="3" t="s">
        <v>932</v>
      </c>
      <c r="C529" s="3" t="s">
        <v>323</v>
      </c>
      <c r="D529" s="3">
        <v>2</v>
      </c>
      <c r="E529" s="3" t="s">
        <v>16</v>
      </c>
      <c r="F529" s="3" t="s">
        <v>17</v>
      </c>
      <c r="G529" s="40" t="s">
        <v>574</v>
      </c>
      <c r="H529" s="3" t="s">
        <v>19</v>
      </c>
      <c r="I529" s="4">
        <v>15</v>
      </c>
      <c r="J529" s="4">
        <v>15</v>
      </c>
      <c r="K529" s="4">
        <v>600</v>
      </c>
      <c r="L529" s="7">
        <v>9000</v>
      </c>
      <c r="M529" s="7">
        <v>9000</v>
      </c>
      <c r="N529" s="6">
        <v>1</v>
      </c>
      <c r="O529" s="2"/>
      <c r="P529" s="2"/>
      <c r="Q529" s="2"/>
      <c r="R529" s="192"/>
    </row>
    <row r="530" spans="1:18" ht="26.4" hidden="1">
      <c r="A530" s="84" t="str">
        <f t="shared" si="8"/>
        <v>9</v>
      </c>
      <c r="B530" s="3" t="s">
        <v>933</v>
      </c>
      <c r="C530" s="3" t="s">
        <v>240</v>
      </c>
      <c r="D530" s="3">
        <v>2</v>
      </c>
      <c r="E530" s="3" t="s">
        <v>16</v>
      </c>
      <c r="F530" s="3" t="s">
        <v>17</v>
      </c>
      <c r="G530" s="40" t="s">
        <v>241</v>
      </c>
      <c r="H530" s="3" t="s">
        <v>19</v>
      </c>
      <c r="I530" s="4">
        <v>24</v>
      </c>
      <c r="J530" s="4">
        <v>24</v>
      </c>
      <c r="K530" s="4">
        <v>599.9</v>
      </c>
      <c r="L530" s="7">
        <v>14376</v>
      </c>
      <c r="M530" s="7">
        <v>14397.6</v>
      </c>
      <c r="N530" s="6">
        <v>1</v>
      </c>
      <c r="O530" s="2"/>
      <c r="P530" s="2"/>
      <c r="Q530" s="2"/>
      <c r="R530" s="192"/>
    </row>
    <row r="531" spans="1:18" ht="26.4" hidden="1">
      <c r="A531" s="84" t="str">
        <f t="shared" si="8"/>
        <v>9</v>
      </c>
      <c r="B531" s="3" t="s">
        <v>934</v>
      </c>
      <c r="C531" s="3" t="s">
        <v>240</v>
      </c>
      <c r="D531" s="3">
        <v>2</v>
      </c>
      <c r="E531" s="3" t="s">
        <v>16</v>
      </c>
      <c r="F531" s="3" t="s">
        <v>17</v>
      </c>
      <c r="G531" s="40" t="s">
        <v>243</v>
      </c>
      <c r="H531" s="3" t="s">
        <v>19</v>
      </c>
      <c r="I531" s="4">
        <v>24</v>
      </c>
      <c r="J531" s="4">
        <v>24</v>
      </c>
      <c r="K531" s="4">
        <v>599.9</v>
      </c>
      <c r="L531" s="7">
        <v>14376</v>
      </c>
      <c r="M531" s="7">
        <v>14397.6</v>
      </c>
      <c r="N531" s="6">
        <v>1</v>
      </c>
      <c r="O531" s="2"/>
      <c r="P531" s="2"/>
      <c r="Q531" s="2"/>
      <c r="R531" s="192"/>
    </row>
    <row r="532" spans="1:18" ht="26.4" hidden="1">
      <c r="A532" s="84" t="str">
        <f t="shared" si="8"/>
        <v>9</v>
      </c>
      <c r="B532" s="3" t="s">
        <v>935</v>
      </c>
      <c r="C532" s="3" t="s">
        <v>240</v>
      </c>
      <c r="D532" s="3">
        <v>2</v>
      </c>
      <c r="E532" s="3" t="s">
        <v>16</v>
      </c>
      <c r="F532" s="3" t="s">
        <v>17</v>
      </c>
      <c r="G532" s="40" t="s">
        <v>570</v>
      </c>
      <c r="H532" s="3" t="s">
        <v>19</v>
      </c>
      <c r="I532" s="4">
        <v>14</v>
      </c>
      <c r="J532" s="4">
        <v>14</v>
      </c>
      <c r="K532" s="4">
        <v>599.9</v>
      </c>
      <c r="L532" s="7">
        <v>8386</v>
      </c>
      <c r="M532" s="7">
        <v>8398.6</v>
      </c>
      <c r="N532" s="6">
        <v>1</v>
      </c>
      <c r="O532" s="2"/>
      <c r="P532" s="2"/>
      <c r="Q532" s="2"/>
      <c r="R532" s="192"/>
    </row>
    <row r="533" spans="1:18" ht="26.4" hidden="1">
      <c r="A533" s="84" t="str">
        <f t="shared" si="8"/>
        <v>8</v>
      </c>
      <c r="B533" s="3" t="s">
        <v>936</v>
      </c>
      <c r="C533" s="3" t="s">
        <v>261</v>
      </c>
      <c r="D533" s="3">
        <v>2</v>
      </c>
      <c r="E533" s="3" t="s">
        <v>16</v>
      </c>
      <c r="F533" s="3" t="s">
        <v>17</v>
      </c>
      <c r="G533" s="40" t="s">
        <v>262</v>
      </c>
      <c r="H533" s="3" t="s">
        <v>19</v>
      </c>
      <c r="I533" s="4">
        <v>20</v>
      </c>
      <c r="J533" s="4">
        <v>20</v>
      </c>
      <c r="K533" s="4">
        <v>600</v>
      </c>
      <c r="L533" s="7">
        <v>12000</v>
      </c>
      <c r="M533" s="7">
        <v>12000</v>
      </c>
      <c r="N533" s="6">
        <v>1</v>
      </c>
      <c r="O533" s="2"/>
      <c r="P533" s="2"/>
      <c r="Q533" s="2"/>
      <c r="R533" s="192"/>
    </row>
    <row r="534" spans="1:18" ht="26.4" hidden="1">
      <c r="A534" s="84" t="str">
        <f t="shared" si="8"/>
        <v>8</v>
      </c>
      <c r="B534" s="3" t="s">
        <v>937</v>
      </c>
      <c r="C534" s="3" t="s">
        <v>261</v>
      </c>
      <c r="D534" s="3">
        <v>2</v>
      </c>
      <c r="E534" s="3" t="s">
        <v>16</v>
      </c>
      <c r="F534" s="3" t="s">
        <v>17</v>
      </c>
      <c r="G534" s="40" t="s">
        <v>591</v>
      </c>
      <c r="H534" s="3" t="s">
        <v>19</v>
      </c>
      <c r="I534" s="4">
        <v>17</v>
      </c>
      <c r="J534" s="4">
        <v>17</v>
      </c>
      <c r="K534" s="4">
        <v>600</v>
      </c>
      <c r="L534" s="7">
        <v>10200</v>
      </c>
      <c r="M534" s="7">
        <v>10200</v>
      </c>
      <c r="N534" s="6">
        <v>1</v>
      </c>
      <c r="O534" s="2"/>
      <c r="P534" s="2"/>
      <c r="Q534" s="2"/>
      <c r="R534" s="192"/>
    </row>
    <row r="535" spans="1:18" ht="26.4" hidden="1">
      <c r="A535" s="84" t="str">
        <f t="shared" si="8"/>
        <v>4</v>
      </c>
      <c r="B535" s="3" t="s">
        <v>938</v>
      </c>
      <c r="C535" s="3" t="s">
        <v>237</v>
      </c>
      <c r="D535" s="3">
        <v>2</v>
      </c>
      <c r="E535" s="3" t="s">
        <v>16</v>
      </c>
      <c r="F535" s="3" t="s">
        <v>17</v>
      </c>
      <c r="G535" s="40" t="s">
        <v>238</v>
      </c>
      <c r="H535" s="3" t="s">
        <v>19</v>
      </c>
      <c r="I535" s="4">
        <v>24</v>
      </c>
      <c r="J535" s="4">
        <v>24</v>
      </c>
      <c r="K535" s="4">
        <v>600</v>
      </c>
      <c r="L535" s="7">
        <v>14400</v>
      </c>
      <c r="M535" s="7">
        <v>14400</v>
      </c>
      <c r="N535" s="6">
        <v>1</v>
      </c>
      <c r="O535" s="2"/>
      <c r="P535" s="2"/>
      <c r="Q535" s="2"/>
      <c r="R535" s="192"/>
    </row>
    <row r="536" spans="1:18" ht="26.4" hidden="1">
      <c r="A536" s="84" t="str">
        <f t="shared" si="8"/>
        <v>4</v>
      </c>
      <c r="B536" s="3" t="s">
        <v>939</v>
      </c>
      <c r="C536" s="3" t="s">
        <v>237</v>
      </c>
      <c r="D536" s="3">
        <v>2</v>
      </c>
      <c r="E536" s="3" t="s">
        <v>16</v>
      </c>
      <c r="F536" s="3" t="s">
        <v>17</v>
      </c>
      <c r="G536" s="40" t="s">
        <v>599</v>
      </c>
      <c r="H536" s="3" t="s">
        <v>19</v>
      </c>
      <c r="I536" s="4">
        <v>16</v>
      </c>
      <c r="J536" s="4">
        <v>16</v>
      </c>
      <c r="K536" s="4">
        <v>600</v>
      </c>
      <c r="L536" s="7">
        <v>9600</v>
      </c>
      <c r="M536" s="7">
        <v>9600</v>
      </c>
      <c r="N536" s="6">
        <v>1</v>
      </c>
      <c r="O536" s="2"/>
      <c r="P536" s="2"/>
      <c r="Q536" s="2"/>
      <c r="R536" s="192"/>
    </row>
    <row r="537" spans="1:18" ht="26.4" hidden="1">
      <c r="A537" s="84" t="str">
        <f t="shared" si="8"/>
        <v>13</v>
      </c>
      <c r="B537" s="3" t="s">
        <v>940</v>
      </c>
      <c r="C537" s="3" t="s">
        <v>248</v>
      </c>
      <c r="D537" s="3">
        <v>2</v>
      </c>
      <c r="E537" s="3" t="s">
        <v>16</v>
      </c>
      <c r="F537" s="3" t="s">
        <v>17</v>
      </c>
      <c r="G537" s="40" t="s">
        <v>249</v>
      </c>
      <c r="H537" s="3" t="s">
        <v>19</v>
      </c>
      <c r="I537" s="4">
        <v>23</v>
      </c>
      <c r="J537" s="4">
        <v>23</v>
      </c>
      <c r="K537" s="4">
        <v>600</v>
      </c>
      <c r="L537" s="7">
        <v>13800</v>
      </c>
      <c r="M537" s="7">
        <v>13800</v>
      </c>
      <c r="N537" s="6">
        <v>1</v>
      </c>
      <c r="O537" s="2"/>
      <c r="P537" s="2"/>
      <c r="Q537" s="2"/>
      <c r="R537" s="192"/>
    </row>
    <row r="538" spans="1:18" ht="26.4" hidden="1">
      <c r="A538" s="84" t="str">
        <f t="shared" si="8"/>
        <v>13</v>
      </c>
      <c r="B538" s="3" t="s">
        <v>941</v>
      </c>
      <c r="C538" s="3" t="s">
        <v>248</v>
      </c>
      <c r="D538" s="3">
        <v>2</v>
      </c>
      <c r="E538" s="3" t="s">
        <v>16</v>
      </c>
      <c r="F538" s="3" t="s">
        <v>17</v>
      </c>
      <c r="G538" s="40" t="s">
        <v>585</v>
      </c>
      <c r="H538" s="3" t="s">
        <v>19</v>
      </c>
      <c r="I538" s="4">
        <v>18</v>
      </c>
      <c r="J538" s="4">
        <v>18</v>
      </c>
      <c r="K538" s="4">
        <v>600</v>
      </c>
      <c r="L538" s="7">
        <v>10800</v>
      </c>
      <c r="M538" s="7">
        <v>10800</v>
      </c>
      <c r="N538" s="6">
        <v>1</v>
      </c>
      <c r="O538" s="2"/>
      <c r="P538" s="2"/>
      <c r="Q538" s="2"/>
      <c r="R538" s="192"/>
    </row>
    <row r="539" spans="1:18" ht="26.4" hidden="1">
      <c r="A539" s="84" t="str">
        <f t="shared" si="8"/>
        <v>1</v>
      </c>
      <c r="B539" s="3" t="s">
        <v>942</v>
      </c>
      <c r="C539" s="3" t="s">
        <v>272</v>
      </c>
      <c r="D539" s="3">
        <v>2</v>
      </c>
      <c r="E539" s="3" t="s">
        <v>16</v>
      </c>
      <c r="F539" s="3" t="s">
        <v>17</v>
      </c>
      <c r="G539" s="40" t="s">
        <v>273</v>
      </c>
      <c r="H539" s="3" t="s">
        <v>19</v>
      </c>
      <c r="I539" s="4">
        <v>19</v>
      </c>
      <c r="J539" s="4">
        <v>19</v>
      </c>
      <c r="K539" s="4">
        <v>600</v>
      </c>
      <c r="L539" s="7">
        <v>11400</v>
      </c>
      <c r="M539" s="7">
        <v>11400</v>
      </c>
      <c r="N539" s="6">
        <v>1</v>
      </c>
      <c r="O539" s="2"/>
      <c r="P539" s="2"/>
      <c r="Q539" s="2"/>
      <c r="R539" s="192"/>
    </row>
    <row r="540" spans="1:18" ht="26.4" hidden="1">
      <c r="A540" s="84" t="str">
        <f t="shared" si="8"/>
        <v>1</v>
      </c>
      <c r="B540" s="3" t="s">
        <v>943</v>
      </c>
      <c r="C540" s="3" t="s">
        <v>272</v>
      </c>
      <c r="D540" s="3">
        <v>2</v>
      </c>
      <c r="E540" s="3" t="s">
        <v>16</v>
      </c>
      <c r="F540" s="3" t="s">
        <v>17</v>
      </c>
      <c r="G540" s="40" t="s">
        <v>275</v>
      </c>
      <c r="H540" s="3" t="s">
        <v>19</v>
      </c>
      <c r="I540" s="4">
        <v>19</v>
      </c>
      <c r="J540" s="4">
        <v>19</v>
      </c>
      <c r="K540" s="4">
        <v>600</v>
      </c>
      <c r="L540" s="7">
        <v>11400</v>
      </c>
      <c r="M540" s="7">
        <v>11400</v>
      </c>
      <c r="N540" s="6">
        <v>1</v>
      </c>
      <c r="O540" s="2"/>
      <c r="P540" s="2"/>
      <c r="Q540" s="2"/>
      <c r="R540" s="192"/>
    </row>
    <row r="541" spans="1:18" ht="26.4" hidden="1">
      <c r="A541" s="84" t="str">
        <f t="shared" si="8"/>
        <v>1</v>
      </c>
      <c r="B541" s="3" t="s">
        <v>944</v>
      </c>
      <c r="C541" s="3" t="s">
        <v>272</v>
      </c>
      <c r="D541" s="3">
        <v>2</v>
      </c>
      <c r="E541" s="3" t="s">
        <v>16</v>
      </c>
      <c r="F541" s="3" t="s">
        <v>17</v>
      </c>
      <c r="G541" s="40" t="s">
        <v>277</v>
      </c>
      <c r="H541" s="3" t="s">
        <v>19</v>
      </c>
      <c r="I541" s="4">
        <v>31</v>
      </c>
      <c r="J541" s="4">
        <v>31</v>
      </c>
      <c r="K541" s="4">
        <v>600</v>
      </c>
      <c r="L541" s="7">
        <v>18600</v>
      </c>
      <c r="M541" s="7">
        <v>18600</v>
      </c>
      <c r="N541" s="6">
        <v>1</v>
      </c>
      <c r="O541" s="2"/>
      <c r="P541" s="2"/>
      <c r="Q541" s="2"/>
      <c r="R541" s="192"/>
    </row>
    <row r="542" spans="1:18" ht="26.4" hidden="1">
      <c r="A542" s="84" t="str">
        <f t="shared" si="8"/>
        <v>21</v>
      </c>
      <c r="B542" s="3" t="s">
        <v>945</v>
      </c>
      <c r="C542" s="3" t="s">
        <v>290</v>
      </c>
      <c r="D542" s="3">
        <v>2</v>
      </c>
      <c r="E542" s="3" t="s">
        <v>16</v>
      </c>
      <c r="F542" s="3" t="s">
        <v>17</v>
      </c>
      <c r="G542" s="40" t="s">
        <v>291</v>
      </c>
      <c r="H542" s="3" t="s">
        <v>19</v>
      </c>
      <c r="I542" s="4">
        <v>33</v>
      </c>
      <c r="J542" s="4">
        <v>33</v>
      </c>
      <c r="K542" s="4">
        <v>600</v>
      </c>
      <c r="L542" s="7">
        <v>19800</v>
      </c>
      <c r="M542" s="7">
        <v>19800</v>
      </c>
      <c r="N542" s="6">
        <v>1</v>
      </c>
      <c r="O542" s="2"/>
      <c r="P542" s="2"/>
      <c r="Q542" s="2"/>
      <c r="R542" s="192"/>
    </row>
    <row r="543" spans="1:18" ht="39.6" hidden="1">
      <c r="A543" s="84" t="str">
        <f t="shared" si="8"/>
        <v>6</v>
      </c>
      <c r="B543" s="3" t="s">
        <v>946</v>
      </c>
      <c r="C543" s="3" t="s">
        <v>301</v>
      </c>
      <c r="D543" s="3">
        <v>2</v>
      </c>
      <c r="E543" s="3" t="s">
        <v>16</v>
      </c>
      <c r="F543" s="3" t="s">
        <v>17</v>
      </c>
      <c r="G543" s="40" t="s">
        <v>302</v>
      </c>
      <c r="H543" s="3" t="s">
        <v>19</v>
      </c>
      <c r="I543" s="4">
        <v>21</v>
      </c>
      <c r="J543" s="4">
        <v>21</v>
      </c>
      <c r="K543" s="4">
        <v>600</v>
      </c>
      <c r="L543" s="7">
        <v>12600</v>
      </c>
      <c r="M543" s="7">
        <v>12600</v>
      </c>
      <c r="N543" s="6">
        <v>1</v>
      </c>
      <c r="O543" s="2"/>
      <c r="P543" s="2"/>
      <c r="Q543" s="2"/>
      <c r="R543" s="192"/>
    </row>
    <row r="544" spans="1:18" ht="39.6" hidden="1">
      <c r="A544" s="84" t="str">
        <f t="shared" si="8"/>
        <v>6</v>
      </c>
      <c r="B544" s="3" t="s">
        <v>947</v>
      </c>
      <c r="C544" s="3" t="s">
        <v>301</v>
      </c>
      <c r="D544" s="3">
        <v>2</v>
      </c>
      <c r="E544" s="3" t="s">
        <v>16</v>
      </c>
      <c r="F544" s="3" t="s">
        <v>17</v>
      </c>
      <c r="G544" s="40" t="s">
        <v>304</v>
      </c>
      <c r="H544" s="3" t="s">
        <v>19</v>
      </c>
      <c r="I544" s="4">
        <v>17</v>
      </c>
      <c r="J544" s="4">
        <v>17</v>
      </c>
      <c r="K544" s="4">
        <v>600</v>
      </c>
      <c r="L544" s="7">
        <v>10200</v>
      </c>
      <c r="M544" s="7">
        <v>10200</v>
      </c>
      <c r="N544" s="6">
        <v>1</v>
      </c>
      <c r="O544" s="2"/>
      <c r="P544" s="2"/>
      <c r="Q544" s="2"/>
      <c r="R544" s="192"/>
    </row>
    <row r="545" spans="1:18" ht="39.6" hidden="1">
      <c r="A545" s="84" t="str">
        <f t="shared" si="8"/>
        <v>14</v>
      </c>
      <c r="B545" s="3" t="s">
        <v>948</v>
      </c>
      <c r="C545" s="3" t="s">
        <v>267</v>
      </c>
      <c r="D545" s="3">
        <v>2</v>
      </c>
      <c r="E545" s="3" t="s">
        <v>16</v>
      </c>
      <c r="F545" s="3" t="s">
        <v>17</v>
      </c>
      <c r="G545" s="40" t="s">
        <v>268</v>
      </c>
      <c r="H545" s="3" t="s">
        <v>19</v>
      </c>
      <c r="I545" s="4">
        <v>18</v>
      </c>
      <c r="J545" s="4">
        <v>18</v>
      </c>
      <c r="K545" s="4">
        <v>600</v>
      </c>
      <c r="L545" s="7">
        <v>10800</v>
      </c>
      <c r="M545" s="7">
        <v>10800</v>
      </c>
      <c r="N545" s="6">
        <v>1</v>
      </c>
      <c r="O545" s="2"/>
      <c r="P545" s="2"/>
      <c r="Q545" s="2"/>
      <c r="R545" s="192"/>
    </row>
    <row r="546" spans="1:18" ht="39.6" hidden="1">
      <c r="A546" s="84" t="str">
        <f t="shared" si="8"/>
        <v>14</v>
      </c>
      <c r="B546" s="3" t="s">
        <v>949</v>
      </c>
      <c r="C546" s="3" t="s">
        <v>267</v>
      </c>
      <c r="D546" s="3">
        <v>2</v>
      </c>
      <c r="E546" s="3" t="s">
        <v>16</v>
      </c>
      <c r="F546" s="3" t="s">
        <v>17</v>
      </c>
      <c r="G546" s="40" t="s">
        <v>270</v>
      </c>
      <c r="H546" s="3" t="s">
        <v>19</v>
      </c>
      <c r="I546" s="4">
        <v>18</v>
      </c>
      <c r="J546" s="4">
        <v>18</v>
      </c>
      <c r="K546" s="4">
        <v>600</v>
      </c>
      <c r="L546" s="7">
        <v>10800</v>
      </c>
      <c r="M546" s="7">
        <v>10800</v>
      </c>
      <c r="N546" s="6">
        <v>1</v>
      </c>
      <c r="O546" s="2"/>
      <c r="P546" s="2"/>
      <c r="Q546" s="2"/>
      <c r="R546" s="192"/>
    </row>
    <row r="547" spans="1:18" ht="39.6" hidden="1">
      <c r="A547" s="84" t="str">
        <f t="shared" si="8"/>
        <v>14</v>
      </c>
      <c r="B547" s="3" t="s">
        <v>950</v>
      </c>
      <c r="C547" s="3" t="s">
        <v>267</v>
      </c>
      <c r="D547" s="3">
        <v>2</v>
      </c>
      <c r="E547" s="3" t="s">
        <v>16</v>
      </c>
      <c r="F547" s="3" t="s">
        <v>17</v>
      </c>
      <c r="G547" s="40" t="s">
        <v>629</v>
      </c>
      <c r="H547" s="3" t="s">
        <v>19</v>
      </c>
      <c r="I547" s="4">
        <v>14</v>
      </c>
      <c r="J547" s="4">
        <v>14</v>
      </c>
      <c r="K547" s="4">
        <v>600</v>
      </c>
      <c r="L547" s="7">
        <v>8400</v>
      </c>
      <c r="M547" s="7">
        <v>8400</v>
      </c>
      <c r="N547" s="6">
        <v>1</v>
      </c>
      <c r="O547" s="2"/>
      <c r="P547" s="2"/>
      <c r="Q547" s="2"/>
      <c r="R547" s="192"/>
    </row>
    <row r="548" spans="1:18" ht="26.4" hidden="1">
      <c r="A548" s="84" t="str">
        <f t="shared" si="8"/>
        <v>11</v>
      </c>
      <c r="B548" s="3" t="s">
        <v>951</v>
      </c>
      <c r="C548" s="3" t="s">
        <v>228</v>
      </c>
      <c r="D548" s="3">
        <v>2</v>
      </c>
      <c r="E548" s="3" t="s">
        <v>16</v>
      </c>
      <c r="F548" s="3" t="s">
        <v>17</v>
      </c>
      <c r="G548" s="40" t="s">
        <v>229</v>
      </c>
      <c r="H548" s="3" t="s">
        <v>19</v>
      </c>
      <c r="I548" s="4">
        <v>26</v>
      </c>
      <c r="J548" s="4">
        <v>26</v>
      </c>
      <c r="K548" s="4">
        <v>600</v>
      </c>
      <c r="L548" s="7">
        <v>15600</v>
      </c>
      <c r="M548" s="7">
        <v>15600</v>
      </c>
      <c r="N548" s="6">
        <v>1</v>
      </c>
      <c r="O548" s="2"/>
      <c r="P548" s="2"/>
      <c r="Q548" s="2"/>
      <c r="R548" s="192"/>
    </row>
    <row r="549" spans="1:18" ht="26.4" hidden="1">
      <c r="A549" s="84" t="str">
        <f t="shared" si="8"/>
        <v>22</v>
      </c>
      <c r="B549" s="3" t="s">
        <v>952</v>
      </c>
      <c r="C549" s="3" t="s">
        <v>259</v>
      </c>
      <c r="D549" s="3">
        <v>2</v>
      </c>
      <c r="E549" s="3" t="s">
        <v>16</v>
      </c>
      <c r="F549" s="3" t="s">
        <v>17</v>
      </c>
      <c r="G549" s="40" t="s">
        <v>2844</v>
      </c>
      <c r="H549" s="3" t="s">
        <v>19</v>
      </c>
      <c r="I549" s="4">
        <v>19</v>
      </c>
      <c r="J549" s="4">
        <v>19</v>
      </c>
      <c r="K549" s="4">
        <v>600</v>
      </c>
      <c r="L549" s="7">
        <v>11400</v>
      </c>
      <c r="M549" s="7">
        <v>11400</v>
      </c>
      <c r="N549" s="6">
        <v>1</v>
      </c>
      <c r="O549" s="2"/>
      <c r="P549" s="2"/>
      <c r="Q549" s="2"/>
      <c r="R549" s="192"/>
    </row>
    <row r="550" spans="1:18" ht="26.4" hidden="1">
      <c r="A550" s="84" t="str">
        <f t="shared" si="8"/>
        <v>12</v>
      </c>
      <c r="B550" s="3" t="s">
        <v>953</v>
      </c>
      <c r="C550" s="3" t="s">
        <v>279</v>
      </c>
      <c r="D550" s="3">
        <v>2</v>
      </c>
      <c r="E550" s="3" t="s">
        <v>16</v>
      </c>
      <c r="F550" s="3" t="s">
        <v>17</v>
      </c>
      <c r="G550" s="40" t="s">
        <v>280</v>
      </c>
      <c r="H550" s="3" t="s">
        <v>19</v>
      </c>
      <c r="I550" s="4">
        <v>24</v>
      </c>
      <c r="J550" s="4">
        <v>24</v>
      </c>
      <c r="K550" s="4">
        <v>600</v>
      </c>
      <c r="L550" s="7">
        <v>14400</v>
      </c>
      <c r="M550" s="7">
        <v>14400</v>
      </c>
      <c r="N550" s="6">
        <v>1</v>
      </c>
      <c r="O550" s="2"/>
      <c r="P550" s="2"/>
      <c r="Q550" s="2"/>
      <c r="R550" s="192"/>
    </row>
    <row r="551" spans="1:18" ht="26.4" hidden="1">
      <c r="A551" s="84" t="str">
        <f t="shared" si="8"/>
        <v>5</v>
      </c>
      <c r="B551" s="3" t="s">
        <v>954</v>
      </c>
      <c r="C551" s="3" t="s">
        <v>264</v>
      </c>
      <c r="D551" s="3">
        <v>2</v>
      </c>
      <c r="E551" s="3" t="s">
        <v>16</v>
      </c>
      <c r="F551" s="3" t="s">
        <v>17</v>
      </c>
      <c r="G551" s="40" t="s">
        <v>265</v>
      </c>
      <c r="H551" s="3" t="s">
        <v>19</v>
      </c>
      <c r="I551" s="4">
        <v>19</v>
      </c>
      <c r="J551" s="4">
        <v>19</v>
      </c>
      <c r="K551" s="4">
        <v>600</v>
      </c>
      <c r="L551" s="7">
        <v>11400</v>
      </c>
      <c r="M551" s="7">
        <v>11400</v>
      </c>
      <c r="N551" s="6">
        <v>1</v>
      </c>
      <c r="O551" s="2"/>
      <c r="P551" s="2"/>
      <c r="Q551" s="2"/>
      <c r="R551" s="192"/>
    </row>
    <row r="552" spans="1:18" ht="26.4" hidden="1">
      <c r="A552" s="84" t="str">
        <f t="shared" si="8"/>
        <v>5</v>
      </c>
      <c r="B552" s="3" t="s">
        <v>955</v>
      </c>
      <c r="C552" s="3" t="s">
        <v>264</v>
      </c>
      <c r="D552" s="3">
        <v>2</v>
      </c>
      <c r="E552" s="3" t="s">
        <v>16</v>
      </c>
      <c r="F552" s="3" t="s">
        <v>17</v>
      </c>
      <c r="G552" s="40" t="s">
        <v>624</v>
      </c>
      <c r="H552" s="3" t="s">
        <v>19</v>
      </c>
      <c r="I552" s="4">
        <v>17</v>
      </c>
      <c r="J552" s="4">
        <v>17</v>
      </c>
      <c r="K552" s="4">
        <v>600</v>
      </c>
      <c r="L552" s="7">
        <v>10200</v>
      </c>
      <c r="M552" s="7">
        <v>10200</v>
      </c>
      <c r="N552" s="6">
        <v>1</v>
      </c>
      <c r="O552" s="2"/>
      <c r="P552" s="2"/>
      <c r="Q552" s="2"/>
      <c r="R552" s="192"/>
    </row>
    <row r="553" spans="1:18" ht="26.4" hidden="1">
      <c r="A553" s="84" t="str">
        <f t="shared" si="8"/>
        <v>7</v>
      </c>
      <c r="B553" s="3" t="s">
        <v>956</v>
      </c>
      <c r="C553" s="3" t="s">
        <v>293</v>
      </c>
      <c r="D553" s="3">
        <v>2</v>
      </c>
      <c r="E553" s="3" t="s">
        <v>16</v>
      </c>
      <c r="F553" s="3" t="s">
        <v>17</v>
      </c>
      <c r="G553" s="40" t="s">
        <v>294</v>
      </c>
      <c r="H553" s="3" t="s">
        <v>19</v>
      </c>
      <c r="I553" s="4">
        <v>29</v>
      </c>
      <c r="J553" s="4">
        <v>29</v>
      </c>
      <c r="K553" s="4">
        <v>599.99</v>
      </c>
      <c r="L553" s="7">
        <v>17371</v>
      </c>
      <c r="M553" s="7">
        <v>17399.71</v>
      </c>
      <c r="N553" s="6">
        <v>1</v>
      </c>
      <c r="O553" s="2"/>
      <c r="P553" s="2"/>
      <c r="Q553" s="2"/>
      <c r="R553" s="192"/>
    </row>
    <row r="554" spans="1:18" ht="26.4" hidden="1">
      <c r="A554" s="84" t="str">
        <f t="shared" si="8"/>
        <v>7</v>
      </c>
      <c r="B554" s="3" t="s">
        <v>957</v>
      </c>
      <c r="C554" s="3" t="s">
        <v>293</v>
      </c>
      <c r="D554" s="3">
        <v>2</v>
      </c>
      <c r="E554" s="3" t="s">
        <v>16</v>
      </c>
      <c r="F554" s="3" t="s">
        <v>17</v>
      </c>
      <c r="G554" s="40" t="s">
        <v>296</v>
      </c>
      <c r="H554" s="3" t="s">
        <v>19</v>
      </c>
      <c r="I554" s="4">
        <v>28</v>
      </c>
      <c r="J554" s="4">
        <v>28</v>
      </c>
      <c r="K554" s="4">
        <v>599.99</v>
      </c>
      <c r="L554" s="7">
        <v>16772</v>
      </c>
      <c r="M554" s="7">
        <v>16799.72</v>
      </c>
      <c r="N554" s="6">
        <v>1</v>
      </c>
      <c r="O554" s="2"/>
      <c r="P554" s="2"/>
      <c r="Q554" s="2"/>
      <c r="R554" s="192"/>
    </row>
    <row r="555" spans="1:18" ht="26.4" hidden="1">
      <c r="A555" s="84" t="str">
        <f t="shared" si="8"/>
        <v>7</v>
      </c>
      <c r="B555" s="3" t="s">
        <v>958</v>
      </c>
      <c r="C555" s="3" t="s">
        <v>293</v>
      </c>
      <c r="D555" s="3">
        <v>2</v>
      </c>
      <c r="E555" s="3" t="s">
        <v>16</v>
      </c>
      <c r="F555" s="3" t="s">
        <v>17</v>
      </c>
      <c r="G555" s="40" t="s">
        <v>611</v>
      </c>
      <c r="H555" s="3" t="s">
        <v>19</v>
      </c>
      <c r="I555" s="4">
        <v>15</v>
      </c>
      <c r="J555" s="4">
        <v>15</v>
      </c>
      <c r="K555" s="4">
        <v>599.99</v>
      </c>
      <c r="L555" s="7">
        <v>8985</v>
      </c>
      <c r="M555" s="7">
        <v>8999.85</v>
      </c>
      <c r="N555" s="6">
        <v>1</v>
      </c>
      <c r="O555" s="2"/>
      <c r="P555" s="2"/>
      <c r="Q555" s="2"/>
      <c r="R555" s="192"/>
    </row>
    <row r="556" spans="1:18" ht="26.4" hidden="1">
      <c r="A556" s="84" t="str">
        <f t="shared" si="8"/>
        <v>2</v>
      </c>
      <c r="B556" s="3" t="s">
        <v>959</v>
      </c>
      <c r="C556" s="3" t="s">
        <v>285</v>
      </c>
      <c r="D556" s="3">
        <v>2</v>
      </c>
      <c r="E556" s="3" t="s">
        <v>16</v>
      </c>
      <c r="F556" s="3" t="s">
        <v>17</v>
      </c>
      <c r="G556" s="40" t="s">
        <v>286</v>
      </c>
      <c r="H556" s="3" t="s">
        <v>19</v>
      </c>
      <c r="I556" s="4">
        <v>24</v>
      </c>
      <c r="J556" s="4">
        <v>24</v>
      </c>
      <c r="K556" s="4">
        <v>600</v>
      </c>
      <c r="L556" s="7">
        <v>14400</v>
      </c>
      <c r="M556" s="7">
        <v>14400</v>
      </c>
      <c r="N556" s="6">
        <v>1</v>
      </c>
      <c r="O556" s="2"/>
      <c r="P556" s="2"/>
      <c r="Q556" s="2"/>
      <c r="R556" s="192"/>
    </row>
    <row r="557" spans="1:18" ht="26.4" hidden="1">
      <c r="A557" s="84" t="str">
        <f t="shared" si="8"/>
        <v>2</v>
      </c>
      <c r="B557" s="3" t="s">
        <v>960</v>
      </c>
      <c r="C557" s="3" t="s">
        <v>285</v>
      </c>
      <c r="D557" s="3">
        <v>2</v>
      </c>
      <c r="E557" s="3" t="s">
        <v>16</v>
      </c>
      <c r="F557" s="3" t="s">
        <v>17</v>
      </c>
      <c r="G557" s="40" t="s">
        <v>288</v>
      </c>
      <c r="H557" s="3" t="s">
        <v>19</v>
      </c>
      <c r="I557" s="4">
        <v>17</v>
      </c>
      <c r="J557" s="4">
        <v>17</v>
      </c>
      <c r="K557" s="4">
        <v>600</v>
      </c>
      <c r="L557" s="7">
        <v>10200</v>
      </c>
      <c r="M557" s="7">
        <v>10200</v>
      </c>
      <c r="N557" s="6">
        <v>1</v>
      </c>
      <c r="O557" s="2"/>
      <c r="P557" s="2"/>
      <c r="Q557" s="2"/>
      <c r="R557" s="192"/>
    </row>
    <row r="558" spans="1:18" ht="26.4" hidden="1">
      <c r="A558" s="84" t="str">
        <f t="shared" si="8"/>
        <v>2</v>
      </c>
      <c r="B558" s="3" t="s">
        <v>961</v>
      </c>
      <c r="C558" s="3" t="s">
        <v>285</v>
      </c>
      <c r="D558" s="3">
        <v>2</v>
      </c>
      <c r="E558" s="3" t="s">
        <v>16</v>
      </c>
      <c r="F558" s="3" t="s">
        <v>17</v>
      </c>
      <c r="G558" s="40" t="s">
        <v>615</v>
      </c>
      <c r="H558" s="3" t="s">
        <v>19</v>
      </c>
      <c r="I558" s="4">
        <v>9</v>
      </c>
      <c r="J558" s="4">
        <v>9</v>
      </c>
      <c r="K558" s="4">
        <v>600</v>
      </c>
      <c r="L558" s="7">
        <v>5400</v>
      </c>
      <c r="M558" s="7">
        <v>5400</v>
      </c>
      <c r="N558" s="6">
        <v>1</v>
      </c>
      <c r="O558" s="2"/>
      <c r="P558" s="2"/>
      <c r="Q558" s="2"/>
      <c r="R558" s="192"/>
    </row>
    <row r="559" spans="1:18" ht="26.4" hidden="1">
      <c r="A559" s="84" t="str">
        <f t="shared" si="8"/>
        <v>10</v>
      </c>
      <c r="B559" s="3" t="s">
        <v>962</v>
      </c>
      <c r="C559" s="3" t="s">
        <v>298</v>
      </c>
      <c r="D559" s="3">
        <v>2</v>
      </c>
      <c r="E559" s="3" t="s">
        <v>16</v>
      </c>
      <c r="F559" s="3" t="s">
        <v>17</v>
      </c>
      <c r="G559" s="40" t="s">
        <v>299</v>
      </c>
      <c r="H559" s="3" t="s">
        <v>19</v>
      </c>
      <c r="I559" s="4">
        <v>21</v>
      </c>
      <c r="J559" s="4">
        <v>21</v>
      </c>
      <c r="K559" s="4">
        <v>600</v>
      </c>
      <c r="L559" s="7">
        <v>12600</v>
      </c>
      <c r="M559" s="7">
        <v>12600</v>
      </c>
      <c r="N559" s="6">
        <v>1</v>
      </c>
      <c r="O559" s="2"/>
      <c r="P559" s="2"/>
      <c r="Q559" s="2"/>
      <c r="R559" s="192"/>
    </row>
    <row r="560" spans="1:18" ht="26.4" hidden="1">
      <c r="A560" s="84" t="str">
        <f t="shared" si="8"/>
        <v>10</v>
      </c>
      <c r="B560" s="3" t="s">
        <v>963</v>
      </c>
      <c r="C560" s="3" t="s">
        <v>298</v>
      </c>
      <c r="D560" s="3">
        <v>2</v>
      </c>
      <c r="E560" s="3" t="s">
        <v>16</v>
      </c>
      <c r="F560" s="3" t="s">
        <v>17</v>
      </c>
      <c r="G560" s="40" t="s">
        <v>582</v>
      </c>
      <c r="H560" s="3" t="s">
        <v>19</v>
      </c>
      <c r="I560" s="4">
        <v>15</v>
      </c>
      <c r="J560" s="4">
        <v>15</v>
      </c>
      <c r="K560" s="4">
        <v>600</v>
      </c>
      <c r="L560" s="7">
        <v>9000</v>
      </c>
      <c r="M560" s="7">
        <v>9000</v>
      </c>
      <c r="N560" s="6">
        <v>1</v>
      </c>
      <c r="O560" s="2"/>
      <c r="P560" s="2"/>
      <c r="Q560" s="2"/>
      <c r="R560" s="192"/>
    </row>
    <row r="561" spans="1:18" ht="26.4" hidden="1">
      <c r="A561" s="84" t="str">
        <f t="shared" si="8"/>
        <v>19</v>
      </c>
      <c r="B561" s="3" t="s">
        <v>964</v>
      </c>
      <c r="C561" s="3" t="s">
        <v>282</v>
      </c>
      <c r="D561" s="3">
        <v>2</v>
      </c>
      <c r="E561" s="3" t="s">
        <v>16</v>
      </c>
      <c r="F561" s="3" t="s">
        <v>17</v>
      </c>
      <c r="G561" s="40" t="s">
        <v>283</v>
      </c>
      <c r="H561" s="3" t="s">
        <v>19</v>
      </c>
      <c r="I561" s="4">
        <v>25</v>
      </c>
      <c r="J561" s="4">
        <v>25</v>
      </c>
      <c r="K561" s="4">
        <v>600</v>
      </c>
      <c r="L561" s="7">
        <v>15000</v>
      </c>
      <c r="M561" s="7">
        <v>15000</v>
      </c>
      <c r="N561" s="6">
        <v>1</v>
      </c>
      <c r="O561" s="2"/>
      <c r="P561" s="2"/>
      <c r="Q561" s="2"/>
      <c r="R561" s="192"/>
    </row>
    <row r="562" spans="1:18" ht="26.4" hidden="1">
      <c r="A562" s="84" t="str">
        <f t="shared" si="8"/>
        <v>19</v>
      </c>
      <c r="B562" s="3" t="s">
        <v>965</v>
      </c>
      <c r="C562" s="3" t="s">
        <v>282</v>
      </c>
      <c r="D562" s="3">
        <v>2</v>
      </c>
      <c r="E562" s="3" t="s">
        <v>16</v>
      </c>
      <c r="F562" s="3" t="s">
        <v>17</v>
      </c>
      <c r="G562" s="40" t="s">
        <v>621</v>
      </c>
      <c r="H562" s="3" t="s">
        <v>19</v>
      </c>
      <c r="I562" s="4">
        <v>15</v>
      </c>
      <c r="J562" s="4">
        <v>15</v>
      </c>
      <c r="K562" s="4">
        <v>600</v>
      </c>
      <c r="L562" s="7">
        <v>9000</v>
      </c>
      <c r="M562" s="7">
        <v>9000</v>
      </c>
      <c r="N562" s="6">
        <v>1</v>
      </c>
      <c r="O562" s="2"/>
      <c r="P562" s="2"/>
      <c r="Q562" s="2"/>
      <c r="R562" s="192"/>
    </row>
    <row r="563" spans="1:18" ht="26.4" hidden="1">
      <c r="A563" s="84" t="str">
        <f t="shared" si="8"/>
        <v>3</v>
      </c>
      <c r="B563" s="3" t="s">
        <v>966</v>
      </c>
      <c r="C563" s="3" t="s">
        <v>245</v>
      </c>
      <c r="D563" s="3">
        <v>2</v>
      </c>
      <c r="E563" s="3" t="s">
        <v>16</v>
      </c>
      <c r="F563" s="3" t="s">
        <v>17</v>
      </c>
      <c r="G563" s="40" t="s">
        <v>246</v>
      </c>
      <c r="H563" s="3" t="s">
        <v>19</v>
      </c>
      <c r="I563" s="4">
        <v>21</v>
      </c>
      <c r="J563" s="4">
        <v>21</v>
      </c>
      <c r="K563" s="4">
        <v>600</v>
      </c>
      <c r="L563" s="7">
        <v>12600</v>
      </c>
      <c r="M563" s="7">
        <v>12600</v>
      </c>
      <c r="N563" s="6">
        <v>1</v>
      </c>
      <c r="O563" s="2"/>
      <c r="P563" s="2"/>
      <c r="Q563" s="2"/>
      <c r="R563" s="192"/>
    </row>
    <row r="564" spans="1:18" ht="26.4" hidden="1">
      <c r="A564" s="84" t="str">
        <f t="shared" si="8"/>
        <v>16</v>
      </c>
      <c r="B564" s="3" t="s">
        <v>967</v>
      </c>
      <c r="C564" s="3" t="s">
        <v>231</v>
      </c>
      <c r="D564" s="3">
        <v>2</v>
      </c>
      <c r="E564" s="3" t="s">
        <v>16</v>
      </c>
      <c r="F564" s="3" t="s">
        <v>17</v>
      </c>
      <c r="G564" s="40" t="s">
        <v>392</v>
      </c>
      <c r="H564" s="3" t="s">
        <v>18</v>
      </c>
      <c r="I564" s="4">
        <v>35</v>
      </c>
      <c r="J564" s="4">
        <v>35</v>
      </c>
      <c r="K564" s="4">
        <v>400</v>
      </c>
      <c r="L564" s="7">
        <v>14000</v>
      </c>
      <c r="M564" s="7">
        <v>14000</v>
      </c>
      <c r="N564" s="6">
        <v>1</v>
      </c>
      <c r="O564" s="2"/>
      <c r="P564" s="2"/>
      <c r="Q564" s="2"/>
      <c r="R564" s="192"/>
    </row>
    <row r="565" spans="1:18" ht="39.6" hidden="1">
      <c r="A565" s="84" t="str">
        <f t="shared" si="8"/>
        <v>17</v>
      </c>
      <c r="B565" s="3" t="s">
        <v>968</v>
      </c>
      <c r="C565" s="3" t="s">
        <v>306</v>
      </c>
      <c r="D565" s="3">
        <v>2</v>
      </c>
      <c r="E565" s="3" t="s">
        <v>16</v>
      </c>
      <c r="F565" s="3" t="s">
        <v>17</v>
      </c>
      <c r="G565" s="40" t="s">
        <v>384</v>
      </c>
      <c r="H565" s="3" t="s">
        <v>18</v>
      </c>
      <c r="I565" s="4">
        <v>34</v>
      </c>
      <c r="J565" s="4">
        <v>34</v>
      </c>
      <c r="K565" s="4">
        <v>400</v>
      </c>
      <c r="L565" s="7">
        <v>13600</v>
      </c>
      <c r="M565" s="7">
        <v>13600</v>
      </c>
      <c r="N565" s="6">
        <v>1</v>
      </c>
      <c r="O565" s="2"/>
      <c r="P565" s="2"/>
      <c r="Q565" s="2"/>
      <c r="R565" s="192"/>
    </row>
    <row r="566" spans="1:18" ht="26.4" hidden="1">
      <c r="A566" s="84" t="str">
        <f t="shared" si="8"/>
        <v>18</v>
      </c>
      <c r="B566" s="3" t="s">
        <v>969</v>
      </c>
      <c r="C566" s="3" t="s">
        <v>234</v>
      </c>
      <c r="D566" s="3">
        <v>2</v>
      </c>
      <c r="E566" s="3" t="s">
        <v>16</v>
      </c>
      <c r="F566" s="3" t="s">
        <v>17</v>
      </c>
      <c r="G566" s="40" t="s">
        <v>410</v>
      </c>
      <c r="H566" s="3" t="s">
        <v>18</v>
      </c>
      <c r="I566" s="4">
        <v>39</v>
      </c>
      <c r="J566" s="4">
        <v>39</v>
      </c>
      <c r="K566" s="4">
        <v>394</v>
      </c>
      <c r="L566" s="7">
        <v>15366</v>
      </c>
      <c r="M566" s="7">
        <v>15366</v>
      </c>
      <c r="N566" s="6">
        <v>1</v>
      </c>
      <c r="O566" s="2"/>
      <c r="P566" s="2"/>
      <c r="Q566" s="2"/>
      <c r="R566" s="192"/>
    </row>
    <row r="567" spans="1:18" ht="39.6" hidden="1">
      <c r="A567" s="84" t="str">
        <f t="shared" si="8"/>
        <v>15</v>
      </c>
      <c r="B567" s="3" t="s">
        <v>970</v>
      </c>
      <c r="C567" s="3" t="s">
        <v>256</v>
      </c>
      <c r="D567" s="3">
        <v>2</v>
      </c>
      <c r="E567" s="3" t="s">
        <v>16</v>
      </c>
      <c r="F567" s="3" t="s">
        <v>17</v>
      </c>
      <c r="G567" s="40" t="s">
        <v>430</v>
      </c>
      <c r="H567" s="3" t="s">
        <v>18</v>
      </c>
      <c r="I567" s="4">
        <v>30</v>
      </c>
      <c r="J567" s="4">
        <v>30</v>
      </c>
      <c r="K567" s="4">
        <v>400</v>
      </c>
      <c r="L567" s="7">
        <v>12000</v>
      </c>
      <c r="M567" s="7">
        <v>12000</v>
      </c>
      <c r="N567" s="6">
        <v>1</v>
      </c>
      <c r="O567" s="2"/>
      <c r="P567" s="2"/>
      <c r="Q567" s="2"/>
      <c r="R567" s="192"/>
    </row>
    <row r="568" spans="1:18" ht="39.6" hidden="1">
      <c r="A568" s="84" t="str">
        <f t="shared" si="8"/>
        <v>15</v>
      </c>
      <c r="B568" s="3" t="s">
        <v>971</v>
      </c>
      <c r="C568" s="3" t="s">
        <v>256</v>
      </c>
      <c r="D568" s="3">
        <v>2</v>
      </c>
      <c r="E568" s="3" t="s">
        <v>16</v>
      </c>
      <c r="F568" s="3" t="s">
        <v>17</v>
      </c>
      <c r="G568" s="40" t="s">
        <v>432</v>
      </c>
      <c r="H568" s="3" t="s">
        <v>18</v>
      </c>
      <c r="I568" s="4">
        <v>30</v>
      </c>
      <c r="J568" s="4">
        <v>30</v>
      </c>
      <c r="K568" s="4">
        <v>400</v>
      </c>
      <c r="L568" s="7">
        <v>12000</v>
      </c>
      <c r="M568" s="7">
        <v>12000</v>
      </c>
      <c r="N568" s="6">
        <v>1</v>
      </c>
      <c r="O568" s="2"/>
      <c r="P568" s="2"/>
      <c r="Q568" s="2"/>
      <c r="R568" s="192"/>
    </row>
    <row r="569" spans="1:18" ht="39.6" hidden="1">
      <c r="A569" s="84" t="str">
        <f t="shared" si="8"/>
        <v>23</v>
      </c>
      <c r="B569" s="3" t="s">
        <v>972</v>
      </c>
      <c r="C569" s="3" t="s">
        <v>251</v>
      </c>
      <c r="D569" s="3">
        <v>2</v>
      </c>
      <c r="E569" s="3" t="s">
        <v>16</v>
      </c>
      <c r="F569" s="3" t="s">
        <v>17</v>
      </c>
      <c r="G569" s="40" t="s">
        <v>412</v>
      </c>
      <c r="H569" s="3" t="s">
        <v>18</v>
      </c>
      <c r="I569" s="4">
        <v>34</v>
      </c>
      <c r="J569" s="4">
        <v>34</v>
      </c>
      <c r="K569" s="4">
        <v>400</v>
      </c>
      <c r="L569" s="7">
        <v>13600</v>
      </c>
      <c r="M569" s="7">
        <v>13600</v>
      </c>
      <c r="N569" s="6">
        <v>1</v>
      </c>
      <c r="O569" s="2"/>
      <c r="P569" s="2"/>
      <c r="Q569" s="2"/>
      <c r="R569" s="192"/>
    </row>
    <row r="570" spans="1:18" ht="26.4" hidden="1">
      <c r="A570" s="84" t="str">
        <f t="shared" si="8"/>
        <v>20</v>
      </c>
      <c r="B570" s="3" t="s">
        <v>973</v>
      </c>
      <c r="C570" s="3" t="s">
        <v>323</v>
      </c>
      <c r="D570" s="3">
        <v>2</v>
      </c>
      <c r="E570" s="3" t="s">
        <v>16</v>
      </c>
      <c r="F570" s="3" t="s">
        <v>17</v>
      </c>
      <c r="G570" s="40" t="s">
        <v>382</v>
      </c>
      <c r="H570" s="3" t="s">
        <v>18</v>
      </c>
      <c r="I570" s="4">
        <v>37</v>
      </c>
      <c r="J570" s="4">
        <v>37</v>
      </c>
      <c r="K570" s="4">
        <v>400</v>
      </c>
      <c r="L570" s="7">
        <v>14800</v>
      </c>
      <c r="M570" s="7">
        <v>14800</v>
      </c>
      <c r="N570" s="6">
        <v>1</v>
      </c>
      <c r="O570" s="2"/>
      <c r="P570" s="2"/>
      <c r="Q570" s="2"/>
      <c r="R570" s="192"/>
    </row>
    <row r="571" spans="1:18" ht="26.4" hidden="1">
      <c r="A571" s="84" t="str">
        <f t="shared" si="8"/>
        <v>9</v>
      </c>
      <c r="B571" s="3" t="s">
        <v>974</v>
      </c>
      <c r="C571" s="3" t="s">
        <v>240</v>
      </c>
      <c r="D571" s="3">
        <v>2</v>
      </c>
      <c r="E571" s="3" t="s">
        <v>16</v>
      </c>
      <c r="F571" s="3" t="s">
        <v>17</v>
      </c>
      <c r="G571" s="40" t="s">
        <v>380</v>
      </c>
      <c r="H571" s="3" t="s">
        <v>18</v>
      </c>
      <c r="I571" s="4">
        <v>34</v>
      </c>
      <c r="J571" s="4">
        <v>34</v>
      </c>
      <c r="K571" s="4">
        <v>399.9</v>
      </c>
      <c r="L571" s="7">
        <v>13566</v>
      </c>
      <c r="M571" s="7">
        <v>13596.6</v>
      </c>
      <c r="N571" s="6">
        <v>1</v>
      </c>
      <c r="O571" s="2"/>
      <c r="P571" s="2"/>
      <c r="Q571" s="2"/>
      <c r="R571" s="192"/>
    </row>
    <row r="572" spans="1:18" ht="26.4" hidden="1">
      <c r="A572" s="84" t="str">
        <f t="shared" si="8"/>
        <v>8</v>
      </c>
      <c r="B572" s="3" t="s">
        <v>975</v>
      </c>
      <c r="C572" s="3" t="s">
        <v>261</v>
      </c>
      <c r="D572" s="3">
        <v>2</v>
      </c>
      <c r="E572" s="3" t="s">
        <v>16</v>
      </c>
      <c r="F572" s="3" t="s">
        <v>17</v>
      </c>
      <c r="G572" s="40" t="s">
        <v>394</v>
      </c>
      <c r="H572" s="3" t="s">
        <v>18</v>
      </c>
      <c r="I572" s="4">
        <v>30</v>
      </c>
      <c r="J572" s="4">
        <v>30</v>
      </c>
      <c r="K572" s="4">
        <v>400</v>
      </c>
      <c r="L572" s="7">
        <v>12000</v>
      </c>
      <c r="M572" s="7">
        <v>12000</v>
      </c>
      <c r="N572" s="6">
        <v>1</v>
      </c>
      <c r="O572" s="2"/>
      <c r="P572" s="2"/>
      <c r="Q572" s="2"/>
      <c r="R572" s="192"/>
    </row>
    <row r="573" spans="1:18" ht="26.4" hidden="1">
      <c r="A573" s="84" t="str">
        <f t="shared" si="8"/>
        <v>8</v>
      </c>
      <c r="B573" s="3" t="s">
        <v>976</v>
      </c>
      <c r="C573" s="3" t="s">
        <v>261</v>
      </c>
      <c r="D573" s="3">
        <v>2</v>
      </c>
      <c r="E573" s="3" t="s">
        <v>16</v>
      </c>
      <c r="F573" s="3" t="s">
        <v>17</v>
      </c>
      <c r="G573" s="40" t="s">
        <v>396</v>
      </c>
      <c r="H573" s="3" t="s">
        <v>18</v>
      </c>
      <c r="I573" s="4">
        <v>34</v>
      </c>
      <c r="J573" s="4">
        <v>34</v>
      </c>
      <c r="K573" s="4">
        <v>400</v>
      </c>
      <c r="L573" s="7">
        <v>13600</v>
      </c>
      <c r="M573" s="7">
        <v>13600</v>
      </c>
      <c r="N573" s="6">
        <v>1</v>
      </c>
      <c r="O573" s="2"/>
      <c r="P573" s="2"/>
      <c r="Q573" s="2"/>
      <c r="R573" s="192"/>
    </row>
    <row r="574" spans="1:18" ht="26.4" hidden="1">
      <c r="A574" s="84" t="str">
        <f t="shared" si="8"/>
        <v>4</v>
      </c>
      <c r="B574" s="3" t="s">
        <v>977</v>
      </c>
      <c r="C574" s="3" t="s">
        <v>237</v>
      </c>
      <c r="D574" s="3">
        <v>2</v>
      </c>
      <c r="E574" s="3" t="s">
        <v>16</v>
      </c>
      <c r="F574" s="3" t="s">
        <v>17</v>
      </c>
      <c r="G574" s="40" t="s">
        <v>402</v>
      </c>
      <c r="H574" s="3" t="s">
        <v>18</v>
      </c>
      <c r="I574" s="4">
        <v>30</v>
      </c>
      <c r="J574" s="4">
        <v>30</v>
      </c>
      <c r="K574" s="4">
        <v>400</v>
      </c>
      <c r="L574" s="7">
        <v>12000</v>
      </c>
      <c r="M574" s="7">
        <v>12000</v>
      </c>
      <c r="N574" s="6">
        <v>1</v>
      </c>
      <c r="O574" s="2"/>
      <c r="P574" s="2"/>
      <c r="Q574" s="2"/>
      <c r="R574" s="192"/>
    </row>
    <row r="575" spans="1:18" ht="26.4" hidden="1">
      <c r="A575" s="84" t="str">
        <f t="shared" si="8"/>
        <v>4</v>
      </c>
      <c r="B575" s="3" t="s">
        <v>978</v>
      </c>
      <c r="C575" s="3" t="s">
        <v>237</v>
      </c>
      <c r="D575" s="3">
        <v>2</v>
      </c>
      <c r="E575" s="3" t="s">
        <v>16</v>
      </c>
      <c r="F575" s="3" t="s">
        <v>17</v>
      </c>
      <c r="G575" s="40" t="s">
        <v>404</v>
      </c>
      <c r="H575" s="3" t="s">
        <v>18</v>
      </c>
      <c r="I575" s="4">
        <v>30</v>
      </c>
      <c r="J575" s="4">
        <v>30</v>
      </c>
      <c r="K575" s="4">
        <v>400</v>
      </c>
      <c r="L575" s="7">
        <v>12000</v>
      </c>
      <c r="M575" s="7">
        <v>12000</v>
      </c>
      <c r="N575" s="6">
        <v>1</v>
      </c>
      <c r="O575" s="2"/>
      <c r="P575" s="2"/>
      <c r="Q575" s="2"/>
      <c r="R575" s="192"/>
    </row>
    <row r="576" spans="1:18" ht="26.4" hidden="1">
      <c r="A576" s="84" t="str">
        <f t="shared" si="8"/>
        <v>13</v>
      </c>
      <c r="B576" s="3" t="s">
        <v>979</v>
      </c>
      <c r="C576" s="3" t="s">
        <v>248</v>
      </c>
      <c r="D576" s="3">
        <v>2</v>
      </c>
      <c r="E576" s="3" t="s">
        <v>16</v>
      </c>
      <c r="F576" s="3" t="s">
        <v>17</v>
      </c>
      <c r="G576" s="40" t="s">
        <v>390</v>
      </c>
      <c r="H576" s="3" t="s">
        <v>18</v>
      </c>
      <c r="I576" s="4">
        <v>34</v>
      </c>
      <c r="J576" s="4">
        <v>34</v>
      </c>
      <c r="K576" s="4">
        <v>400</v>
      </c>
      <c r="L576" s="7">
        <v>13600</v>
      </c>
      <c r="M576" s="7">
        <v>13600</v>
      </c>
      <c r="N576" s="6">
        <v>1</v>
      </c>
      <c r="O576" s="2"/>
      <c r="P576" s="2"/>
      <c r="Q576" s="2"/>
      <c r="R576" s="192"/>
    </row>
    <row r="577" spans="1:18" ht="26.4" hidden="1">
      <c r="A577" s="84" t="str">
        <f t="shared" si="8"/>
        <v>1</v>
      </c>
      <c r="B577" s="3" t="s">
        <v>980</v>
      </c>
      <c r="C577" s="3" t="s">
        <v>272</v>
      </c>
      <c r="D577" s="3">
        <v>2</v>
      </c>
      <c r="E577" s="3" t="s">
        <v>16</v>
      </c>
      <c r="F577" s="3" t="s">
        <v>17</v>
      </c>
      <c r="G577" s="40" t="s">
        <v>400</v>
      </c>
      <c r="H577" s="3" t="s">
        <v>18</v>
      </c>
      <c r="I577" s="4">
        <v>36</v>
      </c>
      <c r="J577" s="4">
        <v>36</v>
      </c>
      <c r="K577" s="4">
        <v>400</v>
      </c>
      <c r="L577" s="7">
        <v>14400</v>
      </c>
      <c r="M577" s="7">
        <v>14400</v>
      </c>
      <c r="N577" s="6">
        <v>1</v>
      </c>
      <c r="O577" s="2"/>
      <c r="P577" s="2"/>
      <c r="Q577" s="2"/>
      <c r="R577" s="192"/>
    </row>
    <row r="578" spans="1:18" ht="26.4" hidden="1">
      <c r="A578" s="84" t="str">
        <f t="shared" si="8"/>
        <v>21</v>
      </c>
      <c r="B578" s="3" t="s">
        <v>981</v>
      </c>
      <c r="C578" s="3" t="s">
        <v>290</v>
      </c>
      <c r="D578" s="3">
        <v>2</v>
      </c>
      <c r="E578" s="3" t="s">
        <v>16</v>
      </c>
      <c r="F578" s="3" t="s">
        <v>17</v>
      </c>
      <c r="G578" s="40" t="s">
        <v>406</v>
      </c>
      <c r="H578" s="3" t="s">
        <v>18</v>
      </c>
      <c r="I578" s="4">
        <v>40</v>
      </c>
      <c r="J578" s="4">
        <v>40</v>
      </c>
      <c r="K578" s="4">
        <v>400</v>
      </c>
      <c r="L578" s="7">
        <v>16000</v>
      </c>
      <c r="M578" s="7">
        <v>16000</v>
      </c>
      <c r="N578" s="6">
        <v>1</v>
      </c>
      <c r="O578" s="2"/>
      <c r="P578" s="2"/>
      <c r="Q578" s="2"/>
      <c r="R578" s="192"/>
    </row>
    <row r="579" spans="1:18" ht="39.6" hidden="1">
      <c r="A579" s="84" t="str">
        <f t="shared" si="8"/>
        <v>6</v>
      </c>
      <c r="B579" s="3" t="s">
        <v>982</v>
      </c>
      <c r="C579" s="3" t="s">
        <v>301</v>
      </c>
      <c r="D579" s="3">
        <v>2</v>
      </c>
      <c r="E579" s="3" t="s">
        <v>16</v>
      </c>
      <c r="F579" s="3" t="s">
        <v>17</v>
      </c>
      <c r="G579" s="40" t="s">
        <v>398</v>
      </c>
      <c r="H579" s="3" t="s">
        <v>18</v>
      </c>
      <c r="I579" s="4">
        <v>34</v>
      </c>
      <c r="J579" s="4">
        <v>34</v>
      </c>
      <c r="K579" s="4">
        <v>400</v>
      </c>
      <c r="L579" s="7">
        <v>13600</v>
      </c>
      <c r="M579" s="7">
        <v>13600</v>
      </c>
      <c r="N579" s="6">
        <v>1</v>
      </c>
      <c r="O579" s="2"/>
      <c r="P579" s="2"/>
      <c r="Q579" s="2"/>
      <c r="R579" s="192"/>
    </row>
    <row r="580" spans="1:18" ht="39.6" hidden="1">
      <c r="A580" s="84" t="str">
        <f t="shared" si="8"/>
        <v>14</v>
      </c>
      <c r="B580" s="3" t="s">
        <v>983</v>
      </c>
      <c r="C580" s="3" t="s">
        <v>267</v>
      </c>
      <c r="D580" s="3">
        <v>2</v>
      </c>
      <c r="E580" s="3" t="s">
        <v>16</v>
      </c>
      <c r="F580" s="3" t="s">
        <v>17</v>
      </c>
      <c r="G580" s="40" t="s">
        <v>434</v>
      </c>
      <c r="H580" s="3" t="s">
        <v>18</v>
      </c>
      <c r="I580" s="4">
        <v>36</v>
      </c>
      <c r="J580" s="4">
        <v>36</v>
      </c>
      <c r="K580" s="4">
        <v>400</v>
      </c>
      <c r="L580" s="7">
        <v>14400</v>
      </c>
      <c r="M580" s="7">
        <v>14400</v>
      </c>
      <c r="N580" s="6">
        <v>1</v>
      </c>
      <c r="O580" s="2"/>
      <c r="P580" s="2"/>
      <c r="Q580" s="2"/>
      <c r="R580" s="192"/>
    </row>
    <row r="581" spans="1:18" ht="26.4" hidden="1">
      <c r="A581" s="84" t="str">
        <f t="shared" si="8"/>
        <v>11</v>
      </c>
      <c r="B581" s="3" t="s">
        <v>984</v>
      </c>
      <c r="C581" s="3" t="s">
        <v>228</v>
      </c>
      <c r="D581" s="3">
        <v>2</v>
      </c>
      <c r="E581" s="3" t="s">
        <v>16</v>
      </c>
      <c r="F581" s="3" t="s">
        <v>17</v>
      </c>
      <c r="G581" s="40" t="s">
        <v>408</v>
      </c>
      <c r="H581" s="3" t="s">
        <v>18</v>
      </c>
      <c r="I581" s="4">
        <v>43</v>
      </c>
      <c r="J581" s="4">
        <v>43</v>
      </c>
      <c r="K581" s="4">
        <v>400</v>
      </c>
      <c r="L581" s="7">
        <v>17200</v>
      </c>
      <c r="M581" s="7">
        <v>17200</v>
      </c>
      <c r="N581" s="6">
        <v>1</v>
      </c>
      <c r="O581" s="2"/>
      <c r="P581" s="2"/>
      <c r="Q581" s="2"/>
      <c r="R581" s="192"/>
    </row>
    <row r="582" spans="1:18" ht="26.4" hidden="1">
      <c r="A582" s="84" t="str">
        <f t="shared" si="8"/>
        <v>22</v>
      </c>
      <c r="B582" s="3" t="s">
        <v>985</v>
      </c>
      <c r="C582" s="3" t="s">
        <v>259</v>
      </c>
      <c r="D582" s="3">
        <v>2</v>
      </c>
      <c r="E582" s="3" t="s">
        <v>16</v>
      </c>
      <c r="F582" s="3" t="s">
        <v>17</v>
      </c>
      <c r="G582" s="40" t="s">
        <v>2849</v>
      </c>
      <c r="H582" s="3" t="s">
        <v>18</v>
      </c>
      <c r="I582" s="4">
        <v>37</v>
      </c>
      <c r="J582" s="4">
        <v>37</v>
      </c>
      <c r="K582" s="4">
        <v>400</v>
      </c>
      <c r="L582" s="7">
        <v>14800</v>
      </c>
      <c r="M582" s="7">
        <v>14800</v>
      </c>
      <c r="N582" s="6">
        <v>1</v>
      </c>
      <c r="O582" s="2"/>
      <c r="P582" s="2"/>
      <c r="Q582" s="2"/>
      <c r="R582" s="192"/>
    </row>
    <row r="583" spans="1:18" ht="26.4" hidden="1">
      <c r="A583" s="84" t="str">
        <f t="shared" si="8"/>
        <v>22</v>
      </c>
      <c r="B583" s="3" t="s">
        <v>986</v>
      </c>
      <c r="C583" s="3" t="s">
        <v>259</v>
      </c>
      <c r="D583" s="3">
        <v>2</v>
      </c>
      <c r="E583" s="3" t="s">
        <v>16</v>
      </c>
      <c r="F583" s="3" t="s">
        <v>17</v>
      </c>
      <c r="G583" s="40" t="s">
        <v>2850</v>
      </c>
      <c r="H583" s="3" t="s">
        <v>18</v>
      </c>
      <c r="I583" s="4">
        <v>34</v>
      </c>
      <c r="J583" s="4">
        <v>34</v>
      </c>
      <c r="K583" s="4">
        <v>400</v>
      </c>
      <c r="L583" s="7">
        <v>13600</v>
      </c>
      <c r="M583" s="7">
        <v>13600</v>
      </c>
      <c r="N583" s="6">
        <v>1</v>
      </c>
      <c r="O583" s="2"/>
      <c r="P583" s="2"/>
      <c r="Q583" s="2"/>
      <c r="R583" s="192"/>
    </row>
    <row r="584" spans="1:18" ht="26.4" hidden="1">
      <c r="A584" s="84" t="str">
        <f t="shared" ref="A584:A647" si="9">MID(C584,FIND("(",C584)+1,FIND(")",C584)-1-FIND("(",C584))</f>
        <v>12</v>
      </c>
      <c r="B584" s="3" t="s">
        <v>987</v>
      </c>
      <c r="C584" s="3" t="s">
        <v>279</v>
      </c>
      <c r="D584" s="3">
        <v>2</v>
      </c>
      <c r="E584" s="3" t="s">
        <v>16</v>
      </c>
      <c r="F584" s="3" t="s">
        <v>17</v>
      </c>
      <c r="G584" s="40" t="s">
        <v>420</v>
      </c>
      <c r="H584" s="3" t="s">
        <v>18</v>
      </c>
      <c r="I584" s="4">
        <v>34</v>
      </c>
      <c r="J584" s="4">
        <v>34</v>
      </c>
      <c r="K584" s="4">
        <v>400</v>
      </c>
      <c r="L584" s="7">
        <v>13600</v>
      </c>
      <c r="M584" s="7">
        <v>13600</v>
      </c>
      <c r="N584" s="6">
        <v>1</v>
      </c>
      <c r="O584" s="2"/>
      <c r="P584" s="2"/>
      <c r="Q584" s="2"/>
      <c r="R584" s="192"/>
    </row>
    <row r="585" spans="1:18" ht="26.4" hidden="1">
      <c r="A585" s="84" t="str">
        <f t="shared" si="9"/>
        <v>5</v>
      </c>
      <c r="B585" s="3" t="s">
        <v>988</v>
      </c>
      <c r="C585" s="3" t="s">
        <v>264</v>
      </c>
      <c r="D585" s="3">
        <v>2</v>
      </c>
      <c r="E585" s="3" t="s">
        <v>16</v>
      </c>
      <c r="F585" s="3" t="s">
        <v>17</v>
      </c>
      <c r="G585" s="40" t="s">
        <v>426</v>
      </c>
      <c r="H585" s="3" t="s">
        <v>18</v>
      </c>
      <c r="I585" s="4">
        <v>23</v>
      </c>
      <c r="J585" s="4">
        <v>23</v>
      </c>
      <c r="K585" s="4">
        <v>400</v>
      </c>
      <c r="L585" s="7">
        <v>9200</v>
      </c>
      <c r="M585" s="7">
        <v>9200</v>
      </c>
      <c r="N585" s="6">
        <v>1</v>
      </c>
      <c r="O585" s="2"/>
      <c r="P585" s="2"/>
      <c r="Q585" s="2"/>
      <c r="R585" s="192"/>
    </row>
    <row r="586" spans="1:18" ht="26.4" hidden="1">
      <c r="A586" s="84" t="str">
        <f t="shared" si="9"/>
        <v>5</v>
      </c>
      <c r="B586" s="3" t="s">
        <v>989</v>
      </c>
      <c r="C586" s="3" t="s">
        <v>264</v>
      </c>
      <c r="D586" s="3">
        <v>2</v>
      </c>
      <c r="E586" s="3" t="s">
        <v>16</v>
      </c>
      <c r="F586" s="3" t="s">
        <v>17</v>
      </c>
      <c r="G586" s="40" t="s">
        <v>428</v>
      </c>
      <c r="H586" s="3" t="s">
        <v>18</v>
      </c>
      <c r="I586" s="4">
        <v>27</v>
      </c>
      <c r="J586" s="4">
        <v>27</v>
      </c>
      <c r="K586" s="4">
        <v>400</v>
      </c>
      <c r="L586" s="7">
        <v>10800</v>
      </c>
      <c r="M586" s="7">
        <v>10800</v>
      </c>
      <c r="N586" s="6">
        <v>1</v>
      </c>
      <c r="O586" s="2"/>
      <c r="P586" s="2"/>
      <c r="Q586" s="2"/>
      <c r="R586" s="192"/>
    </row>
    <row r="587" spans="1:18" ht="26.4" hidden="1">
      <c r="A587" s="84" t="str">
        <f t="shared" si="9"/>
        <v>7</v>
      </c>
      <c r="B587" s="3" t="s">
        <v>990</v>
      </c>
      <c r="C587" s="3" t="s">
        <v>293</v>
      </c>
      <c r="D587" s="3">
        <v>2</v>
      </c>
      <c r="E587" s="3" t="s">
        <v>16</v>
      </c>
      <c r="F587" s="3" t="s">
        <v>17</v>
      </c>
      <c r="G587" s="40" t="s">
        <v>416</v>
      </c>
      <c r="H587" s="3" t="s">
        <v>18</v>
      </c>
      <c r="I587" s="4">
        <v>37</v>
      </c>
      <c r="J587" s="4">
        <v>37</v>
      </c>
      <c r="K587" s="4">
        <v>399.99</v>
      </c>
      <c r="L587" s="7">
        <v>14763</v>
      </c>
      <c r="M587" s="7">
        <v>14799.63</v>
      </c>
      <c r="N587" s="6">
        <v>1</v>
      </c>
      <c r="O587" s="2"/>
      <c r="P587" s="2"/>
      <c r="Q587" s="2"/>
      <c r="R587" s="192"/>
    </row>
    <row r="588" spans="1:18" ht="26.4" hidden="1">
      <c r="A588" s="84" t="str">
        <f t="shared" si="9"/>
        <v>2</v>
      </c>
      <c r="B588" s="3" t="s">
        <v>991</v>
      </c>
      <c r="C588" s="3" t="s">
        <v>285</v>
      </c>
      <c r="D588" s="3">
        <v>2</v>
      </c>
      <c r="E588" s="3" t="s">
        <v>16</v>
      </c>
      <c r="F588" s="3" t="s">
        <v>17</v>
      </c>
      <c r="G588" s="40" t="s">
        <v>418</v>
      </c>
      <c r="H588" s="3" t="s">
        <v>18</v>
      </c>
      <c r="I588" s="4">
        <v>34</v>
      </c>
      <c r="J588" s="4">
        <v>34</v>
      </c>
      <c r="K588" s="4">
        <v>400</v>
      </c>
      <c r="L588" s="7">
        <v>13600</v>
      </c>
      <c r="M588" s="7">
        <v>13600</v>
      </c>
      <c r="N588" s="6">
        <v>1</v>
      </c>
      <c r="O588" s="2"/>
      <c r="P588" s="2"/>
      <c r="Q588" s="2"/>
      <c r="R588" s="192"/>
    </row>
    <row r="589" spans="1:18" ht="26.4" hidden="1">
      <c r="A589" s="84" t="str">
        <f t="shared" si="9"/>
        <v>10</v>
      </c>
      <c r="B589" s="3" t="s">
        <v>992</v>
      </c>
      <c r="C589" s="3" t="s">
        <v>298</v>
      </c>
      <c r="D589" s="3">
        <v>2</v>
      </c>
      <c r="E589" s="3" t="s">
        <v>16</v>
      </c>
      <c r="F589" s="3" t="s">
        <v>17</v>
      </c>
      <c r="G589" s="40" t="s">
        <v>386</v>
      </c>
      <c r="H589" s="3" t="s">
        <v>18</v>
      </c>
      <c r="I589" s="4">
        <v>34</v>
      </c>
      <c r="J589" s="4">
        <v>34</v>
      </c>
      <c r="K589" s="4">
        <v>400</v>
      </c>
      <c r="L589" s="7">
        <v>13600</v>
      </c>
      <c r="M589" s="7">
        <v>13600</v>
      </c>
      <c r="N589" s="6">
        <v>1</v>
      </c>
      <c r="O589" s="2"/>
      <c r="P589" s="2"/>
      <c r="Q589" s="2"/>
      <c r="R589" s="192"/>
    </row>
    <row r="590" spans="1:18" ht="26.4" hidden="1">
      <c r="A590" s="84" t="str">
        <f t="shared" si="9"/>
        <v>10</v>
      </c>
      <c r="B590" s="3" t="s">
        <v>993</v>
      </c>
      <c r="C590" s="3" t="s">
        <v>298</v>
      </c>
      <c r="D590" s="3">
        <v>2</v>
      </c>
      <c r="E590" s="3" t="s">
        <v>16</v>
      </c>
      <c r="F590" s="3" t="s">
        <v>17</v>
      </c>
      <c r="G590" s="40" t="s">
        <v>388</v>
      </c>
      <c r="H590" s="3" t="s">
        <v>18</v>
      </c>
      <c r="I590" s="4">
        <v>34</v>
      </c>
      <c r="J590" s="4">
        <v>34</v>
      </c>
      <c r="K590" s="4">
        <v>400</v>
      </c>
      <c r="L590" s="7">
        <v>13600</v>
      </c>
      <c r="M590" s="7">
        <v>13600</v>
      </c>
      <c r="N590" s="6">
        <v>1</v>
      </c>
      <c r="O590" s="2"/>
      <c r="P590" s="2"/>
      <c r="Q590" s="2"/>
      <c r="R590" s="192"/>
    </row>
    <row r="591" spans="1:18" ht="26.4" hidden="1">
      <c r="A591" s="84" t="str">
        <f t="shared" si="9"/>
        <v>19</v>
      </c>
      <c r="B591" s="3" t="s">
        <v>994</v>
      </c>
      <c r="C591" s="3" t="s">
        <v>282</v>
      </c>
      <c r="D591" s="3">
        <v>2</v>
      </c>
      <c r="E591" s="3" t="s">
        <v>16</v>
      </c>
      <c r="F591" s="3" t="s">
        <v>17</v>
      </c>
      <c r="G591" s="40" t="s">
        <v>422</v>
      </c>
      <c r="H591" s="3" t="s">
        <v>18</v>
      </c>
      <c r="I591" s="4">
        <v>34</v>
      </c>
      <c r="J591" s="4">
        <v>34</v>
      </c>
      <c r="K591" s="4">
        <v>400</v>
      </c>
      <c r="L591" s="7">
        <v>13600</v>
      </c>
      <c r="M591" s="7">
        <v>13600</v>
      </c>
      <c r="N591" s="6">
        <v>1</v>
      </c>
      <c r="O591" s="2"/>
      <c r="P591" s="2"/>
      <c r="Q591" s="2"/>
      <c r="R591" s="192"/>
    </row>
    <row r="592" spans="1:18" ht="26.4" hidden="1">
      <c r="A592" s="84" t="str">
        <f t="shared" si="9"/>
        <v>19</v>
      </c>
      <c r="B592" s="3" t="s">
        <v>995</v>
      </c>
      <c r="C592" s="3" t="s">
        <v>282</v>
      </c>
      <c r="D592" s="3">
        <v>2</v>
      </c>
      <c r="E592" s="3" t="s">
        <v>16</v>
      </c>
      <c r="F592" s="3" t="s">
        <v>17</v>
      </c>
      <c r="G592" s="40" t="s">
        <v>424</v>
      </c>
      <c r="H592" s="3" t="s">
        <v>18</v>
      </c>
      <c r="I592" s="4">
        <v>44</v>
      </c>
      <c r="J592" s="4">
        <v>44</v>
      </c>
      <c r="K592" s="4">
        <v>400</v>
      </c>
      <c r="L592" s="7">
        <v>17600</v>
      </c>
      <c r="M592" s="7">
        <v>17600</v>
      </c>
      <c r="N592" s="6">
        <v>1</v>
      </c>
      <c r="O592" s="2"/>
      <c r="P592" s="2"/>
      <c r="Q592" s="2"/>
      <c r="R592" s="192"/>
    </row>
    <row r="593" spans="1:18" ht="26.4" hidden="1">
      <c r="A593" s="84" t="str">
        <f t="shared" si="9"/>
        <v>3</v>
      </c>
      <c r="B593" s="3" t="s">
        <v>996</v>
      </c>
      <c r="C593" s="3" t="s">
        <v>245</v>
      </c>
      <c r="D593" s="3">
        <v>2</v>
      </c>
      <c r="E593" s="3" t="s">
        <v>16</v>
      </c>
      <c r="F593" s="3" t="s">
        <v>17</v>
      </c>
      <c r="G593" s="40" t="s">
        <v>436</v>
      </c>
      <c r="H593" s="3" t="s">
        <v>18</v>
      </c>
      <c r="I593" s="4">
        <v>34</v>
      </c>
      <c r="J593" s="4">
        <v>34</v>
      </c>
      <c r="K593" s="4">
        <v>400</v>
      </c>
      <c r="L593" s="7">
        <v>13600</v>
      </c>
      <c r="M593" s="7">
        <v>13600</v>
      </c>
      <c r="N593" s="6">
        <v>1</v>
      </c>
      <c r="O593" s="2"/>
      <c r="P593" s="2"/>
      <c r="Q593" s="2"/>
      <c r="R593" s="192"/>
    </row>
    <row r="594" spans="1:18" ht="26.4" hidden="1">
      <c r="A594" s="84" t="str">
        <f t="shared" si="9"/>
        <v>16</v>
      </c>
      <c r="B594" s="3" t="s">
        <v>997</v>
      </c>
      <c r="C594" s="3" t="s">
        <v>231</v>
      </c>
      <c r="D594" s="3">
        <v>2</v>
      </c>
      <c r="E594" s="3" t="s">
        <v>22</v>
      </c>
      <c r="F594" s="3" t="s">
        <v>17</v>
      </c>
      <c r="G594" s="40" t="s">
        <v>468</v>
      </c>
      <c r="H594" s="3" t="s">
        <v>20</v>
      </c>
      <c r="I594" s="4">
        <v>23</v>
      </c>
      <c r="J594" s="4">
        <v>23</v>
      </c>
      <c r="K594" s="4">
        <v>800</v>
      </c>
      <c r="L594" s="7">
        <v>18400</v>
      </c>
      <c r="M594" s="7">
        <v>18400</v>
      </c>
      <c r="N594" s="6">
        <v>1</v>
      </c>
      <c r="O594" s="2"/>
      <c r="P594" s="2"/>
      <c r="Q594" s="2"/>
      <c r="R594" s="192"/>
    </row>
    <row r="595" spans="1:18" ht="39.6" hidden="1">
      <c r="A595" s="84" t="str">
        <f t="shared" si="9"/>
        <v>17</v>
      </c>
      <c r="B595" s="3" t="s">
        <v>998</v>
      </c>
      <c r="C595" s="3" t="s">
        <v>306</v>
      </c>
      <c r="D595" s="3">
        <v>2</v>
      </c>
      <c r="E595" s="3" t="s">
        <v>22</v>
      </c>
      <c r="F595" s="3" t="s">
        <v>17</v>
      </c>
      <c r="G595" s="40" t="s">
        <v>470</v>
      </c>
      <c r="H595" s="3" t="s">
        <v>20</v>
      </c>
      <c r="I595" s="4">
        <v>28</v>
      </c>
      <c r="J595" s="4">
        <v>28</v>
      </c>
      <c r="K595" s="4">
        <v>800</v>
      </c>
      <c r="L595" s="7">
        <v>22400</v>
      </c>
      <c r="M595" s="7">
        <v>22400</v>
      </c>
      <c r="N595" s="6">
        <v>1</v>
      </c>
      <c r="O595" s="2"/>
      <c r="P595" s="2"/>
      <c r="Q595" s="2"/>
      <c r="R595" s="192"/>
    </row>
    <row r="596" spans="1:18" ht="39.6" hidden="1">
      <c r="A596" s="84" t="str">
        <f t="shared" si="9"/>
        <v>17</v>
      </c>
      <c r="B596" s="3" t="s">
        <v>999</v>
      </c>
      <c r="C596" s="3" t="s">
        <v>306</v>
      </c>
      <c r="D596" s="3">
        <v>2</v>
      </c>
      <c r="E596" s="3" t="s">
        <v>22</v>
      </c>
      <c r="F596" s="3" t="s">
        <v>17</v>
      </c>
      <c r="G596" s="40" t="s">
        <v>472</v>
      </c>
      <c r="H596" s="3" t="s">
        <v>20</v>
      </c>
      <c r="I596" s="4">
        <v>12</v>
      </c>
      <c r="J596" s="4">
        <v>12</v>
      </c>
      <c r="K596" s="4">
        <v>800</v>
      </c>
      <c r="L596" s="7">
        <v>9600</v>
      </c>
      <c r="M596" s="7">
        <v>9600</v>
      </c>
      <c r="N596" s="6">
        <v>1</v>
      </c>
      <c r="O596" s="2"/>
      <c r="P596" s="2"/>
      <c r="Q596" s="2"/>
      <c r="R596" s="192"/>
    </row>
    <row r="597" spans="1:18" ht="39.6" hidden="1">
      <c r="A597" s="84" t="str">
        <f t="shared" si="9"/>
        <v>17</v>
      </c>
      <c r="B597" s="3" t="s">
        <v>1000</v>
      </c>
      <c r="C597" s="3" t="s">
        <v>306</v>
      </c>
      <c r="D597" s="3">
        <v>2</v>
      </c>
      <c r="E597" s="3" t="s">
        <v>22</v>
      </c>
      <c r="F597" s="3" t="s">
        <v>17</v>
      </c>
      <c r="G597" s="40" t="s">
        <v>474</v>
      </c>
      <c r="H597" s="3" t="s">
        <v>20</v>
      </c>
      <c r="I597" s="4">
        <v>11</v>
      </c>
      <c r="J597" s="4">
        <v>11</v>
      </c>
      <c r="K597" s="4">
        <v>800</v>
      </c>
      <c r="L597" s="7">
        <v>8800</v>
      </c>
      <c r="M597" s="7">
        <v>8800</v>
      </c>
      <c r="N597" s="6">
        <v>1</v>
      </c>
      <c r="O597" s="2"/>
      <c r="P597" s="2"/>
      <c r="Q597" s="2"/>
      <c r="R597" s="192"/>
    </row>
    <row r="598" spans="1:18" ht="26.4" hidden="1">
      <c r="A598" s="84" t="str">
        <f t="shared" si="9"/>
        <v>18</v>
      </c>
      <c r="B598" s="3" t="s">
        <v>1001</v>
      </c>
      <c r="C598" s="3" t="s">
        <v>234</v>
      </c>
      <c r="D598" s="3">
        <v>2</v>
      </c>
      <c r="E598" s="3" t="s">
        <v>22</v>
      </c>
      <c r="F598" s="3" t="s">
        <v>17</v>
      </c>
      <c r="G598" s="40" t="s">
        <v>476</v>
      </c>
      <c r="H598" s="3" t="s">
        <v>20</v>
      </c>
      <c r="I598" s="4">
        <v>18</v>
      </c>
      <c r="J598" s="4">
        <v>18</v>
      </c>
      <c r="K598" s="4">
        <v>794</v>
      </c>
      <c r="L598" s="7">
        <v>14292</v>
      </c>
      <c r="M598" s="7">
        <v>14292</v>
      </c>
      <c r="N598" s="6">
        <v>1</v>
      </c>
      <c r="O598" s="2"/>
      <c r="P598" s="2"/>
      <c r="Q598" s="2"/>
      <c r="R598" s="192"/>
    </row>
    <row r="599" spans="1:18" ht="39.6" hidden="1">
      <c r="A599" s="84" t="str">
        <f t="shared" si="9"/>
        <v>15</v>
      </c>
      <c r="B599" s="3" t="s">
        <v>1002</v>
      </c>
      <c r="C599" s="3" t="s">
        <v>256</v>
      </c>
      <c r="D599" s="3">
        <v>2</v>
      </c>
      <c r="E599" s="3" t="s">
        <v>22</v>
      </c>
      <c r="F599" s="3" t="s">
        <v>17</v>
      </c>
      <c r="G599" s="40" t="s">
        <v>478</v>
      </c>
      <c r="H599" s="3" t="s">
        <v>20</v>
      </c>
      <c r="I599" s="4">
        <v>12</v>
      </c>
      <c r="J599" s="4">
        <v>12</v>
      </c>
      <c r="K599" s="4">
        <v>800</v>
      </c>
      <c r="L599" s="7">
        <v>9600</v>
      </c>
      <c r="M599" s="7">
        <v>9600</v>
      </c>
      <c r="N599" s="6">
        <v>1</v>
      </c>
      <c r="O599" s="2"/>
      <c r="P599" s="2"/>
      <c r="Q599" s="2"/>
      <c r="R599" s="192"/>
    </row>
    <row r="600" spans="1:18" ht="39.6" hidden="1">
      <c r="A600" s="84" t="str">
        <f t="shared" si="9"/>
        <v>15</v>
      </c>
      <c r="B600" s="3" t="s">
        <v>1003</v>
      </c>
      <c r="C600" s="3" t="s">
        <v>256</v>
      </c>
      <c r="D600" s="3">
        <v>2</v>
      </c>
      <c r="E600" s="3" t="s">
        <v>22</v>
      </c>
      <c r="F600" s="3" t="s">
        <v>17</v>
      </c>
      <c r="G600" s="40" t="s">
        <v>480</v>
      </c>
      <c r="H600" s="3" t="s">
        <v>20</v>
      </c>
      <c r="I600" s="4">
        <v>14</v>
      </c>
      <c r="J600" s="4">
        <v>14</v>
      </c>
      <c r="K600" s="4">
        <v>800</v>
      </c>
      <c r="L600" s="7">
        <v>11200</v>
      </c>
      <c r="M600" s="7">
        <v>11200</v>
      </c>
      <c r="N600" s="6">
        <v>1</v>
      </c>
      <c r="O600" s="2"/>
      <c r="P600" s="2"/>
      <c r="Q600" s="2"/>
      <c r="R600" s="192"/>
    </row>
    <row r="601" spans="1:18" ht="39.6" hidden="1">
      <c r="A601" s="84" t="str">
        <f t="shared" si="9"/>
        <v>23</v>
      </c>
      <c r="B601" s="3" t="s">
        <v>1004</v>
      </c>
      <c r="C601" s="3" t="s">
        <v>251</v>
      </c>
      <c r="D601" s="3">
        <v>2</v>
      </c>
      <c r="E601" s="3" t="s">
        <v>22</v>
      </c>
      <c r="F601" s="3" t="s">
        <v>17</v>
      </c>
      <c r="G601" s="40" t="s">
        <v>482</v>
      </c>
      <c r="H601" s="3" t="s">
        <v>20</v>
      </c>
      <c r="I601" s="4">
        <v>17</v>
      </c>
      <c r="J601" s="4">
        <v>17</v>
      </c>
      <c r="K601" s="4">
        <v>800</v>
      </c>
      <c r="L601" s="7">
        <v>13600</v>
      </c>
      <c r="M601" s="7">
        <v>13600</v>
      </c>
      <c r="N601" s="6">
        <v>1</v>
      </c>
      <c r="O601" s="2"/>
      <c r="P601" s="2"/>
      <c r="Q601" s="2"/>
      <c r="R601" s="192"/>
    </row>
    <row r="602" spans="1:18" ht="39.6" hidden="1">
      <c r="A602" s="84" t="str">
        <f t="shared" si="9"/>
        <v>23</v>
      </c>
      <c r="B602" s="3" t="s">
        <v>1005</v>
      </c>
      <c r="C602" s="3" t="s">
        <v>251</v>
      </c>
      <c r="D602" s="3">
        <v>2</v>
      </c>
      <c r="E602" s="3" t="s">
        <v>22</v>
      </c>
      <c r="F602" s="3" t="s">
        <v>17</v>
      </c>
      <c r="G602" s="40" t="s">
        <v>484</v>
      </c>
      <c r="H602" s="3" t="s">
        <v>20</v>
      </c>
      <c r="I602" s="4">
        <v>18</v>
      </c>
      <c r="J602" s="4">
        <v>18</v>
      </c>
      <c r="K602" s="4">
        <v>800</v>
      </c>
      <c r="L602" s="7">
        <v>14400</v>
      </c>
      <c r="M602" s="7">
        <v>14400</v>
      </c>
      <c r="N602" s="6">
        <v>1</v>
      </c>
      <c r="O602" s="2"/>
      <c r="P602" s="2"/>
      <c r="Q602" s="2"/>
      <c r="R602" s="192"/>
    </row>
    <row r="603" spans="1:18" ht="39.6" hidden="1">
      <c r="A603" s="84" t="str">
        <f t="shared" si="9"/>
        <v>23</v>
      </c>
      <c r="B603" s="3" t="s">
        <v>1006</v>
      </c>
      <c r="C603" s="3" t="s">
        <v>251</v>
      </c>
      <c r="D603" s="3">
        <v>2</v>
      </c>
      <c r="E603" s="3" t="s">
        <v>22</v>
      </c>
      <c r="F603" s="3" t="s">
        <v>17</v>
      </c>
      <c r="G603" s="40" t="s">
        <v>486</v>
      </c>
      <c r="H603" s="3" t="s">
        <v>20</v>
      </c>
      <c r="I603" s="4">
        <v>18</v>
      </c>
      <c r="J603" s="4">
        <v>18</v>
      </c>
      <c r="K603" s="4">
        <v>800</v>
      </c>
      <c r="L603" s="7">
        <v>14400</v>
      </c>
      <c r="M603" s="7">
        <v>14400</v>
      </c>
      <c r="N603" s="6">
        <v>1</v>
      </c>
      <c r="O603" s="2"/>
      <c r="P603" s="2"/>
      <c r="Q603" s="2"/>
      <c r="R603" s="192"/>
    </row>
    <row r="604" spans="1:18" ht="26.4" hidden="1">
      <c r="A604" s="84" t="str">
        <f t="shared" si="9"/>
        <v>20</v>
      </c>
      <c r="B604" s="3" t="s">
        <v>1007</v>
      </c>
      <c r="C604" s="3" t="s">
        <v>323</v>
      </c>
      <c r="D604" s="3">
        <v>2</v>
      </c>
      <c r="E604" s="3" t="s">
        <v>22</v>
      </c>
      <c r="F604" s="3" t="s">
        <v>17</v>
      </c>
      <c r="G604" s="40" t="s">
        <v>488</v>
      </c>
      <c r="H604" s="3" t="s">
        <v>20</v>
      </c>
      <c r="I604" s="4">
        <v>12</v>
      </c>
      <c r="J604" s="4">
        <v>12</v>
      </c>
      <c r="K604" s="4">
        <v>800</v>
      </c>
      <c r="L604" s="7">
        <v>9600</v>
      </c>
      <c r="M604" s="7">
        <v>9600</v>
      </c>
      <c r="N604" s="6">
        <v>1</v>
      </c>
      <c r="O604" s="2"/>
      <c r="P604" s="2"/>
      <c r="Q604" s="2"/>
      <c r="R604" s="192"/>
    </row>
    <row r="605" spans="1:18" ht="26.4" hidden="1">
      <c r="A605" s="84" t="str">
        <f t="shared" si="9"/>
        <v>20</v>
      </c>
      <c r="B605" s="3" t="s">
        <v>1008</v>
      </c>
      <c r="C605" s="3" t="s">
        <v>323</v>
      </c>
      <c r="D605" s="3">
        <v>2</v>
      </c>
      <c r="E605" s="3" t="s">
        <v>22</v>
      </c>
      <c r="F605" s="3" t="s">
        <v>17</v>
      </c>
      <c r="G605" s="40" t="s">
        <v>490</v>
      </c>
      <c r="H605" s="3" t="s">
        <v>20</v>
      </c>
      <c r="I605" s="4">
        <v>14</v>
      </c>
      <c r="J605" s="4">
        <v>14</v>
      </c>
      <c r="K605" s="4">
        <v>800</v>
      </c>
      <c r="L605" s="7">
        <v>11200</v>
      </c>
      <c r="M605" s="7">
        <v>11200</v>
      </c>
      <c r="N605" s="6">
        <v>1</v>
      </c>
      <c r="O605" s="2"/>
      <c r="P605" s="2"/>
      <c r="Q605" s="2"/>
      <c r="R605" s="192"/>
    </row>
    <row r="606" spans="1:18" ht="26.4" hidden="1">
      <c r="A606" s="84" t="str">
        <f t="shared" si="9"/>
        <v>9</v>
      </c>
      <c r="B606" s="3" t="s">
        <v>1009</v>
      </c>
      <c r="C606" s="3" t="s">
        <v>240</v>
      </c>
      <c r="D606" s="3">
        <v>2</v>
      </c>
      <c r="E606" s="3" t="s">
        <v>22</v>
      </c>
      <c r="F606" s="3" t="s">
        <v>17</v>
      </c>
      <c r="G606" s="40" t="s">
        <v>492</v>
      </c>
      <c r="H606" s="3" t="s">
        <v>20</v>
      </c>
      <c r="I606" s="4">
        <v>19</v>
      </c>
      <c r="J606" s="4">
        <v>19</v>
      </c>
      <c r="K606" s="4">
        <v>799.9</v>
      </c>
      <c r="L606" s="7">
        <v>15181</v>
      </c>
      <c r="M606" s="7">
        <v>15198.1</v>
      </c>
      <c r="N606" s="6">
        <v>1</v>
      </c>
      <c r="O606" s="2"/>
      <c r="P606" s="2"/>
      <c r="Q606" s="2"/>
      <c r="R606" s="192"/>
    </row>
    <row r="607" spans="1:18" ht="26.4" hidden="1">
      <c r="A607" s="84" t="str">
        <f t="shared" si="9"/>
        <v>9</v>
      </c>
      <c r="B607" s="3" t="s">
        <v>1010</v>
      </c>
      <c r="C607" s="3" t="s">
        <v>240</v>
      </c>
      <c r="D607" s="3">
        <v>2</v>
      </c>
      <c r="E607" s="3" t="s">
        <v>22</v>
      </c>
      <c r="F607" s="3" t="s">
        <v>17</v>
      </c>
      <c r="G607" s="40" t="s">
        <v>494</v>
      </c>
      <c r="H607" s="3" t="s">
        <v>20</v>
      </c>
      <c r="I607" s="4">
        <v>14</v>
      </c>
      <c r="J607" s="4">
        <v>14</v>
      </c>
      <c r="K607" s="4">
        <v>799.9</v>
      </c>
      <c r="L607" s="7">
        <v>11186</v>
      </c>
      <c r="M607" s="7">
        <v>11198.6</v>
      </c>
      <c r="N607" s="6">
        <v>1</v>
      </c>
      <c r="O607" s="2"/>
      <c r="P607" s="2"/>
      <c r="Q607" s="2"/>
      <c r="R607" s="192"/>
    </row>
    <row r="608" spans="1:18" ht="26.4" hidden="1">
      <c r="A608" s="84" t="str">
        <f t="shared" si="9"/>
        <v>9</v>
      </c>
      <c r="B608" s="3" t="s">
        <v>1011</v>
      </c>
      <c r="C608" s="3" t="s">
        <v>240</v>
      </c>
      <c r="D608" s="3">
        <v>2</v>
      </c>
      <c r="E608" s="3" t="s">
        <v>22</v>
      </c>
      <c r="F608" s="3" t="s">
        <v>17</v>
      </c>
      <c r="G608" s="40" t="s">
        <v>496</v>
      </c>
      <c r="H608" s="3" t="s">
        <v>20</v>
      </c>
      <c r="I608" s="4">
        <v>14</v>
      </c>
      <c r="J608" s="4">
        <v>14</v>
      </c>
      <c r="K608" s="4">
        <v>799.9</v>
      </c>
      <c r="L608" s="7">
        <v>11186</v>
      </c>
      <c r="M608" s="7">
        <v>11198.6</v>
      </c>
      <c r="N608" s="6">
        <v>1</v>
      </c>
      <c r="O608" s="2"/>
      <c r="P608" s="2"/>
      <c r="Q608" s="2"/>
      <c r="R608" s="192"/>
    </row>
    <row r="609" spans="1:18" ht="26.4" hidden="1">
      <c r="A609" s="84" t="str">
        <f t="shared" si="9"/>
        <v>8</v>
      </c>
      <c r="B609" s="3" t="s">
        <v>1012</v>
      </c>
      <c r="C609" s="3" t="s">
        <v>261</v>
      </c>
      <c r="D609" s="3">
        <v>2</v>
      </c>
      <c r="E609" s="3" t="s">
        <v>22</v>
      </c>
      <c r="F609" s="3" t="s">
        <v>17</v>
      </c>
      <c r="G609" s="40" t="s">
        <v>498</v>
      </c>
      <c r="H609" s="3" t="s">
        <v>20</v>
      </c>
      <c r="I609" s="4">
        <v>15</v>
      </c>
      <c r="J609" s="4">
        <v>15</v>
      </c>
      <c r="K609" s="4">
        <v>800</v>
      </c>
      <c r="L609" s="7">
        <v>12000</v>
      </c>
      <c r="M609" s="7">
        <v>12000</v>
      </c>
      <c r="N609" s="6">
        <v>1</v>
      </c>
      <c r="O609" s="2"/>
      <c r="P609" s="2"/>
      <c r="Q609" s="2"/>
      <c r="R609" s="192"/>
    </row>
    <row r="610" spans="1:18" ht="26.4" hidden="1">
      <c r="A610" s="84" t="str">
        <f t="shared" si="9"/>
        <v>8</v>
      </c>
      <c r="B610" s="3" t="s">
        <v>1013</v>
      </c>
      <c r="C610" s="3" t="s">
        <v>261</v>
      </c>
      <c r="D610" s="3">
        <v>2</v>
      </c>
      <c r="E610" s="3" t="s">
        <v>22</v>
      </c>
      <c r="F610" s="3" t="s">
        <v>17</v>
      </c>
      <c r="G610" s="40" t="s">
        <v>500</v>
      </c>
      <c r="H610" s="3" t="s">
        <v>20</v>
      </c>
      <c r="I610" s="4">
        <v>14</v>
      </c>
      <c r="J610" s="4">
        <v>14</v>
      </c>
      <c r="K610" s="4">
        <v>800</v>
      </c>
      <c r="L610" s="7">
        <v>11200</v>
      </c>
      <c r="M610" s="7">
        <v>11200</v>
      </c>
      <c r="N610" s="6">
        <v>1</v>
      </c>
      <c r="O610" s="2"/>
      <c r="P610" s="2"/>
      <c r="Q610" s="2"/>
      <c r="R610" s="192"/>
    </row>
    <row r="611" spans="1:18" ht="26.4" hidden="1">
      <c r="A611" s="84" t="str">
        <f t="shared" si="9"/>
        <v>4</v>
      </c>
      <c r="B611" s="3" t="s">
        <v>1014</v>
      </c>
      <c r="C611" s="3" t="s">
        <v>237</v>
      </c>
      <c r="D611" s="3">
        <v>2</v>
      </c>
      <c r="E611" s="3" t="s">
        <v>22</v>
      </c>
      <c r="F611" s="3" t="s">
        <v>17</v>
      </c>
      <c r="G611" s="40" t="s">
        <v>502</v>
      </c>
      <c r="H611" s="3" t="s">
        <v>20</v>
      </c>
      <c r="I611" s="4">
        <v>15</v>
      </c>
      <c r="J611" s="4">
        <v>15</v>
      </c>
      <c r="K611" s="4">
        <v>800</v>
      </c>
      <c r="L611" s="7">
        <v>12000</v>
      </c>
      <c r="M611" s="7">
        <v>12000</v>
      </c>
      <c r="N611" s="6">
        <v>1</v>
      </c>
      <c r="O611" s="2"/>
      <c r="P611" s="2"/>
      <c r="Q611" s="2"/>
      <c r="R611" s="192"/>
    </row>
    <row r="612" spans="1:18" ht="26.4" hidden="1">
      <c r="A612" s="84" t="str">
        <f t="shared" si="9"/>
        <v>4</v>
      </c>
      <c r="B612" s="3" t="s">
        <v>1015</v>
      </c>
      <c r="C612" s="3" t="s">
        <v>237</v>
      </c>
      <c r="D612" s="3">
        <v>2</v>
      </c>
      <c r="E612" s="3" t="s">
        <v>22</v>
      </c>
      <c r="F612" s="3" t="s">
        <v>17</v>
      </c>
      <c r="G612" s="40" t="s">
        <v>504</v>
      </c>
      <c r="H612" s="3" t="s">
        <v>20</v>
      </c>
      <c r="I612" s="4">
        <v>12</v>
      </c>
      <c r="J612" s="4">
        <v>12</v>
      </c>
      <c r="K612" s="4">
        <v>800</v>
      </c>
      <c r="L612" s="7">
        <v>9600</v>
      </c>
      <c r="M612" s="7">
        <v>9600</v>
      </c>
      <c r="N612" s="6">
        <v>1</v>
      </c>
      <c r="O612" s="2"/>
      <c r="P612" s="2"/>
      <c r="Q612" s="2"/>
      <c r="R612" s="192"/>
    </row>
    <row r="613" spans="1:18" ht="26.4" hidden="1">
      <c r="A613" s="84" t="str">
        <f t="shared" si="9"/>
        <v>13</v>
      </c>
      <c r="B613" s="3" t="s">
        <v>1016</v>
      </c>
      <c r="C613" s="3" t="s">
        <v>248</v>
      </c>
      <c r="D613" s="3">
        <v>2</v>
      </c>
      <c r="E613" s="3" t="s">
        <v>22</v>
      </c>
      <c r="F613" s="3" t="s">
        <v>17</v>
      </c>
      <c r="G613" s="40" t="s">
        <v>506</v>
      </c>
      <c r="H613" s="3" t="s">
        <v>20</v>
      </c>
      <c r="I613" s="4">
        <v>17</v>
      </c>
      <c r="J613" s="4">
        <v>17</v>
      </c>
      <c r="K613" s="4">
        <v>800</v>
      </c>
      <c r="L613" s="7">
        <v>13600</v>
      </c>
      <c r="M613" s="7">
        <v>13600</v>
      </c>
      <c r="N613" s="6">
        <v>1</v>
      </c>
      <c r="O613" s="2"/>
      <c r="P613" s="2"/>
      <c r="Q613" s="2"/>
      <c r="R613" s="192"/>
    </row>
    <row r="614" spans="1:18" ht="26.4" hidden="1">
      <c r="A614" s="84" t="str">
        <f t="shared" si="9"/>
        <v>13</v>
      </c>
      <c r="B614" s="3" t="s">
        <v>1017</v>
      </c>
      <c r="C614" s="3" t="s">
        <v>248</v>
      </c>
      <c r="D614" s="3">
        <v>2</v>
      </c>
      <c r="E614" s="3" t="s">
        <v>22</v>
      </c>
      <c r="F614" s="3" t="s">
        <v>17</v>
      </c>
      <c r="G614" s="40" t="s">
        <v>508</v>
      </c>
      <c r="H614" s="3" t="s">
        <v>20</v>
      </c>
      <c r="I614" s="4">
        <v>18</v>
      </c>
      <c r="J614" s="4">
        <v>18</v>
      </c>
      <c r="K614" s="4">
        <v>800</v>
      </c>
      <c r="L614" s="7">
        <v>14400</v>
      </c>
      <c r="M614" s="7">
        <v>14400</v>
      </c>
      <c r="N614" s="6">
        <v>1</v>
      </c>
      <c r="O614" s="2"/>
      <c r="P614" s="2"/>
      <c r="Q614" s="2"/>
      <c r="R614" s="192"/>
    </row>
    <row r="615" spans="1:18" ht="26.4" hidden="1">
      <c r="A615" s="84" t="str">
        <f t="shared" si="9"/>
        <v>13</v>
      </c>
      <c r="B615" s="3" t="s">
        <v>1018</v>
      </c>
      <c r="C615" s="3" t="s">
        <v>248</v>
      </c>
      <c r="D615" s="3">
        <v>2</v>
      </c>
      <c r="E615" s="3" t="s">
        <v>22</v>
      </c>
      <c r="F615" s="3" t="s">
        <v>17</v>
      </c>
      <c r="G615" s="40" t="s">
        <v>510</v>
      </c>
      <c r="H615" s="3" t="s">
        <v>20</v>
      </c>
      <c r="I615" s="4">
        <v>11</v>
      </c>
      <c r="J615" s="4">
        <v>11</v>
      </c>
      <c r="K615" s="4">
        <v>800</v>
      </c>
      <c r="L615" s="7">
        <v>8800</v>
      </c>
      <c r="M615" s="7">
        <v>8800</v>
      </c>
      <c r="N615" s="6">
        <v>1</v>
      </c>
      <c r="O615" s="2"/>
      <c r="P615" s="2"/>
      <c r="Q615" s="2"/>
      <c r="R615" s="192"/>
    </row>
    <row r="616" spans="1:18" ht="26.4" hidden="1">
      <c r="A616" s="84" t="str">
        <f t="shared" si="9"/>
        <v>1</v>
      </c>
      <c r="B616" s="3" t="s">
        <v>1019</v>
      </c>
      <c r="C616" s="3" t="s">
        <v>272</v>
      </c>
      <c r="D616" s="3">
        <v>2</v>
      </c>
      <c r="E616" s="3" t="s">
        <v>22</v>
      </c>
      <c r="F616" s="3" t="s">
        <v>17</v>
      </c>
      <c r="G616" s="40" t="s">
        <v>512</v>
      </c>
      <c r="H616" s="3" t="s">
        <v>20</v>
      </c>
      <c r="I616" s="4">
        <v>27</v>
      </c>
      <c r="J616" s="4">
        <v>27</v>
      </c>
      <c r="K616" s="4">
        <v>800</v>
      </c>
      <c r="L616" s="7">
        <v>21600</v>
      </c>
      <c r="M616" s="7">
        <v>21600</v>
      </c>
      <c r="N616" s="6">
        <v>1</v>
      </c>
      <c r="O616" s="2"/>
      <c r="P616" s="2"/>
      <c r="Q616" s="2"/>
      <c r="R616" s="192"/>
    </row>
    <row r="617" spans="1:18" ht="26.4" hidden="1">
      <c r="A617" s="84" t="str">
        <f t="shared" si="9"/>
        <v>1</v>
      </c>
      <c r="B617" s="3" t="s">
        <v>1020</v>
      </c>
      <c r="C617" s="3" t="s">
        <v>272</v>
      </c>
      <c r="D617" s="3">
        <v>2</v>
      </c>
      <c r="E617" s="3" t="s">
        <v>22</v>
      </c>
      <c r="F617" s="3" t="s">
        <v>17</v>
      </c>
      <c r="G617" s="40" t="s">
        <v>514</v>
      </c>
      <c r="H617" s="3" t="s">
        <v>20</v>
      </c>
      <c r="I617" s="4">
        <v>11</v>
      </c>
      <c r="J617" s="4">
        <v>11</v>
      </c>
      <c r="K617" s="4">
        <v>800</v>
      </c>
      <c r="L617" s="7">
        <v>8800</v>
      </c>
      <c r="M617" s="7">
        <v>8800</v>
      </c>
      <c r="N617" s="6">
        <v>1</v>
      </c>
      <c r="O617" s="2"/>
      <c r="P617" s="2"/>
      <c r="Q617" s="2"/>
      <c r="R617" s="192"/>
    </row>
    <row r="618" spans="1:18" ht="26.4" hidden="1">
      <c r="A618" s="84" t="str">
        <f t="shared" si="9"/>
        <v>1</v>
      </c>
      <c r="B618" s="3" t="s">
        <v>1021</v>
      </c>
      <c r="C618" s="3" t="s">
        <v>272</v>
      </c>
      <c r="D618" s="3">
        <v>2</v>
      </c>
      <c r="E618" s="3" t="s">
        <v>22</v>
      </c>
      <c r="F618" s="3" t="s">
        <v>17</v>
      </c>
      <c r="G618" s="40" t="s">
        <v>516</v>
      </c>
      <c r="H618" s="3" t="s">
        <v>20</v>
      </c>
      <c r="I618" s="4">
        <v>10</v>
      </c>
      <c r="J618" s="4">
        <v>10</v>
      </c>
      <c r="K618" s="4">
        <v>800</v>
      </c>
      <c r="L618" s="7">
        <v>8000</v>
      </c>
      <c r="M618" s="7">
        <v>8000</v>
      </c>
      <c r="N618" s="6">
        <v>1</v>
      </c>
      <c r="O618" s="2"/>
      <c r="P618" s="2"/>
      <c r="Q618" s="2"/>
      <c r="R618" s="192"/>
    </row>
    <row r="619" spans="1:18" ht="26.4" hidden="1">
      <c r="A619" s="84" t="str">
        <f t="shared" si="9"/>
        <v>21</v>
      </c>
      <c r="B619" s="3" t="s">
        <v>1022</v>
      </c>
      <c r="C619" s="3" t="s">
        <v>290</v>
      </c>
      <c r="D619" s="3">
        <v>2</v>
      </c>
      <c r="E619" s="3" t="s">
        <v>22</v>
      </c>
      <c r="F619" s="3" t="s">
        <v>17</v>
      </c>
      <c r="G619" s="40" t="s">
        <v>518</v>
      </c>
      <c r="H619" s="3" t="s">
        <v>20</v>
      </c>
      <c r="I619" s="4">
        <v>30</v>
      </c>
      <c r="J619" s="4">
        <v>30</v>
      </c>
      <c r="K619" s="4">
        <v>800</v>
      </c>
      <c r="L619" s="7">
        <v>24000</v>
      </c>
      <c r="M619" s="7">
        <v>24000</v>
      </c>
      <c r="N619" s="6">
        <v>1</v>
      </c>
      <c r="O619" s="2"/>
      <c r="P619" s="2"/>
      <c r="Q619" s="2"/>
      <c r="R619" s="192"/>
    </row>
    <row r="620" spans="1:18" ht="39.6" hidden="1">
      <c r="A620" s="84" t="str">
        <f t="shared" si="9"/>
        <v>6</v>
      </c>
      <c r="B620" s="3" t="s">
        <v>1023</v>
      </c>
      <c r="C620" s="3" t="s">
        <v>301</v>
      </c>
      <c r="D620" s="3">
        <v>2</v>
      </c>
      <c r="E620" s="3" t="s">
        <v>22</v>
      </c>
      <c r="F620" s="3" t="s">
        <v>17</v>
      </c>
      <c r="G620" s="40" t="s">
        <v>520</v>
      </c>
      <c r="H620" s="3" t="s">
        <v>20</v>
      </c>
      <c r="I620" s="4">
        <v>14</v>
      </c>
      <c r="J620" s="4">
        <v>14</v>
      </c>
      <c r="K620" s="4">
        <v>800</v>
      </c>
      <c r="L620" s="7">
        <v>11200</v>
      </c>
      <c r="M620" s="7">
        <v>11200</v>
      </c>
      <c r="N620" s="6">
        <v>1</v>
      </c>
      <c r="O620" s="2"/>
      <c r="P620" s="2"/>
      <c r="Q620" s="2"/>
      <c r="R620" s="192"/>
    </row>
    <row r="621" spans="1:18" ht="39.6" hidden="1">
      <c r="A621" s="84" t="str">
        <f t="shared" si="9"/>
        <v>6</v>
      </c>
      <c r="B621" s="3" t="s">
        <v>1024</v>
      </c>
      <c r="C621" s="3" t="s">
        <v>301</v>
      </c>
      <c r="D621" s="3">
        <v>2</v>
      </c>
      <c r="E621" s="3" t="s">
        <v>22</v>
      </c>
      <c r="F621" s="3" t="s">
        <v>17</v>
      </c>
      <c r="G621" s="40" t="s">
        <v>522</v>
      </c>
      <c r="H621" s="3" t="s">
        <v>20</v>
      </c>
      <c r="I621" s="4">
        <v>14</v>
      </c>
      <c r="J621" s="4">
        <v>14</v>
      </c>
      <c r="K621" s="4">
        <v>800</v>
      </c>
      <c r="L621" s="7">
        <v>11200</v>
      </c>
      <c r="M621" s="7">
        <v>11200</v>
      </c>
      <c r="N621" s="6">
        <v>1</v>
      </c>
      <c r="O621" s="2"/>
      <c r="P621" s="2"/>
      <c r="Q621" s="2"/>
      <c r="R621" s="192"/>
    </row>
    <row r="622" spans="1:18" ht="39.6" hidden="1">
      <c r="A622" s="84" t="str">
        <f t="shared" si="9"/>
        <v>14</v>
      </c>
      <c r="B622" s="3" t="s">
        <v>1025</v>
      </c>
      <c r="C622" s="3" t="s">
        <v>267</v>
      </c>
      <c r="D622" s="3">
        <v>2</v>
      </c>
      <c r="E622" s="3" t="s">
        <v>22</v>
      </c>
      <c r="F622" s="3" t="s">
        <v>17</v>
      </c>
      <c r="G622" s="40" t="s">
        <v>524</v>
      </c>
      <c r="H622" s="3" t="s">
        <v>20</v>
      </c>
      <c r="I622" s="4">
        <v>15</v>
      </c>
      <c r="J622" s="4">
        <v>15</v>
      </c>
      <c r="K622" s="4">
        <v>800</v>
      </c>
      <c r="L622" s="7">
        <v>12000</v>
      </c>
      <c r="M622" s="7">
        <v>12000</v>
      </c>
      <c r="N622" s="6">
        <v>1</v>
      </c>
      <c r="O622" s="2"/>
      <c r="P622" s="2"/>
      <c r="Q622" s="2"/>
      <c r="R622" s="192"/>
    </row>
    <row r="623" spans="1:18" ht="39.6" hidden="1">
      <c r="A623" s="84" t="str">
        <f t="shared" si="9"/>
        <v>14</v>
      </c>
      <c r="B623" s="3" t="s">
        <v>1026</v>
      </c>
      <c r="C623" s="3" t="s">
        <v>267</v>
      </c>
      <c r="D623" s="3">
        <v>2</v>
      </c>
      <c r="E623" s="3" t="s">
        <v>22</v>
      </c>
      <c r="F623" s="3" t="s">
        <v>17</v>
      </c>
      <c r="G623" s="40" t="s">
        <v>526</v>
      </c>
      <c r="H623" s="3" t="s">
        <v>20</v>
      </c>
      <c r="I623" s="4">
        <v>13</v>
      </c>
      <c r="J623" s="4">
        <v>13</v>
      </c>
      <c r="K623" s="4">
        <v>800</v>
      </c>
      <c r="L623" s="7">
        <v>10400</v>
      </c>
      <c r="M623" s="7">
        <v>10400</v>
      </c>
      <c r="N623" s="6">
        <v>1</v>
      </c>
      <c r="O623" s="2"/>
      <c r="P623" s="2"/>
      <c r="Q623" s="2"/>
      <c r="R623" s="192"/>
    </row>
    <row r="624" spans="1:18" ht="39.6" hidden="1">
      <c r="A624" s="84" t="str">
        <f t="shared" si="9"/>
        <v>14</v>
      </c>
      <c r="B624" s="3" t="s">
        <v>1027</v>
      </c>
      <c r="C624" s="3" t="s">
        <v>267</v>
      </c>
      <c r="D624" s="3">
        <v>2</v>
      </c>
      <c r="E624" s="3" t="s">
        <v>22</v>
      </c>
      <c r="F624" s="3" t="s">
        <v>17</v>
      </c>
      <c r="G624" s="40" t="s">
        <v>528</v>
      </c>
      <c r="H624" s="3" t="s">
        <v>20</v>
      </c>
      <c r="I624" s="4">
        <v>12</v>
      </c>
      <c r="J624" s="4">
        <v>12</v>
      </c>
      <c r="K624" s="4">
        <v>800</v>
      </c>
      <c r="L624" s="7">
        <v>9600</v>
      </c>
      <c r="M624" s="7">
        <v>9600</v>
      </c>
      <c r="N624" s="6">
        <v>1</v>
      </c>
      <c r="O624" s="2"/>
      <c r="P624" s="2"/>
      <c r="Q624" s="2"/>
      <c r="R624" s="192"/>
    </row>
    <row r="625" spans="1:18" ht="26.4" hidden="1">
      <c r="A625" s="84" t="str">
        <f t="shared" si="9"/>
        <v>11</v>
      </c>
      <c r="B625" s="3" t="s">
        <v>1028</v>
      </c>
      <c r="C625" s="3" t="s">
        <v>228</v>
      </c>
      <c r="D625" s="3">
        <v>2</v>
      </c>
      <c r="E625" s="3" t="s">
        <v>22</v>
      </c>
      <c r="F625" s="3" t="s">
        <v>17</v>
      </c>
      <c r="G625" s="40" t="s">
        <v>530</v>
      </c>
      <c r="H625" s="3" t="s">
        <v>20</v>
      </c>
      <c r="I625" s="4">
        <v>18</v>
      </c>
      <c r="J625" s="4">
        <v>18</v>
      </c>
      <c r="K625" s="4">
        <v>800</v>
      </c>
      <c r="L625" s="7">
        <v>14400</v>
      </c>
      <c r="M625" s="7">
        <v>14400</v>
      </c>
      <c r="N625" s="6">
        <v>1</v>
      </c>
      <c r="O625" s="2"/>
      <c r="P625" s="2"/>
      <c r="Q625" s="2"/>
      <c r="R625" s="192"/>
    </row>
    <row r="626" spans="1:18" ht="26.4" hidden="1">
      <c r="A626" s="84" t="str">
        <f t="shared" si="9"/>
        <v>11</v>
      </c>
      <c r="B626" s="3" t="s">
        <v>1029</v>
      </c>
      <c r="C626" s="3" t="s">
        <v>228</v>
      </c>
      <c r="D626" s="3">
        <v>2</v>
      </c>
      <c r="E626" s="3" t="s">
        <v>22</v>
      </c>
      <c r="F626" s="3" t="s">
        <v>17</v>
      </c>
      <c r="G626" s="40" t="s">
        <v>532</v>
      </c>
      <c r="H626" s="3" t="s">
        <v>20</v>
      </c>
      <c r="I626" s="4">
        <v>15</v>
      </c>
      <c r="J626" s="4">
        <v>15</v>
      </c>
      <c r="K626" s="4">
        <v>800</v>
      </c>
      <c r="L626" s="7">
        <v>12000</v>
      </c>
      <c r="M626" s="7">
        <v>12000</v>
      </c>
      <c r="N626" s="6">
        <v>1</v>
      </c>
      <c r="O626" s="2"/>
      <c r="P626" s="2"/>
      <c r="Q626" s="2"/>
      <c r="R626" s="192"/>
    </row>
    <row r="627" spans="1:18" ht="26.4" hidden="1">
      <c r="A627" s="84" t="str">
        <f t="shared" si="9"/>
        <v>22</v>
      </c>
      <c r="B627" s="3" t="s">
        <v>1030</v>
      </c>
      <c r="C627" s="3" t="s">
        <v>259</v>
      </c>
      <c r="D627" s="3">
        <v>2</v>
      </c>
      <c r="E627" s="3" t="s">
        <v>22</v>
      </c>
      <c r="F627" s="3" t="s">
        <v>17</v>
      </c>
      <c r="G627" s="40" t="s">
        <v>2851</v>
      </c>
      <c r="H627" s="3" t="s">
        <v>20</v>
      </c>
      <c r="I627" s="4">
        <v>17</v>
      </c>
      <c r="J627" s="4">
        <v>17</v>
      </c>
      <c r="K627" s="4">
        <v>800</v>
      </c>
      <c r="L627" s="7">
        <v>13600</v>
      </c>
      <c r="M627" s="7">
        <v>13600</v>
      </c>
      <c r="N627" s="6">
        <v>1</v>
      </c>
      <c r="O627" s="2"/>
      <c r="P627" s="2"/>
      <c r="Q627" s="2"/>
      <c r="R627" s="192"/>
    </row>
    <row r="628" spans="1:18" ht="26.4" hidden="1">
      <c r="A628" s="84" t="str">
        <f t="shared" si="9"/>
        <v>22</v>
      </c>
      <c r="B628" s="3" t="s">
        <v>1031</v>
      </c>
      <c r="C628" s="3" t="s">
        <v>259</v>
      </c>
      <c r="D628" s="3">
        <v>2</v>
      </c>
      <c r="E628" s="3" t="s">
        <v>22</v>
      </c>
      <c r="F628" s="3" t="s">
        <v>17</v>
      </c>
      <c r="G628" s="40" t="s">
        <v>2852</v>
      </c>
      <c r="H628" s="3" t="s">
        <v>20</v>
      </c>
      <c r="I628" s="4">
        <v>12</v>
      </c>
      <c r="J628" s="4">
        <v>12</v>
      </c>
      <c r="K628" s="4">
        <v>800</v>
      </c>
      <c r="L628" s="7">
        <v>9600</v>
      </c>
      <c r="M628" s="7">
        <v>9600</v>
      </c>
      <c r="N628" s="6">
        <v>1</v>
      </c>
      <c r="O628" s="2"/>
      <c r="P628" s="2"/>
      <c r="Q628" s="2"/>
      <c r="R628" s="192"/>
    </row>
    <row r="629" spans="1:18" ht="26.4" hidden="1">
      <c r="A629" s="84" t="str">
        <f t="shared" si="9"/>
        <v>12</v>
      </c>
      <c r="B629" s="3" t="s">
        <v>1032</v>
      </c>
      <c r="C629" s="3" t="s">
        <v>279</v>
      </c>
      <c r="D629" s="3">
        <v>2</v>
      </c>
      <c r="E629" s="3" t="s">
        <v>22</v>
      </c>
      <c r="F629" s="3" t="s">
        <v>17</v>
      </c>
      <c r="G629" s="40" t="s">
        <v>536</v>
      </c>
      <c r="H629" s="3" t="s">
        <v>20</v>
      </c>
      <c r="I629" s="4">
        <v>14</v>
      </c>
      <c r="J629" s="4">
        <v>14</v>
      </c>
      <c r="K629" s="4">
        <v>800</v>
      </c>
      <c r="L629" s="7">
        <v>11200</v>
      </c>
      <c r="M629" s="7">
        <v>11200</v>
      </c>
      <c r="N629" s="6">
        <v>1</v>
      </c>
      <c r="O629" s="2"/>
      <c r="P629" s="2"/>
      <c r="Q629" s="2"/>
      <c r="R629" s="192"/>
    </row>
    <row r="630" spans="1:18" ht="26.4" hidden="1">
      <c r="A630" s="84" t="str">
        <f t="shared" si="9"/>
        <v>12</v>
      </c>
      <c r="B630" s="3" t="s">
        <v>1033</v>
      </c>
      <c r="C630" s="3" t="s">
        <v>279</v>
      </c>
      <c r="D630" s="3">
        <v>2</v>
      </c>
      <c r="E630" s="3" t="s">
        <v>22</v>
      </c>
      <c r="F630" s="3" t="s">
        <v>17</v>
      </c>
      <c r="G630" s="40" t="s">
        <v>538</v>
      </c>
      <c r="H630" s="3" t="s">
        <v>20</v>
      </c>
      <c r="I630" s="4">
        <v>12</v>
      </c>
      <c r="J630" s="4">
        <v>12</v>
      </c>
      <c r="K630" s="4">
        <v>800</v>
      </c>
      <c r="L630" s="7">
        <v>9600</v>
      </c>
      <c r="M630" s="7">
        <v>9600</v>
      </c>
      <c r="N630" s="6">
        <v>1</v>
      </c>
      <c r="O630" s="2"/>
      <c r="P630" s="2"/>
      <c r="Q630" s="2"/>
      <c r="R630" s="192"/>
    </row>
    <row r="631" spans="1:18" ht="26.4" hidden="1">
      <c r="A631" s="84" t="str">
        <f t="shared" si="9"/>
        <v>5</v>
      </c>
      <c r="B631" s="3" t="s">
        <v>1034</v>
      </c>
      <c r="C631" s="3" t="s">
        <v>264</v>
      </c>
      <c r="D631" s="3">
        <v>2</v>
      </c>
      <c r="E631" s="3" t="s">
        <v>22</v>
      </c>
      <c r="F631" s="3" t="s">
        <v>17</v>
      </c>
      <c r="G631" s="40" t="s">
        <v>540</v>
      </c>
      <c r="H631" s="3" t="s">
        <v>20</v>
      </c>
      <c r="I631" s="4">
        <v>14</v>
      </c>
      <c r="J631" s="4">
        <v>14</v>
      </c>
      <c r="K631" s="4">
        <v>800</v>
      </c>
      <c r="L631" s="7">
        <v>11200</v>
      </c>
      <c r="M631" s="7">
        <v>11200</v>
      </c>
      <c r="N631" s="6">
        <v>1</v>
      </c>
      <c r="O631" s="2"/>
      <c r="P631" s="2"/>
      <c r="Q631" s="2"/>
      <c r="R631" s="192"/>
    </row>
    <row r="632" spans="1:18" ht="26.4" hidden="1">
      <c r="A632" s="84" t="str">
        <f t="shared" si="9"/>
        <v>5</v>
      </c>
      <c r="B632" s="3" t="s">
        <v>1035</v>
      </c>
      <c r="C632" s="3" t="s">
        <v>264</v>
      </c>
      <c r="D632" s="3">
        <v>2</v>
      </c>
      <c r="E632" s="3" t="s">
        <v>22</v>
      </c>
      <c r="F632" s="3" t="s">
        <v>17</v>
      </c>
      <c r="G632" s="40" t="s">
        <v>542</v>
      </c>
      <c r="H632" s="3" t="s">
        <v>20</v>
      </c>
      <c r="I632" s="4">
        <v>15</v>
      </c>
      <c r="J632" s="4">
        <v>15</v>
      </c>
      <c r="K632" s="4">
        <v>800</v>
      </c>
      <c r="L632" s="7">
        <v>12000</v>
      </c>
      <c r="M632" s="7">
        <v>12000</v>
      </c>
      <c r="N632" s="6">
        <v>1</v>
      </c>
      <c r="O632" s="2"/>
      <c r="P632" s="2"/>
      <c r="Q632" s="2"/>
      <c r="R632" s="192"/>
    </row>
    <row r="633" spans="1:18" ht="26.4" hidden="1">
      <c r="A633" s="84" t="str">
        <f t="shared" si="9"/>
        <v>7</v>
      </c>
      <c r="B633" s="3" t="s">
        <v>1036</v>
      </c>
      <c r="C633" s="3" t="s">
        <v>293</v>
      </c>
      <c r="D633" s="3">
        <v>2</v>
      </c>
      <c r="E633" s="3" t="s">
        <v>22</v>
      </c>
      <c r="F633" s="3" t="s">
        <v>17</v>
      </c>
      <c r="G633" s="40" t="s">
        <v>544</v>
      </c>
      <c r="H633" s="3" t="s">
        <v>20</v>
      </c>
      <c r="I633" s="4">
        <v>21</v>
      </c>
      <c r="J633" s="4">
        <v>21</v>
      </c>
      <c r="K633" s="4">
        <v>799.99</v>
      </c>
      <c r="L633" s="7">
        <v>16779</v>
      </c>
      <c r="M633" s="7">
        <v>16799.79</v>
      </c>
      <c r="N633" s="6">
        <v>1</v>
      </c>
      <c r="O633" s="2"/>
      <c r="P633" s="2"/>
      <c r="Q633" s="2"/>
      <c r="R633" s="192"/>
    </row>
    <row r="634" spans="1:18" ht="26.4" hidden="1">
      <c r="A634" s="84" t="str">
        <f t="shared" si="9"/>
        <v>7</v>
      </c>
      <c r="B634" s="3" t="s">
        <v>1037</v>
      </c>
      <c r="C634" s="3" t="s">
        <v>293</v>
      </c>
      <c r="D634" s="3">
        <v>2</v>
      </c>
      <c r="E634" s="3" t="s">
        <v>22</v>
      </c>
      <c r="F634" s="3" t="s">
        <v>17</v>
      </c>
      <c r="G634" s="40" t="s">
        <v>546</v>
      </c>
      <c r="H634" s="3" t="s">
        <v>20</v>
      </c>
      <c r="I634" s="4">
        <v>14</v>
      </c>
      <c r="J634" s="4">
        <v>14</v>
      </c>
      <c r="K634" s="4">
        <v>799.99</v>
      </c>
      <c r="L634" s="7">
        <v>11186</v>
      </c>
      <c r="M634" s="7">
        <v>11199.86</v>
      </c>
      <c r="N634" s="6">
        <v>1</v>
      </c>
      <c r="O634" s="2"/>
      <c r="P634" s="2"/>
      <c r="Q634" s="2"/>
      <c r="R634" s="192"/>
    </row>
    <row r="635" spans="1:18" ht="26.4" hidden="1">
      <c r="A635" s="84" t="str">
        <f t="shared" si="9"/>
        <v>7</v>
      </c>
      <c r="B635" s="3" t="s">
        <v>1038</v>
      </c>
      <c r="C635" s="3" t="s">
        <v>293</v>
      </c>
      <c r="D635" s="3">
        <v>2</v>
      </c>
      <c r="E635" s="3" t="s">
        <v>22</v>
      </c>
      <c r="F635" s="3" t="s">
        <v>17</v>
      </c>
      <c r="G635" s="40" t="s">
        <v>548</v>
      </c>
      <c r="H635" s="3" t="s">
        <v>20</v>
      </c>
      <c r="I635" s="4">
        <v>13</v>
      </c>
      <c r="J635" s="4">
        <v>13</v>
      </c>
      <c r="K635" s="4">
        <v>799.99</v>
      </c>
      <c r="L635" s="7">
        <v>10387</v>
      </c>
      <c r="M635" s="7">
        <v>10399.870000000001</v>
      </c>
      <c r="N635" s="6">
        <v>1</v>
      </c>
      <c r="O635" s="2"/>
      <c r="P635" s="2"/>
      <c r="Q635" s="2"/>
      <c r="R635" s="192"/>
    </row>
    <row r="636" spans="1:18" ht="26.4" hidden="1">
      <c r="A636" s="84" t="str">
        <f t="shared" si="9"/>
        <v>2</v>
      </c>
      <c r="B636" s="3" t="s">
        <v>1039</v>
      </c>
      <c r="C636" s="3" t="s">
        <v>285</v>
      </c>
      <c r="D636" s="3">
        <v>2</v>
      </c>
      <c r="E636" s="3" t="s">
        <v>22</v>
      </c>
      <c r="F636" s="3" t="s">
        <v>17</v>
      </c>
      <c r="G636" s="40" t="s">
        <v>550</v>
      </c>
      <c r="H636" s="3" t="s">
        <v>20</v>
      </c>
      <c r="I636" s="4">
        <v>16</v>
      </c>
      <c r="J636" s="4">
        <v>16</v>
      </c>
      <c r="K636" s="4">
        <v>800</v>
      </c>
      <c r="L636" s="7">
        <v>12800</v>
      </c>
      <c r="M636" s="7">
        <v>12800</v>
      </c>
      <c r="N636" s="6">
        <v>1</v>
      </c>
      <c r="O636" s="2"/>
      <c r="P636" s="2"/>
      <c r="Q636" s="2"/>
      <c r="R636" s="192"/>
    </row>
    <row r="637" spans="1:18" ht="26.4" hidden="1">
      <c r="A637" s="84" t="str">
        <f t="shared" si="9"/>
        <v>2</v>
      </c>
      <c r="B637" s="3" t="s">
        <v>1040</v>
      </c>
      <c r="C637" s="3" t="s">
        <v>285</v>
      </c>
      <c r="D637" s="3">
        <v>2</v>
      </c>
      <c r="E637" s="3" t="s">
        <v>22</v>
      </c>
      <c r="F637" s="3" t="s">
        <v>17</v>
      </c>
      <c r="G637" s="40" t="s">
        <v>552</v>
      </c>
      <c r="H637" s="3" t="s">
        <v>20</v>
      </c>
      <c r="I637" s="4">
        <v>11</v>
      </c>
      <c r="J637" s="4">
        <v>11</v>
      </c>
      <c r="K637" s="4">
        <v>800</v>
      </c>
      <c r="L637" s="7">
        <v>8800</v>
      </c>
      <c r="M637" s="7">
        <v>8800</v>
      </c>
      <c r="N637" s="6">
        <v>1</v>
      </c>
      <c r="O637" s="2"/>
      <c r="P637" s="2"/>
      <c r="Q637" s="2"/>
      <c r="R637" s="192"/>
    </row>
    <row r="638" spans="1:18" ht="26.4" hidden="1">
      <c r="A638" s="84" t="str">
        <f t="shared" si="9"/>
        <v>10</v>
      </c>
      <c r="B638" s="3" t="s">
        <v>1041</v>
      </c>
      <c r="C638" s="3" t="s">
        <v>298</v>
      </c>
      <c r="D638" s="3">
        <v>2</v>
      </c>
      <c r="E638" s="3" t="s">
        <v>22</v>
      </c>
      <c r="F638" s="3" t="s">
        <v>17</v>
      </c>
      <c r="G638" s="40" t="s">
        <v>554</v>
      </c>
      <c r="H638" s="3" t="s">
        <v>20</v>
      </c>
      <c r="I638" s="4">
        <v>22</v>
      </c>
      <c r="J638" s="4">
        <v>22</v>
      </c>
      <c r="K638" s="4">
        <v>800</v>
      </c>
      <c r="L638" s="7">
        <v>17600</v>
      </c>
      <c r="M638" s="7">
        <v>17600</v>
      </c>
      <c r="N638" s="6">
        <v>1</v>
      </c>
      <c r="O638" s="2"/>
      <c r="P638" s="2"/>
      <c r="Q638" s="2"/>
      <c r="R638" s="192"/>
    </row>
    <row r="639" spans="1:18" ht="26.4" hidden="1">
      <c r="A639" s="84" t="str">
        <f t="shared" si="9"/>
        <v>10</v>
      </c>
      <c r="B639" s="3" t="s">
        <v>1042</v>
      </c>
      <c r="C639" s="3" t="s">
        <v>298</v>
      </c>
      <c r="D639" s="3">
        <v>2</v>
      </c>
      <c r="E639" s="3" t="s">
        <v>22</v>
      </c>
      <c r="F639" s="3" t="s">
        <v>17</v>
      </c>
      <c r="G639" s="40" t="s">
        <v>556</v>
      </c>
      <c r="H639" s="3" t="s">
        <v>20</v>
      </c>
      <c r="I639" s="4">
        <v>11</v>
      </c>
      <c r="J639" s="4">
        <v>11</v>
      </c>
      <c r="K639" s="4">
        <v>800</v>
      </c>
      <c r="L639" s="7">
        <v>8800</v>
      </c>
      <c r="M639" s="7">
        <v>8800</v>
      </c>
      <c r="N639" s="6">
        <v>1</v>
      </c>
      <c r="O639" s="2"/>
      <c r="P639" s="2"/>
      <c r="Q639" s="2"/>
      <c r="R639" s="192"/>
    </row>
    <row r="640" spans="1:18" ht="26.4" hidden="1">
      <c r="A640" s="84" t="str">
        <f t="shared" si="9"/>
        <v>19</v>
      </c>
      <c r="B640" s="3" t="s">
        <v>1043</v>
      </c>
      <c r="C640" s="3" t="s">
        <v>282</v>
      </c>
      <c r="D640" s="3">
        <v>2</v>
      </c>
      <c r="E640" s="3" t="s">
        <v>22</v>
      </c>
      <c r="F640" s="3" t="s">
        <v>17</v>
      </c>
      <c r="G640" s="40" t="s">
        <v>558</v>
      </c>
      <c r="H640" s="3" t="s">
        <v>20</v>
      </c>
      <c r="I640" s="4">
        <v>22</v>
      </c>
      <c r="J640" s="4">
        <v>22</v>
      </c>
      <c r="K640" s="4">
        <v>800</v>
      </c>
      <c r="L640" s="7">
        <v>17600</v>
      </c>
      <c r="M640" s="7">
        <v>17600</v>
      </c>
      <c r="N640" s="6">
        <v>1</v>
      </c>
      <c r="O640" s="2"/>
      <c r="P640" s="2"/>
      <c r="Q640" s="2"/>
      <c r="R640" s="192"/>
    </row>
    <row r="641" spans="1:18" ht="26.4" hidden="1">
      <c r="A641" s="84" t="str">
        <f t="shared" si="9"/>
        <v>19</v>
      </c>
      <c r="B641" s="3" t="s">
        <v>1044</v>
      </c>
      <c r="C641" s="3" t="s">
        <v>282</v>
      </c>
      <c r="D641" s="3">
        <v>2</v>
      </c>
      <c r="E641" s="3" t="s">
        <v>22</v>
      </c>
      <c r="F641" s="3" t="s">
        <v>17</v>
      </c>
      <c r="G641" s="40" t="s">
        <v>560</v>
      </c>
      <c r="H641" s="3" t="s">
        <v>20</v>
      </c>
      <c r="I641" s="4">
        <v>11</v>
      </c>
      <c r="J641" s="4">
        <v>11</v>
      </c>
      <c r="K641" s="4">
        <v>800</v>
      </c>
      <c r="L641" s="7">
        <v>8800</v>
      </c>
      <c r="M641" s="7">
        <v>8800</v>
      </c>
      <c r="N641" s="6">
        <v>1</v>
      </c>
      <c r="O641" s="2"/>
      <c r="P641" s="2"/>
      <c r="Q641" s="2"/>
      <c r="R641" s="192"/>
    </row>
    <row r="642" spans="1:18" ht="26.4" hidden="1">
      <c r="A642" s="84" t="str">
        <f t="shared" si="9"/>
        <v>3</v>
      </c>
      <c r="B642" s="3" t="s">
        <v>1045</v>
      </c>
      <c r="C642" s="3" t="s">
        <v>245</v>
      </c>
      <c r="D642" s="3">
        <v>2</v>
      </c>
      <c r="E642" s="3" t="s">
        <v>22</v>
      </c>
      <c r="F642" s="3" t="s">
        <v>17</v>
      </c>
      <c r="G642" s="40" t="s">
        <v>562</v>
      </c>
      <c r="H642" s="3" t="s">
        <v>20</v>
      </c>
      <c r="I642" s="4">
        <v>15</v>
      </c>
      <c r="J642" s="4">
        <v>15</v>
      </c>
      <c r="K642" s="4">
        <v>800</v>
      </c>
      <c r="L642" s="7">
        <v>12000</v>
      </c>
      <c r="M642" s="7">
        <v>12000</v>
      </c>
      <c r="N642" s="6">
        <v>1</v>
      </c>
      <c r="O642" s="2"/>
      <c r="P642" s="2"/>
      <c r="Q642" s="2"/>
      <c r="R642" s="192"/>
    </row>
    <row r="643" spans="1:18" ht="26.4" hidden="1">
      <c r="A643" s="84" t="str">
        <f t="shared" si="9"/>
        <v>3</v>
      </c>
      <c r="B643" s="3" t="s">
        <v>1046</v>
      </c>
      <c r="C643" s="3" t="s">
        <v>245</v>
      </c>
      <c r="D643" s="3">
        <v>2</v>
      </c>
      <c r="E643" s="3" t="s">
        <v>22</v>
      </c>
      <c r="F643" s="3" t="s">
        <v>17</v>
      </c>
      <c r="G643" s="40" t="s">
        <v>564</v>
      </c>
      <c r="H643" s="3" t="s">
        <v>20</v>
      </c>
      <c r="I643" s="4">
        <v>22</v>
      </c>
      <c r="J643" s="4">
        <v>22</v>
      </c>
      <c r="K643" s="4">
        <v>800</v>
      </c>
      <c r="L643" s="7">
        <v>17600</v>
      </c>
      <c r="M643" s="7">
        <v>17600</v>
      </c>
      <c r="N643" s="6">
        <v>1</v>
      </c>
      <c r="O643" s="2"/>
      <c r="P643" s="2"/>
      <c r="Q643" s="2"/>
      <c r="R643" s="192"/>
    </row>
    <row r="644" spans="1:18" ht="26.4" hidden="1">
      <c r="A644" s="84" t="str">
        <f t="shared" si="9"/>
        <v>3</v>
      </c>
      <c r="B644" s="3" t="s">
        <v>1047</v>
      </c>
      <c r="C644" s="3" t="s">
        <v>245</v>
      </c>
      <c r="D644" s="3">
        <v>2</v>
      </c>
      <c r="E644" s="3" t="s">
        <v>22</v>
      </c>
      <c r="F644" s="3" t="s">
        <v>17</v>
      </c>
      <c r="G644" s="40" t="s">
        <v>566</v>
      </c>
      <c r="H644" s="3" t="s">
        <v>20</v>
      </c>
      <c r="I644" s="4">
        <v>10</v>
      </c>
      <c r="J644" s="4">
        <v>10</v>
      </c>
      <c r="K644" s="4">
        <v>800</v>
      </c>
      <c r="L644" s="7">
        <v>8000</v>
      </c>
      <c r="M644" s="7">
        <v>8000</v>
      </c>
      <c r="N644" s="6">
        <v>1</v>
      </c>
      <c r="O644" s="2"/>
      <c r="P644" s="2"/>
      <c r="Q644" s="2"/>
      <c r="R644" s="192"/>
    </row>
    <row r="645" spans="1:18" ht="26.4" hidden="1">
      <c r="A645" s="84" t="str">
        <f t="shared" si="9"/>
        <v>16</v>
      </c>
      <c r="B645" s="3" t="s">
        <v>1048</v>
      </c>
      <c r="C645" s="3" t="s">
        <v>231</v>
      </c>
      <c r="D645" s="3">
        <v>2</v>
      </c>
      <c r="E645" s="3" t="s">
        <v>22</v>
      </c>
      <c r="F645" s="3" t="s">
        <v>17</v>
      </c>
      <c r="G645" s="40" t="s">
        <v>309</v>
      </c>
      <c r="H645" s="3" t="s">
        <v>21</v>
      </c>
      <c r="I645" s="4">
        <v>17</v>
      </c>
      <c r="J645" s="4">
        <v>17</v>
      </c>
      <c r="K645" s="7">
        <v>1000</v>
      </c>
      <c r="L645" s="7">
        <v>17000</v>
      </c>
      <c r="M645" s="7">
        <v>17000</v>
      </c>
      <c r="N645" s="6">
        <v>1</v>
      </c>
      <c r="O645" s="2"/>
      <c r="P645" s="2"/>
      <c r="Q645" s="2"/>
      <c r="R645" s="192"/>
    </row>
    <row r="646" spans="1:18" ht="26.4" hidden="1">
      <c r="A646" s="84" t="str">
        <f t="shared" si="9"/>
        <v>16</v>
      </c>
      <c r="B646" s="3" t="s">
        <v>1049</v>
      </c>
      <c r="C646" s="3" t="s">
        <v>231</v>
      </c>
      <c r="D646" s="3">
        <v>2</v>
      </c>
      <c r="E646" s="3" t="s">
        <v>22</v>
      </c>
      <c r="F646" s="3" t="s">
        <v>17</v>
      </c>
      <c r="G646" s="40" t="s">
        <v>311</v>
      </c>
      <c r="H646" s="3" t="s">
        <v>21</v>
      </c>
      <c r="I646" s="4">
        <v>30</v>
      </c>
      <c r="J646" s="4">
        <v>30</v>
      </c>
      <c r="K646" s="7">
        <v>1000</v>
      </c>
      <c r="L646" s="7">
        <v>30000</v>
      </c>
      <c r="M646" s="7">
        <v>30000</v>
      </c>
      <c r="N646" s="6">
        <v>1</v>
      </c>
      <c r="O646" s="2"/>
      <c r="P646" s="2"/>
      <c r="Q646" s="2"/>
      <c r="R646" s="192"/>
    </row>
    <row r="647" spans="1:18" ht="39.6" hidden="1">
      <c r="A647" s="84" t="str">
        <f t="shared" si="9"/>
        <v>17</v>
      </c>
      <c r="B647" s="3" t="s">
        <v>1050</v>
      </c>
      <c r="C647" s="3" t="s">
        <v>306</v>
      </c>
      <c r="D647" s="3">
        <v>2</v>
      </c>
      <c r="E647" s="3" t="s">
        <v>22</v>
      </c>
      <c r="F647" s="3" t="s">
        <v>17</v>
      </c>
      <c r="G647" s="40" t="s">
        <v>313</v>
      </c>
      <c r="H647" s="3" t="s">
        <v>21</v>
      </c>
      <c r="I647" s="4">
        <v>17</v>
      </c>
      <c r="J647" s="4">
        <v>17</v>
      </c>
      <c r="K647" s="7">
        <v>1000</v>
      </c>
      <c r="L647" s="7">
        <v>17000</v>
      </c>
      <c r="M647" s="7">
        <v>17000</v>
      </c>
      <c r="N647" s="6">
        <v>1</v>
      </c>
      <c r="O647" s="2"/>
      <c r="P647" s="2"/>
      <c r="Q647" s="2"/>
      <c r="R647" s="192"/>
    </row>
    <row r="648" spans="1:18" ht="26.4" hidden="1">
      <c r="A648" s="84" t="str">
        <f t="shared" ref="A648:A711" si="10">MID(C648,FIND("(",C648)+1,FIND(")",C648)-1-FIND("(",C648))</f>
        <v>18</v>
      </c>
      <c r="B648" s="3" t="s">
        <v>1051</v>
      </c>
      <c r="C648" s="3" t="s">
        <v>234</v>
      </c>
      <c r="D648" s="3">
        <v>2</v>
      </c>
      <c r="E648" s="3" t="s">
        <v>22</v>
      </c>
      <c r="F648" s="3" t="s">
        <v>17</v>
      </c>
      <c r="G648" s="40" t="s">
        <v>315</v>
      </c>
      <c r="H648" s="3" t="s">
        <v>21</v>
      </c>
      <c r="I648" s="4">
        <v>15</v>
      </c>
      <c r="J648" s="4">
        <v>15</v>
      </c>
      <c r="K648" s="4">
        <v>994</v>
      </c>
      <c r="L648" s="7">
        <v>14910</v>
      </c>
      <c r="M648" s="7">
        <v>14910</v>
      </c>
      <c r="N648" s="6">
        <v>1</v>
      </c>
      <c r="O648" s="2"/>
      <c r="P648" s="2"/>
      <c r="Q648" s="2"/>
      <c r="R648" s="192"/>
    </row>
    <row r="649" spans="1:18" ht="39.6" hidden="1">
      <c r="A649" s="84" t="str">
        <f t="shared" si="10"/>
        <v>15</v>
      </c>
      <c r="B649" s="3" t="s">
        <v>1052</v>
      </c>
      <c r="C649" s="3" t="s">
        <v>256</v>
      </c>
      <c r="D649" s="3">
        <v>2</v>
      </c>
      <c r="E649" s="3" t="s">
        <v>22</v>
      </c>
      <c r="F649" s="3" t="s">
        <v>17</v>
      </c>
      <c r="G649" s="40" t="s">
        <v>317</v>
      </c>
      <c r="H649" s="3" t="s">
        <v>21</v>
      </c>
      <c r="I649" s="4">
        <v>28</v>
      </c>
      <c r="J649" s="4">
        <v>28</v>
      </c>
      <c r="K649" s="7">
        <v>1000</v>
      </c>
      <c r="L649" s="7">
        <v>28000</v>
      </c>
      <c r="M649" s="7">
        <v>28000</v>
      </c>
      <c r="N649" s="6">
        <v>1</v>
      </c>
      <c r="O649" s="2"/>
      <c r="P649" s="2"/>
      <c r="Q649" s="2"/>
      <c r="R649" s="192"/>
    </row>
    <row r="650" spans="1:18" ht="39.6" hidden="1">
      <c r="A650" s="84" t="str">
        <f t="shared" si="10"/>
        <v>15</v>
      </c>
      <c r="B650" s="3" t="s">
        <v>1053</v>
      </c>
      <c r="C650" s="3" t="s">
        <v>256</v>
      </c>
      <c r="D650" s="3">
        <v>2</v>
      </c>
      <c r="E650" s="3" t="s">
        <v>22</v>
      </c>
      <c r="F650" s="3" t="s">
        <v>17</v>
      </c>
      <c r="G650" s="40" t="s">
        <v>319</v>
      </c>
      <c r="H650" s="3" t="s">
        <v>21</v>
      </c>
      <c r="I650" s="4">
        <v>9</v>
      </c>
      <c r="J650" s="4">
        <v>9</v>
      </c>
      <c r="K650" s="7">
        <v>1000</v>
      </c>
      <c r="L650" s="7">
        <v>9000</v>
      </c>
      <c r="M650" s="7">
        <v>9000</v>
      </c>
      <c r="N650" s="6">
        <v>1</v>
      </c>
      <c r="O650" s="2"/>
      <c r="P650" s="2"/>
      <c r="Q650" s="2"/>
      <c r="R650" s="192"/>
    </row>
    <row r="651" spans="1:18" ht="39.6" hidden="1">
      <c r="A651" s="84" t="str">
        <f t="shared" si="10"/>
        <v>23</v>
      </c>
      <c r="B651" s="3" t="s">
        <v>1054</v>
      </c>
      <c r="C651" s="3" t="s">
        <v>251</v>
      </c>
      <c r="D651" s="3">
        <v>2</v>
      </c>
      <c r="E651" s="3" t="s">
        <v>22</v>
      </c>
      <c r="F651" s="3" t="s">
        <v>17</v>
      </c>
      <c r="G651" s="40" t="s">
        <v>321</v>
      </c>
      <c r="H651" s="3" t="s">
        <v>21</v>
      </c>
      <c r="I651" s="4">
        <v>16</v>
      </c>
      <c r="J651" s="4">
        <v>16</v>
      </c>
      <c r="K651" s="7">
        <v>1000</v>
      </c>
      <c r="L651" s="7">
        <v>16000</v>
      </c>
      <c r="M651" s="7">
        <v>16000</v>
      </c>
      <c r="N651" s="6">
        <v>1</v>
      </c>
      <c r="O651" s="2"/>
      <c r="P651" s="2"/>
      <c r="Q651" s="2"/>
      <c r="R651" s="192"/>
    </row>
    <row r="652" spans="1:18" ht="26.4" hidden="1">
      <c r="A652" s="84" t="str">
        <f t="shared" si="10"/>
        <v>20</v>
      </c>
      <c r="B652" s="3" t="s">
        <v>1055</v>
      </c>
      <c r="C652" s="3" t="s">
        <v>323</v>
      </c>
      <c r="D652" s="3">
        <v>2</v>
      </c>
      <c r="E652" s="3" t="s">
        <v>22</v>
      </c>
      <c r="F652" s="3" t="s">
        <v>17</v>
      </c>
      <c r="G652" s="40" t="s">
        <v>324</v>
      </c>
      <c r="H652" s="3" t="s">
        <v>21</v>
      </c>
      <c r="I652" s="4">
        <v>24</v>
      </c>
      <c r="J652" s="4">
        <v>24</v>
      </c>
      <c r="K652" s="7">
        <v>1000</v>
      </c>
      <c r="L652" s="7">
        <v>24000</v>
      </c>
      <c r="M652" s="7">
        <v>24000</v>
      </c>
      <c r="N652" s="6">
        <v>1</v>
      </c>
      <c r="O652" s="2"/>
      <c r="P652" s="2"/>
      <c r="Q652" s="2"/>
      <c r="R652" s="192"/>
    </row>
    <row r="653" spans="1:18" ht="26.4" hidden="1">
      <c r="A653" s="84" t="str">
        <f t="shared" si="10"/>
        <v>20</v>
      </c>
      <c r="B653" s="3" t="s">
        <v>1056</v>
      </c>
      <c r="C653" s="3" t="s">
        <v>323</v>
      </c>
      <c r="D653" s="3">
        <v>2</v>
      </c>
      <c r="E653" s="3" t="s">
        <v>22</v>
      </c>
      <c r="F653" s="3" t="s">
        <v>17</v>
      </c>
      <c r="G653" s="40" t="s">
        <v>326</v>
      </c>
      <c r="H653" s="3" t="s">
        <v>21</v>
      </c>
      <c r="I653" s="4">
        <v>12</v>
      </c>
      <c r="J653" s="4">
        <v>12</v>
      </c>
      <c r="K653" s="7">
        <v>1000</v>
      </c>
      <c r="L653" s="7">
        <v>12000</v>
      </c>
      <c r="M653" s="7">
        <v>12000</v>
      </c>
      <c r="N653" s="6">
        <v>1</v>
      </c>
      <c r="O653" s="2"/>
      <c r="P653" s="2"/>
      <c r="Q653" s="2"/>
      <c r="R653" s="192"/>
    </row>
    <row r="654" spans="1:18" ht="26.4" hidden="1">
      <c r="A654" s="84" t="str">
        <f t="shared" si="10"/>
        <v>9</v>
      </c>
      <c r="B654" s="3" t="s">
        <v>1057</v>
      </c>
      <c r="C654" s="3" t="s">
        <v>240</v>
      </c>
      <c r="D654" s="3">
        <v>2</v>
      </c>
      <c r="E654" s="3" t="s">
        <v>22</v>
      </c>
      <c r="F654" s="3" t="s">
        <v>17</v>
      </c>
      <c r="G654" s="40" t="s">
        <v>328</v>
      </c>
      <c r="H654" s="3" t="s">
        <v>21</v>
      </c>
      <c r="I654" s="4">
        <v>16</v>
      </c>
      <c r="J654" s="4">
        <v>16</v>
      </c>
      <c r="K654" s="4">
        <v>999.9</v>
      </c>
      <c r="L654" s="7">
        <v>15984</v>
      </c>
      <c r="M654" s="7">
        <v>15998.4</v>
      </c>
      <c r="N654" s="6">
        <v>1</v>
      </c>
      <c r="O654" s="2"/>
      <c r="P654" s="2"/>
      <c r="Q654" s="2"/>
      <c r="R654" s="192"/>
    </row>
    <row r="655" spans="1:18" ht="26.4" hidden="1">
      <c r="A655" s="84" t="str">
        <f t="shared" si="10"/>
        <v>8</v>
      </c>
      <c r="B655" s="3" t="s">
        <v>1058</v>
      </c>
      <c r="C655" s="3" t="s">
        <v>261</v>
      </c>
      <c r="D655" s="3">
        <v>2</v>
      </c>
      <c r="E655" s="3" t="s">
        <v>22</v>
      </c>
      <c r="F655" s="3" t="s">
        <v>17</v>
      </c>
      <c r="G655" s="40" t="s">
        <v>330</v>
      </c>
      <c r="H655" s="3" t="s">
        <v>21</v>
      </c>
      <c r="I655" s="4">
        <v>14</v>
      </c>
      <c r="J655" s="4">
        <v>14</v>
      </c>
      <c r="K655" s="7">
        <v>1000</v>
      </c>
      <c r="L655" s="7">
        <v>14000</v>
      </c>
      <c r="M655" s="7">
        <v>14000</v>
      </c>
      <c r="N655" s="6">
        <v>1</v>
      </c>
      <c r="O655" s="2"/>
      <c r="P655" s="2"/>
      <c r="Q655" s="2"/>
      <c r="R655" s="192"/>
    </row>
    <row r="656" spans="1:18" ht="26.4" hidden="1">
      <c r="A656" s="84" t="str">
        <f t="shared" si="10"/>
        <v>8</v>
      </c>
      <c r="B656" s="3" t="s">
        <v>1059</v>
      </c>
      <c r="C656" s="3" t="s">
        <v>261</v>
      </c>
      <c r="D656" s="3">
        <v>2</v>
      </c>
      <c r="E656" s="3" t="s">
        <v>22</v>
      </c>
      <c r="F656" s="3" t="s">
        <v>17</v>
      </c>
      <c r="G656" s="40" t="s">
        <v>332</v>
      </c>
      <c r="H656" s="3" t="s">
        <v>21</v>
      </c>
      <c r="I656" s="4">
        <v>25</v>
      </c>
      <c r="J656" s="4">
        <v>25</v>
      </c>
      <c r="K656" s="7">
        <v>1000</v>
      </c>
      <c r="L656" s="7">
        <v>25000</v>
      </c>
      <c r="M656" s="7">
        <v>25000</v>
      </c>
      <c r="N656" s="6">
        <v>1</v>
      </c>
      <c r="O656" s="2"/>
      <c r="P656" s="2"/>
      <c r="Q656" s="2"/>
      <c r="R656" s="192"/>
    </row>
    <row r="657" spans="1:18" ht="26.4" hidden="1">
      <c r="A657" s="84" t="str">
        <f t="shared" si="10"/>
        <v>4</v>
      </c>
      <c r="B657" s="3" t="s">
        <v>1060</v>
      </c>
      <c r="C657" s="3" t="s">
        <v>237</v>
      </c>
      <c r="D657" s="3">
        <v>2</v>
      </c>
      <c r="E657" s="3" t="s">
        <v>22</v>
      </c>
      <c r="F657" s="3" t="s">
        <v>17</v>
      </c>
      <c r="G657" s="40" t="s">
        <v>334</v>
      </c>
      <c r="H657" s="3" t="s">
        <v>21</v>
      </c>
      <c r="I657" s="4">
        <v>25</v>
      </c>
      <c r="J657" s="4">
        <v>25</v>
      </c>
      <c r="K657" s="7">
        <v>1000</v>
      </c>
      <c r="L657" s="7">
        <v>25000</v>
      </c>
      <c r="M657" s="7">
        <v>25000</v>
      </c>
      <c r="N657" s="6">
        <v>1</v>
      </c>
      <c r="O657" s="2"/>
      <c r="P657" s="2"/>
      <c r="Q657" s="2"/>
      <c r="R657" s="192"/>
    </row>
    <row r="658" spans="1:18" ht="26.4" hidden="1">
      <c r="A658" s="84" t="str">
        <f t="shared" si="10"/>
        <v>4</v>
      </c>
      <c r="B658" s="3" t="s">
        <v>1061</v>
      </c>
      <c r="C658" s="3" t="s">
        <v>237</v>
      </c>
      <c r="D658" s="3">
        <v>2</v>
      </c>
      <c r="E658" s="3" t="s">
        <v>22</v>
      </c>
      <c r="F658" s="3" t="s">
        <v>17</v>
      </c>
      <c r="G658" s="40" t="s">
        <v>336</v>
      </c>
      <c r="H658" s="3" t="s">
        <v>21</v>
      </c>
      <c r="I658" s="4">
        <v>15</v>
      </c>
      <c r="J658" s="4">
        <v>15</v>
      </c>
      <c r="K658" s="7">
        <v>1000</v>
      </c>
      <c r="L658" s="7">
        <v>15000</v>
      </c>
      <c r="M658" s="7">
        <v>15000</v>
      </c>
      <c r="N658" s="6">
        <v>1</v>
      </c>
      <c r="O658" s="2"/>
      <c r="P658" s="2"/>
      <c r="Q658" s="2"/>
      <c r="R658" s="192"/>
    </row>
    <row r="659" spans="1:18" ht="26.4" hidden="1">
      <c r="A659" s="84" t="str">
        <f t="shared" si="10"/>
        <v>13</v>
      </c>
      <c r="B659" s="3" t="s">
        <v>1062</v>
      </c>
      <c r="C659" s="3" t="s">
        <v>248</v>
      </c>
      <c r="D659" s="3">
        <v>2</v>
      </c>
      <c r="E659" s="3" t="s">
        <v>22</v>
      </c>
      <c r="F659" s="3" t="s">
        <v>17</v>
      </c>
      <c r="G659" s="40" t="s">
        <v>338</v>
      </c>
      <c r="H659" s="3" t="s">
        <v>21</v>
      </c>
      <c r="I659" s="4">
        <v>18</v>
      </c>
      <c r="J659" s="4">
        <v>18</v>
      </c>
      <c r="K659" s="7">
        <v>1000</v>
      </c>
      <c r="L659" s="7">
        <v>18000</v>
      </c>
      <c r="M659" s="7">
        <v>18000</v>
      </c>
      <c r="N659" s="6">
        <v>1</v>
      </c>
      <c r="O659" s="2"/>
      <c r="P659" s="2"/>
      <c r="Q659" s="2"/>
      <c r="R659" s="192"/>
    </row>
    <row r="660" spans="1:18" ht="26.4" hidden="1">
      <c r="A660" s="84" t="str">
        <f t="shared" si="10"/>
        <v>1</v>
      </c>
      <c r="B660" s="3" t="s">
        <v>1063</v>
      </c>
      <c r="C660" s="3" t="s">
        <v>272</v>
      </c>
      <c r="D660" s="3">
        <v>2</v>
      </c>
      <c r="E660" s="3" t="s">
        <v>22</v>
      </c>
      <c r="F660" s="3" t="s">
        <v>17</v>
      </c>
      <c r="G660" s="40" t="s">
        <v>340</v>
      </c>
      <c r="H660" s="3" t="s">
        <v>21</v>
      </c>
      <c r="I660" s="4">
        <v>16</v>
      </c>
      <c r="J660" s="4">
        <v>16</v>
      </c>
      <c r="K660" s="7">
        <v>1000</v>
      </c>
      <c r="L660" s="7">
        <v>16000</v>
      </c>
      <c r="M660" s="7">
        <v>16000</v>
      </c>
      <c r="N660" s="6">
        <v>1</v>
      </c>
      <c r="O660" s="2"/>
      <c r="P660" s="2"/>
      <c r="Q660" s="2"/>
      <c r="R660" s="192"/>
    </row>
    <row r="661" spans="1:18" ht="26.4" hidden="1">
      <c r="A661" s="84" t="str">
        <f t="shared" si="10"/>
        <v>21</v>
      </c>
      <c r="B661" s="3" t="s">
        <v>1064</v>
      </c>
      <c r="C661" s="3" t="s">
        <v>290</v>
      </c>
      <c r="D661" s="3">
        <v>2</v>
      </c>
      <c r="E661" s="3" t="s">
        <v>22</v>
      </c>
      <c r="F661" s="3" t="s">
        <v>17</v>
      </c>
      <c r="G661" s="40" t="s">
        <v>342</v>
      </c>
      <c r="H661" s="3" t="s">
        <v>21</v>
      </c>
      <c r="I661" s="4">
        <v>21</v>
      </c>
      <c r="J661" s="4">
        <v>21</v>
      </c>
      <c r="K661" s="4">
        <v>950</v>
      </c>
      <c r="L661" s="7">
        <v>19950</v>
      </c>
      <c r="M661" s="7">
        <v>19950</v>
      </c>
      <c r="N661" s="6">
        <v>1</v>
      </c>
      <c r="O661" s="2"/>
      <c r="P661" s="2"/>
      <c r="Q661" s="2"/>
      <c r="R661" s="192"/>
    </row>
    <row r="662" spans="1:18" ht="26.4" hidden="1">
      <c r="A662" s="84" t="str">
        <f t="shared" si="10"/>
        <v>21</v>
      </c>
      <c r="B662" s="3" t="s">
        <v>1065</v>
      </c>
      <c r="C662" s="3" t="s">
        <v>290</v>
      </c>
      <c r="D662" s="3">
        <v>2</v>
      </c>
      <c r="E662" s="3" t="s">
        <v>22</v>
      </c>
      <c r="F662" s="3" t="s">
        <v>17</v>
      </c>
      <c r="G662" s="40" t="s">
        <v>2845</v>
      </c>
      <c r="H662" s="3" t="s">
        <v>21</v>
      </c>
      <c r="I662" s="4">
        <v>25</v>
      </c>
      <c r="J662" s="4">
        <v>25</v>
      </c>
      <c r="K662" s="7">
        <v>1000</v>
      </c>
      <c r="L662" s="7">
        <v>25000</v>
      </c>
      <c r="M662" s="7">
        <v>25000</v>
      </c>
      <c r="N662" s="6">
        <v>1</v>
      </c>
      <c r="O662" s="2"/>
      <c r="P662" s="2"/>
      <c r="Q662" s="2"/>
      <c r="R662" s="192"/>
    </row>
    <row r="663" spans="1:18" ht="39.6" hidden="1">
      <c r="A663" s="84" t="str">
        <f t="shared" si="10"/>
        <v>6</v>
      </c>
      <c r="B663" s="3" t="s">
        <v>1066</v>
      </c>
      <c r="C663" s="3" t="s">
        <v>301</v>
      </c>
      <c r="D663" s="3">
        <v>2</v>
      </c>
      <c r="E663" s="3" t="s">
        <v>22</v>
      </c>
      <c r="F663" s="3" t="s">
        <v>17</v>
      </c>
      <c r="G663" s="40" t="s">
        <v>345</v>
      </c>
      <c r="H663" s="3" t="s">
        <v>21</v>
      </c>
      <c r="I663" s="4">
        <v>23</v>
      </c>
      <c r="J663" s="4">
        <v>23</v>
      </c>
      <c r="K663" s="7">
        <v>1000</v>
      </c>
      <c r="L663" s="7">
        <v>23000</v>
      </c>
      <c r="M663" s="7">
        <v>23000</v>
      </c>
      <c r="N663" s="6">
        <v>1</v>
      </c>
      <c r="O663" s="2"/>
      <c r="P663" s="2"/>
      <c r="Q663" s="2"/>
      <c r="R663" s="192"/>
    </row>
    <row r="664" spans="1:18" ht="39.6" hidden="1">
      <c r="A664" s="84" t="str">
        <f t="shared" si="10"/>
        <v>6</v>
      </c>
      <c r="B664" s="3" t="s">
        <v>1067</v>
      </c>
      <c r="C664" s="3" t="s">
        <v>301</v>
      </c>
      <c r="D664" s="3">
        <v>2</v>
      </c>
      <c r="E664" s="3" t="s">
        <v>22</v>
      </c>
      <c r="F664" s="3" t="s">
        <v>17</v>
      </c>
      <c r="G664" s="40" t="s">
        <v>347</v>
      </c>
      <c r="H664" s="3" t="s">
        <v>21</v>
      </c>
      <c r="I664" s="4">
        <v>14</v>
      </c>
      <c r="J664" s="4">
        <v>14</v>
      </c>
      <c r="K664" s="7">
        <v>1000</v>
      </c>
      <c r="L664" s="7">
        <v>14000</v>
      </c>
      <c r="M664" s="7">
        <v>14000</v>
      </c>
      <c r="N664" s="6">
        <v>1</v>
      </c>
      <c r="O664" s="2"/>
      <c r="P664" s="2"/>
      <c r="Q664" s="2"/>
      <c r="R664" s="192"/>
    </row>
    <row r="665" spans="1:18" ht="39.6" hidden="1">
      <c r="A665" s="84" t="str">
        <f t="shared" si="10"/>
        <v>14</v>
      </c>
      <c r="B665" s="3" t="s">
        <v>1068</v>
      </c>
      <c r="C665" s="3" t="s">
        <v>267</v>
      </c>
      <c r="D665" s="3">
        <v>2</v>
      </c>
      <c r="E665" s="3" t="s">
        <v>22</v>
      </c>
      <c r="F665" s="3" t="s">
        <v>17</v>
      </c>
      <c r="G665" s="40" t="s">
        <v>349</v>
      </c>
      <c r="H665" s="3" t="s">
        <v>21</v>
      </c>
      <c r="I665" s="4">
        <v>17</v>
      </c>
      <c r="J665" s="4">
        <v>17</v>
      </c>
      <c r="K665" s="7">
        <v>1000</v>
      </c>
      <c r="L665" s="7">
        <v>17000</v>
      </c>
      <c r="M665" s="7">
        <v>17000</v>
      </c>
      <c r="N665" s="6">
        <v>1</v>
      </c>
      <c r="O665" s="2"/>
      <c r="P665" s="2"/>
      <c r="Q665" s="2"/>
      <c r="R665" s="192"/>
    </row>
    <row r="666" spans="1:18" ht="26.4" hidden="1">
      <c r="A666" s="84" t="str">
        <f t="shared" si="10"/>
        <v>11</v>
      </c>
      <c r="B666" s="3" t="s">
        <v>1069</v>
      </c>
      <c r="C666" s="3" t="s">
        <v>228</v>
      </c>
      <c r="D666" s="3">
        <v>2</v>
      </c>
      <c r="E666" s="3" t="s">
        <v>22</v>
      </c>
      <c r="F666" s="3" t="s">
        <v>17</v>
      </c>
      <c r="G666" s="40" t="s">
        <v>351</v>
      </c>
      <c r="H666" s="3" t="s">
        <v>21</v>
      </c>
      <c r="I666" s="4">
        <v>14</v>
      </c>
      <c r="J666" s="4">
        <v>14</v>
      </c>
      <c r="K666" s="7">
        <v>1000</v>
      </c>
      <c r="L666" s="7">
        <v>14000</v>
      </c>
      <c r="M666" s="7">
        <v>14000</v>
      </c>
      <c r="N666" s="6">
        <v>1</v>
      </c>
      <c r="O666" s="2"/>
      <c r="P666" s="2"/>
      <c r="Q666" s="2"/>
      <c r="R666" s="192"/>
    </row>
    <row r="667" spans="1:18" ht="26.4" hidden="1">
      <c r="A667" s="84" t="str">
        <f t="shared" si="10"/>
        <v>11</v>
      </c>
      <c r="B667" s="3" t="s">
        <v>1070</v>
      </c>
      <c r="C667" s="3" t="s">
        <v>228</v>
      </c>
      <c r="D667" s="3">
        <v>2</v>
      </c>
      <c r="E667" s="3" t="s">
        <v>22</v>
      </c>
      <c r="F667" s="3" t="s">
        <v>17</v>
      </c>
      <c r="G667" s="40" t="s">
        <v>353</v>
      </c>
      <c r="H667" s="3" t="s">
        <v>21</v>
      </c>
      <c r="I667" s="4">
        <v>27</v>
      </c>
      <c r="J667" s="4">
        <v>27</v>
      </c>
      <c r="K667" s="7">
        <v>1000</v>
      </c>
      <c r="L667" s="7">
        <v>27000</v>
      </c>
      <c r="M667" s="7">
        <v>27000</v>
      </c>
      <c r="N667" s="6">
        <v>1</v>
      </c>
      <c r="O667" s="2"/>
      <c r="P667" s="2"/>
      <c r="Q667" s="2"/>
      <c r="R667" s="192"/>
    </row>
    <row r="668" spans="1:18" ht="26.4" hidden="1">
      <c r="A668" s="84" t="str">
        <f t="shared" si="10"/>
        <v>22</v>
      </c>
      <c r="B668" s="3" t="s">
        <v>1071</v>
      </c>
      <c r="C668" s="3" t="s">
        <v>259</v>
      </c>
      <c r="D668" s="3">
        <v>2</v>
      </c>
      <c r="E668" s="3" t="s">
        <v>22</v>
      </c>
      <c r="F668" s="3" t="s">
        <v>17</v>
      </c>
      <c r="G668" s="40" t="s">
        <v>2846</v>
      </c>
      <c r="H668" s="3" t="s">
        <v>21</v>
      </c>
      <c r="I668" s="4">
        <v>17</v>
      </c>
      <c r="J668" s="4">
        <v>17</v>
      </c>
      <c r="K668" s="7">
        <v>1000</v>
      </c>
      <c r="L668" s="7">
        <v>17000</v>
      </c>
      <c r="M668" s="7">
        <v>17000</v>
      </c>
      <c r="N668" s="6">
        <v>1</v>
      </c>
      <c r="O668" s="2"/>
      <c r="P668" s="2"/>
      <c r="Q668" s="2"/>
      <c r="R668" s="192"/>
    </row>
    <row r="669" spans="1:18" ht="26.4" hidden="1">
      <c r="A669" s="84" t="str">
        <f t="shared" si="10"/>
        <v>22</v>
      </c>
      <c r="B669" s="3" t="s">
        <v>1072</v>
      </c>
      <c r="C669" s="3" t="s">
        <v>259</v>
      </c>
      <c r="D669" s="3">
        <v>2</v>
      </c>
      <c r="E669" s="3" t="s">
        <v>22</v>
      </c>
      <c r="F669" s="3" t="s">
        <v>17</v>
      </c>
      <c r="G669" s="40" t="s">
        <v>2847</v>
      </c>
      <c r="H669" s="3" t="s">
        <v>21</v>
      </c>
      <c r="I669" s="4">
        <v>25</v>
      </c>
      <c r="J669" s="4">
        <v>25</v>
      </c>
      <c r="K669" s="7">
        <v>1000</v>
      </c>
      <c r="L669" s="7">
        <v>25000</v>
      </c>
      <c r="M669" s="7">
        <v>25000</v>
      </c>
      <c r="N669" s="6">
        <v>1</v>
      </c>
      <c r="O669" s="2"/>
      <c r="P669" s="2"/>
      <c r="Q669" s="2"/>
      <c r="R669" s="192"/>
    </row>
    <row r="670" spans="1:18" ht="26.4" hidden="1">
      <c r="A670" s="84" t="str">
        <f t="shared" si="10"/>
        <v>22</v>
      </c>
      <c r="B670" s="3" t="s">
        <v>1073</v>
      </c>
      <c r="C670" s="3" t="s">
        <v>259</v>
      </c>
      <c r="D670" s="3">
        <v>2</v>
      </c>
      <c r="E670" s="3" t="s">
        <v>22</v>
      </c>
      <c r="F670" s="3" t="s">
        <v>17</v>
      </c>
      <c r="G670" s="40" t="s">
        <v>2848</v>
      </c>
      <c r="H670" s="3" t="s">
        <v>21</v>
      </c>
      <c r="I670" s="4">
        <v>25</v>
      </c>
      <c r="J670" s="4">
        <v>25</v>
      </c>
      <c r="K670" s="7">
        <v>1000</v>
      </c>
      <c r="L670" s="7">
        <v>25000</v>
      </c>
      <c r="M670" s="7">
        <v>25000</v>
      </c>
      <c r="N670" s="6">
        <v>1</v>
      </c>
      <c r="O670" s="2"/>
      <c r="P670" s="2"/>
      <c r="Q670" s="2"/>
      <c r="R670" s="192"/>
    </row>
    <row r="671" spans="1:18" ht="26.4" hidden="1">
      <c r="A671" s="84" t="str">
        <f t="shared" si="10"/>
        <v>12</v>
      </c>
      <c r="B671" s="3" t="s">
        <v>1074</v>
      </c>
      <c r="C671" s="3" t="s">
        <v>279</v>
      </c>
      <c r="D671" s="3">
        <v>2</v>
      </c>
      <c r="E671" s="3" t="s">
        <v>22</v>
      </c>
      <c r="F671" s="3" t="s">
        <v>17</v>
      </c>
      <c r="G671" s="40" t="s">
        <v>358</v>
      </c>
      <c r="H671" s="3" t="s">
        <v>21</v>
      </c>
      <c r="I671" s="4">
        <v>17</v>
      </c>
      <c r="J671" s="4">
        <v>17</v>
      </c>
      <c r="K671" s="7">
        <v>1000</v>
      </c>
      <c r="L671" s="7">
        <v>17000</v>
      </c>
      <c r="M671" s="7">
        <v>17000</v>
      </c>
      <c r="N671" s="6">
        <v>1</v>
      </c>
      <c r="O671" s="2"/>
      <c r="P671" s="2"/>
      <c r="Q671" s="2"/>
      <c r="R671" s="192"/>
    </row>
    <row r="672" spans="1:18" ht="26.4" hidden="1">
      <c r="A672" s="84" t="str">
        <f t="shared" si="10"/>
        <v>5</v>
      </c>
      <c r="B672" s="3" t="s">
        <v>1075</v>
      </c>
      <c r="C672" s="3" t="s">
        <v>264</v>
      </c>
      <c r="D672" s="3">
        <v>2</v>
      </c>
      <c r="E672" s="3" t="s">
        <v>22</v>
      </c>
      <c r="F672" s="3" t="s">
        <v>17</v>
      </c>
      <c r="G672" s="40" t="s">
        <v>360</v>
      </c>
      <c r="H672" s="3" t="s">
        <v>21</v>
      </c>
      <c r="I672" s="4">
        <v>19</v>
      </c>
      <c r="J672" s="4">
        <v>19</v>
      </c>
      <c r="K672" s="7">
        <v>1000</v>
      </c>
      <c r="L672" s="7">
        <v>19000</v>
      </c>
      <c r="M672" s="7">
        <v>19000</v>
      </c>
      <c r="N672" s="6">
        <v>1</v>
      </c>
      <c r="O672" s="2"/>
      <c r="P672" s="2"/>
      <c r="Q672" s="2"/>
      <c r="R672" s="192"/>
    </row>
    <row r="673" spans="1:18" ht="26.4" hidden="1">
      <c r="A673" s="84" t="str">
        <f t="shared" si="10"/>
        <v>5</v>
      </c>
      <c r="B673" s="3" t="s">
        <v>1076</v>
      </c>
      <c r="C673" s="3" t="s">
        <v>264</v>
      </c>
      <c r="D673" s="3">
        <v>2</v>
      </c>
      <c r="E673" s="3" t="s">
        <v>22</v>
      </c>
      <c r="F673" s="3" t="s">
        <v>17</v>
      </c>
      <c r="G673" s="40" t="s">
        <v>362</v>
      </c>
      <c r="H673" s="3" t="s">
        <v>21</v>
      </c>
      <c r="I673" s="4">
        <v>11</v>
      </c>
      <c r="J673" s="4">
        <v>11</v>
      </c>
      <c r="K673" s="7">
        <v>1000</v>
      </c>
      <c r="L673" s="7">
        <v>11000</v>
      </c>
      <c r="M673" s="7">
        <v>11000</v>
      </c>
      <c r="N673" s="6">
        <v>1</v>
      </c>
      <c r="O673" s="2"/>
      <c r="P673" s="2"/>
      <c r="Q673" s="2"/>
      <c r="R673" s="192"/>
    </row>
    <row r="674" spans="1:18" ht="26.4" hidden="1">
      <c r="A674" s="84" t="str">
        <f t="shared" si="10"/>
        <v>7</v>
      </c>
      <c r="B674" s="3" t="s">
        <v>1077</v>
      </c>
      <c r="C674" s="3" t="s">
        <v>293</v>
      </c>
      <c r="D674" s="3">
        <v>2</v>
      </c>
      <c r="E674" s="3" t="s">
        <v>22</v>
      </c>
      <c r="F674" s="3" t="s">
        <v>17</v>
      </c>
      <c r="G674" s="40" t="s">
        <v>364</v>
      </c>
      <c r="H674" s="3" t="s">
        <v>21</v>
      </c>
      <c r="I674" s="4">
        <v>19</v>
      </c>
      <c r="J674" s="4">
        <v>19</v>
      </c>
      <c r="K674" s="4">
        <v>999.99</v>
      </c>
      <c r="L674" s="7">
        <v>18981</v>
      </c>
      <c r="M674" s="7">
        <v>18999.810000000001</v>
      </c>
      <c r="N674" s="6">
        <v>1</v>
      </c>
      <c r="O674" s="2"/>
      <c r="P674" s="2"/>
      <c r="Q674" s="2"/>
      <c r="R674" s="192"/>
    </row>
    <row r="675" spans="1:18" ht="26.4" hidden="1">
      <c r="A675" s="84" t="str">
        <f t="shared" si="10"/>
        <v>2</v>
      </c>
      <c r="B675" s="3" t="s">
        <v>1078</v>
      </c>
      <c r="C675" s="3" t="s">
        <v>285</v>
      </c>
      <c r="D675" s="3">
        <v>2</v>
      </c>
      <c r="E675" s="3" t="s">
        <v>22</v>
      </c>
      <c r="F675" s="3" t="s">
        <v>17</v>
      </c>
      <c r="G675" s="40" t="s">
        <v>366</v>
      </c>
      <c r="H675" s="3" t="s">
        <v>21</v>
      </c>
      <c r="I675" s="4">
        <v>12</v>
      </c>
      <c r="J675" s="4">
        <v>12</v>
      </c>
      <c r="K675" s="7">
        <v>1000</v>
      </c>
      <c r="L675" s="7">
        <v>12000</v>
      </c>
      <c r="M675" s="7">
        <v>12000</v>
      </c>
      <c r="N675" s="6">
        <v>1</v>
      </c>
      <c r="O675" s="2"/>
      <c r="P675" s="2"/>
      <c r="Q675" s="2"/>
      <c r="R675" s="192"/>
    </row>
    <row r="676" spans="1:18" ht="26.4" hidden="1">
      <c r="A676" s="84" t="str">
        <f t="shared" si="10"/>
        <v>2</v>
      </c>
      <c r="B676" s="3" t="s">
        <v>1079</v>
      </c>
      <c r="C676" s="3" t="s">
        <v>285</v>
      </c>
      <c r="D676" s="3">
        <v>2</v>
      </c>
      <c r="E676" s="3" t="s">
        <v>22</v>
      </c>
      <c r="F676" s="3" t="s">
        <v>17</v>
      </c>
      <c r="G676" s="40" t="s">
        <v>368</v>
      </c>
      <c r="H676" s="3" t="s">
        <v>21</v>
      </c>
      <c r="I676" s="4">
        <v>24</v>
      </c>
      <c r="J676" s="4">
        <v>24</v>
      </c>
      <c r="K676" s="7">
        <v>1000</v>
      </c>
      <c r="L676" s="7">
        <v>24000</v>
      </c>
      <c r="M676" s="7">
        <v>24000</v>
      </c>
      <c r="N676" s="6">
        <v>1</v>
      </c>
      <c r="O676" s="2"/>
      <c r="P676" s="2"/>
      <c r="Q676" s="2"/>
      <c r="R676" s="192"/>
    </row>
    <row r="677" spans="1:18" ht="26.4" hidden="1">
      <c r="A677" s="84" t="str">
        <f t="shared" si="10"/>
        <v>10</v>
      </c>
      <c r="B677" s="3" t="s">
        <v>1080</v>
      </c>
      <c r="C677" s="3" t="s">
        <v>298</v>
      </c>
      <c r="D677" s="3">
        <v>2</v>
      </c>
      <c r="E677" s="3" t="s">
        <v>22</v>
      </c>
      <c r="F677" s="3" t="s">
        <v>17</v>
      </c>
      <c r="G677" s="40" t="s">
        <v>370</v>
      </c>
      <c r="H677" s="3" t="s">
        <v>21</v>
      </c>
      <c r="I677" s="4">
        <v>16</v>
      </c>
      <c r="J677" s="4">
        <v>16</v>
      </c>
      <c r="K677" s="7">
        <v>1000</v>
      </c>
      <c r="L677" s="7">
        <v>16000</v>
      </c>
      <c r="M677" s="7">
        <v>16000</v>
      </c>
      <c r="N677" s="6">
        <v>1</v>
      </c>
      <c r="O677" s="2"/>
      <c r="P677" s="2"/>
      <c r="Q677" s="2"/>
      <c r="R677" s="192"/>
    </row>
    <row r="678" spans="1:18" ht="26.4" hidden="1">
      <c r="A678" s="84" t="str">
        <f t="shared" si="10"/>
        <v>19</v>
      </c>
      <c r="B678" s="3" t="s">
        <v>1081</v>
      </c>
      <c r="C678" s="3" t="s">
        <v>282</v>
      </c>
      <c r="D678" s="3">
        <v>2</v>
      </c>
      <c r="E678" s="3" t="s">
        <v>22</v>
      </c>
      <c r="F678" s="3" t="s">
        <v>17</v>
      </c>
      <c r="G678" s="40" t="s">
        <v>372</v>
      </c>
      <c r="H678" s="3" t="s">
        <v>21</v>
      </c>
      <c r="I678" s="4">
        <v>16</v>
      </c>
      <c r="J678" s="4">
        <v>16</v>
      </c>
      <c r="K678" s="7">
        <v>1000</v>
      </c>
      <c r="L678" s="7">
        <v>16000</v>
      </c>
      <c r="M678" s="7">
        <v>16000</v>
      </c>
      <c r="N678" s="6">
        <v>1</v>
      </c>
      <c r="O678" s="2"/>
      <c r="P678" s="2"/>
      <c r="Q678" s="2"/>
      <c r="R678" s="192"/>
    </row>
    <row r="679" spans="1:18" ht="26.4" hidden="1">
      <c r="A679" s="84" t="str">
        <f t="shared" si="10"/>
        <v>19</v>
      </c>
      <c r="B679" s="3" t="s">
        <v>1082</v>
      </c>
      <c r="C679" s="3" t="s">
        <v>282</v>
      </c>
      <c r="D679" s="3">
        <v>2</v>
      </c>
      <c r="E679" s="3" t="s">
        <v>22</v>
      </c>
      <c r="F679" s="3" t="s">
        <v>17</v>
      </c>
      <c r="G679" s="40" t="s">
        <v>374</v>
      </c>
      <c r="H679" s="3" t="s">
        <v>21</v>
      </c>
      <c r="I679" s="4">
        <v>21</v>
      </c>
      <c r="J679" s="4">
        <v>21</v>
      </c>
      <c r="K679" s="7">
        <v>1000</v>
      </c>
      <c r="L679" s="7">
        <v>21000</v>
      </c>
      <c r="M679" s="7">
        <v>21000</v>
      </c>
      <c r="N679" s="6">
        <v>1</v>
      </c>
      <c r="O679" s="2"/>
      <c r="P679" s="2"/>
      <c r="Q679" s="2"/>
      <c r="R679" s="192"/>
    </row>
    <row r="680" spans="1:18" ht="26.4" hidden="1">
      <c r="A680" s="84" t="str">
        <f t="shared" si="10"/>
        <v>3</v>
      </c>
      <c r="B680" s="3" t="s">
        <v>1083</v>
      </c>
      <c r="C680" s="3" t="s">
        <v>245</v>
      </c>
      <c r="D680" s="3">
        <v>2</v>
      </c>
      <c r="E680" s="3" t="s">
        <v>22</v>
      </c>
      <c r="F680" s="3" t="s">
        <v>17</v>
      </c>
      <c r="G680" s="40" t="s">
        <v>376</v>
      </c>
      <c r="H680" s="3" t="s">
        <v>21</v>
      </c>
      <c r="I680" s="4">
        <v>12</v>
      </c>
      <c r="J680" s="4">
        <v>12</v>
      </c>
      <c r="K680" s="7">
        <v>1000</v>
      </c>
      <c r="L680" s="7">
        <v>12000</v>
      </c>
      <c r="M680" s="7">
        <v>12000</v>
      </c>
      <c r="N680" s="6">
        <v>1</v>
      </c>
      <c r="O680" s="2"/>
      <c r="P680" s="2"/>
      <c r="Q680" s="2"/>
      <c r="R680" s="192"/>
    </row>
    <row r="681" spans="1:18" ht="26.4" hidden="1">
      <c r="A681" s="84" t="str">
        <f t="shared" si="10"/>
        <v>3</v>
      </c>
      <c r="B681" s="3" t="s">
        <v>1084</v>
      </c>
      <c r="C681" s="3" t="s">
        <v>245</v>
      </c>
      <c r="D681" s="3">
        <v>2</v>
      </c>
      <c r="E681" s="3" t="s">
        <v>22</v>
      </c>
      <c r="F681" s="3" t="s">
        <v>17</v>
      </c>
      <c r="G681" s="40" t="s">
        <v>378</v>
      </c>
      <c r="H681" s="3" t="s">
        <v>21</v>
      </c>
      <c r="I681" s="4">
        <v>24</v>
      </c>
      <c r="J681" s="4">
        <v>24</v>
      </c>
      <c r="K681" s="7">
        <v>1000</v>
      </c>
      <c r="L681" s="7">
        <v>24000</v>
      </c>
      <c r="M681" s="7">
        <v>24000</v>
      </c>
      <c r="N681" s="6">
        <v>1</v>
      </c>
      <c r="O681" s="2"/>
      <c r="P681" s="2"/>
      <c r="Q681" s="2"/>
      <c r="R681" s="192"/>
    </row>
    <row r="682" spans="1:18" ht="26.4" hidden="1">
      <c r="A682" s="84" t="str">
        <f t="shared" si="10"/>
        <v>16</v>
      </c>
      <c r="B682" s="3" t="s">
        <v>1085</v>
      </c>
      <c r="C682" s="3" t="s">
        <v>231</v>
      </c>
      <c r="D682" s="3">
        <v>2</v>
      </c>
      <c r="E682" s="3" t="s">
        <v>23</v>
      </c>
      <c r="F682" s="3" t="s">
        <v>17</v>
      </c>
      <c r="G682" s="40" t="s">
        <v>392</v>
      </c>
      <c r="H682" s="3" t="s">
        <v>18</v>
      </c>
      <c r="I682" s="4">
        <v>32</v>
      </c>
      <c r="J682" s="4">
        <v>32</v>
      </c>
      <c r="K682" s="4">
        <v>400</v>
      </c>
      <c r="L682" s="7">
        <v>12800</v>
      </c>
      <c r="M682" s="7">
        <v>12800</v>
      </c>
      <c r="N682" s="6">
        <v>1</v>
      </c>
      <c r="O682" s="2"/>
      <c r="P682" s="2"/>
      <c r="Q682" s="2"/>
      <c r="R682" s="192"/>
    </row>
    <row r="683" spans="1:18" ht="39.6" hidden="1">
      <c r="A683" s="84" t="str">
        <f t="shared" si="10"/>
        <v>17</v>
      </c>
      <c r="B683" s="3" t="s">
        <v>1086</v>
      </c>
      <c r="C683" s="3" t="s">
        <v>306</v>
      </c>
      <c r="D683" s="3">
        <v>2</v>
      </c>
      <c r="E683" s="3" t="s">
        <v>23</v>
      </c>
      <c r="F683" s="3" t="s">
        <v>17</v>
      </c>
      <c r="G683" s="40" t="s">
        <v>384</v>
      </c>
      <c r="H683" s="3" t="s">
        <v>18</v>
      </c>
      <c r="I683" s="4">
        <v>34</v>
      </c>
      <c r="J683" s="4">
        <v>34</v>
      </c>
      <c r="K683" s="4">
        <v>400</v>
      </c>
      <c r="L683" s="7">
        <v>13600</v>
      </c>
      <c r="M683" s="7">
        <v>13600</v>
      </c>
      <c r="N683" s="6">
        <v>1</v>
      </c>
      <c r="O683" s="2"/>
      <c r="P683" s="2"/>
      <c r="Q683" s="2"/>
      <c r="R683" s="192"/>
    </row>
    <row r="684" spans="1:18" ht="26.4" hidden="1">
      <c r="A684" s="84" t="str">
        <f t="shared" si="10"/>
        <v>18</v>
      </c>
      <c r="B684" s="3" t="s">
        <v>1087</v>
      </c>
      <c r="C684" s="3" t="s">
        <v>234</v>
      </c>
      <c r="D684" s="3">
        <v>2</v>
      </c>
      <c r="E684" s="3" t="s">
        <v>23</v>
      </c>
      <c r="F684" s="3" t="s">
        <v>17</v>
      </c>
      <c r="G684" s="40" t="s">
        <v>410</v>
      </c>
      <c r="H684" s="3" t="s">
        <v>18</v>
      </c>
      <c r="I684" s="4">
        <v>39</v>
      </c>
      <c r="J684" s="4">
        <v>39</v>
      </c>
      <c r="K684" s="4">
        <v>394</v>
      </c>
      <c r="L684" s="7">
        <v>15366</v>
      </c>
      <c r="M684" s="7">
        <v>15366</v>
      </c>
      <c r="N684" s="6">
        <v>1</v>
      </c>
      <c r="O684" s="2"/>
      <c r="P684" s="2"/>
      <c r="Q684" s="2"/>
      <c r="R684" s="192"/>
    </row>
    <row r="685" spans="1:18" ht="39.6" hidden="1">
      <c r="A685" s="84" t="str">
        <f t="shared" si="10"/>
        <v>15</v>
      </c>
      <c r="B685" s="3" t="s">
        <v>1088</v>
      </c>
      <c r="C685" s="3" t="s">
        <v>256</v>
      </c>
      <c r="D685" s="3">
        <v>2</v>
      </c>
      <c r="E685" s="3" t="s">
        <v>23</v>
      </c>
      <c r="F685" s="3" t="s">
        <v>17</v>
      </c>
      <c r="G685" s="40" t="s">
        <v>430</v>
      </c>
      <c r="H685" s="3" t="s">
        <v>18</v>
      </c>
      <c r="I685" s="4">
        <v>30</v>
      </c>
      <c r="J685" s="4">
        <v>30</v>
      </c>
      <c r="K685" s="4">
        <v>400</v>
      </c>
      <c r="L685" s="7">
        <v>12000</v>
      </c>
      <c r="M685" s="7">
        <v>12000</v>
      </c>
      <c r="N685" s="6">
        <v>1</v>
      </c>
      <c r="O685" s="2"/>
      <c r="P685" s="2"/>
      <c r="Q685" s="2"/>
      <c r="R685" s="192"/>
    </row>
    <row r="686" spans="1:18" ht="39.6" hidden="1">
      <c r="A686" s="84" t="str">
        <f t="shared" si="10"/>
        <v>15</v>
      </c>
      <c r="B686" s="3" t="s">
        <v>1089</v>
      </c>
      <c r="C686" s="3" t="s">
        <v>256</v>
      </c>
      <c r="D686" s="3">
        <v>2</v>
      </c>
      <c r="E686" s="3" t="s">
        <v>23</v>
      </c>
      <c r="F686" s="3" t="s">
        <v>17</v>
      </c>
      <c r="G686" s="40" t="s">
        <v>432</v>
      </c>
      <c r="H686" s="3" t="s">
        <v>18</v>
      </c>
      <c r="I686" s="4">
        <v>30</v>
      </c>
      <c r="J686" s="4">
        <v>30</v>
      </c>
      <c r="K686" s="4">
        <v>400</v>
      </c>
      <c r="L686" s="7">
        <v>12000</v>
      </c>
      <c r="M686" s="7">
        <v>12000</v>
      </c>
      <c r="N686" s="6">
        <v>1</v>
      </c>
      <c r="O686" s="2"/>
      <c r="P686" s="2"/>
      <c r="Q686" s="2"/>
      <c r="R686" s="192"/>
    </row>
    <row r="687" spans="1:18" ht="39.6" hidden="1">
      <c r="A687" s="84" t="str">
        <f t="shared" si="10"/>
        <v>23</v>
      </c>
      <c r="B687" s="3" t="s">
        <v>1090</v>
      </c>
      <c r="C687" s="3" t="s">
        <v>251</v>
      </c>
      <c r="D687" s="3">
        <v>2</v>
      </c>
      <c r="E687" s="3" t="s">
        <v>23</v>
      </c>
      <c r="F687" s="3" t="s">
        <v>17</v>
      </c>
      <c r="G687" s="40" t="s">
        <v>412</v>
      </c>
      <c r="H687" s="3" t="s">
        <v>18</v>
      </c>
      <c r="I687" s="4">
        <v>34</v>
      </c>
      <c r="J687" s="4">
        <v>34</v>
      </c>
      <c r="K687" s="4">
        <v>400</v>
      </c>
      <c r="L687" s="7">
        <v>13600</v>
      </c>
      <c r="M687" s="7">
        <v>13600</v>
      </c>
      <c r="N687" s="6">
        <v>1</v>
      </c>
      <c r="O687" s="2"/>
      <c r="P687" s="2"/>
      <c r="Q687" s="2"/>
      <c r="R687" s="192"/>
    </row>
    <row r="688" spans="1:18" ht="26.4" hidden="1">
      <c r="A688" s="84" t="str">
        <f t="shared" si="10"/>
        <v>20</v>
      </c>
      <c r="B688" s="3" t="s">
        <v>1091</v>
      </c>
      <c r="C688" s="3" t="s">
        <v>323</v>
      </c>
      <c r="D688" s="3">
        <v>2</v>
      </c>
      <c r="E688" s="3" t="s">
        <v>23</v>
      </c>
      <c r="F688" s="3" t="s">
        <v>17</v>
      </c>
      <c r="G688" s="40" t="s">
        <v>382</v>
      </c>
      <c r="H688" s="3" t="s">
        <v>18</v>
      </c>
      <c r="I688" s="4">
        <v>38</v>
      </c>
      <c r="J688" s="4">
        <v>38</v>
      </c>
      <c r="K688" s="4">
        <v>400</v>
      </c>
      <c r="L688" s="7">
        <v>15200</v>
      </c>
      <c r="M688" s="7">
        <v>15200</v>
      </c>
      <c r="N688" s="6">
        <v>1</v>
      </c>
      <c r="O688" s="2"/>
      <c r="P688" s="2"/>
      <c r="Q688" s="2"/>
      <c r="R688" s="192"/>
    </row>
    <row r="689" spans="1:18" ht="26.4" hidden="1">
      <c r="A689" s="84" t="str">
        <f t="shared" si="10"/>
        <v>9</v>
      </c>
      <c r="B689" s="3" t="s">
        <v>1092</v>
      </c>
      <c r="C689" s="3" t="s">
        <v>240</v>
      </c>
      <c r="D689" s="3">
        <v>2</v>
      </c>
      <c r="E689" s="3" t="s">
        <v>23</v>
      </c>
      <c r="F689" s="3" t="s">
        <v>17</v>
      </c>
      <c r="G689" s="40" t="s">
        <v>380</v>
      </c>
      <c r="H689" s="3" t="s">
        <v>18</v>
      </c>
      <c r="I689" s="4">
        <v>34</v>
      </c>
      <c r="J689" s="4">
        <v>34</v>
      </c>
      <c r="K689" s="4">
        <v>399.9</v>
      </c>
      <c r="L689" s="7">
        <v>13566</v>
      </c>
      <c r="M689" s="7">
        <v>13596.6</v>
      </c>
      <c r="N689" s="6">
        <v>1</v>
      </c>
      <c r="O689" s="2"/>
      <c r="P689" s="2"/>
      <c r="Q689" s="2"/>
      <c r="R689" s="192"/>
    </row>
    <row r="690" spans="1:18" ht="26.4" hidden="1">
      <c r="A690" s="84" t="str">
        <f t="shared" si="10"/>
        <v>8</v>
      </c>
      <c r="B690" s="3" t="s">
        <v>1093</v>
      </c>
      <c r="C690" s="3" t="s">
        <v>261</v>
      </c>
      <c r="D690" s="3">
        <v>2</v>
      </c>
      <c r="E690" s="3" t="s">
        <v>23</v>
      </c>
      <c r="F690" s="3" t="s">
        <v>17</v>
      </c>
      <c r="G690" s="40" t="s">
        <v>394</v>
      </c>
      <c r="H690" s="3" t="s">
        <v>18</v>
      </c>
      <c r="I690" s="4">
        <v>30</v>
      </c>
      <c r="J690" s="4">
        <v>30</v>
      </c>
      <c r="K690" s="4">
        <v>400</v>
      </c>
      <c r="L690" s="7">
        <v>12000</v>
      </c>
      <c r="M690" s="7">
        <v>12000</v>
      </c>
      <c r="N690" s="6">
        <v>1</v>
      </c>
      <c r="O690" s="2"/>
      <c r="P690" s="2"/>
      <c r="Q690" s="2"/>
      <c r="R690" s="192"/>
    </row>
    <row r="691" spans="1:18" ht="26.4" hidden="1">
      <c r="A691" s="84" t="str">
        <f t="shared" si="10"/>
        <v>8</v>
      </c>
      <c r="B691" s="3" t="s">
        <v>1094</v>
      </c>
      <c r="C691" s="3" t="s">
        <v>261</v>
      </c>
      <c r="D691" s="3">
        <v>2</v>
      </c>
      <c r="E691" s="3" t="s">
        <v>23</v>
      </c>
      <c r="F691" s="3" t="s">
        <v>17</v>
      </c>
      <c r="G691" s="40" t="s">
        <v>396</v>
      </c>
      <c r="H691" s="3" t="s">
        <v>18</v>
      </c>
      <c r="I691" s="4">
        <v>34</v>
      </c>
      <c r="J691" s="4">
        <v>34</v>
      </c>
      <c r="K691" s="4">
        <v>400</v>
      </c>
      <c r="L691" s="7">
        <v>13600</v>
      </c>
      <c r="M691" s="7">
        <v>13600</v>
      </c>
      <c r="N691" s="6">
        <v>1</v>
      </c>
      <c r="O691" s="2"/>
      <c r="P691" s="2"/>
      <c r="Q691" s="2"/>
      <c r="R691" s="192"/>
    </row>
    <row r="692" spans="1:18" ht="26.4" hidden="1">
      <c r="A692" s="84" t="str">
        <f t="shared" si="10"/>
        <v>4</v>
      </c>
      <c r="B692" s="3" t="s">
        <v>1095</v>
      </c>
      <c r="C692" s="3" t="s">
        <v>237</v>
      </c>
      <c r="D692" s="3">
        <v>2</v>
      </c>
      <c r="E692" s="3" t="s">
        <v>23</v>
      </c>
      <c r="F692" s="3" t="s">
        <v>17</v>
      </c>
      <c r="G692" s="40" t="s">
        <v>402</v>
      </c>
      <c r="H692" s="3" t="s">
        <v>18</v>
      </c>
      <c r="I692" s="4">
        <v>30</v>
      </c>
      <c r="J692" s="4">
        <v>30</v>
      </c>
      <c r="K692" s="4">
        <v>400</v>
      </c>
      <c r="L692" s="7">
        <v>12000</v>
      </c>
      <c r="M692" s="7">
        <v>12000</v>
      </c>
      <c r="N692" s="6">
        <v>1</v>
      </c>
      <c r="O692" s="2"/>
      <c r="P692" s="2"/>
      <c r="Q692" s="2"/>
      <c r="R692" s="192"/>
    </row>
    <row r="693" spans="1:18" ht="26.4" hidden="1">
      <c r="A693" s="84" t="str">
        <f t="shared" si="10"/>
        <v>4</v>
      </c>
      <c r="B693" s="3" t="s">
        <v>1096</v>
      </c>
      <c r="C693" s="3" t="s">
        <v>237</v>
      </c>
      <c r="D693" s="3">
        <v>2</v>
      </c>
      <c r="E693" s="3" t="s">
        <v>23</v>
      </c>
      <c r="F693" s="3" t="s">
        <v>17</v>
      </c>
      <c r="G693" s="40" t="s">
        <v>404</v>
      </c>
      <c r="H693" s="3" t="s">
        <v>18</v>
      </c>
      <c r="I693" s="4">
        <v>30</v>
      </c>
      <c r="J693" s="4">
        <v>30</v>
      </c>
      <c r="K693" s="4">
        <v>400</v>
      </c>
      <c r="L693" s="7">
        <v>12000</v>
      </c>
      <c r="M693" s="7">
        <v>12000</v>
      </c>
      <c r="N693" s="6">
        <v>1</v>
      </c>
      <c r="O693" s="2"/>
      <c r="P693" s="2"/>
      <c r="Q693" s="2"/>
      <c r="R693" s="192"/>
    </row>
    <row r="694" spans="1:18" ht="26.4" hidden="1">
      <c r="A694" s="84" t="str">
        <f t="shared" si="10"/>
        <v>13</v>
      </c>
      <c r="B694" s="3" t="s">
        <v>1097</v>
      </c>
      <c r="C694" s="3" t="s">
        <v>248</v>
      </c>
      <c r="D694" s="3">
        <v>2</v>
      </c>
      <c r="E694" s="3" t="s">
        <v>23</v>
      </c>
      <c r="F694" s="3" t="s">
        <v>17</v>
      </c>
      <c r="G694" s="40" t="s">
        <v>390</v>
      </c>
      <c r="H694" s="3" t="s">
        <v>18</v>
      </c>
      <c r="I694" s="4">
        <v>34</v>
      </c>
      <c r="J694" s="4">
        <v>34</v>
      </c>
      <c r="K694" s="4">
        <v>400</v>
      </c>
      <c r="L694" s="7">
        <v>13600</v>
      </c>
      <c r="M694" s="7">
        <v>13600</v>
      </c>
      <c r="N694" s="6">
        <v>1</v>
      </c>
      <c r="O694" s="2"/>
      <c r="P694" s="2"/>
      <c r="Q694" s="2"/>
      <c r="R694" s="192"/>
    </row>
    <row r="695" spans="1:18" ht="26.4" hidden="1">
      <c r="A695" s="84" t="str">
        <f t="shared" si="10"/>
        <v>1</v>
      </c>
      <c r="B695" s="3" t="s">
        <v>1098</v>
      </c>
      <c r="C695" s="3" t="s">
        <v>272</v>
      </c>
      <c r="D695" s="3">
        <v>2</v>
      </c>
      <c r="E695" s="3" t="s">
        <v>23</v>
      </c>
      <c r="F695" s="3" t="s">
        <v>17</v>
      </c>
      <c r="G695" s="40" t="s">
        <v>400</v>
      </c>
      <c r="H695" s="3" t="s">
        <v>18</v>
      </c>
      <c r="I695" s="4">
        <v>35</v>
      </c>
      <c r="J695" s="4">
        <v>35</v>
      </c>
      <c r="K695" s="4">
        <v>400</v>
      </c>
      <c r="L695" s="7">
        <v>14000</v>
      </c>
      <c r="M695" s="7">
        <v>14000</v>
      </c>
      <c r="N695" s="6">
        <v>1</v>
      </c>
      <c r="O695" s="2"/>
      <c r="P695" s="2"/>
      <c r="Q695" s="2"/>
      <c r="R695" s="192"/>
    </row>
    <row r="696" spans="1:18" ht="26.4" hidden="1">
      <c r="A696" s="84" t="str">
        <f t="shared" si="10"/>
        <v>21</v>
      </c>
      <c r="B696" s="3" t="s">
        <v>1099</v>
      </c>
      <c r="C696" s="3" t="s">
        <v>290</v>
      </c>
      <c r="D696" s="3">
        <v>2</v>
      </c>
      <c r="E696" s="3" t="s">
        <v>23</v>
      </c>
      <c r="F696" s="3" t="s">
        <v>17</v>
      </c>
      <c r="G696" s="40" t="s">
        <v>406</v>
      </c>
      <c r="H696" s="3" t="s">
        <v>18</v>
      </c>
      <c r="I696" s="4">
        <v>40</v>
      </c>
      <c r="J696" s="4">
        <v>40</v>
      </c>
      <c r="K696" s="4">
        <v>400</v>
      </c>
      <c r="L696" s="7">
        <v>16000</v>
      </c>
      <c r="M696" s="7">
        <v>16000</v>
      </c>
      <c r="N696" s="6">
        <v>1</v>
      </c>
      <c r="O696" s="2"/>
      <c r="P696" s="2"/>
      <c r="Q696" s="2"/>
      <c r="R696" s="192"/>
    </row>
    <row r="697" spans="1:18" ht="39.6" hidden="1">
      <c r="A697" s="84" t="str">
        <f t="shared" si="10"/>
        <v>6</v>
      </c>
      <c r="B697" s="3" t="s">
        <v>1100</v>
      </c>
      <c r="C697" s="3" t="s">
        <v>301</v>
      </c>
      <c r="D697" s="3">
        <v>2</v>
      </c>
      <c r="E697" s="3" t="s">
        <v>23</v>
      </c>
      <c r="F697" s="3" t="s">
        <v>17</v>
      </c>
      <c r="G697" s="40" t="s">
        <v>398</v>
      </c>
      <c r="H697" s="3" t="s">
        <v>18</v>
      </c>
      <c r="I697" s="4">
        <v>34</v>
      </c>
      <c r="J697" s="4">
        <v>34</v>
      </c>
      <c r="K697" s="4">
        <v>400</v>
      </c>
      <c r="L697" s="7">
        <v>13600</v>
      </c>
      <c r="M697" s="7">
        <v>13600</v>
      </c>
      <c r="N697" s="6">
        <v>1</v>
      </c>
      <c r="O697" s="2"/>
      <c r="P697" s="2"/>
      <c r="Q697" s="2"/>
      <c r="R697" s="192"/>
    </row>
    <row r="698" spans="1:18" ht="39.6" hidden="1">
      <c r="A698" s="84" t="str">
        <f t="shared" si="10"/>
        <v>14</v>
      </c>
      <c r="B698" s="3" t="s">
        <v>1101</v>
      </c>
      <c r="C698" s="3" t="s">
        <v>267</v>
      </c>
      <c r="D698" s="3">
        <v>2</v>
      </c>
      <c r="E698" s="3" t="s">
        <v>23</v>
      </c>
      <c r="F698" s="3" t="s">
        <v>17</v>
      </c>
      <c r="G698" s="40" t="s">
        <v>434</v>
      </c>
      <c r="H698" s="3" t="s">
        <v>18</v>
      </c>
      <c r="I698" s="4">
        <v>37</v>
      </c>
      <c r="J698" s="4">
        <v>37</v>
      </c>
      <c r="K698" s="4">
        <v>400</v>
      </c>
      <c r="L698" s="7">
        <v>14800</v>
      </c>
      <c r="M698" s="7">
        <v>14800</v>
      </c>
      <c r="N698" s="6">
        <v>1</v>
      </c>
      <c r="O698" s="2"/>
      <c r="P698" s="2"/>
      <c r="Q698" s="2"/>
      <c r="R698" s="192"/>
    </row>
    <row r="699" spans="1:18" ht="26.4" hidden="1">
      <c r="A699" s="84" t="str">
        <f t="shared" si="10"/>
        <v>11</v>
      </c>
      <c r="B699" s="3" t="s">
        <v>1102</v>
      </c>
      <c r="C699" s="3" t="s">
        <v>228</v>
      </c>
      <c r="D699" s="3">
        <v>2</v>
      </c>
      <c r="E699" s="3" t="s">
        <v>23</v>
      </c>
      <c r="F699" s="3" t="s">
        <v>17</v>
      </c>
      <c r="G699" s="40" t="s">
        <v>408</v>
      </c>
      <c r="H699" s="3" t="s">
        <v>18</v>
      </c>
      <c r="I699" s="4">
        <v>43</v>
      </c>
      <c r="J699" s="4">
        <v>43</v>
      </c>
      <c r="K699" s="4">
        <v>400</v>
      </c>
      <c r="L699" s="7">
        <v>17200</v>
      </c>
      <c r="M699" s="7">
        <v>17200</v>
      </c>
      <c r="N699" s="6">
        <v>1</v>
      </c>
      <c r="O699" s="2"/>
      <c r="P699" s="2"/>
      <c r="Q699" s="2"/>
      <c r="R699" s="192"/>
    </row>
    <row r="700" spans="1:18" ht="26.4" hidden="1">
      <c r="A700" s="84" t="str">
        <f t="shared" si="10"/>
        <v>22</v>
      </c>
      <c r="B700" s="3" t="s">
        <v>1103</v>
      </c>
      <c r="C700" s="3" t="s">
        <v>259</v>
      </c>
      <c r="D700" s="3">
        <v>2</v>
      </c>
      <c r="E700" s="3" t="s">
        <v>23</v>
      </c>
      <c r="F700" s="3" t="s">
        <v>17</v>
      </c>
      <c r="G700" s="40" t="s">
        <v>2849</v>
      </c>
      <c r="H700" s="3" t="s">
        <v>18</v>
      </c>
      <c r="I700" s="4">
        <v>41</v>
      </c>
      <c r="J700" s="4">
        <v>41</v>
      </c>
      <c r="K700" s="4">
        <v>400</v>
      </c>
      <c r="L700" s="7">
        <v>16400</v>
      </c>
      <c r="M700" s="7">
        <v>16400</v>
      </c>
      <c r="N700" s="6">
        <v>1</v>
      </c>
      <c r="O700" s="2"/>
      <c r="P700" s="2"/>
      <c r="Q700" s="2"/>
      <c r="R700" s="192"/>
    </row>
    <row r="701" spans="1:18" ht="26.4" hidden="1">
      <c r="A701" s="84" t="str">
        <f t="shared" si="10"/>
        <v>22</v>
      </c>
      <c r="B701" s="3" t="s">
        <v>1104</v>
      </c>
      <c r="C701" s="3" t="s">
        <v>259</v>
      </c>
      <c r="D701" s="3">
        <v>2</v>
      </c>
      <c r="E701" s="3" t="s">
        <v>23</v>
      </c>
      <c r="F701" s="3" t="s">
        <v>17</v>
      </c>
      <c r="G701" s="40" t="s">
        <v>2850</v>
      </c>
      <c r="H701" s="3" t="s">
        <v>18</v>
      </c>
      <c r="I701" s="4">
        <v>38</v>
      </c>
      <c r="J701" s="4">
        <v>38</v>
      </c>
      <c r="K701" s="4">
        <v>400</v>
      </c>
      <c r="L701" s="7">
        <v>15200</v>
      </c>
      <c r="M701" s="7">
        <v>15200</v>
      </c>
      <c r="N701" s="6">
        <v>1</v>
      </c>
      <c r="O701" s="2"/>
      <c r="P701" s="2"/>
      <c r="Q701" s="2"/>
      <c r="R701" s="192"/>
    </row>
    <row r="702" spans="1:18" ht="26.4" hidden="1">
      <c r="A702" s="84" t="str">
        <f t="shared" si="10"/>
        <v>12</v>
      </c>
      <c r="B702" s="3" t="s">
        <v>1105</v>
      </c>
      <c r="C702" s="3" t="s">
        <v>279</v>
      </c>
      <c r="D702" s="3">
        <v>2</v>
      </c>
      <c r="E702" s="3" t="s">
        <v>23</v>
      </c>
      <c r="F702" s="3" t="s">
        <v>17</v>
      </c>
      <c r="G702" s="40" t="s">
        <v>420</v>
      </c>
      <c r="H702" s="3" t="s">
        <v>18</v>
      </c>
      <c r="I702" s="4">
        <v>34</v>
      </c>
      <c r="J702" s="4">
        <v>34</v>
      </c>
      <c r="K702" s="4">
        <v>400</v>
      </c>
      <c r="L702" s="7">
        <v>13600</v>
      </c>
      <c r="M702" s="7">
        <v>13600</v>
      </c>
      <c r="N702" s="6">
        <v>1</v>
      </c>
      <c r="O702" s="2"/>
      <c r="P702" s="2"/>
      <c r="Q702" s="2"/>
      <c r="R702" s="192"/>
    </row>
    <row r="703" spans="1:18" ht="26.4" hidden="1">
      <c r="A703" s="84" t="str">
        <f t="shared" si="10"/>
        <v>5</v>
      </c>
      <c r="B703" s="3" t="s">
        <v>1106</v>
      </c>
      <c r="C703" s="3" t="s">
        <v>264</v>
      </c>
      <c r="D703" s="3">
        <v>2</v>
      </c>
      <c r="E703" s="3" t="s">
        <v>23</v>
      </c>
      <c r="F703" s="3" t="s">
        <v>17</v>
      </c>
      <c r="G703" s="40" t="s">
        <v>426</v>
      </c>
      <c r="H703" s="3" t="s">
        <v>18</v>
      </c>
      <c r="I703" s="4">
        <v>23</v>
      </c>
      <c r="J703" s="4">
        <v>23</v>
      </c>
      <c r="K703" s="4">
        <v>400</v>
      </c>
      <c r="L703" s="7">
        <v>9200</v>
      </c>
      <c r="M703" s="7">
        <v>9200</v>
      </c>
      <c r="N703" s="6">
        <v>1</v>
      </c>
      <c r="O703" s="2"/>
      <c r="P703" s="2"/>
      <c r="Q703" s="2"/>
      <c r="R703" s="192"/>
    </row>
    <row r="704" spans="1:18" ht="26.4" hidden="1">
      <c r="A704" s="84" t="str">
        <f t="shared" si="10"/>
        <v>5</v>
      </c>
      <c r="B704" s="3" t="s">
        <v>1107</v>
      </c>
      <c r="C704" s="3" t="s">
        <v>264</v>
      </c>
      <c r="D704" s="3">
        <v>2</v>
      </c>
      <c r="E704" s="3" t="s">
        <v>23</v>
      </c>
      <c r="F704" s="3" t="s">
        <v>17</v>
      </c>
      <c r="G704" s="40" t="s">
        <v>428</v>
      </c>
      <c r="H704" s="3" t="s">
        <v>18</v>
      </c>
      <c r="I704" s="4">
        <v>27</v>
      </c>
      <c r="J704" s="4">
        <v>15</v>
      </c>
      <c r="K704" s="4">
        <v>400</v>
      </c>
      <c r="L704" s="7">
        <v>10800</v>
      </c>
      <c r="M704" s="7">
        <v>6000</v>
      </c>
      <c r="N704" s="6">
        <v>0.55559999999999998</v>
      </c>
      <c r="O704" s="2"/>
      <c r="P704" s="2"/>
      <c r="Q704" s="2"/>
      <c r="R704" s="192"/>
    </row>
    <row r="705" spans="1:18" ht="26.4" hidden="1">
      <c r="A705" s="84" t="str">
        <f t="shared" si="10"/>
        <v>7</v>
      </c>
      <c r="B705" s="3" t="s">
        <v>1108</v>
      </c>
      <c r="C705" s="3" t="s">
        <v>293</v>
      </c>
      <c r="D705" s="3">
        <v>2</v>
      </c>
      <c r="E705" s="3" t="s">
        <v>23</v>
      </c>
      <c r="F705" s="3" t="s">
        <v>17</v>
      </c>
      <c r="G705" s="40" t="s">
        <v>416</v>
      </c>
      <c r="H705" s="3" t="s">
        <v>18</v>
      </c>
      <c r="I705" s="4">
        <v>28</v>
      </c>
      <c r="J705" s="4">
        <v>28</v>
      </c>
      <c r="K705" s="4">
        <v>399.99</v>
      </c>
      <c r="L705" s="7">
        <v>11172</v>
      </c>
      <c r="M705" s="7">
        <v>11199.72</v>
      </c>
      <c r="N705" s="6">
        <v>1</v>
      </c>
      <c r="O705" s="2"/>
      <c r="P705" s="2"/>
      <c r="Q705" s="2"/>
      <c r="R705" s="192"/>
    </row>
    <row r="706" spans="1:18" ht="26.4" hidden="1">
      <c r="A706" s="84" t="str">
        <f t="shared" si="10"/>
        <v>2</v>
      </c>
      <c r="B706" s="3" t="s">
        <v>1109</v>
      </c>
      <c r="C706" s="3" t="s">
        <v>285</v>
      </c>
      <c r="D706" s="3">
        <v>2</v>
      </c>
      <c r="E706" s="3" t="s">
        <v>23</v>
      </c>
      <c r="F706" s="3" t="s">
        <v>17</v>
      </c>
      <c r="G706" s="40" t="s">
        <v>418</v>
      </c>
      <c r="H706" s="3" t="s">
        <v>18</v>
      </c>
      <c r="I706" s="4">
        <v>34</v>
      </c>
      <c r="J706" s="4">
        <v>33</v>
      </c>
      <c r="K706" s="4">
        <v>400</v>
      </c>
      <c r="L706" s="7">
        <v>13600</v>
      </c>
      <c r="M706" s="7">
        <v>13200</v>
      </c>
      <c r="N706" s="6">
        <v>0.97060000000000002</v>
      </c>
      <c r="O706" s="2"/>
      <c r="P706" s="2"/>
      <c r="Q706" s="2"/>
      <c r="R706" s="192"/>
    </row>
    <row r="707" spans="1:18" ht="26.4" hidden="1">
      <c r="A707" s="84" t="str">
        <f t="shared" si="10"/>
        <v>10</v>
      </c>
      <c r="B707" s="3" t="s">
        <v>1110</v>
      </c>
      <c r="C707" s="3" t="s">
        <v>298</v>
      </c>
      <c r="D707" s="3">
        <v>2</v>
      </c>
      <c r="E707" s="3" t="s">
        <v>23</v>
      </c>
      <c r="F707" s="3" t="s">
        <v>17</v>
      </c>
      <c r="G707" s="40" t="s">
        <v>386</v>
      </c>
      <c r="H707" s="3" t="s">
        <v>18</v>
      </c>
      <c r="I707" s="4">
        <v>34</v>
      </c>
      <c r="J707" s="4">
        <v>27</v>
      </c>
      <c r="K707" s="4">
        <v>400</v>
      </c>
      <c r="L707" s="7">
        <v>13600</v>
      </c>
      <c r="M707" s="7">
        <v>10800</v>
      </c>
      <c r="N707" s="6">
        <v>0.79410000000000003</v>
      </c>
      <c r="O707" s="2"/>
      <c r="P707" s="2"/>
      <c r="Q707" s="2"/>
      <c r="R707" s="192"/>
    </row>
    <row r="708" spans="1:18" ht="26.4" hidden="1">
      <c r="A708" s="84" t="str">
        <f t="shared" si="10"/>
        <v>10</v>
      </c>
      <c r="B708" s="3" t="s">
        <v>1111</v>
      </c>
      <c r="C708" s="3" t="s">
        <v>298</v>
      </c>
      <c r="D708" s="3">
        <v>2</v>
      </c>
      <c r="E708" s="3" t="s">
        <v>23</v>
      </c>
      <c r="F708" s="3" t="s">
        <v>17</v>
      </c>
      <c r="G708" s="40" t="s">
        <v>388</v>
      </c>
      <c r="H708" s="3" t="s">
        <v>18</v>
      </c>
      <c r="I708" s="4">
        <v>34</v>
      </c>
      <c r="J708" s="4">
        <v>34</v>
      </c>
      <c r="K708" s="4">
        <v>400</v>
      </c>
      <c r="L708" s="7">
        <v>13600</v>
      </c>
      <c r="M708" s="7">
        <v>13600</v>
      </c>
      <c r="N708" s="6">
        <v>1</v>
      </c>
      <c r="O708" s="2"/>
      <c r="P708" s="2"/>
      <c r="Q708" s="2"/>
      <c r="R708" s="192"/>
    </row>
    <row r="709" spans="1:18" ht="26.4" hidden="1">
      <c r="A709" s="84" t="str">
        <f t="shared" si="10"/>
        <v>19</v>
      </c>
      <c r="B709" s="3" t="s">
        <v>1112</v>
      </c>
      <c r="C709" s="3" t="s">
        <v>282</v>
      </c>
      <c r="D709" s="3">
        <v>2</v>
      </c>
      <c r="E709" s="3" t="s">
        <v>23</v>
      </c>
      <c r="F709" s="3" t="s">
        <v>17</v>
      </c>
      <c r="G709" s="40" t="s">
        <v>422</v>
      </c>
      <c r="H709" s="3" t="s">
        <v>18</v>
      </c>
      <c r="I709" s="4">
        <v>34</v>
      </c>
      <c r="J709" s="4">
        <v>34</v>
      </c>
      <c r="K709" s="4">
        <v>400</v>
      </c>
      <c r="L709" s="7">
        <v>13600</v>
      </c>
      <c r="M709" s="7">
        <v>13600</v>
      </c>
      <c r="N709" s="6">
        <v>1</v>
      </c>
      <c r="O709" s="2"/>
      <c r="P709" s="2"/>
      <c r="Q709" s="2"/>
      <c r="R709" s="192"/>
    </row>
    <row r="710" spans="1:18" ht="26.4" hidden="1">
      <c r="A710" s="84" t="str">
        <f t="shared" si="10"/>
        <v>19</v>
      </c>
      <c r="B710" s="3" t="s">
        <v>1113</v>
      </c>
      <c r="C710" s="3" t="s">
        <v>282</v>
      </c>
      <c r="D710" s="3">
        <v>2</v>
      </c>
      <c r="E710" s="3" t="s">
        <v>23</v>
      </c>
      <c r="F710" s="3" t="s">
        <v>17</v>
      </c>
      <c r="G710" s="40" t="s">
        <v>424</v>
      </c>
      <c r="H710" s="3" t="s">
        <v>18</v>
      </c>
      <c r="I710" s="4">
        <v>44</v>
      </c>
      <c r="J710" s="4">
        <v>44</v>
      </c>
      <c r="K710" s="4">
        <v>400</v>
      </c>
      <c r="L710" s="7">
        <v>17600</v>
      </c>
      <c r="M710" s="7">
        <v>17600</v>
      </c>
      <c r="N710" s="6">
        <v>1</v>
      </c>
      <c r="O710" s="2"/>
      <c r="P710" s="2"/>
      <c r="Q710" s="2"/>
      <c r="R710" s="192"/>
    </row>
    <row r="711" spans="1:18" ht="26.4" hidden="1">
      <c r="A711" s="84" t="str">
        <f t="shared" si="10"/>
        <v>3</v>
      </c>
      <c r="B711" s="3" t="s">
        <v>1114</v>
      </c>
      <c r="C711" s="3" t="s">
        <v>245</v>
      </c>
      <c r="D711" s="3">
        <v>2</v>
      </c>
      <c r="E711" s="3" t="s">
        <v>23</v>
      </c>
      <c r="F711" s="3" t="s">
        <v>17</v>
      </c>
      <c r="G711" s="40" t="s">
        <v>436</v>
      </c>
      <c r="H711" s="3" t="s">
        <v>18</v>
      </c>
      <c r="I711" s="4">
        <v>34</v>
      </c>
      <c r="J711" s="4">
        <v>34</v>
      </c>
      <c r="K711" s="4">
        <v>400</v>
      </c>
      <c r="L711" s="7">
        <v>13600</v>
      </c>
      <c r="M711" s="7">
        <v>13600</v>
      </c>
      <c r="N711" s="6">
        <v>1</v>
      </c>
      <c r="O711" s="2"/>
      <c r="P711" s="2"/>
      <c r="Q711" s="2"/>
      <c r="R711" s="192"/>
    </row>
    <row r="712" spans="1:18" ht="26.4" hidden="1">
      <c r="A712" s="84" t="str">
        <f t="shared" ref="A712:A775" si="11">MID(C712,FIND("(",C712)+1,FIND(")",C712)-1-FIND("(",C712))</f>
        <v>16</v>
      </c>
      <c r="B712" s="3" t="s">
        <v>1115</v>
      </c>
      <c r="C712" s="3" t="s">
        <v>231</v>
      </c>
      <c r="D712" s="3">
        <v>2</v>
      </c>
      <c r="E712" s="3" t="s">
        <v>23</v>
      </c>
      <c r="F712" s="3" t="s">
        <v>17</v>
      </c>
      <c r="G712" s="40" t="s">
        <v>232</v>
      </c>
      <c r="H712" s="3" t="s">
        <v>19</v>
      </c>
      <c r="I712" s="4">
        <v>27</v>
      </c>
      <c r="J712" s="4">
        <v>27</v>
      </c>
      <c r="K712" s="4">
        <v>600</v>
      </c>
      <c r="L712" s="7">
        <v>16200</v>
      </c>
      <c r="M712" s="7">
        <v>16200</v>
      </c>
      <c r="N712" s="6">
        <v>1</v>
      </c>
      <c r="O712" s="2"/>
      <c r="P712" s="2"/>
      <c r="Q712" s="2"/>
      <c r="R712" s="192"/>
    </row>
    <row r="713" spans="1:18" ht="26.4" hidden="1">
      <c r="A713" s="84" t="str">
        <f t="shared" si="11"/>
        <v>16</v>
      </c>
      <c r="B713" s="3" t="s">
        <v>1116</v>
      </c>
      <c r="C713" s="3" t="s">
        <v>231</v>
      </c>
      <c r="D713" s="3">
        <v>2</v>
      </c>
      <c r="E713" s="3" t="s">
        <v>23</v>
      </c>
      <c r="F713" s="3" t="s">
        <v>17</v>
      </c>
      <c r="G713" s="40" t="s">
        <v>588</v>
      </c>
      <c r="H713" s="3" t="s">
        <v>19</v>
      </c>
      <c r="I713" s="4">
        <v>19</v>
      </c>
      <c r="J713" s="4">
        <v>19</v>
      </c>
      <c r="K713" s="4">
        <v>600</v>
      </c>
      <c r="L713" s="7">
        <v>11400</v>
      </c>
      <c r="M713" s="7">
        <v>11400</v>
      </c>
      <c r="N713" s="6">
        <v>1</v>
      </c>
      <c r="O713" s="2"/>
      <c r="P713" s="2"/>
      <c r="Q713" s="2"/>
      <c r="R713" s="192"/>
    </row>
    <row r="714" spans="1:18" ht="39.6" hidden="1">
      <c r="A714" s="84" t="str">
        <f t="shared" si="11"/>
        <v>17</v>
      </c>
      <c r="B714" s="3" t="s">
        <v>1117</v>
      </c>
      <c r="C714" s="3" t="s">
        <v>306</v>
      </c>
      <c r="D714" s="3">
        <v>2</v>
      </c>
      <c r="E714" s="3" t="s">
        <v>23</v>
      </c>
      <c r="F714" s="3" t="s">
        <v>17</v>
      </c>
      <c r="G714" s="40" t="s">
        <v>307</v>
      </c>
      <c r="H714" s="3" t="s">
        <v>19</v>
      </c>
      <c r="I714" s="4">
        <v>19</v>
      </c>
      <c r="J714" s="4">
        <v>19</v>
      </c>
      <c r="K714" s="4">
        <v>600</v>
      </c>
      <c r="L714" s="7">
        <v>11400</v>
      </c>
      <c r="M714" s="7">
        <v>11400</v>
      </c>
      <c r="N714" s="6">
        <v>1</v>
      </c>
      <c r="O714" s="2"/>
      <c r="P714" s="2"/>
      <c r="Q714" s="2"/>
      <c r="R714" s="192"/>
    </row>
    <row r="715" spans="1:18" ht="39.6" hidden="1">
      <c r="A715" s="84" t="str">
        <f t="shared" si="11"/>
        <v>17</v>
      </c>
      <c r="B715" s="3" t="s">
        <v>1118</v>
      </c>
      <c r="C715" s="3" t="s">
        <v>306</v>
      </c>
      <c r="D715" s="3">
        <v>2</v>
      </c>
      <c r="E715" s="3" t="s">
        <v>23</v>
      </c>
      <c r="F715" s="3" t="s">
        <v>17</v>
      </c>
      <c r="G715" s="40" t="s">
        <v>577</v>
      </c>
      <c r="H715" s="3" t="s">
        <v>19</v>
      </c>
      <c r="I715" s="4">
        <v>15</v>
      </c>
      <c r="J715" s="4">
        <v>15</v>
      </c>
      <c r="K715" s="4">
        <v>600</v>
      </c>
      <c r="L715" s="7">
        <v>9000</v>
      </c>
      <c r="M715" s="7">
        <v>9000</v>
      </c>
      <c r="N715" s="6">
        <v>1</v>
      </c>
      <c r="O715" s="2"/>
      <c r="P715" s="2"/>
      <c r="Q715" s="2"/>
      <c r="R715" s="192"/>
    </row>
    <row r="716" spans="1:18" ht="39.6" hidden="1">
      <c r="A716" s="84" t="str">
        <f t="shared" si="11"/>
        <v>17</v>
      </c>
      <c r="B716" s="3" t="s">
        <v>1119</v>
      </c>
      <c r="C716" s="3" t="s">
        <v>306</v>
      </c>
      <c r="D716" s="3">
        <v>2</v>
      </c>
      <c r="E716" s="3" t="s">
        <v>23</v>
      </c>
      <c r="F716" s="3" t="s">
        <v>17</v>
      </c>
      <c r="G716" s="40" t="s">
        <v>579</v>
      </c>
      <c r="H716" s="3" t="s">
        <v>19</v>
      </c>
      <c r="I716" s="4">
        <v>24</v>
      </c>
      <c r="J716" s="4">
        <v>24</v>
      </c>
      <c r="K716" s="4">
        <v>600</v>
      </c>
      <c r="L716" s="7">
        <v>14400</v>
      </c>
      <c r="M716" s="7">
        <v>14400</v>
      </c>
      <c r="N716" s="6">
        <v>1</v>
      </c>
      <c r="O716" s="2"/>
      <c r="P716" s="2"/>
      <c r="Q716" s="2"/>
      <c r="R716" s="192"/>
    </row>
    <row r="717" spans="1:18" ht="26.4" hidden="1">
      <c r="A717" s="84" t="str">
        <f t="shared" si="11"/>
        <v>18</v>
      </c>
      <c r="B717" s="3" t="s">
        <v>1120</v>
      </c>
      <c r="C717" s="3" t="s">
        <v>234</v>
      </c>
      <c r="D717" s="3">
        <v>2</v>
      </c>
      <c r="E717" s="3" t="s">
        <v>23</v>
      </c>
      <c r="F717" s="3" t="s">
        <v>17</v>
      </c>
      <c r="G717" s="40" t="s">
        <v>235</v>
      </c>
      <c r="H717" s="3" t="s">
        <v>19</v>
      </c>
      <c r="I717" s="4">
        <v>26</v>
      </c>
      <c r="J717" s="4">
        <v>26</v>
      </c>
      <c r="K717" s="4">
        <v>594</v>
      </c>
      <c r="L717" s="7">
        <v>15444</v>
      </c>
      <c r="M717" s="7">
        <v>15444</v>
      </c>
      <c r="N717" s="6">
        <v>1</v>
      </c>
      <c r="O717" s="2"/>
      <c r="P717" s="2"/>
      <c r="Q717" s="2"/>
      <c r="R717" s="192"/>
    </row>
    <row r="718" spans="1:18" ht="39.6" hidden="1">
      <c r="A718" s="84" t="str">
        <f t="shared" si="11"/>
        <v>15</v>
      </c>
      <c r="B718" s="3" t="s">
        <v>1121</v>
      </c>
      <c r="C718" s="3" t="s">
        <v>256</v>
      </c>
      <c r="D718" s="3">
        <v>2</v>
      </c>
      <c r="E718" s="3" t="s">
        <v>23</v>
      </c>
      <c r="F718" s="3" t="s">
        <v>17</v>
      </c>
      <c r="G718" s="40" t="s">
        <v>257</v>
      </c>
      <c r="H718" s="3" t="s">
        <v>19</v>
      </c>
      <c r="I718" s="4">
        <v>22</v>
      </c>
      <c r="J718" s="4">
        <v>22</v>
      </c>
      <c r="K718" s="4">
        <v>600</v>
      </c>
      <c r="L718" s="7">
        <v>13200</v>
      </c>
      <c r="M718" s="7">
        <v>13200</v>
      </c>
      <c r="N718" s="6">
        <v>1</v>
      </c>
      <c r="O718" s="2"/>
      <c r="P718" s="2"/>
      <c r="Q718" s="2"/>
      <c r="R718" s="192"/>
    </row>
    <row r="719" spans="1:18" ht="39.6" hidden="1">
      <c r="A719" s="84" t="str">
        <f t="shared" si="11"/>
        <v>23</v>
      </c>
      <c r="B719" s="3" t="s">
        <v>1122</v>
      </c>
      <c r="C719" s="3" t="s">
        <v>251</v>
      </c>
      <c r="D719" s="3">
        <v>2</v>
      </c>
      <c r="E719" s="3" t="s">
        <v>23</v>
      </c>
      <c r="F719" s="3" t="s">
        <v>17</v>
      </c>
      <c r="G719" s="40" t="s">
        <v>252</v>
      </c>
      <c r="H719" s="3" t="s">
        <v>19</v>
      </c>
      <c r="I719" s="4">
        <v>21</v>
      </c>
      <c r="J719" s="4">
        <v>21</v>
      </c>
      <c r="K719" s="4">
        <v>600</v>
      </c>
      <c r="L719" s="7">
        <v>12600</v>
      </c>
      <c r="M719" s="7">
        <v>12600</v>
      </c>
      <c r="N719" s="6">
        <v>1</v>
      </c>
      <c r="O719" s="2"/>
      <c r="P719" s="2"/>
      <c r="Q719" s="2"/>
      <c r="R719" s="192"/>
    </row>
    <row r="720" spans="1:18" ht="39.6" hidden="1">
      <c r="A720" s="84" t="str">
        <f t="shared" si="11"/>
        <v>23</v>
      </c>
      <c r="B720" s="3" t="s">
        <v>1123</v>
      </c>
      <c r="C720" s="3" t="s">
        <v>251</v>
      </c>
      <c r="D720" s="3">
        <v>2</v>
      </c>
      <c r="E720" s="3" t="s">
        <v>23</v>
      </c>
      <c r="F720" s="3" t="s">
        <v>17</v>
      </c>
      <c r="G720" s="40" t="s">
        <v>254</v>
      </c>
      <c r="H720" s="3" t="s">
        <v>19</v>
      </c>
      <c r="I720" s="4">
        <v>20</v>
      </c>
      <c r="J720" s="4">
        <v>20</v>
      </c>
      <c r="K720" s="4">
        <v>600</v>
      </c>
      <c r="L720" s="7">
        <v>12000</v>
      </c>
      <c r="M720" s="7">
        <v>12000</v>
      </c>
      <c r="N720" s="6">
        <v>1</v>
      </c>
      <c r="O720" s="2"/>
      <c r="P720" s="2"/>
      <c r="Q720" s="2"/>
      <c r="R720" s="192"/>
    </row>
    <row r="721" spans="1:18" ht="39.6" hidden="1">
      <c r="A721" s="84" t="str">
        <f t="shared" si="11"/>
        <v>23</v>
      </c>
      <c r="B721" s="3" t="s">
        <v>1124</v>
      </c>
      <c r="C721" s="3" t="s">
        <v>251</v>
      </c>
      <c r="D721" s="3">
        <v>2</v>
      </c>
      <c r="E721" s="3" t="s">
        <v>23</v>
      </c>
      <c r="F721" s="3" t="s">
        <v>17</v>
      </c>
      <c r="G721" s="40" t="s">
        <v>606</v>
      </c>
      <c r="H721" s="3" t="s">
        <v>19</v>
      </c>
      <c r="I721" s="4">
        <v>17</v>
      </c>
      <c r="J721" s="4">
        <v>17</v>
      </c>
      <c r="K721" s="4">
        <v>600</v>
      </c>
      <c r="L721" s="7">
        <v>10200</v>
      </c>
      <c r="M721" s="7">
        <v>10200</v>
      </c>
      <c r="N721" s="6">
        <v>1</v>
      </c>
      <c r="O721" s="2"/>
      <c r="P721" s="2"/>
      <c r="Q721" s="2"/>
      <c r="R721" s="192"/>
    </row>
    <row r="722" spans="1:18" ht="26.4" hidden="1">
      <c r="A722" s="84" t="str">
        <f t="shared" si="11"/>
        <v>20</v>
      </c>
      <c r="B722" s="3" t="s">
        <v>1125</v>
      </c>
      <c r="C722" s="3" t="s">
        <v>323</v>
      </c>
      <c r="D722" s="3">
        <v>2</v>
      </c>
      <c r="E722" s="3" t="s">
        <v>23</v>
      </c>
      <c r="F722" s="3" t="s">
        <v>17</v>
      </c>
      <c r="G722" s="40" t="s">
        <v>572</v>
      </c>
      <c r="H722" s="3" t="s">
        <v>19</v>
      </c>
      <c r="I722" s="4">
        <v>14</v>
      </c>
      <c r="J722" s="4">
        <v>14</v>
      </c>
      <c r="K722" s="4">
        <v>600</v>
      </c>
      <c r="L722" s="7">
        <v>8400</v>
      </c>
      <c r="M722" s="7">
        <v>8400</v>
      </c>
      <c r="N722" s="6">
        <v>1</v>
      </c>
      <c r="O722" s="2"/>
      <c r="P722" s="2"/>
      <c r="Q722" s="2"/>
      <c r="R722" s="192"/>
    </row>
    <row r="723" spans="1:18" ht="26.4" hidden="1">
      <c r="A723" s="84" t="str">
        <f t="shared" si="11"/>
        <v>20</v>
      </c>
      <c r="B723" s="3" t="s">
        <v>1126</v>
      </c>
      <c r="C723" s="3" t="s">
        <v>323</v>
      </c>
      <c r="D723" s="3">
        <v>2</v>
      </c>
      <c r="E723" s="3" t="s">
        <v>23</v>
      </c>
      <c r="F723" s="3" t="s">
        <v>17</v>
      </c>
      <c r="G723" s="40" t="s">
        <v>574</v>
      </c>
      <c r="H723" s="3" t="s">
        <v>19</v>
      </c>
      <c r="I723" s="4">
        <v>16</v>
      </c>
      <c r="J723" s="4">
        <v>16</v>
      </c>
      <c r="K723" s="4">
        <v>600</v>
      </c>
      <c r="L723" s="7">
        <v>9600</v>
      </c>
      <c r="M723" s="7">
        <v>9600</v>
      </c>
      <c r="N723" s="6">
        <v>1</v>
      </c>
      <c r="O723" s="2"/>
      <c r="P723" s="2"/>
      <c r="Q723" s="2"/>
      <c r="R723" s="192"/>
    </row>
    <row r="724" spans="1:18" ht="26.4" hidden="1">
      <c r="A724" s="84" t="str">
        <f t="shared" si="11"/>
        <v>9</v>
      </c>
      <c r="B724" s="3" t="s">
        <v>1127</v>
      </c>
      <c r="C724" s="3" t="s">
        <v>240</v>
      </c>
      <c r="D724" s="3">
        <v>2</v>
      </c>
      <c r="E724" s="3" t="s">
        <v>23</v>
      </c>
      <c r="F724" s="3" t="s">
        <v>17</v>
      </c>
      <c r="G724" s="40" t="s">
        <v>241</v>
      </c>
      <c r="H724" s="3" t="s">
        <v>19</v>
      </c>
      <c r="I724" s="4">
        <v>23</v>
      </c>
      <c r="J724" s="4">
        <v>23</v>
      </c>
      <c r="K724" s="4">
        <v>599.9</v>
      </c>
      <c r="L724" s="7">
        <v>13777</v>
      </c>
      <c r="M724" s="7">
        <v>13797.7</v>
      </c>
      <c r="N724" s="6">
        <v>1</v>
      </c>
      <c r="O724" s="2"/>
      <c r="P724" s="2"/>
      <c r="Q724" s="2"/>
      <c r="R724" s="192"/>
    </row>
    <row r="725" spans="1:18" ht="26.4" hidden="1">
      <c r="A725" s="84" t="str">
        <f t="shared" si="11"/>
        <v>9</v>
      </c>
      <c r="B725" s="3" t="s">
        <v>1128</v>
      </c>
      <c r="C725" s="3" t="s">
        <v>240</v>
      </c>
      <c r="D725" s="3">
        <v>2</v>
      </c>
      <c r="E725" s="3" t="s">
        <v>23</v>
      </c>
      <c r="F725" s="3" t="s">
        <v>17</v>
      </c>
      <c r="G725" s="40" t="s">
        <v>243</v>
      </c>
      <c r="H725" s="3" t="s">
        <v>19</v>
      </c>
      <c r="I725" s="4">
        <v>24</v>
      </c>
      <c r="J725" s="4">
        <v>24</v>
      </c>
      <c r="K725" s="4">
        <v>599.9</v>
      </c>
      <c r="L725" s="7">
        <v>14376</v>
      </c>
      <c r="M725" s="7">
        <v>14397.6</v>
      </c>
      <c r="N725" s="6">
        <v>1</v>
      </c>
      <c r="O725" s="2"/>
      <c r="P725" s="2"/>
      <c r="Q725" s="2"/>
      <c r="R725" s="192"/>
    </row>
    <row r="726" spans="1:18" ht="26.4" hidden="1">
      <c r="A726" s="84" t="str">
        <f t="shared" si="11"/>
        <v>9</v>
      </c>
      <c r="B726" s="3" t="s">
        <v>1129</v>
      </c>
      <c r="C726" s="3" t="s">
        <v>240</v>
      </c>
      <c r="D726" s="3">
        <v>2</v>
      </c>
      <c r="E726" s="3" t="s">
        <v>23</v>
      </c>
      <c r="F726" s="3" t="s">
        <v>17</v>
      </c>
      <c r="G726" s="40" t="s">
        <v>570</v>
      </c>
      <c r="H726" s="3" t="s">
        <v>19</v>
      </c>
      <c r="I726" s="4">
        <v>15</v>
      </c>
      <c r="J726" s="4">
        <v>15</v>
      </c>
      <c r="K726" s="4">
        <v>599.9</v>
      </c>
      <c r="L726" s="7">
        <v>8985</v>
      </c>
      <c r="M726" s="7">
        <v>8998.5</v>
      </c>
      <c r="N726" s="6">
        <v>1</v>
      </c>
      <c r="O726" s="2"/>
      <c r="P726" s="2"/>
      <c r="Q726" s="2"/>
      <c r="R726" s="192"/>
    </row>
    <row r="727" spans="1:18" ht="26.4" hidden="1">
      <c r="A727" s="84" t="str">
        <f t="shared" si="11"/>
        <v>8</v>
      </c>
      <c r="B727" s="3" t="s">
        <v>1130</v>
      </c>
      <c r="C727" s="3" t="s">
        <v>261</v>
      </c>
      <c r="D727" s="3">
        <v>2</v>
      </c>
      <c r="E727" s="3" t="s">
        <v>23</v>
      </c>
      <c r="F727" s="3" t="s">
        <v>17</v>
      </c>
      <c r="G727" s="40" t="s">
        <v>262</v>
      </c>
      <c r="H727" s="3" t="s">
        <v>19</v>
      </c>
      <c r="I727" s="4">
        <v>20</v>
      </c>
      <c r="J727" s="4">
        <v>20</v>
      </c>
      <c r="K727" s="4">
        <v>600</v>
      </c>
      <c r="L727" s="7">
        <v>12000</v>
      </c>
      <c r="M727" s="7">
        <v>12000</v>
      </c>
      <c r="N727" s="6">
        <v>1</v>
      </c>
      <c r="O727" s="2"/>
      <c r="P727" s="2"/>
      <c r="Q727" s="2"/>
      <c r="R727" s="192"/>
    </row>
    <row r="728" spans="1:18" ht="26.4" hidden="1">
      <c r="A728" s="84" t="str">
        <f t="shared" si="11"/>
        <v>8</v>
      </c>
      <c r="B728" s="3" t="s">
        <v>1131</v>
      </c>
      <c r="C728" s="3" t="s">
        <v>261</v>
      </c>
      <c r="D728" s="3">
        <v>2</v>
      </c>
      <c r="E728" s="3" t="s">
        <v>23</v>
      </c>
      <c r="F728" s="3" t="s">
        <v>17</v>
      </c>
      <c r="G728" s="40" t="s">
        <v>591</v>
      </c>
      <c r="H728" s="3" t="s">
        <v>19</v>
      </c>
      <c r="I728" s="4">
        <v>18</v>
      </c>
      <c r="J728" s="4">
        <v>18</v>
      </c>
      <c r="K728" s="4">
        <v>600</v>
      </c>
      <c r="L728" s="7">
        <v>10800</v>
      </c>
      <c r="M728" s="7">
        <v>10800</v>
      </c>
      <c r="N728" s="6">
        <v>1</v>
      </c>
      <c r="O728" s="2"/>
      <c r="P728" s="2"/>
      <c r="Q728" s="2"/>
      <c r="R728" s="192"/>
    </row>
    <row r="729" spans="1:18" ht="26.4" hidden="1">
      <c r="A729" s="84" t="str">
        <f t="shared" si="11"/>
        <v>4</v>
      </c>
      <c r="B729" s="3" t="s">
        <v>1132</v>
      </c>
      <c r="C729" s="3" t="s">
        <v>237</v>
      </c>
      <c r="D729" s="3">
        <v>2</v>
      </c>
      <c r="E729" s="3" t="s">
        <v>23</v>
      </c>
      <c r="F729" s="3" t="s">
        <v>17</v>
      </c>
      <c r="G729" s="40" t="s">
        <v>238</v>
      </c>
      <c r="H729" s="3" t="s">
        <v>19</v>
      </c>
      <c r="I729" s="4">
        <v>24</v>
      </c>
      <c r="J729" s="4">
        <v>24</v>
      </c>
      <c r="K729" s="4">
        <v>600</v>
      </c>
      <c r="L729" s="7">
        <v>14400</v>
      </c>
      <c r="M729" s="7">
        <v>14400</v>
      </c>
      <c r="N729" s="6">
        <v>1</v>
      </c>
      <c r="O729" s="2"/>
      <c r="P729" s="2"/>
      <c r="Q729" s="2"/>
      <c r="R729" s="192"/>
    </row>
    <row r="730" spans="1:18" ht="26.4" hidden="1">
      <c r="A730" s="84" t="str">
        <f t="shared" si="11"/>
        <v>4</v>
      </c>
      <c r="B730" s="3" t="s">
        <v>1133</v>
      </c>
      <c r="C730" s="3" t="s">
        <v>237</v>
      </c>
      <c r="D730" s="3">
        <v>2</v>
      </c>
      <c r="E730" s="3" t="s">
        <v>23</v>
      </c>
      <c r="F730" s="3" t="s">
        <v>17</v>
      </c>
      <c r="G730" s="40" t="s">
        <v>599</v>
      </c>
      <c r="H730" s="3" t="s">
        <v>19</v>
      </c>
      <c r="I730" s="4">
        <v>16</v>
      </c>
      <c r="J730" s="4">
        <v>16</v>
      </c>
      <c r="K730" s="4">
        <v>600</v>
      </c>
      <c r="L730" s="7">
        <v>9600</v>
      </c>
      <c r="M730" s="7">
        <v>9600</v>
      </c>
      <c r="N730" s="6">
        <v>1</v>
      </c>
      <c r="O730" s="2"/>
      <c r="P730" s="2"/>
      <c r="Q730" s="2"/>
      <c r="R730" s="192"/>
    </row>
    <row r="731" spans="1:18" ht="26.4" hidden="1">
      <c r="A731" s="84" t="str">
        <f t="shared" si="11"/>
        <v>13</v>
      </c>
      <c r="B731" s="3" t="s">
        <v>1134</v>
      </c>
      <c r="C731" s="3" t="s">
        <v>248</v>
      </c>
      <c r="D731" s="3">
        <v>2</v>
      </c>
      <c r="E731" s="3" t="s">
        <v>23</v>
      </c>
      <c r="F731" s="3" t="s">
        <v>17</v>
      </c>
      <c r="G731" s="40" t="s">
        <v>249</v>
      </c>
      <c r="H731" s="3" t="s">
        <v>19</v>
      </c>
      <c r="I731" s="4">
        <v>22</v>
      </c>
      <c r="J731" s="4">
        <v>22</v>
      </c>
      <c r="K731" s="4">
        <v>600</v>
      </c>
      <c r="L731" s="7">
        <v>13200</v>
      </c>
      <c r="M731" s="7">
        <v>13200</v>
      </c>
      <c r="N731" s="6">
        <v>1</v>
      </c>
      <c r="O731" s="2"/>
      <c r="P731" s="2"/>
      <c r="Q731" s="2"/>
      <c r="R731" s="192"/>
    </row>
    <row r="732" spans="1:18" ht="26.4" hidden="1">
      <c r="A732" s="84" t="str">
        <f t="shared" si="11"/>
        <v>13</v>
      </c>
      <c r="B732" s="3" t="s">
        <v>1135</v>
      </c>
      <c r="C732" s="3" t="s">
        <v>248</v>
      </c>
      <c r="D732" s="3">
        <v>2</v>
      </c>
      <c r="E732" s="3" t="s">
        <v>23</v>
      </c>
      <c r="F732" s="3" t="s">
        <v>17</v>
      </c>
      <c r="G732" s="40" t="s">
        <v>585</v>
      </c>
      <c r="H732" s="3" t="s">
        <v>19</v>
      </c>
      <c r="I732" s="4">
        <v>19</v>
      </c>
      <c r="J732" s="4">
        <v>19</v>
      </c>
      <c r="K732" s="4">
        <v>600</v>
      </c>
      <c r="L732" s="7">
        <v>11400</v>
      </c>
      <c r="M732" s="7">
        <v>11400</v>
      </c>
      <c r="N732" s="6">
        <v>1</v>
      </c>
      <c r="O732" s="2"/>
      <c r="P732" s="2"/>
      <c r="Q732" s="2"/>
      <c r="R732" s="192"/>
    </row>
    <row r="733" spans="1:18" ht="26.4" hidden="1">
      <c r="A733" s="84" t="str">
        <f t="shared" si="11"/>
        <v>1</v>
      </c>
      <c r="B733" s="3" t="s">
        <v>1136</v>
      </c>
      <c r="C733" s="3" t="s">
        <v>272</v>
      </c>
      <c r="D733" s="3">
        <v>2</v>
      </c>
      <c r="E733" s="3" t="s">
        <v>23</v>
      </c>
      <c r="F733" s="3" t="s">
        <v>17</v>
      </c>
      <c r="G733" s="40" t="s">
        <v>273</v>
      </c>
      <c r="H733" s="3" t="s">
        <v>19</v>
      </c>
      <c r="I733" s="4">
        <v>19</v>
      </c>
      <c r="J733" s="4">
        <v>19</v>
      </c>
      <c r="K733" s="4">
        <v>600</v>
      </c>
      <c r="L733" s="7">
        <v>11400</v>
      </c>
      <c r="M733" s="7">
        <v>11400</v>
      </c>
      <c r="N733" s="6">
        <v>1</v>
      </c>
      <c r="O733" s="2"/>
      <c r="P733" s="2"/>
      <c r="Q733" s="2"/>
      <c r="R733" s="192"/>
    </row>
    <row r="734" spans="1:18" ht="26.4" hidden="1">
      <c r="A734" s="84" t="str">
        <f t="shared" si="11"/>
        <v>1</v>
      </c>
      <c r="B734" s="3" t="s">
        <v>1137</v>
      </c>
      <c r="C734" s="3" t="s">
        <v>272</v>
      </c>
      <c r="D734" s="3">
        <v>2</v>
      </c>
      <c r="E734" s="3" t="s">
        <v>23</v>
      </c>
      <c r="F734" s="3" t="s">
        <v>17</v>
      </c>
      <c r="G734" s="40" t="s">
        <v>275</v>
      </c>
      <c r="H734" s="3" t="s">
        <v>19</v>
      </c>
      <c r="I734" s="4">
        <v>19</v>
      </c>
      <c r="J734" s="4">
        <v>19</v>
      </c>
      <c r="K734" s="4">
        <v>600</v>
      </c>
      <c r="L734" s="7">
        <v>11400</v>
      </c>
      <c r="M734" s="7">
        <v>11400</v>
      </c>
      <c r="N734" s="6">
        <v>1</v>
      </c>
      <c r="O734" s="2"/>
      <c r="P734" s="2"/>
      <c r="Q734" s="2"/>
      <c r="R734" s="192"/>
    </row>
    <row r="735" spans="1:18" ht="26.4" hidden="1">
      <c r="A735" s="84" t="str">
        <f t="shared" si="11"/>
        <v>1</v>
      </c>
      <c r="B735" s="3" t="s">
        <v>1138</v>
      </c>
      <c r="C735" s="3" t="s">
        <v>272</v>
      </c>
      <c r="D735" s="3">
        <v>2</v>
      </c>
      <c r="E735" s="3" t="s">
        <v>23</v>
      </c>
      <c r="F735" s="3" t="s">
        <v>17</v>
      </c>
      <c r="G735" s="40" t="s">
        <v>277</v>
      </c>
      <c r="H735" s="3" t="s">
        <v>19</v>
      </c>
      <c r="I735" s="4">
        <v>32</v>
      </c>
      <c r="J735" s="4">
        <v>32</v>
      </c>
      <c r="K735" s="4">
        <v>600</v>
      </c>
      <c r="L735" s="7">
        <v>19200</v>
      </c>
      <c r="M735" s="7">
        <v>19200</v>
      </c>
      <c r="N735" s="6">
        <v>1</v>
      </c>
      <c r="O735" s="2"/>
      <c r="P735" s="2"/>
      <c r="Q735" s="2"/>
      <c r="R735" s="192"/>
    </row>
    <row r="736" spans="1:18" ht="26.4" hidden="1">
      <c r="A736" s="84" t="str">
        <f t="shared" si="11"/>
        <v>21</v>
      </c>
      <c r="B736" s="3" t="s">
        <v>1139</v>
      </c>
      <c r="C736" s="3" t="s">
        <v>290</v>
      </c>
      <c r="D736" s="3">
        <v>2</v>
      </c>
      <c r="E736" s="3" t="s">
        <v>23</v>
      </c>
      <c r="F736" s="3" t="s">
        <v>17</v>
      </c>
      <c r="G736" s="40" t="s">
        <v>291</v>
      </c>
      <c r="H736" s="3" t="s">
        <v>19</v>
      </c>
      <c r="I736" s="4">
        <v>34</v>
      </c>
      <c r="J736" s="4">
        <v>34</v>
      </c>
      <c r="K736" s="4">
        <v>600</v>
      </c>
      <c r="L736" s="7">
        <v>20400</v>
      </c>
      <c r="M736" s="7">
        <v>20400</v>
      </c>
      <c r="N736" s="6">
        <v>1</v>
      </c>
      <c r="O736" s="2"/>
      <c r="P736" s="2"/>
      <c r="Q736" s="2"/>
      <c r="R736" s="192"/>
    </row>
    <row r="737" spans="1:18" ht="39.6" hidden="1">
      <c r="A737" s="84" t="str">
        <f t="shared" si="11"/>
        <v>6</v>
      </c>
      <c r="B737" s="3" t="s">
        <v>1140</v>
      </c>
      <c r="C737" s="3" t="s">
        <v>301</v>
      </c>
      <c r="D737" s="3">
        <v>2</v>
      </c>
      <c r="E737" s="3" t="s">
        <v>23</v>
      </c>
      <c r="F737" s="3" t="s">
        <v>17</v>
      </c>
      <c r="G737" s="40" t="s">
        <v>302</v>
      </c>
      <c r="H737" s="3" t="s">
        <v>19</v>
      </c>
      <c r="I737" s="4">
        <v>17</v>
      </c>
      <c r="J737" s="4">
        <v>17</v>
      </c>
      <c r="K737" s="4">
        <v>600</v>
      </c>
      <c r="L737" s="7">
        <v>10200</v>
      </c>
      <c r="M737" s="7">
        <v>10200</v>
      </c>
      <c r="N737" s="6">
        <v>1</v>
      </c>
      <c r="O737" s="2"/>
      <c r="P737" s="2"/>
      <c r="Q737" s="2"/>
      <c r="R737" s="192"/>
    </row>
    <row r="738" spans="1:18" ht="39.6" hidden="1">
      <c r="A738" s="84" t="str">
        <f t="shared" si="11"/>
        <v>6</v>
      </c>
      <c r="B738" s="3" t="s">
        <v>1141</v>
      </c>
      <c r="C738" s="3" t="s">
        <v>301</v>
      </c>
      <c r="D738" s="3">
        <v>2</v>
      </c>
      <c r="E738" s="3" t="s">
        <v>23</v>
      </c>
      <c r="F738" s="3" t="s">
        <v>17</v>
      </c>
      <c r="G738" s="40" t="s">
        <v>304</v>
      </c>
      <c r="H738" s="3" t="s">
        <v>19</v>
      </c>
      <c r="I738" s="4">
        <v>17</v>
      </c>
      <c r="J738" s="4">
        <v>15</v>
      </c>
      <c r="K738" s="4">
        <v>600</v>
      </c>
      <c r="L738" s="7">
        <v>10200</v>
      </c>
      <c r="M738" s="7">
        <v>9000</v>
      </c>
      <c r="N738" s="6">
        <v>0.88239999999999996</v>
      </c>
      <c r="O738" s="2"/>
      <c r="P738" s="2"/>
      <c r="Q738" s="2"/>
      <c r="R738" s="192"/>
    </row>
    <row r="739" spans="1:18" ht="39.6" hidden="1">
      <c r="A739" s="84" t="str">
        <f t="shared" si="11"/>
        <v>14</v>
      </c>
      <c r="B739" s="3" t="s">
        <v>1142</v>
      </c>
      <c r="C739" s="3" t="s">
        <v>267</v>
      </c>
      <c r="D739" s="3">
        <v>2</v>
      </c>
      <c r="E739" s="3" t="s">
        <v>23</v>
      </c>
      <c r="F739" s="3" t="s">
        <v>17</v>
      </c>
      <c r="G739" s="40" t="s">
        <v>268</v>
      </c>
      <c r="H739" s="3" t="s">
        <v>19</v>
      </c>
      <c r="I739" s="4">
        <v>18</v>
      </c>
      <c r="J739" s="4">
        <v>18</v>
      </c>
      <c r="K739" s="4">
        <v>600</v>
      </c>
      <c r="L739" s="7">
        <v>10800</v>
      </c>
      <c r="M739" s="7">
        <v>10800</v>
      </c>
      <c r="N739" s="6">
        <v>1</v>
      </c>
      <c r="O739" s="2"/>
      <c r="P739" s="2"/>
      <c r="Q739" s="2"/>
      <c r="R739" s="192"/>
    </row>
    <row r="740" spans="1:18" ht="39.6" hidden="1">
      <c r="A740" s="84" t="str">
        <f t="shared" si="11"/>
        <v>14</v>
      </c>
      <c r="B740" s="3" t="s">
        <v>1143</v>
      </c>
      <c r="C740" s="3" t="s">
        <v>267</v>
      </c>
      <c r="D740" s="3">
        <v>2</v>
      </c>
      <c r="E740" s="3" t="s">
        <v>23</v>
      </c>
      <c r="F740" s="3" t="s">
        <v>17</v>
      </c>
      <c r="G740" s="40" t="s">
        <v>270</v>
      </c>
      <c r="H740" s="3" t="s">
        <v>19</v>
      </c>
      <c r="I740" s="4">
        <v>18</v>
      </c>
      <c r="J740" s="4">
        <v>18</v>
      </c>
      <c r="K740" s="4">
        <v>600</v>
      </c>
      <c r="L740" s="7">
        <v>10800</v>
      </c>
      <c r="M740" s="7">
        <v>10800</v>
      </c>
      <c r="N740" s="6">
        <v>1</v>
      </c>
      <c r="O740" s="2"/>
      <c r="P740" s="2"/>
      <c r="Q740" s="2"/>
      <c r="R740" s="192"/>
    </row>
    <row r="741" spans="1:18" ht="39.6" hidden="1">
      <c r="A741" s="84" t="str">
        <f t="shared" si="11"/>
        <v>14</v>
      </c>
      <c r="B741" s="3" t="s">
        <v>1144</v>
      </c>
      <c r="C741" s="3" t="s">
        <v>267</v>
      </c>
      <c r="D741" s="3">
        <v>2</v>
      </c>
      <c r="E741" s="3" t="s">
        <v>23</v>
      </c>
      <c r="F741" s="3" t="s">
        <v>17</v>
      </c>
      <c r="G741" s="40" t="s">
        <v>629</v>
      </c>
      <c r="H741" s="3" t="s">
        <v>19</v>
      </c>
      <c r="I741" s="4">
        <v>15</v>
      </c>
      <c r="J741" s="4">
        <v>15</v>
      </c>
      <c r="K741" s="4">
        <v>600</v>
      </c>
      <c r="L741" s="7">
        <v>9000</v>
      </c>
      <c r="M741" s="7">
        <v>9000</v>
      </c>
      <c r="N741" s="6">
        <v>1</v>
      </c>
      <c r="O741" s="2"/>
      <c r="P741" s="2"/>
      <c r="Q741" s="2"/>
      <c r="R741" s="192"/>
    </row>
    <row r="742" spans="1:18" ht="26.4" hidden="1">
      <c r="A742" s="84" t="str">
        <f t="shared" si="11"/>
        <v>11</v>
      </c>
      <c r="B742" s="3" t="s">
        <v>1145</v>
      </c>
      <c r="C742" s="3" t="s">
        <v>228</v>
      </c>
      <c r="D742" s="3">
        <v>2</v>
      </c>
      <c r="E742" s="3" t="s">
        <v>23</v>
      </c>
      <c r="F742" s="3" t="s">
        <v>17</v>
      </c>
      <c r="G742" s="40" t="s">
        <v>229</v>
      </c>
      <c r="H742" s="3" t="s">
        <v>19</v>
      </c>
      <c r="I742" s="4">
        <v>27</v>
      </c>
      <c r="J742" s="4">
        <v>27</v>
      </c>
      <c r="K742" s="4">
        <v>600</v>
      </c>
      <c r="L742" s="7">
        <v>16200</v>
      </c>
      <c r="M742" s="7">
        <v>16200</v>
      </c>
      <c r="N742" s="6">
        <v>1</v>
      </c>
      <c r="O742" s="2"/>
      <c r="P742" s="2"/>
      <c r="Q742" s="2"/>
      <c r="R742" s="192"/>
    </row>
    <row r="743" spans="1:18" ht="26.4" hidden="1">
      <c r="A743" s="84" t="str">
        <f t="shared" si="11"/>
        <v>22</v>
      </c>
      <c r="B743" s="3" t="s">
        <v>1146</v>
      </c>
      <c r="C743" s="3" t="s">
        <v>259</v>
      </c>
      <c r="D743" s="3">
        <v>2</v>
      </c>
      <c r="E743" s="3" t="s">
        <v>23</v>
      </c>
      <c r="F743" s="3" t="s">
        <v>17</v>
      </c>
      <c r="G743" s="40" t="s">
        <v>2844</v>
      </c>
      <c r="H743" s="3" t="s">
        <v>19</v>
      </c>
      <c r="I743" s="4">
        <v>22</v>
      </c>
      <c r="J743" s="4">
        <v>22</v>
      </c>
      <c r="K743" s="4">
        <v>600</v>
      </c>
      <c r="L743" s="7">
        <v>13200</v>
      </c>
      <c r="M743" s="7">
        <v>13200</v>
      </c>
      <c r="N743" s="6">
        <v>1</v>
      </c>
      <c r="O743" s="2"/>
      <c r="P743" s="2"/>
      <c r="Q743" s="2"/>
      <c r="R743" s="192"/>
    </row>
    <row r="744" spans="1:18" ht="26.4" hidden="1">
      <c r="A744" s="84" t="str">
        <f t="shared" si="11"/>
        <v>12</v>
      </c>
      <c r="B744" s="3" t="s">
        <v>1147</v>
      </c>
      <c r="C744" s="3" t="s">
        <v>279</v>
      </c>
      <c r="D744" s="3">
        <v>2</v>
      </c>
      <c r="E744" s="3" t="s">
        <v>23</v>
      </c>
      <c r="F744" s="3" t="s">
        <v>17</v>
      </c>
      <c r="G744" s="40" t="s">
        <v>280</v>
      </c>
      <c r="H744" s="3" t="s">
        <v>19</v>
      </c>
      <c r="I744" s="4">
        <v>24</v>
      </c>
      <c r="J744" s="4">
        <v>24</v>
      </c>
      <c r="K744" s="4">
        <v>600</v>
      </c>
      <c r="L744" s="7">
        <v>14400</v>
      </c>
      <c r="M744" s="7">
        <v>14400</v>
      </c>
      <c r="N744" s="6">
        <v>1</v>
      </c>
      <c r="O744" s="2"/>
      <c r="P744" s="2"/>
      <c r="Q744" s="2"/>
      <c r="R744" s="192"/>
    </row>
    <row r="745" spans="1:18" ht="26.4" hidden="1">
      <c r="A745" s="84" t="str">
        <f t="shared" si="11"/>
        <v>5</v>
      </c>
      <c r="B745" s="3" t="s">
        <v>1148</v>
      </c>
      <c r="C745" s="3" t="s">
        <v>264</v>
      </c>
      <c r="D745" s="3">
        <v>2</v>
      </c>
      <c r="E745" s="3" t="s">
        <v>23</v>
      </c>
      <c r="F745" s="3" t="s">
        <v>17</v>
      </c>
      <c r="G745" s="40" t="s">
        <v>265</v>
      </c>
      <c r="H745" s="3" t="s">
        <v>19</v>
      </c>
      <c r="I745" s="4">
        <v>17</v>
      </c>
      <c r="J745" s="4">
        <v>17</v>
      </c>
      <c r="K745" s="4">
        <v>600</v>
      </c>
      <c r="L745" s="7">
        <v>10200</v>
      </c>
      <c r="M745" s="7">
        <v>10200</v>
      </c>
      <c r="N745" s="6">
        <v>1</v>
      </c>
      <c r="O745" s="2"/>
      <c r="P745" s="2"/>
      <c r="Q745" s="2"/>
      <c r="R745" s="192"/>
    </row>
    <row r="746" spans="1:18" ht="26.4" hidden="1">
      <c r="A746" s="84" t="str">
        <f t="shared" si="11"/>
        <v>5</v>
      </c>
      <c r="B746" s="3" t="s">
        <v>1149</v>
      </c>
      <c r="C746" s="3" t="s">
        <v>264</v>
      </c>
      <c r="D746" s="3">
        <v>2</v>
      </c>
      <c r="E746" s="3" t="s">
        <v>23</v>
      </c>
      <c r="F746" s="3" t="s">
        <v>17</v>
      </c>
      <c r="G746" s="40" t="s">
        <v>624</v>
      </c>
      <c r="H746" s="3" t="s">
        <v>19</v>
      </c>
      <c r="I746" s="4">
        <v>18</v>
      </c>
      <c r="J746" s="4">
        <v>18</v>
      </c>
      <c r="K746" s="4">
        <v>600</v>
      </c>
      <c r="L746" s="7">
        <v>10800</v>
      </c>
      <c r="M746" s="7">
        <v>10800</v>
      </c>
      <c r="N746" s="6">
        <v>1</v>
      </c>
      <c r="O746" s="2"/>
      <c r="P746" s="2"/>
      <c r="Q746" s="2"/>
      <c r="R746" s="192"/>
    </row>
    <row r="747" spans="1:18" ht="26.4" hidden="1">
      <c r="A747" s="84" t="str">
        <f t="shared" si="11"/>
        <v>7</v>
      </c>
      <c r="B747" s="3" t="s">
        <v>1150</v>
      </c>
      <c r="C747" s="3" t="s">
        <v>293</v>
      </c>
      <c r="D747" s="3">
        <v>2</v>
      </c>
      <c r="E747" s="3" t="s">
        <v>23</v>
      </c>
      <c r="F747" s="3" t="s">
        <v>17</v>
      </c>
      <c r="G747" s="40" t="s">
        <v>294</v>
      </c>
      <c r="H747" s="3" t="s">
        <v>19</v>
      </c>
      <c r="I747" s="4">
        <v>13</v>
      </c>
      <c r="J747" s="4">
        <v>13</v>
      </c>
      <c r="K747" s="4">
        <v>599.99</v>
      </c>
      <c r="L747" s="7">
        <v>7787</v>
      </c>
      <c r="M747" s="7">
        <v>7799.87</v>
      </c>
      <c r="N747" s="6">
        <v>1</v>
      </c>
      <c r="O747" s="2"/>
      <c r="P747" s="2"/>
      <c r="Q747" s="2"/>
      <c r="R747" s="192"/>
    </row>
    <row r="748" spans="1:18" ht="26.4" hidden="1">
      <c r="A748" s="84" t="str">
        <f t="shared" si="11"/>
        <v>7</v>
      </c>
      <c r="B748" s="3" t="s">
        <v>1151</v>
      </c>
      <c r="C748" s="3" t="s">
        <v>293</v>
      </c>
      <c r="D748" s="3">
        <v>2</v>
      </c>
      <c r="E748" s="3" t="s">
        <v>23</v>
      </c>
      <c r="F748" s="3" t="s">
        <v>17</v>
      </c>
      <c r="G748" s="40" t="s">
        <v>296</v>
      </c>
      <c r="H748" s="3" t="s">
        <v>19</v>
      </c>
      <c r="I748" s="4">
        <v>18</v>
      </c>
      <c r="J748" s="4">
        <v>18</v>
      </c>
      <c r="K748" s="4">
        <v>599.99</v>
      </c>
      <c r="L748" s="7">
        <v>10782</v>
      </c>
      <c r="M748" s="7">
        <v>10799.82</v>
      </c>
      <c r="N748" s="6">
        <v>1</v>
      </c>
      <c r="O748" s="2"/>
      <c r="P748" s="2"/>
      <c r="Q748" s="2"/>
      <c r="R748" s="192"/>
    </row>
    <row r="749" spans="1:18" ht="26.4" hidden="1">
      <c r="A749" s="84" t="str">
        <f t="shared" si="11"/>
        <v>7</v>
      </c>
      <c r="B749" s="3" t="s">
        <v>1152</v>
      </c>
      <c r="C749" s="3" t="s">
        <v>293</v>
      </c>
      <c r="D749" s="3">
        <v>2</v>
      </c>
      <c r="E749" s="3" t="s">
        <v>23</v>
      </c>
      <c r="F749" s="3" t="s">
        <v>17</v>
      </c>
      <c r="G749" s="40" t="s">
        <v>611</v>
      </c>
      <c r="H749" s="3" t="s">
        <v>19</v>
      </c>
      <c r="I749" s="4">
        <v>11</v>
      </c>
      <c r="J749" s="4">
        <v>11</v>
      </c>
      <c r="K749" s="4">
        <v>599.99</v>
      </c>
      <c r="L749" s="7">
        <v>6589</v>
      </c>
      <c r="M749" s="7">
        <v>6599.89</v>
      </c>
      <c r="N749" s="6">
        <v>1</v>
      </c>
      <c r="O749" s="2"/>
      <c r="P749" s="2"/>
      <c r="Q749" s="2"/>
      <c r="R749" s="192"/>
    </row>
    <row r="750" spans="1:18" ht="26.4" hidden="1">
      <c r="A750" s="84" t="str">
        <f t="shared" si="11"/>
        <v>2</v>
      </c>
      <c r="B750" s="3" t="s">
        <v>1153</v>
      </c>
      <c r="C750" s="3" t="s">
        <v>285</v>
      </c>
      <c r="D750" s="3">
        <v>2</v>
      </c>
      <c r="E750" s="3" t="s">
        <v>23</v>
      </c>
      <c r="F750" s="3" t="s">
        <v>17</v>
      </c>
      <c r="G750" s="40" t="s">
        <v>286</v>
      </c>
      <c r="H750" s="3" t="s">
        <v>19</v>
      </c>
      <c r="I750" s="4">
        <v>25</v>
      </c>
      <c r="J750" s="4">
        <v>25</v>
      </c>
      <c r="K750" s="4">
        <v>600</v>
      </c>
      <c r="L750" s="7">
        <v>15000</v>
      </c>
      <c r="M750" s="7">
        <v>15000</v>
      </c>
      <c r="N750" s="6">
        <v>1</v>
      </c>
      <c r="O750" s="2"/>
      <c r="P750" s="2"/>
      <c r="Q750" s="2"/>
      <c r="R750" s="192"/>
    </row>
    <row r="751" spans="1:18" ht="26.4" hidden="1">
      <c r="A751" s="84" t="str">
        <f t="shared" si="11"/>
        <v>2</v>
      </c>
      <c r="B751" s="3" t="s">
        <v>1154</v>
      </c>
      <c r="C751" s="3" t="s">
        <v>285</v>
      </c>
      <c r="D751" s="3">
        <v>2</v>
      </c>
      <c r="E751" s="3" t="s">
        <v>23</v>
      </c>
      <c r="F751" s="3" t="s">
        <v>17</v>
      </c>
      <c r="G751" s="40" t="s">
        <v>288</v>
      </c>
      <c r="H751" s="3" t="s">
        <v>19</v>
      </c>
      <c r="I751" s="4">
        <v>18</v>
      </c>
      <c r="J751" s="4">
        <v>18</v>
      </c>
      <c r="K751" s="4">
        <v>600</v>
      </c>
      <c r="L751" s="7">
        <v>10800</v>
      </c>
      <c r="M751" s="7">
        <v>10800</v>
      </c>
      <c r="N751" s="6">
        <v>1</v>
      </c>
      <c r="O751" s="2"/>
      <c r="P751" s="2"/>
      <c r="Q751" s="2"/>
      <c r="R751" s="192"/>
    </row>
    <row r="752" spans="1:18" ht="26.4" hidden="1">
      <c r="A752" s="84" t="str">
        <f t="shared" si="11"/>
        <v>2</v>
      </c>
      <c r="B752" s="3" t="s">
        <v>1155</v>
      </c>
      <c r="C752" s="3" t="s">
        <v>285</v>
      </c>
      <c r="D752" s="3">
        <v>2</v>
      </c>
      <c r="E752" s="3" t="s">
        <v>23</v>
      </c>
      <c r="F752" s="3" t="s">
        <v>17</v>
      </c>
      <c r="G752" s="40" t="s">
        <v>615</v>
      </c>
      <c r="H752" s="3" t="s">
        <v>19</v>
      </c>
      <c r="I752" s="4">
        <v>10</v>
      </c>
      <c r="J752" s="4">
        <v>10</v>
      </c>
      <c r="K752" s="4">
        <v>600</v>
      </c>
      <c r="L752" s="7">
        <v>6000</v>
      </c>
      <c r="M752" s="7">
        <v>6000</v>
      </c>
      <c r="N752" s="6">
        <v>1</v>
      </c>
      <c r="O752" s="2"/>
      <c r="P752" s="2"/>
      <c r="Q752" s="2"/>
      <c r="R752" s="192"/>
    </row>
    <row r="753" spans="1:18" ht="26.4" hidden="1">
      <c r="A753" s="84" t="str">
        <f t="shared" si="11"/>
        <v>10</v>
      </c>
      <c r="B753" s="3" t="s">
        <v>1156</v>
      </c>
      <c r="C753" s="3" t="s">
        <v>298</v>
      </c>
      <c r="D753" s="3">
        <v>2</v>
      </c>
      <c r="E753" s="3" t="s">
        <v>23</v>
      </c>
      <c r="F753" s="3" t="s">
        <v>17</v>
      </c>
      <c r="G753" s="40" t="s">
        <v>299</v>
      </c>
      <c r="H753" s="3" t="s">
        <v>19</v>
      </c>
      <c r="I753" s="4">
        <v>22</v>
      </c>
      <c r="J753" s="4">
        <v>22</v>
      </c>
      <c r="K753" s="4">
        <v>600</v>
      </c>
      <c r="L753" s="7">
        <v>13200</v>
      </c>
      <c r="M753" s="7">
        <v>13200</v>
      </c>
      <c r="N753" s="6">
        <v>1</v>
      </c>
      <c r="O753" s="2"/>
      <c r="P753" s="2"/>
      <c r="Q753" s="2"/>
      <c r="R753" s="192"/>
    </row>
    <row r="754" spans="1:18" ht="26.4" hidden="1">
      <c r="A754" s="84" t="str">
        <f t="shared" si="11"/>
        <v>10</v>
      </c>
      <c r="B754" s="3" t="s">
        <v>1157</v>
      </c>
      <c r="C754" s="3" t="s">
        <v>298</v>
      </c>
      <c r="D754" s="3">
        <v>2</v>
      </c>
      <c r="E754" s="3" t="s">
        <v>23</v>
      </c>
      <c r="F754" s="3" t="s">
        <v>17</v>
      </c>
      <c r="G754" s="40" t="s">
        <v>582</v>
      </c>
      <c r="H754" s="3" t="s">
        <v>19</v>
      </c>
      <c r="I754" s="4">
        <v>16</v>
      </c>
      <c r="J754" s="4">
        <v>16</v>
      </c>
      <c r="K754" s="4">
        <v>600</v>
      </c>
      <c r="L754" s="7">
        <v>9600</v>
      </c>
      <c r="M754" s="7">
        <v>9600</v>
      </c>
      <c r="N754" s="6">
        <v>1</v>
      </c>
      <c r="O754" s="2"/>
      <c r="P754" s="2"/>
      <c r="Q754" s="2"/>
      <c r="R754" s="192"/>
    </row>
    <row r="755" spans="1:18" ht="26.4" hidden="1">
      <c r="A755" s="84" t="str">
        <f t="shared" si="11"/>
        <v>19</v>
      </c>
      <c r="B755" s="3" t="s">
        <v>1158</v>
      </c>
      <c r="C755" s="3" t="s">
        <v>282</v>
      </c>
      <c r="D755" s="3">
        <v>2</v>
      </c>
      <c r="E755" s="3" t="s">
        <v>23</v>
      </c>
      <c r="F755" s="3" t="s">
        <v>17</v>
      </c>
      <c r="G755" s="40" t="s">
        <v>283</v>
      </c>
      <c r="H755" s="3" t="s">
        <v>19</v>
      </c>
      <c r="I755" s="4">
        <v>26</v>
      </c>
      <c r="J755" s="4">
        <v>26</v>
      </c>
      <c r="K755" s="4">
        <v>600</v>
      </c>
      <c r="L755" s="7">
        <v>15600</v>
      </c>
      <c r="M755" s="7">
        <v>15600</v>
      </c>
      <c r="N755" s="6">
        <v>1</v>
      </c>
      <c r="O755" s="2"/>
      <c r="P755" s="2"/>
      <c r="Q755" s="2"/>
      <c r="R755" s="192"/>
    </row>
    <row r="756" spans="1:18" ht="26.4" hidden="1">
      <c r="A756" s="84" t="str">
        <f t="shared" si="11"/>
        <v>19</v>
      </c>
      <c r="B756" s="3" t="s">
        <v>1159</v>
      </c>
      <c r="C756" s="3" t="s">
        <v>282</v>
      </c>
      <c r="D756" s="3">
        <v>2</v>
      </c>
      <c r="E756" s="3" t="s">
        <v>23</v>
      </c>
      <c r="F756" s="3" t="s">
        <v>17</v>
      </c>
      <c r="G756" s="40" t="s">
        <v>621</v>
      </c>
      <c r="H756" s="3" t="s">
        <v>19</v>
      </c>
      <c r="I756" s="4">
        <v>16</v>
      </c>
      <c r="J756" s="4">
        <v>16</v>
      </c>
      <c r="K756" s="4">
        <v>600</v>
      </c>
      <c r="L756" s="7">
        <v>9600</v>
      </c>
      <c r="M756" s="7">
        <v>9600</v>
      </c>
      <c r="N756" s="6">
        <v>1</v>
      </c>
      <c r="O756" s="2"/>
      <c r="P756" s="2"/>
      <c r="Q756" s="2"/>
      <c r="R756" s="192"/>
    </row>
    <row r="757" spans="1:18" ht="26.4" hidden="1">
      <c r="A757" s="84" t="str">
        <f t="shared" si="11"/>
        <v>3</v>
      </c>
      <c r="B757" s="3" t="s">
        <v>1160</v>
      </c>
      <c r="C757" s="3" t="s">
        <v>245</v>
      </c>
      <c r="D757" s="3">
        <v>2</v>
      </c>
      <c r="E757" s="3" t="s">
        <v>23</v>
      </c>
      <c r="F757" s="3" t="s">
        <v>17</v>
      </c>
      <c r="G757" s="40" t="s">
        <v>246</v>
      </c>
      <c r="H757" s="3" t="s">
        <v>19</v>
      </c>
      <c r="I757" s="4">
        <v>23</v>
      </c>
      <c r="J757" s="4">
        <v>23</v>
      </c>
      <c r="K757" s="4">
        <v>600</v>
      </c>
      <c r="L757" s="7">
        <v>13800</v>
      </c>
      <c r="M757" s="7">
        <v>13800</v>
      </c>
      <c r="N757" s="6">
        <v>1</v>
      </c>
      <c r="O757" s="2"/>
      <c r="P757" s="2"/>
      <c r="Q757" s="2"/>
      <c r="R757" s="192"/>
    </row>
    <row r="758" spans="1:18" ht="26.4" hidden="1">
      <c r="A758" s="84" t="str">
        <f t="shared" si="11"/>
        <v>16</v>
      </c>
      <c r="B758" s="3" t="s">
        <v>1161</v>
      </c>
      <c r="C758" s="3" t="s">
        <v>231</v>
      </c>
      <c r="D758" s="3">
        <v>2</v>
      </c>
      <c r="E758" s="3" t="s">
        <v>23</v>
      </c>
      <c r="F758" s="3" t="s">
        <v>17</v>
      </c>
      <c r="G758" s="40" t="s">
        <v>468</v>
      </c>
      <c r="H758" s="3" t="s">
        <v>20</v>
      </c>
      <c r="I758" s="4">
        <v>24</v>
      </c>
      <c r="J758" s="4">
        <v>24</v>
      </c>
      <c r="K758" s="4">
        <v>850</v>
      </c>
      <c r="L758" s="7">
        <v>20400</v>
      </c>
      <c r="M758" s="7">
        <v>20400</v>
      </c>
      <c r="N758" s="6">
        <v>1</v>
      </c>
      <c r="O758" s="2"/>
      <c r="P758" s="2"/>
      <c r="Q758" s="2"/>
      <c r="R758" s="192"/>
    </row>
    <row r="759" spans="1:18" ht="39.6" hidden="1">
      <c r="A759" s="84" t="str">
        <f t="shared" si="11"/>
        <v>17</v>
      </c>
      <c r="B759" s="3" t="s">
        <v>1162</v>
      </c>
      <c r="C759" s="3" t="s">
        <v>306</v>
      </c>
      <c r="D759" s="3">
        <v>2</v>
      </c>
      <c r="E759" s="3" t="s">
        <v>23</v>
      </c>
      <c r="F759" s="3" t="s">
        <v>17</v>
      </c>
      <c r="G759" s="40" t="s">
        <v>470</v>
      </c>
      <c r="H759" s="3" t="s">
        <v>20</v>
      </c>
      <c r="I759" s="4">
        <v>29</v>
      </c>
      <c r="J759" s="4">
        <v>29</v>
      </c>
      <c r="K759" s="4">
        <v>850</v>
      </c>
      <c r="L759" s="7">
        <v>24650</v>
      </c>
      <c r="M759" s="7">
        <v>24650</v>
      </c>
      <c r="N759" s="6">
        <v>1</v>
      </c>
      <c r="O759" s="2"/>
      <c r="P759" s="2"/>
      <c r="Q759" s="2"/>
      <c r="R759" s="192"/>
    </row>
    <row r="760" spans="1:18" ht="39.6" hidden="1">
      <c r="A760" s="84" t="str">
        <f t="shared" si="11"/>
        <v>17</v>
      </c>
      <c r="B760" s="3" t="s">
        <v>1163</v>
      </c>
      <c r="C760" s="3" t="s">
        <v>306</v>
      </c>
      <c r="D760" s="3">
        <v>2</v>
      </c>
      <c r="E760" s="3" t="s">
        <v>23</v>
      </c>
      <c r="F760" s="3" t="s">
        <v>17</v>
      </c>
      <c r="G760" s="40" t="s">
        <v>472</v>
      </c>
      <c r="H760" s="3" t="s">
        <v>20</v>
      </c>
      <c r="I760" s="4">
        <v>12</v>
      </c>
      <c r="J760" s="4">
        <v>12</v>
      </c>
      <c r="K760" s="4">
        <v>850</v>
      </c>
      <c r="L760" s="7">
        <v>10200</v>
      </c>
      <c r="M760" s="7">
        <v>10200</v>
      </c>
      <c r="N760" s="6">
        <v>1</v>
      </c>
      <c r="O760" s="2"/>
      <c r="P760" s="2"/>
      <c r="Q760" s="2"/>
      <c r="R760" s="192"/>
    </row>
    <row r="761" spans="1:18" ht="39.6" hidden="1">
      <c r="A761" s="84" t="str">
        <f t="shared" si="11"/>
        <v>17</v>
      </c>
      <c r="B761" s="3" t="s">
        <v>1164</v>
      </c>
      <c r="C761" s="3" t="s">
        <v>306</v>
      </c>
      <c r="D761" s="3">
        <v>2</v>
      </c>
      <c r="E761" s="3" t="s">
        <v>23</v>
      </c>
      <c r="F761" s="3" t="s">
        <v>17</v>
      </c>
      <c r="G761" s="40" t="s">
        <v>474</v>
      </c>
      <c r="H761" s="3" t="s">
        <v>20</v>
      </c>
      <c r="I761" s="4">
        <v>11</v>
      </c>
      <c r="J761" s="4">
        <v>11</v>
      </c>
      <c r="K761" s="4">
        <v>850</v>
      </c>
      <c r="L761" s="7">
        <v>9350</v>
      </c>
      <c r="M761" s="7">
        <v>9350</v>
      </c>
      <c r="N761" s="6">
        <v>1</v>
      </c>
      <c r="O761" s="2"/>
      <c r="P761" s="2"/>
      <c r="Q761" s="2"/>
      <c r="R761" s="192"/>
    </row>
    <row r="762" spans="1:18" ht="26.4" hidden="1">
      <c r="A762" s="84" t="str">
        <f t="shared" si="11"/>
        <v>18</v>
      </c>
      <c r="B762" s="3" t="s">
        <v>1165</v>
      </c>
      <c r="C762" s="3" t="s">
        <v>234</v>
      </c>
      <c r="D762" s="3">
        <v>2</v>
      </c>
      <c r="E762" s="3" t="s">
        <v>23</v>
      </c>
      <c r="F762" s="3" t="s">
        <v>17</v>
      </c>
      <c r="G762" s="40" t="s">
        <v>476</v>
      </c>
      <c r="H762" s="3" t="s">
        <v>20</v>
      </c>
      <c r="I762" s="4">
        <v>19</v>
      </c>
      <c r="J762" s="4">
        <v>19</v>
      </c>
      <c r="K762" s="4">
        <v>844</v>
      </c>
      <c r="L762" s="7">
        <v>16036</v>
      </c>
      <c r="M762" s="7">
        <v>16036</v>
      </c>
      <c r="N762" s="6">
        <v>1</v>
      </c>
      <c r="O762" s="2"/>
      <c r="P762" s="2"/>
      <c r="Q762" s="2"/>
      <c r="R762" s="192"/>
    </row>
    <row r="763" spans="1:18" ht="39.6" hidden="1">
      <c r="A763" s="84" t="str">
        <f t="shared" si="11"/>
        <v>15</v>
      </c>
      <c r="B763" s="3" t="s">
        <v>1166</v>
      </c>
      <c r="C763" s="3" t="s">
        <v>256</v>
      </c>
      <c r="D763" s="3">
        <v>2</v>
      </c>
      <c r="E763" s="3" t="s">
        <v>23</v>
      </c>
      <c r="F763" s="3" t="s">
        <v>17</v>
      </c>
      <c r="G763" s="40" t="s">
        <v>478</v>
      </c>
      <c r="H763" s="3" t="s">
        <v>20</v>
      </c>
      <c r="I763" s="4">
        <v>12</v>
      </c>
      <c r="J763" s="4">
        <v>12</v>
      </c>
      <c r="K763" s="4">
        <v>850</v>
      </c>
      <c r="L763" s="7">
        <v>10200</v>
      </c>
      <c r="M763" s="7">
        <v>10200</v>
      </c>
      <c r="N763" s="6">
        <v>1</v>
      </c>
      <c r="O763" s="2"/>
      <c r="P763" s="2"/>
      <c r="Q763" s="2"/>
      <c r="R763" s="192"/>
    </row>
    <row r="764" spans="1:18" ht="39.6" hidden="1">
      <c r="A764" s="84" t="str">
        <f t="shared" si="11"/>
        <v>15</v>
      </c>
      <c r="B764" s="3" t="s">
        <v>1167</v>
      </c>
      <c r="C764" s="3" t="s">
        <v>256</v>
      </c>
      <c r="D764" s="3">
        <v>2</v>
      </c>
      <c r="E764" s="3" t="s">
        <v>23</v>
      </c>
      <c r="F764" s="3" t="s">
        <v>17</v>
      </c>
      <c r="G764" s="40" t="s">
        <v>480</v>
      </c>
      <c r="H764" s="3" t="s">
        <v>20</v>
      </c>
      <c r="I764" s="4">
        <v>14</v>
      </c>
      <c r="J764" s="4">
        <v>14</v>
      </c>
      <c r="K764" s="4">
        <v>850</v>
      </c>
      <c r="L764" s="7">
        <v>11900</v>
      </c>
      <c r="M764" s="7">
        <v>11900</v>
      </c>
      <c r="N764" s="6">
        <v>1</v>
      </c>
      <c r="O764" s="2"/>
      <c r="P764" s="2"/>
      <c r="Q764" s="2"/>
      <c r="R764" s="192"/>
    </row>
    <row r="765" spans="1:18" ht="39.6" hidden="1">
      <c r="A765" s="84" t="str">
        <f t="shared" si="11"/>
        <v>23</v>
      </c>
      <c r="B765" s="3" t="s">
        <v>1168</v>
      </c>
      <c r="C765" s="3" t="s">
        <v>251</v>
      </c>
      <c r="D765" s="3">
        <v>2</v>
      </c>
      <c r="E765" s="3" t="s">
        <v>23</v>
      </c>
      <c r="F765" s="3" t="s">
        <v>17</v>
      </c>
      <c r="G765" s="40" t="s">
        <v>482</v>
      </c>
      <c r="H765" s="3" t="s">
        <v>20</v>
      </c>
      <c r="I765" s="4">
        <v>17</v>
      </c>
      <c r="J765" s="4">
        <v>17</v>
      </c>
      <c r="K765" s="4">
        <v>850</v>
      </c>
      <c r="L765" s="7">
        <v>14450</v>
      </c>
      <c r="M765" s="7">
        <v>14450</v>
      </c>
      <c r="N765" s="6">
        <v>1</v>
      </c>
      <c r="O765" s="2"/>
      <c r="P765" s="2"/>
      <c r="Q765" s="2"/>
      <c r="R765" s="192"/>
    </row>
    <row r="766" spans="1:18" ht="39.6" hidden="1">
      <c r="A766" s="84" t="str">
        <f t="shared" si="11"/>
        <v>23</v>
      </c>
      <c r="B766" s="3" t="s">
        <v>1169</v>
      </c>
      <c r="C766" s="3" t="s">
        <v>251</v>
      </c>
      <c r="D766" s="3">
        <v>2</v>
      </c>
      <c r="E766" s="3" t="s">
        <v>23</v>
      </c>
      <c r="F766" s="3" t="s">
        <v>17</v>
      </c>
      <c r="G766" s="40" t="s">
        <v>484</v>
      </c>
      <c r="H766" s="3" t="s">
        <v>20</v>
      </c>
      <c r="I766" s="4">
        <v>18</v>
      </c>
      <c r="J766" s="4">
        <v>18</v>
      </c>
      <c r="K766" s="4">
        <v>850</v>
      </c>
      <c r="L766" s="7">
        <v>15300</v>
      </c>
      <c r="M766" s="7">
        <v>15300</v>
      </c>
      <c r="N766" s="6">
        <v>1</v>
      </c>
      <c r="O766" s="2"/>
      <c r="P766" s="2"/>
      <c r="Q766" s="2"/>
      <c r="R766" s="192"/>
    </row>
    <row r="767" spans="1:18" ht="39.6" hidden="1">
      <c r="A767" s="84" t="str">
        <f t="shared" si="11"/>
        <v>23</v>
      </c>
      <c r="B767" s="3" t="s">
        <v>1170</v>
      </c>
      <c r="C767" s="3" t="s">
        <v>251</v>
      </c>
      <c r="D767" s="3">
        <v>2</v>
      </c>
      <c r="E767" s="3" t="s">
        <v>23</v>
      </c>
      <c r="F767" s="3" t="s">
        <v>17</v>
      </c>
      <c r="G767" s="40" t="s">
        <v>486</v>
      </c>
      <c r="H767" s="3" t="s">
        <v>20</v>
      </c>
      <c r="I767" s="4">
        <v>18</v>
      </c>
      <c r="J767" s="4">
        <v>18</v>
      </c>
      <c r="K767" s="4">
        <v>850</v>
      </c>
      <c r="L767" s="7">
        <v>15300</v>
      </c>
      <c r="M767" s="7">
        <v>15300</v>
      </c>
      <c r="N767" s="6">
        <v>1</v>
      </c>
      <c r="O767" s="2"/>
      <c r="P767" s="2"/>
      <c r="Q767" s="2"/>
      <c r="R767" s="192"/>
    </row>
    <row r="768" spans="1:18" ht="26.4" hidden="1">
      <c r="A768" s="84" t="str">
        <f t="shared" si="11"/>
        <v>20</v>
      </c>
      <c r="B768" s="3" t="s">
        <v>1171</v>
      </c>
      <c r="C768" s="3" t="s">
        <v>323</v>
      </c>
      <c r="D768" s="3">
        <v>2</v>
      </c>
      <c r="E768" s="3" t="s">
        <v>23</v>
      </c>
      <c r="F768" s="3" t="s">
        <v>17</v>
      </c>
      <c r="G768" s="40" t="s">
        <v>488</v>
      </c>
      <c r="H768" s="3" t="s">
        <v>20</v>
      </c>
      <c r="I768" s="4">
        <v>12</v>
      </c>
      <c r="J768" s="4">
        <v>12</v>
      </c>
      <c r="K768" s="4">
        <v>850</v>
      </c>
      <c r="L768" s="7">
        <v>10200</v>
      </c>
      <c r="M768" s="7">
        <v>10200</v>
      </c>
      <c r="N768" s="6">
        <v>1</v>
      </c>
      <c r="O768" s="2"/>
      <c r="P768" s="2"/>
      <c r="Q768" s="2"/>
      <c r="R768" s="192"/>
    </row>
    <row r="769" spans="1:18" ht="26.4" hidden="1">
      <c r="A769" s="84" t="str">
        <f t="shared" si="11"/>
        <v>20</v>
      </c>
      <c r="B769" s="3" t="s">
        <v>1172</v>
      </c>
      <c r="C769" s="3" t="s">
        <v>323</v>
      </c>
      <c r="D769" s="3">
        <v>2</v>
      </c>
      <c r="E769" s="3" t="s">
        <v>23</v>
      </c>
      <c r="F769" s="3" t="s">
        <v>17</v>
      </c>
      <c r="G769" s="40" t="s">
        <v>490</v>
      </c>
      <c r="H769" s="3" t="s">
        <v>20</v>
      </c>
      <c r="I769" s="4">
        <v>14</v>
      </c>
      <c r="J769" s="4">
        <v>14</v>
      </c>
      <c r="K769" s="4">
        <v>850</v>
      </c>
      <c r="L769" s="7">
        <v>11900</v>
      </c>
      <c r="M769" s="7">
        <v>11900</v>
      </c>
      <c r="N769" s="6">
        <v>1</v>
      </c>
      <c r="O769" s="2"/>
      <c r="P769" s="2"/>
      <c r="Q769" s="2"/>
      <c r="R769" s="192"/>
    </row>
    <row r="770" spans="1:18" ht="26.4" hidden="1">
      <c r="A770" s="84" t="str">
        <f t="shared" si="11"/>
        <v>9</v>
      </c>
      <c r="B770" s="3" t="s">
        <v>1173</v>
      </c>
      <c r="C770" s="3" t="s">
        <v>240</v>
      </c>
      <c r="D770" s="3">
        <v>2</v>
      </c>
      <c r="E770" s="3" t="s">
        <v>23</v>
      </c>
      <c r="F770" s="3" t="s">
        <v>17</v>
      </c>
      <c r="G770" s="40" t="s">
        <v>492</v>
      </c>
      <c r="H770" s="3" t="s">
        <v>20</v>
      </c>
      <c r="I770" s="4">
        <v>20</v>
      </c>
      <c r="J770" s="4">
        <v>20</v>
      </c>
      <c r="K770" s="4">
        <v>849.9</v>
      </c>
      <c r="L770" s="7">
        <v>16980</v>
      </c>
      <c r="M770" s="7">
        <v>16998</v>
      </c>
      <c r="N770" s="6">
        <v>1</v>
      </c>
      <c r="O770" s="2"/>
      <c r="P770" s="2"/>
      <c r="Q770" s="2"/>
      <c r="R770" s="192"/>
    </row>
    <row r="771" spans="1:18" ht="26.4" hidden="1">
      <c r="A771" s="84" t="str">
        <f t="shared" si="11"/>
        <v>9</v>
      </c>
      <c r="B771" s="3" t="s">
        <v>1174</v>
      </c>
      <c r="C771" s="3" t="s">
        <v>240</v>
      </c>
      <c r="D771" s="3">
        <v>2</v>
      </c>
      <c r="E771" s="3" t="s">
        <v>23</v>
      </c>
      <c r="F771" s="3" t="s">
        <v>17</v>
      </c>
      <c r="G771" s="40" t="s">
        <v>494</v>
      </c>
      <c r="H771" s="3" t="s">
        <v>20</v>
      </c>
      <c r="I771" s="4">
        <v>14</v>
      </c>
      <c r="J771" s="4">
        <v>14</v>
      </c>
      <c r="K771" s="4">
        <v>849.9</v>
      </c>
      <c r="L771" s="7">
        <v>11886</v>
      </c>
      <c r="M771" s="7">
        <v>11898.6</v>
      </c>
      <c r="N771" s="6">
        <v>1</v>
      </c>
      <c r="O771" s="2"/>
      <c r="P771" s="2"/>
      <c r="Q771" s="2"/>
      <c r="R771" s="192"/>
    </row>
    <row r="772" spans="1:18" ht="26.4" hidden="1">
      <c r="A772" s="84" t="str">
        <f t="shared" si="11"/>
        <v>9</v>
      </c>
      <c r="B772" s="3" t="s">
        <v>1175</v>
      </c>
      <c r="C772" s="3" t="s">
        <v>240</v>
      </c>
      <c r="D772" s="3">
        <v>2</v>
      </c>
      <c r="E772" s="3" t="s">
        <v>23</v>
      </c>
      <c r="F772" s="3" t="s">
        <v>17</v>
      </c>
      <c r="G772" s="40" t="s">
        <v>496</v>
      </c>
      <c r="H772" s="3" t="s">
        <v>20</v>
      </c>
      <c r="I772" s="4">
        <v>14</v>
      </c>
      <c r="J772" s="4">
        <v>14</v>
      </c>
      <c r="K772" s="4">
        <v>849.9</v>
      </c>
      <c r="L772" s="7">
        <v>11886</v>
      </c>
      <c r="M772" s="7">
        <v>11898.6</v>
      </c>
      <c r="N772" s="6">
        <v>1</v>
      </c>
      <c r="O772" s="2"/>
      <c r="P772" s="2"/>
      <c r="Q772" s="2"/>
      <c r="R772" s="192"/>
    </row>
    <row r="773" spans="1:18" ht="26.4" hidden="1">
      <c r="A773" s="84" t="str">
        <f t="shared" si="11"/>
        <v>8</v>
      </c>
      <c r="B773" s="3" t="s">
        <v>1176</v>
      </c>
      <c r="C773" s="3" t="s">
        <v>261</v>
      </c>
      <c r="D773" s="3">
        <v>2</v>
      </c>
      <c r="E773" s="3" t="s">
        <v>23</v>
      </c>
      <c r="F773" s="3" t="s">
        <v>17</v>
      </c>
      <c r="G773" s="40" t="s">
        <v>498</v>
      </c>
      <c r="H773" s="3" t="s">
        <v>20</v>
      </c>
      <c r="I773" s="4">
        <v>15</v>
      </c>
      <c r="J773" s="4">
        <v>15</v>
      </c>
      <c r="K773" s="4">
        <v>850</v>
      </c>
      <c r="L773" s="7">
        <v>12750</v>
      </c>
      <c r="M773" s="7">
        <v>12750</v>
      </c>
      <c r="N773" s="6">
        <v>1</v>
      </c>
      <c r="O773" s="2"/>
      <c r="P773" s="2"/>
      <c r="Q773" s="2"/>
      <c r="R773" s="192"/>
    </row>
    <row r="774" spans="1:18" ht="26.4" hidden="1">
      <c r="A774" s="84" t="str">
        <f t="shared" si="11"/>
        <v>8</v>
      </c>
      <c r="B774" s="3" t="s">
        <v>1177</v>
      </c>
      <c r="C774" s="3" t="s">
        <v>261</v>
      </c>
      <c r="D774" s="3">
        <v>2</v>
      </c>
      <c r="E774" s="3" t="s">
        <v>23</v>
      </c>
      <c r="F774" s="3" t="s">
        <v>17</v>
      </c>
      <c r="G774" s="40" t="s">
        <v>500</v>
      </c>
      <c r="H774" s="3" t="s">
        <v>20</v>
      </c>
      <c r="I774" s="4">
        <v>15</v>
      </c>
      <c r="J774" s="4">
        <v>15</v>
      </c>
      <c r="K774" s="4">
        <v>850</v>
      </c>
      <c r="L774" s="7">
        <v>12750</v>
      </c>
      <c r="M774" s="7">
        <v>12750</v>
      </c>
      <c r="N774" s="6">
        <v>1</v>
      </c>
      <c r="O774" s="2"/>
      <c r="P774" s="2"/>
      <c r="Q774" s="2"/>
      <c r="R774" s="192"/>
    </row>
    <row r="775" spans="1:18" ht="26.4" hidden="1">
      <c r="A775" s="84" t="str">
        <f t="shared" si="11"/>
        <v>4</v>
      </c>
      <c r="B775" s="3" t="s">
        <v>1178</v>
      </c>
      <c r="C775" s="3" t="s">
        <v>237</v>
      </c>
      <c r="D775" s="3">
        <v>2</v>
      </c>
      <c r="E775" s="3" t="s">
        <v>23</v>
      </c>
      <c r="F775" s="3" t="s">
        <v>17</v>
      </c>
      <c r="G775" s="40" t="s">
        <v>502</v>
      </c>
      <c r="H775" s="3" t="s">
        <v>20</v>
      </c>
      <c r="I775" s="4">
        <v>15</v>
      </c>
      <c r="J775" s="4">
        <v>15</v>
      </c>
      <c r="K775" s="4">
        <v>850</v>
      </c>
      <c r="L775" s="7">
        <v>12750</v>
      </c>
      <c r="M775" s="7">
        <v>12750</v>
      </c>
      <c r="N775" s="6">
        <v>1</v>
      </c>
      <c r="O775" s="2"/>
      <c r="P775" s="2"/>
      <c r="Q775" s="2"/>
      <c r="R775" s="192"/>
    </row>
    <row r="776" spans="1:18" ht="26.4" hidden="1">
      <c r="A776" s="84" t="str">
        <f t="shared" ref="A776:A839" si="12">MID(C776,FIND("(",C776)+1,FIND(")",C776)-1-FIND("(",C776))</f>
        <v>4</v>
      </c>
      <c r="B776" s="3" t="s">
        <v>1179</v>
      </c>
      <c r="C776" s="3" t="s">
        <v>237</v>
      </c>
      <c r="D776" s="3">
        <v>2</v>
      </c>
      <c r="E776" s="3" t="s">
        <v>23</v>
      </c>
      <c r="F776" s="3" t="s">
        <v>17</v>
      </c>
      <c r="G776" s="40" t="s">
        <v>504</v>
      </c>
      <c r="H776" s="3" t="s">
        <v>20</v>
      </c>
      <c r="I776" s="4">
        <v>12</v>
      </c>
      <c r="J776" s="4">
        <v>12</v>
      </c>
      <c r="K776" s="4">
        <v>850</v>
      </c>
      <c r="L776" s="7">
        <v>10200</v>
      </c>
      <c r="M776" s="7">
        <v>10200</v>
      </c>
      <c r="N776" s="6">
        <v>1</v>
      </c>
      <c r="O776" s="2"/>
      <c r="P776" s="2"/>
      <c r="Q776" s="2"/>
      <c r="R776" s="192"/>
    </row>
    <row r="777" spans="1:18" ht="26.4" hidden="1">
      <c r="A777" s="84" t="str">
        <f t="shared" si="12"/>
        <v>13</v>
      </c>
      <c r="B777" s="3" t="s">
        <v>1180</v>
      </c>
      <c r="C777" s="3" t="s">
        <v>248</v>
      </c>
      <c r="D777" s="3">
        <v>2</v>
      </c>
      <c r="E777" s="3" t="s">
        <v>23</v>
      </c>
      <c r="F777" s="3" t="s">
        <v>17</v>
      </c>
      <c r="G777" s="40" t="s">
        <v>506</v>
      </c>
      <c r="H777" s="3" t="s">
        <v>20</v>
      </c>
      <c r="I777" s="4">
        <v>19</v>
      </c>
      <c r="J777" s="4">
        <v>19</v>
      </c>
      <c r="K777" s="4">
        <v>850</v>
      </c>
      <c r="L777" s="7">
        <v>16150</v>
      </c>
      <c r="M777" s="7">
        <v>16150</v>
      </c>
      <c r="N777" s="6">
        <v>1</v>
      </c>
      <c r="O777" s="2"/>
      <c r="P777" s="2"/>
      <c r="Q777" s="2"/>
      <c r="R777" s="192"/>
    </row>
    <row r="778" spans="1:18" ht="26.4" hidden="1">
      <c r="A778" s="84" t="str">
        <f t="shared" si="12"/>
        <v>13</v>
      </c>
      <c r="B778" s="3" t="s">
        <v>1181</v>
      </c>
      <c r="C778" s="3" t="s">
        <v>248</v>
      </c>
      <c r="D778" s="3">
        <v>2</v>
      </c>
      <c r="E778" s="3" t="s">
        <v>23</v>
      </c>
      <c r="F778" s="3" t="s">
        <v>17</v>
      </c>
      <c r="G778" s="40" t="s">
        <v>508</v>
      </c>
      <c r="H778" s="3" t="s">
        <v>20</v>
      </c>
      <c r="I778" s="4">
        <v>19</v>
      </c>
      <c r="J778" s="4">
        <v>19</v>
      </c>
      <c r="K778" s="4">
        <v>850</v>
      </c>
      <c r="L778" s="7">
        <v>16150</v>
      </c>
      <c r="M778" s="7">
        <v>16150</v>
      </c>
      <c r="N778" s="6">
        <v>1</v>
      </c>
      <c r="O778" s="2"/>
      <c r="P778" s="2"/>
      <c r="Q778" s="2"/>
      <c r="R778" s="192"/>
    </row>
    <row r="779" spans="1:18" ht="26.4" hidden="1">
      <c r="A779" s="84" t="str">
        <f t="shared" si="12"/>
        <v>13</v>
      </c>
      <c r="B779" s="3" t="s">
        <v>1182</v>
      </c>
      <c r="C779" s="3" t="s">
        <v>248</v>
      </c>
      <c r="D779" s="3">
        <v>2</v>
      </c>
      <c r="E779" s="3" t="s">
        <v>23</v>
      </c>
      <c r="F779" s="3" t="s">
        <v>17</v>
      </c>
      <c r="G779" s="40" t="s">
        <v>510</v>
      </c>
      <c r="H779" s="3" t="s">
        <v>20</v>
      </c>
      <c r="I779" s="4">
        <v>11</v>
      </c>
      <c r="J779" s="4">
        <v>11</v>
      </c>
      <c r="K779" s="4">
        <v>850</v>
      </c>
      <c r="L779" s="7">
        <v>9350</v>
      </c>
      <c r="M779" s="7">
        <v>9350</v>
      </c>
      <c r="N779" s="6">
        <v>1</v>
      </c>
      <c r="O779" s="2"/>
      <c r="P779" s="2"/>
      <c r="Q779" s="2"/>
      <c r="R779" s="192"/>
    </row>
    <row r="780" spans="1:18" ht="26.4" hidden="1">
      <c r="A780" s="84" t="str">
        <f t="shared" si="12"/>
        <v>1</v>
      </c>
      <c r="B780" s="3" t="s">
        <v>1183</v>
      </c>
      <c r="C780" s="3" t="s">
        <v>272</v>
      </c>
      <c r="D780" s="3">
        <v>2</v>
      </c>
      <c r="E780" s="3" t="s">
        <v>23</v>
      </c>
      <c r="F780" s="3" t="s">
        <v>17</v>
      </c>
      <c r="G780" s="40" t="s">
        <v>512</v>
      </c>
      <c r="H780" s="3" t="s">
        <v>20</v>
      </c>
      <c r="I780" s="4">
        <v>28</v>
      </c>
      <c r="J780" s="4">
        <v>28</v>
      </c>
      <c r="K780" s="4">
        <v>850</v>
      </c>
      <c r="L780" s="7">
        <v>23800</v>
      </c>
      <c r="M780" s="7">
        <v>23800</v>
      </c>
      <c r="N780" s="6">
        <v>1</v>
      </c>
      <c r="O780" s="2"/>
      <c r="P780" s="2"/>
      <c r="Q780" s="2"/>
      <c r="R780" s="192"/>
    </row>
    <row r="781" spans="1:18" ht="26.4" hidden="1">
      <c r="A781" s="84" t="str">
        <f t="shared" si="12"/>
        <v>1</v>
      </c>
      <c r="B781" s="3" t="s">
        <v>1184</v>
      </c>
      <c r="C781" s="3" t="s">
        <v>272</v>
      </c>
      <c r="D781" s="3">
        <v>2</v>
      </c>
      <c r="E781" s="3" t="s">
        <v>23</v>
      </c>
      <c r="F781" s="3" t="s">
        <v>17</v>
      </c>
      <c r="G781" s="40" t="s">
        <v>514</v>
      </c>
      <c r="H781" s="3" t="s">
        <v>20</v>
      </c>
      <c r="I781" s="4">
        <v>11</v>
      </c>
      <c r="J781" s="4">
        <v>11</v>
      </c>
      <c r="K781" s="4">
        <v>850</v>
      </c>
      <c r="L781" s="7">
        <v>9350</v>
      </c>
      <c r="M781" s="7">
        <v>9350</v>
      </c>
      <c r="N781" s="6">
        <v>1</v>
      </c>
      <c r="O781" s="2"/>
      <c r="P781" s="2"/>
      <c r="Q781" s="2"/>
      <c r="R781" s="192"/>
    </row>
    <row r="782" spans="1:18" ht="26.4" hidden="1">
      <c r="A782" s="84" t="str">
        <f t="shared" si="12"/>
        <v>1</v>
      </c>
      <c r="B782" s="3" t="s">
        <v>1185</v>
      </c>
      <c r="C782" s="3" t="s">
        <v>272</v>
      </c>
      <c r="D782" s="3">
        <v>2</v>
      </c>
      <c r="E782" s="3" t="s">
        <v>23</v>
      </c>
      <c r="F782" s="3" t="s">
        <v>17</v>
      </c>
      <c r="G782" s="40" t="s">
        <v>516</v>
      </c>
      <c r="H782" s="3" t="s">
        <v>20</v>
      </c>
      <c r="I782" s="4">
        <v>10</v>
      </c>
      <c r="J782" s="4">
        <v>10</v>
      </c>
      <c r="K782" s="4">
        <v>850</v>
      </c>
      <c r="L782" s="7">
        <v>8500</v>
      </c>
      <c r="M782" s="7">
        <v>8500</v>
      </c>
      <c r="N782" s="6">
        <v>1</v>
      </c>
      <c r="O782" s="2"/>
      <c r="P782" s="2"/>
      <c r="Q782" s="2"/>
      <c r="R782" s="192"/>
    </row>
    <row r="783" spans="1:18" ht="26.4" hidden="1">
      <c r="A783" s="84" t="str">
        <f t="shared" si="12"/>
        <v>21</v>
      </c>
      <c r="B783" s="3" t="s">
        <v>1186</v>
      </c>
      <c r="C783" s="3" t="s">
        <v>290</v>
      </c>
      <c r="D783" s="3">
        <v>2</v>
      </c>
      <c r="E783" s="3" t="s">
        <v>23</v>
      </c>
      <c r="F783" s="3" t="s">
        <v>17</v>
      </c>
      <c r="G783" s="40" t="s">
        <v>518</v>
      </c>
      <c r="H783" s="3" t="s">
        <v>20</v>
      </c>
      <c r="I783" s="4">
        <v>31</v>
      </c>
      <c r="J783" s="4">
        <v>31</v>
      </c>
      <c r="K783" s="4">
        <v>850</v>
      </c>
      <c r="L783" s="7">
        <v>26350</v>
      </c>
      <c r="M783" s="7">
        <v>26350</v>
      </c>
      <c r="N783" s="6">
        <v>1</v>
      </c>
      <c r="O783" s="2"/>
      <c r="P783" s="2"/>
      <c r="Q783" s="2"/>
      <c r="R783" s="192"/>
    </row>
    <row r="784" spans="1:18" ht="39.6" hidden="1">
      <c r="A784" s="84" t="str">
        <f t="shared" si="12"/>
        <v>6</v>
      </c>
      <c r="B784" s="3" t="s">
        <v>1187</v>
      </c>
      <c r="C784" s="3" t="s">
        <v>301</v>
      </c>
      <c r="D784" s="3">
        <v>2</v>
      </c>
      <c r="E784" s="3" t="s">
        <v>23</v>
      </c>
      <c r="F784" s="3" t="s">
        <v>17</v>
      </c>
      <c r="G784" s="40" t="s">
        <v>520</v>
      </c>
      <c r="H784" s="3" t="s">
        <v>20</v>
      </c>
      <c r="I784" s="4">
        <v>14</v>
      </c>
      <c r="J784" s="4">
        <v>14</v>
      </c>
      <c r="K784" s="4">
        <v>850</v>
      </c>
      <c r="L784" s="7">
        <v>11900</v>
      </c>
      <c r="M784" s="7">
        <v>11900</v>
      </c>
      <c r="N784" s="6">
        <v>1</v>
      </c>
      <c r="O784" s="2"/>
      <c r="P784" s="2"/>
      <c r="Q784" s="2"/>
      <c r="R784" s="192"/>
    </row>
    <row r="785" spans="1:18" ht="39.6" hidden="1">
      <c r="A785" s="84" t="str">
        <f t="shared" si="12"/>
        <v>6</v>
      </c>
      <c r="B785" s="3" t="s">
        <v>1188</v>
      </c>
      <c r="C785" s="3" t="s">
        <v>301</v>
      </c>
      <c r="D785" s="3">
        <v>2</v>
      </c>
      <c r="E785" s="3" t="s">
        <v>23</v>
      </c>
      <c r="F785" s="3" t="s">
        <v>17</v>
      </c>
      <c r="G785" s="40" t="s">
        <v>522</v>
      </c>
      <c r="H785" s="3" t="s">
        <v>20</v>
      </c>
      <c r="I785" s="4">
        <v>14</v>
      </c>
      <c r="J785" s="4">
        <v>14</v>
      </c>
      <c r="K785" s="4">
        <v>850</v>
      </c>
      <c r="L785" s="7">
        <v>11900</v>
      </c>
      <c r="M785" s="7">
        <v>11900</v>
      </c>
      <c r="N785" s="6">
        <v>1</v>
      </c>
      <c r="O785" s="2"/>
      <c r="P785" s="2"/>
      <c r="Q785" s="2"/>
      <c r="R785" s="192"/>
    </row>
    <row r="786" spans="1:18" ht="39.6" hidden="1">
      <c r="A786" s="84" t="str">
        <f t="shared" si="12"/>
        <v>14</v>
      </c>
      <c r="B786" s="3" t="s">
        <v>1189</v>
      </c>
      <c r="C786" s="3" t="s">
        <v>267</v>
      </c>
      <c r="D786" s="3">
        <v>2</v>
      </c>
      <c r="E786" s="3" t="s">
        <v>23</v>
      </c>
      <c r="F786" s="3" t="s">
        <v>17</v>
      </c>
      <c r="G786" s="40" t="s">
        <v>524</v>
      </c>
      <c r="H786" s="3" t="s">
        <v>20</v>
      </c>
      <c r="I786" s="4">
        <v>15</v>
      </c>
      <c r="J786" s="4">
        <v>15</v>
      </c>
      <c r="K786" s="4">
        <v>850</v>
      </c>
      <c r="L786" s="7">
        <v>12750</v>
      </c>
      <c r="M786" s="7">
        <v>12750</v>
      </c>
      <c r="N786" s="6">
        <v>1</v>
      </c>
      <c r="O786" s="2"/>
      <c r="P786" s="2"/>
      <c r="Q786" s="2"/>
      <c r="R786" s="192"/>
    </row>
    <row r="787" spans="1:18" ht="39.6" hidden="1">
      <c r="A787" s="84" t="str">
        <f t="shared" si="12"/>
        <v>14</v>
      </c>
      <c r="B787" s="3" t="s">
        <v>1190</v>
      </c>
      <c r="C787" s="3" t="s">
        <v>267</v>
      </c>
      <c r="D787" s="3">
        <v>2</v>
      </c>
      <c r="E787" s="3" t="s">
        <v>23</v>
      </c>
      <c r="F787" s="3" t="s">
        <v>17</v>
      </c>
      <c r="G787" s="40" t="s">
        <v>526</v>
      </c>
      <c r="H787" s="3" t="s">
        <v>20</v>
      </c>
      <c r="I787" s="4">
        <v>13</v>
      </c>
      <c r="J787" s="4">
        <v>13</v>
      </c>
      <c r="K787" s="4">
        <v>850</v>
      </c>
      <c r="L787" s="7">
        <v>11050</v>
      </c>
      <c r="M787" s="7">
        <v>11050</v>
      </c>
      <c r="N787" s="6">
        <v>1</v>
      </c>
      <c r="O787" s="2"/>
      <c r="P787" s="2"/>
      <c r="Q787" s="2"/>
      <c r="R787" s="192"/>
    </row>
    <row r="788" spans="1:18" ht="39.6" hidden="1">
      <c r="A788" s="84" t="str">
        <f t="shared" si="12"/>
        <v>14</v>
      </c>
      <c r="B788" s="3" t="s">
        <v>1191</v>
      </c>
      <c r="C788" s="3" t="s">
        <v>267</v>
      </c>
      <c r="D788" s="3">
        <v>2</v>
      </c>
      <c r="E788" s="3" t="s">
        <v>23</v>
      </c>
      <c r="F788" s="3" t="s">
        <v>17</v>
      </c>
      <c r="G788" s="40" t="s">
        <v>528</v>
      </c>
      <c r="H788" s="3" t="s">
        <v>20</v>
      </c>
      <c r="I788" s="4">
        <v>12</v>
      </c>
      <c r="J788" s="4">
        <v>12</v>
      </c>
      <c r="K788" s="4">
        <v>850</v>
      </c>
      <c r="L788" s="7">
        <v>10200</v>
      </c>
      <c r="M788" s="7">
        <v>10200</v>
      </c>
      <c r="N788" s="6">
        <v>1</v>
      </c>
      <c r="O788" s="2"/>
      <c r="P788" s="2"/>
      <c r="Q788" s="2"/>
      <c r="R788" s="192"/>
    </row>
    <row r="789" spans="1:18" ht="26.4" hidden="1">
      <c r="A789" s="84" t="str">
        <f t="shared" si="12"/>
        <v>11</v>
      </c>
      <c r="B789" s="3" t="s">
        <v>1192</v>
      </c>
      <c r="C789" s="3" t="s">
        <v>228</v>
      </c>
      <c r="D789" s="3">
        <v>2</v>
      </c>
      <c r="E789" s="3" t="s">
        <v>23</v>
      </c>
      <c r="F789" s="3" t="s">
        <v>17</v>
      </c>
      <c r="G789" s="40" t="s">
        <v>530</v>
      </c>
      <c r="H789" s="3" t="s">
        <v>20</v>
      </c>
      <c r="I789" s="4">
        <v>20</v>
      </c>
      <c r="J789" s="4">
        <v>20</v>
      </c>
      <c r="K789" s="4">
        <v>850</v>
      </c>
      <c r="L789" s="7">
        <v>17000</v>
      </c>
      <c r="M789" s="7">
        <v>17000</v>
      </c>
      <c r="N789" s="6">
        <v>1</v>
      </c>
      <c r="O789" s="2"/>
      <c r="P789" s="2"/>
      <c r="Q789" s="2"/>
      <c r="R789" s="192"/>
    </row>
    <row r="790" spans="1:18" ht="26.4" hidden="1">
      <c r="A790" s="84" t="str">
        <f t="shared" si="12"/>
        <v>11</v>
      </c>
      <c r="B790" s="3" t="s">
        <v>1193</v>
      </c>
      <c r="C790" s="3" t="s">
        <v>228</v>
      </c>
      <c r="D790" s="3">
        <v>2</v>
      </c>
      <c r="E790" s="3" t="s">
        <v>23</v>
      </c>
      <c r="F790" s="3" t="s">
        <v>17</v>
      </c>
      <c r="G790" s="40" t="s">
        <v>532</v>
      </c>
      <c r="H790" s="3" t="s">
        <v>20</v>
      </c>
      <c r="I790" s="4">
        <v>15</v>
      </c>
      <c r="J790" s="4">
        <v>15</v>
      </c>
      <c r="K790" s="4">
        <v>850</v>
      </c>
      <c r="L790" s="7">
        <v>12750</v>
      </c>
      <c r="M790" s="7">
        <v>12750</v>
      </c>
      <c r="N790" s="6">
        <v>1</v>
      </c>
      <c r="O790" s="2"/>
      <c r="P790" s="2"/>
      <c r="Q790" s="2"/>
      <c r="R790" s="192"/>
    </row>
    <row r="791" spans="1:18" ht="26.4" hidden="1">
      <c r="A791" s="84" t="str">
        <f t="shared" si="12"/>
        <v>22</v>
      </c>
      <c r="B791" s="3" t="s">
        <v>1194</v>
      </c>
      <c r="C791" s="3" t="s">
        <v>259</v>
      </c>
      <c r="D791" s="3">
        <v>2</v>
      </c>
      <c r="E791" s="3" t="s">
        <v>23</v>
      </c>
      <c r="F791" s="3" t="s">
        <v>17</v>
      </c>
      <c r="G791" s="40" t="s">
        <v>2851</v>
      </c>
      <c r="H791" s="3" t="s">
        <v>20</v>
      </c>
      <c r="I791" s="4">
        <v>18</v>
      </c>
      <c r="J791" s="4">
        <v>18</v>
      </c>
      <c r="K791" s="4">
        <v>850</v>
      </c>
      <c r="L791" s="7">
        <v>15300</v>
      </c>
      <c r="M791" s="7">
        <v>15300</v>
      </c>
      <c r="N791" s="6">
        <v>1</v>
      </c>
      <c r="O791" s="2"/>
      <c r="P791" s="2"/>
      <c r="Q791" s="2"/>
      <c r="R791" s="192"/>
    </row>
    <row r="792" spans="1:18" ht="26.4" hidden="1">
      <c r="A792" s="84" t="str">
        <f t="shared" si="12"/>
        <v>22</v>
      </c>
      <c r="B792" s="3" t="s">
        <v>1195</v>
      </c>
      <c r="C792" s="3" t="s">
        <v>259</v>
      </c>
      <c r="D792" s="3">
        <v>2</v>
      </c>
      <c r="E792" s="3" t="s">
        <v>23</v>
      </c>
      <c r="F792" s="3" t="s">
        <v>17</v>
      </c>
      <c r="G792" s="40" t="s">
        <v>2852</v>
      </c>
      <c r="H792" s="3" t="s">
        <v>20</v>
      </c>
      <c r="I792" s="4">
        <v>12</v>
      </c>
      <c r="J792" s="4">
        <v>12</v>
      </c>
      <c r="K792" s="4">
        <v>850</v>
      </c>
      <c r="L792" s="7">
        <v>10200</v>
      </c>
      <c r="M792" s="7">
        <v>10200</v>
      </c>
      <c r="N792" s="6">
        <v>1</v>
      </c>
      <c r="O792" s="2"/>
      <c r="P792" s="2"/>
      <c r="Q792" s="2"/>
      <c r="R792" s="192"/>
    </row>
    <row r="793" spans="1:18" ht="26.4" hidden="1">
      <c r="A793" s="84" t="str">
        <f t="shared" si="12"/>
        <v>12</v>
      </c>
      <c r="B793" s="3" t="s">
        <v>1196</v>
      </c>
      <c r="C793" s="3" t="s">
        <v>279</v>
      </c>
      <c r="D793" s="3">
        <v>2</v>
      </c>
      <c r="E793" s="3" t="s">
        <v>23</v>
      </c>
      <c r="F793" s="3" t="s">
        <v>17</v>
      </c>
      <c r="G793" s="40" t="s">
        <v>536</v>
      </c>
      <c r="H793" s="3" t="s">
        <v>20</v>
      </c>
      <c r="I793" s="4">
        <v>14</v>
      </c>
      <c r="J793" s="4">
        <v>14</v>
      </c>
      <c r="K793" s="4">
        <v>850</v>
      </c>
      <c r="L793" s="7">
        <v>11900</v>
      </c>
      <c r="M793" s="7">
        <v>11900</v>
      </c>
      <c r="N793" s="6">
        <v>1</v>
      </c>
      <c r="O793" s="2"/>
      <c r="P793" s="2"/>
      <c r="Q793" s="2"/>
      <c r="R793" s="192"/>
    </row>
    <row r="794" spans="1:18" ht="26.4" hidden="1">
      <c r="A794" s="84" t="str">
        <f t="shared" si="12"/>
        <v>12</v>
      </c>
      <c r="B794" s="3" t="s">
        <v>1197</v>
      </c>
      <c r="C794" s="3" t="s">
        <v>279</v>
      </c>
      <c r="D794" s="3">
        <v>2</v>
      </c>
      <c r="E794" s="3" t="s">
        <v>23</v>
      </c>
      <c r="F794" s="3" t="s">
        <v>17</v>
      </c>
      <c r="G794" s="40" t="s">
        <v>538</v>
      </c>
      <c r="H794" s="3" t="s">
        <v>20</v>
      </c>
      <c r="I794" s="4">
        <v>12</v>
      </c>
      <c r="J794" s="4">
        <v>12</v>
      </c>
      <c r="K794" s="4">
        <v>850</v>
      </c>
      <c r="L794" s="7">
        <v>10200</v>
      </c>
      <c r="M794" s="7">
        <v>10200</v>
      </c>
      <c r="N794" s="6">
        <v>1</v>
      </c>
      <c r="O794" s="2"/>
      <c r="P794" s="2"/>
      <c r="Q794" s="2"/>
      <c r="R794" s="192"/>
    </row>
    <row r="795" spans="1:18" ht="26.4" hidden="1">
      <c r="A795" s="84" t="str">
        <f t="shared" si="12"/>
        <v>5</v>
      </c>
      <c r="B795" s="3" t="s">
        <v>1198</v>
      </c>
      <c r="C795" s="3" t="s">
        <v>264</v>
      </c>
      <c r="D795" s="3">
        <v>2</v>
      </c>
      <c r="E795" s="3" t="s">
        <v>23</v>
      </c>
      <c r="F795" s="3" t="s">
        <v>17</v>
      </c>
      <c r="G795" s="40" t="s">
        <v>540</v>
      </c>
      <c r="H795" s="3" t="s">
        <v>20</v>
      </c>
      <c r="I795" s="4">
        <v>11</v>
      </c>
      <c r="J795" s="4">
        <v>8</v>
      </c>
      <c r="K795" s="4">
        <v>850</v>
      </c>
      <c r="L795" s="7">
        <v>9350</v>
      </c>
      <c r="M795" s="7">
        <v>6800</v>
      </c>
      <c r="N795" s="6">
        <v>0.72729999999999995</v>
      </c>
      <c r="O795" s="2"/>
      <c r="P795" s="2"/>
      <c r="Q795" s="2"/>
      <c r="R795" s="192"/>
    </row>
    <row r="796" spans="1:18" ht="26.4" hidden="1">
      <c r="A796" s="84" t="str">
        <f t="shared" si="12"/>
        <v>5</v>
      </c>
      <c r="B796" s="3" t="s">
        <v>1199</v>
      </c>
      <c r="C796" s="3" t="s">
        <v>264</v>
      </c>
      <c r="D796" s="3">
        <v>2</v>
      </c>
      <c r="E796" s="3" t="s">
        <v>23</v>
      </c>
      <c r="F796" s="3" t="s">
        <v>17</v>
      </c>
      <c r="G796" s="40" t="s">
        <v>542</v>
      </c>
      <c r="H796" s="3" t="s">
        <v>20</v>
      </c>
      <c r="I796" s="4">
        <v>15</v>
      </c>
      <c r="J796" s="4">
        <v>15</v>
      </c>
      <c r="K796" s="4">
        <v>850</v>
      </c>
      <c r="L796" s="7">
        <v>12750</v>
      </c>
      <c r="M796" s="7">
        <v>12750</v>
      </c>
      <c r="N796" s="6">
        <v>1</v>
      </c>
      <c r="O796" s="2"/>
      <c r="P796" s="2"/>
      <c r="Q796" s="2"/>
      <c r="R796" s="192"/>
    </row>
    <row r="797" spans="1:18" ht="26.4" hidden="1">
      <c r="A797" s="84" t="str">
        <f t="shared" si="12"/>
        <v>7</v>
      </c>
      <c r="B797" s="3" t="s">
        <v>1200</v>
      </c>
      <c r="C797" s="3" t="s">
        <v>293</v>
      </c>
      <c r="D797" s="3">
        <v>2</v>
      </c>
      <c r="E797" s="3" t="s">
        <v>23</v>
      </c>
      <c r="F797" s="3" t="s">
        <v>17</v>
      </c>
      <c r="G797" s="40" t="s">
        <v>544</v>
      </c>
      <c r="H797" s="3" t="s">
        <v>20</v>
      </c>
      <c r="I797" s="4">
        <v>12</v>
      </c>
      <c r="J797" s="4">
        <v>12</v>
      </c>
      <c r="K797" s="4">
        <v>849.99</v>
      </c>
      <c r="L797" s="7">
        <v>10188</v>
      </c>
      <c r="M797" s="7">
        <v>10199.879999999999</v>
      </c>
      <c r="N797" s="6">
        <v>1</v>
      </c>
      <c r="O797" s="2"/>
      <c r="P797" s="2"/>
      <c r="Q797" s="2"/>
      <c r="R797" s="192"/>
    </row>
    <row r="798" spans="1:18" ht="26.4" hidden="1">
      <c r="A798" s="84" t="str">
        <f t="shared" si="12"/>
        <v>7</v>
      </c>
      <c r="B798" s="3" t="s">
        <v>1201</v>
      </c>
      <c r="C798" s="3" t="s">
        <v>293</v>
      </c>
      <c r="D798" s="3">
        <v>2</v>
      </c>
      <c r="E798" s="3" t="s">
        <v>23</v>
      </c>
      <c r="F798" s="3" t="s">
        <v>17</v>
      </c>
      <c r="G798" s="40" t="s">
        <v>546</v>
      </c>
      <c r="H798" s="3" t="s">
        <v>20</v>
      </c>
      <c r="I798" s="4">
        <v>11</v>
      </c>
      <c r="J798" s="4">
        <v>11</v>
      </c>
      <c r="K798" s="4">
        <v>849.99</v>
      </c>
      <c r="L798" s="7">
        <v>9339</v>
      </c>
      <c r="M798" s="7">
        <v>9349.89</v>
      </c>
      <c r="N798" s="6">
        <v>1</v>
      </c>
      <c r="O798" s="2"/>
      <c r="P798" s="2"/>
      <c r="Q798" s="2"/>
      <c r="R798" s="192"/>
    </row>
    <row r="799" spans="1:18" ht="26.4" hidden="1">
      <c r="A799" s="84" t="str">
        <f t="shared" si="12"/>
        <v>7</v>
      </c>
      <c r="B799" s="3" t="s">
        <v>1202</v>
      </c>
      <c r="C799" s="3" t="s">
        <v>293</v>
      </c>
      <c r="D799" s="3">
        <v>2</v>
      </c>
      <c r="E799" s="3" t="s">
        <v>23</v>
      </c>
      <c r="F799" s="3" t="s">
        <v>17</v>
      </c>
      <c r="G799" s="40" t="s">
        <v>548</v>
      </c>
      <c r="H799" s="3" t="s">
        <v>20</v>
      </c>
      <c r="I799" s="4">
        <v>11</v>
      </c>
      <c r="J799" s="4">
        <v>11</v>
      </c>
      <c r="K799" s="4">
        <v>849.99</v>
      </c>
      <c r="L799" s="7">
        <v>9339</v>
      </c>
      <c r="M799" s="7">
        <v>9349.89</v>
      </c>
      <c r="N799" s="6">
        <v>1</v>
      </c>
      <c r="O799" s="2"/>
      <c r="P799" s="2"/>
      <c r="Q799" s="2"/>
      <c r="R799" s="192"/>
    </row>
    <row r="800" spans="1:18" ht="26.4" hidden="1">
      <c r="A800" s="84" t="str">
        <f t="shared" si="12"/>
        <v>2</v>
      </c>
      <c r="B800" s="3" t="s">
        <v>1203</v>
      </c>
      <c r="C800" s="3" t="s">
        <v>285</v>
      </c>
      <c r="D800" s="3">
        <v>2</v>
      </c>
      <c r="E800" s="3" t="s">
        <v>23</v>
      </c>
      <c r="F800" s="3" t="s">
        <v>17</v>
      </c>
      <c r="G800" s="40" t="s">
        <v>550</v>
      </c>
      <c r="H800" s="3" t="s">
        <v>20</v>
      </c>
      <c r="I800" s="4">
        <v>17</v>
      </c>
      <c r="J800" s="4">
        <v>17</v>
      </c>
      <c r="K800" s="4">
        <v>850</v>
      </c>
      <c r="L800" s="7">
        <v>14450</v>
      </c>
      <c r="M800" s="7">
        <v>14450</v>
      </c>
      <c r="N800" s="6">
        <v>1</v>
      </c>
      <c r="O800" s="2"/>
      <c r="P800" s="2"/>
      <c r="Q800" s="2"/>
      <c r="R800" s="192"/>
    </row>
    <row r="801" spans="1:18" ht="26.4" hidden="1">
      <c r="A801" s="84" t="str">
        <f t="shared" si="12"/>
        <v>2</v>
      </c>
      <c r="B801" s="3" t="s">
        <v>1204</v>
      </c>
      <c r="C801" s="3" t="s">
        <v>285</v>
      </c>
      <c r="D801" s="3">
        <v>2</v>
      </c>
      <c r="E801" s="3" t="s">
        <v>23</v>
      </c>
      <c r="F801" s="3" t="s">
        <v>17</v>
      </c>
      <c r="G801" s="40" t="s">
        <v>552</v>
      </c>
      <c r="H801" s="3" t="s">
        <v>20</v>
      </c>
      <c r="I801" s="4">
        <v>11</v>
      </c>
      <c r="J801" s="4">
        <v>11</v>
      </c>
      <c r="K801" s="4">
        <v>850</v>
      </c>
      <c r="L801" s="7">
        <v>9350</v>
      </c>
      <c r="M801" s="7">
        <v>9350</v>
      </c>
      <c r="N801" s="6">
        <v>1</v>
      </c>
      <c r="O801" s="2"/>
      <c r="P801" s="2"/>
      <c r="Q801" s="2"/>
      <c r="R801" s="192"/>
    </row>
    <row r="802" spans="1:18" ht="26.4" hidden="1">
      <c r="A802" s="84" t="str">
        <f t="shared" si="12"/>
        <v>10</v>
      </c>
      <c r="B802" s="3" t="s">
        <v>1205</v>
      </c>
      <c r="C802" s="3" t="s">
        <v>298</v>
      </c>
      <c r="D802" s="3">
        <v>2</v>
      </c>
      <c r="E802" s="3" t="s">
        <v>23</v>
      </c>
      <c r="F802" s="3" t="s">
        <v>17</v>
      </c>
      <c r="G802" s="40" t="s">
        <v>554</v>
      </c>
      <c r="H802" s="3" t="s">
        <v>20</v>
      </c>
      <c r="I802" s="4">
        <v>23</v>
      </c>
      <c r="J802" s="4">
        <v>23</v>
      </c>
      <c r="K802" s="4">
        <v>850</v>
      </c>
      <c r="L802" s="7">
        <v>19550</v>
      </c>
      <c r="M802" s="7">
        <v>19550</v>
      </c>
      <c r="N802" s="6">
        <v>1</v>
      </c>
      <c r="O802" s="2"/>
      <c r="P802" s="2"/>
      <c r="Q802" s="2"/>
      <c r="R802" s="192"/>
    </row>
    <row r="803" spans="1:18" ht="26.4" hidden="1">
      <c r="A803" s="84" t="str">
        <f t="shared" si="12"/>
        <v>10</v>
      </c>
      <c r="B803" s="3" t="s">
        <v>1206</v>
      </c>
      <c r="C803" s="3" t="s">
        <v>298</v>
      </c>
      <c r="D803" s="3">
        <v>2</v>
      </c>
      <c r="E803" s="3" t="s">
        <v>23</v>
      </c>
      <c r="F803" s="3" t="s">
        <v>17</v>
      </c>
      <c r="G803" s="40" t="s">
        <v>556</v>
      </c>
      <c r="H803" s="3" t="s">
        <v>20</v>
      </c>
      <c r="I803" s="4">
        <v>11</v>
      </c>
      <c r="J803" s="4">
        <v>10</v>
      </c>
      <c r="K803" s="4">
        <v>850</v>
      </c>
      <c r="L803" s="7">
        <v>9350</v>
      </c>
      <c r="M803" s="7">
        <v>8500</v>
      </c>
      <c r="N803" s="6">
        <v>0.90910000000000002</v>
      </c>
      <c r="O803" s="2"/>
      <c r="P803" s="2"/>
      <c r="Q803" s="2"/>
      <c r="R803" s="192"/>
    </row>
    <row r="804" spans="1:18" ht="26.4" hidden="1">
      <c r="A804" s="84" t="str">
        <f t="shared" si="12"/>
        <v>19</v>
      </c>
      <c r="B804" s="3" t="s">
        <v>1207</v>
      </c>
      <c r="C804" s="3" t="s">
        <v>282</v>
      </c>
      <c r="D804" s="3">
        <v>2</v>
      </c>
      <c r="E804" s="3" t="s">
        <v>23</v>
      </c>
      <c r="F804" s="3" t="s">
        <v>17</v>
      </c>
      <c r="G804" s="40" t="s">
        <v>558</v>
      </c>
      <c r="H804" s="3" t="s">
        <v>20</v>
      </c>
      <c r="I804" s="4">
        <v>23</v>
      </c>
      <c r="J804" s="4">
        <v>23</v>
      </c>
      <c r="K804" s="4">
        <v>850</v>
      </c>
      <c r="L804" s="7">
        <v>19550</v>
      </c>
      <c r="M804" s="7">
        <v>19550</v>
      </c>
      <c r="N804" s="6">
        <v>1</v>
      </c>
      <c r="O804" s="2"/>
      <c r="P804" s="2"/>
      <c r="Q804" s="2"/>
      <c r="R804" s="192"/>
    </row>
    <row r="805" spans="1:18" ht="26.4" hidden="1">
      <c r="A805" s="84" t="str">
        <f t="shared" si="12"/>
        <v>19</v>
      </c>
      <c r="B805" s="3" t="s">
        <v>1208</v>
      </c>
      <c r="C805" s="3" t="s">
        <v>282</v>
      </c>
      <c r="D805" s="3">
        <v>2</v>
      </c>
      <c r="E805" s="3" t="s">
        <v>23</v>
      </c>
      <c r="F805" s="3" t="s">
        <v>17</v>
      </c>
      <c r="G805" s="40" t="s">
        <v>560</v>
      </c>
      <c r="H805" s="3" t="s">
        <v>20</v>
      </c>
      <c r="I805" s="4">
        <v>11</v>
      </c>
      <c r="J805" s="4">
        <v>11</v>
      </c>
      <c r="K805" s="4">
        <v>850</v>
      </c>
      <c r="L805" s="7">
        <v>9350</v>
      </c>
      <c r="M805" s="7">
        <v>9350</v>
      </c>
      <c r="N805" s="6">
        <v>1</v>
      </c>
      <c r="O805" s="2"/>
      <c r="P805" s="2"/>
      <c r="Q805" s="2"/>
      <c r="R805" s="192"/>
    </row>
    <row r="806" spans="1:18" ht="26.4" hidden="1">
      <c r="A806" s="84" t="str">
        <f t="shared" si="12"/>
        <v>3</v>
      </c>
      <c r="B806" s="3" t="s">
        <v>1209</v>
      </c>
      <c r="C806" s="3" t="s">
        <v>245</v>
      </c>
      <c r="D806" s="3">
        <v>2</v>
      </c>
      <c r="E806" s="3" t="s">
        <v>23</v>
      </c>
      <c r="F806" s="3" t="s">
        <v>17</v>
      </c>
      <c r="G806" s="40" t="s">
        <v>562</v>
      </c>
      <c r="H806" s="3" t="s">
        <v>20</v>
      </c>
      <c r="I806" s="4">
        <v>15</v>
      </c>
      <c r="J806" s="4">
        <v>15</v>
      </c>
      <c r="K806" s="4">
        <v>850</v>
      </c>
      <c r="L806" s="7">
        <v>12750</v>
      </c>
      <c r="M806" s="7">
        <v>12750</v>
      </c>
      <c r="N806" s="6">
        <v>1</v>
      </c>
      <c r="O806" s="2"/>
      <c r="P806" s="2"/>
      <c r="Q806" s="2"/>
      <c r="R806" s="192"/>
    </row>
    <row r="807" spans="1:18" ht="26.4" hidden="1">
      <c r="A807" s="84" t="str">
        <f t="shared" si="12"/>
        <v>3</v>
      </c>
      <c r="B807" s="3" t="s">
        <v>1210</v>
      </c>
      <c r="C807" s="3" t="s">
        <v>245</v>
      </c>
      <c r="D807" s="3">
        <v>2</v>
      </c>
      <c r="E807" s="3" t="s">
        <v>23</v>
      </c>
      <c r="F807" s="3" t="s">
        <v>17</v>
      </c>
      <c r="G807" s="40" t="s">
        <v>564</v>
      </c>
      <c r="H807" s="3" t="s">
        <v>20</v>
      </c>
      <c r="I807" s="4">
        <v>23</v>
      </c>
      <c r="J807" s="4">
        <v>23</v>
      </c>
      <c r="K807" s="4">
        <v>850</v>
      </c>
      <c r="L807" s="7">
        <v>19550</v>
      </c>
      <c r="M807" s="7">
        <v>19550</v>
      </c>
      <c r="N807" s="6">
        <v>1</v>
      </c>
      <c r="O807" s="2"/>
      <c r="P807" s="2"/>
      <c r="Q807" s="2"/>
      <c r="R807" s="192"/>
    </row>
    <row r="808" spans="1:18" ht="26.4" hidden="1">
      <c r="A808" s="84" t="str">
        <f t="shared" si="12"/>
        <v>3</v>
      </c>
      <c r="B808" s="3" t="s">
        <v>1211</v>
      </c>
      <c r="C808" s="3" t="s">
        <v>245</v>
      </c>
      <c r="D808" s="3">
        <v>2</v>
      </c>
      <c r="E808" s="3" t="s">
        <v>23</v>
      </c>
      <c r="F808" s="3" t="s">
        <v>17</v>
      </c>
      <c r="G808" s="40" t="s">
        <v>566</v>
      </c>
      <c r="H808" s="3" t="s">
        <v>20</v>
      </c>
      <c r="I808" s="4">
        <v>10</v>
      </c>
      <c r="J808" s="4">
        <v>10</v>
      </c>
      <c r="K808" s="4">
        <v>850</v>
      </c>
      <c r="L808" s="7">
        <v>8500</v>
      </c>
      <c r="M808" s="7">
        <v>8500</v>
      </c>
      <c r="N808" s="6">
        <v>1</v>
      </c>
      <c r="O808" s="2"/>
      <c r="P808" s="2"/>
      <c r="Q808" s="2"/>
      <c r="R808" s="192"/>
    </row>
    <row r="809" spans="1:18" ht="26.4" hidden="1">
      <c r="A809" s="84" t="str">
        <f t="shared" si="12"/>
        <v>16</v>
      </c>
      <c r="B809" s="3" t="s">
        <v>1212</v>
      </c>
      <c r="C809" s="3" t="s">
        <v>231</v>
      </c>
      <c r="D809" s="3">
        <v>2</v>
      </c>
      <c r="E809" s="3" t="s">
        <v>23</v>
      </c>
      <c r="F809" s="3" t="s">
        <v>17</v>
      </c>
      <c r="G809" s="40" t="s">
        <v>309</v>
      </c>
      <c r="H809" s="3" t="s">
        <v>21</v>
      </c>
      <c r="I809" s="4">
        <v>16</v>
      </c>
      <c r="J809" s="4">
        <v>16</v>
      </c>
      <c r="K809" s="7">
        <v>1000</v>
      </c>
      <c r="L809" s="7">
        <v>16000</v>
      </c>
      <c r="M809" s="7">
        <v>16000</v>
      </c>
      <c r="N809" s="6">
        <v>1</v>
      </c>
      <c r="O809" s="2"/>
      <c r="P809" s="2"/>
      <c r="Q809" s="2"/>
      <c r="R809" s="192"/>
    </row>
    <row r="810" spans="1:18" ht="26.4" hidden="1">
      <c r="A810" s="84" t="str">
        <f t="shared" si="12"/>
        <v>16</v>
      </c>
      <c r="B810" s="3" t="s">
        <v>1213</v>
      </c>
      <c r="C810" s="3" t="s">
        <v>231</v>
      </c>
      <c r="D810" s="3">
        <v>2</v>
      </c>
      <c r="E810" s="3" t="s">
        <v>23</v>
      </c>
      <c r="F810" s="3" t="s">
        <v>17</v>
      </c>
      <c r="G810" s="40" t="s">
        <v>311</v>
      </c>
      <c r="H810" s="3" t="s">
        <v>21</v>
      </c>
      <c r="I810" s="4">
        <v>30</v>
      </c>
      <c r="J810" s="4">
        <v>30</v>
      </c>
      <c r="K810" s="7">
        <v>1000</v>
      </c>
      <c r="L810" s="7">
        <v>30000</v>
      </c>
      <c r="M810" s="7">
        <v>30000</v>
      </c>
      <c r="N810" s="6">
        <v>1</v>
      </c>
      <c r="O810" s="2"/>
      <c r="P810" s="2"/>
      <c r="Q810" s="2"/>
      <c r="R810" s="192"/>
    </row>
    <row r="811" spans="1:18" ht="39.6" hidden="1">
      <c r="A811" s="84" t="str">
        <f t="shared" si="12"/>
        <v>17</v>
      </c>
      <c r="B811" s="3" t="s">
        <v>1214</v>
      </c>
      <c r="C811" s="3" t="s">
        <v>306</v>
      </c>
      <c r="D811" s="3">
        <v>2</v>
      </c>
      <c r="E811" s="3" t="s">
        <v>23</v>
      </c>
      <c r="F811" s="3" t="s">
        <v>17</v>
      </c>
      <c r="G811" s="40" t="s">
        <v>313</v>
      </c>
      <c r="H811" s="3" t="s">
        <v>21</v>
      </c>
      <c r="I811" s="4">
        <v>16</v>
      </c>
      <c r="J811" s="4">
        <v>16</v>
      </c>
      <c r="K811" s="7">
        <v>1000</v>
      </c>
      <c r="L811" s="7">
        <v>16000</v>
      </c>
      <c r="M811" s="7">
        <v>16000</v>
      </c>
      <c r="N811" s="6">
        <v>1</v>
      </c>
      <c r="O811" s="2"/>
      <c r="P811" s="2"/>
      <c r="Q811" s="2"/>
      <c r="R811" s="192"/>
    </row>
    <row r="812" spans="1:18" ht="26.4" hidden="1">
      <c r="A812" s="84" t="str">
        <f t="shared" si="12"/>
        <v>18</v>
      </c>
      <c r="B812" s="3" t="s">
        <v>1215</v>
      </c>
      <c r="C812" s="3" t="s">
        <v>234</v>
      </c>
      <c r="D812" s="3">
        <v>2</v>
      </c>
      <c r="E812" s="3" t="s">
        <v>23</v>
      </c>
      <c r="F812" s="3" t="s">
        <v>17</v>
      </c>
      <c r="G812" s="40" t="s">
        <v>901</v>
      </c>
      <c r="H812" s="3" t="s">
        <v>21</v>
      </c>
      <c r="I812" s="4">
        <v>14</v>
      </c>
      <c r="J812" s="4">
        <v>14</v>
      </c>
      <c r="K812" s="4">
        <v>994</v>
      </c>
      <c r="L812" s="7">
        <v>13916</v>
      </c>
      <c r="M812" s="7">
        <v>13916</v>
      </c>
      <c r="N812" s="6">
        <v>1</v>
      </c>
      <c r="O812" s="2"/>
      <c r="P812" s="2"/>
      <c r="Q812" s="2"/>
      <c r="R812" s="192"/>
    </row>
    <row r="813" spans="1:18" ht="26.4" hidden="1">
      <c r="A813" s="84" t="str">
        <f t="shared" si="12"/>
        <v>18</v>
      </c>
      <c r="B813" s="3" t="s">
        <v>1216</v>
      </c>
      <c r="C813" s="3" t="s">
        <v>234</v>
      </c>
      <c r="D813" s="3">
        <v>2</v>
      </c>
      <c r="E813" s="3" t="s">
        <v>23</v>
      </c>
      <c r="F813" s="3" t="s">
        <v>17</v>
      </c>
      <c r="G813" s="40" t="s">
        <v>315</v>
      </c>
      <c r="H813" s="3" t="s">
        <v>21</v>
      </c>
      <c r="I813" s="4">
        <v>25</v>
      </c>
      <c r="J813" s="4">
        <v>25</v>
      </c>
      <c r="K813" s="4">
        <v>994</v>
      </c>
      <c r="L813" s="7">
        <v>24850</v>
      </c>
      <c r="M813" s="7">
        <v>24850</v>
      </c>
      <c r="N813" s="6">
        <v>1</v>
      </c>
      <c r="O813" s="2"/>
      <c r="P813" s="2"/>
      <c r="Q813" s="2"/>
      <c r="R813" s="192"/>
    </row>
    <row r="814" spans="1:18" ht="39.6" hidden="1">
      <c r="A814" s="84" t="str">
        <f t="shared" si="12"/>
        <v>15</v>
      </c>
      <c r="B814" s="3" t="s">
        <v>1217</v>
      </c>
      <c r="C814" s="3" t="s">
        <v>256</v>
      </c>
      <c r="D814" s="3">
        <v>2</v>
      </c>
      <c r="E814" s="3" t="s">
        <v>23</v>
      </c>
      <c r="F814" s="3" t="s">
        <v>17</v>
      </c>
      <c r="G814" s="40" t="s">
        <v>317</v>
      </c>
      <c r="H814" s="3" t="s">
        <v>21</v>
      </c>
      <c r="I814" s="4">
        <v>28</v>
      </c>
      <c r="J814" s="4">
        <v>28</v>
      </c>
      <c r="K814" s="7">
        <v>1000</v>
      </c>
      <c r="L814" s="7">
        <v>28000</v>
      </c>
      <c r="M814" s="7">
        <v>28000</v>
      </c>
      <c r="N814" s="6">
        <v>1</v>
      </c>
      <c r="O814" s="2"/>
      <c r="P814" s="2"/>
      <c r="Q814" s="2"/>
      <c r="R814" s="192"/>
    </row>
    <row r="815" spans="1:18" ht="39.6" hidden="1">
      <c r="A815" s="84" t="str">
        <f t="shared" si="12"/>
        <v>15</v>
      </c>
      <c r="B815" s="3" t="s">
        <v>1218</v>
      </c>
      <c r="C815" s="3" t="s">
        <v>256</v>
      </c>
      <c r="D815" s="3">
        <v>2</v>
      </c>
      <c r="E815" s="3" t="s">
        <v>23</v>
      </c>
      <c r="F815" s="3" t="s">
        <v>17</v>
      </c>
      <c r="G815" s="40" t="s">
        <v>319</v>
      </c>
      <c r="H815" s="3" t="s">
        <v>21</v>
      </c>
      <c r="I815" s="4">
        <v>9</v>
      </c>
      <c r="J815" s="4">
        <v>9</v>
      </c>
      <c r="K815" s="7">
        <v>1000</v>
      </c>
      <c r="L815" s="7">
        <v>9000</v>
      </c>
      <c r="M815" s="7">
        <v>9000</v>
      </c>
      <c r="N815" s="6">
        <v>1</v>
      </c>
      <c r="O815" s="2"/>
      <c r="P815" s="2"/>
      <c r="Q815" s="2"/>
      <c r="R815" s="192"/>
    </row>
    <row r="816" spans="1:18" ht="39.6" hidden="1">
      <c r="A816" s="84" t="str">
        <f t="shared" si="12"/>
        <v>23</v>
      </c>
      <c r="B816" s="3" t="s">
        <v>1219</v>
      </c>
      <c r="C816" s="3" t="s">
        <v>251</v>
      </c>
      <c r="D816" s="3">
        <v>2</v>
      </c>
      <c r="E816" s="3" t="s">
        <v>23</v>
      </c>
      <c r="F816" s="3" t="s">
        <v>17</v>
      </c>
      <c r="G816" s="40" t="s">
        <v>321</v>
      </c>
      <c r="H816" s="3" t="s">
        <v>21</v>
      </c>
      <c r="I816" s="4">
        <v>15</v>
      </c>
      <c r="J816" s="4">
        <v>15</v>
      </c>
      <c r="K816" s="7">
        <v>1000</v>
      </c>
      <c r="L816" s="7">
        <v>15000</v>
      </c>
      <c r="M816" s="7">
        <v>15000</v>
      </c>
      <c r="N816" s="6">
        <v>1</v>
      </c>
      <c r="O816" s="2"/>
      <c r="P816" s="2"/>
      <c r="Q816" s="2"/>
      <c r="R816" s="192"/>
    </row>
    <row r="817" spans="1:18" ht="26.4" hidden="1">
      <c r="A817" s="84" t="str">
        <f t="shared" si="12"/>
        <v>20</v>
      </c>
      <c r="B817" s="3" t="s">
        <v>1220</v>
      </c>
      <c r="C817" s="3" t="s">
        <v>323</v>
      </c>
      <c r="D817" s="3">
        <v>2</v>
      </c>
      <c r="E817" s="3" t="s">
        <v>23</v>
      </c>
      <c r="F817" s="3" t="s">
        <v>17</v>
      </c>
      <c r="G817" s="40" t="s">
        <v>324</v>
      </c>
      <c r="H817" s="3" t="s">
        <v>21</v>
      </c>
      <c r="I817" s="4">
        <v>23</v>
      </c>
      <c r="J817" s="4">
        <v>23</v>
      </c>
      <c r="K817" s="7">
        <v>1000</v>
      </c>
      <c r="L817" s="7">
        <v>23000</v>
      </c>
      <c r="M817" s="7">
        <v>23000</v>
      </c>
      <c r="N817" s="6">
        <v>1</v>
      </c>
      <c r="O817" s="2"/>
      <c r="P817" s="2"/>
      <c r="Q817" s="2"/>
      <c r="R817" s="192"/>
    </row>
    <row r="818" spans="1:18" ht="26.4" hidden="1">
      <c r="A818" s="84" t="str">
        <f t="shared" si="12"/>
        <v>20</v>
      </c>
      <c r="B818" s="3" t="s">
        <v>1221</v>
      </c>
      <c r="C818" s="3" t="s">
        <v>323</v>
      </c>
      <c r="D818" s="3">
        <v>2</v>
      </c>
      <c r="E818" s="3" t="s">
        <v>23</v>
      </c>
      <c r="F818" s="3" t="s">
        <v>17</v>
      </c>
      <c r="G818" s="40" t="s">
        <v>326</v>
      </c>
      <c r="H818" s="3" t="s">
        <v>21</v>
      </c>
      <c r="I818" s="4">
        <v>12</v>
      </c>
      <c r="J818" s="4">
        <v>12</v>
      </c>
      <c r="K818" s="7">
        <v>1000</v>
      </c>
      <c r="L818" s="7">
        <v>12000</v>
      </c>
      <c r="M818" s="7">
        <v>12000</v>
      </c>
      <c r="N818" s="6">
        <v>1</v>
      </c>
      <c r="O818" s="2"/>
      <c r="P818" s="2"/>
      <c r="Q818" s="2"/>
      <c r="R818" s="192"/>
    </row>
    <row r="819" spans="1:18" ht="26.4" hidden="1">
      <c r="A819" s="84" t="str">
        <f t="shared" si="12"/>
        <v>9</v>
      </c>
      <c r="B819" s="3" t="s">
        <v>1222</v>
      </c>
      <c r="C819" s="3" t="s">
        <v>240</v>
      </c>
      <c r="D819" s="3">
        <v>2</v>
      </c>
      <c r="E819" s="3" t="s">
        <v>23</v>
      </c>
      <c r="F819" s="3" t="s">
        <v>17</v>
      </c>
      <c r="G819" s="40" t="s">
        <v>328</v>
      </c>
      <c r="H819" s="3" t="s">
        <v>21</v>
      </c>
      <c r="I819" s="4">
        <v>15</v>
      </c>
      <c r="J819" s="4">
        <v>15</v>
      </c>
      <c r="K819" s="4">
        <v>999.9</v>
      </c>
      <c r="L819" s="7">
        <v>14985</v>
      </c>
      <c r="M819" s="7">
        <v>14998.5</v>
      </c>
      <c r="N819" s="6">
        <v>1</v>
      </c>
      <c r="O819" s="2"/>
      <c r="P819" s="2"/>
      <c r="Q819" s="2"/>
      <c r="R819" s="192"/>
    </row>
    <row r="820" spans="1:18" ht="26.4" hidden="1">
      <c r="A820" s="84" t="str">
        <f t="shared" si="12"/>
        <v>8</v>
      </c>
      <c r="B820" s="3" t="s">
        <v>1223</v>
      </c>
      <c r="C820" s="3" t="s">
        <v>261</v>
      </c>
      <c r="D820" s="3">
        <v>2</v>
      </c>
      <c r="E820" s="3" t="s">
        <v>23</v>
      </c>
      <c r="F820" s="3" t="s">
        <v>17</v>
      </c>
      <c r="G820" s="40" t="s">
        <v>330</v>
      </c>
      <c r="H820" s="3" t="s">
        <v>21</v>
      </c>
      <c r="I820" s="4">
        <v>14</v>
      </c>
      <c r="J820" s="4">
        <v>14</v>
      </c>
      <c r="K820" s="7">
        <v>1000</v>
      </c>
      <c r="L820" s="7">
        <v>14000</v>
      </c>
      <c r="M820" s="7">
        <v>14000</v>
      </c>
      <c r="N820" s="6">
        <v>1</v>
      </c>
      <c r="O820" s="2"/>
      <c r="P820" s="2"/>
      <c r="Q820" s="2"/>
      <c r="R820" s="192"/>
    </row>
    <row r="821" spans="1:18" ht="26.4" hidden="1">
      <c r="A821" s="84" t="str">
        <f t="shared" si="12"/>
        <v>8</v>
      </c>
      <c r="B821" s="3" t="s">
        <v>1224</v>
      </c>
      <c r="C821" s="3" t="s">
        <v>261</v>
      </c>
      <c r="D821" s="3">
        <v>2</v>
      </c>
      <c r="E821" s="3" t="s">
        <v>23</v>
      </c>
      <c r="F821" s="3" t="s">
        <v>17</v>
      </c>
      <c r="G821" s="40" t="s">
        <v>332</v>
      </c>
      <c r="H821" s="3" t="s">
        <v>21</v>
      </c>
      <c r="I821" s="4">
        <v>24</v>
      </c>
      <c r="J821" s="4">
        <v>24</v>
      </c>
      <c r="K821" s="7">
        <v>1000</v>
      </c>
      <c r="L821" s="7">
        <v>24000</v>
      </c>
      <c r="M821" s="7">
        <v>24000</v>
      </c>
      <c r="N821" s="6">
        <v>1</v>
      </c>
      <c r="O821" s="2"/>
      <c r="P821" s="2"/>
      <c r="Q821" s="2"/>
      <c r="R821" s="192"/>
    </row>
    <row r="822" spans="1:18" ht="26.4" hidden="1">
      <c r="A822" s="84" t="str">
        <f t="shared" si="12"/>
        <v>4</v>
      </c>
      <c r="B822" s="3" t="s">
        <v>1225</v>
      </c>
      <c r="C822" s="3" t="s">
        <v>237</v>
      </c>
      <c r="D822" s="3">
        <v>2</v>
      </c>
      <c r="E822" s="3" t="s">
        <v>23</v>
      </c>
      <c r="F822" s="3" t="s">
        <v>17</v>
      </c>
      <c r="G822" s="40" t="s">
        <v>334</v>
      </c>
      <c r="H822" s="3" t="s">
        <v>21</v>
      </c>
      <c r="I822" s="4">
        <v>24</v>
      </c>
      <c r="J822" s="4">
        <v>24</v>
      </c>
      <c r="K822" s="7">
        <v>1000</v>
      </c>
      <c r="L822" s="7">
        <v>24000</v>
      </c>
      <c r="M822" s="7">
        <v>24000</v>
      </c>
      <c r="N822" s="6">
        <v>1</v>
      </c>
      <c r="O822" s="2"/>
      <c r="P822" s="2"/>
      <c r="Q822" s="2"/>
      <c r="R822" s="192"/>
    </row>
    <row r="823" spans="1:18" ht="26.4" hidden="1">
      <c r="A823" s="84" t="str">
        <f t="shared" si="12"/>
        <v>4</v>
      </c>
      <c r="B823" s="3" t="s">
        <v>1226</v>
      </c>
      <c r="C823" s="3" t="s">
        <v>237</v>
      </c>
      <c r="D823" s="3">
        <v>2</v>
      </c>
      <c r="E823" s="3" t="s">
        <v>23</v>
      </c>
      <c r="F823" s="3" t="s">
        <v>17</v>
      </c>
      <c r="G823" s="40" t="s">
        <v>336</v>
      </c>
      <c r="H823" s="3" t="s">
        <v>21</v>
      </c>
      <c r="I823" s="4">
        <v>14</v>
      </c>
      <c r="J823" s="4">
        <v>14</v>
      </c>
      <c r="K823" s="7">
        <v>1000</v>
      </c>
      <c r="L823" s="7">
        <v>14000</v>
      </c>
      <c r="M823" s="7">
        <v>14000</v>
      </c>
      <c r="N823" s="6">
        <v>1</v>
      </c>
      <c r="O823" s="2"/>
      <c r="P823" s="2"/>
      <c r="Q823" s="2"/>
      <c r="R823" s="192"/>
    </row>
    <row r="824" spans="1:18" ht="26.4" hidden="1">
      <c r="A824" s="84" t="str">
        <f t="shared" si="12"/>
        <v>13</v>
      </c>
      <c r="B824" s="3" t="s">
        <v>1227</v>
      </c>
      <c r="C824" s="3" t="s">
        <v>248</v>
      </c>
      <c r="D824" s="3">
        <v>2</v>
      </c>
      <c r="E824" s="3" t="s">
        <v>23</v>
      </c>
      <c r="F824" s="3" t="s">
        <v>17</v>
      </c>
      <c r="G824" s="40" t="s">
        <v>338</v>
      </c>
      <c r="H824" s="3" t="s">
        <v>21</v>
      </c>
      <c r="I824" s="4">
        <v>16</v>
      </c>
      <c r="J824" s="4">
        <v>16</v>
      </c>
      <c r="K824" s="7">
        <v>1000</v>
      </c>
      <c r="L824" s="7">
        <v>16000</v>
      </c>
      <c r="M824" s="7">
        <v>16000</v>
      </c>
      <c r="N824" s="6">
        <v>1</v>
      </c>
      <c r="O824" s="2"/>
      <c r="P824" s="2"/>
      <c r="Q824" s="2"/>
      <c r="R824" s="192"/>
    </row>
    <row r="825" spans="1:18" ht="26.4" hidden="1">
      <c r="A825" s="84" t="str">
        <f t="shared" si="12"/>
        <v>1</v>
      </c>
      <c r="B825" s="3" t="s">
        <v>1228</v>
      </c>
      <c r="C825" s="3" t="s">
        <v>272</v>
      </c>
      <c r="D825" s="3">
        <v>2</v>
      </c>
      <c r="E825" s="3" t="s">
        <v>23</v>
      </c>
      <c r="F825" s="3" t="s">
        <v>17</v>
      </c>
      <c r="G825" s="40" t="s">
        <v>340</v>
      </c>
      <c r="H825" s="3" t="s">
        <v>21</v>
      </c>
      <c r="I825" s="4">
        <v>15</v>
      </c>
      <c r="J825" s="4">
        <v>15</v>
      </c>
      <c r="K825" s="7">
        <v>1000</v>
      </c>
      <c r="L825" s="7">
        <v>15000</v>
      </c>
      <c r="M825" s="7">
        <v>15000</v>
      </c>
      <c r="N825" s="6">
        <v>1</v>
      </c>
      <c r="O825" s="2"/>
      <c r="P825" s="2"/>
      <c r="Q825" s="2"/>
      <c r="R825" s="192"/>
    </row>
    <row r="826" spans="1:18" ht="26.4" hidden="1">
      <c r="A826" s="84" t="str">
        <f t="shared" si="12"/>
        <v>21</v>
      </c>
      <c r="B826" s="3" t="s">
        <v>1229</v>
      </c>
      <c r="C826" s="3" t="s">
        <v>290</v>
      </c>
      <c r="D826" s="3">
        <v>2</v>
      </c>
      <c r="E826" s="3" t="s">
        <v>23</v>
      </c>
      <c r="F826" s="3" t="s">
        <v>17</v>
      </c>
      <c r="G826" s="40" t="s">
        <v>342</v>
      </c>
      <c r="H826" s="3" t="s">
        <v>21</v>
      </c>
      <c r="I826" s="4">
        <v>19</v>
      </c>
      <c r="J826" s="4">
        <v>19</v>
      </c>
      <c r="K826" s="4">
        <v>950</v>
      </c>
      <c r="L826" s="7">
        <v>18050</v>
      </c>
      <c r="M826" s="7">
        <v>18050</v>
      </c>
      <c r="N826" s="6">
        <v>1</v>
      </c>
      <c r="O826" s="2"/>
      <c r="P826" s="2"/>
      <c r="Q826" s="2"/>
      <c r="R826" s="192"/>
    </row>
    <row r="827" spans="1:18" ht="26.4" hidden="1">
      <c r="A827" s="84" t="str">
        <f t="shared" si="12"/>
        <v>21</v>
      </c>
      <c r="B827" s="3" t="s">
        <v>1230</v>
      </c>
      <c r="C827" s="3" t="s">
        <v>290</v>
      </c>
      <c r="D827" s="3">
        <v>2</v>
      </c>
      <c r="E827" s="3" t="s">
        <v>23</v>
      </c>
      <c r="F827" s="3" t="s">
        <v>17</v>
      </c>
      <c r="G827" s="40" t="s">
        <v>2845</v>
      </c>
      <c r="H827" s="3" t="s">
        <v>21</v>
      </c>
      <c r="I827" s="4">
        <v>24</v>
      </c>
      <c r="J827" s="4">
        <v>24</v>
      </c>
      <c r="K827" s="7">
        <v>1000</v>
      </c>
      <c r="L827" s="7">
        <v>24000</v>
      </c>
      <c r="M827" s="7">
        <v>24000</v>
      </c>
      <c r="N827" s="6">
        <v>1</v>
      </c>
      <c r="O827" s="2"/>
      <c r="P827" s="2"/>
      <c r="Q827" s="2"/>
      <c r="R827" s="192"/>
    </row>
    <row r="828" spans="1:18" ht="39.6" hidden="1">
      <c r="A828" s="84" t="str">
        <f t="shared" si="12"/>
        <v>6</v>
      </c>
      <c r="B828" s="3" t="s">
        <v>1231</v>
      </c>
      <c r="C828" s="3" t="s">
        <v>301</v>
      </c>
      <c r="D828" s="3">
        <v>2</v>
      </c>
      <c r="E828" s="3" t="s">
        <v>23</v>
      </c>
      <c r="F828" s="3" t="s">
        <v>17</v>
      </c>
      <c r="G828" s="40" t="s">
        <v>345</v>
      </c>
      <c r="H828" s="3" t="s">
        <v>21</v>
      </c>
      <c r="I828" s="4">
        <v>22</v>
      </c>
      <c r="J828" s="4">
        <v>22</v>
      </c>
      <c r="K828" s="7">
        <v>1000</v>
      </c>
      <c r="L828" s="7">
        <v>22000</v>
      </c>
      <c r="M828" s="7">
        <v>22000</v>
      </c>
      <c r="N828" s="6">
        <v>1</v>
      </c>
      <c r="O828" s="2"/>
      <c r="P828" s="2"/>
      <c r="Q828" s="2"/>
      <c r="R828" s="192"/>
    </row>
    <row r="829" spans="1:18" ht="39.6" hidden="1">
      <c r="A829" s="84" t="str">
        <f t="shared" si="12"/>
        <v>6</v>
      </c>
      <c r="B829" s="3" t="s">
        <v>1232</v>
      </c>
      <c r="C829" s="3" t="s">
        <v>301</v>
      </c>
      <c r="D829" s="3">
        <v>2</v>
      </c>
      <c r="E829" s="3" t="s">
        <v>23</v>
      </c>
      <c r="F829" s="3" t="s">
        <v>17</v>
      </c>
      <c r="G829" s="40" t="s">
        <v>347</v>
      </c>
      <c r="H829" s="3" t="s">
        <v>21</v>
      </c>
      <c r="I829" s="4">
        <v>14</v>
      </c>
      <c r="J829" s="4">
        <v>14</v>
      </c>
      <c r="K829" s="7">
        <v>1000</v>
      </c>
      <c r="L829" s="7">
        <v>14000</v>
      </c>
      <c r="M829" s="7">
        <v>14000</v>
      </c>
      <c r="N829" s="6">
        <v>1</v>
      </c>
      <c r="O829" s="2"/>
      <c r="P829" s="2"/>
      <c r="Q829" s="2"/>
      <c r="R829" s="192"/>
    </row>
    <row r="830" spans="1:18" ht="39.6" hidden="1">
      <c r="A830" s="84" t="str">
        <f t="shared" si="12"/>
        <v>14</v>
      </c>
      <c r="B830" s="3" t="s">
        <v>1233</v>
      </c>
      <c r="C830" s="3" t="s">
        <v>267</v>
      </c>
      <c r="D830" s="3">
        <v>2</v>
      </c>
      <c r="E830" s="3" t="s">
        <v>23</v>
      </c>
      <c r="F830" s="3" t="s">
        <v>17</v>
      </c>
      <c r="G830" s="40" t="s">
        <v>349</v>
      </c>
      <c r="H830" s="3" t="s">
        <v>21</v>
      </c>
      <c r="I830" s="4">
        <v>15</v>
      </c>
      <c r="J830" s="4">
        <v>15</v>
      </c>
      <c r="K830" s="7">
        <v>1000</v>
      </c>
      <c r="L830" s="7">
        <v>15000</v>
      </c>
      <c r="M830" s="7">
        <v>15000</v>
      </c>
      <c r="N830" s="6">
        <v>1</v>
      </c>
      <c r="O830" s="2"/>
      <c r="P830" s="2"/>
      <c r="Q830" s="2"/>
      <c r="R830" s="192"/>
    </row>
    <row r="831" spans="1:18" ht="26.4" hidden="1">
      <c r="A831" s="84" t="str">
        <f t="shared" si="12"/>
        <v>11</v>
      </c>
      <c r="B831" s="3" t="s">
        <v>1234</v>
      </c>
      <c r="C831" s="3" t="s">
        <v>228</v>
      </c>
      <c r="D831" s="3">
        <v>2</v>
      </c>
      <c r="E831" s="3" t="s">
        <v>23</v>
      </c>
      <c r="F831" s="3" t="s">
        <v>17</v>
      </c>
      <c r="G831" s="40" t="s">
        <v>351</v>
      </c>
      <c r="H831" s="3" t="s">
        <v>21</v>
      </c>
      <c r="I831" s="4">
        <v>14</v>
      </c>
      <c r="J831" s="4">
        <v>14</v>
      </c>
      <c r="K831" s="7">
        <v>1000</v>
      </c>
      <c r="L831" s="7">
        <v>14000</v>
      </c>
      <c r="M831" s="7">
        <v>14000</v>
      </c>
      <c r="N831" s="6">
        <v>1</v>
      </c>
      <c r="O831" s="2"/>
      <c r="P831" s="2"/>
      <c r="Q831" s="2"/>
      <c r="R831" s="192"/>
    </row>
    <row r="832" spans="1:18" ht="26.4" hidden="1">
      <c r="A832" s="84" t="str">
        <f t="shared" si="12"/>
        <v>11</v>
      </c>
      <c r="B832" s="3" t="s">
        <v>1235</v>
      </c>
      <c r="C832" s="3" t="s">
        <v>228</v>
      </c>
      <c r="D832" s="3">
        <v>2</v>
      </c>
      <c r="E832" s="3" t="s">
        <v>23</v>
      </c>
      <c r="F832" s="3" t="s">
        <v>17</v>
      </c>
      <c r="G832" s="40" t="s">
        <v>353</v>
      </c>
      <c r="H832" s="3" t="s">
        <v>21</v>
      </c>
      <c r="I832" s="4">
        <v>27</v>
      </c>
      <c r="J832" s="4">
        <v>27</v>
      </c>
      <c r="K832" s="7">
        <v>1000</v>
      </c>
      <c r="L832" s="7">
        <v>27000</v>
      </c>
      <c r="M832" s="7">
        <v>27000</v>
      </c>
      <c r="N832" s="6">
        <v>1</v>
      </c>
      <c r="O832" s="2"/>
      <c r="P832" s="2"/>
      <c r="Q832" s="2"/>
      <c r="R832" s="192"/>
    </row>
    <row r="833" spans="1:18" ht="26.4" hidden="1">
      <c r="A833" s="84" t="str">
        <f t="shared" si="12"/>
        <v>22</v>
      </c>
      <c r="B833" s="3" t="s">
        <v>1236</v>
      </c>
      <c r="C833" s="3" t="s">
        <v>259</v>
      </c>
      <c r="D833" s="3">
        <v>2</v>
      </c>
      <c r="E833" s="3" t="s">
        <v>23</v>
      </c>
      <c r="F833" s="3" t="s">
        <v>17</v>
      </c>
      <c r="G833" s="40" t="s">
        <v>2846</v>
      </c>
      <c r="H833" s="3" t="s">
        <v>21</v>
      </c>
      <c r="I833" s="4">
        <v>15</v>
      </c>
      <c r="J833" s="4">
        <v>15</v>
      </c>
      <c r="K833" s="7">
        <v>1000</v>
      </c>
      <c r="L833" s="7">
        <v>15000</v>
      </c>
      <c r="M833" s="7">
        <v>15000</v>
      </c>
      <c r="N833" s="6">
        <v>1</v>
      </c>
      <c r="O833" s="2"/>
      <c r="P833" s="2"/>
      <c r="Q833" s="2"/>
      <c r="R833" s="192"/>
    </row>
    <row r="834" spans="1:18" ht="26.4" hidden="1">
      <c r="A834" s="84" t="str">
        <f t="shared" si="12"/>
        <v>22</v>
      </c>
      <c r="B834" s="3" t="s">
        <v>1237</v>
      </c>
      <c r="C834" s="3" t="s">
        <v>259</v>
      </c>
      <c r="D834" s="3">
        <v>2</v>
      </c>
      <c r="E834" s="3" t="s">
        <v>23</v>
      </c>
      <c r="F834" s="3" t="s">
        <v>17</v>
      </c>
      <c r="G834" s="40" t="s">
        <v>2847</v>
      </c>
      <c r="H834" s="3" t="s">
        <v>21</v>
      </c>
      <c r="I834" s="4">
        <v>24</v>
      </c>
      <c r="J834" s="4">
        <v>24</v>
      </c>
      <c r="K834" s="7">
        <v>1000</v>
      </c>
      <c r="L834" s="7">
        <v>24000</v>
      </c>
      <c r="M834" s="7">
        <v>24000</v>
      </c>
      <c r="N834" s="6">
        <v>1</v>
      </c>
      <c r="O834" s="2"/>
      <c r="P834" s="2"/>
      <c r="Q834" s="2"/>
      <c r="R834" s="192"/>
    </row>
    <row r="835" spans="1:18" ht="26.4" hidden="1">
      <c r="A835" s="84" t="str">
        <f t="shared" si="12"/>
        <v>22</v>
      </c>
      <c r="B835" s="3" t="s">
        <v>1238</v>
      </c>
      <c r="C835" s="3" t="s">
        <v>259</v>
      </c>
      <c r="D835" s="3">
        <v>2</v>
      </c>
      <c r="E835" s="3" t="s">
        <v>23</v>
      </c>
      <c r="F835" s="3" t="s">
        <v>17</v>
      </c>
      <c r="G835" s="40" t="s">
        <v>2848</v>
      </c>
      <c r="H835" s="3" t="s">
        <v>21</v>
      </c>
      <c r="I835" s="4">
        <v>24</v>
      </c>
      <c r="J835" s="4">
        <v>24</v>
      </c>
      <c r="K835" s="7">
        <v>1000</v>
      </c>
      <c r="L835" s="7">
        <v>24000</v>
      </c>
      <c r="M835" s="7">
        <v>24000</v>
      </c>
      <c r="N835" s="6">
        <v>1</v>
      </c>
      <c r="O835" s="2"/>
      <c r="P835" s="2"/>
      <c r="Q835" s="2"/>
      <c r="R835" s="192"/>
    </row>
    <row r="836" spans="1:18" ht="26.4" hidden="1">
      <c r="A836" s="84" t="str">
        <f t="shared" si="12"/>
        <v>12</v>
      </c>
      <c r="B836" s="3" t="s">
        <v>1239</v>
      </c>
      <c r="C836" s="3" t="s">
        <v>279</v>
      </c>
      <c r="D836" s="3">
        <v>2</v>
      </c>
      <c r="E836" s="3" t="s">
        <v>23</v>
      </c>
      <c r="F836" s="3" t="s">
        <v>17</v>
      </c>
      <c r="G836" s="40" t="s">
        <v>358</v>
      </c>
      <c r="H836" s="3" t="s">
        <v>21</v>
      </c>
      <c r="I836" s="4">
        <v>16</v>
      </c>
      <c r="J836" s="4">
        <v>16</v>
      </c>
      <c r="K836" s="7">
        <v>1000</v>
      </c>
      <c r="L836" s="7">
        <v>16000</v>
      </c>
      <c r="M836" s="7">
        <v>16000</v>
      </c>
      <c r="N836" s="6">
        <v>1</v>
      </c>
      <c r="O836" s="2"/>
      <c r="P836" s="2"/>
      <c r="Q836" s="2"/>
      <c r="R836" s="192"/>
    </row>
    <row r="837" spans="1:18" ht="26.4" hidden="1">
      <c r="A837" s="84" t="str">
        <f t="shared" si="12"/>
        <v>5</v>
      </c>
      <c r="B837" s="3" t="s">
        <v>1240</v>
      </c>
      <c r="C837" s="3" t="s">
        <v>264</v>
      </c>
      <c r="D837" s="3">
        <v>2</v>
      </c>
      <c r="E837" s="3" t="s">
        <v>23</v>
      </c>
      <c r="F837" s="3" t="s">
        <v>17</v>
      </c>
      <c r="G837" s="40" t="s">
        <v>360</v>
      </c>
      <c r="H837" s="3" t="s">
        <v>21</v>
      </c>
      <c r="I837" s="4">
        <v>19</v>
      </c>
      <c r="J837" s="4">
        <v>17</v>
      </c>
      <c r="K837" s="7">
        <v>1000</v>
      </c>
      <c r="L837" s="7">
        <v>19000</v>
      </c>
      <c r="M837" s="7">
        <v>17000</v>
      </c>
      <c r="N837" s="6">
        <v>0.89470000000000005</v>
      </c>
      <c r="O837" s="2"/>
      <c r="P837" s="2"/>
      <c r="Q837" s="2"/>
      <c r="R837" s="192"/>
    </row>
    <row r="838" spans="1:18" ht="26.4" hidden="1">
      <c r="A838" s="84" t="str">
        <f t="shared" si="12"/>
        <v>5</v>
      </c>
      <c r="B838" s="3" t="s">
        <v>1241</v>
      </c>
      <c r="C838" s="3" t="s">
        <v>264</v>
      </c>
      <c r="D838" s="3">
        <v>2</v>
      </c>
      <c r="E838" s="3" t="s">
        <v>23</v>
      </c>
      <c r="F838" s="3" t="s">
        <v>17</v>
      </c>
      <c r="G838" s="40" t="s">
        <v>362</v>
      </c>
      <c r="H838" s="3" t="s">
        <v>21</v>
      </c>
      <c r="I838" s="4">
        <v>11</v>
      </c>
      <c r="J838" s="4">
        <v>11</v>
      </c>
      <c r="K838" s="7">
        <v>1000</v>
      </c>
      <c r="L838" s="7">
        <v>11000</v>
      </c>
      <c r="M838" s="7">
        <v>11000</v>
      </c>
      <c r="N838" s="6">
        <v>1</v>
      </c>
      <c r="O838" s="2"/>
      <c r="P838" s="2"/>
      <c r="Q838" s="2"/>
      <c r="R838" s="192"/>
    </row>
    <row r="839" spans="1:18" ht="26.4" hidden="1">
      <c r="A839" s="84" t="str">
        <f t="shared" si="12"/>
        <v>7</v>
      </c>
      <c r="B839" s="3" t="s">
        <v>1242</v>
      </c>
      <c r="C839" s="3" t="s">
        <v>293</v>
      </c>
      <c r="D839" s="3">
        <v>2</v>
      </c>
      <c r="E839" s="3" t="s">
        <v>23</v>
      </c>
      <c r="F839" s="3" t="s">
        <v>17</v>
      </c>
      <c r="G839" s="40" t="s">
        <v>364</v>
      </c>
      <c r="H839" s="3" t="s">
        <v>21</v>
      </c>
      <c r="I839" s="4">
        <v>12</v>
      </c>
      <c r="J839" s="4">
        <v>12</v>
      </c>
      <c r="K839" s="4">
        <v>999.99</v>
      </c>
      <c r="L839" s="7">
        <v>11988</v>
      </c>
      <c r="M839" s="7">
        <v>11999.88</v>
      </c>
      <c r="N839" s="6">
        <v>1</v>
      </c>
      <c r="O839" s="2"/>
      <c r="P839" s="2"/>
      <c r="Q839" s="2"/>
      <c r="R839" s="192"/>
    </row>
    <row r="840" spans="1:18" ht="26.4" hidden="1">
      <c r="A840" s="84" t="str">
        <f t="shared" ref="A840:A903" si="13">MID(C840,FIND("(",C840)+1,FIND(")",C840)-1-FIND("(",C840))</f>
        <v>2</v>
      </c>
      <c r="B840" s="3" t="s">
        <v>1243</v>
      </c>
      <c r="C840" s="3" t="s">
        <v>285</v>
      </c>
      <c r="D840" s="3">
        <v>2</v>
      </c>
      <c r="E840" s="3" t="s">
        <v>23</v>
      </c>
      <c r="F840" s="3" t="s">
        <v>17</v>
      </c>
      <c r="G840" s="40" t="s">
        <v>366</v>
      </c>
      <c r="H840" s="3" t="s">
        <v>21</v>
      </c>
      <c r="I840" s="4">
        <v>12</v>
      </c>
      <c r="J840" s="4">
        <v>12</v>
      </c>
      <c r="K840" s="7">
        <v>1000</v>
      </c>
      <c r="L840" s="7">
        <v>12000</v>
      </c>
      <c r="M840" s="7">
        <v>12000</v>
      </c>
      <c r="N840" s="6">
        <v>1</v>
      </c>
      <c r="O840" s="2"/>
      <c r="P840" s="2"/>
      <c r="Q840" s="2"/>
      <c r="R840" s="192"/>
    </row>
    <row r="841" spans="1:18" ht="26.4" hidden="1">
      <c r="A841" s="84" t="str">
        <f t="shared" si="13"/>
        <v>2</v>
      </c>
      <c r="B841" s="3" t="s">
        <v>1244</v>
      </c>
      <c r="C841" s="3" t="s">
        <v>285</v>
      </c>
      <c r="D841" s="3">
        <v>2</v>
      </c>
      <c r="E841" s="3" t="s">
        <v>23</v>
      </c>
      <c r="F841" s="3" t="s">
        <v>17</v>
      </c>
      <c r="G841" s="40" t="s">
        <v>368</v>
      </c>
      <c r="H841" s="3" t="s">
        <v>21</v>
      </c>
      <c r="I841" s="4">
        <v>22</v>
      </c>
      <c r="J841" s="4">
        <v>14</v>
      </c>
      <c r="K841" s="7">
        <v>1000</v>
      </c>
      <c r="L841" s="7">
        <v>22000</v>
      </c>
      <c r="M841" s="7">
        <v>14000</v>
      </c>
      <c r="N841" s="6">
        <v>0.63639999999999997</v>
      </c>
      <c r="O841" s="2"/>
      <c r="P841" s="2"/>
      <c r="Q841" s="2"/>
      <c r="R841" s="192"/>
    </row>
    <row r="842" spans="1:18" ht="26.4" hidden="1">
      <c r="A842" s="84" t="str">
        <f t="shared" si="13"/>
        <v>10</v>
      </c>
      <c r="B842" s="3" t="s">
        <v>1245</v>
      </c>
      <c r="C842" s="3" t="s">
        <v>298</v>
      </c>
      <c r="D842" s="3">
        <v>2</v>
      </c>
      <c r="E842" s="3" t="s">
        <v>23</v>
      </c>
      <c r="F842" s="3" t="s">
        <v>17</v>
      </c>
      <c r="G842" s="40" t="s">
        <v>370</v>
      </c>
      <c r="H842" s="3" t="s">
        <v>21</v>
      </c>
      <c r="I842" s="4">
        <v>15</v>
      </c>
      <c r="J842" s="4">
        <v>15</v>
      </c>
      <c r="K842" s="7">
        <v>1000</v>
      </c>
      <c r="L842" s="7">
        <v>15000</v>
      </c>
      <c r="M842" s="7">
        <v>15000</v>
      </c>
      <c r="N842" s="6">
        <v>1</v>
      </c>
      <c r="O842" s="2"/>
      <c r="P842" s="2"/>
      <c r="Q842" s="2"/>
      <c r="R842" s="192"/>
    </row>
    <row r="843" spans="1:18" ht="26.4" hidden="1">
      <c r="A843" s="84" t="str">
        <f t="shared" si="13"/>
        <v>19</v>
      </c>
      <c r="B843" s="3" t="s">
        <v>1246</v>
      </c>
      <c r="C843" s="3" t="s">
        <v>282</v>
      </c>
      <c r="D843" s="3">
        <v>2</v>
      </c>
      <c r="E843" s="3" t="s">
        <v>23</v>
      </c>
      <c r="F843" s="3" t="s">
        <v>17</v>
      </c>
      <c r="G843" s="40" t="s">
        <v>372</v>
      </c>
      <c r="H843" s="3" t="s">
        <v>21</v>
      </c>
      <c r="I843" s="4">
        <v>14</v>
      </c>
      <c r="J843" s="4">
        <v>14</v>
      </c>
      <c r="K843" s="7">
        <v>1000</v>
      </c>
      <c r="L843" s="7">
        <v>14000</v>
      </c>
      <c r="M843" s="7">
        <v>14000</v>
      </c>
      <c r="N843" s="6">
        <v>1</v>
      </c>
      <c r="O843" s="2"/>
      <c r="P843" s="2"/>
      <c r="Q843" s="2"/>
      <c r="R843" s="192"/>
    </row>
    <row r="844" spans="1:18" ht="26.4" hidden="1">
      <c r="A844" s="84" t="str">
        <f t="shared" si="13"/>
        <v>19</v>
      </c>
      <c r="B844" s="3" t="s">
        <v>1247</v>
      </c>
      <c r="C844" s="3" t="s">
        <v>282</v>
      </c>
      <c r="D844" s="3">
        <v>2</v>
      </c>
      <c r="E844" s="3" t="s">
        <v>23</v>
      </c>
      <c r="F844" s="3" t="s">
        <v>17</v>
      </c>
      <c r="G844" s="40" t="s">
        <v>374</v>
      </c>
      <c r="H844" s="3" t="s">
        <v>21</v>
      </c>
      <c r="I844" s="4">
        <v>21</v>
      </c>
      <c r="J844" s="4">
        <v>21</v>
      </c>
      <c r="K844" s="7">
        <v>1000</v>
      </c>
      <c r="L844" s="7">
        <v>21000</v>
      </c>
      <c r="M844" s="7">
        <v>21000</v>
      </c>
      <c r="N844" s="6">
        <v>1</v>
      </c>
      <c r="O844" s="2"/>
      <c r="P844" s="2"/>
      <c r="Q844" s="2"/>
      <c r="R844" s="192"/>
    </row>
    <row r="845" spans="1:18" ht="26.4" hidden="1">
      <c r="A845" s="84" t="str">
        <f t="shared" si="13"/>
        <v>3</v>
      </c>
      <c r="B845" s="3" t="s">
        <v>1248</v>
      </c>
      <c r="C845" s="3" t="s">
        <v>245</v>
      </c>
      <c r="D845" s="3">
        <v>2</v>
      </c>
      <c r="E845" s="3" t="s">
        <v>23</v>
      </c>
      <c r="F845" s="3" t="s">
        <v>17</v>
      </c>
      <c r="G845" s="40" t="s">
        <v>376</v>
      </c>
      <c r="H845" s="3" t="s">
        <v>21</v>
      </c>
      <c r="I845" s="4">
        <v>12</v>
      </c>
      <c r="J845" s="4">
        <v>12</v>
      </c>
      <c r="K845" s="7">
        <v>1000</v>
      </c>
      <c r="L845" s="7">
        <v>12000</v>
      </c>
      <c r="M845" s="7">
        <v>12000</v>
      </c>
      <c r="N845" s="6">
        <v>1</v>
      </c>
      <c r="O845" s="2"/>
      <c r="P845" s="2"/>
      <c r="Q845" s="2"/>
      <c r="R845" s="192"/>
    </row>
    <row r="846" spans="1:18" ht="26.4" hidden="1">
      <c r="A846" s="84" t="str">
        <f t="shared" si="13"/>
        <v>3</v>
      </c>
      <c r="B846" s="3" t="s">
        <v>1249</v>
      </c>
      <c r="C846" s="3" t="s">
        <v>245</v>
      </c>
      <c r="D846" s="3">
        <v>2</v>
      </c>
      <c r="E846" s="3" t="s">
        <v>23</v>
      </c>
      <c r="F846" s="3" t="s">
        <v>17</v>
      </c>
      <c r="G846" s="40" t="s">
        <v>378</v>
      </c>
      <c r="H846" s="3" t="s">
        <v>21</v>
      </c>
      <c r="I846" s="4">
        <v>22</v>
      </c>
      <c r="J846" s="4">
        <v>20</v>
      </c>
      <c r="K846" s="7">
        <v>1000</v>
      </c>
      <c r="L846" s="7">
        <v>22000</v>
      </c>
      <c r="M846" s="7">
        <v>20000</v>
      </c>
      <c r="N846" s="6">
        <v>0.90910000000000002</v>
      </c>
      <c r="O846" s="2"/>
      <c r="P846" s="2"/>
      <c r="Q846" s="2"/>
      <c r="R846" s="192"/>
    </row>
    <row r="847" spans="1:18" ht="26.4" hidden="1">
      <c r="A847" s="28" t="str">
        <f t="shared" si="13"/>
        <v>9</v>
      </c>
      <c r="B847" s="3" t="s">
        <v>1250</v>
      </c>
      <c r="C847" s="3" t="s">
        <v>240</v>
      </c>
      <c r="D847" s="3">
        <v>3</v>
      </c>
      <c r="E847" s="3" t="s">
        <v>16</v>
      </c>
      <c r="F847" s="3" t="s">
        <v>17</v>
      </c>
      <c r="G847" s="3" t="s">
        <v>492</v>
      </c>
      <c r="H847" s="3" t="s">
        <v>20</v>
      </c>
      <c r="I847" s="4">
        <v>17</v>
      </c>
      <c r="J847" s="4">
        <v>17</v>
      </c>
      <c r="K847" s="4">
        <v>759.9</v>
      </c>
      <c r="L847" s="7">
        <v>12903</v>
      </c>
      <c r="M847" s="7">
        <v>12918.3</v>
      </c>
      <c r="N847" s="6">
        <v>1</v>
      </c>
      <c r="O847" s="2"/>
      <c r="P847" s="2"/>
      <c r="Q847" s="2"/>
      <c r="R847" s="192"/>
    </row>
    <row r="848" spans="1:18" ht="26.4" hidden="1">
      <c r="A848" s="28" t="str">
        <f t="shared" si="13"/>
        <v>9</v>
      </c>
      <c r="B848" s="3" t="s">
        <v>1251</v>
      </c>
      <c r="C848" s="3" t="s">
        <v>240</v>
      </c>
      <c r="D848" s="3">
        <v>3</v>
      </c>
      <c r="E848" s="3" t="s">
        <v>16</v>
      </c>
      <c r="F848" s="3" t="s">
        <v>17</v>
      </c>
      <c r="G848" s="3" t="s">
        <v>494</v>
      </c>
      <c r="H848" s="3" t="s">
        <v>20</v>
      </c>
      <c r="I848" s="4">
        <v>16</v>
      </c>
      <c r="J848" s="4">
        <v>16</v>
      </c>
      <c r="K848" s="4">
        <v>759.9</v>
      </c>
      <c r="L848" s="7">
        <v>12144</v>
      </c>
      <c r="M848" s="7">
        <v>12158.4</v>
      </c>
      <c r="N848" s="6">
        <v>1</v>
      </c>
      <c r="O848" s="2"/>
      <c r="P848" s="2"/>
      <c r="Q848" s="2"/>
      <c r="R848" s="192"/>
    </row>
    <row r="849" spans="1:18" ht="26.4" hidden="1">
      <c r="A849" s="28" t="str">
        <f t="shared" si="13"/>
        <v>9</v>
      </c>
      <c r="B849" s="3" t="s">
        <v>1252</v>
      </c>
      <c r="C849" s="3" t="s">
        <v>240</v>
      </c>
      <c r="D849" s="3">
        <v>3</v>
      </c>
      <c r="E849" s="3" t="s">
        <v>16</v>
      </c>
      <c r="F849" s="3" t="s">
        <v>17</v>
      </c>
      <c r="G849" s="3" t="s">
        <v>496</v>
      </c>
      <c r="H849" s="3" t="s">
        <v>20</v>
      </c>
      <c r="I849" s="4">
        <v>15</v>
      </c>
      <c r="J849" s="4">
        <v>15</v>
      </c>
      <c r="K849" s="4">
        <v>759.9</v>
      </c>
      <c r="L849" s="7">
        <v>11385</v>
      </c>
      <c r="M849" s="7">
        <v>11398.5</v>
      </c>
      <c r="N849" s="6">
        <v>1</v>
      </c>
      <c r="O849" s="2"/>
      <c r="P849" s="2"/>
      <c r="Q849" s="2"/>
      <c r="R849" s="192"/>
    </row>
    <row r="850" spans="1:18" ht="26.4" hidden="1">
      <c r="A850" s="28" t="str">
        <f t="shared" si="13"/>
        <v>20</v>
      </c>
      <c r="B850" s="3" t="s">
        <v>1253</v>
      </c>
      <c r="C850" s="3" t="s">
        <v>323</v>
      </c>
      <c r="D850" s="3">
        <v>3</v>
      </c>
      <c r="E850" s="3" t="s">
        <v>16</v>
      </c>
      <c r="F850" s="3" t="s">
        <v>17</v>
      </c>
      <c r="G850" s="3" t="s">
        <v>488</v>
      </c>
      <c r="H850" s="3" t="s">
        <v>20</v>
      </c>
      <c r="I850" s="4">
        <v>10</v>
      </c>
      <c r="J850" s="4">
        <v>10</v>
      </c>
      <c r="K850" s="4">
        <v>760</v>
      </c>
      <c r="L850" s="7">
        <v>7600</v>
      </c>
      <c r="M850" s="7">
        <v>7600</v>
      </c>
      <c r="N850" s="6">
        <v>1</v>
      </c>
      <c r="O850" s="2"/>
      <c r="P850" s="2"/>
      <c r="Q850" s="2"/>
      <c r="R850" s="192"/>
    </row>
    <row r="851" spans="1:18" ht="26.4" hidden="1">
      <c r="A851" s="28" t="str">
        <f t="shared" si="13"/>
        <v>20</v>
      </c>
      <c r="B851" s="3" t="s">
        <v>1254</v>
      </c>
      <c r="C851" s="3" t="s">
        <v>323</v>
      </c>
      <c r="D851" s="3">
        <v>3</v>
      </c>
      <c r="E851" s="3" t="s">
        <v>16</v>
      </c>
      <c r="F851" s="3" t="s">
        <v>17</v>
      </c>
      <c r="G851" s="3" t="s">
        <v>490</v>
      </c>
      <c r="H851" s="3" t="s">
        <v>20</v>
      </c>
      <c r="I851" s="4">
        <v>10</v>
      </c>
      <c r="J851" s="4">
        <v>10</v>
      </c>
      <c r="K851" s="4">
        <v>760</v>
      </c>
      <c r="L851" s="7">
        <v>7600</v>
      </c>
      <c r="M851" s="7">
        <v>7600</v>
      </c>
      <c r="N851" s="6">
        <v>1</v>
      </c>
      <c r="O851" s="2"/>
      <c r="P851" s="2"/>
      <c r="Q851" s="2"/>
      <c r="R851" s="192"/>
    </row>
    <row r="852" spans="1:18" ht="39.6" hidden="1">
      <c r="A852" s="28" t="str">
        <f t="shared" si="13"/>
        <v>17</v>
      </c>
      <c r="B852" s="3" t="s">
        <v>1255</v>
      </c>
      <c r="C852" s="3" t="s">
        <v>306</v>
      </c>
      <c r="D852" s="3">
        <v>3</v>
      </c>
      <c r="E852" s="3" t="s">
        <v>16</v>
      </c>
      <c r="F852" s="3" t="s">
        <v>17</v>
      </c>
      <c r="G852" s="3" t="s">
        <v>470</v>
      </c>
      <c r="H852" s="3" t="s">
        <v>20</v>
      </c>
      <c r="I852" s="4">
        <v>27</v>
      </c>
      <c r="J852" s="4">
        <v>27</v>
      </c>
      <c r="K852" s="4">
        <v>760</v>
      </c>
      <c r="L852" s="7">
        <v>20520</v>
      </c>
      <c r="M852" s="7">
        <v>20520</v>
      </c>
      <c r="N852" s="6">
        <v>1</v>
      </c>
      <c r="O852" s="2"/>
      <c r="P852" s="2"/>
      <c r="Q852" s="2"/>
      <c r="R852" s="192"/>
    </row>
    <row r="853" spans="1:18" ht="39.6" hidden="1">
      <c r="A853" s="28" t="str">
        <f t="shared" si="13"/>
        <v>17</v>
      </c>
      <c r="B853" s="3" t="s">
        <v>1256</v>
      </c>
      <c r="C853" s="3" t="s">
        <v>306</v>
      </c>
      <c r="D853" s="3">
        <v>3</v>
      </c>
      <c r="E853" s="3" t="s">
        <v>16</v>
      </c>
      <c r="F853" s="3" t="s">
        <v>17</v>
      </c>
      <c r="G853" s="3" t="s">
        <v>472</v>
      </c>
      <c r="H853" s="3" t="s">
        <v>20</v>
      </c>
      <c r="I853" s="4">
        <v>10</v>
      </c>
      <c r="J853" s="4">
        <v>10</v>
      </c>
      <c r="K853" s="4">
        <v>760</v>
      </c>
      <c r="L853" s="7">
        <v>7600</v>
      </c>
      <c r="M853" s="7">
        <v>7600</v>
      </c>
      <c r="N853" s="6">
        <v>1</v>
      </c>
      <c r="O853" s="2"/>
      <c r="P853" s="2"/>
      <c r="Q853" s="2"/>
      <c r="R853" s="192"/>
    </row>
    <row r="854" spans="1:18" ht="39.6" hidden="1">
      <c r="A854" s="28" t="str">
        <f t="shared" si="13"/>
        <v>17</v>
      </c>
      <c r="B854" s="3" t="s">
        <v>1257</v>
      </c>
      <c r="C854" s="3" t="s">
        <v>306</v>
      </c>
      <c r="D854" s="3">
        <v>3</v>
      </c>
      <c r="E854" s="3" t="s">
        <v>16</v>
      </c>
      <c r="F854" s="3" t="s">
        <v>17</v>
      </c>
      <c r="G854" s="3" t="s">
        <v>474</v>
      </c>
      <c r="H854" s="3" t="s">
        <v>20</v>
      </c>
      <c r="I854" s="4">
        <v>9</v>
      </c>
      <c r="J854" s="4">
        <v>9</v>
      </c>
      <c r="K854" s="4">
        <v>760</v>
      </c>
      <c r="L854" s="7">
        <v>6840</v>
      </c>
      <c r="M854" s="7">
        <v>6840</v>
      </c>
      <c r="N854" s="6">
        <v>1</v>
      </c>
      <c r="O854" s="2"/>
      <c r="P854" s="2"/>
      <c r="Q854" s="2"/>
      <c r="R854" s="192"/>
    </row>
    <row r="855" spans="1:18" ht="26.4" hidden="1">
      <c r="A855" s="28" t="str">
        <f t="shared" si="13"/>
        <v>10</v>
      </c>
      <c r="B855" s="3" t="s">
        <v>1258</v>
      </c>
      <c r="C855" s="3" t="s">
        <v>298</v>
      </c>
      <c r="D855" s="3">
        <v>3</v>
      </c>
      <c r="E855" s="3" t="s">
        <v>16</v>
      </c>
      <c r="F855" s="3" t="s">
        <v>17</v>
      </c>
      <c r="G855" s="3" t="s">
        <v>554</v>
      </c>
      <c r="H855" s="3" t="s">
        <v>20</v>
      </c>
      <c r="I855" s="4">
        <v>15</v>
      </c>
      <c r="J855" s="4">
        <v>15</v>
      </c>
      <c r="K855" s="4">
        <v>760</v>
      </c>
      <c r="L855" s="7">
        <v>11400</v>
      </c>
      <c r="M855" s="7">
        <v>11400</v>
      </c>
      <c r="N855" s="6">
        <v>1</v>
      </c>
      <c r="O855" s="2"/>
      <c r="P855" s="2"/>
      <c r="Q855" s="2"/>
      <c r="R855" s="192"/>
    </row>
    <row r="856" spans="1:18" ht="26.4" hidden="1">
      <c r="A856" s="28" t="str">
        <f t="shared" si="13"/>
        <v>10</v>
      </c>
      <c r="B856" s="3" t="s">
        <v>1259</v>
      </c>
      <c r="C856" s="3" t="s">
        <v>298</v>
      </c>
      <c r="D856" s="3">
        <v>3</v>
      </c>
      <c r="E856" s="3" t="s">
        <v>16</v>
      </c>
      <c r="F856" s="3" t="s">
        <v>17</v>
      </c>
      <c r="G856" s="3" t="s">
        <v>556</v>
      </c>
      <c r="H856" s="3" t="s">
        <v>20</v>
      </c>
      <c r="I856" s="4">
        <v>10</v>
      </c>
      <c r="J856" s="4">
        <v>10</v>
      </c>
      <c r="K856" s="4">
        <v>760</v>
      </c>
      <c r="L856" s="7">
        <v>7600</v>
      </c>
      <c r="M856" s="7">
        <v>7600</v>
      </c>
      <c r="N856" s="6">
        <v>1</v>
      </c>
      <c r="O856" s="2"/>
      <c r="P856" s="2"/>
      <c r="Q856" s="2"/>
      <c r="R856" s="192"/>
    </row>
    <row r="857" spans="1:18" ht="26.4" hidden="1">
      <c r="A857" s="28" t="str">
        <f t="shared" si="13"/>
        <v>13</v>
      </c>
      <c r="B857" s="3" t="s">
        <v>1260</v>
      </c>
      <c r="C857" s="3" t="s">
        <v>248</v>
      </c>
      <c r="D857" s="3">
        <v>3</v>
      </c>
      <c r="E857" s="3" t="s">
        <v>16</v>
      </c>
      <c r="F857" s="3" t="s">
        <v>17</v>
      </c>
      <c r="G857" s="3" t="s">
        <v>506</v>
      </c>
      <c r="H857" s="3" t="s">
        <v>20</v>
      </c>
      <c r="I857" s="4">
        <v>15</v>
      </c>
      <c r="J857" s="4">
        <v>15</v>
      </c>
      <c r="K857" s="4">
        <v>760</v>
      </c>
      <c r="L857" s="7">
        <v>11400</v>
      </c>
      <c r="M857" s="7">
        <v>11400</v>
      </c>
      <c r="N857" s="6">
        <v>1</v>
      </c>
      <c r="O857" s="2"/>
      <c r="P857" s="2"/>
      <c r="Q857" s="2"/>
      <c r="R857" s="192"/>
    </row>
    <row r="858" spans="1:18" ht="26.4" hidden="1">
      <c r="A858" s="28" t="str">
        <f t="shared" si="13"/>
        <v>13</v>
      </c>
      <c r="B858" s="3" t="s">
        <v>1261</v>
      </c>
      <c r="C858" s="3" t="s">
        <v>248</v>
      </c>
      <c r="D858" s="3">
        <v>3</v>
      </c>
      <c r="E858" s="3" t="s">
        <v>16</v>
      </c>
      <c r="F858" s="3" t="s">
        <v>17</v>
      </c>
      <c r="G858" s="3" t="s">
        <v>508</v>
      </c>
      <c r="H858" s="3" t="s">
        <v>20</v>
      </c>
      <c r="I858" s="4">
        <v>15</v>
      </c>
      <c r="J858" s="4">
        <v>15</v>
      </c>
      <c r="K858" s="4">
        <v>760</v>
      </c>
      <c r="L858" s="7">
        <v>11400</v>
      </c>
      <c r="M858" s="7">
        <v>11400</v>
      </c>
      <c r="N858" s="6">
        <v>1</v>
      </c>
      <c r="O858" s="2"/>
      <c r="P858" s="2"/>
      <c r="Q858" s="2"/>
      <c r="R858" s="192"/>
    </row>
    <row r="859" spans="1:18" ht="26.4" hidden="1">
      <c r="A859" s="28" t="str">
        <f t="shared" si="13"/>
        <v>13</v>
      </c>
      <c r="B859" s="3" t="s">
        <v>1262</v>
      </c>
      <c r="C859" s="3" t="s">
        <v>248</v>
      </c>
      <c r="D859" s="3">
        <v>3</v>
      </c>
      <c r="E859" s="3" t="s">
        <v>16</v>
      </c>
      <c r="F859" s="3" t="s">
        <v>17</v>
      </c>
      <c r="G859" s="3" t="s">
        <v>510</v>
      </c>
      <c r="H859" s="3" t="s">
        <v>20</v>
      </c>
      <c r="I859" s="4">
        <v>9</v>
      </c>
      <c r="J859" s="4">
        <v>9</v>
      </c>
      <c r="K859" s="4">
        <v>760</v>
      </c>
      <c r="L859" s="7">
        <v>6840</v>
      </c>
      <c r="M859" s="7">
        <v>6840</v>
      </c>
      <c r="N859" s="6">
        <v>1</v>
      </c>
      <c r="O859" s="2"/>
      <c r="P859" s="2"/>
      <c r="Q859" s="2"/>
      <c r="R859" s="192"/>
    </row>
    <row r="860" spans="1:18" ht="26.4" hidden="1">
      <c r="A860" s="28" t="str">
        <f t="shared" si="13"/>
        <v>16</v>
      </c>
      <c r="B860" s="3" t="s">
        <v>1263</v>
      </c>
      <c r="C860" s="3" t="s">
        <v>231</v>
      </c>
      <c r="D860" s="3">
        <v>3</v>
      </c>
      <c r="E860" s="3" t="s">
        <v>16</v>
      </c>
      <c r="F860" s="3" t="s">
        <v>17</v>
      </c>
      <c r="G860" s="3" t="s">
        <v>468</v>
      </c>
      <c r="H860" s="3" t="s">
        <v>20</v>
      </c>
      <c r="I860" s="4">
        <v>16</v>
      </c>
      <c r="J860" s="4">
        <v>16</v>
      </c>
      <c r="K860" s="4">
        <v>760</v>
      </c>
      <c r="L860" s="7">
        <v>12160</v>
      </c>
      <c r="M860" s="7">
        <v>12160</v>
      </c>
      <c r="N860" s="6">
        <v>1</v>
      </c>
      <c r="O860" s="2"/>
      <c r="P860" s="2"/>
      <c r="Q860" s="2"/>
      <c r="R860" s="192"/>
    </row>
    <row r="861" spans="1:18" ht="26.4" hidden="1">
      <c r="A861" s="28" t="str">
        <f t="shared" si="13"/>
        <v>8</v>
      </c>
      <c r="B861" s="3" t="s">
        <v>1264</v>
      </c>
      <c r="C861" s="3" t="s">
        <v>261</v>
      </c>
      <c r="D861" s="3">
        <v>3</v>
      </c>
      <c r="E861" s="3" t="s">
        <v>16</v>
      </c>
      <c r="F861" s="3" t="s">
        <v>17</v>
      </c>
      <c r="G861" s="3" t="s">
        <v>498</v>
      </c>
      <c r="H861" s="3" t="s">
        <v>20</v>
      </c>
      <c r="I861" s="4">
        <v>12</v>
      </c>
      <c r="J861" s="4">
        <v>12</v>
      </c>
      <c r="K861" s="4">
        <v>760</v>
      </c>
      <c r="L861" s="7">
        <v>9120</v>
      </c>
      <c r="M861" s="7">
        <v>9120</v>
      </c>
      <c r="N861" s="6">
        <v>1</v>
      </c>
      <c r="O861" s="2"/>
      <c r="P861" s="2"/>
      <c r="Q861" s="2"/>
      <c r="R861" s="192"/>
    </row>
    <row r="862" spans="1:18" ht="26.4" hidden="1">
      <c r="A862" s="28" t="str">
        <f t="shared" si="13"/>
        <v>8</v>
      </c>
      <c r="B862" s="3" t="s">
        <v>1265</v>
      </c>
      <c r="C862" s="3" t="s">
        <v>261</v>
      </c>
      <c r="D862" s="3">
        <v>3</v>
      </c>
      <c r="E862" s="3" t="s">
        <v>16</v>
      </c>
      <c r="F862" s="3" t="s">
        <v>17</v>
      </c>
      <c r="G862" s="3" t="s">
        <v>500</v>
      </c>
      <c r="H862" s="3" t="s">
        <v>20</v>
      </c>
      <c r="I862" s="4">
        <v>12</v>
      </c>
      <c r="J862" s="4">
        <v>12</v>
      </c>
      <c r="K862" s="4">
        <v>760</v>
      </c>
      <c r="L862" s="7">
        <v>9120</v>
      </c>
      <c r="M862" s="7">
        <v>9120</v>
      </c>
      <c r="N862" s="6">
        <v>1</v>
      </c>
      <c r="O862" s="2"/>
      <c r="P862" s="2"/>
      <c r="Q862" s="2"/>
      <c r="R862" s="192"/>
    </row>
    <row r="863" spans="1:18" ht="39.6" hidden="1">
      <c r="A863" s="28" t="str">
        <f t="shared" si="13"/>
        <v>6</v>
      </c>
      <c r="B863" s="3" t="s">
        <v>1266</v>
      </c>
      <c r="C863" s="3" t="s">
        <v>301</v>
      </c>
      <c r="D863" s="3">
        <v>3</v>
      </c>
      <c r="E863" s="3" t="s">
        <v>16</v>
      </c>
      <c r="F863" s="3" t="s">
        <v>17</v>
      </c>
      <c r="G863" s="3" t="s">
        <v>520</v>
      </c>
      <c r="H863" s="3" t="s">
        <v>20</v>
      </c>
      <c r="I863" s="4">
        <v>12</v>
      </c>
      <c r="J863" s="4">
        <v>12</v>
      </c>
      <c r="K863" s="4">
        <v>760</v>
      </c>
      <c r="L863" s="7">
        <v>9120</v>
      </c>
      <c r="M863" s="7">
        <v>9120</v>
      </c>
      <c r="N863" s="6">
        <v>1</v>
      </c>
      <c r="O863" s="2"/>
      <c r="P863" s="2"/>
      <c r="Q863" s="2"/>
      <c r="R863" s="192"/>
    </row>
    <row r="864" spans="1:18" ht="39.6" hidden="1">
      <c r="A864" s="28" t="str">
        <f t="shared" si="13"/>
        <v>6</v>
      </c>
      <c r="B864" s="3" t="s">
        <v>1267</v>
      </c>
      <c r="C864" s="3" t="s">
        <v>301</v>
      </c>
      <c r="D864" s="3">
        <v>3</v>
      </c>
      <c r="E864" s="3" t="s">
        <v>16</v>
      </c>
      <c r="F864" s="3" t="s">
        <v>17</v>
      </c>
      <c r="G864" s="3" t="s">
        <v>522</v>
      </c>
      <c r="H864" s="3" t="s">
        <v>20</v>
      </c>
      <c r="I864" s="4">
        <v>11</v>
      </c>
      <c r="J864" s="4">
        <v>11</v>
      </c>
      <c r="K864" s="4">
        <v>760</v>
      </c>
      <c r="L864" s="7">
        <v>8360</v>
      </c>
      <c r="M864" s="7">
        <v>8360</v>
      </c>
      <c r="N864" s="6">
        <v>1</v>
      </c>
      <c r="O864" s="2"/>
      <c r="P864" s="2"/>
      <c r="Q864" s="2"/>
      <c r="R864" s="192"/>
    </row>
    <row r="865" spans="1:18" ht="26.4" hidden="1">
      <c r="A865" s="28" t="str">
        <f t="shared" si="13"/>
        <v>1</v>
      </c>
      <c r="B865" s="3" t="s">
        <v>1268</v>
      </c>
      <c r="C865" s="3" t="s">
        <v>272</v>
      </c>
      <c r="D865" s="3">
        <v>3</v>
      </c>
      <c r="E865" s="3" t="s">
        <v>16</v>
      </c>
      <c r="F865" s="3" t="s">
        <v>17</v>
      </c>
      <c r="G865" s="3" t="s">
        <v>512</v>
      </c>
      <c r="H865" s="3" t="s">
        <v>20</v>
      </c>
      <c r="I865" s="4">
        <v>25</v>
      </c>
      <c r="J865" s="4">
        <v>25</v>
      </c>
      <c r="K865" s="4">
        <v>760</v>
      </c>
      <c r="L865" s="7">
        <v>19000</v>
      </c>
      <c r="M865" s="7">
        <v>19000</v>
      </c>
      <c r="N865" s="6">
        <v>1</v>
      </c>
      <c r="O865" s="2"/>
      <c r="P865" s="2"/>
      <c r="Q865" s="2"/>
      <c r="R865" s="192"/>
    </row>
    <row r="866" spans="1:18" ht="26.4" hidden="1">
      <c r="A866" s="28" t="str">
        <f t="shared" si="13"/>
        <v>1</v>
      </c>
      <c r="B866" s="3" t="s">
        <v>1269</v>
      </c>
      <c r="C866" s="3" t="s">
        <v>272</v>
      </c>
      <c r="D866" s="3">
        <v>3</v>
      </c>
      <c r="E866" s="3" t="s">
        <v>16</v>
      </c>
      <c r="F866" s="3" t="s">
        <v>17</v>
      </c>
      <c r="G866" s="3" t="s">
        <v>514</v>
      </c>
      <c r="H866" s="3" t="s">
        <v>20</v>
      </c>
      <c r="I866" s="4">
        <v>10</v>
      </c>
      <c r="J866" s="4">
        <v>10</v>
      </c>
      <c r="K866" s="4">
        <v>760</v>
      </c>
      <c r="L866" s="7">
        <v>7600</v>
      </c>
      <c r="M866" s="7">
        <v>7600</v>
      </c>
      <c r="N866" s="6">
        <v>1</v>
      </c>
      <c r="O866" s="2"/>
      <c r="P866" s="2"/>
      <c r="Q866" s="2"/>
      <c r="R866" s="192"/>
    </row>
    <row r="867" spans="1:18" ht="26.4" hidden="1">
      <c r="A867" s="28" t="str">
        <f t="shared" si="13"/>
        <v>1</v>
      </c>
      <c r="B867" s="3" t="s">
        <v>1270</v>
      </c>
      <c r="C867" s="3" t="s">
        <v>272</v>
      </c>
      <c r="D867" s="3">
        <v>3</v>
      </c>
      <c r="E867" s="3" t="s">
        <v>16</v>
      </c>
      <c r="F867" s="3" t="s">
        <v>17</v>
      </c>
      <c r="G867" s="3" t="s">
        <v>516</v>
      </c>
      <c r="H867" s="3" t="s">
        <v>20</v>
      </c>
      <c r="I867" s="4">
        <v>9</v>
      </c>
      <c r="J867" s="4">
        <v>9</v>
      </c>
      <c r="K867" s="4">
        <v>760</v>
      </c>
      <c r="L867" s="7">
        <v>6840</v>
      </c>
      <c r="M867" s="7">
        <v>6840</v>
      </c>
      <c r="N867" s="6">
        <v>1</v>
      </c>
      <c r="O867" s="2"/>
      <c r="P867" s="2"/>
      <c r="Q867" s="2"/>
      <c r="R867" s="192"/>
    </row>
    <row r="868" spans="1:18" ht="26.4" hidden="1">
      <c r="A868" s="28" t="str">
        <f t="shared" si="13"/>
        <v>4</v>
      </c>
      <c r="B868" s="3" t="s">
        <v>1271</v>
      </c>
      <c r="C868" s="3" t="s">
        <v>237</v>
      </c>
      <c r="D868" s="3">
        <v>3</v>
      </c>
      <c r="E868" s="3" t="s">
        <v>16</v>
      </c>
      <c r="F868" s="3" t="s">
        <v>17</v>
      </c>
      <c r="G868" s="3" t="s">
        <v>502</v>
      </c>
      <c r="H868" s="3" t="s">
        <v>20</v>
      </c>
      <c r="I868" s="4">
        <v>12</v>
      </c>
      <c r="J868" s="4">
        <v>12</v>
      </c>
      <c r="K868" s="4">
        <v>760</v>
      </c>
      <c r="L868" s="7">
        <v>9120</v>
      </c>
      <c r="M868" s="7">
        <v>9120</v>
      </c>
      <c r="N868" s="6">
        <v>1</v>
      </c>
      <c r="O868" s="2"/>
      <c r="P868" s="2"/>
      <c r="Q868" s="2"/>
      <c r="R868" s="192"/>
    </row>
    <row r="869" spans="1:18" ht="26.4" hidden="1">
      <c r="A869" s="28" t="str">
        <f t="shared" si="13"/>
        <v>4</v>
      </c>
      <c r="B869" s="3" t="s">
        <v>1272</v>
      </c>
      <c r="C869" s="3" t="s">
        <v>237</v>
      </c>
      <c r="D869" s="3">
        <v>3</v>
      </c>
      <c r="E869" s="3" t="s">
        <v>16</v>
      </c>
      <c r="F869" s="3" t="s">
        <v>17</v>
      </c>
      <c r="G869" s="3" t="s">
        <v>504</v>
      </c>
      <c r="H869" s="3" t="s">
        <v>20</v>
      </c>
      <c r="I869" s="4">
        <v>10</v>
      </c>
      <c r="J869" s="4">
        <v>10</v>
      </c>
      <c r="K869" s="4">
        <v>760</v>
      </c>
      <c r="L869" s="7">
        <v>7600</v>
      </c>
      <c r="M869" s="7">
        <v>7600</v>
      </c>
      <c r="N869" s="6">
        <v>1</v>
      </c>
      <c r="O869" s="2"/>
      <c r="P869" s="2"/>
      <c r="Q869" s="2"/>
      <c r="R869" s="192"/>
    </row>
    <row r="870" spans="1:18" ht="26.4" hidden="1">
      <c r="A870" s="28" t="str">
        <f t="shared" si="13"/>
        <v>21</v>
      </c>
      <c r="B870" s="3" t="s">
        <v>1273</v>
      </c>
      <c r="C870" s="3" t="s">
        <v>290</v>
      </c>
      <c r="D870" s="3">
        <v>3</v>
      </c>
      <c r="E870" s="3" t="s">
        <v>16</v>
      </c>
      <c r="F870" s="3" t="s">
        <v>17</v>
      </c>
      <c r="G870" s="3" t="s">
        <v>518</v>
      </c>
      <c r="H870" s="3" t="s">
        <v>20</v>
      </c>
      <c r="I870" s="4">
        <v>25</v>
      </c>
      <c r="J870" s="4">
        <v>25</v>
      </c>
      <c r="K870" s="4">
        <v>760</v>
      </c>
      <c r="L870" s="7">
        <v>19000</v>
      </c>
      <c r="M870" s="7">
        <v>19000</v>
      </c>
      <c r="N870" s="6">
        <v>1</v>
      </c>
      <c r="O870" s="2"/>
      <c r="P870" s="2"/>
      <c r="Q870" s="2"/>
      <c r="R870" s="192"/>
    </row>
    <row r="871" spans="1:18" ht="26.4" hidden="1">
      <c r="A871" s="28" t="str">
        <f t="shared" si="13"/>
        <v>11</v>
      </c>
      <c r="B871" s="3" t="s">
        <v>1274</v>
      </c>
      <c r="C871" s="3" t="s">
        <v>228</v>
      </c>
      <c r="D871" s="3">
        <v>3</v>
      </c>
      <c r="E871" s="3" t="s">
        <v>16</v>
      </c>
      <c r="F871" s="3" t="s">
        <v>17</v>
      </c>
      <c r="G871" s="3" t="s">
        <v>530</v>
      </c>
      <c r="H871" s="3" t="s">
        <v>20</v>
      </c>
      <c r="I871" s="4">
        <v>14</v>
      </c>
      <c r="J871" s="4">
        <v>14</v>
      </c>
      <c r="K871" s="4">
        <v>760</v>
      </c>
      <c r="L871" s="7">
        <v>10640</v>
      </c>
      <c r="M871" s="7">
        <v>10640</v>
      </c>
      <c r="N871" s="6">
        <v>1</v>
      </c>
      <c r="O871" s="2"/>
      <c r="P871" s="2"/>
      <c r="Q871" s="2"/>
      <c r="R871" s="192"/>
    </row>
    <row r="872" spans="1:18" ht="26.4" hidden="1">
      <c r="A872" s="28" t="str">
        <f t="shared" si="13"/>
        <v>11</v>
      </c>
      <c r="B872" s="3" t="s">
        <v>1275</v>
      </c>
      <c r="C872" s="3" t="s">
        <v>228</v>
      </c>
      <c r="D872" s="3">
        <v>3</v>
      </c>
      <c r="E872" s="3" t="s">
        <v>16</v>
      </c>
      <c r="F872" s="3" t="s">
        <v>17</v>
      </c>
      <c r="G872" s="3" t="s">
        <v>532</v>
      </c>
      <c r="H872" s="3" t="s">
        <v>20</v>
      </c>
      <c r="I872" s="4">
        <v>12</v>
      </c>
      <c r="J872" s="4">
        <v>12</v>
      </c>
      <c r="K872" s="4">
        <v>760</v>
      </c>
      <c r="L872" s="7">
        <v>9120</v>
      </c>
      <c r="M872" s="7">
        <v>9120</v>
      </c>
      <c r="N872" s="6">
        <v>1</v>
      </c>
      <c r="O872" s="2"/>
      <c r="P872" s="2"/>
      <c r="Q872" s="2"/>
      <c r="R872" s="192"/>
    </row>
    <row r="873" spans="1:18" ht="26.4" hidden="1">
      <c r="A873" s="28" t="str">
        <f t="shared" si="13"/>
        <v>18</v>
      </c>
      <c r="B873" s="3" t="s">
        <v>1276</v>
      </c>
      <c r="C873" s="3" t="s">
        <v>234</v>
      </c>
      <c r="D873" s="3">
        <v>3</v>
      </c>
      <c r="E873" s="3" t="s">
        <v>16</v>
      </c>
      <c r="F873" s="3" t="s">
        <v>17</v>
      </c>
      <c r="G873" s="3" t="s">
        <v>476</v>
      </c>
      <c r="H873" s="3" t="s">
        <v>20</v>
      </c>
      <c r="I873" s="4">
        <v>15</v>
      </c>
      <c r="J873" s="4">
        <v>15</v>
      </c>
      <c r="K873" s="4">
        <v>754</v>
      </c>
      <c r="L873" s="7">
        <v>11310</v>
      </c>
      <c r="M873" s="7">
        <v>11310</v>
      </c>
      <c r="N873" s="6">
        <v>1</v>
      </c>
      <c r="O873" s="2"/>
      <c r="P873" s="2"/>
      <c r="Q873" s="2"/>
      <c r="R873" s="192"/>
    </row>
    <row r="874" spans="1:18" ht="39.6" hidden="1">
      <c r="A874" s="28" t="str">
        <f t="shared" si="13"/>
        <v>23</v>
      </c>
      <c r="B874" s="3" t="s">
        <v>1277</v>
      </c>
      <c r="C874" s="3" t="s">
        <v>251</v>
      </c>
      <c r="D874" s="3">
        <v>3</v>
      </c>
      <c r="E874" s="3" t="s">
        <v>16</v>
      </c>
      <c r="F874" s="3" t="s">
        <v>17</v>
      </c>
      <c r="G874" s="3" t="s">
        <v>482</v>
      </c>
      <c r="H874" s="3" t="s">
        <v>20</v>
      </c>
      <c r="I874" s="4">
        <v>14</v>
      </c>
      <c r="J874" s="4">
        <v>14</v>
      </c>
      <c r="K874" s="4">
        <v>760</v>
      </c>
      <c r="L874" s="7">
        <v>10640</v>
      </c>
      <c r="M874" s="7">
        <v>10640</v>
      </c>
      <c r="N874" s="6">
        <v>1</v>
      </c>
      <c r="O874" s="2"/>
      <c r="P874" s="2"/>
      <c r="Q874" s="2"/>
      <c r="R874" s="192"/>
    </row>
    <row r="875" spans="1:18" ht="39.6" hidden="1">
      <c r="A875" s="28" t="str">
        <f t="shared" si="13"/>
        <v>23</v>
      </c>
      <c r="B875" s="3" t="s">
        <v>1278</v>
      </c>
      <c r="C875" s="3" t="s">
        <v>251</v>
      </c>
      <c r="D875" s="3">
        <v>3</v>
      </c>
      <c r="E875" s="3" t="s">
        <v>16</v>
      </c>
      <c r="F875" s="3" t="s">
        <v>17</v>
      </c>
      <c r="G875" s="3" t="s">
        <v>484</v>
      </c>
      <c r="H875" s="3" t="s">
        <v>20</v>
      </c>
      <c r="I875" s="4">
        <v>15</v>
      </c>
      <c r="J875" s="4">
        <v>15</v>
      </c>
      <c r="K875" s="4">
        <v>760</v>
      </c>
      <c r="L875" s="7">
        <v>11400</v>
      </c>
      <c r="M875" s="7">
        <v>11400</v>
      </c>
      <c r="N875" s="6">
        <v>1</v>
      </c>
      <c r="O875" s="2"/>
      <c r="P875" s="2"/>
      <c r="Q875" s="2"/>
      <c r="R875" s="192"/>
    </row>
    <row r="876" spans="1:18" ht="39.6" hidden="1">
      <c r="A876" s="28" t="str">
        <f t="shared" si="13"/>
        <v>23</v>
      </c>
      <c r="B876" s="3" t="s">
        <v>1279</v>
      </c>
      <c r="C876" s="3" t="s">
        <v>251</v>
      </c>
      <c r="D876" s="3">
        <v>3</v>
      </c>
      <c r="E876" s="3" t="s">
        <v>16</v>
      </c>
      <c r="F876" s="3" t="s">
        <v>17</v>
      </c>
      <c r="G876" s="3" t="s">
        <v>486</v>
      </c>
      <c r="H876" s="3" t="s">
        <v>20</v>
      </c>
      <c r="I876" s="4">
        <v>15</v>
      </c>
      <c r="J876" s="4">
        <v>15</v>
      </c>
      <c r="K876" s="4">
        <v>760</v>
      </c>
      <c r="L876" s="7">
        <v>11400</v>
      </c>
      <c r="M876" s="7">
        <v>11400</v>
      </c>
      <c r="N876" s="6">
        <v>1</v>
      </c>
      <c r="O876" s="2"/>
      <c r="P876" s="2"/>
      <c r="Q876" s="2"/>
      <c r="R876" s="192"/>
    </row>
    <row r="877" spans="1:18" ht="26.4" hidden="1">
      <c r="A877" s="28" t="str">
        <f t="shared" si="13"/>
        <v>22</v>
      </c>
      <c r="B877" s="3" t="s">
        <v>1280</v>
      </c>
      <c r="C877" s="3" t="s">
        <v>259</v>
      </c>
      <c r="D877" s="3">
        <v>3</v>
      </c>
      <c r="E877" s="3" t="s">
        <v>16</v>
      </c>
      <c r="F877" s="3" t="s">
        <v>17</v>
      </c>
      <c r="G877" s="3">
        <v>21</v>
      </c>
      <c r="H877" s="3" t="s">
        <v>20</v>
      </c>
      <c r="I877" s="4">
        <v>17</v>
      </c>
      <c r="J877" s="4">
        <v>17</v>
      </c>
      <c r="K877" s="4">
        <v>760</v>
      </c>
      <c r="L877" s="7">
        <v>12920</v>
      </c>
      <c r="M877" s="7">
        <v>12920</v>
      </c>
      <c r="N877" s="6">
        <v>1</v>
      </c>
      <c r="O877" s="2"/>
      <c r="P877" s="2"/>
      <c r="Q877" s="2"/>
      <c r="R877" s="192"/>
    </row>
    <row r="878" spans="1:18" ht="26.4" hidden="1">
      <c r="A878" s="28" t="str">
        <f t="shared" si="13"/>
        <v>22</v>
      </c>
      <c r="B878" s="3" t="s">
        <v>1281</v>
      </c>
      <c r="C878" s="3" t="s">
        <v>259</v>
      </c>
      <c r="D878" s="3">
        <v>3</v>
      </c>
      <c r="E878" s="3" t="s">
        <v>16</v>
      </c>
      <c r="F878" s="3" t="s">
        <v>17</v>
      </c>
      <c r="G878" s="3">
        <v>22</v>
      </c>
      <c r="H878" s="3" t="s">
        <v>20</v>
      </c>
      <c r="I878" s="4">
        <v>10</v>
      </c>
      <c r="J878" s="4">
        <v>10</v>
      </c>
      <c r="K878" s="4">
        <v>760</v>
      </c>
      <c r="L878" s="7">
        <v>7600</v>
      </c>
      <c r="M878" s="7">
        <v>7600</v>
      </c>
      <c r="N878" s="6">
        <v>1</v>
      </c>
      <c r="O878" s="2"/>
      <c r="P878" s="2"/>
      <c r="Q878" s="2"/>
      <c r="R878" s="192"/>
    </row>
    <row r="879" spans="1:18" ht="26.4" hidden="1">
      <c r="A879" s="28" t="str">
        <f t="shared" si="13"/>
        <v>7</v>
      </c>
      <c r="B879" s="3" t="s">
        <v>1282</v>
      </c>
      <c r="C879" s="3" t="s">
        <v>293</v>
      </c>
      <c r="D879" s="3">
        <v>3</v>
      </c>
      <c r="E879" s="3" t="s">
        <v>16</v>
      </c>
      <c r="F879" s="3" t="s">
        <v>17</v>
      </c>
      <c r="G879" s="3" t="s">
        <v>544</v>
      </c>
      <c r="H879" s="3" t="s">
        <v>20</v>
      </c>
      <c r="I879" s="4">
        <v>16</v>
      </c>
      <c r="J879" s="4">
        <v>16</v>
      </c>
      <c r="K879" s="4">
        <v>758</v>
      </c>
      <c r="L879" s="7">
        <v>12128</v>
      </c>
      <c r="M879" s="7">
        <v>12128</v>
      </c>
      <c r="N879" s="6">
        <v>1</v>
      </c>
      <c r="O879" s="2"/>
      <c r="P879" s="2"/>
      <c r="Q879" s="2"/>
      <c r="R879" s="192"/>
    </row>
    <row r="880" spans="1:18" ht="26.4" hidden="1">
      <c r="A880" s="28" t="str">
        <f t="shared" si="13"/>
        <v>7</v>
      </c>
      <c r="B880" s="3" t="s">
        <v>1283</v>
      </c>
      <c r="C880" s="3" t="s">
        <v>293</v>
      </c>
      <c r="D880" s="3">
        <v>3</v>
      </c>
      <c r="E880" s="3" t="s">
        <v>16</v>
      </c>
      <c r="F880" s="3" t="s">
        <v>17</v>
      </c>
      <c r="G880" s="3" t="s">
        <v>546</v>
      </c>
      <c r="H880" s="3" t="s">
        <v>20</v>
      </c>
      <c r="I880" s="4">
        <v>12</v>
      </c>
      <c r="J880" s="4">
        <v>12</v>
      </c>
      <c r="K880" s="4">
        <v>758</v>
      </c>
      <c r="L880" s="7">
        <v>9096</v>
      </c>
      <c r="M880" s="7">
        <v>9096</v>
      </c>
      <c r="N880" s="6">
        <v>1</v>
      </c>
      <c r="O880" s="2"/>
      <c r="P880" s="2"/>
      <c r="Q880" s="2"/>
      <c r="R880" s="192"/>
    </row>
    <row r="881" spans="1:18" ht="26.4" hidden="1">
      <c r="A881" s="28" t="str">
        <f t="shared" si="13"/>
        <v>7</v>
      </c>
      <c r="B881" s="3" t="s">
        <v>1284</v>
      </c>
      <c r="C881" s="3" t="s">
        <v>293</v>
      </c>
      <c r="D881" s="3">
        <v>3</v>
      </c>
      <c r="E881" s="3" t="s">
        <v>16</v>
      </c>
      <c r="F881" s="3" t="s">
        <v>17</v>
      </c>
      <c r="G881" s="3" t="s">
        <v>548</v>
      </c>
      <c r="H881" s="3" t="s">
        <v>20</v>
      </c>
      <c r="I881" s="4">
        <v>11</v>
      </c>
      <c r="J881" s="4">
        <v>11</v>
      </c>
      <c r="K881" s="4">
        <v>758</v>
      </c>
      <c r="L881" s="7">
        <v>8338</v>
      </c>
      <c r="M881" s="7">
        <v>8338</v>
      </c>
      <c r="N881" s="6">
        <v>1</v>
      </c>
      <c r="O881" s="2"/>
      <c r="P881" s="2"/>
      <c r="Q881" s="2"/>
      <c r="R881" s="192"/>
    </row>
    <row r="882" spans="1:18" ht="26.4" hidden="1">
      <c r="A882" s="28" t="str">
        <f t="shared" si="13"/>
        <v>2</v>
      </c>
      <c r="B882" s="3" t="s">
        <v>1285</v>
      </c>
      <c r="C882" s="3" t="s">
        <v>285</v>
      </c>
      <c r="D882" s="3">
        <v>3</v>
      </c>
      <c r="E882" s="3" t="s">
        <v>16</v>
      </c>
      <c r="F882" s="3" t="s">
        <v>17</v>
      </c>
      <c r="G882" s="3" t="s">
        <v>550</v>
      </c>
      <c r="H882" s="3" t="s">
        <v>20</v>
      </c>
      <c r="I882" s="4">
        <v>15</v>
      </c>
      <c r="J882" s="4">
        <v>15</v>
      </c>
      <c r="K882" s="4">
        <v>760</v>
      </c>
      <c r="L882" s="7">
        <v>11400</v>
      </c>
      <c r="M882" s="7">
        <v>11400</v>
      </c>
      <c r="N882" s="6">
        <v>1</v>
      </c>
      <c r="O882" s="2"/>
      <c r="P882" s="2"/>
      <c r="Q882" s="2"/>
      <c r="R882" s="192"/>
    </row>
    <row r="883" spans="1:18" ht="26.4" hidden="1">
      <c r="A883" s="28" t="str">
        <f t="shared" si="13"/>
        <v>2</v>
      </c>
      <c r="B883" s="3" t="s">
        <v>1286</v>
      </c>
      <c r="C883" s="3" t="s">
        <v>285</v>
      </c>
      <c r="D883" s="3">
        <v>3</v>
      </c>
      <c r="E883" s="3" t="s">
        <v>16</v>
      </c>
      <c r="F883" s="3" t="s">
        <v>17</v>
      </c>
      <c r="G883" s="3" t="s">
        <v>552</v>
      </c>
      <c r="H883" s="3" t="s">
        <v>20</v>
      </c>
      <c r="I883" s="4">
        <v>9</v>
      </c>
      <c r="J883" s="4">
        <v>9</v>
      </c>
      <c r="K883" s="4">
        <v>760</v>
      </c>
      <c r="L883" s="7">
        <v>6840</v>
      </c>
      <c r="M883" s="7">
        <v>6840</v>
      </c>
      <c r="N883" s="6">
        <v>1</v>
      </c>
      <c r="O883" s="2"/>
      <c r="P883" s="2"/>
      <c r="Q883" s="2"/>
      <c r="R883" s="192"/>
    </row>
    <row r="884" spans="1:18" ht="26.4" hidden="1">
      <c r="A884" s="28" t="str">
        <f t="shared" si="13"/>
        <v>12</v>
      </c>
      <c r="B884" s="3" t="s">
        <v>1287</v>
      </c>
      <c r="C884" s="3" t="s">
        <v>279</v>
      </c>
      <c r="D884" s="3">
        <v>3</v>
      </c>
      <c r="E884" s="3" t="s">
        <v>16</v>
      </c>
      <c r="F884" s="3" t="s">
        <v>17</v>
      </c>
      <c r="G884" s="3" t="s">
        <v>536</v>
      </c>
      <c r="H884" s="3" t="s">
        <v>20</v>
      </c>
      <c r="I884" s="4">
        <v>11</v>
      </c>
      <c r="J884" s="4">
        <v>11</v>
      </c>
      <c r="K884" s="4">
        <v>760</v>
      </c>
      <c r="L884" s="7">
        <v>8360</v>
      </c>
      <c r="M884" s="7">
        <v>8360</v>
      </c>
      <c r="N884" s="6">
        <v>1</v>
      </c>
      <c r="O884" s="2"/>
      <c r="P884" s="2"/>
      <c r="Q884" s="2"/>
      <c r="R884" s="192"/>
    </row>
    <row r="885" spans="1:18" ht="26.4" hidden="1">
      <c r="A885" s="28" t="str">
        <f t="shared" si="13"/>
        <v>12</v>
      </c>
      <c r="B885" s="3" t="s">
        <v>1288</v>
      </c>
      <c r="C885" s="3" t="s">
        <v>279</v>
      </c>
      <c r="D885" s="3">
        <v>3</v>
      </c>
      <c r="E885" s="3" t="s">
        <v>16</v>
      </c>
      <c r="F885" s="3" t="s">
        <v>17</v>
      </c>
      <c r="G885" s="3" t="s">
        <v>538</v>
      </c>
      <c r="H885" s="3" t="s">
        <v>20</v>
      </c>
      <c r="I885" s="4">
        <v>10</v>
      </c>
      <c r="J885" s="4">
        <v>10</v>
      </c>
      <c r="K885" s="4">
        <v>760</v>
      </c>
      <c r="L885" s="7">
        <v>7600</v>
      </c>
      <c r="M885" s="7">
        <v>7600</v>
      </c>
      <c r="N885" s="6">
        <v>1</v>
      </c>
      <c r="O885" s="2"/>
      <c r="P885" s="2"/>
      <c r="Q885" s="2"/>
      <c r="R885" s="192"/>
    </row>
    <row r="886" spans="1:18" ht="26.4" hidden="1">
      <c r="A886" s="28" t="str">
        <f t="shared" si="13"/>
        <v>12</v>
      </c>
      <c r="B886" s="3" t="s">
        <v>1289</v>
      </c>
      <c r="C886" s="3" t="s">
        <v>279</v>
      </c>
      <c r="D886" s="3">
        <v>3</v>
      </c>
      <c r="E886" s="3" t="s">
        <v>16</v>
      </c>
      <c r="F886" s="3" t="s">
        <v>17</v>
      </c>
      <c r="G886" s="3" t="s">
        <v>1290</v>
      </c>
      <c r="H886" s="3" t="s">
        <v>20</v>
      </c>
      <c r="I886" s="4">
        <v>9</v>
      </c>
      <c r="J886" s="4">
        <v>9</v>
      </c>
      <c r="K886" s="4">
        <v>760</v>
      </c>
      <c r="L886" s="7">
        <v>6840</v>
      </c>
      <c r="M886" s="7">
        <v>6840</v>
      </c>
      <c r="N886" s="6">
        <v>1</v>
      </c>
      <c r="O886" s="2"/>
      <c r="P886" s="2"/>
      <c r="Q886" s="2"/>
      <c r="R886" s="192"/>
    </row>
    <row r="887" spans="1:18" ht="26.4" hidden="1">
      <c r="A887" s="28" t="str">
        <f t="shared" si="13"/>
        <v>19</v>
      </c>
      <c r="B887" s="3" t="s">
        <v>1291</v>
      </c>
      <c r="C887" s="3" t="s">
        <v>282</v>
      </c>
      <c r="D887" s="3">
        <v>3</v>
      </c>
      <c r="E887" s="3" t="s">
        <v>16</v>
      </c>
      <c r="F887" s="3" t="s">
        <v>17</v>
      </c>
      <c r="G887" s="3" t="s">
        <v>558</v>
      </c>
      <c r="H887" s="3" t="s">
        <v>20</v>
      </c>
      <c r="I887" s="4">
        <v>19</v>
      </c>
      <c r="J887" s="4">
        <v>19</v>
      </c>
      <c r="K887" s="4">
        <v>760</v>
      </c>
      <c r="L887" s="7">
        <v>14440</v>
      </c>
      <c r="M887" s="7">
        <v>14440</v>
      </c>
      <c r="N887" s="6">
        <v>1</v>
      </c>
      <c r="O887" s="2"/>
      <c r="P887" s="2"/>
      <c r="Q887" s="2"/>
      <c r="R887" s="192"/>
    </row>
    <row r="888" spans="1:18" ht="26.4" hidden="1">
      <c r="A888" s="28" t="str">
        <f t="shared" si="13"/>
        <v>19</v>
      </c>
      <c r="B888" s="3" t="s">
        <v>1292</v>
      </c>
      <c r="C888" s="3" t="s">
        <v>282</v>
      </c>
      <c r="D888" s="3">
        <v>3</v>
      </c>
      <c r="E888" s="3" t="s">
        <v>16</v>
      </c>
      <c r="F888" s="3" t="s">
        <v>17</v>
      </c>
      <c r="G888" s="3" t="s">
        <v>560</v>
      </c>
      <c r="H888" s="3" t="s">
        <v>20</v>
      </c>
      <c r="I888" s="4">
        <v>9</v>
      </c>
      <c r="J888" s="4">
        <v>9</v>
      </c>
      <c r="K888" s="4">
        <v>760</v>
      </c>
      <c r="L888" s="7">
        <v>6840</v>
      </c>
      <c r="M888" s="7">
        <v>6840</v>
      </c>
      <c r="N888" s="6">
        <v>1</v>
      </c>
      <c r="O888" s="2"/>
      <c r="P888" s="2"/>
      <c r="Q888" s="2"/>
      <c r="R888" s="192"/>
    </row>
    <row r="889" spans="1:18" ht="26.4" hidden="1">
      <c r="A889" s="28" t="str">
        <f t="shared" si="13"/>
        <v>5</v>
      </c>
      <c r="B889" s="3" t="s">
        <v>1293</v>
      </c>
      <c r="C889" s="3" t="s">
        <v>264</v>
      </c>
      <c r="D889" s="3">
        <v>3</v>
      </c>
      <c r="E889" s="3" t="s">
        <v>16</v>
      </c>
      <c r="F889" s="3" t="s">
        <v>17</v>
      </c>
      <c r="G889" s="3" t="s">
        <v>540</v>
      </c>
      <c r="H889" s="3" t="s">
        <v>20</v>
      </c>
      <c r="I889" s="4">
        <v>11</v>
      </c>
      <c r="J889" s="4">
        <v>11</v>
      </c>
      <c r="K889" s="4">
        <v>760</v>
      </c>
      <c r="L889" s="7">
        <v>8360</v>
      </c>
      <c r="M889" s="7">
        <v>8360</v>
      </c>
      <c r="N889" s="6">
        <v>1</v>
      </c>
      <c r="O889" s="2"/>
      <c r="P889" s="2"/>
      <c r="Q889" s="2"/>
      <c r="R889" s="192"/>
    </row>
    <row r="890" spans="1:18" ht="26.4" hidden="1">
      <c r="A890" s="28" t="str">
        <f t="shared" si="13"/>
        <v>5</v>
      </c>
      <c r="B890" s="3" t="s">
        <v>1294</v>
      </c>
      <c r="C890" s="3" t="s">
        <v>264</v>
      </c>
      <c r="D890" s="3">
        <v>3</v>
      </c>
      <c r="E890" s="3" t="s">
        <v>16</v>
      </c>
      <c r="F890" s="3" t="s">
        <v>17</v>
      </c>
      <c r="G890" s="3" t="s">
        <v>542</v>
      </c>
      <c r="H890" s="3" t="s">
        <v>20</v>
      </c>
      <c r="I890" s="4">
        <v>12</v>
      </c>
      <c r="J890" s="4">
        <v>12</v>
      </c>
      <c r="K890" s="4">
        <v>760</v>
      </c>
      <c r="L890" s="7">
        <v>9120</v>
      </c>
      <c r="M890" s="7">
        <v>9120</v>
      </c>
      <c r="N890" s="6">
        <v>1</v>
      </c>
      <c r="O890" s="2"/>
      <c r="P890" s="2"/>
      <c r="Q890" s="2"/>
      <c r="R890" s="192"/>
    </row>
    <row r="891" spans="1:18" ht="39.6" hidden="1">
      <c r="A891" s="28" t="str">
        <f t="shared" si="13"/>
        <v>15</v>
      </c>
      <c r="B891" s="3" t="s">
        <v>1295</v>
      </c>
      <c r="C891" s="3" t="s">
        <v>256</v>
      </c>
      <c r="D891" s="3">
        <v>3</v>
      </c>
      <c r="E891" s="3" t="s">
        <v>16</v>
      </c>
      <c r="F891" s="3" t="s">
        <v>17</v>
      </c>
      <c r="G891" s="3" t="s">
        <v>478</v>
      </c>
      <c r="H891" s="3" t="s">
        <v>20</v>
      </c>
      <c r="I891" s="4">
        <v>10</v>
      </c>
      <c r="J891" s="4">
        <v>10</v>
      </c>
      <c r="K891" s="4">
        <v>760</v>
      </c>
      <c r="L891" s="7">
        <v>7600</v>
      </c>
      <c r="M891" s="7">
        <v>7600</v>
      </c>
      <c r="N891" s="6">
        <v>1</v>
      </c>
      <c r="O891" s="2"/>
      <c r="P891" s="2"/>
      <c r="Q891" s="2"/>
      <c r="R891" s="192"/>
    </row>
    <row r="892" spans="1:18" ht="39.6" hidden="1">
      <c r="A892" s="28" t="str">
        <f t="shared" si="13"/>
        <v>15</v>
      </c>
      <c r="B892" s="3" t="s">
        <v>1296</v>
      </c>
      <c r="C892" s="3" t="s">
        <v>256</v>
      </c>
      <c r="D892" s="3">
        <v>3</v>
      </c>
      <c r="E892" s="3" t="s">
        <v>16</v>
      </c>
      <c r="F892" s="3" t="s">
        <v>17</v>
      </c>
      <c r="G892" s="3" t="s">
        <v>480</v>
      </c>
      <c r="H892" s="3" t="s">
        <v>20</v>
      </c>
      <c r="I892" s="4">
        <v>10</v>
      </c>
      <c r="J892" s="4">
        <v>10</v>
      </c>
      <c r="K892" s="4">
        <v>760</v>
      </c>
      <c r="L892" s="7">
        <v>7600</v>
      </c>
      <c r="M892" s="7">
        <v>7600</v>
      </c>
      <c r="N892" s="6">
        <v>1</v>
      </c>
      <c r="O892" s="2"/>
      <c r="P892" s="2"/>
      <c r="Q892" s="2"/>
      <c r="R892" s="192"/>
    </row>
    <row r="893" spans="1:18" ht="39.6" hidden="1">
      <c r="A893" s="28" t="str">
        <f t="shared" si="13"/>
        <v>14</v>
      </c>
      <c r="B893" s="3" t="s">
        <v>1297</v>
      </c>
      <c r="C893" s="3" t="s">
        <v>267</v>
      </c>
      <c r="D893" s="3">
        <v>3</v>
      </c>
      <c r="E893" s="3" t="s">
        <v>16</v>
      </c>
      <c r="F893" s="3" t="s">
        <v>17</v>
      </c>
      <c r="G893" s="3" t="s">
        <v>524</v>
      </c>
      <c r="H893" s="3" t="s">
        <v>20</v>
      </c>
      <c r="I893" s="4">
        <v>12</v>
      </c>
      <c r="J893" s="4">
        <v>12</v>
      </c>
      <c r="K893" s="4">
        <v>760</v>
      </c>
      <c r="L893" s="7">
        <v>9120</v>
      </c>
      <c r="M893" s="7">
        <v>9120</v>
      </c>
      <c r="N893" s="6">
        <v>1</v>
      </c>
      <c r="O893" s="2"/>
      <c r="P893" s="2"/>
      <c r="Q893" s="2"/>
      <c r="R893" s="192"/>
    </row>
    <row r="894" spans="1:18" ht="39.6" hidden="1">
      <c r="A894" s="28" t="str">
        <f t="shared" si="13"/>
        <v>14</v>
      </c>
      <c r="B894" s="3" t="s">
        <v>1298</v>
      </c>
      <c r="C894" s="3" t="s">
        <v>267</v>
      </c>
      <c r="D894" s="3">
        <v>3</v>
      </c>
      <c r="E894" s="3" t="s">
        <v>16</v>
      </c>
      <c r="F894" s="3" t="s">
        <v>17</v>
      </c>
      <c r="G894" s="3" t="s">
        <v>526</v>
      </c>
      <c r="H894" s="3" t="s">
        <v>20</v>
      </c>
      <c r="I894" s="4">
        <v>11</v>
      </c>
      <c r="J894" s="4">
        <v>11</v>
      </c>
      <c r="K894" s="4">
        <v>760</v>
      </c>
      <c r="L894" s="7">
        <v>8360</v>
      </c>
      <c r="M894" s="7">
        <v>8360</v>
      </c>
      <c r="N894" s="6">
        <v>1</v>
      </c>
      <c r="O894" s="2"/>
      <c r="P894" s="2"/>
      <c r="Q894" s="2"/>
      <c r="R894" s="192"/>
    </row>
    <row r="895" spans="1:18" ht="39.6" hidden="1">
      <c r="A895" s="28" t="str">
        <f t="shared" si="13"/>
        <v>14</v>
      </c>
      <c r="B895" s="3" t="s">
        <v>1299</v>
      </c>
      <c r="C895" s="3" t="s">
        <v>267</v>
      </c>
      <c r="D895" s="3">
        <v>3</v>
      </c>
      <c r="E895" s="3" t="s">
        <v>16</v>
      </c>
      <c r="F895" s="3" t="s">
        <v>17</v>
      </c>
      <c r="G895" s="3" t="s">
        <v>528</v>
      </c>
      <c r="H895" s="3" t="s">
        <v>20</v>
      </c>
      <c r="I895" s="4">
        <v>11</v>
      </c>
      <c r="J895" s="4">
        <v>11</v>
      </c>
      <c r="K895" s="4">
        <v>760</v>
      </c>
      <c r="L895" s="7">
        <v>8360</v>
      </c>
      <c r="M895" s="7">
        <v>8360</v>
      </c>
      <c r="N895" s="6">
        <v>1</v>
      </c>
      <c r="O895" s="2"/>
      <c r="P895" s="2"/>
      <c r="Q895" s="2"/>
      <c r="R895" s="192"/>
    </row>
    <row r="896" spans="1:18" ht="26.4" hidden="1">
      <c r="A896" s="28" t="str">
        <f t="shared" si="13"/>
        <v>3</v>
      </c>
      <c r="B896" s="3" t="s">
        <v>1300</v>
      </c>
      <c r="C896" s="3" t="s">
        <v>245</v>
      </c>
      <c r="D896" s="3">
        <v>3</v>
      </c>
      <c r="E896" s="3" t="s">
        <v>16</v>
      </c>
      <c r="F896" s="3" t="s">
        <v>17</v>
      </c>
      <c r="G896" s="3" t="s">
        <v>562</v>
      </c>
      <c r="H896" s="3" t="s">
        <v>20</v>
      </c>
      <c r="I896" s="4">
        <v>16</v>
      </c>
      <c r="J896" s="4">
        <v>16</v>
      </c>
      <c r="K896" s="4">
        <v>760</v>
      </c>
      <c r="L896" s="7">
        <v>12160</v>
      </c>
      <c r="M896" s="7">
        <v>12160</v>
      </c>
      <c r="N896" s="6">
        <v>1</v>
      </c>
      <c r="O896" s="2"/>
      <c r="P896" s="2"/>
      <c r="Q896" s="2"/>
      <c r="R896" s="192"/>
    </row>
    <row r="897" spans="1:18" ht="26.4" hidden="1">
      <c r="A897" s="28" t="str">
        <f t="shared" si="13"/>
        <v>3</v>
      </c>
      <c r="B897" s="3" t="s">
        <v>1301</v>
      </c>
      <c r="C897" s="3" t="s">
        <v>245</v>
      </c>
      <c r="D897" s="3">
        <v>3</v>
      </c>
      <c r="E897" s="3" t="s">
        <v>16</v>
      </c>
      <c r="F897" s="3" t="s">
        <v>17</v>
      </c>
      <c r="G897" s="3" t="s">
        <v>564</v>
      </c>
      <c r="H897" s="3" t="s">
        <v>20</v>
      </c>
      <c r="I897" s="4">
        <v>21</v>
      </c>
      <c r="J897" s="4">
        <v>21</v>
      </c>
      <c r="K897" s="4">
        <v>760</v>
      </c>
      <c r="L897" s="7">
        <v>15960</v>
      </c>
      <c r="M897" s="7">
        <v>15960</v>
      </c>
      <c r="N897" s="6">
        <v>1</v>
      </c>
      <c r="O897" s="2"/>
      <c r="P897" s="2"/>
      <c r="Q897" s="2"/>
      <c r="R897" s="192"/>
    </row>
    <row r="898" spans="1:18" ht="26.4" hidden="1">
      <c r="A898" s="28" t="str">
        <f t="shared" si="13"/>
        <v>3</v>
      </c>
      <c r="B898" s="3" t="s">
        <v>1302</v>
      </c>
      <c r="C898" s="3" t="s">
        <v>245</v>
      </c>
      <c r="D898" s="3">
        <v>3</v>
      </c>
      <c r="E898" s="3" t="s">
        <v>16</v>
      </c>
      <c r="F898" s="3" t="s">
        <v>17</v>
      </c>
      <c r="G898" s="3" t="s">
        <v>566</v>
      </c>
      <c r="H898" s="3" t="s">
        <v>20</v>
      </c>
      <c r="I898" s="4">
        <v>14</v>
      </c>
      <c r="J898" s="4">
        <v>14</v>
      </c>
      <c r="K898" s="4">
        <v>760</v>
      </c>
      <c r="L898" s="7">
        <v>10640</v>
      </c>
      <c r="M898" s="7">
        <v>10640</v>
      </c>
      <c r="N898" s="6">
        <v>1</v>
      </c>
      <c r="O898" s="2"/>
      <c r="P898" s="2"/>
      <c r="Q898" s="2"/>
      <c r="R898" s="192"/>
    </row>
    <row r="899" spans="1:18" ht="26.4" hidden="1">
      <c r="A899" s="28" t="str">
        <f t="shared" si="13"/>
        <v>9</v>
      </c>
      <c r="B899" s="3" t="s">
        <v>1303</v>
      </c>
      <c r="C899" s="3" t="s">
        <v>240</v>
      </c>
      <c r="D899" s="3">
        <v>3</v>
      </c>
      <c r="E899" s="3" t="s">
        <v>16</v>
      </c>
      <c r="F899" s="3" t="s">
        <v>17</v>
      </c>
      <c r="G899" s="3" t="s">
        <v>328</v>
      </c>
      <c r="H899" s="3" t="s">
        <v>21</v>
      </c>
      <c r="I899" s="4">
        <v>14</v>
      </c>
      <c r="J899" s="4">
        <v>14</v>
      </c>
      <c r="K899" s="4">
        <v>999.9</v>
      </c>
      <c r="L899" s="7">
        <v>13986</v>
      </c>
      <c r="M899" s="7">
        <v>13998.6</v>
      </c>
      <c r="N899" s="6">
        <v>1</v>
      </c>
      <c r="O899" s="2"/>
      <c r="P899" s="2"/>
      <c r="Q899" s="2"/>
      <c r="R899" s="192"/>
    </row>
    <row r="900" spans="1:18" ht="26.4" hidden="1">
      <c r="A900" s="28" t="str">
        <f t="shared" si="13"/>
        <v>20</v>
      </c>
      <c r="B900" s="3" t="s">
        <v>1304</v>
      </c>
      <c r="C900" s="3" t="s">
        <v>323</v>
      </c>
      <c r="D900" s="3">
        <v>3</v>
      </c>
      <c r="E900" s="3" t="s">
        <v>16</v>
      </c>
      <c r="F900" s="3" t="s">
        <v>17</v>
      </c>
      <c r="G900" s="3" t="s">
        <v>324</v>
      </c>
      <c r="H900" s="3" t="s">
        <v>21</v>
      </c>
      <c r="I900" s="4">
        <v>22</v>
      </c>
      <c r="J900" s="4">
        <v>22</v>
      </c>
      <c r="K900" s="7">
        <v>1000</v>
      </c>
      <c r="L900" s="7">
        <v>22000</v>
      </c>
      <c r="M900" s="7">
        <v>22000</v>
      </c>
      <c r="N900" s="6">
        <v>1</v>
      </c>
      <c r="O900" s="2"/>
      <c r="P900" s="2"/>
      <c r="Q900" s="2"/>
      <c r="R900" s="192"/>
    </row>
    <row r="901" spans="1:18" ht="26.4" hidden="1">
      <c r="A901" s="28" t="str">
        <f t="shared" si="13"/>
        <v>20</v>
      </c>
      <c r="B901" s="3" t="s">
        <v>1305</v>
      </c>
      <c r="C901" s="3" t="s">
        <v>323</v>
      </c>
      <c r="D901" s="3">
        <v>3</v>
      </c>
      <c r="E901" s="3" t="s">
        <v>16</v>
      </c>
      <c r="F901" s="3" t="s">
        <v>17</v>
      </c>
      <c r="G901" s="3" t="s">
        <v>326</v>
      </c>
      <c r="H901" s="3" t="s">
        <v>21</v>
      </c>
      <c r="I901" s="4">
        <v>9</v>
      </c>
      <c r="J901" s="4">
        <v>9</v>
      </c>
      <c r="K901" s="7">
        <v>1000</v>
      </c>
      <c r="L901" s="7">
        <v>9000</v>
      </c>
      <c r="M901" s="7">
        <v>9000</v>
      </c>
      <c r="N901" s="6">
        <v>1</v>
      </c>
      <c r="O901" s="2"/>
      <c r="P901" s="2"/>
      <c r="Q901" s="2"/>
      <c r="R901" s="192"/>
    </row>
    <row r="902" spans="1:18" ht="39.6" hidden="1">
      <c r="A902" s="28" t="str">
        <f t="shared" si="13"/>
        <v>17</v>
      </c>
      <c r="B902" s="3" t="s">
        <v>1306</v>
      </c>
      <c r="C902" s="3" t="s">
        <v>306</v>
      </c>
      <c r="D902" s="3">
        <v>3</v>
      </c>
      <c r="E902" s="3" t="s">
        <v>16</v>
      </c>
      <c r="F902" s="3" t="s">
        <v>17</v>
      </c>
      <c r="G902" s="3" t="s">
        <v>313</v>
      </c>
      <c r="H902" s="3" t="s">
        <v>21</v>
      </c>
      <c r="I902" s="4">
        <v>16</v>
      </c>
      <c r="J902" s="4">
        <v>16</v>
      </c>
      <c r="K902" s="7">
        <v>1000</v>
      </c>
      <c r="L902" s="7">
        <v>16000</v>
      </c>
      <c r="M902" s="7">
        <v>16000</v>
      </c>
      <c r="N902" s="6">
        <v>1</v>
      </c>
      <c r="O902" s="2"/>
      <c r="P902" s="2"/>
      <c r="Q902" s="2"/>
      <c r="R902" s="192"/>
    </row>
    <row r="903" spans="1:18" ht="26.4" hidden="1">
      <c r="A903" s="28" t="str">
        <f t="shared" si="13"/>
        <v>10</v>
      </c>
      <c r="B903" s="3" t="s">
        <v>1307</v>
      </c>
      <c r="C903" s="3" t="s">
        <v>298</v>
      </c>
      <c r="D903" s="3">
        <v>3</v>
      </c>
      <c r="E903" s="3" t="s">
        <v>16</v>
      </c>
      <c r="F903" s="3" t="s">
        <v>17</v>
      </c>
      <c r="G903" s="3" t="s">
        <v>370</v>
      </c>
      <c r="H903" s="3" t="s">
        <v>21</v>
      </c>
      <c r="I903" s="4">
        <v>12</v>
      </c>
      <c r="J903" s="4">
        <v>12</v>
      </c>
      <c r="K903" s="7">
        <v>1000</v>
      </c>
      <c r="L903" s="7">
        <v>12000</v>
      </c>
      <c r="M903" s="7">
        <v>12000</v>
      </c>
      <c r="N903" s="6">
        <v>1</v>
      </c>
      <c r="O903" s="2"/>
      <c r="P903" s="2"/>
      <c r="Q903" s="2"/>
      <c r="R903" s="192"/>
    </row>
    <row r="904" spans="1:18" ht="26.4" hidden="1">
      <c r="A904" s="28" t="str">
        <f t="shared" ref="A904:A967" si="14">MID(C904,FIND("(",C904)+1,FIND(")",C904)-1-FIND("(",C904))</f>
        <v>10</v>
      </c>
      <c r="B904" s="3" t="s">
        <v>1308</v>
      </c>
      <c r="C904" s="3" t="s">
        <v>298</v>
      </c>
      <c r="D904" s="3">
        <v>3</v>
      </c>
      <c r="E904" s="3" t="s">
        <v>16</v>
      </c>
      <c r="F904" s="3" t="s">
        <v>17</v>
      </c>
      <c r="G904" s="3" t="s">
        <v>454</v>
      </c>
      <c r="H904" s="3" t="s">
        <v>21</v>
      </c>
      <c r="I904" s="4">
        <v>17</v>
      </c>
      <c r="J904" s="4">
        <v>17</v>
      </c>
      <c r="K904" s="7">
        <v>1000</v>
      </c>
      <c r="L904" s="7">
        <v>17000</v>
      </c>
      <c r="M904" s="7">
        <v>17000</v>
      </c>
      <c r="N904" s="6">
        <v>1</v>
      </c>
      <c r="O904" s="2"/>
      <c r="P904" s="2"/>
      <c r="Q904" s="2"/>
      <c r="R904" s="192"/>
    </row>
    <row r="905" spans="1:18" ht="26.4" hidden="1">
      <c r="A905" s="28" t="str">
        <f t="shared" si="14"/>
        <v>13</v>
      </c>
      <c r="B905" s="3" t="s">
        <v>1309</v>
      </c>
      <c r="C905" s="3" t="s">
        <v>248</v>
      </c>
      <c r="D905" s="3">
        <v>3</v>
      </c>
      <c r="E905" s="3" t="s">
        <v>16</v>
      </c>
      <c r="F905" s="3" t="s">
        <v>17</v>
      </c>
      <c r="G905" s="3" t="s">
        <v>338</v>
      </c>
      <c r="H905" s="3" t="s">
        <v>21</v>
      </c>
      <c r="I905" s="4">
        <v>14</v>
      </c>
      <c r="J905" s="4">
        <v>14</v>
      </c>
      <c r="K905" s="7">
        <v>1000</v>
      </c>
      <c r="L905" s="7">
        <v>14000</v>
      </c>
      <c r="M905" s="7">
        <v>14000</v>
      </c>
      <c r="N905" s="6">
        <v>1</v>
      </c>
      <c r="O905" s="2"/>
      <c r="P905" s="2"/>
      <c r="Q905" s="2"/>
      <c r="R905" s="192"/>
    </row>
    <row r="906" spans="1:18" ht="26.4" hidden="1">
      <c r="A906" s="28" t="str">
        <f t="shared" si="14"/>
        <v>13</v>
      </c>
      <c r="B906" s="3" t="s">
        <v>1310</v>
      </c>
      <c r="C906" s="3" t="s">
        <v>248</v>
      </c>
      <c r="D906" s="3">
        <v>3</v>
      </c>
      <c r="E906" s="3" t="s">
        <v>16</v>
      </c>
      <c r="F906" s="3" t="s">
        <v>17</v>
      </c>
      <c r="G906" s="3" t="s">
        <v>449</v>
      </c>
      <c r="H906" s="3" t="s">
        <v>21</v>
      </c>
      <c r="I906" s="4">
        <v>18</v>
      </c>
      <c r="J906" s="4">
        <v>18</v>
      </c>
      <c r="K906" s="7">
        <v>1000</v>
      </c>
      <c r="L906" s="7">
        <v>18000</v>
      </c>
      <c r="M906" s="7">
        <v>18000</v>
      </c>
      <c r="N906" s="6">
        <v>1</v>
      </c>
      <c r="O906" s="2"/>
      <c r="P906" s="2"/>
      <c r="Q906" s="2"/>
      <c r="R906" s="192"/>
    </row>
    <row r="907" spans="1:18" ht="26.4" hidden="1">
      <c r="A907" s="28" t="str">
        <f t="shared" si="14"/>
        <v>16</v>
      </c>
      <c r="B907" s="3" t="s">
        <v>1311</v>
      </c>
      <c r="C907" s="3" t="s">
        <v>231</v>
      </c>
      <c r="D907" s="3">
        <v>3</v>
      </c>
      <c r="E907" s="3" t="s">
        <v>16</v>
      </c>
      <c r="F907" s="3" t="s">
        <v>17</v>
      </c>
      <c r="G907" s="3" t="s">
        <v>309</v>
      </c>
      <c r="H907" s="3" t="s">
        <v>21</v>
      </c>
      <c r="I907" s="4">
        <v>12</v>
      </c>
      <c r="J907" s="4">
        <v>12</v>
      </c>
      <c r="K907" s="7">
        <v>1000</v>
      </c>
      <c r="L907" s="7">
        <v>12000</v>
      </c>
      <c r="M907" s="7">
        <v>12000</v>
      </c>
      <c r="N907" s="6">
        <v>1</v>
      </c>
      <c r="O907" s="2"/>
      <c r="P907" s="2"/>
      <c r="Q907" s="2"/>
      <c r="R907" s="192"/>
    </row>
    <row r="908" spans="1:18" ht="26.4" hidden="1">
      <c r="A908" s="28" t="str">
        <f t="shared" si="14"/>
        <v>16</v>
      </c>
      <c r="B908" s="3" t="s">
        <v>1312</v>
      </c>
      <c r="C908" s="3" t="s">
        <v>231</v>
      </c>
      <c r="D908" s="3">
        <v>3</v>
      </c>
      <c r="E908" s="3" t="s">
        <v>16</v>
      </c>
      <c r="F908" s="3" t="s">
        <v>17</v>
      </c>
      <c r="G908" s="3" t="s">
        <v>311</v>
      </c>
      <c r="H908" s="3" t="s">
        <v>21</v>
      </c>
      <c r="I908" s="4">
        <v>27</v>
      </c>
      <c r="J908" s="4">
        <v>27</v>
      </c>
      <c r="K908" s="7">
        <v>1000</v>
      </c>
      <c r="L908" s="7">
        <v>27000</v>
      </c>
      <c r="M908" s="7">
        <v>27000</v>
      </c>
      <c r="N908" s="6">
        <v>1</v>
      </c>
      <c r="O908" s="2"/>
      <c r="P908" s="2"/>
      <c r="Q908" s="2"/>
      <c r="R908" s="192"/>
    </row>
    <row r="909" spans="1:18" ht="26.4" hidden="1">
      <c r="A909" s="28" t="str">
        <f t="shared" si="14"/>
        <v>8</v>
      </c>
      <c r="B909" s="3" t="s">
        <v>1313</v>
      </c>
      <c r="C909" s="3" t="s">
        <v>261</v>
      </c>
      <c r="D909" s="3">
        <v>3</v>
      </c>
      <c r="E909" s="3" t="s">
        <v>16</v>
      </c>
      <c r="F909" s="3" t="s">
        <v>17</v>
      </c>
      <c r="G909" s="3" t="s">
        <v>330</v>
      </c>
      <c r="H909" s="3" t="s">
        <v>21</v>
      </c>
      <c r="I909" s="4">
        <v>12</v>
      </c>
      <c r="J909" s="4">
        <v>12</v>
      </c>
      <c r="K909" s="7">
        <v>1000</v>
      </c>
      <c r="L909" s="7">
        <v>12000</v>
      </c>
      <c r="M909" s="7">
        <v>12000</v>
      </c>
      <c r="N909" s="6">
        <v>1</v>
      </c>
      <c r="O909" s="2"/>
      <c r="P909" s="2"/>
      <c r="Q909" s="2"/>
      <c r="R909" s="192"/>
    </row>
    <row r="910" spans="1:18" ht="26.4" hidden="1">
      <c r="A910" s="28" t="str">
        <f t="shared" si="14"/>
        <v>8</v>
      </c>
      <c r="B910" s="3" t="s">
        <v>1314</v>
      </c>
      <c r="C910" s="3" t="s">
        <v>261</v>
      </c>
      <c r="D910" s="3">
        <v>3</v>
      </c>
      <c r="E910" s="3" t="s">
        <v>16</v>
      </c>
      <c r="F910" s="3" t="s">
        <v>17</v>
      </c>
      <c r="G910" s="3" t="s">
        <v>332</v>
      </c>
      <c r="H910" s="3" t="s">
        <v>21</v>
      </c>
      <c r="I910" s="4">
        <v>23</v>
      </c>
      <c r="J910" s="4">
        <v>23</v>
      </c>
      <c r="K910" s="7">
        <v>1000</v>
      </c>
      <c r="L910" s="7">
        <v>23000</v>
      </c>
      <c r="M910" s="7">
        <v>23000</v>
      </c>
      <c r="N910" s="6">
        <v>1</v>
      </c>
      <c r="O910" s="2"/>
      <c r="P910" s="2"/>
      <c r="Q910" s="2"/>
      <c r="R910" s="192"/>
    </row>
    <row r="911" spans="1:18" ht="39.6" hidden="1">
      <c r="A911" s="28" t="str">
        <f t="shared" si="14"/>
        <v>6</v>
      </c>
      <c r="B911" s="3" t="s">
        <v>1315</v>
      </c>
      <c r="C911" s="3" t="s">
        <v>301</v>
      </c>
      <c r="D911" s="3">
        <v>3</v>
      </c>
      <c r="E911" s="3" t="s">
        <v>16</v>
      </c>
      <c r="F911" s="3" t="s">
        <v>17</v>
      </c>
      <c r="G911" s="3" t="s">
        <v>345</v>
      </c>
      <c r="H911" s="3" t="s">
        <v>21</v>
      </c>
      <c r="I911" s="4">
        <v>20</v>
      </c>
      <c r="J911" s="4">
        <v>20</v>
      </c>
      <c r="K911" s="7">
        <v>1000</v>
      </c>
      <c r="L911" s="7">
        <v>20000</v>
      </c>
      <c r="M911" s="7">
        <v>20000</v>
      </c>
      <c r="N911" s="6">
        <v>1</v>
      </c>
      <c r="O911" s="2"/>
      <c r="P911" s="2"/>
      <c r="Q911" s="2"/>
      <c r="R911" s="192"/>
    </row>
    <row r="912" spans="1:18" ht="39.6" hidden="1">
      <c r="A912" s="28" t="str">
        <f t="shared" si="14"/>
        <v>6</v>
      </c>
      <c r="B912" s="3" t="s">
        <v>1316</v>
      </c>
      <c r="C912" s="3" t="s">
        <v>301</v>
      </c>
      <c r="D912" s="3">
        <v>3</v>
      </c>
      <c r="E912" s="3" t="s">
        <v>16</v>
      </c>
      <c r="F912" s="3" t="s">
        <v>17</v>
      </c>
      <c r="G912" s="3" t="s">
        <v>347</v>
      </c>
      <c r="H912" s="3" t="s">
        <v>21</v>
      </c>
      <c r="I912" s="4">
        <v>12</v>
      </c>
      <c r="J912" s="4">
        <v>12</v>
      </c>
      <c r="K912" s="7">
        <v>1000</v>
      </c>
      <c r="L912" s="7">
        <v>12000</v>
      </c>
      <c r="M912" s="7">
        <v>12000</v>
      </c>
      <c r="N912" s="6">
        <v>1</v>
      </c>
      <c r="O912" s="2"/>
      <c r="P912" s="2"/>
      <c r="Q912" s="2"/>
      <c r="R912" s="192"/>
    </row>
    <row r="913" spans="1:18" ht="26.4" hidden="1">
      <c r="A913" s="28" t="str">
        <f t="shared" si="14"/>
        <v>1</v>
      </c>
      <c r="B913" s="3" t="s">
        <v>1317</v>
      </c>
      <c r="C913" s="3" t="s">
        <v>272</v>
      </c>
      <c r="D913" s="3">
        <v>3</v>
      </c>
      <c r="E913" s="3" t="s">
        <v>16</v>
      </c>
      <c r="F913" s="3" t="s">
        <v>17</v>
      </c>
      <c r="G913" s="3" t="s">
        <v>340</v>
      </c>
      <c r="H913" s="3" t="s">
        <v>21</v>
      </c>
      <c r="I913" s="4">
        <v>14</v>
      </c>
      <c r="J913" s="4">
        <v>14</v>
      </c>
      <c r="K913" s="7">
        <v>1000</v>
      </c>
      <c r="L913" s="7">
        <v>14000</v>
      </c>
      <c r="M913" s="7">
        <v>14000</v>
      </c>
      <c r="N913" s="6">
        <v>1</v>
      </c>
      <c r="O913" s="2"/>
      <c r="P913" s="2"/>
      <c r="Q913" s="2"/>
      <c r="R913" s="192"/>
    </row>
    <row r="914" spans="1:18" ht="26.4" hidden="1">
      <c r="A914" s="28" t="str">
        <f t="shared" si="14"/>
        <v>4</v>
      </c>
      <c r="B914" s="3" t="s">
        <v>1318</v>
      </c>
      <c r="C914" s="3" t="s">
        <v>237</v>
      </c>
      <c r="D914" s="3">
        <v>3</v>
      </c>
      <c r="E914" s="3" t="s">
        <v>16</v>
      </c>
      <c r="F914" s="3" t="s">
        <v>17</v>
      </c>
      <c r="G914" s="3" t="s">
        <v>334</v>
      </c>
      <c r="H914" s="3" t="s">
        <v>21</v>
      </c>
      <c r="I914" s="4">
        <v>22</v>
      </c>
      <c r="J914" s="4">
        <v>22</v>
      </c>
      <c r="K914" s="7">
        <v>1000</v>
      </c>
      <c r="L914" s="7">
        <v>22000</v>
      </c>
      <c r="M914" s="7">
        <v>22000</v>
      </c>
      <c r="N914" s="6">
        <v>1</v>
      </c>
      <c r="O914" s="2"/>
      <c r="P914" s="2"/>
      <c r="Q914" s="2"/>
      <c r="R914" s="192"/>
    </row>
    <row r="915" spans="1:18" ht="26.4" hidden="1">
      <c r="A915" s="28" t="str">
        <f t="shared" si="14"/>
        <v>4</v>
      </c>
      <c r="B915" s="3" t="s">
        <v>1319</v>
      </c>
      <c r="C915" s="3" t="s">
        <v>237</v>
      </c>
      <c r="D915" s="3">
        <v>3</v>
      </c>
      <c r="E915" s="3" t="s">
        <v>16</v>
      </c>
      <c r="F915" s="3" t="s">
        <v>17</v>
      </c>
      <c r="G915" s="3" t="s">
        <v>336</v>
      </c>
      <c r="H915" s="3" t="s">
        <v>21</v>
      </c>
      <c r="I915" s="4">
        <v>11</v>
      </c>
      <c r="J915" s="4">
        <v>11</v>
      </c>
      <c r="K915" s="7">
        <v>1000</v>
      </c>
      <c r="L915" s="7">
        <v>11000</v>
      </c>
      <c r="M915" s="7">
        <v>11000</v>
      </c>
      <c r="N915" s="6">
        <v>1</v>
      </c>
      <c r="O915" s="2"/>
      <c r="P915" s="2"/>
      <c r="Q915" s="2"/>
      <c r="R915" s="192"/>
    </row>
    <row r="916" spans="1:18" ht="26.4" hidden="1">
      <c r="A916" s="28" t="str">
        <f t="shared" si="14"/>
        <v>21</v>
      </c>
      <c r="B916" s="3" t="s">
        <v>1320</v>
      </c>
      <c r="C916" s="3" t="s">
        <v>290</v>
      </c>
      <c r="D916" s="3">
        <v>3</v>
      </c>
      <c r="E916" s="3" t="s">
        <v>16</v>
      </c>
      <c r="F916" s="3" t="s">
        <v>17</v>
      </c>
      <c r="G916" s="3" t="s">
        <v>342</v>
      </c>
      <c r="H916" s="3" t="s">
        <v>21</v>
      </c>
      <c r="I916" s="4">
        <v>18</v>
      </c>
      <c r="J916" s="4">
        <v>18</v>
      </c>
      <c r="K916" s="4">
        <v>950</v>
      </c>
      <c r="L916" s="7">
        <v>17100</v>
      </c>
      <c r="M916" s="7">
        <v>17100</v>
      </c>
      <c r="N916" s="6">
        <v>1</v>
      </c>
      <c r="O916" s="2"/>
      <c r="P916" s="2"/>
      <c r="Q916" s="2"/>
      <c r="R916" s="192"/>
    </row>
    <row r="917" spans="1:18" ht="26.4" hidden="1">
      <c r="A917" s="28" t="str">
        <f t="shared" si="14"/>
        <v>21</v>
      </c>
      <c r="B917" s="3" t="s">
        <v>1321</v>
      </c>
      <c r="C917" s="3" t="s">
        <v>290</v>
      </c>
      <c r="D917" s="3">
        <v>3</v>
      </c>
      <c r="E917" s="3" t="s">
        <v>16</v>
      </c>
      <c r="F917" s="3" t="s">
        <v>17</v>
      </c>
      <c r="G917" s="3">
        <v>22312</v>
      </c>
      <c r="H917" s="3" t="s">
        <v>21</v>
      </c>
      <c r="I917" s="4">
        <v>22</v>
      </c>
      <c r="J917" s="4">
        <v>22</v>
      </c>
      <c r="K917" s="7">
        <v>1000</v>
      </c>
      <c r="L917" s="7">
        <v>22000</v>
      </c>
      <c r="M917" s="7">
        <v>22000</v>
      </c>
      <c r="N917" s="6">
        <v>1</v>
      </c>
      <c r="O917" s="2"/>
      <c r="P917" s="2"/>
      <c r="Q917" s="2"/>
      <c r="R917" s="192"/>
    </row>
    <row r="918" spans="1:18" ht="26.4" hidden="1">
      <c r="A918" s="28" t="str">
        <f t="shared" si="14"/>
        <v>11</v>
      </c>
      <c r="B918" s="3" t="s">
        <v>1322</v>
      </c>
      <c r="C918" s="3" t="s">
        <v>228</v>
      </c>
      <c r="D918" s="3">
        <v>3</v>
      </c>
      <c r="E918" s="3" t="s">
        <v>16</v>
      </c>
      <c r="F918" s="3" t="s">
        <v>17</v>
      </c>
      <c r="G918" s="3" t="s">
        <v>351</v>
      </c>
      <c r="H918" s="3" t="s">
        <v>21</v>
      </c>
      <c r="I918" s="4">
        <v>11</v>
      </c>
      <c r="J918" s="4">
        <v>11</v>
      </c>
      <c r="K918" s="7">
        <v>1000</v>
      </c>
      <c r="L918" s="7">
        <v>11000</v>
      </c>
      <c r="M918" s="7">
        <v>11000</v>
      </c>
      <c r="N918" s="6">
        <v>1</v>
      </c>
      <c r="O918" s="2"/>
      <c r="P918" s="2"/>
      <c r="Q918" s="2"/>
      <c r="R918" s="192"/>
    </row>
    <row r="919" spans="1:18" ht="26.4" hidden="1">
      <c r="A919" s="28" t="str">
        <f t="shared" si="14"/>
        <v>11</v>
      </c>
      <c r="B919" s="3" t="s">
        <v>1323</v>
      </c>
      <c r="C919" s="3" t="s">
        <v>228</v>
      </c>
      <c r="D919" s="3">
        <v>3</v>
      </c>
      <c r="E919" s="3" t="s">
        <v>16</v>
      </c>
      <c r="F919" s="3" t="s">
        <v>17</v>
      </c>
      <c r="G919" s="3" t="s">
        <v>353</v>
      </c>
      <c r="H919" s="3" t="s">
        <v>21</v>
      </c>
      <c r="I919" s="4">
        <v>24</v>
      </c>
      <c r="J919" s="4">
        <v>24</v>
      </c>
      <c r="K919" s="7">
        <v>1000</v>
      </c>
      <c r="L919" s="7">
        <v>24000</v>
      </c>
      <c r="M919" s="7">
        <v>24000</v>
      </c>
      <c r="N919" s="6">
        <v>1</v>
      </c>
      <c r="O919" s="2"/>
      <c r="P919" s="2"/>
      <c r="Q919" s="2"/>
      <c r="R919" s="192"/>
    </row>
    <row r="920" spans="1:18" ht="26.4" hidden="1">
      <c r="A920" s="28" t="str">
        <f t="shared" si="14"/>
        <v>18</v>
      </c>
      <c r="B920" s="3" t="s">
        <v>1324</v>
      </c>
      <c r="C920" s="3" t="s">
        <v>234</v>
      </c>
      <c r="D920" s="3">
        <v>3</v>
      </c>
      <c r="E920" s="3" t="s">
        <v>16</v>
      </c>
      <c r="F920" s="3" t="s">
        <v>17</v>
      </c>
      <c r="G920" s="3" t="s">
        <v>315</v>
      </c>
      <c r="H920" s="3" t="s">
        <v>21</v>
      </c>
      <c r="I920" s="4">
        <v>18</v>
      </c>
      <c r="J920" s="4">
        <v>18</v>
      </c>
      <c r="K920" s="4">
        <v>994</v>
      </c>
      <c r="L920" s="7">
        <v>17892</v>
      </c>
      <c r="M920" s="7">
        <v>17892</v>
      </c>
      <c r="N920" s="6">
        <v>1</v>
      </c>
      <c r="O920" s="2"/>
      <c r="P920" s="2"/>
      <c r="Q920" s="2"/>
      <c r="R920" s="192"/>
    </row>
    <row r="921" spans="1:18" ht="39.6" hidden="1">
      <c r="A921" s="28" t="str">
        <f t="shared" si="14"/>
        <v>23</v>
      </c>
      <c r="B921" s="3" t="s">
        <v>1325</v>
      </c>
      <c r="C921" s="3" t="s">
        <v>251</v>
      </c>
      <c r="D921" s="3">
        <v>3</v>
      </c>
      <c r="E921" s="3" t="s">
        <v>16</v>
      </c>
      <c r="F921" s="3" t="s">
        <v>17</v>
      </c>
      <c r="G921" s="3" t="s">
        <v>321</v>
      </c>
      <c r="H921" s="3" t="s">
        <v>21</v>
      </c>
      <c r="I921" s="4">
        <v>15</v>
      </c>
      <c r="J921" s="4">
        <v>15</v>
      </c>
      <c r="K921" s="7">
        <v>1000</v>
      </c>
      <c r="L921" s="7">
        <v>15000</v>
      </c>
      <c r="M921" s="7">
        <v>15000</v>
      </c>
      <c r="N921" s="6">
        <v>1</v>
      </c>
      <c r="O921" s="2"/>
      <c r="P921" s="2"/>
      <c r="Q921" s="2"/>
      <c r="R921" s="192"/>
    </row>
    <row r="922" spans="1:18" ht="26.4" hidden="1">
      <c r="A922" s="28" t="str">
        <f t="shared" si="14"/>
        <v>22</v>
      </c>
      <c r="B922" s="3" t="s">
        <v>1326</v>
      </c>
      <c r="C922" s="3" t="s">
        <v>259</v>
      </c>
      <c r="D922" s="3">
        <v>3</v>
      </c>
      <c r="E922" s="3" t="s">
        <v>16</v>
      </c>
      <c r="F922" s="3" t="s">
        <v>17</v>
      </c>
      <c r="G922" s="3">
        <v>11</v>
      </c>
      <c r="H922" s="3" t="s">
        <v>21</v>
      </c>
      <c r="I922" s="4">
        <v>16</v>
      </c>
      <c r="J922" s="4">
        <v>16</v>
      </c>
      <c r="K922" s="7">
        <v>1000</v>
      </c>
      <c r="L922" s="7">
        <v>16000</v>
      </c>
      <c r="M922" s="7">
        <v>16000</v>
      </c>
      <c r="N922" s="6">
        <v>1</v>
      </c>
      <c r="O922" s="2"/>
      <c r="P922" s="2"/>
      <c r="Q922" s="2"/>
      <c r="R922" s="192"/>
    </row>
    <row r="923" spans="1:18" ht="26.4" hidden="1">
      <c r="A923" s="28" t="str">
        <f t="shared" si="14"/>
        <v>22</v>
      </c>
      <c r="B923" s="3" t="s">
        <v>1327</v>
      </c>
      <c r="C923" s="3" t="s">
        <v>259</v>
      </c>
      <c r="D923" s="3">
        <v>3</v>
      </c>
      <c r="E923" s="3" t="s">
        <v>16</v>
      </c>
      <c r="F923" s="3" t="s">
        <v>17</v>
      </c>
      <c r="G923" s="3">
        <v>12</v>
      </c>
      <c r="H923" s="3" t="s">
        <v>21</v>
      </c>
      <c r="I923" s="4">
        <v>22</v>
      </c>
      <c r="J923" s="4">
        <v>22</v>
      </c>
      <c r="K923" s="7">
        <v>1000</v>
      </c>
      <c r="L923" s="7">
        <v>22000</v>
      </c>
      <c r="M923" s="7">
        <v>22000</v>
      </c>
      <c r="N923" s="6">
        <v>1</v>
      </c>
      <c r="O923" s="2"/>
      <c r="P923" s="2"/>
      <c r="Q923" s="2"/>
      <c r="R923" s="192"/>
    </row>
    <row r="924" spans="1:18" ht="26.4" hidden="1">
      <c r="A924" s="28" t="str">
        <f t="shared" si="14"/>
        <v>22</v>
      </c>
      <c r="B924" s="3" t="s">
        <v>1328</v>
      </c>
      <c r="C924" s="3" t="s">
        <v>259</v>
      </c>
      <c r="D924" s="3">
        <v>3</v>
      </c>
      <c r="E924" s="3" t="s">
        <v>16</v>
      </c>
      <c r="F924" s="3" t="s">
        <v>17</v>
      </c>
      <c r="G924" s="3">
        <v>13</v>
      </c>
      <c r="H924" s="3" t="s">
        <v>21</v>
      </c>
      <c r="I924" s="4">
        <v>22</v>
      </c>
      <c r="J924" s="4">
        <v>22</v>
      </c>
      <c r="K924" s="7">
        <v>1000</v>
      </c>
      <c r="L924" s="7">
        <v>22000</v>
      </c>
      <c r="M924" s="7">
        <v>22000</v>
      </c>
      <c r="N924" s="6">
        <v>1</v>
      </c>
      <c r="O924" s="2"/>
      <c r="P924" s="2"/>
      <c r="Q924" s="2"/>
      <c r="R924" s="192"/>
    </row>
    <row r="925" spans="1:18" ht="26.4" hidden="1">
      <c r="A925" s="28" t="str">
        <f t="shared" si="14"/>
        <v>7</v>
      </c>
      <c r="B925" s="3" t="s">
        <v>1329</v>
      </c>
      <c r="C925" s="3" t="s">
        <v>293</v>
      </c>
      <c r="D925" s="3">
        <v>3</v>
      </c>
      <c r="E925" s="3" t="s">
        <v>16</v>
      </c>
      <c r="F925" s="3" t="s">
        <v>17</v>
      </c>
      <c r="G925" s="3" t="s">
        <v>364</v>
      </c>
      <c r="H925" s="3" t="s">
        <v>21</v>
      </c>
      <c r="I925" s="4">
        <v>14</v>
      </c>
      <c r="J925" s="4">
        <v>14</v>
      </c>
      <c r="K925" s="4">
        <v>998</v>
      </c>
      <c r="L925" s="7">
        <v>13972</v>
      </c>
      <c r="M925" s="7">
        <v>13972</v>
      </c>
      <c r="N925" s="6">
        <v>1</v>
      </c>
      <c r="O925" s="2"/>
      <c r="P925" s="2"/>
      <c r="Q925" s="2"/>
      <c r="R925" s="192"/>
    </row>
    <row r="926" spans="1:18" ht="26.4" hidden="1">
      <c r="A926" s="28" t="str">
        <f t="shared" si="14"/>
        <v>2</v>
      </c>
      <c r="B926" s="3" t="s">
        <v>1330</v>
      </c>
      <c r="C926" s="3" t="s">
        <v>285</v>
      </c>
      <c r="D926" s="3">
        <v>3</v>
      </c>
      <c r="E926" s="3" t="s">
        <v>16</v>
      </c>
      <c r="F926" s="3" t="s">
        <v>17</v>
      </c>
      <c r="G926" s="3" t="s">
        <v>366</v>
      </c>
      <c r="H926" s="3" t="s">
        <v>21</v>
      </c>
      <c r="I926" s="4">
        <v>11</v>
      </c>
      <c r="J926" s="4">
        <v>11</v>
      </c>
      <c r="K926" s="7">
        <v>1000</v>
      </c>
      <c r="L926" s="7">
        <v>11000</v>
      </c>
      <c r="M926" s="7">
        <v>11000</v>
      </c>
      <c r="N926" s="6">
        <v>1</v>
      </c>
      <c r="O926" s="2"/>
      <c r="P926" s="2"/>
      <c r="Q926" s="2"/>
      <c r="R926" s="192"/>
    </row>
    <row r="927" spans="1:18" ht="26.4" hidden="1">
      <c r="A927" s="28" t="str">
        <f t="shared" si="14"/>
        <v>2</v>
      </c>
      <c r="B927" s="3" t="s">
        <v>1331</v>
      </c>
      <c r="C927" s="3" t="s">
        <v>285</v>
      </c>
      <c r="D927" s="3">
        <v>3</v>
      </c>
      <c r="E927" s="3" t="s">
        <v>16</v>
      </c>
      <c r="F927" s="3" t="s">
        <v>17</v>
      </c>
      <c r="G927" s="3" t="s">
        <v>368</v>
      </c>
      <c r="H927" s="3" t="s">
        <v>21</v>
      </c>
      <c r="I927" s="4">
        <v>21</v>
      </c>
      <c r="J927" s="4">
        <v>21</v>
      </c>
      <c r="K927" s="7">
        <v>1000</v>
      </c>
      <c r="L927" s="7">
        <v>21000</v>
      </c>
      <c r="M927" s="7">
        <v>21000</v>
      </c>
      <c r="N927" s="6">
        <v>1</v>
      </c>
      <c r="O927" s="2"/>
      <c r="P927" s="2"/>
      <c r="Q927" s="2"/>
      <c r="R927" s="192"/>
    </row>
    <row r="928" spans="1:18" ht="26.4" hidden="1">
      <c r="A928" s="28" t="str">
        <f t="shared" si="14"/>
        <v>12</v>
      </c>
      <c r="B928" s="3" t="s">
        <v>1332</v>
      </c>
      <c r="C928" s="3" t="s">
        <v>279</v>
      </c>
      <c r="D928" s="3">
        <v>3</v>
      </c>
      <c r="E928" s="3" t="s">
        <v>16</v>
      </c>
      <c r="F928" s="3" t="s">
        <v>17</v>
      </c>
      <c r="G928" s="3" t="s">
        <v>358</v>
      </c>
      <c r="H928" s="3" t="s">
        <v>21</v>
      </c>
      <c r="I928" s="4">
        <v>13</v>
      </c>
      <c r="J928" s="4">
        <v>13</v>
      </c>
      <c r="K928" s="7">
        <v>1000</v>
      </c>
      <c r="L928" s="7">
        <v>13000</v>
      </c>
      <c r="M928" s="7">
        <v>13000</v>
      </c>
      <c r="N928" s="6">
        <v>1</v>
      </c>
      <c r="O928" s="2"/>
      <c r="P928" s="2"/>
      <c r="Q928" s="2"/>
      <c r="R928" s="192"/>
    </row>
    <row r="929" spans="1:18" ht="26.4" hidden="1">
      <c r="A929" s="28" t="str">
        <f t="shared" si="14"/>
        <v>19</v>
      </c>
      <c r="B929" s="3" t="s">
        <v>1333</v>
      </c>
      <c r="C929" s="3" t="s">
        <v>282</v>
      </c>
      <c r="D929" s="3">
        <v>3</v>
      </c>
      <c r="E929" s="3" t="s">
        <v>16</v>
      </c>
      <c r="F929" s="3" t="s">
        <v>17</v>
      </c>
      <c r="G929" s="3" t="s">
        <v>372</v>
      </c>
      <c r="H929" s="3" t="s">
        <v>21</v>
      </c>
      <c r="I929" s="4">
        <v>14</v>
      </c>
      <c r="J929" s="4">
        <v>14</v>
      </c>
      <c r="K929" s="7">
        <v>1000</v>
      </c>
      <c r="L929" s="7">
        <v>14000</v>
      </c>
      <c r="M929" s="7">
        <v>14000</v>
      </c>
      <c r="N929" s="6">
        <v>1</v>
      </c>
      <c r="O929" s="2"/>
      <c r="P929" s="2"/>
      <c r="Q929" s="2"/>
      <c r="R929" s="192"/>
    </row>
    <row r="930" spans="1:18" ht="26.4" hidden="1">
      <c r="A930" s="28" t="str">
        <f t="shared" si="14"/>
        <v>19</v>
      </c>
      <c r="B930" s="3" t="s">
        <v>1334</v>
      </c>
      <c r="C930" s="3" t="s">
        <v>282</v>
      </c>
      <c r="D930" s="3">
        <v>3</v>
      </c>
      <c r="E930" s="3" t="s">
        <v>16</v>
      </c>
      <c r="F930" s="3" t="s">
        <v>17</v>
      </c>
      <c r="G930" s="3" t="s">
        <v>374</v>
      </c>
      <c r="H930" s="3" t="s">
        <v>21</v>
      </c>
      <c r="I930" s="4">
        <v>22</v>
      </c>
      <c r="J930" s="4">
        <v>22</v>
      </c>
      <c r="K930" s="7">
        <v>1000</v>
      </c>
      <c r="L930" s="7">
        <v>22000</v>
      </c>
      <c r="M930" s="7">
        <v>22000</v>
      </c>
      <c r="N930" s="6">
        <v>1</v>
      </c>
      <c r="O930" s="2"/>
      <c r="P930" s="2"/>
      <c r="Q930" s="2"/>
      <c r="R930" s="192"/>
    </row>
    <row r="931" spans="1:18" ht="26.4" hidden="1">
      <c r="A931" s="28" t="str">
        <f t="shared" si="14"/>
        <v>5</v>
      </c>
      <c r="B931" s="3" t="s">
        <v>1335</v>
      </c>
      <c r="C931" s="3" t="s">
        <v>264</v>
      </c>
      <c r="D931" s="3">
        <v>3</v>
      </c>
      <c r="E931" s="3" t="s">
        <v>16</v>
      </c>
      <c r="F931" s="3" t="s">
        <v>17</v>
      </c>
      <c r="G931" s="3" t="s">
        <v>360</v>
      </c>
      <c r="H931" s="3" t="s">
        <v>21</v>
      </c>
      <c r="I931" s="4">
        <v>21</v>
      </c>
      <c r="J931" s="4">
        <v>21</v>
      </c>
      <c r="K931" s="7">
        <v>1000</v>
      </c>
      <c r="L931" s="7">
        <v>21000</v>
      </c>
      <c r="M931" s="7">
        <v>21000</v>
      </c>
      <c r="N931" s="6">
        <v>1</v>
      </c>
      <c r="O931" s="2"/>
      <c r="P931" s="2"/>
      <c r="Q931" s="2"/>
      <c r="R931" s="192"/>
    </row>
    <row r="932" spans="1:18" ht="26.4" hidden="1">
      <c r="A932" s="28" t="str">
        <f t="shared" si="14"/>
        <v>5</v>
      </c>
      <c r="B932" s="3" t="s">
        <v>1336</v>
      </c>
      <c r="C932" s="3" t="s">
        <v>264</v>
      </c>
      <c r="D932" s="3">
        <v>3</v>
      </c>
      <c r="E932" s="3" t="s">
        <v>16</v>
      </c>
      <c r="F932" s="3" t="s">
        <v>17</v>
      </c>
      <c r="G932" s="3" t="s">
        <v>362</v>
      </c>
      <c r="H932" s="3" t="s">
        <v>21</v>
      </c>
      <c r="I932" s="4">
        <v>11</v>
      </c>
      <c r="J932" s="4">
        <v>11</v>
      </c>
      <c r="K932" s="7">
        <v>1000</v>
      </c>
      <c r="L932" s="7">
        <v>11000</v>
      </c>
      <c r="M932" s="7">
        <v>11000</v>
      </c>
      <c r="N932" s="6">
        <v>1</v>
      </c>
      <c r="O932" s="2"/>
      <c r="P932" s="2"/>
      <c r="Q932" s="2"/>
      <c r="R932" s="192"/>
    </row>
    <row r="933" spans="1:18" ht="39.6" hidden="1">
      <c r="A933" s="28" t="str">
        <f t="shared" si="14"/>
        <v>15</v>
      </c>
      <c r="B933" s="3" t="s">
        <v>1337</v>
      </c>
      <c r="C933" s="3" t="s">
        <v>256</v>
      </c>
      <c r="D933" s="3">
        <v>3</v>
      </c>
      <c r="E933" s="3" t="s">
        <v>16</v>
      </c>
      <c r="F933" s="3" t="s">
        <v>17</v>
      </c>
      <c r="G933" s="3" t="s">
        <v>317</v>
      </c>
      <c r="H933" s="3" t="s">
        <v>21</v>
      </c>
      <c r="I933" s="4">
        <v>25</v>
      </c>
      <c r="J933" s="4">
        <v>25</v>
      </c>
      <c r="K933" s="7">
        <v>1000</v>
      </c>
      <c r="L933" s="7">
        <v>25000</v>
      </c>
      <c r="M933" s="7">
        <v>25000</v>
      </c>
      <c r="N933" s="6">
        <v>1</v>
      </c>
      <c r="O933" s="2"/>
      <c r="P933" s="2"/>
      <c r="Q933" s="2"/>
      <c r="R933" s="192"/>
    </row>
    <row r="934" spans="1:18" ht="39.6" hidden="1">
      <c r="A934" s="28" t="str">
        <f t="shared" si="14"/>
        <v>15</v>
      </c>
      <c r="B934" s="3" t="s">
        <v>1338</v>
      </c>
      <c r="C934" s="3" t="s">
        <v>256</v>
      </c>
      <c r="D934" s="3">
        <v>3</v>
      </c>
      <c r="E934" s="3" t="s">
        <v>16</v>
      </c>
      <c r="F934" s="3" t="s">
        <v>17</v>
      </c>
      <c r="G934" s="3" t="s">
        <v>319</v>
      </c>
      <c r="H934" s="3" t="s">
        <v>21</v>
      </c>
      <c r="I934" s="4">
        <v>7</v>
      </c>
      <c r="J934" s="4">
        <v>7</v>
      </c>
      <c r="K934" s="7">
        <v>1000</v>
      </c>
      <c r="L934" s="7">
        <v>7000</v>
      </c>
      <c r="M934" s="7">
        <v>7000</v>
      </c>
      <c r="N934" s="6">
        <v>1</v>
      </c>
      <c r="O934" s="2"/>
      <c r="P934" s="2"/>
      <c r="Q934" s="2"/>
      <c r="R934" s="192"/>
    </row>
    <row r="935" spans="1:18" ht="39.6" hidden="1">
      <c r="A935" s="28" t="str">
        <f t="shared" si="14"/>
        <v>14</v>
      </c>
      <c r="B935" s="3" t="s">
        <v>1339</v>
      </c>
      <c r="C935" s="3" t="s">
        <v>267</v>
      </c>
      <c r="D935" s="3">
        <v>3</v>
      </c>
      <c r="E935" s="3" t="s">
        <v>16</v>
      </c>
      <c r="F935" s="3" t="s">
        <v>17</v>
      </c>
      <c r="G935" s="3" t="s">
        <v>349</v>
      </c>
      <c r="H935" s="3" t="s">
        <v>21</v>
      </c>
      <c r="I935" s="4">
        <v>13</v>
      </c>
      <c r="J935" s="4">
        <v>13</v>
      </c>
      <c r="K935" s="7">
        <v>1000</v>
      </c>
      <c r="L935" s="7">
        <v>13000</v>
      </c>
      <c r="M935" s="7">
        <v>13000</v>
      </c>
      <c r="N935" s="6">
        <v>1</v>
      </c>
      <c r="O935" s="2"/>
      <c r="P935" s="2"/>
      <c r="Q935" s="2"/>
      <c r="R935" s="192"/>
    </row>
    <row r="936" spans="1:18" ht="26.4" hidden="1">
      <c r="A936" s="28" t="str">
        <f t="shared" si="14"/>
        <v>3</v>
      </c>
      <c r="B936" s="3" t="s">
        <v>1340</v>
      </c>
      <c r="C936" s="3" t="s">
        <v>245</v>
      </c>
      <c r="D936" s="3">
        <v>3</v>
      </c>
      <c r="E936" s="3" t="s">
        <v>16</v>
      </c>
      <c r="F936" s="3" t="s">
        <v>17</v>
      </c>
      <c r="G936" s="3" t="s">
        <v>376</v>
      </c>
      <c r="H936" s="3" t="s">
        <v>21</v>
      </c>
      <c r="I936" s="4">
        <v>12</v>
      </c>
      <c r="J936" s="4">
        <v>12</v>
      </c>
      <c r="K936" s="7">
        <v>1000</v>
      </c>
      <c r="L936" s="7">
        <v>12000</v>
      </c>
      <c r="M936" s="7">
        <v>12000</v>
      </c>
      <c r="N936" s="6">
        <v>1</v>
      </c>
      <c r="O936" s="2"/>
      <c r="P936" s="2"/>
      <c r="Q936" s="2"/>
      <c r="R936" s="192"/>
    </row>
    <row r="937" spans="1:18" ht="26.4" hidden="1">
      <c r="A937" s="28" t="str">
        <f t="shared" si="14"/>
        <v>3</v>
      </c>
      <c r="B937" s="3" t="s">
        <v>1341</v>
      </c>
      <c r="C937" s="3" t="s">
        <v>245</v>
      </c>
      <c r="D937" s="3">
        <v>3</v>
      </c>
      <c r="E937" s="3" t="s">
        <v>16</v>
      </c>
      <c r="F937" s="3" t="s">
        <v>17</v>
      </c>
      <c r="G937" s="3" t="s">
        <v>378</v>
      </c>
      <c r="H937" s="3" t="s">
        <v>21</v>
      </c>
      <c r="I937" s="4">
        <v>22</v>
      </c>
      <c r="J937" s="4">
        <v>22</v>
      </c>
      <c r="K937" s="7">
        <v>1000</v>
      </c>
      <c r="L937" s="7">
        <v>22000</v>
      </c>
      <c r="M937" s="7">
        <v>22000</v>
      </c>
      <c r="N937" s="6">
        <v>1</v>
      </c>
      <c r="O937" s="2"/>
      <c r="P937" s="2"/>
      <c r="Q937" s="2"/>
      <c r="R937" s="192"/>
    </row>
    <row r="938" spans="1:18" ht="26.4" hidden="1">
      <c r="A938" s="28" t="str">
        <f t="shared" si="14"/>
        <v>9</v>
      </c>
      <c r="B938" s="3" t="s">
        <v>1342</v>
      </c>
      <c r="C938" s="3" t="s">
        <v>240</v>
      </c>
      <c r="D938" s="3">
        <v>3</v>
      </c>
      <c r="E938" s="3" t="s">
        <v>22</v>
      </c>
      <c r="F938" s="3" t="s">
        <v>17</v>
      </c>
      <c r="G938" s="3" t="s">
        <v>492</v>
      </c>
      <c r="H938" s="3" t="s">
        <v>20</v>
      </c>
      <c r="I938" s="4">
        <v>17</v>
      </c>
      <c r="J938" s="4">
        <v>17</v>
      </c>
      <c r="K938" s="4">
        <v>759.9</v>
      </c>
      <c r="L938" s="7">
        <v>12903</v>
      </c>
      <c r="M938" s="7">
        <v>12918.3</v>
      </c>
      <c r="N938" s="6">
        <v>1</v>
      </c>
      <c r="O938" s="2"/>
      <c r="P938" s="2"/>
      <c r="Q938" s="2"/>
      <c r="R938" s="192"/>
    </row>
    <row r="939" spans="1:18" ht="26.4" hidden="1">
      <c r="A939" s="28" t="str">
        <f t="shared" si="14"/>
        <v>9</v>
      </c>
      <c r="B939" s="3" t="s">
        <v>1343</v>
      </c>
      <c r="C939" s="3" t="s">
        <v>240</v>
      </c>
      <c r="D939" s="3">
        <v>3</v>
      </c>
      <c r="E939" s="3" t="s">
        <v>22</v>
      </c>
      <c r="F939" s="3" t="s">
        <v>17</v>
      </c>
      <c r="G939" s="3" t="s">
        <v>494</v>
      </c>
      <c r="H939" s="3" t="s">
        <v>20</v>
      </c>
      <c r="I939" s="4">
        <v>16</v>
      </c>
      <c r="J939" s="4">
        <v>16</v>
      </c>
      <c r="K939" s="4">
        <v>759.9</v>
      </c>
      <c r="L939" s="7">
        <v>12144</v>
      </c>
      <c r="M939" s="7">
        <v>12158.4</v>
      </c>
      <c r="N939" s="6">
        <v>1</v>
      </c>
      <c r="O939" s="2"/>
      <c r="P939" s="2"/>
      <c r="Q939" s="2"/>
      <c r="R939" s="192"/>
    </row>
    <row r="940" spans="1:18" ht="26.4" hidden="1">
      <c r="A940" s="28" t="str">
        <f t="shared" si="14"/>
        <v>9</v>
      </c>
      <c r="B940" s="3" t="s">
        <v>1344</v>
      </c>
      <c r="C940" s="3" t="s">
        <v>240</v>
      </c>
      <c r="D940" s="3">
        <v>3</v>
      </c>
      <c r="E940" s="3" t="s">
        <v>22</v>
      </c>
      <c r="F940" s="3" t="s">
        <v>17</v>
      </c>
      <c r="G940" s="3" t="s">
        <v>496</v>
      </c>
      <c r="H940" s="3" t="s">
        <v>20</v>
      </c>
      <c r="I940" s="4">
        <v>15</v>
      </c>
      <c r="J940" s="4">
        <v>15</v>
      </c>
      <c r="K940" s="4">
        <v>759.9</v>
      </c>
      <c r="L940" s="7">
        <v>11385</v>
      </c>
      <c r="M940" s="7">
        <v>11398.5</v>
      </c>
      <c r="N940" s="6">
        <v>1</v>
      </c>
      <c r="O940" s="2"/>
      <c r="P940" s="2"/>
      <c r="Q940" s="2"/>
      <c r="R940" s="192"/>
    </row>
    <row r="941" spans="1:18" ht="26.4" hidden="1">
      <c r="A941" s="28" t="str">
        <f t="shared" si="14"/>
        <v>20</v>
      </c>
      <c r="B941" s="3" t="s">
        <v>1345</v>
      </c>
      <c r="C941" s="3" t="s">
        <v>323</v>
      </c>
      <c r="D941" s="3">
        <v>3</v>
      </c>
      <c r="E941" s="3" t="s">
        <v>22</v>
      </c>
      <c r="F941" s="3" t="s">
        <v>17</v>
      </c>
      <c r="G941" s="3" t="s">
        <v>488</v>
      </c>
      <c r="H941" s="3" t="s">
        <v>20</v>
      </c>
      <c r="I941" s="4">
        <v>10</v>
      </c>
      <c r="J941" s="4">
        <v>10</v>
      </c>
      <c r="K941" s="4">
        <v>760</v>
      </c>
      <c r="L941" s="7">
        <v>7600</v>
      </c>
      <c r="M941" s="7">
        <v>7600</v>
      </c>
      <c r="N941" s="6">
        <v>1</v>
      </c>
      <c r="O941" s="2"/>
      <c r="P941" s="2"/>
      <c r="Q941" s="2"/>
      <c r="R941" s="192"/>
    </row>
    <row r="942" spans="1:18" ht="26.4" hidden="1">
      <c r="A942" s="28" t="str">
        <f t="shared" si="14"/>
        <v>20</v>
      </c>
      <c r="B942" s="3" t="s">
        <v>1346</v>
      </c>
      <c r="C942" s="3" t="s">
        <v>323</v>
      </c>
      <c r="D942" s="3">
        <v>3</v>
      </c>
      <c r="E942" s="3" t="s">
        <v>22</v>
      </c>
      <c r="F942" s="3" t="s">
        <v>17</v>
      </c>
      <c r="G942" s="3" t="s">
        <v>490</v>
      </c>
      <c r="H942" s="3" t="s">
        <v>20</v>
      </c>
      <c r="I942" s="4">
        <v>10</v>
      </c>
      <c r="J942" s="4">
        <v>10</v>
      </c>
      <c r="K942" s="4">
        <v>760</v>
      </c>
      <c r="L942" s="7">
        <v>7600</v>
      </c>
      <c r="M942" s="7">
        <v>7600</v>
      </c>
      <c r="N942" s="6">
        <v>1</v>
      </c>
      <c r="O942" s="2"/>
      <c r="P942" s="2"/>
      <c r="Q942" s="2"/>
      <c r="R942" s="192"/>
    </row>
    <row r="943" spans="1:18" ht="39.6" hidden="1">
      <c r="A943" s="28" t="str">
        <f t="shared" si="14"/>
        <v>17</v>
      </c>
      <c r="B943" s="3" t="s">
        <v>1347</v>
      </c>
      <c r="C943" s="3" t="s">
        <v>306</v>
      </c>
      <c r="D943" s="3">
        <v>3</v>
      </c>
      <c r="E943" s="3" t="s">
        <v>22</v>
      </c>
      <c r="F943" s="3" t="s">
        <v>17</v>
      </c>
      <c r="G943" s="3" t="s">
        <v>470</v>
      </c>
      <c r="H943" s="3" t="s">
        <v>20</v>
      </c>
      <c r="I943" s="4">
        <v>27</v>
      </c>
      <c r="J943" s="4">
        <v>27</v>
      </c>
      <c r="K943" s="4">
        <v>760</v>
      </c>
      <c r="L943" s="7">
        <v>20520</v>
      </c>
      <c r="M943" s="7">
        <v>20520</v>
      </c>
      <c r="N943" s="6">
        <v>1</v>
      </c>
      <c r="O943" s="2"/>
      <c r="P943" s="2"/>
      <c r="Q943" s="2"/>
      <c r="R943" s="192"/>
    </row>
    <row r="944" spans="1:18" ht="39.6" hidden="1">
      <c r="A944" s="28" t="str">
        <f t="shared" si="14"/>
        <v>17</v>
      </c>
      <c r="B944" s="3" t="s">
        <v>1348</v>
      </c>
      <c r="C944" s="3" t="s">
        <v>306</v>
      </c>
      <c r="D944" s="3">
        <v>3</v>
      </c>
      <c r="E944" s="3" t="s">
        <v>22</v>
      </c>
      <c r="F944" s="3" t="s">
        <v>17</v>
      </c>
      <c r="G944" s="3" t="s">
        <v>472</v>
      </c>
      <c r="H944" s="3" t="s">
        <v>20</v>
      </c>
      <c r="I944" s="4">
        <v>10</v>
      </c>
      <c r="J944" s="4">
        <v>10</v>
      </c>
      <c r="K944" s="4">
        <v>760</v>
      </c>
      <c r="L944" s="7">
        <v>7600</v>
      </c>
      <c r="M944" s="7">
        <v>7600</v>
      </c>
      <c r="N944" s="6">
        <v>1</v>
      </c>
      <c r="O944" s="2"/>
      <c r="P944" s="2"/>
      <c r="Q944" s="2"/>
      <c r="R944" s="192"/>
    </row>
    <row r="945" spans="1:18" ht="39.6" hidden="1">
      <c r="A945" s="28" t="str">
        <f t="shared" si="14"/>
        <v>17</v>
      </c>
      <c r="B945" s="3" t="s">
        <v>1349</v>
      </c>
      <c r="C945" s="3" t="s">
        <v>306</v>
      </c>
      <c r="D945" s="3">
        <v>3</v>
      </c>
      <c r="E945" s="3" t="s">
        <v>22</v>
      </c>
      <c r="F945" s="3" t="s">
        <v>17</v>
      </c>
      <c r="G945" s="3" t="s">
        <v>474</v>
      </c>
      <c r="H945" s="3" t="s">
        <v>20</v>
      </c>
      <c r="I945" s="4">
        <v>9</v>
      </c>
      <c r="J945" s="4">
        <v>9</v>
      </c>
      <c r="K945" s="4">
        <v>760</v>
      </c>
      <c r="L945" s="7">
        <v>6840</v>
      </c>
      <c r="M945" s="7">
        <v>6840</v>
      </c>
      <c r="N945" s="6">
        <v>1</v>
      </c>
      <c r="O945" s="2"/>
      <c r="P945" s="2"/>
      <c r="Q945" s="2"/>
      <c r="R945" s="192"/>
    </row>
    <row r="946" spans="1:18" ht="26.4" hidden="1">
      <c r="A946" s="28" t="str">
        <f t="shared" si="14"/>
        <v>10</v>
      </c>
      <c r="B946" s="3" t="s">
        <v>1350</v>
      </c>
      <c r="C946" s="3" t="s">
        <v>298</v>
      </c>
      <c r="D946" s="3">
        <v>3</v>
      </c>
      <c r="E946" s="3" t="s">
        <v>22</v>
      </c>
      <c r="F946" s="3" t="s">
        <v>17</v>
      </c>
      <c r="G946" s="3" t="s">
        <v>554</v>
      </c>
      <c r="H946" s="3" t="s">
        <v>20</v>
      </c>
      <c r="I946" s="4">
        <v>15</v>
      </c>
      <c r="J946" s="4">
        <v>15</v>
      </c>
      <c r="K946" s="4">
        <v>760</v>
      </c>
      <c r="L946" s="7">
        <v>11400</v>
      </c>
      <c r="M946" s="7">
        <v>11400</v>
      </c>
      <c r="N946" s="6">
        <v>1</v>
      </c>
      <c r="O946" s="2"/>
      <c r="P946" s="2"/>
      <c r="Q946" s="2"/>
      <c r="R946" s="192"/>
    </row>
    <row r="947" spans="1:18" ht="26.4" hidden="1">
      <c r="A947" s="28" t="str">
        <f t="shared" si="14"/>
        <v>10</v>
      </c>
      <c r="B947" s="3" t="s">
        <v>1351</v>
      </c>
      <c r="C947" s="3" t="s">
        <v>298</v>
      </c>
      <c r="D947" s="3">
        <v>3</v>
      </c>
      <c r="E947" s="3" t="s">
        <v>22</v>
      </c>
      <c r="F947" s="3" t="s">
        <v>17</v>
      </c>
      <c r="G947" s="3" t="s">
        <v>556</v>
      </c>
      <c r="H947" s="3" t="s">
        <v>20</v>
      </c>
      <c r="I947" s="4">
        <v>10</v>
      </c>
      <c r="J947" s="4">
        <v>10</v>
      </c>
      <c r="K947" s="4">
        <v>760</v>
      </c>
      <c r="L947" s="7">
        <v>7600</v>
      </c>
      <c r="M947" s="7">
        <v>7600</v>
      </c>
      <c r="N947" s="6">
        <v>1</v>
      </c>
      <c r="O947" s="2"/>
      <c r="P947" s="2"/>
      <c r="Q947" s="2"/>
      <c r="R947" s="192"/>
    </row>
    <row r="948" spans="1:18" ht="26.4" hidden="1">
      <c r="A948" s="28" t="str">
        <f t="shared" si="14"/>
        <v>13</v>
      </c>
      <c r="B948" s="3" t="s">
        <v>1352</v>
      </c>
      <c r="C948" s="3" t="s">
        <v>248</v>
      </c>
      <c r="D948" s="3">
        <v>3</v>
      </c>
      <c r="E948" s="3" t="s">
        <v>22</v>
      </c>
      <c r="F948" s="3" t="s">
        <v>17</v>
      </c>
      <c r="G948" s="3" t="s">
        <v>506</v>
      </c>
      <c r="H948" s="3" t="s">
        <v>20</v>
      </c>
      <c r="I948" s="4">
        <v>15</v>
      </c>
      <c r="J948" s="4">
        <v>15</v>
      </c>
      <c r="K948" s="4">
        <v>760</v>
      </c>
      <c r="L948" s="7">
        <v>11400</v>
      </c>
      <c r="M948" s="7">
        <v>11400</v>
      </c>
      <c r="N948" s="6">
        <v>1</v>
      </c>
      <c r="O948" s="2"/>
      <c r="P948" s="2"/>
      <c r="Q948" s="2"/>
      <c r="R948" s="192"/>
    </row>
    <row r="949" spans="1:18" ht="26.4" hidden="1">
      <c r="A949" s="28" t="str">
        <f t="shared" si="14"/>
        <v>13</v>
      </c>
      <c r="B949" s="3" t="s">
        <v>1353</v>
      </c>
      <c r="C949" s="3" t="s">
        <v>248</v>
      </c>
      <c r="D949" s="3">
        <v>3</v>
      </c>
      <c r="E949" s="3" t="s">
        <v>22</v>
      </c>
      <c r="F949" s="3" t="s">
        <v>17</v>
      </c>
      <c r="G949" s="3" t="s">
        <v>508</v>
      </c>
      <c r="H949" s="3" t="s">
        <v>20</v>
      </c>
      <c r="I949" s="4">
        <v>15</v>
      </c>
      <c r="J949" s="4">
        <v>15</v>
      </c>
      <c r="K949" s="4">
        <v>760</v>
      </c>
      <c r="L949" s="7">
        <v>11400</v>
      </c>
      <c r="M949" s="7">
        <v>11400</v>
      </c>
      <c r="N949" s="6">
        <v>1</v>
      </c>
      <c r="O949" s="2"/>
      <c r="P949" s="2"/>
      <c r="Q949" s="2"/>
      <c r="R949" s="192"/>
    </row>
    <row r="950" spans="1:18" ht="26.4" hidden="1">
      <c r="A950" s="28" t="str">
        <f t="shared" si="14"/>
        <v>13</v>
      </c>
      <c r="B950" s="3" t="s">
        <v>1354</v>
      </c>
      <c r="C950" s="3" t="s">
        <v>248</v>
      </c>
      <c r="D950" s="3">
        <v>3</v>
      </c>
      <c r="E950" s="3" t="s">
        <v>22</v>
      </c>
      <c r="F950" s="3" t="s">
        <v>17</v>
      </c>
      <c r="G950" s="3" t="s">
        <v>510</v>
      </c>
      <c r="H950" s="3" t="s">
        <v>20</v>
      </c>
      <c r="I950" s="4">
        <v>9</v>
      </c>
      <c r="J950" s="4">
        <v>9</v>
      </c>
      <c r="K950" s="4">
        <v>760</v>
      </c>
      <c r="L950" s="7">
        <v>6840</v>
      </c>
      <c r="M950" s="7">
        <v>6840</v>
      </c>
      <c r="N950" s="6">
        <v>1</v>
      </c>
      <c r="O950" s="2"/>
      <c r="P950" s="2"/>
      <c r="Q950" s="2"/>
      <c r="R950" s="192"/>
    </row>
    <row r="951" spans="1:18" ht="26.4" hidden="1">
      <c r="A951" s="28" t="str">
        <f t="shared" si="14"/>
        <v>16</v>
      </c>
      <c r="B951" s="3" t="s">
        <v>1355</v>
      </c>
      <c r="C951" s="3" t="s">
        <v>231</v>
      </c>
      <c r="D951" s="3">
        <v>3</v>
      </c>
      <c r="E951" s="3" t="s">
        <v>22</v>
      </c>
      <c r="F951" s="3" t="s">
        <v>17</v>
      </c>
      <c r="G951" s="3" t="s">
        <v>468</v>
      </c>
      <c r="H951" s="3" t="s">
        <v>20</v>
      </c>
      <c r="I951" s="4">
        <v>16</v>
      </c>
      <c r="J951" s="4">
        <v>16</v>
      </c>
      <c r="K951" s="4">
        <v>760</v>
      </c>
      <c r="L951" s="7">
        <v>12160</v>
      </c>
      <c r="M951" s="7">
        <v>12160</v>
      </c>
      <c r="N951" s="6">
        <v>1</v>
      </c>
      <c r="O951" s="2"/>
      <c r="P951" s="2"/>
      <c r="Q951" s="2"/>
      <c r="R951" s="192"/>
    </row>
    <row r="952" spans="1:18" ht="26.4" hidden="1">
      <c r="A952" s="28" t="str">
        <f t="shared" si="14"/>
        <v>8</v>
      </c>
      <c r="B952" s="3" t="s">
        <v>1356</v>
      </c>
      <c r="C952" s="3" t="s">
        <v>261</v>
      </c>
      <c r="D952" s="3">
        <v>3</v>
      </c>
      <c r="E952" s="3" t="s">
        <v>22</v>
      </c>
      <c r="F952" s="3" t="s">
        <v>17</v>
      </c>
      <c r="G952" s="3" t="s">
        <v>498</v>
      </c>
      <c r="H952" s="3" t="s">
        <v>20</v>
      </c>
      <c r="I952" s="4">
        <v>12</v>
      </c>
      <c r="J952" s="4">
        <v>12</v>
      </c>
      <c r="K952" s="4">
        <v>760</v>
      </c>
      <c r="L952" s="7">
        <v>9120</v>
      </c>
      <c r="M952" s="7">
        <v>9120</v>
      </c>
      <c r="N952" s="6">
        <v>1</v>
      </c>
      <c r="O952" s="2"/>
      <c r="P952" s="2"/>
      <c r="Q952" s="2"/>
      <c r="R952" s="192"/>
    </row>
    <row r="953" spans="1:18" ht="26.4" hidden="1">
      <c r="A953" s="28" t="str">
        <f t="shared" si="14"/>
        <v>8</v>
      </c>
      <c r="B953" s="3" t="s">
        <v>1357</v>
      </c>
      <c r="C953" s="3" t="s">
        <v>261</v>
      </c>
      <c r="D953" s="3">
        <v>3</v>
      </c>
      <c r="E953" s="3" t="s">
        <v>22</v>
      </c>
      <c r="F953" s="3" t="s">
        <v>17</v>
      </c>
      <c r="G953" s="3" t="s">
        <v>500</v>
      </c>
      <c r="H953" s="3" t="s">
        <v>20</v>
      </c>
      <c r="I953" s="4">
        <v>12</v>
      </c>
      <c r="J953" s="4">
        <v>12</v>
      </c>
      <c r="K953" s="4">
        <v>760</v>
      </c>
      <c r="L953" s="7">
        <v>9120</v>
      </c>
      <c r="M953" s="7">
        <v>9120</v>
      </c>
      <c r="N953" s="6">
        <v>1</v>
      </c>
      <c r="O953" s="2"/>
      <c r="P953" s="2"/>
      <c r="Q953" s="2"/>
      <c r="R953" s="192"/>
    </row>
    <row r="954" spans="1:18" ht="39.6" hidden="1">
      <c r="A954" s="28" t="str">
        <f t="shared" si="14"/>
        <v>6</v>
      </c>
      <c r="B954" s="3" t="s">
        <v>1358</v>
      </c>
      <c r="C954" s="3" t="s">
        <v>301</v>
      </c>
      <c r="D954" s="3">
        <v>3</v>
      </c>
      <c r="E954" s="3" t="s">
        <v>22</v>
      </c>
      <c r="F954" s="3" t="s">
        <v>17</v>
      </c>
      <c r="G954" s="3" t="s">
        <v>520</v>
      </c>
      <c r="H954" s="3" t="s">
        <v>20</v>
      </c>
      <c r="I954" s="4">
        <v>12</v>
      </c>
      <c r="J954" s="4">
        <v>12</v>
      </c>
      <c r="K954" s="4">
        <v>760</v>
      </c>
      <c r="L954" s="7">
        <v>9120</v>
      </c>
      <c r="M954" s="7">
        <v>9120</v>
      </c>
      <c r="N954" s="6">
        <v>1</v>
      </c>
      <c r="O954" s="2"/>
      <c r="P954" s="2"/>
      <c r="Q954" s="2"/>
      <c r="R954" s="192"/>
    </row>
    <row r="955" spans="1:18" ht="39.6" hidden="1">
      <c r="A955" s="28" t="str">
        <f t="shared" si="14"/>
        <v>6</v>
      </c>
      <c r="B955" s="3" t="s">
        <v>1359</v>
      </c>
      <c r="C955" s="3" t="s">
        <v>301</v>
      </c>
      <c r="D955" s="3">
        <v>3</v>
      </c>
      <c r="E955" s="3" t="s">
        <v>22</v>
      </c>
      <c r="F955" s="3" t="s">
        <v>17</v>
      </c>
      <c r="G955" s="3" t="s">
        <v>522</v>
      </c>
      <c r="H955" s="3" t="s">
        <v>20</v>
      </c>
      <c r="I955" s="4">
        <v>11</v>
      </c>
      <c r="J955" s="4">
        <v>11</v>
      </c>
      <c r="K955" s="4">
        <v>760</v>
      </c>
      <c r="L955" s="7">
        <v>8360</v>
      </c>
      <c r="M955" s="7">
        <v>8360</v>
      </c>
      <c r="N955" s="6">
        <v>1</v>
      </c>
      <c r="O955" s="2"/>
      <c r="P955" s="2"/>
      <c r="Q955" s="2"/>
      <c r="R955" s="192"/>
    </row>
    <row r="956" spans="1:18" ht="26.4" hidden="1">
      <c r="A956" s="28" t="str">
        <f t="shared" si="14"/>
        <v>1</v>
      </c>
      <c r="B956" s="3" t="s">
        <v>1360</v>
      </c>
      <c r="C956" s="3" t="s">
        <v>272</v>
      </c>
      <c r="D956" s="3">
        <v>3</v>
      </c>
      <c r="E956" s="3" t="s">
        <v>22</v>
      </c>
      <c r="F956" s="3" t="s">
        <v>17</v>
      </c>
      <c r="G956" s="3" t="s">
        <v>512</v>
      </c>
      <c r="H956" s="3" t="s">
        <v>20</v>
      </c>
      <c r="I956" s="4">
        <v>25</v>
      </c>
      <c r="J956" s="4">
        <v>25</v>
      </c>
      <c r="K956" s="4">
        <v>760</v>
      </c>
      <c r="L956" s="7">
        <v>19000</v>
      </c>
      <c r="M956" s="7">
        <v>19000</v>
      </c>
      <c r="N956" s="6">
        <v>1</v>
      </c>
      <c r="O956" s="2"/>
      <c r="P956" s="2"/>
      <c r="Q956" s="2"/>
      <c r="R956" s="192"/>
    </row>
    <row r="957" spans="1:18" ht="26.4" hidden="1">
      <c r="A957" s="28" t="str">
        <f t="shared" si="14"/>
        <v>1</v>
      </c>
      <c r="B957" s="3" t="s">
        <v>1361</v>
      </c>
      <c r="C957" s="3" t="s">
        <v>272</v>
      </c>
      <c r="D957" s="3">
        <v>3</v>
      </c>
      <c r="E957" s="3" t="s">
        <v>22</v>
      </c>
      <c r="F957" s="3" t="s">
        <v>17</v>
      </c>
      <c r="G957" s="3" t="s">
        <v>514</v>
      </c>
      <c r="H957" s="3" t="s">
        <v>20</v>
      </c>
      <c r="I957" s="4">
        <v>10</v>
      </c>
      <c r="J957" s="4">
        <v>10</v>
      </c>
      <c r="K957" s="4">
        <v>760</v>
      </c>
      <c r="L957" s="7">
        <v>7600</v>
      </c>
      <c r="M957" s="7">
        <v>7600</v>
      </c>
      <c r="N957" s="6">
        <v>1</v>
      </c>
      <c r="O957" s="2"/>
      <c r="P957" s="2"/>
      <c r="Q957" s="2"/>
      <c r="R957" s="192"/>
    </row>
    <row r="958" spans="1:18" ht="26.4" hidden="1">
      <c r="A958" s="28" t="str">
        <f t="shared" si="14"/>
        <v>1</v>
      </c>
      <c r="B958" s="3" t="s">
        <v>1362</v>
      </c>
      <c r="C958" s="3" t="s">
        <v>272</v>
      </c>
      <c r="D958" s="3">
        <v>3</v>
      </c>
      <c r="E958" s="3" t="s">
        <v>22</v>
      </c>
      <c r="F958" s="3" t="s">
        <v>17</v>
      </c>
      <c r="G958" s="3" t="s">
        <v>516</v>
      </c>
      <c r="H958" s="3" t="s">
        <v>20</v>
      </c>
      <c r="I958" s="4">
        <v>9</v>
      </c>
      <c r="J958" s="4">
        <v>9</v>
      </c>
      <c r="K958" s="4">
        <v>760</v>
      </c>
      <c r="L958" s="7">
        <v>6840</v>
      </c>
      <c r="M958" s="7">
        <v>6840</v>
      </c>
      <c r="N958" s="6">
        <v>1</v>
      </c>
      <c r="O958" s="2"/>
      <c r="P958" s="2"/>
      <c r="Q958" s="2"/>
      <c r="R958" s="192"/>
    </row>
    <row r="959" spans="1:18" ht="26.4" hidden="1">
      <c r="A959" s="28" t="str">
        <f t="shared" si="14"/>
        <v>4</v>
      </c>
      <c r="B959" s="3" t="s">
        <v>1363</v>
      </c>
      <c r="C959" s="3" t="s">
        <v>237</v>
      </c>
      <c r="D959" s="3">
        <v>3</v>
      </c>
      <c r="E959" s="3" t="s">
        <v>22</v>
      </c>
      <c r="F959" s="3" t="s">
        <v>17</v>
      </c>
      <c r="G959" s="3" t="s">
        <v>502</v>
      </c>
      <c r="H959" s="3" t="s">
        <v>20</v>
      </c>
      <c r="I959" s="4">
        <v>12</v>
      </c>
      <c r="J959" s="4">
        <v>12</v>
      </c>
      <c r="K959" s="4">
        <v>760</v>
      </c>
      <c r="L959" s="7">
        <v>9120</v>
      </c>
      <c r="M959" s="7">
        <v>9120</v>
      </c>
      <c r="N959" s="6">
        <v>1</v>
      </c>
      <c r="O959" s="2"/>
      <c r="P959" s="2"/>
      <c r="Q959" s="2"/>
      <c r="R959" s="192"/>
    </row>
    <row r="960" spans="1:18" ht="26.4" hidden="1">
      <c r="A960" s="28" t="str">
        <f t="shared" si="14"/>
        <v>4</v>
      </c>
      <c r="B960" s="3" t="s">
        <v>1364</v>
      </c>
      <c r="C960" s="3" t="s">
        <v>237</v>
      </c>
      <c r="D960" s="3">
        <v>3</v>
      </c>
      <c r="E960" s="3" t="s">
        <v>22</v>
      </c>
      <c r="F960" s="3" t="s">
        <v>17</v>
      </c>
      <c r="G960" s="3" t="s">
        <v>504</v>
      </c>
      <c r="H960" s="3" t="s">
        <v>20</v>
      </c>
      <c r="I960" s="4">
        <v>10</v>
      </c>
      <c r="J960" s="4">
        <v>10</v>
      </c>
      <c r="K960" s="4">
        <v>760</v>
      </c>
      <c r="L960" s="7">
        <v>7600</v>
      </c>
      <c r="M960" s="7">
        <v>7600</v>
      </c>
      <c r="N960" s="6">
        <v>1</v>
      </c>
      <c r="O960" s="2"/>
      <c r="P960" s="2"/>
      <c r="Q960" s="2"/>
      <c r="R960" s="192"/>
    </row>
    <row r="961" spans="1:18" ht="26.4" hidden="1">
      <c r="A961" s="28" t="str">
        <f t="shared" si="14"/>
        <v>21</v>
      </c>
      <c r="B961" s="3" t="s">
        <v>1365</v>
      </c>
      <c r="C961" s="3" t="s">
        <v>290</v>
      </c>
      <c r="D961" s="3">
        <v>3</v>
      </c>
      <c r="E961" s="3" t="s">
        <v>22</v>
      </c>
      <c r="F961" s="3" t="s">
        <v>17</v>
      </c>
      <c r="G961" s="3" t="s">
        <v>518</v>
      </c>
      <c r="H961" s="3" t="s">
        <v>20</v>
      </c>
      <c r="I961" s="4">
        <v>25</v>
      </c>
      <c r="J961" s="4">
        <v>25</v>
      </c>
      <c r="K961" s="4">
        <v>760</v>
      </c>
      <c r="L961" s="7">
        <v>19000</v>
      </c>
      <c r="M961" s="7">
        <v>19000</v>
      </c>
      <c r="N961" s="6">
        <v>1</v>
      </c>
      <c r="O961" s="2"/>
      <c r="P961" s="2"/>
      <c r="Q961" s="2"/>
      <c r="R961" s="192"/>
    </row>
    <row r="962" spans="1:18" ht="26.4" hidden="1">
      <c r="A962" s="28" t="str">
        <f t="shared" si="14"/>
        <v>11</v>
      </c>
      <c r="B962" s="3" t="s">
        <v>1366</v>
      </c>
      <c r="C962" s="3" t="s">
        <v>228</v>
      </c>
      <c r="D962" s="3">
        <v>3</v>
      </c>
      <c r="E962" s="3" t="s">
        <v>22</v>
      </c>
      <c r="F962" s="3" t="s">
        <v>17</v>
      </c>
      <c r="G962" s="3" t="s">
        <v>530</v>
      </c>
      <c r="H962" s="3" t="s">
        <v>20</v>
      </c>
      <c r="I962" s="4">
        <v>14</v>
      </c>
      <c r="J962" s="4">
        <v>14</v>
      </c>
      <c r="K962" s="4">
        <v>760</v>
      </c>
      <c r="L962" s="7">
        <v>10640</v>
      </c>
      <c r="M962" s="7">
        <v>10640</v>
      </c>
      <c r="N962" s="6">
        <v>1</v>
      </c>
      <c r="O962" s="2"/>
      <c r="P962" s="2"/>
      <c r="Q962" s="2"/>
      <c r="R962" s="192"/>
    </row>
    <row r="963" spans="1:18" ht="26.4" hidden="1">
      <c r="A963" s="28" t="str">
        <f t="shared" si="14"/>
        <v>11</v>
      </c>
      <c r="B963" s="3" t="s">
        <v>1367</v>
      </c>
      <c r="C963" s="3" t="s">
        <v>228</v>
      </c>
      <c r="D963" s="3">
        <v>3</v>
      </c>
      <c r="E963" s="3" t="s">
        <v>22</v>
      </c>
      <c r="F963" s="3" t="s">
        <v>17</v>
      </c>
      <c r="G963" s="3" t="s">
        <v>532</v>
      </c>
      <c r="H963" s="3" t="s">
        <v>20</v>
      </c>
      <c r="I963" s="4">
        <v>12</v>
      </c>
      <c r="J963" s="4">
        <v>12</v>
      </c>
      <c r="K963" s="4">
        <v>760</v>
      </c>
      <c r="L963" s="7">
        <v>9120</v>
      </c>
      <c r="M963" s="7">
        <v>9120</v>
      </c>
      <c r="N963" s="6">
        <v>1</v>
      </c>
      <c r="O963" s="2"/>
      <c r="P963" s="2"/>
      <c r="Q963" s="2"/>
      <c r="R963" s="192"/>
    </row>
    <row r="964" spans="1:18" ht="26.4" hidden="1">
      <c r="A964" s="28" t="str">
        <f t="shared" si="14"/>
        <v>18</v>
      </c>
      <c r="B964" s="3" t="s">
        <v>1368</v>
      </c>
      <c r="C964" s="3" t="s">
        <v>234</v>
      </c>
      <c r="D964" s="3">
        <v>3</v>
      </c>
      <c r="E964" s="3" t="s">
        <v>22</v>
      </c>
      <c r="F964" s="3" t="s">
        <v>17</v>
      </c>
      <c r="G964" s="3" t="s">
        <v>476</v>
      </c>
      <c r="H964" s="3" t="s">
        <v>20</v>
      </c>
      <c r="I964" s="4">
        <v>15</v>
      </c>
      <c r="J964" s="4">
        <v>15</v>
      </c>
      <c r="K964" s="4">
        <v>754</v>
      </c>
      <c r="L964" s="7">
        <v>11310</v>
      </c>
      <c r="M964" s="7">
        <v>11310</v>
      </c>
      <c r="N964" s="6">
        <v>1</v>
      </c>
      <c r="O964" s="2"/>
      <c r="P964" s="2"/>
      <c r="Q964" s="2"/>
      <c r="R964" s="192"/>
    </row>
    <row r="965" spans="1:18" ht="39.6" hidden="1">
      <c r="A965" s="28" t="str">
        <f t="shared" si="14"/>
        <v>23</v>
      </c>
      <c r="B965" s="3" t="s">
        <v>1369</v>
      </c>
      <c r="C965" s="3" t="s">
        <v>251</v>
      </c>
      <c r="D965" s="3">
        <v>3</v>
      </c>
      <c r="E965" s="3" t="s">
        <v>22</v>
      </c>
      <c r="F965" s="3" t="s">
        <v>17</v>
      </c>
      <c r="G965" s="3" t="s">
        <v>482</v>
      </c>
      <c r="H965" s="3" t="s">
        <v>20</v>
      </c>
      <c r="I965" s="4">
        <v>14</v>
      </c>
      <c r="J965" s="4">
        <v>14</v>
      </c>
      <c r="K965" s="4">
        <v>760</v>
      </c>
      <c r="L965" s="7">
        <v>10640</v>
      </c>
      <c r="M965" s="7">
        <v>10640</v>
      </c>
      <c r="N965" s="6">
        <v>1</v>
      </c>
      <c r="O965" s="2"/>
      <c r="P965" s="2"/>
      <c r="Q965" s="2"/>
      <c r="R965" s="192"/>
    </row>
    <row r="966" spans="1:18" ht="39.6" hidden="1">
      <c r="A966" s="28" t="str">
        <f t="shared" si="14"/>
        <v>23</v>
      </c>
      <c r="B966" s="3" t="s">
        <v>1370</v>
      </c>
      <c r="C966" s="3" t="s">
        <v>251</v>
      </c>
      <c r="D966" s="3">
        <v>3</v>
      </c>
      <c r="E966" s="3" t="s">
        <v>22</v>
      </c>
      <c r="F966" s="3" t="s">
        <v>17</v>
      </c>
      <c r="G966" s="3" t="s">
        <v>484</v>
      </c>
      <c r="H966" s="3" t="s">
        <v>20</v>
      </c>
      <c r="I966" s="4">
        <v>15</v>
      </c>
      <c r="J966" s="4">
        <v>15</v>
      </c>
      <c r="K966" s="4">
        <v>760</v>
      </c>
      <c r="L966" s="7">
        <v>11400</v>
      </c>
      <c r="M966" s="7">
        <v>11400</v>
      </c>
      <c r="N966" s="6">
        <v>1</v>
      </c>
      <c r="O966" s="2"/>
      <c r="P966" s="2"/>
      <c r="Q966" s="2"/>
      <c r="R966" s="192"/>
    </row>
    <row r="967" spans="1:18" ht="39.6" hidden="1">
      <c r="A967" s="28" t="str">
        <f t="shared" si="14"/>
        <v>23</v>
      </c>
      <c r="B967" s="3" t="s">
        <v>1371</v>
      </c>
      <c r="C967" s="3" t="s">
        <v>251</v>
      </c>
      <c r="D967" s="3">
        <v>3</v>
      </c>
      <c r="E967" s="3" t="s">
        <v>22</v>
      </c>
      <c r="F967" s="3" t="s">
        <v>17</v>
      </c>
      <c r="G967" s="3" t="s">
        <v>486</v>
      </c>
      <c r="H967" s="3" t="s">
        <v>20</v>
      </c>
      <c r="I967" s="4">
        <v>15</v>
      </c>
      <c r="J967" s="4">
        <v>15</v>
      </c>
      <c r="K967" s="4">
        <v>760</v>
      </c>
      <c r="L967" s="7">
        <v>11400</v>
      </c>
      <c r="M967" s="7">
        <v>11400</v>
      </c>
      <c r="N967" s="6">
        <v>1</v>
      </c>
      <c r="O967" s="2"/>
      <c r="P967" s="2"/>
      <c r="Q967" s="2"/>
      <c r="R967" s="192"/>
    </row>
    <row r="968" spans="1:18" ht="26.4" hidden="1">
      <c r="A968" s="28" t="str">
        <f t="shared" ref="A968:A1031" si="15">MID(C968,FIND("(",C968)+1,FIND(")",C968)-1-FIND("(",C968))</f>
        <v>22</v>
      </c>
      <c r="B968" s="3" t="s">
        <v>1372</v>
      </c>
      <c r="C968" s="3" t="s">
        <v>259</v>
      </c>
      <c r="D968" s="3">
        <v>3</v>
      </c>
      <c r="E968" s="3" t="s">
        <v>22</v>
      </c>
      <c r="F968" s="3" t="s">
        <v>17</v>
      </c>
      <c r="G968" s="3">
        <v>21</v>
      </c>
      <c r="H968" s="3" t="s">
        <v>20</v>
      </c>
      <c r="I968" s="4">
        <v>17</v>
      </c>
      <c r="J968" s="4">
        <v>17</v>
      </c>
      <c r="K968" s="4">
        <v>760</v>
      </c>
      <c r="L968" s="7">
        <v>12920</v>
      </c>
      <c r="M968" s="7">
        <v>12920</v>
      </c>
      <c r="N968" s="6">
        <v>1</v>
      </c>
      <c r="O968" s="2"/>
      <c r="P968" s="2"/>
      <c r="Q968" s="2"/>
      <c r="R968" s="192"/>
    </row>
    <row r="969" spans="1:18" ht="26.4" hidden="1">
      <c r="A969" s="28" t="str">
        <f t="shared" si="15"/>
        <v>22</v>
      </c>
      <c r="B969" s="3" t="s">
        <v>1373</v>
      </c>
      <c r="C969" s="3" t="s">
        <v>259</v>
      </c>
      <c r="D969" s="3">
        <v>3</v>
      </c>
      <c r="E969" s="3" t="s">
        <v>22</v>
      </c>
      <c r="F969" s="3" t="s">
        <v>17</v>
      </c>
      <c r="G969" s="3">
        <v>22</v>
      </c>
      <c r="H969" s="3" t="s">
        <v>20</v>
      </c>
      <c r="I969" s="4">
        <v>10</v>
      </c>
      <c r="J969" s="4">
        <v>10</v>
      </c>
      <c r="K969" s="4">
        <v>760</v>
      </c>
      <c r="L969" s="7">
        <v>7600</v>
      </c>
      <c r="M969" s="7">
        <v>7600</v>
      </c>
      <c r="N969" s="6">
        <v>1</v>
      </c>
      <c r="O969" s="2"/>
      <c r="P969" s="2"/>
      <c r="Q969" s="2"/>
      <c r="R969" s="192"/>
    </row>
    <row r="970" spans="1:18" ht="26.4" hidden="1">
      <c r="A970" s="28" t="str">
        <f t="shared" si="15"/>
        <v>7</v>
      </c>
      <c r="B970" s="3" t="s">
        <v>1374</v>
      </c>
      <c r="C970" s="3" t="s">
        <v>293</v>
      </c>
      <c r="D970" s="3">
        <v>3</v>
      </c>
      <c r="E970" s="3" t="s">
        <v>22</v>
      </c>
      <c r="F970" s="3" t="s">
        <v>17</v>
      </c>
      <c r="G970" s="3" t="s">
        <v>544</v>
      </c>
      <c r="H970" s="3" t="s">
        <v>20</v>
      </c>
      <c r="I970" s="4">
        <v>16</v>
      </c>
      <c r="J970" s="4">
        <v>16</v>
      </c>
      <c r="K970" s="4">
        <v>758</v>
      </c>
      <c r="L970" s="7">
        <v>12128</v>
      </c>
      <c r="M970" s="7">
        <v>12128</v>
      </c>
      <c r="N970" s="6">
        <v>1</v>
      </c>
      <c r="O970" s="2"/>
      <c r="P970" s="2"/>
      <c r="Q970" s="2"/>
      <c r="R970" s="192"/>
    </row>
    <row r="971" spans="1:18" ht="26.4" hidden="1">
      <c r="A971" s="28" t="str">
        <f t="shared" si="15"/>
        <v>7</v>
      </c>
      <c r="B971" s="3" t="s">
        <v>1375</v>
      </c>
      <c r="C971" s="3" t="s">
        <v>293</v>
      </c>
      <c r="D971" s="3">
        <v>3</v>
      </c>
      <c r="E971" s="3" t="s">
        <v>22</v>
      </c>
      <c r="F971" s="3" t="s">
        <v>17</v>
      </c>
      <c r="G971" s="3" t="s">
        <v>546</v>
      </c>
      <c r="H971" s="3" t="s">
        <v>20</v>
      </c>
      <c r="I971" s="4">
        <v>12</v>
      </c>
      <c r="J971" s="4">
        <v>12</v>
      </c>
      <c r="K971" s="4">
        <v>758</v>
      </c>
      <c r="L971" s="7">
        <v>9096</v>
      </c>
      <c r="M971" s="7">
        <v>9096</v>
      </c>
      <c r="N971" s="6">
        <v>1</v>
      </c>
      <c r="O971" s="2"/>
      <c r="P971" s="2"/>
      <c r="Q971" s="2"/>
      <c r="R971" s="192"/>
    </row>
    <row r="972" spans="1:18" ht="26.4" hidden="1">
      <c r="A972" s="28" t="str">
        <f t="shared" si="15"/>
        <v>7</v>
      </c>
      <c r="B972" s="3" t="s">
        <v>1376</v>
      </c>
      <c r="C972" s="3" t="s">
        <v>293</v>
      </c>
      <c r="D972" s="3">
        <v>3</v>
      </c>
      <c r="E972" s="3" t="s">
        <v>22</v>
      </c>
      <c r="F972" s="3" t="s">
        <v>17</v>
      </c>
      <c r="G972" s="3" t="s">
        <v>548</v>
      </c>
      <c r="H972" s="3" t="s">
        <v>20</v>
      </c>
      <c r="I972" s="4">
        <v>11</v>
      </c>
      <c r="J972" s="4">
        <v>11</v>
      </c>
      <c r="K972" s="4">
        <v>758</v>
      </c>
      <c r="L972" s="7">
        <v>8338</v>
      </c>
      <c r="M972" s="7">
        <v>8338</v>
      </c>
      <c r="N972" s="6">
        <v>1</v>
      </c>
      <c r="O972" s="2"/>
      <c r="P972" s="2"/>
      <c r="Q972" s="2"/>
      <c r="R972" s="192"/>
    </row>
    <row r="973" spans="1:18" ht="26.4" hidden="1">
      <c r="A973" s="28" t="str">
        <f t="shared" si="15"/>
        <v>2</v>
      </c>
      <c r="B973" s="3" t="s">
        <v>1377</v>
      </c>
      <c r="C973" s="3" t="s">
        <v>285</v>
      </c>
      <c r="D973" s="3">
        <v>3</v>
      </c>
      <c r="E973" s="3" t="s">
        <v>22</v>
      </c>
      <c r="F973" s="3" t="s">
        <v>17</v>
      </c>
      <c r="G973" s="3" t="s">
        <v>550</v>
      </c>
      <c r="H973" s="3" t="s">
        <v>20</v>
      </c>
      <c r="I973" s="4">
        <v>15</v>
      </c>
      <c r="J973" s="4">
        <v>15</v>
      </c>
      <c r="K973" s="4">
        <v>760</v>
      </c>
      <c r="L973" s="7">
        <v>11400</v>
      </c>
      <c r="M973" s="7">
        <v>11400</v>
      </c>
      <c r="N973" s="6">
        <v>1</v>
      </c>
      <c r="O973" s="2"/>
      <c r="P973" s="2"/>
      <c r="Q973" s="2"/>
      <c r="R973" s="192"/>
    </row>
    <row r="974" spans="1:18" ht="26.4" hidden="1">
      <c r="A974" s="28" t="str">
        <f t="shared" si="15"/>
        <v>2</v>
      </c>
      <c r="B974" s="3" t="s">
        <v>1378</v>
      </c>
      <c r="C974" s="3" t="s">
        <v>285</v>
      </c>
      <c r="D974" s="3">
        <v>3</v>
      </c>
      <c r="E974" s="3" t="s">
        <v>22</v>
      </c>
      <c r="F974" s="3" t="s">
        <v>17</v>
      </c>
      <c r="G974" s="3" t="s">
        <v>552</v>
      </c>
      <c r="H974" s="3" t="s">
        <v>20</v>
      </c>
      <c r="I974" s="4">
        <v>9</v>
      </c>
      <c r="J974" s="4">
        <v>9</v>
      </c>
      <c r="K974" s="4">
        <v>760</v>
      </c>
      <c r="L974" s="7">
        <v>6840</v>
      </c>
      <c r="M974" s="7">
        <v>6840</v>
      </c>
      <c r="N974" s="6">
        <v>1</v>
      </c>
      <c r="O974" s="2"/>
      <c r="P974" s="2"/>
      <c r="Q974" s="2"/>
      <c r="R974" s="192"/>
    </row>
    <row r="975" spans="1:18" ht="26.4" hidden="1">
      <c r="A975" s="28" t="str">
        <f t="shared" si="15"/>
        <v>12</v>
      </c>
      <c r="B975" s="3" t="s">
        <v>1379</v>
      </c>
      <c r="C975" s="3" t="s">
        <v>279</v>
      </c>
      <c r="D975" s="3">
        <v>3</v>
      </c>
      <c r="E975" s="3" t="s">
        <v>22</v>
      </c>
      <c r="F975" s="3" t="s">
        <v>17</v>
      </c>
      <c r="G975" s="3" t="s">
        <v>536</v>
      </c>
      <c r="H975" s="3" t="s">
        <v>20</v>
      </c>
      <c r="I975" s="4">
        <v>11</v>
      </c>
      <c r="J975" s="4">
        <v>11</v>
      </c>
      <c r="K975" s="4">
        <v>760</v>
      </c>
      <c r="L975" s="7">
        <v>8360</v>
      </c>
      <c r="M975" s="7">
        <v>8360</v>
      </c>
      <c r="N975" s="6">
        <v>1</v>
      </c>
      <c r="O975" s="2"/>
      <c r="P975" s="2"/>
      <c r="Q975" s="2"/>
      <c r="R975" s="192"/>
    </row>
    <row r="976" spans="1:18" ht="26.4" hidden="1">
      <c r="A976" s="28" t="str">
        <f t="shared" si="15"/>
        <v>12</v>
      </c>
      <c r="B976" s="3" t="s">
        <v>1380</v>
      </c>
      <c r="C976" s="3" t="s">
        <v>279</v>
      </c>
      <c r="D976" s="3">
        <v>3</v>
      </c>
      <c r="E976" s="3" t="s">
        <v>22</v>
      </c>
      <c r="F976" s="3" t="s">
        <v>17</v>
      </c>
      <c r="G976" s="3" t="s">
        <v>538</v>
      </c>
      <c r="H976" s="3" t="s">
        <v>20</v>
      </c>
      <c r="I976" s="4">
        <v>10</v>
      </c>
      <c r="J976" s="4">
        <v>10</v>
      </c>
      <c r="K976" s="4">
        <v>760</v>
      </c>
      <c r="L976" s="7">
        <v>7600</v>
      </c>
      <c r="M976" s="7">
        <v>7600</v>
      </c>
      <c r="N976" s="6">
        <v>1</v>
      </c>
      <c r="O976" s="2"/>
      <c r="P976" s="2"/>
      <c r="Q976" s="2"/>
      <c r="R976" s="192"/>
    </row>
    <row r="977" spans="1:18" ht="26.4" hidden="1">
      <c r="A977" s="28" t="str">
        <f t="shared" si="15"/>
        <v>12</v>
      </c>
      <c r="B977" s="3" t="s">
        <v>1381</v>
      </c>
      <c r="C977" s="3" t="s">
        <v>279</v>
      </c>
      <c r="D977" s="3">
        <v>3</v>
      </c>
      <c r="E977" s="3" t="s">
        <v>22</v>
      </c>
      <c r="F977" s="3" t="s">
        <v>17</v>
      </c>
      <c r="G977" s="3" t="s">
        <v>1290</v>
      </c>
      <c r="H977" s="3" t="s">
        <v>20</v>
      </c>
      <c r="I977" s="4">
        <v>9</v>
      </c>
      <c r="J977" s="4">
        <v>9</v>
      </c>
      <c r="K977" s="4">
        <v>760</v>
      </c>
      <c r="L977" s="7">
        <v>6840</v>
      </c>
      <c r="M977" s="7">
        <v>6840</v>
      </c>
      <c r="N977" s="6">
        <v>1</v>
      </c>
      <c r="O977" s="2"/>
      <c r="P977" s="2"/>
      <c r="Q977" s="2"/>
      <c r="R977" s="192"/>
    </row>
    <row r="978" spans="1:18" ht="26.4" hidden="1">
      <c r="A978" s="28" t="str">
        <f t="shared" si="15"/>
        <v>19</v>
      </c>
      <c r="B978" s="3" t="s">
        <v>1382</v>
      </c>
      <c r="C978" s="3" t="s">
        <v>282</v>
      </c>
      <c r="D978" s="3">
        <v>3</v>
      </c>
      <c r="E978" s="3" t="s">
        <v>22</v>
      </c>
      <c r="F978" s="3" t="s">
        <v>17</v>
      </c>
      <c r="G978" s="3" t="s">
        <v>558</v>
      </c>
      <c r="H978" s="3" t="s">
        <v>20</v>
      </c>
      <c r="I978" s="4">
        <v>19</v>
      </c>
      <c r="J978" s="4">
        <v>19</v>
      </c>
      <c r="K978" s="4">
        <v>760</v>
      </c>
      <c r="L978" s="7">
        <v>14440</v>
      </c>
      <c r="M978" s="7">
        <v>14440</v>
      </c>
      <c r="N978" s="6">
        <v>1</v>
      </c>
      <c r="O978" s="2"/>
      <c r="P978" s="2"/>
      <c r="Q978" s="2"/>
      <c r="R978" s="192"/>
    </row>
    <row r="979" spans="1:18" ht="26.4" hidden="1">
      <c r="A979" s="28" t="str">
        <f t="shared" si="15"/>
        <v>19</v>
      </c>
      <c r="B979" s="3" t="s">
        <v>1383</v>
      </c>
      <c r="C979" s="3" t="s">
        <v>282</v>
      </c>
      <c r="D979" s="3">
        <v>3</v>
      </c>
      <c r="E979" s="3" t="s">
        <v>22</v>
      </c>
      <c r="F979" s="3" t="s">
        <v>17</v>
      </c>
      <c r="G979" s="3" t="s">
        <v>560</v>
      </c>
      <c r="H979" s="3" t="s">
        <v>20</v>
      </c>
      <c r="I979" s="4">
        <v>10</v>
      </c>
      <c r="J979" s="4">
        <v>10</v>
      </c>
      <c r="K979" s="4">
        <v>760</v>
      </c>
      <c r="L979" s="7">
        <v>7600</v>
      </c>
      <c r="M979" s="7">
        <v>7600</v>
      </c>
      <c r="N979" s="6">
        <v>1</v>
      </c>
      <c r="O979" s="2"/>
      <c r="P979" s="2"/>
      <c r="Q979" s="2"/>
      <c r="R979" s="192"/>
    </row>
    <row r="980" spans="1:18" ht="26.4" hidden="1">
      <c r="A980" s="28" t="str">
        <f t="shared" si="15"/>
        <v>5</v>
      </c>
      <c r="B980" s="3" t="s">
        <v>1384</v>
      </c>
      <c r="C980" s="3" t="s">
        <v>264</v>
      </c>
      <c r="D980" s="3">
        <v>3</v>
      </c>
      <c r="E980" s="3" t="s">
        <v>22</v>
      </c>
      <c r="F980" s="3" t="s">
        <v>17</v>
      </c>
      <c r="G980" s="3" t="s">
        <v>540</v>
      </c>
      <c r="H980" s="3" t="s">
        <v>20</v>
      </c>
      <c r="I980" s="4">
        <v>11</v>
      </c>
      <c r="J980" s="4">
        <v>11</v>
      </c>
      <c r="K980" s="4">
        <v>760</v>
      </c>
      <c r="L980" s="7">
        <v>8360</v>
      </c>
      <c r="M980" s="7">
        <v>8360</v>
      </c>
      <c r="N980" s="6">
        <v>1</v>
      </c>
      <c r="O980" s="2"/>
      <c r="P980" s="2"/>
      <c r="Q980" s="2"/>
      <c r="R980" s="192"/>
    </row>
    <row r="981" spans="1:18" ht="26.4" hidden="1">
      <c r="A981" s="28" t="str">
        <f t="shared" si="15"/>
        <v>5</v>
      </c>
      <c r="B981" s="3" t="s">
        <v>1385</v>
      </c>
      <c r="C981" s="3" t="s">
        <v>264</v>
      </c>
      <c r="D981" s="3">
        <v>3</v>
      </c>
      <c r="E981" s="3" t="s">
        <v>22</v>
      </c>
      <c r="F981" s="3" t="s">
        <v>17</v>
      </c>
      <c r="G981" s="3" t="s">
        <v>542</v>
      </c>
      <c r="H981" s="3" t="s">
        <v>20</v>
      </c>
      <c r="I981" s="4">
        <v>12</v>
      </c>
      <c r="J981" s="4">
        <v>12</v>
      </c>
      <c r="K981" s="4">
        <v>760</v>
      </c>
      <c r="L981" s="7">
        <v>9120</v>
      </c>
      <c r="M981" s="7">
        <v>9120</v>
      </c>
      <c r="N981" s="6">
        <v>1</v>
      </c>
      <c r="O981" s="2"/>
      <c r="P981" s="2"/>
      <c r="Q981" s="2"/>
      <c r="R981" s="192"/>
    </row>
    <row r="982" spans="1:18" ht="39.6" hidden="1">
      <c r="A982" s="28" t="str">
        <f t="shared" si="15"/>
        <v>15</v>
      </c>
      <c r="B982" s="3" t="s">
        <v>1386</v>
      </c>
      <c r="C982" s="3" t="s">
        <v>256</v>
      </c>
      <c r="D982" s="3">
        <v>3</v>
      </c>
      <c r="E982" s="3" t="s">
        <v>22</v>
      </c>
      <c r="F982" s="3" t="s">
        <v>17</v>
      </c>
      <c r="G982" s="3" t="s">
        <v>478</v>
      </c>
      <c r="H982" s="3" t="s">
        <v>20</v>
      </c>
      <c r="I982" s="4">
        <v>10</v>
      </c>
      <c r="J982" s="4">
        <v>10</v>
      </c>
      <c r="K982" s="4">
        <v>760</v>
      </c>
      <c r="L982" s="7">
        <v>7600</v>
      </c>
      <c r="M982" s="7">
        <v>7600</v>
      </c>
      <c r="N982" s="6">
        <v>1</v>
      </c>
      <c r="O982" s="2"/>
      <c r="P982" s="2"/>
      <c r="Q982" s="2"/>
      <c r="R982" s="192"/>
    </row>
    <row r="983" spans="1:18" ht="39.6" hidden="1">
      <c r="A983" s="28" t="str">
        <f t="shared" si="15"/>
        <v>15</v>
      </c>
      <c r="B983" s="3" t="s">
        <v>1387</v>
      </c>
      <c r="C983" s="3" t="s">
        <v>256</v>
      </c>
      <c r="D983" s="3">
        <v>3</v>
      </c>
      <c r="E983" s="3" t="s">
        <v>22</v>
      </c>
      <c r="F983" s="3" t="s">
        <v>17</v>
      </c>
      <c r="G983" s="3" t="s">
        <v>480</v>
      </c>
      <c r="H983" s="3" t="s">
        <v>20</v>
      </c>
      <c r="I983" s="4">
        <v>11</v>
      </c>
      <c r="J983" s="4">
        <v>11</v>
      </c>
      <c r="K983" s="4">
        <v>760</v>
      </c>
      <c r="L983" s="7">
        <v>8360</v>
      </c>
      <c r="M983" s="7">
        <v>8360</v>
      </c>
      <c r="N983" s="6">
        <v>1</v>
      </c>
      <c r="O983" s="2"/>
      <c r="P983" s="2"/>
      <c r="Q983" s="2"/>
      <c r="R983" s="192"/>
    </row>
    <row r="984" spans="1:18" ht="39.6" hidden="1">
      <c r="A984" s="28" t="str">
        <f t="shared" si="15"/>
        <v>14</v>
      </c>
      <c r="B984" s="3" t="s">
        <v>1388</v>
      </c>
      <c r="C984" s="3" t="s">
        <v>267</v>
      </c>
      <c r="D984" s="3">
        <v>3</v>
      </c>
      <c r="E984" s="3" t="s">
        <v>22</v>
      </c>
      <c r="F984" s="3" t="s">
        <v>17</v>
      </c>
      <c r="G984" s="3" t="s">
        <v>524</v>
      </c>
      <c r="H984" s="3" t="s">
        <v>20</v>
      </c>
      <c r="I984" s="4">
        <v>12</v>
      </c>
      <c r="J984" s="4">
        <v>12</v>
      </c>
      <c r="K984" s="4">
        <v>760</v>
      </c>
      <c r="L984" s="7">
        <v>9120</v>
      </c>
      <c r="M984" s="7">
        <v>9120</v>
      </c>
      <c r="N984" s="6">
        <v>1</v>
      </c>
      <c r="O984" s="2"/>
      <c r="P984" s="2"/>
      <c r="Q984" s="2"/>
      <c r="R984" s="192"/>
    </row>
    <row r="985" spans="1:18" ht="39.6" hidden="1">
      <c r="A985" s="28" t="str">
        <f t="shared" si="15"/>
        <v>14</v>
      </c>
      <c r="B985" s="3" t="s">
        <v>1389</v>
      </c>
      <c r="C985" s="3" t="s">
        <v>267</v>
      </c>
      <c r="D985" s="3">
        <v>3</v>
      </c>
      <c r="E985" s="3" t="s">
        <v>22</v>
      </c>
      <c r="F985" s="3" t="s">
        <v>17</v>
      </c>
      <c r="G985" s="3" t="s">
        <v>526</v>
      </c>
      <c r="H985" s="3" t="s">
        <v>20</v>
      </c>
      <c r="I985" s="4">
        <v>11</v>
      </c>
      <c r="J985" s="4">
        <v>11</v>
      </c>
      <c r="K985" s="4">
        <v>760</v>
      </c>
      <c r="L985" s="7">
        <v>8360</v>
      </c>
      <c r="M985" s="7">
        <v>8360</v>
      </c>
      <c r="N985" s="6">
        <v>1</v>
      </c>
      <c r="O985" s="2"/>
      <c r="P985" s="2"/>
      <c r="Q985" s="2"/>
      <c r="R985" s="192"/>
    </row>
    <row r="986" spans="1:18" ht="39.6" hidden="1">
      <c r="A986" s="28" t="str">
        <f t="shared" si="15"/>
        <v>14</v>
      </c>
      <c r="B986" s="3" t="s">
        <v>1390</v>
      </c>
      <c r="C986" s="3" t="s">
        <v>267</v>
      </c>
      <c r="D986" s="3">
        <v>3</v>
      </c>
      <c r="E986" s="3" t="s">
        <v>22</v>
      </c>
      <c r="F986" s="3" t="s">
        <v>17</v>
      </c>
      <c r="G986" s="3" t="s">
        <v>528</v>
      </c>
      <c r="H986" s="3" t="s">
        <v>20</v>
      </c>
      <c r="I986" s="4">
        <v>11</v>
      </c>
      <c r="J986" s="4">
        <v>11</v>
      </c>
      <c r="K986" s="4">
        <v>760</v>
      </c>
      <c r="L986" s="7">
        <v>8360</v>
      </c>
      <c r="M986" s="7">
        <v>8360</v>
      </c>
      <c r="N986" s="6">
        <v>1</v>
      </c>
      <c r="O986" s="2"/>
      <c r="P986" s="2"/>
      <c r="Q986" s="2"/>
      <c r="R986" s="192"/>
    </row>
    <row r="987" spans="1:18" ht="26.4" hidden="1">
      <c r="A987" s="28" t="str">
        <f t="shared" si="15"/>
        <v>3</v>
      </c>
      <c r="B987" s="3" t="s">
        <v>1391</v>
      </c>
      <c r="C987" s="3" t="s">
        <v>245</v>
      </c>
      <c r="D987" s="3">
        <v>3</v>
      </c>
      <c r="E987" s="3" t="s">
        <v>22</v>
      </c>
      <c r="F987" s="3" t="s">
        <v>17</v>
      </c>
      <c r="G987" s="3" t="s">
        <v>562</v>
      </c>
      <c r="H987" s="3" t="s">
        <v>20</v>
      </c>
      <c r="I987" s="4">
        <v>16</v>
      </c>
      <c r="J987" s="4">
        <v>16</v>
      </c>
      <c r="K987" s="4">
        <v>760</v>
      </c>
      <c r="L987" s="7">
        <v>12160</v>
      </c>
      <c r="M987" s="7">
        <v>12160</v>
      </c>
      <c r="N987" s="6">
        <v>1</v>
      </c>
      <c r="O987" s="2"/>
      <c r="P987" s="2"/>
      <c r="Q987" s="2"/>
      <c r="R987" s="192"/>
    </row>
    <row r="988" spans="1:18" ht="26.4" hidden="1">
      <c r="A988" s="28" t="str">
        <f t="shared" si="15"/>
        <v>3</v>
      </c>
      <c r="B988" s="3" t="s">
        <v>1392</v>
      </c>
      <c r="C988" s="3" t="s">
        <v>245</v>
      </c>
      <c r="D988" s="3">
        <v>3</v>
      </c>
      <c r="E988" s="3" t="s">
        <v>22</v>
      </c>
      <c r="F988" s="3" t="s">
        <v>17</v>
      </c>
      <c r="G988" s="3" t="s">
        <v>564</v>
      </c>
      <c r="H988" s="3" t="s">
        <v>20</v>
      </c>
      <c r="I988" s="4">
        <v>21</v>
      </c>
      <c r="J988" s="4">
        <v>21</v>
      </c>
      <c r="K988" s="4">
        <v>760</v>
      </c>
      <c r="L988" s="7">
        <v>15960</v>
      </c>
      <c r="M988" s="7">
        <v>15960</v>
      </c>
      <c r="N988" s="6">
        <v>1</v>
      </c>
      <c r="O988" s="2"/>
      <c r="P988" s="2"/>
      <c r="Q988" s="2"/>
      <c r="R988" s="192"/>
    </row>
    <row r="989" spans="1:18" ht="26.4" hidden="1">
      <c r="A989" s="28" t="str">
        <f t="shared" si="15"/>
        <v>3</v>
      </c>
      <c r="B989" s="3" t="s">
        <v>1393</v>
      </c>
      <c r="C989" s="3" t="s">
        <v>245</v>
      </c>
      <c r="D989" s="3">
        <v>3</v>
      </c>
      <c r="E989" s="3" t="s">
        <v>22</v>
      </c>
      <c r="F989" s="3" t="s">
        <v>17</v>
      </c>
      <c r="G989" s="3" t="s">
        <v>566</v>
      </c>
      <c r="H989" s="3" t="s">
        <v>20</v>
      </c>
      <c r="I989" s="4">
        <v>13</v>
      </c>
      <c r="J989" s="4">
        <v>13</v>
      </c>
      <c r="K989" s="4">
        <v>760</v>
      </c>
      <c r="L989" s="7">
        <v>9880</v>
      </c>
      <c r="M989" s="7">
        <v>9880</v>
      </c>
      <c r="N989" s="6">
        <v>1</v>
      </c>
      <c r="O989" s="2"/>
      <c r="P989" s="2"/>
      <c r="Q989" s="2"/>
      <c r="R989" s="192"/>
    </row>
    <row r="990" spans="1:18" ht="26.4" hidden="1">
      <c r="A990" s="28" t="str">
        <f t="shared" si="15"/>
        <v>9</v>
      </c>
      <c r="B990" s="3" t="s">
        <v>1394</v>
      </c>
      <c r="C990" s="3" t="s">
        <v>240</v>
      </c>
      <c r="D990" s="3">
        <v>3</v>
      </c>
      <c r="E990" s="3" t="s">
        <v>22</v>
      </c>
      <c r="F990" s="3" t="s">
        <v>17</v>
      </c>
      <c r="G990" s="3" t="s">
        <v>328</v>
      </c>
      <c r="H990" s="3" t="s">
        <v>21</v>
      </c>
      <c r="I990" s="4">
        <v>12</v>
      </c>
      <c r="J990" s="4">
        <v>12</v>
      </c>
      <c r="K990" s="4">
        <v>949.9</v>
      </c>
      <c r="L990" s="7">
        <v>11388</v>
      </c>
      <c r="M990" s="7">
        <v>11398.8</v>
      </c>
      <c r="N990" s="6">
        <v>1</v>
      </c>
      <c r="O990" s="2"/>
      <c r="P990" s="2"/>
      <c r="Q990" s="2"/>
      <c r="R990" s="192"/>
    </row>
    <row r="991" spans="1:18" ht="26.4" hidden="1">
      <c r="A991" s="28" t="str">
        <f t="shared" si="15"/>
        <v>20</v>
      </c>
      <c r="B991" s="3" t="s">
        <v>1395</v>
      </c>
      <c r="C991" s="3" t="s">
        <v>323</v>
      </c>
      <c r="D991" s="3">
        <v>3</v>
      </c>
      <c r="E991" s="3" t="s">
        <v>22</v>
      </c>
      <c r="F991" s="3" t="s">
        <v>17</v>
      </c>
      <c r="G991" s="3" t="s">
        <v>324</v>
      </c>
      <c r="H991" s="3" t="s">
        <v>21</v>
      </c>
      <c r="I991" s="4">
        <v>19</v>
      </c>
      <c r="J991" s="4">
        <v>19</v>
      </c>
      <c r="K991" s="4">
        <v>950</v>
      </c>
      <c r="L991" s="7">
        <v>18050</v>
      </c>
      <c r="M991" s="7">
        <v>18050</v>
      </c>
      <c r="N991" s="6">
        <v>1</v>
      </c>
      <c r="O991" s="2"/>
      <c r="P991" s="2"/>
      <c r="Q991" s="2"/>
      <c r="R991" s="192"/>
    </row>
    <row r="992" spans="1:18" ht="26.4" hidden="1">
      <c r="A992" s="28" t="str">
        <f t="shared" si="15"/>
        <v>20</v>
      </c>
      <c r="B992" s="3" t="s">
        <v>1396</v>
      </c>
      <c r="C992" s="3" t="s">
        <v>323</v>
      </c>
      <c r="D992" s="3">
        <v>3</v>
      </c>
      <c r="E992" s="3" t="s">
        <v>22</v>
      </c>
      <c r="F992" s="3" t="s">
        <v>17</v>
      </c>
      <c r="G992" s="3" t="s">
        <v>326</v>
      </c>
      <c r="H992" s="3" t="s">
        <v>21</v>
      </c>
      <c r="I992" s="4">
        <v>8</v>
      </c>
      <c r="J992" s="4">
        <v>8</v>
      </c>
      <c r="K992" s="4">
        <v>950</v>
      </c>
      <c r="L992" s="7">
        <v>7600</v>
      </c>
      <c r="M992" s="7">
        <v>7600</v>
      </c>
      <c r="N992" s="6">
        <v>1</v>
      </c>
      <c r="O992" s="2"/>
      <c r="P992" s="2"/>
      <c r="Q992" s="2"/>
      <c r="R992" s="192"/>
    </row>
    <row r="993" spans="1:18" ht="39.6" hidden="1">
      <c r="A993" s="28" t="str">
        <f t="shared" si="15"/>
        <v>17</v>
      </c>
      <c r="B993" s="3" t="s">
        <v>1397</v>
      </c>
      <c r="C993" s="3" t="s">
        <v>306</v>
      </c>
      <c r="D993" s="3">
        <v>3</v>
      </c>
      <c r="E993" s="3" t="s">
        <v>22</v>
      </c>
      <c r="F993" s="3" t="s">
        <v>17</v>
      </c>
      <c r="G993" s="3" t="s">
        <v>313</v>
      </c>
      <c r="H993" s="3" t="s">
        <v>21</v>
      </c>
      <c r="I993" s="4">
        <v>14</v>
      </c>
      <c r="J993" s="4">
        <v>14</v>
      </c>
      <c r="K993" s="4">
        <v>950</v>
      </c>
      <c r="L993" s="7">
        <v>13300</v>
      </c>
      <c r="M993" s="7">
        <v>13300</v>
      </c>
      <c r="N993" s="6">
        <v>1</v>
      </c>
      <c r="O993" s="2"/>
      <c r="P993" s="2"/>
      <c r="Q993" s="2"/>
      <c r="R993" s="192"/>
    </row>
    <row r="994" spans="1:18" ht="26.4" hidden="1">
      <c r="A994" s="28" t="str">
        <f t="shared" si="15"/>
        <v>10</v>
      </c>
      <c r="B994" s="3" t="s">
        <v>1398</v>
      </c>
      <c r="C994" s="3" t="s">
        <v>298</v>
      </c>
      <c r="D994" s="3">
        <v>3</v>
      </c>
      <c r="E994" s="3" t="s">
        <v>22</v>
      </c>
      <c r="F994" s="3" t="s">
        <v>17</v>
      </c>
      <c r="G994" s="3" t="s">
        <v>370</v>
      </c>
      <c r="H994" s="3" t="s">
        <v>21</v>
      </c>
      <c r="I994" s="4">
        <v>10</v>
      </c>
      <c r="J994" s="4">
        <v>10</v>
      </c>
      <c r="K994" s="4">
        <v>950</v>
      </c>
      <c r="L994" s="7">
        <v>9500</v>
      </c>
      <c r="M994" s="7">
        <v>9500</v>
      </c>
      <c r="N994" s="6">
        <v>1</v>
      </c>
      <c r="O994" s="2"/>
      <c r="P994" s="2"/>
      <c r="Q994" s="2"/>
      <c r="R994" s="192"/>
    </row>
    <row r="995" spans="1:18" ht="26.4" hidden="1">
      <c r="A995" s="28" t="str">
        <f t="shared" si="15"/>
        <v>10</v>
      </c>
      <c r="B995" s="3" t="s">
        <v>1399</v>
      </c>
      <c r="C995" s="3" t="s">
        <v>298</v>
      </c>
      <c r="D995" s="3">
        <v>3</v>
      </c>
      <c r="E995" s="3" t="s">
        <v>22</v>
      </c>
      <c r="F995" s="3" t="s">
        <v>17</v>
      </c>
      <c r="G995" s="3" t="s">
        <v>454</v>
      </c>
      <c r="H995" s="3" t="s">
        <v>21</v>
      </c>
      <c r="I995" s="4">
        <v>15</v>
      </c>
      <c r="J995" s="4">
        <v>15</v>
      </c>
      <c r="K995" s="4">
        <v>950</v>
      </c>
      <c r="L995" s="7">
        <v>14250</v>
      </c>
      <c r="M995" s="7">
        <v>14250</v>
      </c>
      <c r="N995" s="6">
        <v>1</v>
      </c>
      <c r="O995" s="2"/>
      <c r="P995" s="2"/>
      <c r="Q995" s="2"/>
      <c r="R995" s="192"/>
    </row>
    <row r="996" spans="1:18" ht="26.4" hidden="1">
      <c r="A996" s="28" t="str">
        <f t="shared" si="15"/>
        <v>13</v>
      </c>
      <c r="B996" s="3" t="s">
        <v>1400</v>
      </c>
      <c r="C996" s="3" t="s">
        <v>248</v>
      </c>
      <c r="D996" s="3">
        <v>3</v>
      </c>
      <c r="E996" s="3" t="s">
        <v>22</v>
      </c>
      <c r="F996" s="3" t="s">
        <v>17</v>
      </c>
      <c r="G996" s="3" t="s">
        <v>338</v>
      </c>
      <c r="H996" s="3" t="s">
        <v>21</v>
      </c>
      <c r="I996" s="4">
        <v>13</v>
      </c>
      <c r="J996" s="4">
        <v>13</v>
      </c>
      <c r="K996" s="4">
        <v>950</v>
      </c>
      <c r="L996" s="7">
        <v>12350</v>
      </c>
      <c r="M996" s="7">
        <v>12350</v>
      </c>
      <c r="N996" s="6">
        <v>1</v>
      </c>
      <c r="O996" s="2"/>
      <c r="P996" s="2"/>
      <c r="Q996" s="2"/>
      <c r="R996" s="192"/>
    </row>
    <row r="997" spans="1:18" ht="26.4" hidden="1">
      <c r="A997" s="28" t="str">
        <f t="shared" si="15"/>
        <v>13</v>
      </c>
      <c r="B997" s="3" t="s">
        <v>1401</v>
      </c>
      <c r="C997" s="3" t="s">
        <v>248</v>
      </c>
      <c r="D997" s="3">
        <v>3</v>
      </c>
      <c r="E997" s="3" t="s">
        <v>22</v>
      </c>
      <c r="F997" s="3" t="s">
        <v>17</v>
      </c>
      <c r="G997" s="3" t="s">
        <v>449</v>
      </c>
      <c r="H997" s="3" t="s">
        <v>21</v>
      </c>
      <c r="I997" s="4">
        <v>16</v>
      </c>
      <c r="J997" s="4">
        <v>16</v>
      </c>
      <c r="K997" s="4">
        <v>950</v>
      </c>
      <c r="L997" s="7">
        <v>15200</v>
      </c>
      <c r="M997" s="7">
        <v>15200</v>
      </c>
      <c r="N997" s="6">
        <v>1</v>
      </c>
      <c r="O997" s="2"/>
      <c r="P997" s="2"/>
      <c r="Q997" s="2"/>
      <c r="R997" s="192"/>
    </row>
    <row r="998" spans="1:18" ht="26.4" hidden="1">
      <c r="A998" s="28" t="str">
        <f t="shared" si="15"/>
        <v>16</v>
      </c>
      <c r="B998" s="3" t="s">
        <v>1402</v>
      </c>
      <c r="C998" s="3" t="s">
        <v>231</v>
      </c>
      <c r="D998" s="3">
        <v>3</v>
      </c>
      <c r="E998" s="3" t="s">
        <v>22</v>
      </c>
      <c r="F998" s="3" t="s">
        <v>17</v>
      </c>
      <c r="G998" s="3" t="s">
        <v>309</v>
      </c>
      <c r="H998" s="3" t="s">
        <v>21</v>
      </c>
      <c r="I998" s="4">
        <v>10</v>
      </c>
      <c r="J998" s="4">
        <v>10</v>
      </c>
      <c r="K998" s="4">
        <v>950</v>
      </c>
      <c r="L998" s="7">
        <v>9500</v>
      </c>
      <c r="M998" s="7">
        <v>9500</v>
      </c>
      <c r="N998" s="6">
        <v>1</v>
      </c>
      <c r="O998" s="2"/>
      <c r="P998" s="2"/>
      <c r="Q998" s="2"/>
      <c r="R998" s="192"/>
    </row>
    <row r="999" spans="1:18" ht="26.4" hidden="1">
      <c r="A999" s="28" t="str">
        <f t="shared" si="15"/>
        <v>16</v>
      </c>
      <c r="B999" s="3" t="s">
        <v>1403</v>
      </c>
      <c r="C999" s="3" t="s">
        <v>231</v>
      </c>
      <c r="D999" s="3">
        <v>3</v>
      </c>
      <c r="E999" s="3" t="s">
        <v>22</v>
      </c>
      <c r="F999" s="3" t="s">
        <v>17</v>
      </c>
      <c r="G999" s="3" t="s">
        <v>311</v>
      </c>
      <c r="H999" s="3" t="s">
        <v>21</v>
      </c>
      <c r="I999" s="4">
        <v>24</v>
      </c>
      <c r="J999" s="4">
        <v>24</v>
      </c>
      <c r="K999" s="4">
        <v>950</v>
      </c>
      <c r="L999" s="7">
        <v>22800</v>
      </c>
      <c r="M999" s="7">
        <v>22800</v>
      </c>
      <c r="N999" s="6">
        <v>1</v>
      </c>
      <c r="O999" s="2"/>
      <c r="P999" s="2"/>
      <c r="Q999" s="2"/>
      <c r="R999" s="192"/>
    </row>
    <row r="1000" spans="1:18" ht="26.4" hidden="1">
      <c r="A1000" s="28" t="str">
        <f t="shared" si="15"/>
        <v>8</v>
      </c>
      <c r="B1000" s="3" t="s">
        <v>1404</v>
      </c>
      <c r="C1000" s="3" t="s">
        <v>261</v>
      </c>
      <c r="D1000" s="3">
        <v>3</v>
      </c>
      <c r="E1000" s="3" t="s">
        <v>22</v>
      </c>
      <c r="F1000" s="3" t="s">
        <v>17</v>
      </c>
      <c r="G1000" s="3" t="s">
        <v>330</v>
      </c>
      <c r="H1000" s="3" t="s">
        <v>21</v>
      </c>
      <c r="I1000" s="4">
        <v>11</v>
      </c>
      <c r="J1000" s="4">
        <v>11</v>
      </c>
      <c r="K1000" s="4">
        <v>950</v>
      </c>
      <c r="L1000" s="7">
        <v>10450</v>
      </c>
      <c r="M1000" s="7">
        <v>10450</v>
      </c>
      <c r="N1000" s="6">
        <v>1</v>
      </c>
      <c r="O1000" s="2"/>
      <c r="P1000" s="2"/>
      <c r="Q1000" s="2"/>
      <c r="R1000" s="192"/>
    </row>
    <row r="1001" spans="1:18" ht="26.4" hidden="1">
      <c r="A1001" s="28" t="str">
        <f t="shared" si="15"/>
        <v>8</v>
      </c>
      <c r="B1001" s="3" t="s">
        <v>1405</v>
      </c>
      <c r="C1001" s="3" t="s">
        <v>261</v>
      </c>
      <c r="D1001" s="3">
        <v>3</v>
      </c>
      <c r="E1001" s="3" t="s">
        <v>22</v>
      </c>
      <c r="F1001" s="3" t="s">
        <v>17</v>
      </c>
      <c r="G1001" s="3" t="s">
        <v>332</v>
      </c>
      <c r="H1001" s="3" t="s">
        <v>21</v>
      </c>
      <c r="I1001" s="4">
        <v>21</v>
      </c>
      <c r="J1001" s="4">
        <v>21</v>
      </c>
      <c r="K1001" s="4">
        <v>950</v>
      </c>
      <c r="L1001" s="7">
        <v>19950</v>
      </c>
      <c r="M1001" s="7">
        <v>19950</v>
      </c>
      <c r="N1001" s="6">
        <v>1</v>
      </c>
      <c r="O1001" s="2"/>
      <c r="P1001" s="2"/>
      <c r="Q1001" s="2"/>
      <c r="R1001" s="192"/>
    </row>
    <row r="1002" spans="1:18" ht="39.6" hidden="1">
      <c r="A1002" s="28" t="str">
        <f t="shared" si="15"/>
        <v>6</v>
      </c>
      <c r="B1002" s="3" t="s">
        <v>1406</v>
      </c>
      <c r="C1002" s="3" t="s">
        <v>301</v>
      </c>
      <c r="D1002" s="3">
        <v>3</v>
      </c>
      <c r="E1002" s="3" t="s">
        <v>22</v>
      </c>
      <c r="F1002" s="3" t="s">
        <v>17</v>
      </c>
      <c r="G1002" s="3" t="s">
        <v>345</v>
      </c>
      <c r="H1002" s="3" t="s">
        <v>21</v>
      </c>
      <c r="I1002" s="4">
        <v>18</v>
      </c>
      <c r="J1002" s="4">
        <v>18</v>
      </c>
      <c r="K1002" s="4">
        <v>950</v>
      </c>
      <c r="L1002" s="7">
        <v>17100</v>
      </c>
      <c r="M1002" s="7">
        <v>17100</v>
      </c>
      <c r="N1002" s="6">
        <v>1</v>
      </c>
      <c r="O1002" s="2"/>
      <c r="P1002" s="2"/>
      <c r="Q1002" s="2"/>
      <c r="R1002" s="192"/>
    </row>
    <row r="1003" spans="1:18" ht="39.6" hidden="1">
      <c r="A1003" s="28" t="str">
        <f t="shared" si="15"/>
        <v>6</v>
      </c>
      <c r="B1003" s="3" t="s">
        <v>1407</v>
      </c>
      <c r="C1003" s="3" t="s">
        <v>301</v>
      </c>
      <c r="D1003" s="3">
        <v>3</v>
      </c>
      <c r="E1003" s="3" t="s">
        <v>22</v>
      </c>
      <c r="F1003" s="3" t="s">
        <v>17</v>
      </c>
      <c r="G1003" s="3" t="s">
        <v>347</v>
      </c>
      <c r="H1003" s="3" t="s">
        <v>21</v>
      </c>
      <c r="I1003" s="4">
        <v>10</v>
      </c>
      <c r="J1003" s="4">
        <v>10</v>
      </c>
      <c r="K1003" s="4">
        <v>950</v>
      </c>
      <c r="L1003" s="7">
        <v>9500</v>
      </c>
      <c r="M1003" s="7">
        <v>9500</v>
      </c>
      <c r="N1003" s="6">
        <v>1</v>
      </c>
      <c r="O1003" s="2"/>
      <c r="P1003" s="2"/>
      <c r="Q1003" s="2"/>
      <c r="R1003" s="192"/>
    </row>
    <row r="1004" spans="1:18" ht="26.4" hidden="1">
      <c r="A1004" s="28" t="str">
        <f t="shared" si="15"/>
        <v>1</v>
      </c>
      <c r="B1004" s="3" t="s">
        <v>1408</v>
      </c>
      <c r="C1004" s="3" t="s">
        <v>272</v>
      </c>
      <c r="D1004" s="3">
        <v>3</v>
      </c>
      <c r="E1004" s="3" t="s">
        <v>22</v>
      </c>
      <c r="F1004" s="3" t="s">
        <v>17</v>
      </c>
      <c r="G1004" s="3" t="s">
        <v>340</v>
      </c>
      <c r="H1004" s="3" t="s">
        <v>21</v>
      </c>
      <c r="I1004" s="4">
        <v>12</v>
      </c>
      <c r="J1004" s="4">
        <v>12</v>
      </c>
      <c r="K1004" s="4">
        <v>950</v>
      </c>
      <c r="L1004" s="7">
        <v>11400</v>
      </c>
      <c r="M1004" s="7">
        <v>11400</v>
      </c>
      <c r="N1004" s="6">
        <v>1</v>
      </c>
      <c r="O1004" s="2"/>
      <c r="P1004" s="2"/>
      <c r="Q1004" s="2"/>
      <c r="R1004" s="192"/>
    </row>
    <row r="1005" spans="1:18" ht="26.4" hidden="1">
      <c r="A1005" s="28" t="str">
        <f t="shared" si="15"/>
        <v>4</v>
      </c>
      <c r="B1005" s="3" t="s">
        <v>1409</v>
      </c>
      <c r="C1005" s="3" t="s">
        <v>237</v>
      </c>
      <c r="D1005" s="3">
        <v>3</v>
      </c>
      <c r="E1005" s="3" t="s">
        <v>22</v>
      </c>
      <c r="F1005" s="3" t="s">
        <v>17</v>
      </c>
      <c r="G1005" s="3" t="s">
        <v>334</v>
      </c>
      <c r="H1005" s="3" t="s">
        <v>21</v>
      </c>
      <c r="I1005" s="4">
        <v>20</v>
      </c>
      <c r="J1005" s="4">
        <v>20</v>
      </c>
      <c r="K1005" s="4">
        <v>950</v>
      </c>
      <c r="L1005" s="7">
        <v>19000</v>
      </c>
      <c r="M1005" s="7">
        <v>19000</v>
      </c>
      <c r="N1005" s="6">
        <v>1</v>
      </c>
      <c r="O1005" s="2"/>
      <c r="P1005" s="2"/>
      <c r="Q1005" s="2"/>
      <c r="R1005" s="192"/>
    </row>
    <row r="1006" spans="1:18" ht="26.4" hidden="1">
      <c r="A1006" s="28" t="str">
        <f t="shared" si="15"/>
        <v>4</v>
      </c>
      <c r="B1006" s="3" t="s">
        <v>1410</v>
      </c>
      <c r="C1006" s="3" t="s">
        <v>237</v>
      </c>
      <c r="D1006" s="3">
        <v>3</v>
      </c>
      <c r="E1006" s="3" t="s">
        <v>22</v>
      </c>
      <c r="F1006" s="3" t="s">
        <v>17</v>
      </c>
      <c r="G1006" s="3" t="s">
        <v>336</v>
      </c>
      <c r="H1006" s="3" t="s">
        <v>21</v>
      </c>
      <c r="I1006" s="4">
        <v>9</v>
      </c>
      <c r="J1006" s="4">
        <v>9</v>
      </c>
      <c r="K1006" s="4">
        <v>950</v>
      </c>
      <c r="L1006" s="7">
        <v>8550</v>
      </c>
      <c r="M1006" s="7">
        <v>8550</v>
      </c>
      <c r="N1006" s="6">
        <v>1</v>
      </c>
      <c r="O1006" s="2"/>
      <c r="P1006" s="2"/>
      <c r="Q1006" s="2"/>
      <c r="R1006" s="192"/>
    </row>
    <row r="1007" spans="1:18" ht="26.4" hidden="1">
      <c r="A1007" s="28" t="str">
        <f t="shared" si="15"/>
        <v>21</v>
      </c>
      <c r="B1007" s="3" t="s">
        <v>1411</v>
      </c>
      <c r="C1007" s="3" t="s">
        <v>290</v>
      </c>
      <c r="D1007" s="3">
        <v>3</v>
      </c>
      <c r="E1007" s="3" t="s">
        <v>22</v>
      </c>
      <c r="F1007" s="3" t="s">
        <v>17</v>
      </c>
      <c r="G1007" s="3" t="s">
        <v>342</v>
      </c>
      <c r="H1007" s="3" t="s">
        <v>21</v>
      </c>
      <c r="I1007" s="4">
        <v>15</v>
      </c>
      <c r="J1007" s="4">
        <v>15</v>
      </c>
      <c r="K1007" s="4">
        <v>900</v>
      </c>
      <c r="L1007" s="7">
        <v>13500</v>
      </c>
      <c r="M1007" s="7">
        <v>13500</v>
      </c>
      <c r="N1007" s="6">
        <v>1</v>
      </c>
      <c r="O1007" s="2"/>
      <c r="P1007" s="2"/>
      <c r="Q1007" s="2"/>
      <c r="R1007" s="192"/>
    </row>
    <row r="1008" spans="1:18" ht="26.4" hidden="1">
      <c r="A1008" s="28" t="str">
        <f t="shared" si="15"/>
        <v>21</v>
      </c>
      <c r="B1008" s="3" t="s">
        <v>1412</v>
      </c>
      <c r="C1008" s="3" t="s">
        <v>290</v>
      </c>
      <c r="D1008" s="3">
        <v>3</v>
      </c>
      <c r="E1008" s="3" t="s">
        <v>22</v>
      </c>
      <c r="F1008" s="3" t="s">
        <v>17</v>
      </c>
      <c r="G1008" s="3">
        <v>22312</v>
      </c>
      <c r="H1008" s="3" t="s">
        <v>21</v>
      </c>
      <c r="I1008" s="4">
        <v>19</v>
      </c>
      <c r="J1008" s="4">
        <v>19</v>
      </c>
      <c r="K1008" s="4">
        <v>950</v>
      </c>
      <c r="L1008" s="7">
        <v>18050</v>
      </c>
      <c r="M1008" s="7">
        <v>18050</v>
      </c>
      <c r="N1008" s="6">
        <v>1</v>
      </c>
      <c r="O1008" s="2"/>
      <c r="P1008" s="2"/>
      <c r="Q1008" s="2"/>
      <c r="R1008" s="192"/>
    </row>
    <row r="1009" spans="1:18" ht="26.4" hidden="1">
      <c r="A1009" s="28" t="str">
        <f t="shared" si="15"/>
        <v>11</v>
      </c>
      <c r="B1009" s="3" t="s">
        <v>1413</v>
      </c>
      <c r="C1009" s="3" t="s">
        <v>228</v>
      </c>
      <c r="D1009" s="3">
        <v>3</v>
      </c>
      <c r="E1009" s="3" t="s">
        <v>22</v>
      </c>
      <c r="F1009" s="3" t="s">
        <v>17</v>
      </c>
      <c r="G1009" s="3" t="s">
        <v>351</v>
      </c>
      <c r="H1009" s="3" t="s">
        <v>21</v>
      </c>
      <c r="I1009" s="4">
        <v>9</v>
      </c>
      <c r="J1009" s="4">
        <v>9</v>
      </c>
      <c r="K1009" s="4">
        <v>950</v>
      </c>
      <c r="L1009" s="7">
        <v>8550</v>
      </c>
      <c r="M1009" s="7">
        <v>8550</v>
      </c>
      <c r="N1009" s="6">
        <v>1</v>
      </c>
      <c r="O1009" s="2"/>
      <c r="P1009" s="2"/>
      <c r="Q1009" s="2"/>
      <c r="R1009" s="192"/>
    </row>
    <row r="1010" spans="1:18" ht="26.4" hidden="1">
      <c r="A1010" s="28" t="str">
        <f t="shared" si="15"/>
        <v>11</v>
      </c>
      <c r="B1010" s="3" t="s">
        <v>1414</v>
      </c>
      <c r="C1010" s="3" t="s">
        <v>228</v>
      </c>
      <c r="D1010" s="3">
        <v>3</v>
      </c>
      <c r="E1010" s="3" t="s">
        <v>22</v>
      </c>
      <c r="F1010" s="3" t="s">
        <v>17</v>
      </c>
      <c r="G1010" s="3" t="s">
        <v>353</v>
      </c>
      <c r="H1010" s="3" t="s">
        <v>21</v>
      </c>
      <c r="I1010" s="4">
        <v>22</v>
      </c>
      <c r="J1010" s="4">
        <v>22</v>
      </c>
      <c r="K1010" s="4">
        <v>950</v>
      </c>
      <c r="L1010" s="7">
        <v>20900</v>
      </c>
      <c r="M1010" s="7">
        <v>20900</v>
      </c>
      <c r="N1010" s="6">
        <v>1</v>
      </c>
      <c r="O1010" s="2"/>
      <c r="P1010" s="2"/>
      <c r="Q1010" s="2"/>
      <c r="R1010" s="192"/>
    </row>
    <row r="1011" spans="1:18" ht="26.4" hidden="1">
      <c r="A1011" s="28" t="str">
        <f t="shared" si="15"/>
        <v>18</v>
      </c>
      <c r="B1011" s="3" t="s">
        <v>1415</v>
      </c>
      <c r="C1011" s="3" t="s">
        <v>234</v>
      </c>
      <c r="D1011" s="3">
        <v>3</v>
      </c>
      <c r="E1011" s="3" t="s">
        <v>22</v>
      </c>
      <c r="F1011" s="3" t="s">
        <v>17</v>
      </c>
      <c r="G1011" s="3" t="s">
        <v>315</v>
      </c>
      <c r="H1011" s="3" t="s">
        <v>21</v>
      </c>
      <c r="I1011" s="4">
        <v>18</v>
      </c>
      <c r="J1011" s="4">
        <v>18</v>
      </c>
      <c r="K1011" s="4">
        <v>944</v>
      </c>
      <c r="L1011" s="7">
        <v>16992</v>
      </c>
      <c r="M1011" s="7">
        <v>16992</v>
      </c>
      <c r="N1011" s="6">
        <v>1</v>
      </c>
      <c r="O1011" s="2"/>
      <c r="P1011" s="2"/>
      <c r="Q1011" s="2"/>
      <c r="R1011" s="192"/>
    </row>
    <row r="1012" spans="1:18" ht="39.6" hidden="1">
      <c r="A1012" s="28" t="str">
        <f t="shared" si="15"/>
        <v>23</v>
      </c>
      <c r="B1012" s="3" t="s">
        <v>1416</v>
      </c>
      <c r="C1012" s="3" t="s">
        <v>251</v>
      </c>
      <c r="D1012" s="3">
        <v>3</v>
      </c>
      <c r="E1012" s="3" t="s">
        <v>22</v>
      </c>
      <c r="F1012" s="3" t="s">
        <v>17</v>
      </c>
      <c r="G1012" s="3" t="s">
        <v>321</v>
      </c>
      <c r="H1012" s="3" t="s">
        <v>21</v>
      </c>
      <c r="I1012" s="4">
        <v>13</v>
      </c>
      <c r="J1012" s="4">
        <v>13</v>
      </c>
      <c r="K1012" s="4">
        <v>950</v>
      </c>
      <c r="L1012" s="7">
        <v>12350</v>
      </c>
      <c r="M1012" s="7">
        <v>12350</v>
      </c>
      <c r="N1012" s="6">
        <v>1</v>
      </c>
      <c r="O1012" s="2"/>
      <c r="P1012" s="2"/>
      <c r="Q1012" s="2"/>
      <c r="R1012" s="192"/>
    </row>
    <row r="1013" spans="1:18" ht="26.4" hidden="1">
      <c r="A1013" s="28" t="str">
        <f t="shared" si="15"/>
        <v>22</v>
      </c>
      <c r="B1013" s="3" t="s">
        <v>1417</v>
      </c>
      <c r="C1013" s="3" t="s">
        <v>259</v>
      </c>
      <c r="D1013" s="3">
        <v>3</v>
      </c>
      <c r="E1013" s="3" t="s">
        <v>22</v>
      </c>
      <c r="F1013" s="3" t="s">
        <v>17</v>
      </c>
      <c r="G1013" s="3">
        <v>11</v>
      </c>
      <c r="H1013" s="3" t="s">
        <v>21</v>
      </c>
      <c r="I1013" s="4">
        <v>14</v>
      </c>
      <c r="J1013" s="4">
        <v>14</v>
      </c>
      <c r="K1013" s="4">
        <v>950</v>
      </c>
      <c r="L1013" s="7">
        <v>13300</v>
      </c>
      <c r="M1013" s="7">
        <v>13300</v>
      </c>
      <c r="N1013" s="6">
        <v>1</v>
      </c>
      <c r="O1013" s="2"/>
      <c r="P1013" s="2"/>
      <c r="Q1013" s="2"/>
      <c r="R1013" s="192"/>
    </row>
    <row r="1014" spans="1:18" ht="26.4" hidden="1">
      <c r="A1014" s="28" t="str">
        <f t="shared" si="15"/>
        <v>22</v>
      </c>
      <c r="B1014" s="3" t="s">
        <v>1418</v>
      </c>
      <c r="C1014" s="3" t="s">
        <v>259</v>
      </c>
      <c r="D1014" s="3">
        <v>3</v>
      </c>
      <c r="E1014" s="3" t="s">
        <v>22</v>
      </c>
      <c r="F1014" s="3" t="s">
        <v>17</v>
      </c>
      <c r="G1014" s="3">
        <v>12</v>
      </c>
      <c r="H1014" s="3" t="s">
        <v>21</v>
      </c>
      <c r="I1014" s="4">
        <v>19</v>
      </c>
      <c r="J1014" s="4">
        <v>19</v>
      </c>
      <c r="K1014" s="4">
        <v>950</v>
      </c>
      <c r="L1014" s="7">
        <v>18050</v>
      </c>
      <c r="M1014" s="7">
        <v>18050</v>
      </c>
      <c r="N1014" s="6">
        <v>1</v>
      </c>
      <c r="O1014" s="2"/>
      <c r="P1014" s="2"/>
      <c r="Q1014" s="2"/>
      <c r="R1014" s="192"/>
    </row>
    <row r="1015" spans="1:18" ht="26.4" hidden="1">
      <c r="A1015" s="28" t="str">
        <f t="shared" si="15"/>
        <v>22</v>
      </c>
      <c r="B1015" s="3" t="s">
        <v>1419</v>
      </c>
      <c r="C1015" s="3" t="s">
        <v>259</v>
      </c>
      <c r="D1015" s="3">
        <v>3</v>
      </c>
      <c r="E1015" s="3" t="s">
        <v>22</v>
      </c>
      <c r="F1015" s="3" t="s">
        <v>17</v>
      </c>
      <c r="G1015" s="3">
        <v>13</v>
      </c>
      <c r="H1015" s="3" t="s">
        <v>21</v>
      </c>
      <c r="I1015" s="4">
        <v>19</v>
      </c>
      <c r="J1015" s="4">
        <v>19</v>
      </c>
      <c r="K1015" s="4">
        <v>950</v>
      </c>
      <c r="L1015" s="7">
        <v>18050</v>
      </c>
      <c r="M1015" s="7">
        <v>18050</v>
      </c>
      <c r="N1015" s="6">
        <v>1</v>
      </c>
      <c r="O1015" s="2"/>
      <c r="P1015" s="2"/>
      <c r="Q1015" s="2"/>
      <c r="R1015" s="192"/>
    </row>
    <row r="1016" spans="1:18" ht="26.4" hidden="1">
      <c r="A1016" s="28" t="str">
        <f t="shared" si="15"/>
        <v>7</v>
      </c>
      <c r="B1016" s="3" t="s">
        <v>1420</v>
      </c>
      <c r="C1016" s="3" t="s">
        <v>293</v>
      </c>
      <c r="D1016" s="3">
        <v>3</v>
      </c>
      <c r="E1016" s="3" t="s">
        <v>22</v>
      </c>
      <c r="F1016" s="3" t="s">
        <v>17</v>
      </c>
      <c r="G1016" s="3" t="s">
        <v>364</v>
      </c>
      <c r="H1016" s="3" t="s">
        <v>21</v>
      </c>
      <c r="I1016" s="4">
        <v>12</v>
      </c>
      <c r="J1016" s="4">
        <v>12</v>
      </c>
      <c r="K1016" s="4">
        <v>948</v>
      </c>
      <c r="L1016" s="7">
        <v>11376</v>
      </c>
      <c r="M1016" s="7">
        <v>11376</v>
      </c>
      <c r="N1016" s="6">
        <v>1</v>
      </c>
      <c r="O1016" s="2"/>
      <c r="P1016" s="2"/>
      <c r="Q1016" s="2"/>
      <c r="R1016" s="192"/>
    </row>
    <row r="1017" spans="1:18" ht="26.4" hidden="1">
      <c r="A1017" s="28" t="str">
        <f t="shared" si="15"/>
        <v>2</v>
      </c>
      <c r="B1017" s="3" t="s">
        <v>1421</v>
      </c>
      <c r="C1017" s="3" t="s">
        <v>285</v>
      </c>
      <c r="D1017" s="3">
        <v>3</v>
      </c>
      <c r="E1017" s="3" t="s">
        <v>22</v>
      </c>
      <c r="F1017" s="3" t="s">
        <v>17</v>
      </c>
      <c r="G1017" s="3" t="s">
        <v>366</v>
      </c>
      <c r="H1017" s="3" t="s">
        <v>21</v>
      </c>
      <c r="I1017" s="4">
        <v>9</v>
      </c>
      <c r="J1017" s="4">
        <v>9</v>
      </c>
      <c r="K1017" s="4">
        <v>950</v>
      </c>
      <c r="L1017" s="7">
        <v>8550</v>
      </c>
      <c r="M1017" s="7">
        <v>8550</v>
      </c>
      <c r="N1017" s="6">
        <v>1</v>
      </c>
      <c r="O1017" s="2"/>
      <c r="P1017" s="2"/>
      <c r="Q1017" s="2"/>
      <c r="R1017" s="192"/>
    </row>
    <row r="1018" spans="1:18" ht="26.4" hidden="1">
      <c r="A1018" s="28" t="str">
        <f t="shared" si="15"/>
        <v>2</v>
      </c>
      <c r="B1018" s="3" t="s">
        <v>1422</v>
      </c>
      <c r="C1018" s="3" t="s">
        <v>285</v>
      </c>
      <c r="D1018" s="3">
        <v>3</v>
      </c>
      <c r="E1018" s="3" t="s">
        <v>22</v>
      </c>
      <c r="F1018" s="3" t="s">
        <v>17</v>
      </c>
      <c r="G1018" s="3" t="s">
        <v>368</v>
      </c>
      <c r="H1018" s="3" t="s">
        <v>21</v>
      </c>
      <c r="I1018" s="4">
        <v>18</v>
      </c>
      <c r="J1018" s="4">
        <v>18</v>
      </c>
      <c r="K1018" s="4">
        <v>950</v>
      </c>
      <c r="L1018" s="7">
        <v>17100</v>
      </c>
      <c r="M1018" s="7">
        <v>17100</v>
      </c>
      <c r="N1018" s="6">
        <v>1</v>
      </c>
      <c r="O1018" s="2"/>
      <c r="P1018" s="2"/>
      <c r="Q1018" s="2"/>
      <c r="R1018" s="192"/>
    </row>
    <row r="1019" spans="1:18" ht="26.4" hidden="1">
      <c r="A1019" s="28" t="str">
        <f t="shared" si="15"/>
        <v>12</v>
      </c>
      <c r="B1019" s="3" t="s">
        <v>1423</v>
      </c>
      <c r="C1019" s="3" t="s">
        <v>279</v>
      </c>
      <c r="D1019" s="3">
        <v>3</v>
      </c>
      <c r="E1019" s="3" t="s">
        <v>22</v>
      </c>
      <c r="F1019" s="3" t="s">
        <v>17</v>
      </c>
      <c r="G1019" s="3" t="s">
        <v>358</v>
      </c>
      <c r="H1019" s="3" t="s">
        <v>21</v>
      </c>
      <c r="I1019" s="4">
        <v>11</v>
      </c>
      <c r="J1019" s="4">
        <v>11</v>
      </c>
      <c r="K1019" s="4">
        <v>950</v>
      </c>
      <c r="L1019" s="7">
        <v>10450</v>
      </c>
      <c r="M1019" s="7">
        <v>10450</v>
      </c>
      <c r="N1019" s="6">
        <v>1</v>
      </c>
      <c r="O1019" s="2"/>
      <c r="P1019" s="2"/>
      <c r="Q1019" s="2"/>
      <c r="R1019" s="192"/>
    </row>
    <row r="1020" spans="1:18" ht="26.4" hidden="1">
      <c r="A1020" s="28" t="str">
        <f t="shared" si="15"/>
        <v>19</v>
      </c>
      <c r="B1020" s="3" t="s">
        <v>1424</v>
      </c>
      <c r="C1020" s="3" t="s">
        <v>282</v>
      </c>
      <c r="D1020" s="3">
        <v>3</v>
      </c>
      <c r="E1020" s="3" t="s">
        <v>22</v>
      </c>
      <c r="F1020" s="3" t="s">
        <v>17</v>
      </c>
      <c r="G1020" s="3" t="s">
        <v>372</v>
      </c>
      <c r="H1020" s="3" t="s">
        <v>21</v>
      </c>
      <c r="I1020" s="4">
        <v>12</v>
      </c>
      <c r="J1020" s="4">
        <v>12</v>
      </c>
      <c r="K1020" s="4">
        <v>950</v>
      </c>
      <c r="L1020" s="7">
        <v>11400</v>
      </c>
      <c r="M1020" s="7">
        <v>11400</v>
      </c>
      <c r="N1020" s="6">
        <v>1</v>
      </c>
      <c r="O1020" s="2"/>
      <c r="P1020" s="2"/>
      <c r="Q1020" s="2"/>
      <c r="R1020" s="192"/>
    </row>
    <row r="1021" spans="1:18" ht="26.4" hidden="1">
      <c r="A1021" s="28" t="str">
        <f t="shared" si="15"/>
        <v>19</v>
      </c>
      <c r="B1021" s="3" t="s">
        <v>1425</v>
      </c>
      <c r="C1021" s="3" t="s">
        <v>282</v>
      </c>
      <c r="D1021" s="3">
        <v>3</v>
      </c>
      <c r="E1021" s="3" t="s">
        <v>22</v>
      </c>
      <c r="F1021" s="3" t="s">
        <v>17</v>
      </c>
      <c r="G1021" s="3" t="s">
        <v>374</v>
      </c>
      <c r="H1021" s="3" t="s">
        <v>21</v>
      </c>
      <c r="I1021" s="4">
        <v>19</v>
      </c>
      <c r="J1021" s="4">
        <v>19</v>
      </c>
      <c r="K1021" s="4">
        <v>950</v>
      </c>
      <c r="L1021" s="7">
        <v>18050</v>
      </c>
      <c r="M1021" s="7">
        <v>18050</v>
      </c>
      <c r="N1021" s="6">
        <v>1</v>
      </c>
      <c r="O1021" s="2"/>
      <c r="P1021" s="2"/>
      <c r="Q1021" s="2"/>
      <c r="R1021" s="192"/>
    </row>
    <row r="1022" spans="1:18" ht="26.4" hidden="1">
      <c r="A1022" s="28" t="str">
        <f t="shared" si="15"/>
        <v>5</v>
      </c>
      <c r="B1022" s="3" t="s">
        <v>1426</v>
      </c>
      <c r="C1022" s="3" t="s">
        <v>264</v>
      </c>
      <c r="D1022" s="3">
        <v>3</v>
      </c>
      <c r="E1022" s="3" t="s">
        <v>22</v>
      </c>
      <c r="F1022" s="3" t="s">
        <v>17</v>
      </c>
      <c r="G1022" s="3" t="s">
        <v>360</v>
      </c>
      <c r="H1022" s="3" t="s">
        <v>21</v>
      </c>
      <c r="I1022" s="4">
        <v>19</v>
      </c>
      <c r="J1022" s="4">
        <v>19</v>
      </c>
      <c r="K1022" s="4">
        <v>950</v>
      </c>
      <c r="L1022" s="7">
        <v>18050</v>
      </c>
      <c r="M1022" s="7">
        <v>18050</v>
      </c>
      <c r="N1022" s="6">
        <v>1</v>
      </c>
      <c r="O1022" s="2"/>
      <c r="P1022" s="2"/>
      <c r="Q1022" s="2"/>
      <c r="R1022" s="192"/>
    </row>
    <row r="1023" spans="1:18" ht="26.4" hidden="1">
      <c r="A1023" s="28" t="str">
        <f t="shared" si="15"/>
        <v>5</v>
      </c>
      <c r="B1023" s="3" t="s">
        <v>1427</v>
      </c>
      <c r="C1023" s="3" t="s">
        <v>264</v>
      </c>
      <c r="D1023" s="3">
        <v>3</v>
      </c>
      <c r="E1023" s="3" t="s">
        <v>22</v>
      </c>
      <c r="F1023" s="3" t="s">
        <v>17</v>
      </c>
      <c r="G1023" s="3" t="s">
        <v>362</v>
      </c>
      <c r="H1023" s="3" t="s">
        <v>21</v>
      </c>
      <c r="I1023" s="4">
        <v>9</v>
      </c>
      <c r="J1023" s="4">
        <v>9</v>
      </c>
      <c r="K1023" s="4">
        <v>950</v>
      </c>
      <c r="L1023" s="7">
        <v>8550</v>
      </c>
      <c r="M1023" s="7">
        <v>8550</v>
      </c>
      <c r="N1023" s="6">
        <v>1</v>
      </c>
      <c r="O1023" s="2"/>
      <c r="P1023" s="2"/>
      <c r="Q1023" s="2"/>
      <c r="R1023" s="192"/>
    </row>
    <row r="1024" spans="1:18" ht="39.6" hidden="1">
      <c r="A1024" s="28" t="str">
        <f t="shared" si="15"/>
        <v>15</v>
      </c>
      <c r="B1024" s="3" t="s">
        <v>1428</v>
      </c>
      <c r="C1024" s="3" t="s">
        <v>256</v>
      </c>
      <c r="D1024" s="3">
        <v>3</v>
      </c>
      <c r="E1024" s="3" t="s">
        <v>22</v>
      </c>
      <c r="F1024" s="3" t="s">
        <v>17</v>
      </c>
      <c r="G1024" s="3" t="s">
        <v>317</v>
      </c>
      <c r="H1024" s="3" t="s">
        <v>21</v>
      </c>
      <c r="I1024" s="4">
        <v>24</v>
      </c>
      <c r="J1024" s="4">
        <v>24</v>
      </c>
      <c r="K1024" s="4">
        <v>950</v>
      </c>
      <c r="L1024" s="7">
        <v>22800</v>
      </c>
      <c r="M1024" s="7">
        <v>22800</v>
      </c>
      <c r="N1024" s="6">
        <v>1</v>
      </c>
      <c r="O1024" s="2"/>
      <c r="P1024" s="2"/>
      <c r="Q1024" s="2"/>
      <c r="R1024" s="192"/>
    </row>
    <row r="1025" spans="1:18" ht="39.6" hidden="1">
      <c r="A1025" s="28" t="str">
        <f t="shared" si="15"/>
        <v>15</v>
      </c>
      <c r="B1025" s="3" t="s">
        <v>1429</v>
      </c>
      <c r="C1025" s="3" t="s">
        <v>256</v>
      </c>
      <c r="D1025" s="3">
        <v>3</v>
      </c>
      <c r="E1025" s="3" t="s">
        <v>22</v>
      </c>
      <c r="F1025" s="3" t="s">
        <v>17</v>
      </c>
      <c r="G1025" s="3" t="s">
        <v>319</v>
      </c>
      <c r="H1025" s="3" t="s">
        <v>21</v>
      </c>
      <c r="I1025" s="4">
        <v>7</v>
      </c>
      <c r="J1025" s="4">
        <v>7</v>
      </c>
      <c r="K1025" s="4">
        <v>950</v>
      </c>
      <c r="L1025" s="7">
        <v>6650</v>
      </c>
      <c r="M1025" s="7">
        <v>6650</v>
      </c>
      <c r="N1025" s="6">
        <v>1</v>
      </c>
      <c r="O1025" s="2"/>
      <c r="P1025" s="2"/>
      <c r="Q1025" s="2"/>
      <c r="R1025" s="192"/>
    </row>
    <row r="1026" spans="1:18" ht="39.6" hidden="1">
      <c r="A1026" s="28" t="str">
        <f t="shared" si="15"/>
        <v>14</v>
      </c>
      <c r="B1026" s="3" t="s">
        <v>1430</v>
      </c>
      <c r="C1026" s="3" t="s">
        <v>267</v>
      </c>
      <c r="D1026" s="3">
        <v>3</v>
      </c>
      <c r="E1026" s="3" t="s">
        <v>22</v>
      </c>
      <c r="F1026" s="3" t="s">
        <v>17</v>
      </c>
      <c r="G1026" s="3" t="s">
        <v>349</v>
      </c>
      <c r="H1026" s="3" t="s">
        <v>21</v>
      </c>
      <c r="I1026" s="4">
        <v>11</v>
      </c>
      <c r="J1026" s="4">
        <v>11</v>
      </c>
      <c r="K1026" s="4">
        <v>950</v>
      </c>
      <c r="L1026" s="7">
        <v>10450</v>
      </c>
      <c r="M1026" s="7">
        <v>10450</v>
      </c>
      <c r="N1026" s="6">
        <v>1</v>
      </c>
      <c r="O1026" s="2"/>
      <c r="P1026" s="2"/>
      <c r="Q1026" s="2"/>
      <c r="R1026" s="192"/>
    </row>
    <row r="1027" spans="1:18" ht="26.4" hidden="1">
      <c r="A1027" s="28" t="str">
        <f t="shared" si="15"/>
        <v>3</v>
      </c>
      <c r="B1027" s="3" t="s">
        <v>1431</v>
      </c>
      <c r="C1027" s="3" t="s">
        <v>245</v>
      </c>
      <c r="D1027" s="3">
        <v>3</v>
      </c>
      <c r="E1027" s="3" t="s">
        <v>22</v>
      </c>
      <c r="F1027" s="3" t="s">
        <v>17</v>
      </c>
      <c r="G1027" s="3" t="s">
        <v>376</v>
      </c>
      <c r="H1027" s="3" t="s">
        <v>21</v>
      </c>
      <c r="I1027" s="4">
        <v>10</v>
      </c>
      <c r="J1027" s="4">
        <v>10</v>
      </c>
      <c r="K1027" s="4">
        <v>950</v>
      </c>
      <c r="L1027" s="7">
        <v>9500</v>
      </c>
      <c r="M1027" s="7">
        <v>9500</v>
      </c>
      <c r="N1027" s="6">
        <v>1</v>
      </c>
      <c r="O1027" s="2"/>
      <c r="P1027" s="2"/>
      <c r="Q1027" s="2"/>
      <c r="R1027" s="192"/>
    </row>
    <row r="1028" spans="1:18" ht="26.4" hidden="1">
      <c r="A1028" s="28" t="str">
        <f t="shared" si="15"/>
        <v>3</v>
      </c>
      <c r="B1028" s="3" t="s">
        <v>1432</v>
      </c>
      <c r="C1028" s="3" t="s">
        <v>245</v>
      </c>
      <c r="D1028" s="3">
        <v>3</v>
      </c>
      <c r="E1028" s="3" t="s">
        <v>22</v>
      </c>
      <c r="F1028" s="3" t="s">
        <v>17</v>
      </c>
      <c r="G1028" s="3" t="s">
        <v>378</v>
      </c>
      <c r="H1028" s="3" t="s">
        <v>21</v>
      </c>
      <c r="I1028" s="4">
        <v>19</v>
      </c>
      <c r="J1028" s="4">
        <v>19</v>
      </c>
      <c r="K1028" s="4">
        <v>950</v>
      </c>
      <c r="L1028" s="7">
        <v>18050</v>
      </c>
      <c r="M1028" s="7">
        <v>18050</v>
      </c>
      <c r="N1028" s="6">
        <v>1</v>
      </c>
      <c r="O1028" s="2"/>
      <c r="P1028" s="2"/>
      <c r="Q1028" s="2"/>
      <c r="R1028" s="192"/>
    </row>
    <row r="1029" spans="1:18" ht="26.4" hidden="1">
      <c r="A1029" s="28" t="str">
        <f t="shared" si="15"/>
        <v>9</v>
      </c>
      <c r="B1029" s="3" t="s">
        <v>1433</v>
      </c>
      <c r="C1029" s="3" t="s">
        <v>240</v>
      </c>
      <c r="D1029" s="3">
        <v>3</v>
      </c>
      <c r="E1029" s="3" t="s">
        <v>23</v>
      </c>
      <c r="F1029" s="3" t="s">
        <v>17</v>
      </c>
      <c r="G1029" s="3" t="s">
        <v>380</v>
      </c>
      <c r="H1029" s="3" t="s">
        <v>18</v>
      </c>
      <c r="I1029" s="4">
        <v>28</v>
      </c>
      <c r="J1029" s="4">
        <v>28</v>
      </c>
      <c r="K1029" s="4">
        <v>379.9</v>
      </c>
      <c r="L1029" s="7">
        <v>10612</v>
      </c>
      <c r="M1029" s="7">
        <v>10637.2</v>
      </c>
      <c r="N1029" s="6">
        <v>1</v>
      </c>
      <c r="O1029" s="2"/>
      <c r="P1029" s="2"/>
      <c r="Q1029" s="2"/>
      <c r="R1029" s="192"/>
    </row>
    <row r="1030" spans="1:18" ht="26.4" hidden="1">
      <c r="A1030" s="28" t="str">
        <f t="shared" si="15"/>
        <v>20</v>
      </c>
      <c r="B1030" s="3" t="s">
        <v>1434</v>
      </c>
      <c r="C1030" s="3" t="s">
        <v>323</v>
      </c>
      <c r="D1030" s="3">
        <v>3</v>
      </c>
      <c r="E1030" s="3" t="s">
        <v>23</v>
      </c>
      <c r="F1030" s="3" t="s">
        <v>17</v>
      </c>
      <c r="G1030" s="3" t="s">
        <v>382</v>
      </c>
      <c r="H1030" s="3" t="s">
        <v>18</v>
      </c>
      <c r="I1030" s="4">
        <v>35</v>
      </c>
      <c r="J1030" s="4">
        <v>35</v>
      </c>
      <c r="K1030" s="4">
        <v>380</v>
      </c>
      <c r="L1030" s="7">
        <v>13300</v>
      </c>
      <c r="M1030" s="7">
        <v>13300</v>
      </c>
      <c r="N1030" s="6">
        <v>1</v>
      </c>
      <c r="O1030" s="2"/>
      <c r="P1030" s="2"/>
      <c r="Q1030" s="2"/>
      <c r="R1030" s="192"/>
    </row>
    <row r="1031" spans="1:18" ht="39.6" hidden="1">
      <c r="A1031" s="28" t="str">
        <f t="shared" si="15"/>
        <v>17</v>
      </c>
      <c r="B1031" s="3" t="s">
        <v>1435</v>
      </c>
      <c r="C1031" s="3" t="s">
        <v>306</v>
      </c>
      <c r="D1031" s="3">
        <v>3</v>
      </c>
      <c r="E1031" s="3" t="s">
        <v>23</v>
      </c>
      <c r="F1031" s="3" t="s">
        <v>17</v>
      </c>
      <c r="G1031" s="3" t="s">
        <v>384</v>
      </c>
      <c r="H1031" s="3" t="s">
        <v>18</v>
      </c>
      <c r="I1031" s="4">
        <v>38</v>
      </c>
      <c r="J1031" s="4">
        <v>38</v>
      </c>
      <c r="K1031" s="4">
        <v>380</v>
      </c>
      <c r="L1031" s="7">
        <v>14440</v>
      </c>
      <c r="M1031" s="7">
        <v>14440</v>
      </c>
      <c r="N1031" s="6">
        <v>1</v>
      </c>
      <c r="O1031" s="2"/>
      <c r="P1031" s="2"/>
      <c r="Q1031" s="2"/>
      <c r="R1031" s="192"/>
    </row>
    <row r="1032" spans="1:18" ht="26.4" hidden="1">
      <c r="A1032" s="28" t="str">
        <f t="shared" ref="A1032:A1095" si="16">MID(C1032,FIND("(",C1032)+1,FIND(")",C1032)-1-FIND("(",C1032))</f>
        <v>10</v>
      </c>
      <c r="B1032" s="3" t="s">
        <v>1436</v>
      </c>
      <c r="C1032" s="3" t="s">
        <v>298</v>
      </c>
      <c r="D1032" s="3">
        <v>3</v>
      </c>
      <c r="E1032" s="3" t="s">
        <v>23</v>
      </c>
      <c r="F1032" s="3" t="s">
        <v>17</v>
      </c>
      <c r="G1032" s="3" t="s">
        <v>386</v>
      </c>
      <c r="H1032" s="3" t="s">
        <v>18</v>
      </c>
      <c r="I1032" s="4">
        <v>31</v>
      </c>
      <c r="J1032" s="4">
        <v>31</v>
      </c>
      <c r="K1032" s="4">
        <v>380</v>
      </c>
      <c r="L1032" s="7">
        <v>11780</v>
      </c>
      <c r="M1032" s="7">
        <v>11780</v>
      </c>
      <c r="N1032" s="6">
        <v>1</v>
      </c>
      <c r="O1032" s="2"/>
      <c r="P1032" s="2"/>
      <c r="Q1032" s="2"/>
      <c r="R1032" s="192"/>
    </row>
    <row r="1033" spans="1:18" ht="26.4" hidden="1">
      <c r="A1033" s="28" t="str">
        <f t="shared" si="16"/>
        <v>10</v>
      </c>
      <c r="B1033" s="3" t="s">
        <v>1437</v>
      </c>
      <c r="C1033" s="3" t="s">
        <v>298</v>
      </c>
      <c r="D1033" s="3">
        <v>3</v>
      </c>
      <c r="E1033" s="3" t="s">
        <v>23</v>
      </c>
      <c r="F1033" s="3" t="s">
        <v>17</v>
      </c>
      <c r="G1033" s="3" t="s">
        <v>388</v>
      </c>
      <c r="H1033" s="3" t="s">
        <v>18</v>
      </c>
      <c r="I1033" s="4">
        <v>31</v>
      </c>
      <c r="J1033" s="4">
        <v>31</v>
      </c>
      <c r="K1033" s="4">
        <v>380</v>
      </c>
      <c r="L1033" s="7">
        <v>11780</v>
      </c>
      <c r="M1033" s="7">
        <v>11780</v>
      </c>
      <c r="N1033" s="6">
        <v>1</v>
      </c>
      <c r="O1033" s="2"/>
      <c r="P1033" s="2"/>
      <c r="Q1033" s="2"/>
      <c r="R1033" s="192"/>
    </row>
    <row r="1034" spans="1:18" ht="26.4" hidden="1">
      <c r="A1034" s="28" t="str">
        <f t="shared" si="16"/>
        <v>13</v>
      </c>
      <c r="B1034" s="3" t="s">
        <v>1438</v>
      </c>
      <c r="C1034" s="3" t="s">
        <v>248</v>
      </c>
      <c r="D1034" s="3">
        <v>3</v>
      </c>
      <c r="E1034" s="3" t="s">
        <v>23</v>
      </c>
      <c r="F1034" s="3" t="s">
        <v>17</v>
      </c>
      <c r="G1034" s="3" t="s">
        <v>390</v>
      </c>
      <c r="H1034" s="3" t="s">
        <v>18</v>
      </c>
      <c r="I1034" s="4">
        <v>30</v>
      </c>
      <c r="J1034" s="4">
        <v>29</v>
      </c>
      <c r="K1034" s="4">
        <v>380</v>
      </c>
      <c r="L1034" s="7">
        <v>11400</v>
      </c>
      <c r="M1034" s="7">
        <v>11020</v>
      </c>
      <c r="N1034" s="6">
        <v>0.9667</v>
      </c>
      <c r="O1034" s="2"/>
      <c r="P1034" s="2"/>
      <c r="Q1034" s="2"/>
      <c r="R1034" s="192"/>
    </row>
    <row r="1035" spans="1:18" ht="26.4" hidden="1">
      <c r="A1035" s="28" t="str">
        <f t="shared" si="16"/>
        <v>16</v>
      </c>
      <c r="B1035" s="3" t="s">
        <v>1439</v>
      </c>
      <c r="C1035" s="3" t="s">
        <v>231</v>
      </c>
      <c r="D1035" s="3">
        <v>3</v>
      </c>
      <c r="E1035" s="3" t="s">
        <v>23</v>
      </c>
      <c r="F1035" s="3" t="s">
        <v>17</v>
      </c>
      <c r="G1035" s="3" t="s">
        <v>392</v>
      </c>
      <c r="H1035" s="3" t="s">
        <v>18</v>
      </c>
      <c r="I1035" s="4">
        <v>35</v>
      </c>
      <c r="J1035" s="4">
        <v>35</v>
      </c>
      <c r="K1035" s="4">
        <v>380</v>
      </c>
      <c r="L1035" s="7">
        <v>13300</v>
      </c>
      <c r="M1035" s="7">
        <v>13300</v>
      </c>
      <c r="N1035" s="6">
        <v>1</v>
      </c>
      <c r="O1035" s="2"/>
      <c r="P1035" s="2"/>
      <c r="Q1035" s="2"/>
      <c r="R1035" s="192"/>
    </row>
    <row r="1036" spans="1:18" ht="26.4" hidden="1">
      <c r="A1036" s="28" t="str">
        <f t="shared" si="16"/>
        <v>8</v>
      </c>
      <c r="B1036" s="3" t="s">
        <v>1440</v>
      </c>
      <c r="C1036" s="3" t="s">
        <v>261</v>
      </c>
      <c r="D1036" s="3">
        <v>3</v>
      </c>
      <c r="E1036" s="3" t="s">
        <v>23</v>
      </c>
      <c r="F1036" s="3" t="s">
        <v>17</v>
      </c>
      <c r="G1036" s="3" t="s">
        <v>394</v>
      </c>
      <c r="H1036" s="3" t="s">
        <v>18</v>
      </c>
      <c r="I1036" s="4">
        <v>31</v>
      </c>
      <c r="J1036" s="4">
        <v>31</v>
      </c>
      <c r="K1036" s="4">
        <v>380</v>
      </c>
      <c r="L1036" s="7">
        <v>11780</v>
      </c>
      <c r="M1036" s="7">
        <v>11780</v>
      </c>
      <c r="N1036" s="6">
        <v>1</v>
      </c>
      <c r="O1036" s="2"/>
      <c r="P1036" s="2"/>
      <c r="Q1036" s="2"/>
      <c r="R1036" s="192"/>
    </row>
    <row r="1037" spans="1:18" ht="26.4" hidden="1">
      <c r="A1037" s="28" t="str">
        <f t="shared" si="16"/>
        <v>8</v>
      </c>
      <c r="B1037" s="3" t="s">
        <v>1441</v>
      </c>
      <c r="C1037" s="3" t="s">
        <v>261</v>
      </c>
      <c r="D1037" s="3">
        <v>3</v>
      </c>
      <c r="E1037" s="3" t="s">
        <v>23</v>
      </c>
      <c r="F1037" s="3" t="s">
        <v>17</v>
      </c>
      <c r="G1037" s="3" t="s">
        <v>396</v>
      </c>
      <c r="H1037" s="3" t="s">
        <v>18</v>
      </c>
      <c r="I1037" s="4">
        <v>32</v>
      </c>
      <c r="J1037" s="4">
        <v>32</v>
      </c>
      <c r="K1037" s="4">
        <v>380</v>
      </c>
      <c r="L1037" s="7">
        <v>12160</v>
      </c>
      <c r="M1037" s="7">
        <v>12160</v>
      </c>
      <c r="N1037" s="6">
        <v>1</v>
      </c>
      <c r="O1037" s="2"/>
      <c r="P1037" s="2"/>
      <c r="Q1037" s="2"/>
      <c r="R1037" s="192"/>
    </row>
    <row r="1038" spans="1:18" ht="39.6" hidden="1">
      <c r="A1038" s="28" t="str">
        <f t="shared" si="16"/>
        <v>6</v>
      </c>
      <c r="B1038" s="3" t="s">
        <v>1442</v>
      </c>
      <c r="C1038" s="3" t="s">
        <v>301</v>
      </c>
      <c r="D1038" s="3">
        <v>3</v>
      </c>
      <c r="E1038" s="3" t="s">
        <v>23</v>
      </c>
      <c r="F1038" s="3" t="s">
        <v>17</v>
      </c>
      <c r="G1038" s="3" t="s">
        <v>398</v>
      </c>
      <c r="H1038" s="3" t="s">
        <v>18</v>
      </c>
      <c r="I1038" s="4">
        <v>30</v>
      </c>
      <c r="J1038" s="4">
        <v>30</v>
      </c>
      <c r="K1038" s="4">
        <v>380</v>
      </c>
      <c r="L1038" s="7">
        <v>11400</v>
      </c>
      <c r="M1038" s="7">
        <v>11400</v>
      </c>
      <c r="N1038" s="6">
        <v>1</v>
      </c>
      <c r="O1038" s="2"/>
      <c r="P1038" s="2"/>
      <c r="Q1038" s="2"/>
      <c r="R1038" s="192"/>
    </row>
    <row r="1039" spans="1:18" ht="26.4" hidden="1">
      <c r="A1039" s="28" t="str">
        <f t="shared" si="16"/>
        <v>1</v>
      </c>
      <c r="B1039" s="3" t="s">
        <v>1443</v>
      </c>
      <c r="C1039" s="3" t="s">
        <v>272</v>
      </c>
      <c r="D1039" s="3">
        <v>3</v>
      </c>
      <c r="E1039" s="3" t="s">
        <v>23</v>
      </c>
      <c r="F1039" s="3" t="s">
        <v>17</v>
      </c>
      <c r="G1039" s="3" t="s">
        <v>400</v>
      </c>
      <c r="H1039" s="3" t="s">
        <v>18</v>
      </c>
      <c r="I1039" s="4">
        <v>41</v>
      </c>
      <c r="J1039" s="4">
        <v>41</v>
      </c>
      <c r="K1039" s="4">
        <v>380</v>
      </c>
      <c r="L1039" s="7">
        <v>15580</v>
      </c>
      <c r="M1039" s="7">
        <v>15580</v>
      </c>
      <c r="N1039" s="6">
        <v>1</v>
      </c>
      <c r="O1039" s="2"/>
      <c r="P1039" s="2"/>
      <c r="Q1039" s="2"/>
      <c r="R1039" s="192"/>
    </row>
    <row r="1040" spans="1:18" ht="26.4" hidden="1">
      <c r="A1040" s="28" t="str">
        <f t="shared" si="16"/>
        <v>4</v>
      </c>
      <c r="B1040" s="3" t="s">
        <v>1444</v>
      </c>
      <c r="C1040" s="3" t="s">
        <v>237</v>
      </c>
      <c r="D1040" s="3">
        <v>3</v>
      </c>
      <c r="E1040" s="3" t="s">
        <v>23</v>
      </c>
      <c r="F1040" s="3" t="s">
        <v>17</v>
      </c>
      <c r="G1040" s="3" t="s">
        <v>402</v>
      </c>
      <c r="H1040" s="3" t="s">
        <v>18</v>
      </c>
      <c r="I1040" s="4">
        <v>30</v>
      </c>
      <c r="J1040" s="4">
        <v>30</v>
      </c>
      <c r="K1040" s="4">
        <v>380</v>
      </c>
      <c r="L1040" s="7">
        <v>11400</v>
      </c>
      <c r="M1040" s="7">
        <v>11400</v>
      </c>
      <c r="N1040" s="6">
        <v>1</v>
      </c>
      <c r="O1040" s="2"/>
      <c r="P1040" s="2"/>
      <c r="Q1040" s="2"/>
      <c r="R1040" s="192"/>
    </row>
    <row r="1041" spans="1:18" ht="26.4" hidden="1">
      <c r="A1041" s="28" t="str">
        <f t="shared" si="16"/>
        <v>4</v>
      </c>
      <c r="B1041" s="3" t="s">
        <v>1445</v>
      </c>
      <c r="C1041" s="3" t="s">
        <v>237</v>
      </c>
      <c r="D1041" s="3">
        <v>3</v>
      </c>
      <c r="E1041" s="3" t="s">
        <v>23</v>
      </c>
      <c r="F1041" s="3" t="s">
        <v>17</v>
      </c>
      <c r="G1041" s="3" t="s">
        <v>404</v>
      </c>
      <c r="H1041" s="3" t="s">
        <v>18</v>
      </c>
      <c r="I1041" s="4">
        <v>30</v>
      </c>
      <c r="J1041" s="4">
        <v>30</v>
      </c>
      <c r="K1041" s="4">
        <v>380</v>
      </c>
      <c r="L1041" s="7">
        <v>11400</v>
      </c>
      <c r="M1041" s="7">
        <v>11400</v>
      </c>
      <c r="N1041" s="6">
        <v>1</v>
      </c>
      <c r="O1041" s="2"/>
      <c r="P1041" s="2"/>
      <c r="Q1041" s="2"/>
      <c r="R1041" s="192"/>
    </row>
    <row r="1042" spans="1:18" ht="26.4" hidden="1">
      <c r="A1042" s="28" t="str">
        <f t="shared" si="16"/>
        <v>21</v>
      </c>
      <c r="B1042" s="3" t="s">
        <v>1446</v>
      </c>
      <c r="C1042" s="3" t="s">
        <v>290</v>
      </c>
      <c r="D1042" s="3">
        <v>3</v>
      </c>
      <c r="E1042" s="3" t="s">
        <v>23</v>
      </c>
      <c r="F1042" s="3" t="s">
        <v>17</v>
      </c>
      <c r="G1042" s="3" t="s">
        <v>406</v>
      </c>
      <c r="H1042" s="3" t="s">
        <v>18</v>
      </c>
      <c r="I1042" s="4">
        <v>52</v>
      </c>
      <c r="J1042" s="4">
        <v>52</v>
      </c>
      <c r="K1042" s="4">
        <v>380</v>
      </c>
      <c r="L1042" s="7">
        <v>19760</v>
      </c>
      <c r="M1042" s="7">
        <v>19760</v>
      </c>
      <c r="N1042" s="6">
        <v>1</v>
      </c>
      <c r="O1042" s="2"/>
      <c r="P1042" s="2"/>
      <c r="Q1042" s="2"/>
      <c r="R1042" s="192"/>
    </row>
    <row r="1043" spans="1:18" ht="26.4" hidden="1">
      <c r="A1043" s="28" t="str">
        <f t="shared" si="16"/>
        <v>11</v>
      </c>
      <c r="B1043" s="3" t="s">
        <v>1447</v>
      </c>
      <c r="C1043" s="3" t="s">
        <v>228</v>
      </c>
      <c r="D1043" s="3">
        <v>3</v>
      </c>
      <c r="E1043" s="3" t="s">
        <v>23</v>
      </c>
      <c r="F1043" s="3" t="s">
        <v>17</v>
      </c>
      <c r="G1043" s="3" t="s">
        <v>408</v>
      </c>
      <c r="H1043" s="3" t="s">
        <v>18</v>
      </c>
      <c r="I1043" s="4">
        <v>38</v>
      </c>
      <c r="J1043" s="4">
        <v>38</v>
      </c>
      <c r="K1043" s="4">
        <v>380</v>
      </c>
      <c r="L1043" s="7">
        <v>14440</v>
      </c>
      <c r="M1043" s="7">
        <v>14440</v>
      </c>
      <c r="N1043" s="6">
        <v>1</v>
      </c>
      <c r="O1043" s="2"/>
      <c r="P1043" s="2"/>
      <c r="Q1043" s="2"/>
      <c r="R1043" s="192"/>
    </row>
    <row r="1044" spans="1:18" ht="26.4" hidden="1">
      <c r="A1044" s="28" t="str">
        <f t="shared" si="16"/>
        <v>18</v>
      </c>
      <c r="B1044" s="3" t="s">
        <v>1448</v>
      </c>
      <c r="C1044" s="3" t="s">
        <v>234</v>
      </c>
      <c r="D1044" s="3">
        <v>3</v>
      </c>
      <c r="E1044" s="3" t="s">
        <v>23</v>
      </c>
      <c r="F1044" s="3" t="s">
        <v>17</v>
      </c>
      <c r="G1044" s="3" t="s">
        <v>410</v>
      </c>
      <c r="H1044" s="3" t="s">
        <v>18</v>
      </c>
      <c r="I1044" s="4">
        <v>18</v>
      </c>
      <c r="J1044" s="4">
        <v>18</v>
      </c>
      <c r="K1044" s="4">
        <v>374</v>
      </c>
      <c r="L1044" s="7">
        <v>6732</v>
      </c>
      <c r="M1044" s="7">
        <v>6732</v>
      </c>
      <c r="N1044" s="6">
        <v>1</v>
      </c>
      <c r="O1044" s="2"/>
      <c r="P1044" s="2"/>
      <c r="Q1044" s="2"/>
      <c r="R1044" s="192"/>
    </row>
    <row r="1045" spans="1:18" ht="39.6" hidden="1">
      <c r="A1045" s="28" t="str">
        <f t="shared" si="16"/>
        <v>23</v>
      </c>
      <c r="B1045" s="3" t="s">
        <v>1449</v>
      </c>
      <c r="C1045" s="3" t="s">
        <v>251</v>
      </c>
      <c r="D1045" s="3">
        <v>3</v>
      </c>
      <c r="E1045" s="3" t="s">
        <v>23</v>
      </c>
      <c r="F1045" s="3" t="s">
        <v>17</v>
      </c>
      <c r="G1045" s="3" t="s">
        <v>412</v>
      </c>
      <c r="H1045" s="3" t="s">
        <v>18</v>
      </c>
      <c r="I1045" s="4">
        <v>24</v>
      </c>
      <c r="J1045" s="4">
        <v>24</v>
      </c>
      <c r="K1045" s="4">
        <v>380</v>
      </c>
      <c r="L1045" s="7">
        <v>9120</v>
      </c>
      <c r="M1045" s="7">
        <v>9120</v>
      </c>
      <c r="N1045" s="6">
        <v>1</v>
      </c>
      <c r="O1045" s="2"/>
      <c r="P1045" s="2"/>
      <c r="Q1045" s="2"/>
      <c r="R1045" s="192"/>
    </row>
    <row r="1046" spans="1:18" ht="26.4" hidden="1">
      <c r="A1046" s="28" t="str">
        <f t="shared" si="16"/>
        <v>22</v>
      </c>
      <c r="B1046" s="3" t="s">
        <v>1450</v>
      </c>
      <c r="C1046" s="3" t="s">
        <v>259</v>
      </c>
      <c r="D1046" s="3">
        <v>3</v>
      </c>
      <c r="E1046" s="3" t="s">
        <v>23</v>
      </c>
      <c r="F1046" s="3" t="s">
        <v>17</v>
      </c>
      <c r="G1046" s="3">
        <v>41</v>
      </c>
      <c r="H1046" s="3" t="s">
        <v>18</v>
      </c>
      <c r="I1046" s="4">
        <v>35</v>
      </c>
      <c r="J1046" s="4">
        <v>35</v>
      </c>
      <c r="K1046" s="4">
        <v>380</v>
      </c>
      <c r="L1046" s="7">
        <v>13300</v>
      </c>
      <c r="M1046" s="7">
        <v>13300</v>
      </c>
      <c r="N1046" s="6">
        <v>1</v>
      </c>
      <c r="O1046" s="2"/>
      <c r="P1046" s="2"/>
      <c r="Q1046" s="2"/>
      <c r="R1046" s="192"/>
    </row>
    <row r="1047" spans="1:18" ht="26.4" hidden="1">
      <c r="A1047" s="28" t="str">
        <f t="shared" si="16"/>
        <v>22</v>
      </c>
      <c r="B1047" s="3" t="s">
        <v>1451</v>
      </c>
      <c r="C1047" s="3" t="s">
        <v>259</v>
      </c>
      <c r="D1047" s="3">
        <v>3</v>
      </c>
      <c r="E1047" s="3" t="s">
        <v>23</v>
      </c>
      <c r="F1047" s="3" t="s">
        <v>17</v>
      </c>
      <c r="G1047" s="3">
        <v>42</v>
      </c>
      <c r="H1047" s="3" t="s">
        <v>18</v>
      </c>
      <c r="I1047" s="4">
        <v>32</v>
      </c>
      <c r="J1047" s="4">
        <v>32</v>
      </c>
      <c r="K1047" s="4">
        <v>380</v>
      </c>
      <c r="L1047" s="7">
        <v>12160</v>
      </c>
      <c r="M1047" s="7">
        <v>12160</v>
      </c>
      <c r="N1047" s="6">
        <v>1</v>
      </c>
      <c r="O1047" s="2"/>
      <c r="P1047" s="2"/>
      <c r="Q1047" s="2"/>
      <c r="R1047" s="192"/>
    </row>
    <row r="1048" spans="1:18" ht="26.4" hidden="1">
      <c r="A1048" s="28" t="str">
        <f t="shared" si="16"/>
        <v>7</v>
      </c>
      <c r="B1048" s="3" t="s">
        <v>1452</v>
      </c>
      <c r="C1048" s="3" t="s">
        <v>293</v>
      </c>
      <c r="D1048" s="3">
        <v>3</v>
      </c>
      <c r="E1048" s="3" t="s">
        <v>23</v>
      </c>
      <c r="F1048" s="3" t="s">
        <v>17</v>
      </c>
      <c r="G1048" s="3" t="s">
        <v>416</v>
      </c>
      <c r="H1048" s="3" t="s">
        <v>18</v>
      </c>
      <c r="I1048" s="4">
        <v>36</v>
      </c>
      <c r="J1048" s="4">
        <v>36</v>
      </c>
      <c r="K1048" s="4">
        <v>378</v>
      </c>
      <c r="L1048" s="7">
        <v>13608</v>
      </c>
      <c r="M1048" s="7">
        <v>13608</v>
      </c>
      <c r="N1048" s="6">
        <v>1</v>
      </c>
      <c r="O1048" s="2"/>
      <c r="P1048" s="2"/>
      <c r="Q1048" s="2"/>
      <c r="R1048" s="192"/>
    </row>
    <row r="1049" spans="1:18" ht="26.4" hidden="1">
      <c r="A1049" s="28" t="str">
        <f t="shared" si="16"/>
        <v>2</v>
      </c>
      <c r="B1049" s="3" t="s">
        <v>1453</v>
      </c>
      <c r="C1049" s="3" t="s">
        <v>285</v>
      </c>
      <c r="D1049" s="3">
        <v>3</v>
      </c>
      <c r="E1049" s="3" t="s">
        <v>23</v>
      </c>
      <c r="F1049" s="3" t="s">
        <v>17</v>
      </c>
      <c r="G1049" s="3" t="s">
        <v>418</v>
      </c>
      <c r="H1049" s="3" t="s">
        <v>18</v>
      </c>
      <c r="I1049" s="4">
        <v>27</v>
      </c>
      <c r="J1049" s="4">
        <v>27</v>
      </c>
      <c r="K1049" s="4">
        <v>380</v>
      </c>
      <c r="L1049" s="7">
        <v>10260</v>
      </c>
      <c r="M1049" s="7">
        <v>10260</v>
      </c>
      <c r="N1049" s="6">
        <v>1</v>
      </c>
      <c r="O1049" s="2"/>
      <c r="P1049" s="2"/>
      <c r="Q1049" s="2"/>
      <c r="R1049" s="192"/>
    </row>
    <row r="1050" spans="1:18" ht="26.4" hidden="1">
      <c r="A1050" s="28" t="str">
        <f t="shared" si="16"/>
        <v>12</v>
      </c>
      <c r="B1050" s="3" t="s">
        <v>1454</v>
      </c>
      <c r="C1050" s="3" t="s">
        <v>279</v>
      </c>
      <c r="D1050" s="3">
        <v>3</v>
      </c>
      <c r="E1050" s="3" t="s">
        <v>23</v>
      </c>
      <c r="F1050" s="3" t="s">
        <v>17</v>
      </c>
      <c r="G1050" s="3" t="s">
        <v>420</v>
      </c>
      <c r="H1050" s="3" t="s">
        <v>18</v>
      </c>
      <c r="I1050" s="4">
        <v>29</v>
      </c>
      <c r="J1050" s="4">
        <v>29</v>
      </c>
      <c r="K1050" s="4">
        <v>380</v>
      </c>
      <c r="L1050" s="7">
        <v>11020</v>
      </c>
      <c r="M1050" s="7">
        <v>11020</v>
      </c>
      <c r="N1050" s="6">
        <v>1</v>
      </c>
      <c r="O1050" s="2"/>
      <c r="P1050" s="2"/>
      <c r="Q1050" s="2"/>
      <c r="R1050" s="192"/>
    </row>
    <row r="1051" spans="1:18" ht="26.4" hidden="1">
      <c r="A1051" s="28" t="str">
        <f t="shared" si="16"/>
        <v>19</v>
      </c>
      <c r="B1051" s="3" t="s">
        <v>1455</v>
      </c>
      <c r="C1051" s="3" t="s">
        <v>282</v>
      </c>
      <c r="D1051" s="3">
        <v>3</v>
      </c>
      <c r="E1051" s="3" t="s">
        <v>23</v>
      </c>
      <c r="F1051" s="3" t="s">
        <v>17</v>
      </c>
      <c r="G1051" s="3" t="s">
        <v>422</v>
      </c>
      <c r="H1051" s="3" t="s">
        <v>18</v>
      </c>
      <c r="I1051" s="4">
        <v>24</v>
      </c>
      <c r="J1051" s="4">
        <v>24</v>
      </c>
      <c r="K1051" s="4">
        <v>380</v>
      </c>
      <c r="L1051" s="7">
        <v>9120</v>
      </c>
      <c r="M1051" s="7">
        <v>9120</v>
      </c>
      <c r="N1051" s="6">
        <v>1</v>
      </c>
      <c r="O1051" s="2"/>
      <c r="P1051" s="2"/>
      <c r="Q1051" s="2"/>
      <c r="R1051" s="192"/>
    </row>
    <row r="1052" spans="1:18" ht="26.4" hidden="1">
      <c r="A1052" s="28" t="str">
        <f t="shared" si="16"/>
        <v>19</v>
      </c>
      <c r="B1052" s="3" t="s">
        <v>1456</v>
      </c>
      <c r="C1052" s="3" t="s">
        <v>282</v>
      </c>
      <c r="D1052" s="3">
        <v>3</v>
      </c>
      <c r="E1052" s="3" t="s">
        <v>23</v>
      </c>
      <c r="F1052" s="3" t="s">
        <v>17</v>
      </c>
      <c r="G1052" s="3" t="s">
        <v>424</v>
      </c>
      <c r="H1052" s="3" t="s">
        <v>18</v>
      </c>
      <c r="I1052" s="4">
        <v>28</v>
      </c>
      <c r="J1052" s="4">
        <v>28</v>
      </c>
      <c r="K1052" s="4">
        <v>380</v>
      </c>
      <c r="L1052" s="7">
        <v>10640</v>
      </c>
      <c r="M1052" s="7">
        <v>10640</v>
      </c>
      <c r="N1052" s="6">
        <v>1</v>
      </c>
      <c r="O1052" s="2"/>
      <c r="P1052" s="2"/>
      <c r="Q1052" s="2"/>
      <c r="R1052" s="192"/>
    </row>
    <row r="1053" spans="1:18" ht="26.4" hidden="1">
      <c r="A1053" s="28" t="str">
        <f t="shared" si="16"/>
        <v>5</v>
      </c>
      <c r="B1053" s="3" t="s">
        <v>1457</v>
      </c>
      <c r="C1053" s="3" t="s">
        <v>264</v>
      </c>
      <c r="D1053" s="3">
        <v>3</v>
      </c>
      <c r="E1053" s="3" t="s">
        <v>23</v>
      </c>
      <c r="F1053" s="3" t="s">
        <v>17</v>
      </c>
      <c r="G1053" s="3" t="s">
        <v>426</v>
      </c>
      <c r="H1053" s="3" t="s">
        <v>18</v>
      </c>
      <c r="I1053" s="4">
        <v>23</v>
      </c>
      <c r="J1053" s="4">
        <v>23</v>
      </c>
      <c r="K1053" s="4">
        <v>380</v>
      </c>
      <c r="L1053" s="7">
        <v>8740</v>
      </c>
      <c r="M1053" s="7">
        <v>8740</v>
      </c>
      <c r="N1053" s="6">
        <v>1</v>
      </c>
      <c r="O1053" s="2"/>
      <c r="P1053" s="2"/>
      <c r="Q1053" s="2"/>
      <c r="R1053" s="192"/>
    </row>
    <row r="1054" spans="1:18" ht="26.4" hidden="1">
      <c r="A1054" s="28" t="str">
        <f t="shared" si="16"/>
        <v>5</v>
      </c>
      <c r="B1054" s="3" t="s">
        <v>1458</v>
      </c>
      <c r="C1054" s="3" t="s">
        <v>264</v>
      </c>
      <c r="D1054" s="3">
        <v>3</v>
      </c>
      <c r="E1054" s="3" t="s">
        <v>23</v>
      </c>
      <c r="F1054" s="3" t="s">
        <v>17</v>
      </c>
      <c r="G1054" s="3" t="s">
        <v>428</v>
      </c>
      <c r="H1054" s="3" t="s">
        <v>18</v>
      </c>
      <c r="I1054" s="4">
        <v>14</v>
      </c>
      <c r="J1054" s="4">
        <v>14</v>
      </c>
      <c r="K1054" s="4">
        <v>380</v>
      </c>
      <c r="L1054" s="7">
        <v>5320</v>
      </c>
      <c r="M1054" s="7">
        <v>5320</v>
      </c>
      <c r="N1054" s="6">
        <v>1</v>
      </c>
      <c r="O1054" s="2"/>
      <c r="P1054" s="2"/>
      <c r="Q1054" s="2"/>
      <c r="R1054" s="192"/>
    </row>
    <row r="1055" spans="1:18" ht="39.6" hidden="1">
      <c r="A1055" s="28" t="str">
        <f t="shared" si="16"/>
        <v>15</v>
      </c>
      <c r="B1055" s="3" t="s">
        <v>1459</v>
      </c>
      <c r="C1055" s="3" t="s">
        <v>256</v>
      </c>
      <c r="D1055" s="3">
        <v>3</v>
      </c>
      <c r="E1055" s="3" t="s">
        <v>23</v>
      </c>
      <c r="F1055" s="3" t="s">
        <v>17</v>
      </c>
      <c r="G1055" s="3" t="s">
        <v>430</v>
      </c>
      <c r="H1055" s="3" t="s">
        <v>18</v>
      </c>
      <c r="I1055" s="4">
        <v>30</v>
      </c>
      <c r="J1055" s="4">
        <v>24</v>
      </c>
      <c r="K1055" s="4">
        <v>380</v>
      </c>
      <c r="L1055" s="7">
        <v>11400</v>
      </c>
      <c r="M1055" s="7">
        <v>9120</v>
      </c>
      <c r="N1055" s="6">
        <v>0.8</v>
      </c>
      <c r="O1055" s="2"/>
      <c r="P1055" s="2"/>
      <c r="Q1055" s="2"/>
      <c r="R1055" s="192"/>
    </row>
    <row r="1056" spans="1:18" ht="39.6" hidden="1">
      <c r="A1056" s="28" t="str">
        <f t="shared" si="16"/>
        <v>15</v>
      </c>
      <c r="B1056" s="3" t="s">
        <v>1460</v>
      </c>
      <c r="C1056" s="3" t="s">
        <v>256</v>
      </c>
      <c r="D1056" s="3">
        <v>3</v>
      </c>
      <c r="E1056" s="3" t="s">
        <v>23</v>
      </c>
      <c r="F1056" s="3" t="s">
        <v>17</v>
      </c>
      <c r="G1056" s="3" t="s">
        <v>432</v>
      </c>
      <c r="H1056" s="3" t="s">
        <v>18</v>
      </c>
      <c r="I1056" s="4">
        <v>30</v>
      </c>
      <c r="J1056" s="4">
        <v>24</v>
      </c>
      <c r="K1056" s="4">
        <v>380</v>
      </c>
      <c r="L1056" s="7">
        <v>11400</v>
      </c>
      <c r="M1056" s="7">
        <v>9120</v>
      </c>
      <c r="N1056" s="6">
        <v>0.8</v>
      </c>
      <c r="O1056" s="2"/>
      <c r="P1056" s="2"/>
      <c r="Q1056" s="2"/>
      <c r="R1056" s="192"/>
    </row>
    <row r="1057" spans="1:18" ht="39.6" hidden="1">
      <c r="A1057" s="28" t="str">
        <f t="shared" si="16"/>
        <v>14</v>
      </c>
      <c r="B1057" s="3" t="s">
        <v>1461</v>
      </c>
      <c r="C1057" s="3" t="s">
        <v>267</v>
      </c>
      <c r="D1057" s="3">
        <v>3</v>
      </c>
      <c r="E1057" s="3" t="s">
        <v>23</v>
      </c>
      <c r="F1057" s="3" t="s">
        <v>17</v>
      </c>
      <c r="G1057" s="3" t="s">
        <v>434</v>
      </c>
      <c r="H1057" s="3" t="s">
        <v>18</v>
      </c>
      <c r="I1057" s="4">
        <v>33</v>
      </c>
      <c r="J1057" s="4">
        <v>33</v>
      </c>
      <c r="K1057" s="4">
        <v>380</v>
      </c>
      <c r="L1057" s="7">
        <v>12540</v>
      </c>
      <c r="M1057" s="7">
        <v>12540</v>
      </c>
      <c r="N1057" s="6">
        <v>1</v>
      </c>
      <c r="O1057" s="2"/>
      <c r="P1057" s="2"/>
      <c r="Q1057" s="2"/>
      <c r="R1057" s="192"/>
    </row>
    <row r="1058" spans="1:18" ht="26.4" hidden="1">
      <c r="A1058" s="28" t="str">
        <f t="shared" si="16"/>
        <v>3</v>
      </c>
      <c r="B1058" s="3" t="s">
        <v>1462</v>
      </c>
      <c r="C1058" s="3" t="s">
        <v>245</v>
      </c>
      <c r="D1058" s="3">
        <v>3</v>
      </c>
      <c r="E1058" s="3" t="s">
        <v>23</v>
      </c>
      <c r="F1058" s="3" t="s">
        <v>17</v>
      </c>
      <c r="G1058" s="3" t="s">
        <v>436</v>
      </c>
      <c r="H1058" s="3" t="s">
        <v>18</v>
      </c>
      <c r="I1058" s="4">
        <v>20</v>
      </c>
      <c r="J1058" s="4">
        <v>20</v>
      </c>
      <c r="K1058" s="4">
        <v>380</v>
      </c>
      <c r="L1058" s="7">
        <v>7600</v>
      </c>
      <c r="M1058" s="7">
        <v>7600</v>
      </c>
      <c r="N1058" s="6">
        <v>1</v>
      </c>
      <c r="O1058" s="2"/>
      <c r="P1058" s="2"/>
      <c r="Q1058" s="2"/>
      <c r="R1058" s="192"/>
    </row>
    <row r="1059" spans="1:18" ht="26.4" hidden="1">
      <c r="A1059" s="28" t="str">
        <f t="shared" si="16"/>
        <v>3</v>
      </c>
      <c r="B1059" s="3" t="s">
        <v>1463</v>
      </c>
      <c r="C1059" s="3" t="s">
        <v>245</v>
      </c>
      <c r="D1059" s="3">
        <v>3</v>
      </c>
      <c r="E1059" s="3" t="s">
        <v>23</v>
      </c>
      <c r="F1059" s="3" t="s">
        <v>17</v>
      </c>
      <c r="G1059" s="3" t="s">
        <v>438</v>
      </c>
      <c r="H1059" s="3" t="s">
        <v>18</v>
      </c>
      <c r="I1059" s="4">
        <v>16</v>
      </c>
      <c r="J1059" s="4">
        <v>16</v>
      </c>
      <c r="K1059" s="4">
        <v>380</v>
      </c>
      <c r="L1059" s="7">
        <v>6080</v>
      </c>
      <c r="M1059" s="7">
        <v>6080</v>
      </c>
      <c r="N1059" s="6">
        <v>1</v>
      </c>
      <c r="O1059" s="2"/>
      <c r="P1059" s="2"/>
      <c r="Q1059" s="2"/>
      <c r="R1059" s="192"/>
    </row>
    <row r="1060" spans="1:18" ht="26.4" hidden="1">
      <c r="A1060" s="28" t="str">
        <f t="shared" si="16"/>
        <v>9</v>
      </c>
      <c r="B1060" s="3" t="s">
        <v>1464</v>
      </c>
      <c r="C1060" s="3" t="s">
        <v>240</v>
      </c>
      <c r="D1060" s="3">
        <v>3</v>
      </c>
      <c r="E1060" s="3" t="s">
        <v>23</v>
      </c>
      <c r="F1060" s="3" t="s">
        <v>17</v>
      </c>
      <c r="G1060" s="3" t="s">
        <v>241</v>
      </c>
      <c r="H1060" s="3" t="s">
        <v>19</v>
      </c>
      <c r="I1060" s="4">
        <v>19</v>
      </c>
      <c r="J1060" s="4">
        <v>19</v>
      </c>
      <c r="K1060" s="4">
        <v>569.9</v>
      </c>
      <c r="L1060" s="7">
        <v>10811</v>
      </c>
      <c r="M1060" s="7">
        <v>10828.1</v>
      </c>
      <c r="N1060" s="6">
        <v>1</v>
      </c>
      <c r="O1060" s="2"/>
      <c r="P1060" s="2"/>
      <c r="Q1060" s="2"/>
      <c r="R1060" s="192"/>
    </row>
    <row r="1061" spans="1:18" ht="26.4" hidden="1">
      <c r="A1061" s="28" t="str">
        <f t="shared" si="16"/>
        <v>9</v>
      </c>
      <c r="B1061" s="3" t="s">
        <v>1465</v>
      </c>
      <c r="C1061" s="3" t="s">
        <v>240</v>
      </c>
      <c r="D1061" s="3">
        <v>3</v>
      </c>
      <c r="E1061" s="3" t="s">
        <v>23</v>
      </c>
      <c r="F1061" s="3" t="s">
        <v>17</v>
      </c>
      <c r="G1061" s="3" t="s">
        <v>243</v>
      </c>
      <c r="H1061" s="3" t="s">
        <v>19</v>
      </c>
      <c r="I1061" s="4">
        <v>18</v>
      </c>
      <c r="J1061" s="4">
        <v>18</v>
      </c>
      <c r="K1061" s="4">
        <v>569.9</v>
      </c>
      <c r="L1061" s="7">
        <v>10242</v>
      </c>
      <c r="M1061" s="7">
        <v>10258.200000000001</v>
      </c>
      <c r="N1061" s="6">
        <v>1</v>
      </c>
      <c r="O1061" s="2"/>
      <c r="P1061" s="2"/>
      <c r="Q1061" s="2"/>
      <c r="R1061" s="192"/>
    </row>
    <row r="1062" spans="1:18" ht="26.4" hidden="1">
      <c r="A1062" s="28" t="str">
        <f t="shared" si="16"/>
        <v>9</v>
      </c>
      <c r="B1062" s="3" t="s">
        <v>1466</v>
      </c>
      <c r="C1062" s="3" t="s">
        <v>240</v>
      </c>
      <c r="D1062" s="3">
        <v>3</v>
      </c>
      <c r="E1062" s="3" t="s">
        <v>23</v>
      </c>
      <c r="F1062" s="3" t="s">
        <v>17</v>
      </c>
      <c r="G1062" s="3" t="s">
        <v>570</v>
      </c>
      <c r="H1062" s="3" t="s">
        <v>19</v>
      </c>
      <c r="I1062" s="4">
        <v>14</v>
      </c>
      <c r="J1062" s="4">
        <v>14</v>
      </c>
      <c r="K1062" s="4">
        <v>569.9</v>
      </c>
      <c r="L1062" s="7">
        <v>7966</v>
      </c>
      <c r="M1062" s="7">
        <v>7978.6</v>
      </c>
      <c r="N1062" s="6">
        <v>1</v>
      </c>
      <c r="O1062" s="2"/>
      <c r="P1062" s="2"/>
      <c r="Q1062" s="2"/>
      <c r="R1062" s="192"/>
    </row>
    <row r="1063" spans="1:18" ht="26.4" hidden="1">
      <c r="A1063" s="28" t="str">
        <f t="shared" si="16"/>
        <v>20</v>
      </c>
      <c r="B1063" s="3" t="s">
        <v>1467</v>
      </c>
      <c r="C1063" s="3" t="s">
        <v>323</v>
      </c>
      <c r="D1063" s="3">
        <v>3</v>
      </c>
      <c r="E1063" s="3" t="s">
        <v>23</v>
      </c>
      <c r="F1063" s="3" t="s">
        <v>17</v>
      </c>
      <c r="G1063" s="3" t="s">
        <v>572</v>
      </c>
      <c r="H1063" s="3" t="s">
        <v>19</v>
      </c>
      <c r="I1063" s="4">
        <v>12</v>
      </c>
      <c r="J1063" s="4">
        <v>12</v>
      </c>
      <c r="K1063" s="4">
        <v>570</v>
      </c>
      <c r="L1063" s="7">
        <v>6840</v>
      </c>
      <c r="M1063" s="7">
        <v>6840</v>
      </c>
      <c r="N1063" s="6">
        <v>1</v>
      </c>
      <c r="O1063" s="2"/>
      <c r="P1063" s="2"/>
      <c r="Q1063" s="2"/>
      <c r="R1063" s="192"/>
    </row>
    <row r="1064" spans="1:18" ht="26.4" hidden="1">
      <c r="A1064" s="28" t="str">
        <f t="shared" si="16"/>
        <v>20</v>
      </c>
      <c r="B1064" s="3" t="s">
        <v>1468</v>
      </c>
      <c r="C1064" s="3" t="s">
        <v>323</v>
      </c>
      <c r="D1064" s="3">
        <v>3</v>
      </c>
      <c r="E1064" s="3" t="s">
        <v>23</v>
      </c>
      <c r="F1064" s="3" t="s">
        <v>17</v>
      </c>
      <c r="G1064" s="3" t="s">
        <v>574</v>
      </c>
      <c r="H1064" s="3" t="s">
        <v>19</v>
      </c>
      <c r="I1064" s="4">
        <v>14</v>
      </c>
      <c r="J1064" s="4">
        <v>14</v>
      </c>
      <c r="K1064" s="4">
        <v>570</v>
      </c>
      <c r="L1064" s="7">
        <v>7980</v>
      </c>
      <c r="M1064" s="7">
        <v>7980</v>
      </c>
      <c r="N1064" s="6">
        <v>1</v>
      </c>
      <c r="O1064" s="2"/>
      <c r="P1064" s="2"/>
      <c r="Q1064" s="2"/>
      <c r="R1064" s="192"/>
    </row>
    <row r="1065" spans="1:18" ht="39.6" hidden="1">
      <c r="A1065" s="28" t="str">
        <f t="shared" si="16"/>
        <v>17</v>
      </c>
      <c r="B1065" s="3" t="s">
        <v>1469</v>
      </c>
      <c r="C1065" s="3" t="s">
        <v>306</v>
      </c>
      <c r="D1065" s="3">
        <v>3</v>
      </c>
      <c r="E1065" s="3" t="s">
        <v>23</v>
      </c>
      <c r="F1065" s="3" t="s">
        <v>17</v>
      </c>
      <c r="G1065" s="3" t="s">
        <v>307</v>
      </c>
      <c r="H1065" s="3" t="s">
        <v>19</v>
      </c>
      <c r="I1065" s="4">
        <v>14</v>
      </c>
      <c r="J1065" s="4">
        <v>14</v>
      </c>
      <c r="K1065" s="4">
        <v>570</v>
      </c>
      <c r="L1065" s="7">
        <v>7980</v>
      </c>
      <c r="M1065" s="7">
        <v>7980</v>
      </c>
      <c r="N1065" s="6">
        <v>1</v>
      </c>
      <c r="O1065" s="2"/>
      <c r="P1065" s="2"/>
      <c r="Q1065" s="2"/>
      <c r="R1065" s="192"/>
    </row>
    <row r="1066" spans="1:18" ht="39.6" hidden="1">
      <c r="A1066" s="28" t="str">
        <f t="shared" si="16"/>
        <v>17</v>
      </c>
      <c r="B1066" s="3" t="s">
        <v>1470</v>
      </c>
      <c r="C1066" s="3" t="s">
        <v>306</v>
      </c>
      <c r="D1066" s="3">
        <v>3</v>
      </c>
      <c r="E1066" s="3" t="s">
        <v>23</v>
      </c>
      <c r="F1066" s="3" t="s">
        <v>17</v>
      </c>
      <c r="G1066" s="3" t="s">
        <v>577</v>
      </c>
      <c r="H1066" s="3" t="s">
        <v>19</v>
      </c>
      <c r="I1066" s="4">
        <v>14</v>
      </c>
      <c r="J1066" s="4">
        <v>14</v>
      </c>
      <c r="K1066" s="4">
        <v>570</v>
      </c>
      <c r="L1066" s="7">
        <v>7980</v>
      </c>
      <c r="M1066" s="7">
        <v>7980</v>
      </c>
      <c r="N1066" s="6">
        <v>1</v>
      </c>
      <c r="O1066" s="2"/>
      <c r="P1066" s="2"/>
      <c r="Q1066" s="2"/>
      <c r="R1066" s="192"/>
    </row>
    <row r="1067" spans="1:18" ht="39.6" hidden="1">
      <c r="A1067" s="28" t="str">
        <f t="shared" si="16"/>
        <v>17</v>
      </c>
      <c r="B1067" s="3" t="s">
        <v>1471</v>
      </c>
      <c r="C1067" s="3" t="s">
        <v>306</v>
      </c>
      <c r="D1067" s="3">
        <v>3</v>
      </c>
      <c r="E1067" s="3" t="s">
        <v>23</v>
      </c>
      <c r="F1067" s="3" t="s">
        <v>17</v>
      </c>
      <c r="G1067" s="3" t="s">
        <v>579</v>
      </c>
      <c r="H1067" s="3" t="s">
        <v>19</v>
      </c>
      <c r="I1067" s="4">
        <v>26</v>
      </c>
      <c r="J1067" s="4">
        <v>26</v>
      </c>
      <c r="K1067" s="4">
        <v>570</v>
      </c>
      <c r="L1067" s="7">
        <v>14820</v>
      </c>
      <c r="M1067" s="7">
        <v>14820</v>
      </c>
      <c r="N1067" s="6">
        <v>1</v>
      </c>
      <c r="O1067" s="2"/>
      <c r="P1067" s="2"/>
      <c r="Q1067" s="2"/>
      <c r="R1067" s="192"/>
    </row>
    <row r="1068" spans="1:18" ht="26.4" hidden="1">
      <c r="A1068" s="28" t="str">
        <f t="shared" si="16"/>
        <v>10</v>
      </c>
      <c r="B1068" s="3" t="s">
        <v>1472</v>
      </c>
      <c r="C1068" s="3" t="s">
        <v>298</v>
      </c>
      <c r="D1068" s="3">
        <v>3</v>
      </c>
      <c r="E1068" s="3" t="s">
        <v>23</v>
      </c>
      <c r="F1068" s="3" t="s">
        <v>17</v>
      </c>
      <c r="G1068" s="3" t="s">
        <v>299</v>
      </c>
      <c r="H1068" s="3" t="s">
        <v>19</v>
      </c>
      <c r="I1068" s="4">
        <v>16</v>
      </c>
      <c r="J1068" s="4">
        <v>16</v>
      </c>
      <c r="K1068" s="4">
        <v>570</v>
      </c>
      <c r="L1068" s="7">
        <v>9120</v>
      </c>
      <c r="M1068" s="7">
        <v>9120</v>
      </c>
      <c r="N1068" s="6">
        <v>1</v>
      </c>
      <c r="O1068" s="2"/>
      <c r="P1068" s="2"/>
      <c r="Q1068" s="2"/>
      <c r="R1068" s="192"/>
    </row>
    <row r="1069" spans="1:18" ht="26.4" hidden="1">
      <c r="A1069" s="28" t="str">
        <f t="shared" si="16"/>
        <v>10</v>
      </c>
      <c r="B1069" s="3" t="s">
        <v>1473</v>
      </c>
      <c r="C1069" s="3" t="s">
        <v>298</v>
      </c>
      <c r="D1069" s="3">
        <v>3</v>
      </c>
      <c r="E1069" s="3" t="s">
        <v>23</v>
      </c>
      <c r="F1069" s="3" t="s">
        <v>17</v>
      </c>
      <c r="G1069" s="3" t="s">
        <v>582</v>
      </c>
      <c r="H1069" s="3" t="s">
        <v>19</v>
      </c>
      <c r="I1069" s="4">
        <v>14</v>
      </c>
      <c r="J1069" s="4">
        <v>14</v>
      </c>
      <c r="K1069" s="4">
        <v>570</v>
      </c>
      <c r="L1069" s="7">
        <v>7980</v>
      </c>
      <c r="M1069" s="7">
        <v>7980</v>
      </c>
      <c r="N1069" s="6">
        <v>1</v>
      </c>
      <c r="O1069" s="2"/>
      <c r="P1069" s="2"/>
      <c r="Q1069" s="2"/>
      <c r="R1069" s="192"/>
    </row>
    <row r="1070" spans="1:18" ht="26.4" hidden="1">
      <c r="A1070" s="28" t="str">
        <f t="shared" si="16"/>
        <v>13</v>
      </c>
      <c r="B1070" s="3" t="s">
        <v>1474</v>
      </c>
      <c r="C1070" s="3" t="s">
        <v>248</v>
      </c>
      <c r="D1070" s="3">
        <v>3</v>
      </c>
      <c r="E1070" s="3" t="s">
        <v>23</v>
      </c>
      <c r="F1070" s="3" t="s">
        <v>17</v>
      </c>
      <c r="G1070" s="3" t="s">
        <v>249</v>
      </c>
      <c r="H1070" s="3" t="s">
        <v>19</v>
      </c>
      <c r="I1070" s="4">
        <v>18</v>
      </c>
      <c r="J1070" s="4">
        <v>18</v>
      </c>
      <c r="K1070" s="4">
        <v>570</v>
      </c>
      <c r="L1070" s="7">
        <v>10260</v>
      </c>
      <c r="M1070" s="7">
        <v>10260</v>
      </c>
      <c r="N1070" s="6">
        <v>1</v>
      </c>
      <c r="O1070" s="2"/>
      <c r="P1070" s="2"/>
      <c r="Q1070" s="2"/>
      <c r="R1070" s="192"/>
    </row>
    <row r="1071" spans="1:18" ht="26.4" hidden="1">
      <c r="A1071" s="28" t="str">
        <f t="shared" si="16"/>
        <v>13</v>
      </c>
      <c r="B1071" s="3" t="s">
        <v>1475</v>
      </c>
      <c r="C1071" s="3" t="s">
        <v>248</v>
      </c>
      <c r="D1071" s="3">
        <v>3</v>
      </c>
      <c r="E1071" s="3" t="s">
        <v>23</v>
      </c>
      <c r="F1071" s="3" t="s">
        <v>17</v>
      </c>
      <c r="G1071" s="3" t="s">
        <v>585</v>
      </c>
      <c r="H1071" s="3" t="s">
        <v>19</v>
      </c>
      <c r="I1071" s="4">
        <v>17</v>
      </c>
      <c r="J1071" s="4">
        <v>17</v>
      </c>
      <c r="K1071" s="4">
        <v>570</v>
      </c>
      <c r="L1071" s="7">
        <v>9690</v>
      </c>
      <c r="M1071" s="7">
        <v>9690</v>
      </c>
      <c r="N1071" s="6">
        <v>1</v>
      </c>
      <c r="O1071" s="2"/>
      <c r="P1071" s="2"/>
      <c r="Q1071" s="2"/>
      <c r="R1071" s="192"/>
    </row>
    <row r="1072" spans="1:18" ht="26.4" hidden="1">
      <c r="A1072" s="28" t="str">
        <f t="shared" si="16"/>
        <v>16</v>
      </c>
      <c r="B1072" s="3" t="s">
        <v>1476</v>
      </c>
      <c r="C1072" s="3" t="s">
        <v>231</v>
      </c>
      <c r="D1072" s="3">
        <v>3</v>
      </c>
      <c r="E1072" s="3" t="s">
        <v>23</v>
      </c>
      <c r="F1072" s="3" t="s">
        <v>17</v>
      </c>
      <c r="G1072" s="3" t="s">
        <v>232</v>
      </c>
      <c r="H1072" s="3" t="s">
        <v>19</v>
      </c>
      <c r="I1072" s="4">
        <v>21</v>
      </c>
      <c r="J1072" s="4">
        <v>21</v>
      </c>
      <c r="K1072" s="4">
        <v>570</v>
      </c>
      <c r="L1072" s="7">
        <v>11970</v>
      </c>
      <c r="M1072" s="7">
        <v>11970</v>
      </c>
      <c r="N1072" s="6">
        <v>1</v>
      </c>
      <c r="O1072" s="2"/>
      <c r="P1072" s="2"/>
      <c r="Q1072" s="2"/>
      <c r="R1072" s="192"/>
    </row>
    <row r="1073" spans="1:18" ht="26.4" hidden="1">
      <c r="A1073" s="28" t="str">
        <f t="shared" si="16"/>
        <v>16</v>
      </c>
      <c r="B1073" s="3" t="s">
        <v>1477</v>
      </c>
      <c r="C1073" s="3" t="s">
        <v>231</v>
      </c>
      <c r="D1073" s="3">
        <v>3</v>
      </c>
      <c r="E1073" s="3" t="s">
        <v>23</v>
      </c>
      <c r="F1073" s="3" t="s">
        <v>17</v>
      </c>
      <c r="G1073" s="3" t="s">
        <v>588</v>
      </c>
      <c r="H1073" s="3" t="s">
        <v>19</v>
      </c>
      <c r="I1073" s="4">
        <v>16</v>
      </c>
      <c r="J1073" s="4">
        <v>16</v>
      </c>
      <c r="K1073" s="4">
        <v>570</v>
      </c>
      <c r="L1073" s="7">
        <v>9120</v>
      </c>
      <c r="M1073" s="7">
        <v>9120</v>
      </c>
      <c r="N1073" s="6">
        <v>1</v>
      </c>
      <c r="O1073" s="2"/>
      <c r="P1073" s="2"/>
      <c r="Q1073" s="2"/>
      <c r="R1073" s="192"/>
    </row>
    <row r="1074" spans="1:18" ht="26.4" hidden="1">
      <c r="A1074" s="28" t="str">
        <f t="shared" si="16"/>
        <v>8</v>
      </c>
      <c r="B1074" s="3" t="s">
        <v>1478</v>
      </c>
      <c r="C1074" s="3" t="s">
        <v>261</v>
      </c>
      <c r="D1074" s="3">
        <v>3</v>
      </c>
      <c r="E1074" s="3" t="s">
        <v>23</v>
      </c>
      <c r="F1074" s="3" t="s">
        <v>17</v>
      </c>
      <c r="G1074" s="3" t="s">
        <v>262</v>
      </c>
      <c r="H1074" s="3" t="s">
        <v>19</v>
      </c>
      <c r="I1074" s="4">
        <v>18</v>
      </c>
      <c r="J1074" s="4">
        <v>18</v>
      </c>
      <c r="K1074" s="4">
        <v>570</v>
      </c>
      <c r="L1074" s="7">
        <v>10260</v>
      </c>
      <c r="M1074" s="7">
        <v>10260</v>
      </c>
      <c r="N1074" s="6">
        <v>1</v>
      </c>
      <c r="O1074" s="2"/>
      <c r="P1074" s="2"/>
      <c r="Q1074" s="2"/>
      <c r="R1074" s="192"/>
    </row>
    <row r="1075" spans="1:18" ht="26.4" hidden="1">
      <c r="A1075" s="28" t="str">
        <f t="shared" si="16"/>
        <v>8</v>
      </c>
      <c r="B1075" s="3" t="s">
        <v>1479</v>
      </c>
      <c r="C1075" s="3" t="s">
        <v>261</v>
      </c>
      <c r="D1075" s="3">
        <v>3</v>
      </c>
      <c r="E1075" s="3" t="s">
        <v>23</v>
      </c>
      <c r="F1075" s="3" t="s">
        <v>17</v>
      </c>
      <c r="G1075" s="3" t="s">
        <v>591</v>
      </c>
      <c r="H1075" s="3" t="s">
        <v>19</v>
      </c>
      <c r="I1075" s="4">
        <v>17</v>
      </c>
      <c r="J1075" s="4">
        <v>17</v>
      </c>
      <c r="K1075" s="4">
        <v>570</v>
      </c>
      <c r="L1075" s="7">
        <v>9690</v>
      </c>
      <c r="M1075" s="7">
        <v>9690</v>
      </c>
      <c r="N1075" s="6">
        <v>1</v>
      </c>
      <c r="O1075" s="2"/>
      <c r="P1075" s="2"/>
      <c r="Q1075" s="2"/>
      <c r="R1075" s="192"/>
    </row>
    <row r="1076" spans="1:18" ht="39.6" hidden="1">
      <c r="A1076" s="28" t="str">
        <f t="shared" si="16"/>
        <v>6</v>
      </c>
      <c r="B1076" s="3" t="s">
        <v>1480</v>
      </c>
      <c r="C1076" s="3" t="s">
        <v>301</v>
      </c>
      <c r="D1076" s="3">
        <v>3</v>
      </c>
      <c r="E1076" s="3" t="s">
        <v>23</v>
      </c>
      <c r="F1076" s="3" t="s">
        <v>17</v>
      </c>
      <c r="G1076" s="3" t="s">
        <v>302</v>
      </c>
      <c r="H1076" s="3" t="s">
        <v>19</v>
      </c>
      <c r="I1076" s="4">
        <v>16</v>
      </c>
      <c r="J1076" s="4">
        <v>16</v>
      </c>
      <c r="K1076" s="4">
        <v>570</v>
      </c>
      <c r="L1076" s="7">
        <v>9120</v>
      </c>
      <c r="M1076" s="7">
        <v>9120</v>
      </c>
      <c r="N1076" s="6">
        <v>1</v>
      </c>
      <c r="O1076" s="2"/>
      <c r="P1076" s="2"/>
      <c r="Q1076" s="2"/>
      <c r="R1076" s="192"/>
    </row>
    <row r="1077" spans="1:18" ht="39.6" hidden="1">
      <c r="A1077" s="28" t="str">
        <f t="shared" si="16"/>
        <v>6</v>
      </c>
      <c r="B1077" s="3" t="s">
        <v>1481</v>
      </c>
      <c r="C1077" s="3" t="s">
        <v>301</v>
      </c>
      <c r="D1077" s="3">
        <v>3</v>
      </c>
      <c r="E1077" s="3" t="s">
        <v>23</v>
      </c>
      <c r="F1077" s="3" t="s">
        <v>17</v>
      </c>
      <c r="G1077" s="3" t="s">
        <v>304</v>
      </c>
      <c r="H1077" s="3" t="s">
        <v>19</v>
      </c>
      <c r="I1077" s="4">
        <v>13</v>
      </c>
      <c r="J1077" s="4">
        <v>13</v>
      </c>
      <c r="K1077" s="4">
        <v>570</v>
      </c>
      <c r="L1077" s="7">
        <v>7410</v>
      </c>
      <c r="M1077" s="7">
        <v>7410</v>
      </c>
      <c r="N1077" s="6">
        <v>1</v>
      </c>
      <c r="O1077" s="2"/>
      <c r="P1077" s="2"/>
      <c r="Q1077" s="2"/>
      <c r="R1077" s="192"/>
    </row>
    <row r="1078" spans="1:18" ht="26.4" hidden="1">
      <c r="A1078" s="28" t="str">
        <f t="shared" si="16"/>
        <v>1</v>
      </c>
      <c r="B1078" s="3" t="s">
        <v>1482</v>
      </c>
      <c r="C1078" s="3" t="s">
        <v>272</v>
      </c>
      <c r="D1078" s="3">
        <v>3</v>
      </c>
      <c r="E1078" s="3" t="s">
        <v>23</v>
      </c>
      <c r="F1078" s="3" t="s">
        <v>17</v>
      </c>
      <c r="G1078" s="3" t="s">
        <v>273</v>
      </c>
      <c r="H1078" s="3" t="s">
        <v>19</v>
      </c>
      <c r="I1078" s="4">
        <v>15</v>
      </c>
      <c r="J1078" s="4">
        <v>15</v>
      </c>
      <c r="K1078" s="4">
        <v>570</v>
      </c>
      <c r="L1078" s="7">
        <v>8550</v>
      </c>
      <c r="M1078" s="7">
        <v>8550</v>
      </c>
      <c r="N1078" s="6">
        <v>1</v>
      </c>
      <c r="O1078" s="2"/>
      <c r="P1078" s="2"/>
      <c r="Q1078" s="2"/>
      <c r="R1078" s="192"/>
    </row>
    <row r="1079" spans="1:18" ht="26.4" hidden="1">
      <c r="A1079" s="28" t="str">
        <f t="shared" si="16"/>
        <v>1</v>
      </c>
      <c r="B1079" s="3" t="s">
        <v>1483</v>
      </c>
      <c r="C1079" s="3" t="s">
        <v>272</v>
      </c>
      <c r="D1079" s="3">
        <v>3</v>
      </c>
      <c r="E1079" s="3" t="s">
        <v>23</v>
      </c>
      <c r="F1079" s="3" t="s">
        <v>17</v>
      </c>
      <c r="G1079" s="3" t="s">
        <v>275</v>
      </c>
      <c r="H1079" s="3" t="s">
        <v>19</v>
      </c>
      <c r="I1079" s="4">
        <v>16</v>
      </c>
      <c r="J1079" s="4">
        <v>16</v>
      </c>
      <c r="K1079" s="4">
        <v>570</v>
      </c>
      <c r="L1079" s="7">
        <v>9120</v>
      </c>
      <c r="M1079" s="7">
        <v>9120</v>
      </c>
      <c r="N1079" s="6">
        <v>1</v>
      </c>
      <c r="O1079" s="2"/>
      <c r="P1079" s="2"/>
      <c r="Q1079" s="2"/>
      <c r="R1079" s="192"/>
    </row>
    <row r="1080" spans="1:18" ht="26.4" hidden="1">
      <c r="A1080" s="28" t="str">
        <f t="shared" si="16"/>
        <v>1</v>
      </c>
      <c r="B1080" s="3" t="s">
        <v>1484</v>
      </c>
      <c r="C1080" s="3" t="s">
        <v>272</v>
      </c>
      <c r="D1080" s="3">
        <v>3</v>
      </c>
      <c r="E1080" s="3" t="s">
        <v>23</v>
      </c>
      <c r="F1080" s="3" t="s">
        <v>17</v>
      </c>
      <c r="G1080" s="3" t="s">
        <v>277</v>
      </c>
      <c r="H1080" s="3" t="s">
        <v>19</v>
      </c>
      <c r="I1080" s="4">
        <v>26</v>
      </c>
      <c r="J1080" s="4">
        <v>26</v>
      </c>
      <c r="K1080" s="4">
        <v>570</v>
      </c>
      <c r="L1080" s="7">
        <v>14820</v>
      </c>
      <c r="M1080" s="7">
        <v>14820</v>
      </c>
      <c r="N1080" s="6">
        <v>1</v>
      </c>
      <c r="O1080" s="2"/>
      <c r="P1080" s="2"/>
      <c r="Q1080" s="2"/>
      <c r="R1080" s="192"/>
    </row>
    <row r="1081" spans="1:18" ht="26.4" hidden="1">
      <c r="A1081" s="28" t="str">
        <f t="shared" si="16"/>
        <v>4</v>
      </c>
      <c r="B1081" s="3" t="s">
        <v>1485</v>
      </c>
      <c r="C1081" s="3" t="s">
        <v>237</v>
      </c>
      <c r="D1081" s="3">
        <v>3</v>
      </c>
      <c r="E1081" s="3" t="s">
        <v>23</v>
      </c>
      <c r="F1081" s="3" t="s">
        <v>17</v>
      </c>
      <c r="G1081" s="3" t="s">
        <v>238</v>
      </c>
      <c r="H1081" s="3" t="s">
        <v>19</v>
      </c>
      <c r="I1081" s="4">
        <v>19</v>
      </c>
      <c r="J1081" s="4">
        <v>19</v>
      </c>
      <c r="K1081" s="4">
        <v>570</v>
      </c>
      <c r="L1081" s="7">
        <v>10830</v>
      </c>
      <c r="M1081" s="7">
        <v>10830</v>
      </c>
      <c r="N1081" s="6">
        <v>1</v>
      </c>
      <c r="O1081" s="2"/>
      <c r="P1081" s="2"/>
      <c r="Q1081" s="2"/>
      <c r="R1081" s="192"/>
    </row>
    <row r="1082" spans="1:18" ht="26.4" hidden="1">
      <c r="A1082" s="28" t="str">
        <f t="shared" si="16"/>
        <v>4</v>
      </c>
      <c r="B1082" s="3" t="s">
        <v>1486</v>
      </c>
      <c r="C1082" s="3" t="s">
        <v>237</v>
      </c>
      <c r="D1082" s="3">
        <v>3</v>
      </c>
      <c r="E1082" s="3" t="s">
        <v>23</v>
      </c>
      <c r="F1082" s="3" t="s">
        <v>17</v>
      </c>
      <c r="G1082" s="3" t="s">
        <v>599</v>
      </c>
      <c r="H1082" s="3" t="s">
        <v>19</v>
      </c>
      <c r="I1082" s="4">
        <v>14</v>
      </c>
      <c r="J1082" s="4">
        <v>14</v>
      </c>
      <c r="K1082" s="4">
        <v>570</v>
      </c>
      <c r="L1082" s="7">
        <v>7980</v>
      </c>
      <c r="M1082" s="7">
        <v>7980</v>
      </c>
      <c r="N1082" s="6">
        <v>1</v>
      </c>
      <c r="O1082" s="2"/>
      <c r="P1082" s="2"/>
      <c r="Q1082" s="2"/>
      <c r="R1082" s="192"/>
    </row>
    <row r="1083" spans="1:18" ht="26.4" hidden="1">
      <c r="A1083" s="28" t="str">
        <f t="shared" si="16"/>
        <v>21</v>
      </c>
      <c r="B1083" s="3" t="s">
        <v>1487</v>
      </c>
      <c r="C1083" s="3" t="s">
        <v>290</v>
      </c>
      <c r="D1083" s="3">
        <v>3</v>
      </c>
      <c r="E1083" s="3" t="s">
        <v>23</v>
      </c>
      <c r="F1083" s="3" t="s">
        <v>17</v>
      </c>
      <c r="G1083" s="3" t="s">
        <v>291</v>
      </c>
      <c r="H1083" s="3" t="s">
        <v>19</v>
      </c>
      <c r="I1083" s="4">
        <v>28</v>
      </c>
      <c r="J1083" s="4">
        <v>28</v>
      </c>
      <c r="K1083" s="4">
        <v>570</v>
      </c>
      <c r="L1083" s="7">
        <v>15960</v>
      </c>
      <c r="M1083" s="7">
        <v>15960</v>
      </c>
      <c r="N1083" s="6">
        <v>1</v>
      </c>
      <c r="O1083" s="2"/>
      <c r="P1083" s="2"/>
      <c r="Q1083" s="2"/>
      <c r="R1083" s="192"/>
    </row>
    <row r="1084" spans="1:18" ht="26.4" hidden="1">
      <c r="A1084" s="28" t="str">
        <f t="shared" si="16"/>
        <v>11</v>
      </c>
      <c r="B1084" s="3" t="s">
        <v>1488</v>
      </c>
      <c r="C1084" s="3" t="s">
        <v>228</v>
      </c>
      <c r="D1084" s="3">
        <v>3</v>
      </c>
      <c r="E1084" s="3" t="s">
        <v>23</v>
      </c>
      <c r="F1084" s="3" t="s">
        <v>17</v>
      </c>
      <c r="G1084" s="3" t="s">
        <v>229</v>
      </c>
      <c r="H1084" s="3" t="s">
        <v>19</v>
      </c>
      <c r="I1084" s="4">
        <v>20</v>
      </c>
      <c r="J1084" s="4">
        <v>20</v>
      </c>
      <c r="K1084" s="4">
        <v>570</v>
      </c>
      <c r="L1084" s="7">
        <v>11400</v>
      </c>
      <c r="M1084" s="7">
        <v>11400</v>
      </c>
      <c r="N1084" s="6">
        <v>1</v>
      </c>
      <c r="O1084" s="2"/>
      <c r="P1084" s="2"/>
      <c r="Q1084" s="2"/>
      <c r="R1084" s="192"/>
    </row>
    <row r="1085" spans="1:18" ht="26.4" hidden="1">
      <c r="A1085" s="28" t="str">
        <f t="shared" si="16"/>
        <v>18</v>
      </c>
      <c r="B1085" s="3" t="s">
        <v>1489</v>
      </c>
      <c r="C1085" s="3" t="s">
        <v>234</v>
      </c>
      <c r="D1085" s="3">
        <v>3</v>
      </c>
      <c r="E1085" s="3" t="s">
        <v>23</v>
      </c>
      <c r="F1085" s="3" t="s">
        <v>17</v>
      </c>
      <c r="G1085" s="3" t="s">
        <v>235</v>
      </c>
      <c r="H1085" s="3" t="s">
        <v>19</v>
      </c>
      <c r="I1085" s="4">
        <v>20</v>
      </c>
      <c r="J1085" s="4">
        <v>20</v>
      </c>
      <c r="K1085" s="4">
        <v>564</v>
      </c>
      <c r="L1085" s="7">
        <v>11280</v>
      </c>
      <c r="M1085" s="7">
        <v>11280</v>
      </c>
      <c r="N1085" s="6">
        <v>1</v>
      </c>
      <c r="O1085" s="2"/>
      <c r="P1085" s="2"/>
      <c r="Q1085" s="2"/>
      <c r="R1085" s="192"/>
    </row>
    <row r="1086" spans="1:18" ht="39.6" hidden="1">
      <c r="A1086" s="28" t="str">
        <f t="shared" si="16"/>
        <v>23</v>
      </c>
      <c r="B1086" s="3" t="s">
        <v>1490</v>
      </c>
      <c r="C1086" s="3" t="s">
        <v>251</v>
      </c>
      <c r="D1086" s="3">
        <v>3</v>
      </c>
      <c r="E1086" s="3" t="s">
        <v>23</v>
      </c>
      <c r="F1086" s="3" t="s">
        <v>17</v>
      </c>
      <c r="G1086" s="3" t="s">
        <v>252</v>
      </c>
      <c r="H1086" s="3" t="s">
        <v>19</v>
      </c>
      <c r="I1086" s="4">
        <v>18</v>
      </c>
      <c r="J1086" s="4">
        <v>18</v>
      </c>
      <c r="K1086" s="4">
        <v>570</v>
      </c>
      <c r="L1086" s="7">
        <v>10260</v>
      </c>
      <c r="M1086" s="7">
        <v>10260</v>
      </c>
      <c r="N1086" s="6">
        <v>1</v>
      </c>
      <c r="O1086" s="2"/>
      <c r="P1086" s="2"/>
      <c r="Q1086" s="2"/>
      <c r="R1086" s="192"/>
    </row>
    <row r="1087" spans="1:18" ht="39.6" hidden="1">
      <c r="A1087" s="28" t="str">
        <f t="shared" si="16"/>
        <v>23</v>
      </c>
      <c r="B1087" s="3" t="s">
        <v>1491</v>
      </c>
      <c r="C1087" s="3" t="s">
        <v>251</v>
      </c>
      <c r="D1087" s="3">
        <v>3</v>
      </c>
      <c r="E1087" s="3" t="s">
        <v>23</v>
      </c>
      <c r="F1087" s="3" t="s">
        <v>17</v>
      </c>
      <c r="G1087" s="3" t="s">
        <v>254</v>
      </c>
      <c r="H1087" s="3" t="s">
        <v>19</v>
      </c>
      <c r="I1087" s="4">
        <v>18</v>
      </c>
      <c r="J1087" s="4">
        <v>18</v>
      </c>
      <c r="K1087" s="4">
        <v>570</v>
      </c>
      <c r="L1087" s="7">
        <v>10260</v>
      </c>
      <c r="M1087" s="7">
        <v>10260</v>
      </c>
      <c r="N1087" s="6">
        <v>1</v>
      </c>
      <c r="O1087" s="2"/>
      <c r="P1087" s="2"/>
      <c r="Q1087" s="2"/>
      <c r="R1087" s="192"/>
    </row>
    <row r="1088" spans="1:18" ht="39.6" hidden="1">
      <c r="A1088" s="28" t="str">
        <f t="shared" si="16"/>
        <v>23</v>
      </c>
      <c r="B1088" s="3" t="s">
        <v>1492</v>
      </c>
      <c r="C1088" s="3" t="s">
        <v>251</v>
      </c>
      <c r="D1088" s="3">
        <v>3</v>
      </c>
      <c r="E1088" s="3" t="s">
        <v>23</v>
      </c>
      <c r="F1088" s="3" t="s">
        <v>17</v>
      </c>
      <c r="G1088" s="3" t="s">
        <v>606</v>
      </c>
      <c r="H1088" s="3" t="s">
        <v>19</v>
      </c>
      <c r="I1088" s="4">
        <v>16</v>
      </c>
      <c r="J1088" s="4">
        <v>16</v>
      </c>
      <c r="K1088" s="4">
        <v>570</v>
      </c>
      <c r="L1088" s="7">
        <v>9120</v>
      </c>
      <c r="M1088" s="7">
        <v>9120</v>
      </c>
      <c r="N1088" s="6">
        <v>1</v>
      </c>
      <c r="O1088" s="2"/>
      <c r="P1088" s="2"/>
      <c r="Q1088" s="2"/>
      <c r="R1088" s="192"/>
    </row>
    <row r="1089" spans="1:18" ht="26.4" hidden="1">
      <c r="A1089" s="28" t="str">
        <f t="shared" si="16"/>
        <v>22</v>
      </c>
      <c r="B1089" s="3" t="s">
        <v>1493</v>
      </c>
      <c r="C1089" s="3" t="s">
        <v>259</v>
      </c>
      <c r="D1089" s="3">
        <v>3</v>
      </c>
      <c r="E1089" s="3" t="s">
        <v>23</v>
      </c>
      <c r="F1089" s="3" t="s">
        <v>17</v>
      </c>
      <c r="G1089" s="3">
        <v>31</v>
      </c>
      <c r="H1089" s="3" t="s">
        <v>19</v>
      </c>
      <c r="I1089" s="4">
        <v>16</v>
      </c>
      <c r="J1089" s="4">
        <v>16</v>
      </c>
      <c r="K1089" s="4">
        <v>570</v>
      </c>
      <c r="L1089" s="7">
        <v>9120</v>
      </c>
      <c r="M1089" s="7">
        <v>9120</v>
      </c>
      <c r="N1089" s="6">
        <v>1</v>
      </c>
      <c r="O1089" s="2"/>
      <c r="P1089" s="2"/>
      <c r="Q1089" s="2"/>
      <c r="R1089" s="192"/>
    </row>
    <row r="1090" spans="1:18" ht="26.4" hidden="1">
      <c r="A1090" s="28" t="str">
        <f t="shared" si="16"/>
        <v>7</v>
      </c>
      <c r="B1090" s="3" t="s">
        <v>1494</v>
      </c>
      <c r="C1090" s="3" t="s">
        <v>293</v>
      </c>
      <c r="D1090" s="3">
        <v>3</v>
      </c>
      <c r="E1090" s="3" t="s">
        <v>23</v>
      </c>
      <c r="F1090" s="3" t="s">
        <v>17</v>
      </c>
      <c r="G1090" s="3" t="s">
        <v>294</v>
      </c>
      <c r="H1090" s="3" t="s">
        <v>19</v>
      </c>
      <c r="I1090" s="4">
        <v>25</v>
      </c>
      <c r="J1090" s="4">
        <v>25</v>
      </c>
      <c r="K1090" s="4">
        <v>568</v>
      </c>
      <c r="L1090" s="7">
        <v>14200</v>
      </c>
      <c r="M1090" s="7">
        <v>14200</v>
      </c>
      <c r="N1090" s="6">
        <v>1</v>
      </c>
      <c r="O1090" s="2"/>
      <c r="P1090" s="2"/>
      <c r="Q1090" s="2"/>
      <c r="R1090" s="192"/>
    </row>
    <row r="1091" spans="1:18" ht="26.4" hidden="1">
      <c r="A1091" s="28" t="str">
        <f t="shared" si="16"/>
        <v>7</v>
      </c>
      <c r="B1091" s="3" t="s">
        <v>1495</v>
      </c>
      <c r="C1091" s="3" t="s">
        <v>293</v>
      </c>
      <c r="D1091" s="3">
        <v>3</v>
      </c>
      <c r="E1091" s="3" t="s">
        <v>23</v>
      </c>
      <c r="F1091" s="3" t="s">
        <v>17</v>
      </c>
      <c r="G1091" s="3" t="s">
        <v>296</v>
      </c>
      <c r="H1091" s="3" t="s">
        <v>19</v>
      </c>
      <c r="I1091" s="4">
        <v>24</v>
      </c>
      <c r="J1091" s="4">
        <v>24</v>
      </c>
      <c r="K1091" s="4">
        <v>568</v>
      </c>
      <c r="L1091" s="7">
        <v>13632</v>
      </c>
      <c r="M1091" s="7">
        <v>13632</v>
      </c>
      <c r="N1091" s="6">
        <v>1</v>
      </c>
      <c r="O1091" s="2"/>
      <c r="P1091" s="2"/>
      <c r="Q1091" s="2"/>
      <c r="R1091" s="192"/>
    </row>
    <row r="1092" spans="1:18" ht="26.4" hidden="1">
      <c r="A1092" s="28" t="str">
        <f t="shared" si="16"/>
        <v>7</v>
      </c>
      <c r="B1092" s="3" t="s">
        <v>1496</v>
      </c>
      <c r="C1092" s="3" t="s">
        <v>293</v>
      </c>
      <c r="D1092" s="3">
        <v>3</v>
      </c>
      <c r="E1092" s="3" t="s">
        <v>23</v>
      </c>
      <c r="F1092" s="3" t="s">
        <v>17</v>
      </c>
      <c r="G1092" s="3" t="s">
        <v>611</v>
      </c>
      <c r="H1092" s="3" t="s">
        <v>19</v>
      </c>
      <c r="I1092" s="4">
        <v>14</v>
      </c>
      <c r="J1092" s="4">
        <v>14</v>
      </c>
      <c r="K1092" s="4">
        <v>568</v>
      </c>
      <c r="L1092" s="7">
        <v>7952</v>
      </c>
      <c r="M1092" s="7">
        <v>7952</v>
      </c>
      <c r="N1092" s="6">
        <v>1</v>
      </c>
      <c r="O1092" s="2"/>
      <c r="P1092" s="2"/>
      <c r="Q1092" s="2"/>
      <c r="R1092" s="192"/>
    </row>
    <row r="1093" spans="1:18" ht="26.4" hidden="1">
      <c r="A1093" s="28" t="str">
        <f t="shared" si="16"/>
        <v>2</v>
      </c>
      <c r="B1093" s="3" t="s">
        <v>1497</v>
      </c>
      <c r="C1093" s="3" t="s">
        <v>285</v>
      </c>
      <c r="D1093" s="3">
        <v>3</v>
      </c>
      <c r="E1093" s="3" t="s">
        <v>23</v>
      </c>
      <c r="F1093" s="3" t="s">
        <v>17</v>
      </c>
      <c r="G1093" s="3" t="s">
        <v>286</v>
      </c>
      <c r="H1093" s="3" t="s">
        <v>19</v>
      </c>
      <c r="I1093" s="4">
        <v>20</v>
      </c>
      <c r="J1093" s="4">
        <v>20</v>
      </c>
      <c r="K1093" s="4">
        <v>570</v>
      </c>
      <c r="L1093" s="7">
        <v>11400</v>
      </c>
      <c r="M1093" s="7">
        <v>11400</v>
      </c>
      <c r="N1093" s="6">
        <v>1</v>
      </c>
      <c r="O1093" s="2"/>
      <c r="P1093" s="2"/>
      <c r="Q1093" s="2"/>
      <c r="R1093" s="192"/>
    </row>
    <row r="1094" spans="1:18" ht="26.4" hidden="1">
      <c r="A1094" s="28" t="str">
        <f t="shared" si="16"/>
        <v>2</v>
      </c>
      <c r="B1094" s="3" t="s">
        <v>1498</v>
      </c>
      <c r="C1094" s="3" t="s">
        <v>285</v>
      </c>
      <c r="D1094" s="3">
        <v>3</v>
      </c>
      <c r="E1094" s="3" t="s">
        <v>23</v>
      </c>
      <c r="F1094" s="3" t="s">
        <v>17</v>
      </c>
      <c r="G1094" s="3" t="s">
        <v>288</v>
      </c>
      <c r="H1094" s="3" t="s">
        <v>19</v>
      </c>
      <c r="I1094" s="4">
        <v>15</v>
      </c>
      <c r="J1094" s="4">
        <v>15</v>
      </c>
      <c r="K1094" s="4">
        <v>570</v>
      </c>
      <c r="L1094" s="7">
        <v>8550</v>
      </c>
      <c r="M1094" s="7">
        <v>8550</v>
      </c>
      <c r="N1094" s="6">
        <v>1</v>
      </c>
      <c r="O1094" s="2"/>
      <c r="P1094" s="2"/>
      <c r="Q1094" s="2"/>
      <c r="R1094" s="192"/>
    </row>
    <row r="1095" spans="1:18" ht="26.4" hidden="1">
      <c r="A1095" s="28" t="str">
        <f t="shared" si="16"/>
        <v>2</v>
      </c>
      <c r="B1095" s="3" t="s">
        <v>1499</v>
      </c>
      <c r="C1095" s="3" t="s">
        <v>285</v>
      </c>
      <c r="D1095" s="3">
        <v>3</v>
      </c>
      <c r="E1095" s="3" t="s">
        <v>23</v>
      </c>
      <c r="F1095" s="3" t="s">
        <v>17</v>
      </c>
      <c r="G1095" s="3" t="s">
        <v>615</v>
      </c>
      <c r="H1095" s="3" t="s">
        <v>19</v>
      </c>
      <c r="I1095" s="4">
        <v>11</v>
      </c>
      <c r="J1095" s="4">
        <v>11</v>
      </c>
      <c r="K1095" s="4">
        <v>570</v>
      </c>
      <c r="L1095" s="7">
        <v>6270</v>
      </c>
      <c r="M1095" s="7">
        <v>6270</v>
      </c>
      <c r="N1095" s="6">
        <v>1</v>
      </c>
      <c r="O1095" s="2"/>
      <c r="P1095" s="2"/>
      <c r="Q1095" s="2"/>
      <c r="R1095" s="192"/>
    </row>
    <row r="1096" spans="1:18" ht="26.4" hidden="1">
      <c r="A1096" s="28" t="str">
        <f t="shared" ref="A1096:A1159" si="17">MID(C1096,FIND("(",C1096)+1,FIND(")",C1096)-1-FIND("(",C1096))</f>
        <v>12</v>
      </c>
      <c r="B1096" s="3" t="s">
        <v>1500</v>
      </c>
      <c r="C1096" s="3" t="s">
        <v>279</v>
      </c>
      <c r="D1096" s="3">
        <v>3</v>
      </c>
      <c r="E1096" s="3" t="s">
        <v>23</v>
      </c>
      <c r="F1096" s="3" t="s">
        <v>17</v>
      </c>
      <c r="G1096" s="3" t="s">
        <v>280</v>
      </c>
      <c r="H1096" s="3" t="s">
        <v>19</v>
      </c>
      <c r="I1096" s="4">
        <v>17</v>
      </c>
      <c r="J1096" s="4">
        <v>17</v>
      </c>
      <c r="K1096" s="4">
        <v>570</v>
      </c>
      <c r="L1096" s="7">
        <v>9690</v>
      </c>
      <c r="M1096" s="7">
        <v>9690</v>
      </c>
      <c r="N1096" s="6">
        <v>1</v>
      </c>
      <c r="O1096" s="2"/>
      <c r="P1096" s="2"/>
      <c r="Q1096" s="2"/>
      <c r="R1096" s="192"/>
    </row>
    <row r="1097" spans="1:18" ht="26.4" hidden="1">
      <c r="A1097" s="28" t="str">
        <f t="shared" si="17"/>
        <v>12</v>
      </c>
      <c r="B1097" s="3" t="s">
        <v>1501</v>
      </c>
      <c r="C1097" s="3" t="s">
        <v>279</v>
      </c>
      <c r="D1097" s="3">
        <v>3</v>
      </c>
      <c r="E1097" s="3" t="s">
        <v>23</v>
      </c>
      <c r="F1097" s="3" t="s">
        <v>17</v>
      </c>
      <c r="G1097" s="3" t="s">
        <v>618</v>
      </c>
      <c r="H1097" s="3" t="s">
        <v>19</v>
      </c>
      <c r="I1097" s="4">
        <v>12</v>
      </c>
      <c r="J1097" s="4">
        <v>12</v>
      </c>
      <c r="K1097" s="4">
        <v>570</v>
      </c>
      <c r="L1097" s="7">
        <v>6840</v>
      </c>
      <c r="M1097" s="7">
        <v>6840</v>
      </c>
      <c r="N1097" s="6">
        <v>1</v>
      </c>
      <c r="O1097" s="2"/>
      <c r="P1097" s="2"/>
      <c r="Q1097" s="2"/>
      <c r="R1097" s="192"/>
    </row>
    <row r="1098" spans="1:18" ht="26.4" hidden="1">
      <c r="A1098" s="28" t="str">
        <f t="shared" si="17"/>
        <v>19</v>
      </c>
      <c r="B1098" s="3" t="s">
        <v>1502</v>
      </c>
      <c r="C1098" s="3" t="s">
        <v>282</v>
      </c>
      <c r="D1098" s="3">
        <v>3</v>
      </c>
      <c r="E1098" s="3" t="s">
        <v>23</v>
      </c>
      <c r="F1098" s="3" t="s">
        <v>17</v>
      </c>
      <c r="G1098" s="3" t="s">
        <v>283</v>
      </c>
      <c r="H1098" s="3" t="s">
        <v>19</v>
      </c>
      <c r="I1098" s="4">
        <v>22</v>
      </c>
      <c r="J1098" s="4">
        <v>22</v>
      </c>
      <c r="K1098" s="4">
        <v>570</v>
      </c>
      <c r="L1098" s="7">
        <v>12540</v>
      </c>
      <c r="M1098" s="7">
        <v>12540</v>
      </c>
      <c r="N1098" s="6">
        <v>1</v>
      </c>
      <c r="O1098" s="2"/>
      <c r="P1098" s="2"/>
      <c r="Q1098" s="2"/>
      <c r="R1098" s="192"/>
    </row>
    <row r="1099" spans="1:18" ht="26.4" hidden="1">
      <c r="A1099" s="28" t="str">
        <f t="shared" si="17"/>
        <v>19</v>
      </c>
      <c r="B1099" s="3" t="s">
        <v>1503</v>
      </c>
      <c r="C1099" s="3" t="s">
        <v>282</v>
      </c>
      <c r="D1099" s="3">
        <v>3</v>
      </c>
      <c r="E1099" s="3" t="s">
        <v>23</v>
      </c>
      <c r="F1099" s="3" t="s">
        <v>17</v>
      </c>
      <c r="G1099" s="3" t="s">
        <v>621</v>
      </c>
      <c r="H1099" s="3" t="s">
        <v>19</v>
      </c>
      <c r="I1099" s="4">
        <v>14</v>
      </c>
      <c r="J1099" s="4">
        <v>14</v>
      </c>
      <c r="K1099" s="4">
        <v>570</v>
      </c>
      <c r="L1099" s="7">
        <v>7980</v>
      </c>
      <c r="M1099" s="7">
        <v>7980</v>
      </c>
      <c r="N1099" s="6">
        <v>1</v>
      </c>
      <c r="O1099" s="2"/>
      <c r="P1099" s="2"/>
      <c r="Q1099" s="2"/>
      <c r="R1099" s="192"/>
    </row>
    <row r="1100" spans="1:18" ht="26.4" hidden="1">
      <c r="A1100" s="28" t="str">
        <f t="shared" si="17"/>
        <v>5</v>
      </c>
      <c r="B1100" s="3" t="s">
        <v>1504</v>
      </c>
      <c r="C1100" s="3" t="s">
        <v>264</v>
      </c>
      <c r="D1100" s="3">
        <v>3</v>
      </c>
      <c r="E1100" s="3" t="s">
        <v>23</v>
      </c>
      <c r="F1100" s="3" t="s">
        <v>17</v>
      </c>
      <c r="G1100" s="3" t="s">
        <v>265</v>
      </c>
      <c r="H1100" s="3" t="s">
        <v>19</v>
      </c>
      <c r="I1100" s="4">
        <v>12</v>
      </c>
      <c r="J1100" s="4">
        <v>12</v>
      </c>
      <c r="K1100" s="4">
        <v>570</v>
      </c>
      <c r="L1100" s="7">
        <v>6840</v>
      </c>
      <c r="M1100" s="7">
        <v>6840</v>
      </c>
      <c r="N1100" s="6">
        <v>1</v>
      </c>
      <c r="O1100" s="2"/>
      <c r="P1100" s="2"/>
      <c r="Q1100" s="2"/>
      <c r="R1100" s="192"/>
    </row>
    <row r="1101" spans="1:18" ht="26.4" hidden="1">
      <c r="A1101" s="28" t="str">
        <f t="shared" si="17"/>
        <v>5</v>
      </c>
      <c r="B1101" s="3" t="s">
        <v>1505</v>
      </c>
      <c r="C1101" s="3" t="s">
        <v>264</v>
      </c>
      <c r="D1101" s="3">
        <v>3</v>
      </c>
      <c r="E1101" s="3" t="s">
        <v>23</v>
      </c>
      <c r="F1101" s="3" t="s">
        <v>17</v>
      </c>
      <c r="G1101" s="3" t="s">
        <v>624</v>
      </c>
      <c r="H1101" s="3" t="s">
        <v>19</v>
      </c>
      <c r="I1101" s="4">
        <v>11</v>
      </c>
      <c r="J1101" s="4">
        <v>11</v>
      </c>
      <c r="K1101" s="4">
        <v>570</v>
      </c>
      <c r="L1101" s="7">
        <v>6270</v>
      </c>
      <c r="M1101" s="7">
        <v>6270</v>
      </c>
      <c r="N1101" s="6">
        <v>1</v>
      </c>
      <c r="O1101" s="2"/>
      <c r="P1101" s="2"/>
      <c r="Q1101" s="2"/>
      <c r="R1101" s="192"/>
    </row>
    <row r="1102" spans="1:18" ht="39.6" hidden="1">
      <c r="A1102" s="28" t="str">
        <f t="shared" si="17"/>
        <v>15</v>
      </c>
      <c r="B1102" s="3" t="s">
        <v>1506</v>
      </c>
      <c r="C1102" s="3" t="s">
        <v>256</v>
      </c>
      <c r="D1102" s="3">
        <v>3</v>
      </c>
      <c r="E1102" s="3" t="s">
        <v>23</v>
      </c>
      <c r="F1102" s="3" t="s">
        <v>17</v>
      </c>
      <c r="G1102" s="3" t="s">
        <v>257</v>
      </c>
      <c r="H1102" s="3" t="s">
        <v>19</v>
      </c>
      <c r="I1102" s="4">
        <v>17</v>
      </c>
      <c r="J1102" s="4">
        <v>17</v>
      </c>
      <c r="K1102" s="4">
        <v>570</v>
      </c>
      <c r="L1102" s="7">
        <v>9690</v>
      </c>
      <c r="M1102" s="7">
        <v>9690</v>
      </c>
      <c r="N1102" s="6">
        <v>1</v>
      </c>
      <c r="O1102" s="2"/>
      <c r="P1102" s="2"/>
      <c r="Q1102" s="2"/>
      <c r="R1102" s="192"/>
    </row>
    <row r="1103" spans="1:18" ht="39.6" hidden="1">
      <c r="A1103" s="28" t="str">
        <f t="shared" si="17"/>
        <v>14</v>
      </c>
      <c r="B1103" s="3" t="s">
        <v>1507</v>
      </c>
      <c r="C1103" s="3" t="s">
        <v>267</v>
      </c>
      <c r="D1103" s="3">
        <v>3</v>
      </c>
      <c r="E1103" s="3" t="s">
        <v>23</v>
      </c>
      <c r="F1103" s="3" t="s">
        <v>17</v>
      </c>
      <c r="G1103" s="3" t="s">
        <v>268</v>
      </c>
      <c r="H1103" s="3" t="s">
        <v>19</v>
      </c>
      <c r="I1103" s="4">
        <v>17</v>
      </c>
      <c r="J1103" s="4">
        <v>17</v>
      </c>
      <c r="K1103" s="4">
        <v>570</v>
      </c>
      <c r="L1103" s="7">
        <v>9690</v>
      </c>
      <c r="M1103" s="7">
        <v>9690</v>
      </c>
      <c r="N1103" s="6">
        <v>1</v>
      </c>
      <c r="O1103" s="2"/>
      <c r="P1103" s="2"/>
      <c r="Q1103" s="2"/>
      <c r="R1103" s="192"/>
    </row>
    <row r="1104" spans="1:18" ht="39.6" hidden="1">
      <c r="A1104" s="28" t="str">
        <f t="shared" si="17"/>
        <v>14</v>
      </c>
      <c r="B1104" s="3" t="s">
        <v>1508</v>
      </c>
      <c r="C1104" s="3" t="s">
        <v>267</v>
      </c>
      <c r="D1104" s="3">
        <v>3</v>
      </c>
      <c r="E1104" s="3" t="s">
        <v>23</v>
      </c>
      <c r="F1104" s="3" t="s">
        <v>17</v>
      </c>
      <c r="G1104" s="3" t="s">
        <v>270</v>
      </c>
      <c r="H1104" s="3" t="s">
        <v>19</v>
      </c>
      <c r="I1104" s="4">
        <v>17</v>
      </c>
      <c r="J1104" s="4">
        <v>17</v>
      </c>
      <c r="K1104" s="4">
        <v>570</v>
      </c>
      <c r="L1104" s="7">
        <v>9690</v>
      </c>
      <c r="M1104" s="7">
        <v>9690</v>
      </c>
      <c r="N1104" s="6">
        <v>1</v>
      </c>
      <c r="O1104" s="2"/>
      <c r="P1104" s="2"/>
      <c r="Q1104" s="2"/>
      <c r="R1104" s="192"/>
    </row>
    <row r="1105" spans="1:18" ht="39.6" hidden="1">
      <c r="A1105" s="28" t="str">
        <f t="shared" si="17"/>
        <v>14</v>
      </c>
      <c r="B1105" s="3" t="s">
        <v>1509</v>
      </c>
      <c r="C1105" s="3" t="s">
        <v>267</v>
      </c>
      <c r="D1105" s="3">
        <v>3</v>
      </c>
      <c r="E1105" s="3" t="s">
        <v>23</v>
      </c>
      <c r="F1105" s="3" t="s">
        <v>17</v>
      </c>
      <c r="G1105" s="3" t="s">
        <v>629</v>
      </c>
      <c r="H1105" s="3" t="s">
        <v>19</v>
      </c>
      <c r="I1105" s="4">
        <v>13</v>
      </c>
      <c r="J1105" s="4">
        <v>13</v>
      </c>
      <c r="K1105" s="4">
        <v>570</v>
      </c>
      <c r="L1105" s="7">
        <v>7410</v>
      </c>
      <c r="M1105" s="7">
        <v>7410</v>
      </c>
      <c r="N1105" s="6">
        <v>1</v>
      </c>
      <c r="O1105" s="2"/>
      <c r="P1105" s="2"/>
      <c r="Q1105" s="2"/>
      <c r="R1105" s="192"/>
    </row>
    <row r="1106" spans="1:18" ht="26.4" hidden="1">
      <c r="A1106" s="28" t="str">
        <f t="shared" si="17"/>
        <v>3</v>
      </c>
      <c r="B1106" s="3" t="s">
        <v>1510</v>
      </c>
      <c r="C1106" s="3" t="s">
        <v>245</v>
      </c>
      <c r="D1106" s="3">
        <v>3</v>
      </c>
      <c r="E1106" s="3" t="s">
        <v>23</v>
      </c>
      <c r="F1106" s="3" t="s">
        <v>17</v>
      </c>
      <c r="G1106" s="3" t="s">
        <v>246</v>
      </c>
      <c r="H1106" s="3" t="s">
        <v>19</v>
      </c>
      <c r="I1106" s="4">
        <v>21</v>
      </c>
      <c r="J1106" s="4">
        <v>21</v>
      </c>
      <c r="K1106" s="4">
        <v>570</v>
      </c>
      <c r="L1106" s="7">
        <v>11970</v>
      </c>
      <c r="M1106" s="7">
        <v>11970</v>
      </c>
      <c r="N1106" s="6">
        <v>1</v>
      </c>
      <c r="O1106" s="2"/>
      <c r="P1106" s="2"/>
      <c r="Q1106" s="2"/>
      <c r="R1106" s="192"/>
    </row>
    <row r="1107" spans="1:18" ht="26.4" hidden="1">
      <c r="A1107" s="28" t="str">
        <f t="shared" si="17"/>
        <v>9</v>
      </c>
      <c r="B1107" s="3" t="s">
        <v>1511</v>
      </c>
      <c r="C1107" s="3" t="s">
        <v>240</v>
      </c>
      <c r="D1107" s="3">
        <v>3</v>
      </c>
      <c r="E1107" s="3" t="s">
        <v>23</v>
      </c>
      <c r="F1107" s="3" t="s">
        <v>17</v>
      </c>
      <c r="G1107" s="3" t="s">
        <v>492</v>
      </c>
      <c r="H1107" s="3" t="s">
        <v>20</v>
      </c>
      <c r="I1107" s="4">
        <v>21</v>
      </c>
      <c r="J1107" s="4">
        <v>21</v>
      </c>
      <c r="K1107" s="4">
        <v>809.9</v>
      </c>
      <c r="L1107" s="7">
        <v>16989</v>
      </c>
      <c r="M1107" s="7">
        <v>17007.900000000001</v>
      </c>
      <c r="N1107" s="6">
        <v>1</v>
      </c>
      <c r="O1107" s="2"/>
      <c r="P1107" s="2"/>
      <c r="Q1107" s="2"/>
      <c r="R1107" s="192"/>
    </row>
    <row r="1108" spans="1:18" ht="26.4" hidden="1">
      <c r="A1108" s="28" t="str">
        <f t="shared" si="17"/>
        <v>9</v>
      </c>
      <c r="B1108" s="3" t="s">
        <v>1512</v>
      </c>
      <c r="C1108" s="3" t="s">
        <v>240</v>
      </c>
      <c r="D1108" s="3">
        <v>3</v>
      </c>
      <c r="E1108" s="3" t="s">
        <v>23</v>
      </c>
      <c r="F1108" s="3" t="s">
        <v>17</v>
      </c>
      <c r="G1108" s="3" t="s">
        <v>494</v>
      </c>
      <c r="H1108" s="3" t="s">
        <v>20</v>
      </c>
      <c r="I1108" s="4">
        <v>20</v>
      </c>
      <c r="J1108" s="4">
        <v>20</v>
      </c>
      <c r="K1108" s="4">
        <v>809.9</v>
      </c>
      <c r="L1108" s="7">
        <v>16180</v>
      </c>
      <c r="M1108" s="7">
        <v>16198</v>
      </c>
      <c r="N1108" s="6">
        <v>1</v>
      </c>
      <c r="O1108" s="2"/>
      <c r="P1108" s="2"/>
      <c r="Q1108" s="2"/>
      <c r="R1108" s="192"/>
    </row>
    <row r="1109" spans="1:18" ht="26.4" hidden="1">
      <c r="A1109" s="28" t="str">
        <f t="shared" si="17"/>
        <v>9</v>
      </c>
      <c r="B1109" s="3" t="s">
        <v>1513</v>
      </c>
      <c r="C1109" s="3" t="s">
        <v>240</v>
      </c>
      <c r="D1109" s="3">
        <v>3</v>
      </c>
      <c r="E1109" s="3" t="s">
        <v>23</v>
      </c>
      <c r="F1109" s="3" t="s">
        <v>17</v>
      </c>
      <c r="G1109" s="3" t="s">
        <v>496</v>
      </c>
      <c r="H1109" s="3" t="s">
        <v>20</v>
      </c>
      <c r="I1109" s="4">
        <v>19</v>
      </c>
      <c r="J1109" s="4">
        <v>19</v>
      </c>
      <c r="K1109" s="4">
        <v>809.9</v>
      </c>
      <c r="L1109" s="7">
        <v>15371</v>
      </c>
      <c r="M1109" s="7">
        <v>15388.1</v>
      </c>
      <c r="N1109" s="6">
        <v>1</v>
      </c>
      <c r="O1109" s="2"/>
      <c r="P1109" s="2"/>
      <c r="Q1109" s="2"/>
      <c r="R1109" s="192"/>
    </row>
    <row r="1110" spans="1:18" ht="26.4" hidden="1">
      <c r="A1110" s="28" t="str">
        <f t="shared" si="17"/>
        <v>20</v>
      </c>
      <c r="B1110" s="3" t="s">
        <v>1514</v>
      </c>
      <c r="C1110" s="3" t="s">
        <v>323</v>
      </c>
      <c r="D1110" s="3">
        <v>3</v>
      </c>
      <c r="E1110" s="3" t="s">
        <v>23</v>
      </c>
      <c r="F1110" s="3" t="s">
        <v>17</v>
      </c>
      <c r="G1110" s="3" t="s">
        <v>488</v>
      </c>
      <c r="H1110" s="3" t="s">
        <v>20</v>
      </c>
      <c r="I1110" s="4">
        <v>14</v>
      </c>
      <c r="J1110" s="4">
        <v>14</v>
      </c>
      <c r="K1110" s="4">
        <v>810</v>
      </c>
      <c r="L1110" s="7">
        <v>11340</v>
      </c>
      <c r="M1110" s="7">
        <v>11340</v>
      </c>
      <c r="N1110" s="6">
        <v>1</v>
      </c>
      <c r="O1110" s="2"/>
      <c r="P1110" s="2"/>
      <c r="Q1110" s="2"/>
      <c r="R1110" s="192"/>
    </row>
    <row r="1111" spans="1:18" ht="26.4" hidden="1">
      <c r="A1111" s="28" t="str">
        <f t="shared" si="17"/>
        <v>20</v>
      </c>
      <c r="B1111" s="3" t="s">
        <v>1515</v>
      </c>
      <c r="C1111" s="3" t="s">
        <v>323</v>
      </c>
      <c r="D1111" s="3">
        <v>3</v>
      </c>
      <c r="E1111" s="3" t="s">
        <v>23</v>
      </c>
      <c r="F1111" s="3" t="s">
        <v>17</v>
      </c>
      <c r="G1111" s="3" t="s">
        <v>490</v>
      </c>
      <c r="H1111" s="3" t="s">
        <v>20</v>
      </c>
      <c r="I1111" s="4">
        <v>14</v>
      </c>
      <c r="J1111" s="4">
        <v>14</v>
      </c>
      <c r="K1111" s="4">
        <v>810</v>
      </c>
      <c r="L1111" s="7">
        <v>11340</v>
      </c>
      <c r="M1111" s="7">
        <v>11340</v>
      </c>
      <c r="N1111" s="6">
        <v>1</v>
      </c>
      <c r="O1111" s="2"/>
      <c r="P1111" s="2"/>
      <c r="Q1111" s="2"/>
      <c r="R1111" s="192"/>
    </row>
    <row r="1112" spans="1:18" ht="39.6" hidden="1">
      <c r="A1112" s="28" t="str">
        <f t="shared" si="17"/>
        <v>17</v>
      </c>
      <c r="B1112" s="3" t="s">
        <v>1516</v>
      </c>
      <c r="C1112" s="3" t="s">
        <v>306</v>
      </c>
      <c r="D1112" s="3">
        <v>3</v>
      </c>
      <c r="E1112" s="3" t="s">
        <v>23</v>
      </c>
      <c r="F1112" s="3" t="s">
        <v>17</v>
      </c>
      <c r="G1112" s="3" t="s">
        <v>470</v>
      </c>
      <c r="H1112" s="3" t="s">
        <v>20</v>
      </c>
      <c r="I1112" s="4">
        <v>32</v>
      </c>
      <c r="J1112" s="4">
        <v>32</v>
      </c>
      <c r="K1112" s="4">
        <v>810</v>
      </c>
      <c r="L1112" s="7">
        <v>25920</v>
      </c>
      <c r="M1112" s="7">
        <v>25920</v>
      </c>
      <c r="N1112" s="6">
        <v>1</v>
      </c>
      <c r="O1112" s="2"/>
      <c r="P1112" s="2"/>
      <c r="Q1112" s="2"/>
      <c r="R1112" s="192"/>
    </row>
    <row r="1113" spans="1:18" ht="39.6" hidden="1">
      <c r="A1113" s="28" t="str">
        <f t="shared" si="17"/>
        <v>17</v>
      </c>
      <c r="B1113" s="3" t="s">
        <v>1517</v>
      </c>
      <c r="C1113" s="3" t="s">
        <v>306</v>
      </c>
      <c r="D1113" s="3">
        <v>3</v>
      </c>
      <c r="E1113" s="3" t="s">
        <v>23</v>
      </c>
      <c r="F1113" s="3" t="s">
        <v>17</v>
      </c>
      <c r="G1113" s="3" t="s">
        <v>472</v>
      </c>
      <c r="H1113" s="3" t="s">
        <v>20</v>
      </c>
      <c r="I1113" s="4">
        <v>12</v>
      </c>
      <c r="J1113" s="4">
        <v>12</v>
      </c>
      <c r="K1113" s="4">
        <v>810</v>
      </c>
      <c r="L1113" s="7">
        <v>9720</v>
      </c>
      <c r="M1113" s="7">
        <v>9720</v>
      </c>
      <c r="N1113" s="6">
        <v>1</v>
      </c>
      <c r="O1113" s="2"/>
      <c r="P1113" s="2"/>
      <c r="Q1113" s="2"/>
      <c r="R1113" s="192"/>
    </row>
    <row r="1114" spans="1:18" ht="39.6" hidden="1">
      <c r="A1114" s="28" t="str">
        <f t="shared" si="17"/>
        <v>17</v>
      </c>
      <c r="B1114" s="3" t="s">
        <v>1518</v>
      </c>
      <c r="C1114" s="3" t="s">
        <v>306</v>
      </c>
      <c r="D1114" s="3">
        <v>3</v>
      </c>
      <c r="E1114" s="3" t="s">
        <v>23</v>
      </c>
      <c r="F1114" s="3" t="s">
        <v>17</v>
      </c>
      <c r="G1114" s="3" t="s">
        <v>474</v>
      </c>
      <c r="H1114" s="3" t="s">
        <v>20</v>
      </c>
      <c r="I1114" s="4">
        <v>12</v>
      </c>
      <c r="J1114" s="4">
        <v>12</v>
      </c>
      <c r="K1114" s="4">
        <v>810</v>
      </c>
      <c r="L1114" s="7">
        <v>9720</v>
      </c>
      <c r="M1114" s="7">
        <v>9720</v>
      </c>
      <c r="N1114" s="6">
        <v>1</v>
      </c>
      <c r="O1114" s="2"/>
      <c r="P1114" s="2"/>
      <c r="Q1114" s="2"/>
      <c r="R1114" s="192"/>
    </row>
    <row r="1115" spans="1:18" ht="26.4" hidden="1">
      <c r="A1115" s="28" t="str">
        <f t="shared" si="17"/>
        <v>10</v>
      </c>
      <c r="B1115" s="3" t="s">
        <v>1519</v>
      </c>
      <c r="C1115" s="3" t="s">
        <v>298</v>
      </c>
      <c r="D1115" s="3">
        <v>3</v>
      </c>
      <c r="E1115" s="3" t="s">
        <v>23</v>
      </c>
      <c r="F1115" s="3" t="s">
        <v>17</v>
      </c>
      <c r="G1115" s="3" t="s">
        <v>554</v>
      </c>
      <c r="H1115" s="3" t="s">
        <v>20</v>
      </c>
      <c r="I1115" s="4">
        <v>19</v>
      </c>
      <c r="J1115" s="4">
        <v>19</v>
      </c>
      <c r="K1115" s="4">
        <v>810</v>
      </c>
      <c r="L1115" s="7">
        <v>15390</v>
      </c>
      <c r="M1115" s="7">
        <v>15390</v>
      </c>
      <c r="N1115" s="6">
        <v>1</v>
      </c>
      <c r="O1115" s="2"/>
      <c r="P1115" s="2"/>
      <c r="Q1115" s="2"/>
      <c r="R1115" s="192"/>
    </row>
    <row r="1116" spans="1:18" ht="26.4" hidden="1">
      <c r="A1116" s="28" t="str">
        <f t="shared" si="17"/>
        <v>10</v>
      </c>
      <c r="B1116" s="3" t="s">
        <v>1520</v>
      </c>
      <c r="C1116" s="3" t="s">
        <v>298</v>
      </c>
      <c r="D1116" s="3">
        <v>3</v>
      </c>
      <c r="E1116" s="3" t="s">
        <v>23</v>
      </c>
      <c r="F1116" s="3" t="s">
        <v>17</v>
      </c>
      <c r="G1116" s="3" t="s">
        <v>556</v>
      </c>
      <c r="H1116" s="3" t="s">
        <v>20</v>
      </c>
      <c r="I1116" s="4">
        <v>13</v>
      </c>
      <c r="J1116" s="4">
        <v>13</v>
      </c>
      <c r="K1116" s="4">
        <v>810</v>
      </c>
      <c r="L1116" s="7">
        <v>10530</v>
      </c>
      <c r="M1116" s="7">
        <v>10530</v>
      </c>
      <c r="N1116" s="6">
        <v>1</v>
      </c>
      <c r="O1116" s="2"/>
      <c r="P1116" s="2"/>
      <c r="Q1116" s="2"/>
      <c r="R1116" s="192"/>
    </row>
    <row r="1117" spans="1:18" ht="26.4" hidden="1">
      <c r="A1117" s="28" t="str">
        <f t="shared" si="17"/>
        <v>13</v>
      </c>
      <c r="B1117" s="3" t="s">
        <v>1521</v>
      </c>
      <c r="C1117" s="3" t="s">
        <v>248</v>
      </c>
      <c r="D1117" s="3">
        <v>3</v>
      </c>
      <c r="E1117" s="3" t="s">
        <v>23</v>
      </c>
      <c r="F1117" s="3" t="s">
        <v>17</v>
      </c>
      <c r="G1117" s="3" t="s">
        <v>506</v>
      </c>
      <c r="H1117" s="3" t="s">
        <v>20</v>
      </c>
      <c r="I1117" s="4">
        <v>18</v>
      </c>
      <c r="J1117" s="4">
        <v>18</v>
      </c>
      <c r="K1117" s="4">
        <v>810</v>
      </c>
      <c r="L1117" s="7">
        <v>14580</v>
      </c>
      <c r="M1117" s="7">
        <v>14580</v>
      </c>
      <c r="N1117" s="6">
        <v>1</v>
      </c>
      <c r="O1117" s="2"/>
      <c r="P1117" s="2"/>
      <c r="Q1117" s="2"/>
      <c r="R1117" s="192"/>
    </row>
    <row r="1118" spans="1:18" ht="26.4" hidden="1">
      <c r="A1118" s="28" t="str">
        <f t="shared" si="17"/>
        <v>13</v>
      </c>
      <c r="B1118" s="3" t="s">
        <v>1522</v>
      </c>
      <c r="C1118" s="3" t="s">
        <v>248</v>
      </c>
      <c r="D1118" s="3">
        <v>3</v>
      </c>
      <c r="E1118" s="3" t="s">
        <v>23</v>
      </c>
      <c r="F1118" s="3" t="s">
        <v>17</v>
      </c>
      <c r="G1118" s="3" t="s">
        <v>508</v>
      </c>
      <c r="H1118" s="3" t="s">
        <v>20</v>
      </c>
      <c r="I1118" s="4">
        <v>19</v>
      </c>
      <c r="J1118" s="4">
        <v>19</v>
      </c>
      <c r="K1118" s="4">
        <v>810</v>
      </c>
      <c r="L1118" s="7">
        <v>15390</v>
      </c>
      <c r="M1118" s="7">
        <v>15390</v>
      </c>
      <c r="N1118" s="6">
        <v>1</v>
      </c>
      <c r="O1118" s="2"/>
      <c r="P1118" s="2"/>
      <c r="Q1118" s="2"/>
      <c r="R1118" s="192"/>
    </row>
    <row r="1119" spans="1:18" ht="26.4" hidden="1">
      <c r="A1119" s="28" t="str">
        <f t="shared" si="17"/>
        <v>13</v>
      </c>
      <c r="B1119" s="3" t="s">
        <v>1523</v>
      </c>
      <c r="C1119" s="3" t="s">
        <v>248</v>
      </c>
      <c r="D1119" s="3">
        <v>3</v>
      </c>
      <c r="E1119" s="3" t="s">
        <v>23</v>
      </c>
      <c r="F1119" s="3" t="s">
        <v>17</v>
      </c>
      <c r="G1119" s="3" t="s">
        <v>510</v>
      </c>
      <c r="H1119" s="3" t="s">
        <v>20</v>
      </c>
      <c r="I1119" s="4">
        <v>13</v>
      </c>
      <c r="J1119" s="4">
        <v>13</v>
      </c>
      <c r="K1119" s="4">
        <v>810</v>
      </c>
      <c r="L1119" s="7">
        <v>10530</v>
      </c>
      <c r="M1119" s="7">
        <v>10530</v>
      </c>
      <c r="N1119" s="6">
        <v>1</v>
      </c>
      <c r="O1119" s="2"/>
      <c r="P1119" s="2"/>
      <c r="Q1119" s="2"/>
      <c r="R1119" s="192"/>
    </row>
    <row r="1120" spans="1:18" ht="26.4" hidden="1">
      <c r="A1120" s="28" t="str">
        <f t="shared" si="17"/>
        <v>16</v>
      </c>
      <c r="B1120" s="3" t="s">
        <v>1524</v>
      </c>
      <c r="C1120" s="3" t="s">
        <v>231</v>
      </c>
      <c r="D1120" s="3">
        <v>3</v>
      </c>
      <c r="E1120" s="3" t="s">
        <v>23</v>
      </c>
      <c r="F1120" s="3" t="s">
        <v>17</v>
      </c>
      <c r="G1120" s="3" t="s">
        <v>468</v>
      </c>
      <c r="H1120" s="3" t="s">
        <v>20</v>
      </c>
      <c r="I1120" s="4">
        <v>20</v>
      </c>
      <c r="J1120" s="4">
        <v>20</v>
      </c>
      <c r="K1120" s="4">
        <v>810</v>
      </c>
      <c r="L1120" s="7">
        <v>16200</v>
      </c>
      <c r="M1120" s="7">
        <v>16200</v>
      </c>
      <c r="N1120" s="6">
        <v>1</v>
      </c>
      <c r="O1120" s="2"/>
      <c r="P1120" s="2"/>
      <c r="Q1120" s="2"/>
      <c r="R1120" s="192"/>
    </row>
    <row r="1121" spans="1:18" ht="26.4" hidden="1">
      <c r="A1121" s="28" t="str">
        <f t="shared" si="17"/>
        <v>8</v>
      </c>
      <c r="B1121" s="3" t="s">
        <v>1525</v>
      </c>
      <c r="C1121" s="3" t="s">
        <v>261</v>
      </c>
      <c r="D1121" s="3">
        <v>3</v>
      </c>
      <c r="E1121" s="3" t="s">
        <v>23</v>
      </c>
      <c r="F1121" s="3" t="s">
        <v>17</v>
      </c>
      <c r="G1121" s="3" t="s">
        <v>498</v>
      </c>
      <c r="H1121" s="3" t="s">
        <v>20</v>
      </c>
      <c r="I1121" s="4">
        <v>17</v>
      </c>
      <c r="J1121" s="4">
        <v>17</v>
      </c>
      <c r="K1121" s="4">
        <v>810</v>
      </c>
      <c r="L1121" s="7">
        <v>13770</v>
      </c>
      <c r="M1121" s="7">
        <v>13770</v>
      </c>
      <c r="N1121" s="6">
        <v>1</v>
      </c>
      <c r="O1121" s="2"/>
      <c r="P1121" s="2"/>
      <c r="Q1121" s="2"/>
      <c r="R1121" s="192"/>
    </row>
    <row r="1122" spans="1:18" ht="26.4" hidden="1">
      <c r="A1122" s="28" t="str">
        <f t="shared" si="17"/>
        <v>8</v>
      </c>
      <c r="B1122" s="3" t="s">
        <v>1526</v>
      </c>
      <c r="C1122" s="3" t="s">
        <v>261</v>
      </c>
      <c r="D1122" s="3">
        <v>3</v>
      </c>
      <c r="E1122" s="3" t="s">
        <v>23</v>
      </c>
      <c r="F1122" s="3" t="s">
        <v>17</v>
      </c>
      <c r="G1122" s="3" t="s">
        <v>500</v>
      </c>
      <c r="H1122" s="3" t="s">
        <v>20</v>
      </c>
      <c r="I1122" s="4">
        <v>16</v>
      </c>
      <c r="J1122" s="4">
        <v>16</v>
      </c>
      <c r="K1122" s="4">
        <v>810</v>
      </c>
      <c r="L1122" s="7">
        <v>12960</v>
      </c>
      <c r="M1122" s="7">
        <v>12960</v>
      </c>
      <c r="N1122" s="6">
        <v>1</v>
      </c>
      <c r="O1122" s="2"/>
      <c r="P1122" s="2"/>
      <c r="Q1122" s="2"/>
      <c r="R1122" s="192"/>
    </row>
    <row r="1123" spans="1:18" ht="39.6" hidden="1">
      <c r="A1123" s="28" t="str">
        <f t="shared" si="17"/>
        <v>6</v>
      </c>
      <c r="B1123" s="3" t="s">
        <v>1527</v>
      </c>
      <c r="C1123" s="3" t="s">
        <v>301</v>
      </c>
      <c r="D1123" s="3">
        <v>3</v>
      </c>
      <c r="E1123" s="3" t="s">
        <v>23</v>
      </c>
      <c r="F1123" s="3" t="s">
        <v>17</v>
      </c>
      <c r="G1123" s="3" t="s">
        <v>520</v>
      </c>
      <c r="H1123" s="3" t="s">
        <v>20</v>
      </c>
      <c r="I1123" s="4">
        <v>16</v>
      </c>
      <c r="J1123" s="4">
        <v>16</v>
      </c>
      <c r="K1123" s="4">
        <v>810</v>
      </c>
      <c r="L1123" s="7">
        <v>12960</v>
      </c>
      <c r="M1123" s="7">
        <v>12960</v>
      </c>
      <c r="N1123" s="6">
        <v>1</v>
      </c>
      <c r="O1123" s="2"/>
      <c r="P1123" s="2"/>
      <c r="Q1123" s="2"/>
      <c r="R1123" s="192"/>
    </row>
    <row r="1124" spans="1:18" ht="39.6" hidden="1">
      <c r="A1124" s="28" t="str">
        <f t="shared" si="17"/>
        <v>6</v>
      </c>
      <c r="B1124" s="3" t="s">
        <v>1528</v>
      </c>
      <c r="C1124" s="3" t="s">
        <v>301</v>
      </c>
      <c r="D1124" s="3">
        <v>3</v>
      </c>
      <c r="E1124" s="3" t="s">
        <v>23</v>
      </c>
      <c r="F1124" s="3" t="s">
        <v>17</v>
      </c>
      <c r="G1124" s="3" t="s">
        <v>522</v>
      </c>
      <c r="H1124" s="3" t="s">
        <v>20</v>
      </c>
      <c r="I1124" s="4">
        <v>15</v>
      </c>
      <c r="J1124" s="4">
        <v>15</v>
      </c>
      <c r="K1124" s="4">
        <v>810</v>
      </c>
      <c r="L1124" s="7">
        <v>12150</v>
      </c>
      <c r="M1124" s="7">
        <v>12150</v>
      </c>
      <c r="N1124" s="6">
        <v>1</v>
      </c>
      <c r="O1124" s="2"/>
      <c r="P1124" s="2"/>
      <c r="Q1124" s="2"/>
      <c r="R1124" s="192"/>
    </row>
    <row r="1125" spans="1:18" ht="26.4" hidden="1">
      <c r="A1125" s="28" t="str">
        <f t="shared" si="17"/>
        <v>1</v>
      </c>
      <c r="B1125" s="3" t="s">
        <v>1529</v>
      </c>
      <c r="C1125" s="3" t="s">
        <v>272</v>
      </c>
      <c r="D1125" s="3">
        <v>3</v>
      </c>
      <c r="E1125" s="3" t="s">
        <v>23</v>
      </c>
      <c r="F1125" s="3" t="s">
        <v>17</v>
      </c>
      <c r="G1125" s="3" t="s">
        <v>512</v>
      </c>
      <c r="H1125" s="3" t="s">
        <v>20</v>
      </c>
      <c r="I1125" s="4">
        <v>32</v>
      </c>
      <c r="J1125" s="4">
        <v>32</v>
      </c>
      <c r="K1125" s="4">
        <v>810</v>
      </c>
      <c r="L1125" s="7">
        <v>25920</v>
      </c>
      <c r="M1125" s="7">
        <v>25920</v>
      </c>
      <c r="N1125" s="6">
        <v>1</v>
      </c>
      <c r="O1125" s="2"/>
      <c r="P1125" s="2"/>
      <c r="Q1125" s="2"/>
      <c r="R1125" s="192"/>
    </row>
    <row r="1126" spans="1:18" ht="26.4" hidden="1">
      <c r="A1126" s="28" t="str">
        <f t="shared" si="17"/>
        <v>1</v>
      </c>
      <c r="B1126" s="3" t="s">
        <v>1530</v>
      </c>
      <c r="C1126" s="3" t="s">
        <v>272</v>
      </c>
      <c r="D1126" s="3">
        <v>3</v>
      </c>
      <c r="E1126" s="3" t="s">
        <v>23</v>
      </c>
      <c r="F1126" s="3" t="s">
        <v>17</v>
      </c>
      <c r="G1126" s="3" t="s">
        <v>514</v>
      </c>
      <c r="H1126" s="3" t="s">
        <v>20</v>
      </c>
      <c r="I1126" s="4">
        <v>13</v>
      </c>
      <c r="J1126" s="4">
        <v>13</v>
      </c>
      <c r="K1126" s="4">
        <v>810</v>
      </c>
      <c r="L1126" s="7">
        <v>10530</v>
      </c>
      <c r="M1126" s="7">
        <v>10530</v>
      </c>
      <c r="N1126" s="6">
        <v>1</v>
      </c>
      <c r="O1126" s="2"/>
      <c r="P1126" s="2"/>
      <c r="Q1126" s="2"/>
      <c r="R1126" s="192"/>
    </row>
    <row r="1127" spans="1:18" ht="26.4" hidden="1">
      <c r="A1127" s="28" t="str">
        <f t="shared" si="17"/>
        <v>1</v>
      </c>
      <c r="B1127" s="3" t="s">
        <v>1531</v>
      </c>
      <c r="C1127" s="3" t="s">
        <v>272</v>
      </c>
      <c r="D1127" s="3">
        <v>3</v>
      </c>
      <c r="E1127" s="3" t="s">
        <v>23</v>
      </c>
      <c r="F1127" s="3" t="s">
        <v>17</v>
      </c>
      <c r="G1127" s="3" t="s">
        <v>516</v>
      </c>
      <c r="H1127" s="3" t="s">
        <v>20</v>
      </c>
      <c r="I1127" s="4">
        <v>12</v>
      </c>
      <c r="J1127" s="4">
        <v>12</v>
      </c>
      <c r="K1127" s="4">
        <v>810</v>
      </c>
      <c r="L1127" s="7">
        <v>9720</v>
      </c>
      <c r="M1127" s="7">
        <v>9720</v>
      </c>
      <c r="N1127" s="6">
        <v>1</v>
      </c>
      <c r="O1127" s="2"/>
      <c r="P1127" s="2"/>
      <c r="Q1127" s="2"/>
      <c r="R1127" s="192"/>
    </row>
    <row r="1128" spans="1:18" ht="26.4" hidden="1">
      <c r="A1128" s="28" t="str">
        <f t="shared" si="17"/>
        <v>4</v>
      </c>
      <c r="B1128" s="3" t="s">
        <v>1532</v>
      </c>
      <c r="C1128" s="3" t="s">
        <v>237</v>
      </c>
      <c r="D1128" s="3">
        <v>3</v>
      </c>
      <c r="E1128" s="3" t="s">
        <v>23</v>
      </c>
      <c r="F1128" s="3" t="s">
        <v>17</v>
      </c>
      <c r="G1128" s="3" t="s">
        <v>502</v>
      </c>
      <c r="H1128" s="3" t="s">
        <v>20</v>
      </c>
      <c r="I1128" s="4">
        <v>16</v>
      </c>
      <c r="J1128" s="4">
        <v>16</v>
      </c>
      <c r="K1128" s="4">
        <v>810</v>
      </c>
      <c r="L1128" s="7">
        <v>12960</v>
      </c>
      <c r="M1128" s="7">
        <v>12960</v>
      </c>
      <c r="N1128" s="6">
        <v>1</v>
      </c>
      <c r="O1128" s="2"/>
      <c r="P1128" s="2"/>
      <c r="Q1128" s="2"/>
      <c r="R1128" s="192"/>
    </row>
    <row r="1129" spans="1:18" ht="26.4" hidden="1">
      <c r="A1129" s="28" t="str">
        <f t="shared" si="17"/>
        <v>4</v>
      </c>
      <c r="B1129" s="3" t="s">
        <v>1533</v>
      </c>
      <c r="C1129" s="3" t="s">
        <v>237</v>
      </c>
      <c r="D1129" s="3">
        <v>3</v>
      </c>
      <c r="E1129" s="3" t="s">
        <v>23</v>
      </c>
      <c r="F1129" s="3" t="s">
        <v>17</v>
      </c>
      <c r="G1129" s="3" t="s">
        <v>504</v>
      </c>
      <c r="H1129" s="3" t="s">
        <v>20</v>
      </c>
      <c r="I1129" s="4">
        <v>13</v>
      </c>
      <c r="J1129" s="4">
        <v>13</v>
      </c>
      <c r="K1129" s="4">
        <v>810</v>
      </c>
      <c r="L1129" s="7">
        <v>10530</v>
      </c>
      <c r="M1129" s="7">
        <v>10530</v>
      </c>
      <c r="N1129" s="6">
        <v>1</v>
      </c>
      <c r="O1129" s="2"/>
      <c r="P1129" s="2"/>
      <c r="Q1129" s="2"/>
      <c r="R1129" s="192"/>
    </row>
    <row r="1130" spans="1:18" ht="26.4" hidden="1">
      <c r="A1130" s="28" t="str">
        <f t="shared" si="17"/>
        <v>21</v>
      </c>
      <c r="B1130" s="3" t="s">
        <v>1534</v>
      </c>
      <c r="C1130" s="3" t="s">
        <v>290</v>
      </c>
      <c r="D1130" s="3">
        <v>3</v>
      </c>
      <c r="E1130" s="3" t="s">
        <v>23</v>
      </c>
      <c r="F1130" s="3" t="s">
        <v>17</v>
      </c>
      <c r="G1130" s="3" t="s">
        <v>518</v>
      </c>
      <c r="H1130" s="3" t="s">
        <v>20</v>
      </c>
      <c r="I1130" s="4">
        <v>30</v>
      </c>
      <c r="J1130" s="4">
        <v>30</v>
      </c>
      <c r="K1130" s="4">
        <v>810</v>
      </c>
      <c r="L1130" s="7">
        <v>24300</v>
      </c>
      <c r="M1130" s="7">
        <v>24300</v>
      </c>
      <c r="N1130" s="6">
        <v>1</v>
      </c>
      <c r="O1130" s="2"/>
      <c r="P1130" s="2"/>
      <c r="Q1130" s="2"/>
      <c r="R1130" s="192"/>
    </row>
    <row r="1131" spans="1:18" ht="26.4" hidden="1">
      <c r="A1131" s="28" t="str">
        <f t="shared" si="17"/>
        <v>11</v>
      </c>
      <c r="B1131" s="3" t="s">
        <v>1535</v>
      </c>
      <c r="C1131" s="3" t="s">
        <v>228</v>
      </c>
      <c r="D1131" s="3">
        <v>3</v>
      </c>
      <c r="E1131" s="3" t="s">
        <v>23</v>
      </c>
      <c r="F1131" s="3" t="s">
        <v>17</v>
      </c>
      <c r="G1131" s="3" t="s">
        <v>530</v>
      </c>
      <c r="H1131" s="3" t="s">
        <v>20</v>
      </c>
      <c r="I1131" s="4">
        <v>18</v>
      </c>
      <c r="J1131" s="4">
        <v>18</v>
      </c>
      <c r="K1131" s="4">
        <v>810</v>
      </c>
      <c r="L1131" s="7">
        <v>14580</v>
      </c>
      <c r="M1131" s="7">
        <v>14580</v>
      </c>
      <c r="N1131" s="6">
        <v>1</v>
      </c>
      <c r="O1131" s="2"/>
      <c r="P1131" s="2"/>
      <c r="Q1131" s="2"/>
      <c r="R1131" s="192"/>
    </row>
    <row r="1132" spans="1:18" ht="26.4" hidden="1">
      <c r="A1132" s="28" t="str">
        <f t="shared" si="17"/>
        <v>11</v>
      </c>
      <c r="B1132" s="3" t="s">
        <v>1536</v>
      </c>
      <c r="C1132" s="3" t="s">
        <v>228</v>
      </c>
      <c r="D1132" s="3">
        <v>3</v>
      </c>
      <c r="E1132" s="3" t="s">
        <v>23</v>
      </c>
      <c r="F1132" s="3" t="s">
        <v>17</v>
      </c>
      <c r="G1132" s="3" t="s">
        <v>532</v>
      </c>
      <c r="H1132" s="3" t="s">
        <v>20</v>
      </c>
      <c r="I1132" s="4">
        <v>16</v>
      </c>
      <c r="J1132" s="4">
        <v>16</v>
      </c>
      <c r="K1132" s="4">
        <v>810</v>
      </c>
      <c r="L1132" s="7">
        <v>12960</v>
      </c>
      <c r="M1132" s="7">
        <v>12960</v>
      </c>
      <c r="N1132" s="6">
        <v>1</v>
      </c>
      <c r="O1132" s="2"/>
      <c r="P1132" s="2"/>
      <c r="Q1132" s="2"/>
      <c r="R1132" s="192"/>
    </row>
    <row r="1133" spans="1:18" ht="26.4" hidden="1">
      <c r="A1133" s="28" t="str">
        <f t="shared" si="17"/>
        <v>18</v>
      </c>
      <c r="B1133" s="3" t="s">
        <v>1537</v>
      </c>
      <c r="C1133" s="3" t="s">
        <v>234</v>
      </c>
      <c r="D1133" s="3">
        <v>3</v>
      </c>
      <c r="E1133" s="3" t="s">
        <v>23</v>
      </c>
      <c r="F1133" s="3" t="s">
        <v>17</v>
      </c>
      <c r="G1133" s="3" t="s">
        <v>476</v>
      </c>
      <c r="H1133" s="3" t="s">
        <v>20</v>
      </c>
      <c r="I1133" s="4">
        <v>18</v>
      </c>
      <c r="J1133" s="4">
        <v>18</v>
      </c>
      <c r="K1133" s="4">
        <v>804</v>
      </c>
      <c r="L1133" s="7">
        <v>14472</v>
      </c>
      <c r="M1133" s="7">
        <v>14472</v>
      </c>
      <c r="N1133" s="6">
        <v>1</v>
      </c>
      <c r="O1133" s="2"/>
      <c r="P1133" s="2"/>
      <c r="Q1133" s="2"/>
      <c r="R1133" s="192"/>
    </row>
    <row r="1134" spans="1:18" ht="39.6" hidden="1">
      <c r="A1134" s="28" t="str">
        <f t="shared" si="17"/>
        <v>23</v>
      </c>
      <c r="B1134" s="3" t="s">
        <v>1538</v>
      </c>
      <c r="C1134" s="3" t="s">
        <v>251</v>
      </c>
      <c r="D1134" s="3">
        <v>3</v>
      </c>
      <c r="E1134" s="3" t="s">
        <v>23</v>
      </c>
      <c r="F1134" s="3" t="s">
        <v>17</v>
      </c>
      <c r="G1134" s="3" t="s">
        <v>482</v>
      </c>
      <c r="H1134" s="3" t="s">
        <v>20</v>
      </c>
      <c r="I1134" s="4">
        <v>18</v>
      </c>
      <c r="J1134" s="4">
        <v>18</v>
      </c>
      <c r="K1134" s="4">
        <v>810</v>
      </c>
      <c r="L1134" s="7">
        <v>14580</v>
      </c>
      <c r="M1134" s="7">
        <v>14580</v>
      </c>
      <c r="N1134" s="6">
        <v>1</v>
      </c>
      <c r="O1134" s="2"/>
      <c r="P1134" s="2"/>
      <c r="Q1134" s="2"/>
      <c r="R1134" s="192"/>
    </row>
    <row r="1135" spans="1:18" ht="39.6" hidden="1">
      <c r="A1135" s="28" t="str">
        <f t="shared" si="17"/>
        <v>23</v>
      </c>
      <c r="B1135" s="3" t="s">
        <v>1539</v>
      </c>
      <c r="C1135" s="3" t="s">
        <v>251</v>
      </c>
      <c r="D1135" s="3">
        <v>3</v>
      </c>
      <c r="E1135" s="3" t="s">
        <v>23</v>
      </c>
      <c r="F1135" s="3" t="s">
        <v>17</v>
      </c>
      <c r="G1135" s="3" t="s">
        <v>484</v>
      </c>
      <c r="H1135" s="3" t="s">
        <v>20</v>
      </c>
      <c r="I1135" s="4">
        <v>19</v>
      </c>
      <c r="J1135" s="4">
        <v>19</v>
      </c>
      <c r="K1135" s="4">
        <v>810</v>
      </c>
      <c r="L1135" s="7">
        <v>15390</v>
      </c>
      <c r="M1135" s="7">
        <v>15390</v>
      </c>
      <c r="N1135" s="6">
        <v>1</v>
      </c>
      <c r="O1135" s="2"/>
      <c r="P1135" s="2"/>
      <c r="Q1135" s="2"/>
      <c r="R1135" s="192"/>
    </row>
    <row r="1136" spans="1:18" ht="39.6" hidden="1">
      <c r="A1136" s="28" t="str">
        <f t="shared" si="17"/>
        <v>23</v>
      </c>
      <c r="B1136" s="3" t="s">
        <v>1540</v>
      </c>
      <c r="C1136" s="3" t="s">
        <v>251</v>
      </c>
      <c r="D1136" s="3">
        <v>3</v>
      </c>
      <c r="E1136" s="3" t="s">
        <v>23</v>
      </c>
      <c r="F1136" s="3" t="s">
        <v>17</v>
      </c>
      <c r="G1136" s="3" t="s">
        <v>486</v>
      </c>
      <c r="H1136" s="3" t="s">
        <v>20</v>
      </c>
      <c r="I1136" s="4">
        <v>19</v>
      </c>
      <c r="J1136" s="4">
        <v>19</v>
      </c>
      <c r="K1136" s="4">
        <v>810</v>
      </c>
      <c r="L1136" s="7">
        <v>15390</v>
      </c>
      <c r="M1136" s="7">
        <v>15390</v>
      </c>
      <c r="N1136" s="6">
        <v>1</v>
      </c>
      <c r="O1136" s="2"/>
      <c r="P1136" s="2"/>
      <c r="Q1136" s="2"/>
      <c r="R1136" s="192"/>
    </row>
    <row r="1137" spans="1:18" ht="26.4" hidden="1">
      <c r="A1137" s="28" t="str">
        <f t="shared" si="17"/>
        <v>22</v>
      </c>
      <c r="B1137" s="3" t="s">
        <v>1541</v>
      </c>
      <c r="C1137" s="3" t="s">
        <v>259</v>
      </c>
      <c r="D1137" s="3">
        <v>3</v>
      </c>
      <c r="E1137" s="3" t="s">
        <v>23</v>
      </c>
      <c r="F1137" s="3" t="s">
        <v>17</v>
      </c>
      <c r="G1137" s="3">
        <v>21</v>
      </c>
      <c r="H1137" s="3" t="s">
        <v>20</v>
      </c>
      <c r="I1137" s="4">
        <v>22</v>
      </c>
      <c r="J1137" s="4">
        <v>22</v>
      </c>
      <c r="K1137" s="4">
        <v>810</v>
      </c>
      <c r="L1137" s="7">
        <v>17820</v>
      </c>
      <c r="M1137" s="7">
        <v>17820</v>
      </c>
      <c r="N1137" s="6">
        <v>1</v>
      </c>
      <c r="O1137" s="2"/>
      <c r="P1137" s="2"/>
      <c r="Q1137" s="2"/>
      <c r="R1137" s="192"/>
    </row>
    <row r="1138" spans="1:18" ht="26.4" hidden="1">
      <c r="A1138" s="28" t="str">
        <f t="shared" si="17"/>
        <v>22</v>
      </c>
      <c r="B1138" s="3" t="s">
        <v>1542</v>
      </c>
      <c r="C1138" s="3" t="s">
        <v>259</v>
      </c>
      <c r="D1138" s="3">
        <v>3</v>
      </c>
      <c r="E1138" s="3" t="s">
        <v>23</v>
      </c>
      <c r="F1138" s="3" t="s">
        <v>17</v>
      </c>
      <c r="G1138" s="3">
        <v>22</v>
      </c>
      <c r="H1138" s="3" t="s">
        <v>20</v>
      </c>
      <c r="I1138" s="4">
        <v>13</v>
      </c>
      <c r="J1138" s="4">
        <v>13</v>
      </c>
      <c r="K1138" s="4">
        <v>810</v>
      </c>
      <c r="L1138" s="7">
        <v>10530</v>
      </c>
      <c r="M1138" s="7">
        <v>10530</v>
      </c>
      <c r="N1138" s="6">
        <v>1</v>
      </c>
      <c r="O1138" s="2"/>
      <c r="P1138" s="2"/>
      <c r="Q1138" s="2"/>
      <c r="R1138" s="192"/>
    </row>
    <row r="1139" spans="1:18" ht="26.4" hidden="1">
      <c r="A1139" s="28" t="str">
        <f t="shared" si="17"/>
        <v>7</v>
      </c>
      <c r="B1139" s="3" t="s">
        <v>1543</v>
      </c>
      <c r="C1139" s="3" t="s">
        <v>293</v>
      </c>
      <c r="D1139" s="3">
        <v>3</v>
      </c>
      <c r="E1139" s="3" t="s">
        <v>23</v>
      </c>
      <c r="F1139" s="3" t="s">
        <v>17</v>
      </c>
      <c r="G1139" s="3" t="s">
        <v>544</v>
      </c>
      <c r="H1139" s="3" t="s">
        <v>20</v>
      </c>
      <c r="I1139" s="4">
        <v>21</v>
      </c>
      <c r="J1139" s="4">
        <v>21</v>
      </c>
      <c r="K1139" s="4">
        <v>808</v>
      </c>
      <c r="L1139" s="7">
        <v>16968</v>
      </c>
      <c r="M1139" s="7">
        <v>16968</v>
      </c>
      <c r="N1139" s="6">
        <v>1</v>
      </c>
      <c r="O1139" s="2"/>
      <c r="P1139" s="2"/>
      <c r="Q1139" s="2"/>
      <c r="R1139" s="192"/>
    </row>
    <row r="1140" spans="1:18" ht="26.4" hidden="1">
      <c r="A1140" s="28" t="str">
        <f t="shared" si="17"/>
        <v>7</v>
      </c>
      <c r="B1140" s="3" t="s">
        <v>1544</v>
      </c>
      <c r="C1140" s="3" t="s">
        <v>293</v>
      </c>
      <c r="D1140" s="3">
        <v>3</v>
      </c>
      <c r="E1140" s="3" t="s">
        <v>23</v>
      </c>
      <c r="F1140" s="3" t="s">
        <v>17</v>
      </c>
      <c r="G1140" s="3" t="s">
        <v>546</v>
      </c>
      <c r="H1140" s="3" t="s">
        <v>20</v>
      </c>
      <c r="I1140" s="4">
        <v>16</v>
      </c>
      <c r="J1140" s="4">
        <v>16</v>
      </c>
      <c r="K1140" s="4">
        <v>808</v>
      </c>
      <c r="L1140" s="7">
        <v>12928</v>
      </c>
      <c r="M1140" s="7">
        <v>12928</v>
      </c>
      <c r="N1140" s="6">
        <v>1</v>
      </c>
      <c r="O1140" s="2"/>
      <c r="P1140" s="2"/>
      <c r="Q1140" s="2"/>
      <c r="R1140" s="192"/>
    </row>
    <row r="1141" spans="1:18" ht="26.4" hidden="1">
      <c r="A1141" s="28" t="str">
        <f t="shared" si="17"/>
        <v>7</v>
      </c>
      <c r="B1141" s="3" t="s">
        <v>1545</v>
      </c>
      <c r="C1141" s="3" t="s">
        <v>293</v>
      </c>
      <c r="D1141" s="3">
        <v>3</v>
      </c>
      <c r="E1141" s="3" t="s">
        <v>23</v>
      </c>
      <c r="F1141" s="3" t="s">
        <v>17</v>
      </c>
      <c r="G1141" s="3" t="s">
        <v>548</v>
      </c>
      <c r="H1141" s="3" t="s">
        <v>20</v>
      </c>
      <c r="I1141" s="4">
        <v>15</v>
      </c>
      <c r="J1141" s="4">
        <v>15</v>
      </c>
      <c r="K1141" s="4">
        <v>808</v>
      </c>
      <c r="L1141" s="7">
        <v>12120</v>
      </c>
      <c r="M1141" s="7">
        <v>12120</v>
      </c>
      <c r="N1141" s="6">
        <v>1</v>
      </c>
      <c r="O1141" s="2"/>
      <c r="P1141" s="2"/>
      <c r="Q1141" s="2"/>
      <c r="R1141" s="192"/>
    </row>
    <row r="1142" spans="1:18" ht="26.4" hidden="1">
      <c r="A1142" s="28" t="str">
        <f t="shared" si="17"/>
        <v>2</v>
      </c>
      <c r="B1142" s="3" t="s">
        <v>1546</v>
      </c>
      <c r="C1142" s="3" t="s">
        <v>285</v>
      </c>
      <c r="D1142" s="3">
        <v>3</v>
      </c>
      <c r="E1142" s="3" t="s">
        <v>23</v>
      </c>
      <c r="F1142" s="3" t="s">
        <v>17</v>
      </c>
      <c r="G1142" s="3" t="s">
        <v>550</v>
      </c>
      <c r="H1142" s="3" t="s">
        <v>20</v>
      </c>
      <c r="I1142" s="4">
        <v>19</v>
      </c>
      <c r="J1142" s="4">
        <v>19</v>
      </c>
      <c r="K1142" s="4">
        <v>810</v>
      </c>
      <c r="L1142" s="7">
        <v>15390</v>
      </c>
      <c r="M1142" s="7">
        <v>15390</v>
      </c>
      <c r="N1142" s="6">
        <v>1</v>
      </c>
      <c r="O1142" s="2"/>
      <c r="P1142" s="2"/>
      <c r="Q1142" s="2"/>
      <c r="R1142" s="192"/>
    </row>
    <row r="1143" spans="1:18" ht="26.4" hidden="1">
      <c r="A1143" s="28" t="str">
        <f t="shared" si="17"/>
        <v>2</v>
      </c>
      <c r="B1143" s="3" t="s">
        <v>1547</v>
      </c>
      <c r="C1143" s="3" t="s">
        <v>285</v>
      </c>
      <c r="D1143" s="3">
        <v>3</v>
      </c>
      <c r="E1143" s="3" t="s">
        <v>23</v>
      </c>
      <c r="F1143" s="3" t="s">
        <v>17</v>
      </c>
      <c r="G1143" s="3" t="s">
        <v>552</v>
      </c>
      <c r="H1143" s="3" t="s">
        <v>20</v>
      </c>
      <c r="I1143" s="4">
        <v>12</v>
      </c>
      <c r="J1143" s="4">
        <v>12</v>
      </c>
      <c r="K1143" s="4">
        <v>810</v>
      </c>
      <c r="L1143" s="7">
        <v>9720</v>
      </c>
      <c r="M1143" s="7">
        <v>9720</v>
      </c>
      <c r="N1143" s="6">
        <v>1</v>
      </c>
      <c r="O1143" s="2"/>
      <c r="P1143" s="2"/>
      <c r="Q1143" s="2"/>
      <c r="R1143" s="192"/>
    </row>
    <row r="1144" spans="1:18" ht="26.4" hidden="1">
      <c r="A1144" s="28" t="str">
        <f t="shared" si="17"/>
        <v>12</v>
      </c>
      <c r="B1144" s="3" t="s">
        <v>1548</v>
      </c>
      <c r="C1144" s="3" t="s">
        <v>279</v>
      </c>
      <c r="D1144" s="3">
        <v>3</v>
      </c>
      <c r="E1144" s="3" t="s">
        <v>23</v>
      </c>
      <c r="F1144" s="3" t="s">
        <v>17</v>
      </c>
      <c r="G1144" s="3" t="s">
        <v>536</v>
      </c>
      <c r="H1144" s="3" t="s">
        <v>20</v>
      </c>
      <c r="I1144" s="4">
        <v>15</v>
      </c>
      <c r="J1144" s="4">
        <v>15</v>
      </c>
      <c r="K1144" s="4">
        <v>810</v>
      </c>
      <c r="L1144" s="7">
        <v>12150</v>
      </c>
      <c r="M1144" s="7">
        <v>12150</v>
      </c>
      <c r="N1144" s="6">
        <v>1</v>
      </c>
      <c r="O1144" s="2"/>
      <c r="P1144" s="2"/>
      <c r="Q1144" s="2"/>
      <c r="R1144" s="192"/>
    </row>
    <row r="1145" spans="1:18" ht="26.4" hidden="1">
      <c r="A1145" s="28" t="str">
        <f t="shared" si="17"/>
        <v>12</v>
      </c>
      <c r="B1145" s="3" t="s">
        <v>1549</v>
      </c>
      <c r="C1145" s="3" t="s">
        <v>279</v>
      </c>
      <c r="D1145" s="3">
        <v>3</v>
      </c>
      <c r="E1145" s="3" t="s">
        <v>23</v>
      </c>
      <c r="F1145" s="3" t="s">
        <v>17</v>
      </c>
      <c r="G1145" s="3" t="s">
        <v>538</v>
      </c>
      <c r="H1145" s="3" t="s">
        <v>20</v>
      </c>
      <c r="I1145" s="4">
        <v>13</v>
      </c>
      <c r="J1145" s="4">
        <v>13</v>
      </c>
      <c r="K1145" s="4">
        <v>810</v>
      </c>
      <c r="L1145" s="7">
        <v>10530</v>
      </c>
      <c r="M1145" s="7">
        <v>10530</v>
      </c>
      <c r="N1145" s="6">
        <v>1</v>
      </c>
      <c r="O1145" s="2"/>
      <c r="P1145" s="2"/>
      <c r="Q1145" s="2"/>
      <c r="R1145" s="192"/>
    </row>
    <row r="1146" spans="1:18" ht="26.4" hidden="1">
      <c r="A1146" s="28" t="str">
        <f t="shared" si="17"/>
        <v>12</v>
      </c>
      <c r="B1146" s="3" t="s">
        <v>1550</v>
      </c>
      <c r="C1146" s="3" t="s">
        <v>279</v>
      </c>
      <c r="D1146" s="3">
        <v>3</v>
      </c>
      <c r="E1146" s="3" t="s">
        <v>23</v>
      </c>
      <c r="F1146" s="3" t="s">
        <v>17</v>
      </c>
      <c r="G1146" s="3" t="s">
        <v>1290</v>
      </c>
      <c r="H1146" s="3" t="s">
        <v>20</v>
      </c>
      <c r="I1146" s="4">
        <v>13</v>
      </c>
      <c r="J1146" s="4">
        <v>13</v>
      </c>
      <c r="K1146" s="4">
        <v>810</v>
      </c>
      <c r="L1146" s="7">
        <v>10530</v>
      </c>
      <c r="M1146" s="7">
        <v>10530</v>
      </c>
      <c r="N1146" s="6">
        <v>1</v>
      </c>
      <c r="O1146" s="2"/>
      <c r="P1146" s="2"/>
      <c r="Q1146" s="2"/>
      <c r="R1146" s="192"/>
    </row>
    <row r="1147" spans="1:18" ht="26.4" hidden="1">
      <c r="A1147" s="28" t="str">
        <f t="shared" si="17"/>
        <v>19</v>
      </c>
      <c r="B1147" s="3" t="s">
        <v>1551</v>
      </c>
      <c r="C1147" s="3" t="s">
        <v>282</v>
      </c>
      <c r="D1147" s="3">
        <v>3</v>
      </c>
      <c r="E1147" s="3" t="s">
        <v>23</v>
      </c>
      <c r="F1147" s="3" t="s">
        <v>17</v>
      </c>
      <c r="G1147" s="3" t="s">
        <v>558</v>
      </c>
      <c r="H1147" s="3" t="s">
        <v>20</v>
      </c>
      <c r="I1147" s="4">
        <v>24</v>
      </c>
      <c r="J1147" s="4">
        <v>24</v>
      </c>
      <c r="K1147" s="4">
        <v>810</v>
      </c>
      <c r="L1147" s="7">
        <v>19440</v>
      </c>
      <c r="M1147" s="7">
        <v>19440</v>
      </c>
      <c r="N1147" s="6">
        <v>1</v>
      </c>
      <c r="O1147" s="2"/>
      <c r="P1147" s="2"/>
      <c r="Q1147" s="2"/>
      <c r="R1147" s="192"/>
    </row>
    <row r="1148" spans="1:18" ht="26.4" hidden="1">
      <c r="A1148" s="28" t="str">
        <f t="shared" si="17"/>
        <v>19</v>
      </c>
      <c r="B1148" s="3" t="s">
        <v>1552</v>
      </c>
      <c r="C1148" s="3" t="s">
        <v>282</v>
      </c>
      <c r="D1148" s="3">
        <v>3</v>
      </c>
      <c r="E1148" s="3" t="s">
        <v>23</v>
      </c>
      <c r="F1148" s="3" t="s">
        <v>17</v>
      </c>
      <c r="G1148" s="3" t="s">
        <v>560</v>
      </c>
      <c r="H1148" s="3" t="s">
        <v>20</v>
      </c>
      <c r="I1148" s="4">
        <v>14</v>
      </c>
      <c r="J1148" s="4">
        <v>14</v>
      </c>
      <c r="K1148" s="4">
        <v>810</v>
      </c>
      <c r="L1148" s="7">
        <v>11340</v>
      </c>
      <c r="M1148" s="7">
        <v>11340</v>
      </c>
      <c r="N1148" s="6">
        <v>1</v>
      </c>
      <c r="O1148" s="2"/>
      <c r="P1148" s="2"/>
      <c r="Q1148" s="2"/>
      <c r="R1148" s="192"/>
    </row>
    <row r="1149" spans="1:18" ht="26.4" hidden="1">
      <c r="A1149" s="28" t="str">
        <f t="shared" si="17"/>
        <v>5</v>
      </c>
      <c r="B1149" s="3" t="s">
        <v>1553</v>
      </c>
      <c r="C1149" s="3" t="s">
        <v>264</v>
      </c>
      <c r="D1149" s="3">
        <v>3</v>
      </c>
      <c r="E1149" s="3" t="s">
        <v>23</v>
      </c>
      <c r="F1149" s="3" t="s">
        <v>17</v>
      </c>
      <c r="G1149" s="3" t="s">
        <v>540</v>
      </c>
      <c r="H1149" s="3" t="s">
        <v>20</v>
      </c>
      <c r="I1149" s="4">
        <v>16</v>
      </c>
      <c r="J1149" s="4">
        <v>16</v>
      </c>
      <c r="K1149" s="4">
        <v>810</v>
      </c>
      <c r="L1149" s="7">
        <v>12960</v>
      </c>
      <c r="M1149" s="7">
        <v>12960</v>
      </c>
      <c r="N1149" s="6">
        <v>1</v>
      </c>
      <c r="O1149" s="2"/>
      <c r="P1149" s="2"/>
      <c r="Q1149" s="2"/>
      <c r="R1149" s="192"/>
    </row>
    <row r="1150" spans="1:18" ht="26.4" hidden="1">
      <c r="A1150" s="28" t="str">
        <f t="shared" si="17"/>
        <v>5</v>
      </c>
      <c r="B1150" s="3" t="s">
        <v>1554</v>
      </c>
      <c r="C1150" s="3" t="s">
        <v>264</v>
      </c>
      <c r="D1150" s="3">
        <v>3</v>
      </c>
      <c r="E1150" s="3" t="s">
        <v>23</v>
      </c>
      <c r="F1150" s="3" t="s">
        <v>17</v>
      </c>
      <c r="G1150" s="3" t="s">
        <v>542</v>
      </c>
      <c r="H1150" s="3" t="s">
        <v>20</v>
      </c>
      <c r="I1150" s="4">
        <v>16</v>
      </c>
      <c r="J1150" s="4">
        <v>16</v>
      </c>
      <c r="K1150" s="4">
        <v>810</v>
      </c>
      <c r="L1150" s="7">
        <v>12960</v>
      </c>
      <c r="M1150" s="7">
        <v>12960</v>
      </c>
      <c r="N1150" s="6">
        <v>1</v>
      </c>
      <c r="O1150" s="2"/>
      <c r="P1150" s="2"/>
      <c r="Q1150" s="2"/>
      <c r="R1150" s="192"/>
    </row>
    <row r="1151" spans="1:18" ht="39.6" hidden="1">
      <c r="A1151" s="28" t="str">
        <f t="shared" si="17"/>
        <v>15</v>
      </c>
      <c r="B1151" s="3" t="s">
        <v>1555</v>
      </c>
      <c r="C1151" s="3" t="s">
        <v>256</v>
      </c>
      <c r="D1151" s="3">
        <v>3</v>
      </c>
      <c r="E1151" s="3" t="s">
        <v>23</v>
      </c>
      <c r="F1151" s="3" t="s">
        <v>17</v>
      </c>
      <c r="G1151" s="3" t="s">
        <v>478</v>
      </c>
      <c r="H1151" s="3" t="s">
        <v>20</v>
      </c>
      <c r="I1151" s="4">
        <v>10</v>
      </c>
      <c r="J1151" s="4">
        <v>10</v>
      </c>
      <c r="K1151" s="4">
        <v>810</v>
      </c>
      <c r="L1151" s="7">
        <v>8100</v>
      </c>
      <c r="M1151" s="7">
        <v>8100</v>
      </c>
      <c r="N1151" s="6">
        <v>1</v>
      </c>
      <c r="O1151" s="2"/>
      <c r="P1151" s="2"/>
      <c r="Q1151" s="2"/>
      <c r="R1151" s="192"/>
    </row>
    <row r="1152" spans="1:18" ht="39.6" hidden="1">
      <c r="A1152" s="28" t="str">
        <f t="shared" si="17"/>
        <v>15</v>
      </c>
      <c r="B1152" s="3" t="s">
        <v>1556</v>
      </c>
      <c r="C1152" s="3" t="s">
        <v>256</v>
      </c>
      <c r="D1152" s="3">
        <v>3</v>
      </c>
      <c r="E1152" s="3" t="s">
        <v>23</v>
      </c>
      <c r="F1152" s="3" t="s">
        <v>17</v>
      </c>
      <c r="G1152" s="3" t="s">
        <v>480</v>
      </c>
      <c r="H1152" s="3" t="s">
        <v>20</v>
      </c>
      <c r="I1152" s="4">
        <v>11</v>
      </c>
      <c r="J1152" s="4">
        <v>7</v>
      </c>
      <c r="K1152" s="4">
        <v>810</v>
      </c>
      <c r="L1152" s="7">
        <v>8910</v>
      </c>
      <c r="M1152" s="7">
        <v>5670</v>
      </c>
      <c r="N1152" s="6">
        <v>0.63639999999999997</v>
      </c>
      <c r="O1152" s="2"/>
      <c r="P1152" s="2"/>
      <c r="Q1152" s="2"/>
      <c r="R1152" s="192"/>
    </row>
    <row r="1153" spans="1:18" ht="39.6" hidden="1">
      <c r="A1153" s="28" t="str">
        <f t="shared" si="17"/>
        <v>14</v>
      </c>
      <c r="B1153" s="3" t="s">
        <v>1557</v>
      </c>
      <c r="C1153" s="3" t="s">
        <v>267</v>
      </c>
      <c r="D1153" s="3">
        <v>3</v>
      </c>
      <c r="E1153" s="3" t="s">
        <v>23</v>
      </c>
      <c r="F1153" s="3" t="s">
        <v>17</v>
      </c>
      <c r="G1153" s="3" t="s">
        <v>524</v>
      </c>
      <c r="H1153" s="3" t="s">
        <v>20</v>
      </c>
      <c r="I1153" s="4">
        <v>16</v>
      </c>
      <c r="J1153" s="4">
        <v>16</v>
      </c>
      <c r="K1153" s="4">
        <v>810</v>
      </c>
      <c r="L1153" s="7">
        <v>12960</v>
      </c>
      <c r="M1153" s="7">
        <v>12960</v>
      </c>
      <c r="N1153" s="6">
        <v>1</v>
      </c>
      <c r="O1153" s="2"/>
      <c r="P1153" s="2"/>
      <c r="Q1153" s="2"/>
      <c r="R1153" s="192"/>
    </row>
    <row r="1154" spans="1:18" ht="39.6" hidden="1">
      <c r="A1154" s="28" t="str">
        <f t="shared" si="17"/>
        <v>14</v>
      </c>
      <c r="B1154" s="3" t="s">
        <v>1558</v>
      </c>
      <c r="C1154" s="3" t="s">
        <v>267</v>
      </c>
      <c r="D1154" s="3">
        <v>3</v>
      </c>
      <c r="E1154" s="3" t="s">
        <v>23</v>
      </c>
      <c r="F1154" s="3" t="s">
        <v>17</v>
      </c>
      <c r="G1154" s="3" t="s">
        <v>526</v>
      </c>
      <c r="H1154" s="3" t="s">
        <v>20</v>
      </c>
      <c r="I1154" s="4">
        <v>15</v>
      </c>
      <c r="J1154" s="4">
        <v>15</v>
      </c>
      <c r="K1154" s="4">
        <v>810</v>
      </c>
      <c r="L1154" s="7">
        <v>12150</v>
      </c>
      <c r="M1154" s="7">
        <v>12150</v>
      </c>
      <c r="N1154" s="6">
        <v>1</v>
      </c>
      <c r="O1154" s="2"/>
      <c r="P1154" s="2"/>
      <c r="Q1154" s="2"/>
      <c r="R1154" s="192"/>
    </row>
    <row r="1155" spans="1:18" ht="39.6" hidden="1">
      <c r="A1155" s="28" t="str">
        <f t="shared" si="17"/>
        <v>14</v>
      </c>
      <c r="B1155" s="3" t="s">
        <v>1559</v>
      </c>
      <c r="C1155" s="3" t="s">
        <v>267</v>
      </c>
      <c r="D1155" s="3">
        <v>3</v>
      </c>
      <c r="E1155" s="3" t="s">
        <v>23</v>
      </c>
      <c r="F1155" s="3" t="s">
        <v>17</v>
      </c>
      <c r="G1155" s="3" t="s">
        <v>528</v>
      </c>
      <c r="H1155" s="3" t="s">
        <v>20</v>
      </c>
      <c r="I1155" s="4">
        <v>15</v>
      </c>
      <c r="J1155" s="4">
        <v>15</v>
      </c>
      <c r="K1155" s="4">
        <v>810</v>
      </c>
      <c r="L1155" s="7">
        <v>12150</v>
      </c>
      <c r="M1155" s="7">
        <v>12150</v>
      </c>
      <c r="N1155" s="6">
        <v>1</v>
      </c>
      <c r="O1155" s="2"/>
      <c r="P1155" s="2"/>
      <c r="Q1155" s="2"/>
      <c r="R1155" s="192"/>
    </row>
    <row r="1156" spans="1:18" ht="26.4" hidden="1">
      <c r="A1156" s="28" t="str">
        <f t="shared" si="17"/>
        <v>3</v>
      </c>
      <c r="B1156" s="3" t="s">
        <v>1560</v>
      </c>
      <c r="C1156" s="3" t="s">
        <v>245</v>
      </c>
      <c r="D1156" s="3">
        <v>3</v>
      </c>
      <c r="E1156" s="3" t="s">
        <v>23</v>
      </c>
      <c r="F1156" s="3" t="s">
        <v>17</v>
      </c>
      <c r="G1156" s="3" t="s">
        <v>562</v>
      </c>
      <c r="H1156" s="3" t="s">
        <v>20</v>
      </c>
      <c r="I1156" s="4">
        <v>20</v>
      </c>
      <c r="J1156" s="4">
        <v>20</v>
      </c>
      <c r="K1156" s="4">
        <v>810</v>
      </c>
      <c r="L1156" s="7">
        <v>16200</v>
      </c>
      <c r="M1156" s="7">
        <v>16200</v>
      </c>
      <c r="N1156" s="6">
        <v>1</v>
      </c>
      <c r="O1156" s="2"/>
      <c r="P1156" s="2"/>
      <c r="Q1156" s="2"/>
      <c r="R1156" s="192"/>
    </row>
    <row r="1157" spans="1:18" ht="26.4" hidden="1">
      <c r="A1157" s="28" t="str">
        <f t="shared" si="17"/>
        <v>3</v>
      </c>
      <c r="B1157" s="3" t="s">
        <v>1561</v>
      </c>
      <c r="C1157" s="3" t="s">
        <v>245</v>
      </c>
      <c r="D1157" s="3">
        <v>3</v>
      </c>
      <c r="E1157" s="3" t="s">
        <v>23</v>
      </c>
      <c r="F1157" s="3" t="s">
        <v>17</v>
      </c>
      <c r="G1157" s="3" t="s">
        <v>564</v>
      </c>
      <c r="H1157" s="3" t="s">
        <v>20</v>
      </c>
      <c r="I1157" s="4">
        <v>26</v>
      </c>
      <c r="J1157" s="4">
        <v>26</v>
      </c>
      <c r="K1157" s="4">
        <v>810</v>
      </c>
      <c r="L1157" s="7">
        <v>21060</v>
      </c>
      <c r="M1157" s="7">
        <v>21060</v>
      </c>
      <c r="N1157" s="6">
        <v>1</v>
      </c>
      <c r="O1157" s="2"/>
      <c r="P1157" s="2"/>
      <c r="Q1157" s="2"/>
      <c r="R1157" s="192"/>
    </row>
    <row r="1158" spans="1:18" ht="26.4" hidden="1">
      <c r="A1158" s="28" t="str">
        <f t="shared" si="17"/>
        <v>3</v>
      </c>
      <c r="B1158" s="3" t="s">
        <v>1562</v>
      </c>
      <c r="C1158" s="3" t="s">
        <v>245</v>
      </c>
      <c r="D1158" s="3">
        <v>3</v>
      </c>
      <c r="E1158" s="3" t="s">
        <v>23</v>
      </c>
      <c r="F1158" s="3" t="s">
        <v>17</v>
      </c>
      <c r="G1158" s="3" t="s">
        <v>566</v>
      </c>
      <c r="H1158" s="3" t="s">
        <v>20</v>
      </c>
      <c r="I1158" s="4">
        <v>17</v>
      </c>
      <c r="J1158" s="4">
        <v>17</v>
      </c>
      <c r="K1158" s="4">
        <v>810</v>
      </c>
      <c r="L1158" s="7">
        <v>13770</v>
      </c>
      <c r="M1158" s="7">
        <v>13770</v>
      </c>
      <c r="N1158" s="6">
        <v>1</v>
      </c>
      <c r="O1158" s="2"/>
      <c r="P1158" s="2"/>
      <c r="Q1158" s="2"/>
      <c r="R1158" s="192"/>
    </row>
    <row r="1159" spans="1:18" ht="26.4" hidden="1">
      <c r="A1159" s="28" t="str">
        <f t="shared" si="17"/>
        <v>9</v>
      </c>
      <c r="B1159" s="3" t="s">
        <v>1563</v>
      </c>
      <c r="C1159" s="3" t="s">
        <v>240</v>
      </c>
      <c r="D1159" s="3">
        <v>3</v>
      </c>
      <c r="E1159" s="3" t="s">
        <v>23</v>
      </c>
      <c r="F1159" s="3" t="s">
        <v>17</v>
      </c>
      <c r="G1159" s="3" t="s">
        <v>328</v>
      </c>
      <c r="H1159" s="3" t="s">
        <v>21</v>
      </c>
      <c r="I1159" s="4">
        <v>12</v>
      </c>
      <c r="J1159" s="4">
        <v>12</v>
      </c>
      <c r="K1159" s="4">
        <v>949.9</v>
      </c>
      <c r="L1159" s="7">
        <v>11388</v>
      </c>
      <c r="M1159" s="7">
        <v>11398.8</v>
      </c>
      <c r="N1159" s="6">
        <v>1</v>
      </c>
      <c r="O1159" s="2"/>
      <c r="P1159" s="2"/>
      <c r="Q1159" s="2"/>
      <c r="R1159" s="192"/>
    </row>
    <row r="1160" spans="1:18" ht="26.4" hidden="1">
      <c r="A1160" s="28" t="str">
        <f t="shared" ref="A1160:A1223" si="18">MID(C1160,FIND("(",C1160)+1,FIND(")",C1160)-1-FIND("(",C1160))</f>
        <v>20</v>
      </c>
      <c r="B1160" s="3" t="s">
        <v>1564</v>
      </c>
      <c r="C1160" s="3" t="s">
        <v>323</v>
      </c>
      <c r="D1160" s="3">
        <v>3</v>
      </c>
      <c r="E1160" s="3" t="s">
        <v>23</v>
      </c>
      <c r="F1160" s="3" t="s">
        <v>17</v>
      </c>
      <c r="G1160" s="3" t="s">
        <v>324</v>
      </c>
      <c r="H1160" s="3" t="s">
        <v>21</v>
      </c>
      <c r="I1160" s="4">
        <v>20</v>
      </c>
      <c r="J1160" s="4">
        <v>20</v>
      </c>
      <c r="K1160" s="4">
        <v>950</v>
      </c>
      <c r="L1160" s="7">
        <v>19000</v>
      </c>
      <c r="M1160" s="7">
        <v>19000</v>
      </c>
      <c r="N1160" s="6">
        <v>1</v>
      </c>
      <c r="O1160" s="2"/>
      <c r="P1160" s="2"/>
      <c r="Q1160" s="2"/>
      <c r="R1160" s="192"/>
    </row>
    <row r="1161" spans="1:18" ht="26.4" hidden="1">
      <c r="A1161" s="28" t="str">
        <f t="shared" si="18"/>
        <v>20</v>
      </c>
      <c r="B1161" s="3" t="s">
        <v>1565</v>
      </c>
      <c r="C1161" s="3" t="s">
        <v>323</v>
      </c>
      <c r="D1161" s="3">
        <v>3</v>
      </c>
      <c r="E1161" s="3" t="s">
        <v>23</v>
      </c>
      <c r="F1161" s="3" t="s">
        <v>17</v>
      </c>
      <c r="G1161" s="3" t="s">
        <v>326</v>
      </c>
      <c r="H1161" s="3" t="s">
        <v>21</v>
      </c>
      <c r="I1161" s="4">
        <v>9</v>
      </c>
      <c r="J1161" s="4">
        <v>9</v>
      </c>
      <c r="K1161" s="4">
        <v>950</v>
      </c>
      <c r="L1161" s="7">
        <v>8550</v>
      </c>
      <c r="M1161" s="7">
        <v>8550</v>
      </c>
      <c r="N1161" s="6">
        <v>1</v>
      </c>
      <c r="O1161" s="2"/>
      <c r="P1161" s="2"/>
      <c r="Q1161" s="2"/>
      <c r="R1161" s="192"/>
    </row>
    <row r="1162" spans="1:18" ht="39.6" hidden="1">
      <c r="A1162" s="28" t="str">
        <f t="shared" si="18"/>
        <v>17</v>
      </c>
      <c r="B1162" s="3" t="s">
        <v>1566</v>
      </c>
      <c r="C1162" s="3" t="s">
        <v>306</v>
      </c>
      <c r="D1162" s="3">
        <v>3</v>
      </c>
      <c r="E1162" s="3" t="s">
        <v>23</v>
      </c>
      <c r="F1162" s="3" t="s">
        <v>17</v>
      </c>
      <c r="G1162" s="3" t="s">
        <v>313</v>
      </c>
      <c r="H1162" s="3" t="s">
        <v>21</v>
      </c>
      <c r="I1162" s="4">
        <v>16</v>
      </c>
      <c r="J1162" s="4">
        <v>16</v>
      </c>
      <c r="K1162" s="4">
        <v>950</v>
      </c>
      <c r="L1162" s="7">
        <v>15200</v>
      </c>
      <c r="M1162" s="7">
        <v>15200</v>
      </c>
      <c r="N1162" s="6">
        <v>1</v>
      </c>
      <c r="O1162" s="2"/>
      <c r="P1162" s="2"/>
      <c r="Q1162" s="2"/>
      <c r="R1162" s="192"/>
    </row>
    <row r="1163" spans="1:18" ht="26.4" hidden="1">
      <c r="A1163" s="28" t="str">
        <f t="shared" si="18"/>
        <v>10</v>
      </c>
      <c r="B1163" s="3" t="s">
        <v>1567</v>
      </c>
      <c r="C1163" s="3" t="s">
        <v>298</v>
      </c>
      <c r="D1163" s="3">
        <v>3</v>
      </c>
      <c r="E1163" s="3" t="s">
        <v>23</v>
      </c>
      <c r="F1163" s="3" t="s">
        <v>17</v>
      </c>
      <c r="G1163" s="3" t="s">
        <v>370</v>
      </c>
      <c r="H1163" s="3" t="s">
        <v>21</v>
      </c>
      <c r="I1163" s="4">
        <v>11</v>
      </c>
      <c r="J1163" s="4">
        <v>11</v>
      </c>
      <c r="K1163" s="4">
        <v>950</v>
      </c>
      <c r="L1163" s="7">
        <v>10450</v>
      </c>
      <c r="M1163" s="7">
        <v>10450</v>
      </c>
      <c r="N1163" s="6">
        <v>1</v>
      </c>
      <c r="O1163" s="2"/>
      <c r="P1163" s="2"/>
      <c r="Q1163" s="2"/>
      <c r="R1163" s="192"/>
    </row>
    <row r="1164" spans="1:18" ht="26.4" hidden="1">
      <c r="A1164" s="28" t="str">
        <f t="shared" si="18"/>
        <v>10</v>
      </c>
      <c r="B1164" s="3" t="s">
        <v>1568</v>
      </c>
      <c r="C1164" s="3" t="s">
        <v>298</v>
      </c>
      <c r="D1164" s="3">
        <v>3</v>
      </c>
      <c r="E1164" s="3" t="s">
        <v>23</v>
      </c>
      <c r="F1164" s="3" t="s">
        <v>17</v>
      </c>
      <c r="G1164" s="3" t="s">
        <v>454</v>
      </c>
      <c r="H1164" s="3" t="s">
        <v>21</v>
      </c>
      <c r="I1164" s="4">
        <v>16</v>
      </c>
      <c r="J1164" s="4">
        <v>16</v>
      </c>
      <c r="K1164" s="4">
        <v>950</v>
      </c>
      <c r="L1164" s="7">
        <v>15200</v>
      </c>
      <c r="M1164" s="7">
        <v>15200</v>
      </c>
      <c r="N1164" s="6">
        <v>1</v>
      </c>
      <c r="O1164" s="2"/>
      <c r="P1164" s="2"/>
      <c r="Q1164" s="2"/>
      <c r="R1164" s="192"/>
    </row>
    <row r="1165" spans="1:18" ht="26.4" hidden="1">
      <c r="A1165" s="28" t="str">
        <f t="shared" si="18"/>
        <v>13</v>
      </c>
      <c r="B1165" s="3" t="s">
        <v>1569</v>
      </c>
      <c r="C1165" s="3" t="s">
        <v>248</v>
      </c>
      <c r="D1165" s="3">
        <v>3</v>
      </c>
      <c r="E1165" s="3" t="s">
        <v>23</v>
      </c>
      <c r="F1165" s="3" t="s">
        <v>17</v>
      </c>
      <c r="G1165" s="3" t="s">
        <v>338</v>
      </c>
      <c r="H1165" s="3" t="s">
        <v>21</v>
      </c>
      <c r="I1165" s="4">
        <v>13</v>
      </c>
      <c r="J1165" s="4">
        <v>13</v>
      </c>
      <c r="K1165" s="4">
        <v>950</v>
      </c>
      <c r="L1165" s="7">
        <v>12350</v>
      </c>
      <c r="M1165" s="7">
        <v>12350</v>
      </c>
      <c r="N1165" s="6">
        <v>1</v>
      </c>
      <c r="O1165" s="2"/>
      <c r="P1165" s="2"/>
      <c r="Q1165" s="2"/>
      <c r="R1165" s="192"/>
    </row>
    <row r="1166" spans="1:18" ht="26.4" hidden="1">
      <c r="A1166" s="28" t="str">
        <f t="shared" si="18"/>
        <v>13</v>
      </c>
      <c r="B1166" s="3" t="s">
        <v>1570</v>
      </c>
      <c r="C1166" s="3" t="s">
        <v>248</v>
      </c>
      <c r="D1166" s="3">
        <v>3</v>
      </c>
      <c r="E1166" s="3" t="s">
        <v>23</v>
      </c>
      <c r="F1166" s="3" t="s">
        <v>17</v>
      </c>
      <c r="G1166" s="3" t="s">
        <v>449</v>
      </c>
      <c r="H1166" s="3" t="s">
        <v>21</v>
      </c>
      <c r="I1166" s="4">
        <v>16</v>
      </c>
      <c r="J1166" s="4">
        <v>16</v>
      </c>
      <c r="K1166" s="4">
        <v>950</v>
      </c>
      <c r="L1166" s="7">
        <v>15200</v>
      </c>
      <c r="M1166" s="7">
        <v>15200</v>
      </c>
      <c r="N1166" s="6">
        <v>1</v>
      </c>
      <c r="O1166" s="2"/>
      <c r="P1166" s="2"/>
      <c r="Q1166" s="2"/>
      <c r="R1166" s="192"/>
    </row>
    <row r="1167" spans="1:18" ht="26.4" hidden="1">
      <c r="A1167" s="28" t="str">
        <f t="shared" si="18"/>
        <v>16</v>
      </c>
      <c r="B1167" s="3" t="s">
        <v>1571</v>
      </c>
      <c r="C1167" s="3" t="s">
        <v>231</v>
      </c>
      <c r="D1167" s="3">
        <v>3</v>
      </c>
      <c r="E1167" s="3" t="s">
        <v>23</v>
      </c>
      <c r="F1167" s="3" t="s">
        <v>17</v>
      </c>
      <c r="G1167" s="3" t="s">
        <v>309</v>
      </c>
      <c r="H1167" s="3" t="s">
        <v>21</v>
      </c>
      <c r="I1167" s="4">
        <v>11</v>
      </c>
      <c r="J1167" s="4">
        <v>11</v>
      </c>
      <c r="K1167" s="4">
        <v>950</v>
      </c>
      <c r="L1167" s="7">
        <v>10450</v>
      </c>
      <c r="M1167" s="7">
        <v>10450</v>
      </c>
      <c r="N1167" s="6">
        <v>1</v>
      </c>
      <c r="O1167" s="2"/>
      <c r="P1167" s="2"/>
      <c r="Q1167" s="2"/>
      <c r="R1167" s="192"/>
    </row>
    <row r="1168" spans="1:18" ht="26.4" hidden="1">
      <c r="A1168" s="28" t="str">
        <f t="shared" si="18"/>
        <v>16</v>
      </c>
      <c r="B1168" s="3" t="s">
        <v>1572</v>
      </c>
      <c r="C1168" s="3" t="s">
        <v>231</v>
      </c>
      <c r="D1168" s="3">
        <v>3</v>
      </c>
      <c r="E1168" s="3" t="s">
        <v>23</v>
      </c>
      <c r="F1168" s="3" t="s">
        <v>17</v>
      </c>
      <c r="G1168" s="3" t="s">
        <v>311</v>
      </c>
      <c r="H1168" s="3" t="s">
        <v>21</v>
      </c>
      <c r="I1168" s="4">
        <v>24</v>
      </c>
      <c r="J1168" s="4">
        <v>24</v>
      </c>
      <c r="K1168" s="4">
        <v>950</v>
      </c>
      <c r="L1168" s="7">
        <v>22800</v>
      </c>
      <c r="M1168" s="7">
        <v>22800</v>
      </c>
      <c r="N1168" s="6">
        <v>1</v>
      </c>
      <c r="O1168" s="2"/>
      <c r="P1168" s="2"/>
      <c r="Q1168" s="2"/>
      <c r="R1168" s="192"/>
    </row>
    <row r="1169" spans="1:18" ht="26.4" hidden="1">
      <c r="A1169" s="28" t="str">
        <f t="shared" si="18"/>
        <v>8</v>
      </c>
      <c r="B1169" s="3" t="s">
        <v>1573</v>
      </c>
      <c r="C1169" s="3" t="s">
        <v>261</v>
      </c>
      <c r="D1169" s="3">
        <v>3</v>
      </c>
      <c r="E1169" s="3" t="s">
        <v>23</v>
      </c>
      <c r="F1169" s="3" t="s">
        <v>17</v>
      </c>
      <c r="G1169" s="3" t="s">
        <v>330</v>
      </c>
      <c r="H1169" s="3" t="s">
        <v>21</v>
      </c>
      <c r="I1169" s="4">
        <v>11</v>
      </c>
      <c r="J1169" s="4">
        <v>11</v>
      </c>
      <c r="K1169" s="4">
        <v>950</v>
      </c>
      <c r="L1169" s="7">
        <v>10450</v>
      </c>
      <c r="M1169" s="7">
        <v>10450</v>
      </c>
      <c r="N1169" s="6">
        <v>1</v>
      </c>
      <c r="O1169" s="2"/>
      <c r="P1169" s="2"/>
      <c r="Q1169" s="2"/>
      <c r="R1169" s="192"/>
    </row>
    <row r="1170" spans="1:18" ht="26.4" hidden="1">
      <c r="A1170" s="28" t="str">
        <f t="shared" si="18"/>
        <v>8</v>
      </c>
      <c r="B1170" s="3" t="s">
        <v>1574</v>
      </c>
      <c r="C1170" s="3" t="s">
        <v>261</v>
      </c>
      <c r="D1170" s="3">
        <v>3</v>
      </c>
      <c r="E1170" s="3" t="s">
        <v>23</v>
      </c>
      <c r="F1170" s="3" t="s">
        <v>17</v>
      </c>
      <c r="G1170" s="3" t="s">
        <v>332</v>
      </c>
      <c r="H1170" s="3" t="s">
        <v>21</v>
      </c>
      <c r="I1170" s="4">
        <v>21</v>
      </c>
      <c r="J1170" s="4">
        <v>21</v>
      </c>
      <c r="K1170" s="4">
        <v>950</v>
      </c>
      <c r="L1170" s="7">
        <v>19950</v>
      </c>
      <c r="M1170" s="7">
        <v>19950</v>
      </c>
      <c r="N1170" s="6">
        <v>1</v>
      </c>
      <c r="O1170" s="2"/>
      <c r="P1170" s="2"/>
      <c r="Q1170" s="2"/>
      <c r="R1170" s="192"/>
    </row>
    <row r="1171" spans="1:18" ht="39.6" hidden="1">
      <c r="A1171" s="28" t="str">
        <f t="shared" si="18"/>
        <v>6</v>
      </c>
      <c r="B1171" s="3" t="s">
        <v>1575</v>
      </c>
      <c r="C1171" s="3" t="s">
        <v>301</v>
      </c>
      <c r="D1171" s="3">
        <v>3</v>
      </c>
      <c r="E1171" s="3" t="s">
        <v>23</v>
      </c>
      <c r="F1171" s="3" t="s">
        <v>17</v>
      </c>
      <c r="G1171" s="3" t="s">
        <v>345</v>
      </c>
      <c r="H1171" s="3" t="s">
        <v>21</v>
      </c>
      <c r="I1171" s="4">
        <v>18</v>
      </c>
      <c r="J1171" s="4">
        <v>18</v>
      </c>
      <c r="K1171" s="4">
        <v>950</v>
      </c>
      <c r="L1171" s="7">
        <v>17100</v>
      </c>
      <c r="M1171" s="7">
        <v>17100</v>
      </c>
      <c r="N1171" s="6">
        <v>1</v>
      </c>
      <c r="O1171" s="2"/>
      <c r="P1171" s="2"/>
      <c r="Q1171" s="2"/>
      <c r="R1171" s="192"/>
    </row>
    <row r="1172" spans="1:18" ht="39.6" hidden="1">
      <c r="A1172" s="28" t="str">
        <f t="shared" si="18"/>
        <v>6</v>
      </c>
      <c r="B1172" s="3" t="s">
        <v>1576</v>
      </c>
      <c r="C1172" s="3" t="s">
        <v>301</v>
      </c>
      <c r="D1172" s="3">
        <v>3</v>
      </c>
      <c r="E1172" s="3" t="s">
        <v>23</v>
      </c>
      <c r="F1172" s="3" t="s">
        <v>17</v>
      </c>
      <c r="G1172" s="3" t="s">
        <v>347</v>
      </c>
      <c r="H1172" s="3" t="s">
        <v>21</v>
      </c>
      <c r="I1172" s="4">
        <v>11</v>
      </c>
      <c r="J1172" s="4">
        <v>11</v>
      </c>
      <c r="K1172" s="4">
        <v>950</v>
      </c>
      <c r="L1172" s="7">
        <v>10450</v>
      </c>
      <c r="M1172" s="7">
        <v>10450</v>
      </c>
      <c r="N1172" s="6">
        <v>1</v>
      </c>
      <c r="O1172" s="2"/>
      <c r="P1172" s="2"/>
      <c r="Q1172" s="2"/>
      <c r="R1172" s="192"/>
    </row>
    <row r="1173" spans="1:18" ht="26.4" hidden="1">
      <c r="A1173" s="28" t="str">
        <f t="shared" si="18"/>
        <v>1</v>
      </c>
      <c r="B1173" s="3" t="s">
        <v>1577</v>
      </c>
      <c r="C1173" s="3" t="s">
        <v>272</v>
      </c>
      <c r="D1173" s="3">
        <v>3</v>
      </c>
      <c r="E1173" s="3" t="s">
        <v>23</v>
      </c>
      <c r="F1173" s="3" t="s">
        <v>17</v>
      </c>
      <c r="G1173" s="3" t="s">
        <v>340</v>
      </c>
      <c r="H1173" s="3" t="s">
        <v>21</v>
      </c>
      <c r="I1173" s="4">
        <v>12</v>
      </c>
      <c r="J1173" s="4">
        <v>12</v>
      </c>
      <c r="K1173" s="4">
        <v>950</v>
      </c>
      <c r="L1173" s="7">
        <v>11400</v>
      </c>
      <c r="M1173" s="7">
        <v>11400</v>
      </c>
      <c r="N1173" s="6">
        <v>1</v>
      </c>
      <c r="O1173" s="2"/>
      <c r="P1173" s="2"/>
      <c r="Q1173" s="2"/>
      <c r="R1173" s="192"/>
    </row>
    <row r="1174" spans="1:18" ht="26.4" hidden="1">
      <c r="A1174" s="28" t="str">
        <f t="shared" si="18"/>
        <v>4</v>
      </c>
      <c r="B1174" s="3" t="s">
        <v>1578</v>
      </c>
      <c r="C1174" s="3" t="s">
        <v>237</v>
      </c>
      <c r="D1174" s="3">
        <v>3</v>
      </c>
      <c r="E1174" s="3" t="s">
        <v>23</v>
      </c>
      <c r="F1174" s="3" t="s">
        <v>17</v>
      </c>
      <c r="G1174" s="3" t="s">
        <v>334</v>
      </c>
      <c r="H1174" s="3" t="s">
        <v>21</v>
      </c>
      <c r="I1174" s="4">
        <v>20</v>
      </c>
      <c r="J1174" s="4">
        <v>20</v>
      </c>
      <c r="K1174" s="4">
        <v>950</v>
      </c>
      <c r="L1174" s="7">
        <v>19000</v>
      </c>
      <c r="M1174" s="7">
        <v>19000</v>
      </c>
      <c r="N1174" s="6">
        <v>1</v>
      </c>
      <c r="O1174" s="2"/>
      <c r="P1174" s="2"/>
      <c r="Q1174" s="2"/>
      <c r="R1174" s="192"/>
    </row>
    <row r="1175" spans="1:18" ht="26.4" hidden="1">
      <c r="A1175" s="28" t="str">
        <f t="shared" si="18"/>
        <v>4</v>
      </c>
      <c r="B1175" s="3" t="s">
        <v>1579</v>
      </c>
      <c r="C1175" s="3" t="s">
        <v>237</v>
      </c>
      <c r="D1175" s="3">
        <v>3</v>
      </c>
      <c r="E1175" s="3" t="s">
        <v>23</v>
      </c>
      <c r="F1175" s="3" t="s">
        <v>17</v>
      </c>
      <c r="G1175" s="3" t="s">
        <v>336</v>
      </c>
      <c r="H1175" s="3" t="s">
        <v>21</v>
      </c>
      <c r="I1175" s="4">
        <v>10</v>
      </c>
      <c r="J1175" s="4">
        <v>10</v>
      </c>
      <c r="K1175" s="4">
        <v>950</v>
      </c>
      <c r="L1175" s="7">
        <v>9500</v>
      </c>
      <c r="M1175" s="7">
        <v>9500</v>
      </c>
      <c r="N1175" s="6">
        <v>1</v>
      </c>
      <c r="O1175" s="2"/>
      <c r="P1175" s="2"/>
      <c r="Q1175" s="2"/>
      <c r="R1175" s="192"/>
    </row>
    <row r="1176" spans="1:18" ht="26.4" hidden="1">
      <c r="A1176" s="28" t="str">
        <f t="shared" si="18"/>
        <v>21</v>
      </c>
      <c r="B1176" s="3" t="s">
        <v>1580</v>
      </c>
      <c r="C1176" s="3" t="s">
        <v>290</v>
      </c>
      <c r="D1176" s="3">
        <v>3</v>
      </c>
      <c r="E1176" s="3" t="s">
        <v>23</v>
      </c>
      <c r="F1176" s="3" t="s">
        <v>17</v>
      </c>
      <c r="G1176" s="3" t="s">
        <v>342</v>
      </c>
      <c r="H1176" s="3" t="s">
        <v>21</v>
      </c>
      <c r="I1176" s="4">
        <v>17</v>
      </c>
      <c r="J1176" s="4">
        <v>17</v>
      </c>
      <c r="K1176" s="4">
        <v>900</v>
      </c>
      <c r="L1176" s="7">
        <v>15300</v>
      </c>
      <c r="M1176" s="7">
        <v>15300</v>
      </c>
      <c r="N1176" s="6">
        <v>1</v>
      </c>
      <c r="O1176" s="2"/>
      <c r="P1176" s="2"/>
      <c r="Q1176" s="2"/>
      <c r="R1176" s="192"/>
    </row>
    <row r="1177" spans="1:18" ht="26.4" hidden="1">
      <c r="A1177" s="28" t="str">
        <f t="shared" si="18"/>
        <v>21</v>
      </c>
      <c r="B1177" s="3" t="s">
        <v>1581</v>
      </c>
      <c r="C1177" s="3" t="s">
        <v>290</v>
      </c>
      <c r="D1177" s="3">
        <v>3</v>
      </c>
      <c r="E1177" s="3" t="s">
        <v>23</v>
      </c>
      <c r="F1177" s="3" t="s">
        <v>17</v>
      </c>
      <c r="G1177" s="3">
        <v>22312</v>
      </c>
      <c r="H1177" s="3" t="s">
        <v>21</v>
      </c>
      <c r="I1177" s="4">
        <v>20</v>
      </c>
      <c r="J1177" s="4">
        <v>20</v>
      </c>
      <c r="K1177" s="4">
        <v>950</v>
      </c>
      <c r="L1177" s="7">
        <v>19000</v>
      </c>
      <c r="M1177" s="7">
        <v>19000</v>
      </c>
      <c r="N1177" s="6">
        <v>1</v>
      </c>
      <c r="O1177" s="2"/>
      <c r="P1177" s="2"/>
      <c r="Q1177" s="2"/>
      <c r="R1177" s="192"/>
    </row>
    <row r="1178" spans="1:18" ht="26.4" hidden="1">
      <c r="A1178" s="28" t="str">
        <f t="shared" si="18"/>
        <v>11</v>
      </c>
      <c r="B1178" s="3" t="s">
        <v>1582</v>
      </c>
      <c r="C1178" s="3" t="s">
        <v>228</v>
      </c>
      <c r="D1178" s="3">
        <v>3</v>
      </c>
      <c r="E1178" s="3" t="s">
        <v>23</v>
      </c>
      <c r="F1178" s="3" t="s">
        <v>17</v>
      </c>
      <c r="G1178" s="3" t="s">
        <v>351</v>
      </c>
      <c r="H1178" s="3" t="s">
        <v>21</v>
      </c>
      <c r="I1178" s="4">
        <v>10</v>
      </c>
      <c r="J1178" s="4">
        <v>10</v>
      </c>
      <c r="K1178" s="4">
        <v>950</v>
      </c>
      <c r="L1178" s="7">
        <v>9500</v>
      </c>
      <c r="M1178" s="7">
        <v>9500</v>
      </c>
      <c r="N1178" s="6">
        <v>1</v>
      </c>
      <c r="O1178" s="2"/>
      <c r="P1178" s="2"/>
      <c r="Q1178" s="2"/>
      <c r="R1178" s="192"/>
    </row>
    <row r="1179" spans="1:18" ht="26.4" hidden="1">
      <c r="A1179" s="28" t="str">
        <f t="shared" si="18"/>
        <v>11</v>
      </c>
      <c r="B1179" s="3" t="s">
        <v>1583</v>
      </c>
      <c r="C1179" s="3" t="s">
        <v>228</v>
      </c>
      <c r="D1179" s="3">
        <v>3</v>
      </c>
      <c r="E1179" s="3" t="s">
        <v>23</v>
      </c>
      <c r="F1179" s="3" t="s">
        <v>17</v>
      </c>
      <c r="G1179" s="3" t="s">
        <v>353</v>
      </c>
      <c r="H1179" s="3" t="s">
        <v>21</v>
      </c>
      <c r="I1179" s="4">
        <v>22</v>
      </c>
      <c r="J1179" s="4">
        <v>22</v>
      </c>
      <c r="K1179" s="4">
        <v>950</v>
      </c>
      <c r="L1179" s="7">
        <v>20900</v>
      </c>
      <c r="M1179" s="7">
        <v>20900</v>
      </c>
      <c r="N1179" s="6">
        <v>1</v>
      </c>
      <c r="O1179" s="2"/>
      <c r="P1179" s="2"/>
      <c r="Q1179" s="2"/>
      <c r="R1179" s="192"/>
    </row>
    <row r="1180" spans="1:18" ht="26.4" hidden="1">
      <c r="A1180" s="28" t="str">
        <f t="shared" si="18"/>
        <v>18</v>
      </c>
      <c r="B1180" s="3" t="s">
        <v>1584</v>
      </c>
      <c r="C1180" s="3" t="s">
        <v>234</v>
      </c>
      <c r="D1180" s="3">
        <v>3</v>
      </c>
      <c r="E1180" s="3" t="s">
        <v>23</v>
      </c>
      <c r="F1180" s="3" t="s">
        <v>17</v>
      </c>
      <c r="G1180" s="3" t="s">
        <v>315</v>
      </c>
      <c r="H1180" s="3" t="s">
        <v>21</v>
      </c>
      <c r="I1180" s="4">
        <v>18</v>
      </c>
      <c r="J1180" s="4">
        <v>18</v>
      </c>
      <c r="K1180" s="4">
        <v>944</v>
      </c>
      <c r="L1180" s="7">
        <v>16992</v>
      </c>
      <c r="M1180" s="7">
        <v>16992</v>
      </c>
      <c r="N1180" s="6">
        <v>1</v>
      </c>
      <c r="O1180" s="2"/>
      <c r="P1180" s="2"/>
      <c r="Q1180" s="2"/>
      <c r="R1180" s="192"/>
    </row>
    <row r="1181" spans="1:18" ht="39.6" hidden="1">
      <c r="A1181" s="28" t="str">
        <f t="shared" si="18"/>
        <v>23</v>
      </c>
      <c r="B1181" s="3" t="s">
        <v>1585</v>
      </c>
      <c r="C1181" s="3" t="s">
        <v>251</v>
      </c>
      <c r="D1181" s="3">
        <v>3</v>
      </c>
      <c r="E1181" s="3" t="s">
        <v>23</v>
      </c>
      <c r="F1181" s="3" t="s">
        <v>17</v>
      </c>
      <c r="G1181" s="3" t="s">
        <v>321</v>
      </c>
      <c r="H1181" s="3" t="s">
        <v>21</v>
      </c>
      <c r="I1181" s="4">
        <v>14</v>
      </c>
      <c r="J1181" s="4">
        <v>14</v>
      </c>
      <c r="K1181" s="4">
        <v>950</v>
      </c>
      <c r="L1181" s="7">
        <v>13300</v>
      </c>
      <c r="M1181" s="7">
        <v>13300</v>
      </c>
      <c r="N1181" s="6">
        <v>1</v>
      </c>
      <c r="O1181" s="2"/>
      <c r="P1181" s="2"/>
      <c r="Q1181" s="2"/>
      <c r="R1181" s="192"/>
    </row>
    <row r="1182" spans="1:18" ht="26.4" hidden="1">
      <c r="A1182" s="28" t="str">
        <f t="shared" si="18"/>
        <v>22</v>
      </c>
      <c r="B1182" s="3" t="s">
        <v>1586</v>
      </c>
      <c r="C1182" s="3" t="s">
        <v>259</v>
      </c>
      <c r="D1182" s="3">
        <v>3</v>
      </c>
      <c r="E1182" s="3" t="s">
        <v>23</v>
      </c>
      <c r="F1182" s="3" t="s">
        <v>17</v>
      </c>
      <c r="G1182" s="3">
        <v>11</v>
      </c>
      <c r="H1182" s="3" t="s">
        <v>21</v>
      </c>
      <c r="I1182" s="4">
        <v>16</v>
      </c>
      <c r="J1182" s="4">
        <v>16</v>
      </c>
      <c r="K1182" s="4">
        <v>950</v>
      </c>
      <c r="L1182" s="7">
        <v>15200</v>
      </c>
      <c r="M1182" s="7">
        <v>15200</v>
      </c>
      <c r="N1182" s="6">
        <v>1</v>
      </c>
      <c r="O1182" s="2"/>
      <c r="P1182" s="2"/>
      <c r="Q1182" s="2"/>
      <c r="R1182" s="192"/>
    </row>
    <row r="1183" spans="1:18" ht="26.4" hidden="1">
      <c r="A1183" s="28" t="str">
        <f t="shared" si="18"/>
        <v>22</v>
      </c>
      <c r="B1183" s="3" t="s">
        <v>1587</v>
      </c>
      <c r="C1183" s="3" t="s">
        <v>259</v>
      </c>
      <c r="D1183" s="3">
        <v>3</v>
      </c>
      <c r="E1183" s="3" t="s">
        <v>23</v>
      </c>
      <c r="F1183" s="3" t="s">
        <v>17</v>
      </c>
      <c r="G1183" s="3">
        <v>12</v>
      </c>
      <c r="H1183" s="3" t="s">
        <v>21</v>
      </c>
      <c r="I1183" s="4">
        <v>19</v>
      </c>
      <c r="J1183" s="4">
        <v>19</v>
      </c>
      <c r="K1183" s="4">
        <v>950</v>
      </c>
      <c r="L1183" s="7">
        <v>18050</v>
      </c>
      <c r="M1183" s="7">
        <v>18050</v>
      </c>
      <c r="N1183" s="6">
        <v>1</v>
      </c>
      <c r="O1183" s="2"/>
      <c r="P1183" s="2"/>
      <c r="Q1183" s="2"/>
      <c r="R1183" s="192"/>
    </row>
    <row r="1184" spans="1:18" ht="26.4" hidden="1">
      <c r="A1184" s="28" t="str">
        <f t="shared" si="18"/>
        <v>22</v>
      </c>
      <c r="B1184" s="3" t="s">
        <v>1588</v>
      </c>
      <c r="C1184" s="3" t="s">
        <v>259</v>
      </c>
      <c r="D1184" s="3">
        <v>3</v>
      </c>
      <c r="E1184" s="3" t="s">
        <v>23</v>
      </c>
      <c r="F1184" s="3" t="s">
        <v>17</v>
      </c>
      <c r="G1184" s="3">
        <v>13</v>
      </c>
      <c r="H1184" s="3" t="s">
        <v>21</v>
      </c>
      <c r="I1184" s="4">
        <v>19</v>
      </c>
      <c r="J1184" s="4">
        <v>19</v>
      </c>
      <c r="K1184" s="4">
        <v>950</v>
      </c>
      <c r="L1184" s="7">
        <v>18050</v>
      </c>
      <c r="M1184" s="7">
        <v>18050</v>
      </c>
      <c r="N1184" s="6">
        <v>1</v>
      </c>
      <c r="O1184" s="2"/>
      <c r="P1184" s="2"/>
      <c r="Q1184" s="2"/>
      <c r="R1184" s="192"/>
    </row>
    <row r="1185" spans="1:18" ht="26.4" hidden="1">
      <c r="A1185" s="28" t="str">
        <f t="shared" si="18"/>
        <v>7</v>
      </c>
      <c r="B1185" s="3" t="s">
        <v>1589</v>
      </c>
      <c r="C1185" s="3" t="s">
        <v>293</v>
      </c>
      <c r="D1185" s="3">
        <v>3</v>
      </c>
      <c r="E1185" s="3" t="s">
        <v>23</v>
      </c>
      <c r="F1185" s="3" t="s">
        <v>17</v>
      </c>
      <c r="G1185" s="3" t="s">
        <v>364</v>
      </c>
      <c r="H1185" s="3" t="s">
        <v>21</v>
      </c>
      <c r="I1185" s="4">
        <v>13</v>
      </c>
      <c r="J1185" s="4">
        <v>13</v>
      </c>
      <c r="K1185" s="4">
        <v>948</v>
      </c>
      <c r="L1185" s="7">
        <v>12324</v>
      </c>
      <c r="M1185" s="7">
        <v>12324</v>
      </c>
      <c r="N1185" s="6">
        <v>1</v>
      </c>
      <c r="O1185" s="2"/>
      <c r="P1185" s="2"/>
      <c r="Q1185" s="2"/>
      <c r="R1185" s="192"/>
    </row>
    <row r="1186" spans="1:18" ht="26.4" hidden="1">
      <c r="A1186" s="28" t="str">
        <f t="shared" si="18"/>
        <v>2</v>
      </c>
      <c r="B1186" s="3" t="s">
        <v>1590</v>
      </c>
      <c r="C1186" s="3" t="s">
        <v>285</v>
      </c>
      <c r="D1186" s="3">
        <v>3</v>
      </c>
      <c r="E1186" s="3" t="s">
        <v>23</v>
      </c>
      <c r="F1186" s="3" t="s">
        <v>17</v>
      </c>
      <c r="G1186" s="3" t="s">
        <v>366</v>
      </c>
      <c r="H1186" s="3" t="s">
        <v>21</v>
      </c>
      <c r="I1186" s="4">
        <v>10</v>
      </c>
      <c r="J1186" s="4">
        <v>10</v>
      </c>
      <c r="K1186" s="4">
        <v>950</v>
      </c>
      <c r="L1186" s="7">
        <v>9500</v>
      </c>
      <c r="M1186" s="7">
        <v>9500</v>
      </c>
      <c r="N1186" s="6">
        <v>1</v>
      </c>
      <c r="O1186" s="2"/>
      <c r="P1186" s="2"/>
      <c r="Q1186" s="2"/>
      <c r="R1186" s="192"/>
    </row>
    <row r="1187" spans="1:18" ht="26.4" hidden="1">
      <c r="A1187" s="28" t="str">
        <f t="shared" si="18"/>
        <v>2</v>
      </c>
      <c r="B1187" s="3" t="s">
        <v>1591</v>
      </c>
      <c r="C1187" s="3" t="s">
        <v>285</v>
      </c>
      <c r="D1187" s="3">
        <v>3</v>
      </c>
      <c r="E1187" s="3" t="s">
        <v>23</v>
      </c>
      <c r="F1187" s="3" t="s">
        <v>17</v>
      </c>
      <c r="G1187" s="3" t="s">
        <v>368</v>
      </c>
      <c r="H1187" s="3" t="s">
        <v>21</v>
      </c>
      <c r="I1187" s="4">
        <v>19</v>
      </c>
      <c r="J1187" s="4">
        <v>19</v>
      </c>
      <c r="K1187" s="4">
        <v>950</v>
      </c>
      <c r="L1187" s="7">
        <v>18050</v>
      </c>
      <c r="M1187" s="7">
        <v>18050</v>
      </c>
      <c r="N1187" s="6">
        <v>1</v>
      </c>
      <c r="O1187" s="2"/>
      <c r="P1187" s="2"/>
      <c r="Q1187" s="2"/>
      <c r="R1187" s="192"/>
    </row>
    <row r="1188" spans="1:18" ht="26.4" hidden="1">
      <c r="A1188" s="28" t="str">
        <f t="shared" si="18"/>
        <v>12</v>
      </c>
      <c r="B1188" s="3" t="s">
        <v>1592</v>
      </c>
      <c r="C1188" s="3" t="s">
        <v>279</v>
      </c>
      <c r="D1188" s="3">
        <v>3</v>
      </c>
      <c r="E1188" s="3" t="s">
        <v>23</v>
      </c>
      <c r="F1188" s="3" t="s">
        <v>17</v>
      </c>
      <c r="G1188" s="3" t="s">
        <v>358</v>
      </c>
      <c r="H1188" s="3" t="s">
        <v>21</v>
      </c>
      <c r="I1188" s="4">
        <v>12</v>
      </c>
      <c r="J1188" s="4">
        <v>12</v>
      </c>
      <c r="K1188" s="4">
        <v>950</v>
      </c>
      <c r="L1188" s="7">
        <v>11400</v>
      </c>
      <c r="M1188" s="7">
        <v>11400</v>
      </c>
      <c r="N1188" s="6">
        <v>1</v>
      </c>
      <c r="O1188" s="2"/>
      <c r="P1188" s="2"/>
      <c r="Q1188" s="2"/>
      <c r="R1188" s="192"/>
    </row>
    <row r="1189" spans="1:18" ht="26.4" hidden="1">
      <c r="A1189" s="28" t="str">
        <f t="shared" si="18"/>
        <v>19</v>
      </c>
      <c r="B1189" s="3" t="s">
        <v>1593</v>
      </c>
      <c r="C1189" s="3" t="s">
        <v>282</v>
      </c>
      <c r="D1189" s="3">
        <v>3</v>
      </c>
      <c r="E1189" s="3" t="s">
        <v>23</v>
      </c>
      <c r="F1189" s="3" t="s">
        <v>17</v>
      </c>
      <c r="G1189" s="3" t="s">
        <v>372</v>
      </c>
      <c r="H1189" s="3" t="s">
        <v>21</v>
      </c>
      <c r="I1189" s="4">
        <v>13</v>
      </c>
      <c r="J1189" s="4">
        <v>13</v>
      </c>
      <c r="K1189" s="4">
        <v>950</v>
      </c>
      <c r="L1189" s="7">
        <v>12350</v>
      </c>
      <c r="M1189" s="7">
        <v>12350</v>
      </c>
      <c r="N1189" s="6">
        <v>1</v>
      </c>
      <c r="O1189" s="2"/>
      <c r="P1189" s="2"/>
      <c r="Q1189" s="2"/>
      <c r="R1189" s="192"/>
    </row>
    <row r="1190" spans="1:18" ht="26.4" hidden="1">
      <c r="A1190" s="28" t="str">
        <f t="shared" si="18"/>
        <v>19</v>
      </c>
      <c r="B1190" s="3" t="s">
        <v>1594</v>
      </c>
      <c r="C1190" s="3" t="s">
        <v>282</v>
      </c>
      <c r="D1190" s="3">
        <v>3</v>
      </c>
      <c r="E1190" s="3" t="s">
        <v>23</v>
      </c>
      <c r="F1190" s="3" t="s">
        <v>17</v>
      </c>
      <c r="G1190" s="3" t="s">
        <v>374</v>
      </c>
      <c r="H1190" s="3" t="s">
        <v>21</v>
      </c>
      <c r="I1190" s="4">
        <v>20</v>
      </c>
      <c r="J1190" s="4">
        <v>20</v>
      </c>
      <c r="K1190" s="4">
        <v>950</v>
      </c>
      <c r="L1190" s="7">
        <v>19000</v>
      </c>
      <c r="M1190" s="7">
        <v>19000</v>
      </c>
      <c r="N1190" s="6">
        <v>1</v>
      </c>
      <c r="O1190" s="2"/>
      <c r="P1190" s="2"/>
      <c r="Q1190" s="2"/>
      <c r="R1190" s="192"/>
    </row>
    <row r="1191" spans="1:18" ht="26.4" hidden="1">
      <c r="A1191" s="28" t="str">
        <f t="shared" si="18"/>
        <v>5</v>
      </c>
      <c r="B1191" s="3" t="s">
        <v>1595</v>
      </c>
      <c r="C1191" s="3" t="s">
        <v>264</v>
      </c>
      <c r="D1191" s="3">
        <v>3</v>
      </c>
      <c r="E1191" s="3" t="s">
        <v>23</v>
      </c>
      <c r="F1191" s="3" t="s">
        <v>17</v>
      </c>
      <c r="G1191" s="3" t="s">
        <v>360</v>
      </c>
      <c r="H1191" s="3" t="s">
        <v>21</v>
      </c>
      <c r="I1191" s="4">
        <v>19</v>
      </c>
      <c r="J1191" s="4">
        <v>19</v>
      </c>
      <c r="K1191" s="4">
        <v>950</v>
      </c>
      <c r="L1191" s="7">
        <v>18050</v>
      </c>
      <c r="M1191" s="7">
        <v>18050</v>
      </c>
      <c r="N1191" s="6">
        <v>1</v>
      </c>
      <c r="O1191" s="2"/>
      <c r="P1191" s="2"/>
      <c r="Q1191" s="2"/>
      <c r="R1191" s="192"/>
    </row>
    <row r="1192" spans="1:18" ht="26.4" hidden="1">
      <c r="A1192" s="28" t="str">
        <f t="shared" si="18"/>
        <v>5</v>
      </c>
      <c r="B1192" s="3" t="s">
        <v>1596</v>
      </c>
      <c r="C1192" s="3" t="s">
        <v>264</v>
      </c>
      <c r="D1192" s="3">
        <v>3</v>
      </c>
      <c r="E1192" s="3" t="s">
        <v>23</v>
      </c>
      <c r="F1192" s="3" t="s">
        <v>17</v>
      </c>
      <c r="G1192" s="3" t="s">
        <v>362</v>
      </c>
      <c r="H1192" s="3" t="s">
        <v>21</v>
      </c>
      <c r="I1192" s="4">
        <v>9</v>
      </c>
      <c r="J1192" s="4">
        <v>9</v>
      </c>
      <c r="K1192" s="4">
        <v>950</v>
      </c>
      <c r="L1192" s="7">
        <v>8550</v>
      </c>
      <c r="M1192" s="7">
        <v>8550</v>
      </c>
      <c r="N1192" s="6">
        <v>1</v>
      </c>
      <c r="O1192" s="2"/>
      <c r="P1192" s="2"/>
      <c r="Q1192" s="2"/>
      <c r="R1192" s="192"/>
    </row>
    <row r="1193" spans="1:18" ht="39.6" hidden="1">
      <c r="A1193" s="28" t="str">
        <f t="shared" si="18"/>
        <v>15</v>
      </c>
      <c r="B1193" s="3" t="s">
        <v>1597</v>
      </c>
      <c r="C1193" s="3" t="s">
        <v>256</v>
      </c>
      <c r="D1193" s="3">
        <v>3</v>
      </c>
      <c r="E1193" s="3" t="s">
        <v>23</v>
      </c>
      <c r="F1193" s="3" t="s">
        <v>17</v>
      </c>
      <c r="G1193" s="3" t="s">
        <v>317</v>
      </c>
      <c r="H1193" s="3" t="s">
        <v>21</v>
      </c>
      <c r="I1193" s="4">
        <v>22</v>
      </c>
      <c r="J1193" s="4">
        <v>22</v>
      </c>
      <c r="K1193" s="4">
        <v>950</v>
      </c>
      <c r="L1193" s="7">
        <v>20900</v>
      </c>
      <c r="M1193" s="7">
        <v>20900</v>
      </c>
      <c r="N1193" s="6">
        <v>1</v>
      </c>
      <c r="O1193" s="2"/>
      <c r="P1193" s="2"/>
      <c r="Q1193" s="2"/>
      <c r="R1193" s="192"/>
    </row>
    <row r="1194" spans="1:18" ht="39.6" hidden="1">
      <c r="A1194" s="28" t="str">
        <f t="shared" si="18"/>
        <v>15</v>
      </c>
      <c r="B1194" s="3" t="s">
        <v>1598</v>
      </c>
      <c r="C1194" s="3" t="s">
        <v>256</v>
      </c>
      <c r="D1194" s="3">
        <v>3</v>
      </c>
      <c r="E1194" s="3" t="s">
        <v>23</v>
      </c>
      <c r="F1194" s="3" t="s">
        <v>17</v>
      </c>
      <c r="G1194" s="3" t="s">
        <v>319</v>
      </c>
      <c r="H1194" s="3" t="s">
        <v>21</v>
      </c>
      <c r="I1194" s="4">
        <v>7</v>
      </c>
      <c r="J1194" s="4">
        <v>7</v>
      </c>
      <c r="K1194" s="4">
        <v>950</v>
      </c>
      <c r="L1194" s="7">
        <v>6650</v>
      </c>
      <c r="M1194" s="7">
        <v>6650</v>
      </c>
      <c r="N1194" s="6">
        <v>1</v>
      </c>
      <c r="O1194" s="2"/>
      <c r="P1194" s="2"/>
      <c r="Q1194" s="2"/>
      <c r="R1194" s="192"/>
    </row>
    <row r="1195" spans="1:18" ht="39.6" hidden="1">
      <c r="A1195" s="28" t="str">
        <f t="shared" si="18"/>
        <v>14</v>
      </c>
      <c r="B1195" s="3" t="s">
        <v>1599</v>
      </c>
      <c r="C1195" s="3" t="s">
        <v>267</v>
      </c>
      <c r="D1195" s="3">
        <v>3</v>
      </c>
      <c r="E1195" s="3" t="s">
        <v>23</v>
      </c>
      <c r="F1195" s="3" t="s">
        <v>17</v>
      </c>
      <c r="G1195" s="3" t="s">
        <v>349</v>
      </c>
      <c r="H1195" s="3" t="s">
        <v>21</v>
      </c>
      <c r="I1195" s="4">
        <v>12</v>
      </c>
      <c r="J1195" s="4">
        <v>12</v>
      </c>
      <c r="K1195" s="4">
        <v>950</v>
      </c>
      <c r="L1195" s="7">
        <v>11400</v>
      </c>
      <c r="M1195" s="7">
        <v>11400</v>
      </c>
      <c r="N1195" s="6">
        <v>1</v>
      </c>
      <c r="O1195" s="2"/>
      <c r="P1195" s="2"/>
      <c r="Q1195" s="2"/>
      <c r="R1195" s="192"/>
    </row>
    <row r="1196" spans="1:18" ht="26.4" hidden="1">
      <c r="A1196" s="28" t="str">
        <f t="shared" si="18"/>
        <v>3</v>
      </c>
      <c r="B1196" s="3" t="s">
        <v>1600</v>
      </c>
      <c r="C1196" s="3" t="s">
        <v>245</v>
      </c>
      <c r="D1196" s="3">
        <v>3</v>
      </c>
      <c r="E1196" s="3" t="s">
        <v>23</v>
      </c>
      <c r="F1196" s="3" t="s">
        <v>17</v>
      </c>
      <c r="G1196" s="3" t="s">
        <v>376</v>
      </c>
      <c r="H1196" s="3" t="s">
        <v>21</v>
      </c>
      <c r="I1196" s="4">
        <v>11</v>
      </c>
      <c r="J1196" s="4">
        <v>11</v>
      </c>
      <c r="K1196" s="4">
        <v>950</v>
      </c>
      <c r="L1196" s="7">
        <v>10450</v>
      </c>
      <c r="M1196" s="7">
        <v>10450</v>
      </c>
      <c r="N1196" s="6">
        <v>1</v>
      </c>
      <c r="O1196" s="2"/>
      <c r="P1196" s="2"/>
      <c r="Q1196" s="2"/>
      <c r="R1196" s="192"/>
    </row>
    <row r="1197" spans="1:18" ht="26.4" hidden="1">
      <c r="A1197" s="28" t="str">
        <f t="shared" si="18"/>
        <v>3</v>
      </c>
      <c r="B1197" s="3" t="s">
        <v>1601</v>
      </c>
      <c r="C1197" s="3" t="s">
        <v>245</v>
      </c>
      <c r="D1197" s="3">
        <v>3</v>
      </c>
      <c r="E1197" s="3" t="s">
        <v>23</v>
      </c>
      <c r="F1197" s="3" t="s">
        <v>17</v>
      </c>
      <c r="G1197" s="3" t="s">
        <v>378</v>
      </c>
      <c r="H1197" s="3" t="s">
        <v>21</v>
      </c>
      <c r="I1197" s="4">
        <v>20</v>
      </c>
      <c r="J1197" s="4">
        <v>20</v>
      </c>
      <c r="K1197" s="4">
        <v>950</v>
      </c>
      <c r="L1197" s="7">
        <v>19000</v>
      </c>
      <c r="M1197" s="7">
        <v>19000</v>
      </c>
      <c r="N1197" s="6">
        <v>1</v>
      </c>
      <c r="O1197" s="2"/>
      <c r="P1197" s="2"/>
      <c r="Q1197" s="2"/>
      <c r="R1197" s="192"/>
    </row>
    <row r="1198" spans="1:18" ht="26.4" hidden="1">
      <c r="A1198" s="28" t="str">
        <f t="shared" si="18"/>
        <v>9</v>
      </c>
      <c r="B1198" s="3" t="s">
        <v>1602</v>
      </c>
      <c r="C1198" s="3" t="s">
        <v>240</v>
      </c>
      <c r="D1198" s="3">
        <v>3</v>
      </c>
      <c r="E1198" s="3" t="s">
        <v>24</v>
      </c>
      <c r="F1198" s="3" t="s">
        <v>17</v>
      </c>
      <c r="G1198" s="3" t="s">
        <v>380</v>
      </c>
      <c r="H1198" s="3" t="s">
        <v>18</v>
      </c>
      <c r="I1198" s="4">
        <v>30</v>
      </c>
      <c r="J1198" s="4">
        <v>30</v>
      </c>
      <c r="K1198" s="4">
        <v>399.9</v>
      </c>
      <c r="L1198" s="7">
        <v>11970</v>
      </c>
      <c r="M1198" s="7">
        <v>11997</v>
      </c>
      <c r="N1198" s="6">
        <v>1</v>
      </c>
      <c r="O1198" s="2"/>
      <c r="P1198" s="2"/>
      <c r="Q1198" s="2"/>
      <c r="R1198" s="192"/>
    </row>
    <row r="1199" spans="1:18" ht="26.4" hidden="1">
      <c r="A1199" s="28" t="str">
        <f t="shared" si="18"/>
        <v>20</v>
      </c>
      <c r="B1199" s="3" t="s">
        <v>1603</v>
      </c>
      <c r="C1199" s="3" t="s">
        <v>323</v>
      </c>
      <c r="D1199" s="3">
        <v>3</v>
      </c>
      <c r="E1199" s="3" t="s">
        <v>24</v>
      </c>
      <c r="F1199" s="3" t="s">
        <v>17</v>
      </c>
      <c r="G1199" s="3" t="s">
        <v>382</v>
      </c>
      <c r="H1199" s="3" t="s">
        <v>18</v>
      </c>
      <c r="I1199" s="4">
        <v>37</v>
      </c>
      <c r="J1199" s="4">
        <v>28</v>
      </c>
      <c r="K1199" s="4">
        <v>400</v>
      </c>
      <c r="L1199" s="7">
        <v>14800</v>
      </c>
      <c r="M1199" s="7">
        <v>11200</v>
      </c>
      <c r="N1199" s="6">
        <v>0.75680000000000003</v>
      </c>
      <c r="O1199" s="2"/>
      <c r="P1199" s="2"/>
      <c r="Q1199" s="2"/>
      <c r="R1199" s="192"/>
    </row>
    <row r="1200" spans="1:18" ht="39.6" hidden="1">
      <c r="A1200" s="28" t="str">
        <f t="shared" si="18"/>
        <v>17</v>
      </c>
      <c r="B1200" s="3" t="s">
        <v>1604</v>
      </c>
      <c r="C1200" s="3" t="s">
        <v>306</v>
      </c>
      <c r="D1200" s="3">
        <v>3</v>
      </c>
      <c r="E1200" s="3" t="s">
        <v>24</v>
      </c>
      <c r="F1200" s="3" t="s">
        <v>17</v>
      </c>
      <c r="G1200" s="3" t="s">
        <v>384</v>
      </c>
      <c r="H1200" s="3" t="s">
        <v>18</v>
      </c>
      <c r="I1200" s="4">
        <v>41</v>
      </c>
      <c r="J1200" s="4">
        <v>41</v>
      </c>
      <c r="K1200" s="4">
        <v>400</v>
      </c>
      <c r="L1200" s="7">
        <v>16400</v>
      </c>
      <c r="M1200" s="7">
        <v>16400</v>
      </c>
      <c r="N1200" s="6">
        <v>1</v>
      </c>
      <c r="O1200" s="2"/>
      <c r="P1200" s="2"/>
      <c r="Q1200" s="2"/>
      <c r="R1200" s="192"/>
    </row>
    <row r="1201" spans="1:18" ht="26.4" hidden="1">
      <c r="A1201" s="28" t="str">
        <f t="shared" si="18"/>
        <v>10</v>
      </c>
      <c r="B1201" s="3" t="s">
        <v>1605</v>
      </c>
      <c r="C1201" s="3" t="s">
        <v>298</v>
      </c>
      <c r="D1201" s="3">
        <v>3</v>
      </c>
      <c r="E1201" s="3" t="s">
        <v>24</v>
      </c>
      <c r="F1201" s="3" t="s">
        <v>17</v>
      </c>
      <c r="G1201" s="3" t="s">
        <v>386</v>
      </c>
      <c r="H1201" s="3" t="s">
        <v>18</v>
      </c>
      <c r="I1201" s="4">
        <v>34</v>
      </c>
      <c r="J1201" s="4">
        <v>34</v>
      </c>
      <c r="K1201" s="4">
        <v>400</v>
      </c>
      <c r="L1201" s="7">
        <v>13600</v>
      </c>
      <c r="M1201" s="7">
        <v>13600</v>
      </c>
      <c r="N1201" s="6">
        <v>1</v>
      </c>
      <c r="O1201" s="2"/>
      <c r="P1201" s="2"/>
      <c r="Q1201" s="2"/>
      <c r="R1201" s="192"/>
    </row>
    <row r="1202" spans="1:18" ht="26.4" hidden="1">
      <c r="A1202" s="28" t="str">
        <f t="shared" si="18"/>
        <v>10</v>
      </c>
      <c r="B1202" s="3" t="s">
        <v>1606</v>
      </c>
      <c r="C1202" s="3" t="s">
        <v>298</v>
      </c>
      <c r="D1202" s="3">
        <v>3</v>
      </c>
      <c r="E1202" s="3" t="s">
        <v>24</v>
      </c>
      <c r="F1202" s="3" t="s">
        <v>17</v>
      </c>
      <c r="G1202" s="3" t="s">
        <v>388</v>
      </c>
      <c r="H1202" s="3" t="s">
        <v>18</v>
      </c>
      <c r="I1202" s="4">
        <v>34</v>
      </c>
      <c r="J1202" s="4">
        <v>34</v>
      </c>
      <c r="K1202" s="4">
        <v>400</v>
      </c>
      <c r="L1202" s="7">
        <v>13600</v>
      </c>
      <c r="M1202" s="7">
        <v>13600</v>
      </c>
      <c r="N1202" s="6">
        <v>1</v>
      </c>
      <c r="O1202" s="2"/>
      <c r="P1202" s="2"/>
      <c r="Q1202" s="2"/>
      <c r="R1202" s="192"/>
    </row>
    <row r="1203" spans="1:18" ht="26.4" hidden="1">
      <c r="A1203" s="28" t="str">
        <f t="shared" si="18"/>
        <v>13</v>
      </c>
      <c r="B1203" s="3" t="s">
        <v>1607</v>
      </c>
      <c r="C1203" s="3" t="s">
        <v>248</v>
      </c>
      <c r="D1203" s="3">
        <v>3</v>
      </c>
      <c r="E1203" s="3" t="s">
        <v>24</v>
      </c>
      <c r="F1203" s="3" t="s">
        <v>17</v>
      </c>
      <c r="G1203" s="3" t="s">
        <v>390</v>
      </c>
      <c r="H1203" s="3" t="s">
        <v>18</v>
      </c>
      <c r="I1203" s="4">
        <v>34</v>
      </c>
      <c r="J1203" s="4">
        <v>34</v>
      </c>
      <c r="K1203" s="4">
        <v>400</v>
      </c>
      <c r="L1203" s="7">
        <v>13600</v>
      </c>
      <c r="M1203" s="7">
        <v>13600</v>
      </c>
      <c r="N1203" s="6">
        <v>1</v>
      </c>
      <c r="O1203" s="2"/>
      <c r="P1203" s="2"/>
      <c r="Q1203" s="2"/>
      <c r="R1203" s="192"/>
    </row>
    <row r="1204" spans="1:18" ht="26.4" hidden="1">
      <c r="A1204" s="28" t="str">
        <f t="shared" si="18"/>
        <v>16</v>
      </c>
      <c r="B1204" s="3" t="s">
        <v>1608</v>
      </c>
      <c r="C1204" s="3" t="s">
        <v>231</v>
      </c>
      <c r="D1204" s="3">
        <v>3</v>
      </c>
      <c r="E1204" s="3" t="s">
        <v>24</v>
      </c>
      <c r="F1204" s="3" t="s">
        <v>17</v>
      </c>
      <c r="G1204" s="3" t="s">
        <v>392</v>
      </c>
      <c r="H1204" s="3" t="s">
        <v>18</v>
      </c>
      <c r="I1204" s="4">
        <v>38</v>
      </c>
      <c r="J1204" s="4">
        <v>38</v>
      </c>
      <c r="K1204" s="4">
        <v>400</v>
      </c>
      <c r="L1204" s="7">
        <v>15200</v>
      </c>
      <c r="M1204" s="7">
        <v>15200</v>
      </c>
      <c r="N1204" s="6">
        <v>1</v>
      </c>
      <c r="O1204" s="2"/>
      <c r="P1204" s="2"/>
      <c r="Q1204" s="2"/>
      <c r="R1204" s="192"/>
    </row>
    <row r="1205" spans="1:18" ht="26.4" hidden="1">
      <c r="A1205" s="28" t="str">
        <f t="shared" si="18"/>
        <v>8</v>
      </c>
      <c r="B1205" s="3" t="s">
        <v>1609</v>
      </c>
      <c r="C1205" s="3" t="s">
        <v>261</v>
      </c>
      <c r="D1205" s="3">
        <v>3</v>
      </c>
      <c r="E1205" s="3" t="s">
        <v>24</v>
      </c>
      <c r="F1205" s="3" t="s">
        <v>17</v>
      </c>
      <c r="G1205" s="3" t="s">
        <v>394</v>
      </c>
      <c r="H1205" s="3" t="s">
        <v>18</v>
      </c>
      <c r="I1205" s="4">
        <v>31</v>
      </c>
      <c r="J1205" s="4">
        <v>31</v>
      </c>
      <c r="K1205" s="4">
        <v>400</v>
      </c>
      <c r="L1205" s="7">
        <v>12400</v>
      </c>
      <c r="M1205" s="7">
        <v>12400</v>
      </c>
      <c r="N1205" s="6">
        <v>1</v>
      </c>
      <c r="O1205" s="2"/>
      <c r="P1205" s="2"/>
      <c r="Q1205" s="2"/>
      <c r="R1205" s="192"/>
    </row>
    <row r="1206" spans="1:18" ht="26.4" hidden="1">
      <c r="A1206" s="28" t="str">
        <f t="shared" si="18"/>
        <v>8</v>
      </c>
      <c r="B1206" s="3" t="s">
        <v>1610</v>
      </c>
      <c r="C1206" s="3" t="s">
        <v>261</v>
      </c>
      <c r="D1206" s="3">
        <v>3</v>
      </c>
      <c r="E1206" s="3" t="s">
        <v>24</v>
      </c>
      <c r="F1206" s="3" t="s">
        <v>17</v>
      </c>
      <c r="G1206" s="3" t="s">
        <v>396</v>
      </c>
      <c r="H1206" s="3" t="s">
        <v>18</v>
      </c>
      <c r="I1206" s="4">
        <v>34</v>
      </c>
      <c r="J1206" s="4">
        <v>34</v>
      </c>
      <c r="K1206" s="4">
        <v>400</v>
      </c>
      <c r="L1206" s="7">
        <v>13600</v>
      </c>
      <c r="M1206" s="7">
        <v>13600</v>
      </c>
      <c r="N1206" s="6">
        <v>1</v>
      </c>
      <c r="O1206" s="2"/>
      <c r="P1206" s="2"/>
      <c r="Q1206" s="2"/>
      <c r="R1206" s="192"/>
    </row>
    <row r="1207" spans="1:18" ht="39.6" hidden="1">
      <c r="A1207" s="28" t="str">
        <f t="shared" si="18"/>
        <v>6</v>
      </c>
      <c r="B1207" s="3" t="s">
        <v>1611</v>
      </c>
      <c r="C1207" s="3" t="s">
        <v>301</v>
      </c>
      <c r="D1207" s="3">
        <v>3</v>
      </c>
      <c r="E1207" s="3" t="s">
        <v>24</v>
      </c>
      <c r="F1207" s="3" t="s">
        <v>17</v>
      </c>
      <c r="G1207" s="3" t="s">
        <v>398</v>
      </c>
      <c r="H1207" s="3" t="s">
        <v>18</v>
      </c>
      <c r="I1207" s="4">
        <v>31</v>
      </c>
      <c r="J1207" s="4">
        <v>31</v>
      </c>
      <c r="K1207" s="4">
        <v>400</v>
      </c>
      <c r="L1207" s="7">
        <v>12400</v>
      </c>
      <c r="M1207" s="7">
        <v>12400</v>
      </c>
      <c r="N1207" s="6">
        <v>1</v>
      </c>
      <c r="O1207" s="2"/>
      <c r="P1207" s="2"/>
      <c r="Q1207" s="2"/>
      <c r="R1207" s="192"/>
    </row>
    <row r="1208" spans="1:18" ht="26.4" hidden="1">
      <c r="A1208" s="28" t="str">
        <f t="shared" si="18"/>
        <v>1</v>
      </c>
      <c r="B1208" s="3" t="s">
        <v>1612</v>
      </c>
      <c r="C1208" s="3" t="s">
        <v>272</v>
      </c>
      <c r="D1208" s="3">
        <v>3</v>
      </c>
      <c r="E1208" s="3" t="s">
        <v>24</v>
      </c>
      <c r="F1208" s="3" t="s">
        <v>17</v>
      </c>
      <c r="G1208" s="3" t="s">
        <v>400</v>
      </c>
      <c r="H1208" s="3" t="s">
        <v>18</v>
      </c>
      <c r="I1208" s="4">
        <v>44</v>
      </c>
      <c r="J1208" s="4">
        <v>44</v>
      </c>
      <c r="K1208" s="4">
        <v>400</v>
      </c>
      <c r="L1208" s="7">
        <v>17600</v>
      </c>
      <c r="M1208" s="7">
        <v>17600</v>
      </c>
      <c r="N1208" s="6">
        <v>1</v>
      </c>
      <c r="O1208" s="2"/>
      <c r="P1208" s="2"/>
      <c r="Q1208" s="2"/>
      <c r="R1208" s="192"/>
    </row>
    <row r="1209" spans="1:18" ht="26.4" hidden="1">
      <c r="A1209" s="28" t="str">
        <f t="shared" si="18"/>
        <v>4</v>
      </c>
      <c r="B1209" s="3" t="s">
        <v>1613</v>
      </c>
      <c r="C1209" s="3" t="s">
        <v>237</v>
      </c>
      <c r="D1209" s="3">
        <v>3</v>
      </c>
      <c r="E1209" s="3" t="s">
        <v>24</v>
      </c>
      <c r="F1209" s="3" t="s">
        <v>17</v>
      </c>
      <c r="G1209" s="3" t="s">
        <v>402</v>
      </c>
      <c r="H1209" s="3" t="s">
        <v>18</v>
      </c>
      <c r="I1209" s="4">
        <v>33</v>
      </c>
      <c r="J1209" s="4">
        <v>33</v>
      </c>
      <c r="K1209" s="4">
        <v>400</v>
      </c>
      <c r="L1209" s="7">
        <v>13200</v>
      </c>
      <c r="M1209" s="7">
        <v>13200</v>
      </c>
      <c r="N1209" s="6">
        <v>1</v>
      </c>
      <c r="O1209" s="2"/>
      <c r="P1209" s="2"/>
      <c r="Q1209" s="2"/>
      <c r="R1209" s="192"/>
    </row>
    <row r="1210" spans="1:18" ht="26.4" hidden="1">
      <c r="A1210" s="28" t="str">
        <f t="shared" si="18"/>
        <v>4</v>
      </c>
      <c r="B1210" s="3" t="s">
        <v>1614</v>
      </c>
      <c r="C1210" s="3" t="s">
        <v>237</v>
      </c>
      <c r="D1210" s="3">
        <v>3</v>
      </c>
      <c r="E1210" s="3" t="s">
        <v>24</v>
      </c>
      <c r="F1210" s="3" t="s">
        <v>17</v>
      </c>
      <c r="G1210" s="3" t="s">
        <v>404</v>
      </c>
      <c r="H1210" s="3" t="s">
        <v>18</v>
      </c>
      <c r="I1210" s="4">
        <v>33</v>
      </c>
      <c r="J1210" s="4">
        <v>33</v>
      </c>
      <c r="K1210" s="4">
        <v>400</v>
      </c>
      <c r="L1210" s="7">
        <v>13200</v>
      </c>
      <c r="M1210" s="7">
        <v>13200</v>
      </c>
      <c r="N1210" s="6">
        <v>1</v>
      </c>
      <c r="O1210" s="2"/>
      <c r="P1210" s="2"/>
      <c r="Q1210" s="2"/>
      <c r="R1210" s="192"/>
    </row>
    <row r="1211" spans="1:18" ht="26.4" hidden="1">
      <c r="A1211" s="28" t="str">
        <f t="shared" si="18"/>
        <v>21</v>
      </c>
      <c r="B1211" s="3" t="s">
        <v>1615</v>
      </c>
      <c r="C1211" s="3" t="s">
        <v>290</v>
      </c>
      <c r="D1211" s="3">
        <v>3</v>
      </c>
      <c r="E1211" s="3" t="s">
        <v>24</v>
      </c>
      <c r="F1211" s="3" t="s">
        <v>17</v>
      </c>
      <c r="G1211" s="3" t="s">
        <v>406</v>
      </c>
      <c r="H1211" s="3" t="s">
        <v>18</v>
      </c>
      <c r="I1211" s="4">
        <v>57</v>
      </c>
      <c r="J1211" s="4">
        <v>57</v>
      </c>
      <c r="K1211" s="4">
        <v>400</v>
      </c>
      <c r="L1211" s="7">
        <v>22800</v>
      </c>
      <c r="M1211" s="7">
        <v>22800</v>
      </c>
      <c r="N1211" s="6">
        <v>1</v>
      </c>
      <c r="O1211" s="2"/>
      <c r="P1211" s="2"/>
      <c r="Q1211" s="2"/>
      <c r="R1211" s="192"/>
    </row>
    <row r="1212" spans="1:18" ht="26.4" hidden="1">
      <c r="A1212" s="28" t="str">
        <f t="shared" si="18"/>
        <v>11</v>
      </c>
      <c r="B1212" s="3" t="s">
        <v>1616</v>
      </c>
      <c r="C1212" s="3" t="s">
        <v>228</v>
      </c>
      <c r="D1212" s="3">
        <v>3</v>
      </c>
      <c r="E1212" s="3" t="s">
        <v>24</v>
      </c>
      <c r="F1212" s="3" t="s">
        <v>17</v>
      </c>
      <c r="G1212" s="3" t="s">
        <v>408</v>
      </c>
      <c r="H1212" s="3" t="s">
        <v>18</v>
      </c>
      <c r="I1212" s="4">
        <v>41</v>
      </c>
      <c r="J1212" s="4">
        <v>41</v>
      </c>
      <c r="K1212" s="4">
        <v>400</v>
      </c>
      <c r="L1212" s="7">
        <v>16400</v>
      </c>
      <c r="M1212" s="7">
        <v>16400</v>
      </c>
      <c r="N1212" s="6">
        <v>1</v>
      </c>
      <c r="O1212" s="2"/>
      <c r="P1212" s="2"/>
      <c r="Q1212" s="2"/>
      <c r="R1212" s="192"/>
    </row>
    <row r="1213" spans="1:18" ht="26.4" hidden="1">
      <c r="A1213" s="28" t="str">
        <f t="shared" si="18"/>
        <v>18</v>
      </c>
      <c r="B1213" s="3" t="s">
        <v>1617</v>
      </c>
      <c r="C1213" s="3" t="s">
        <v>234</v>
      </c>
      <c r="D1213" s="3">
        <v>3</v>
      </c>
      <c r="E1213" s="3" t="s">
        <v>24</v>
      </c>
      <c r="F1213" s="3" t="s">
        <v>17</v>
      </c>
      <c r="G1213" s="3" t="s">
        <v>410</v>
      </c>
      <c r="H1213" s="3" t="s">
        <v>18</v>
      </c>
      <c r="I1213" s="4">
        <v>18</v>
      </c>
      <c r="J1213" s="4">
        <v>18</v>
      </c>
      <c r="K1213" s="4">
        <v>394</v>
      </c>
      <c r="L1213" s="7">
        <v>7092</v>
      </c>
      <c r="M1213" s="7">
        <v>7092</v>
      </c>
      <c r="N1213" s="6">
        <v>1</v>
      </c>
      <c r="O1213" s="2"/>
      <c r="P1213" s="2"/>
      <c r="Q1213" s="2"/>
      <c r="R1213" s="192"/>
    </row>
    <row r="1214" spans="1:18" ht="39.6" hidden="1">
      <c r="A1214" s="28" t="str">
        <f t="shared" si="18"/>
        <v>23</v>
      </c>
      <c r="B1214" s="3" t="s">
        <v>1618</v>
      </c>
      <c r="C1214" s="3" t="s">
        <v>251</v>
      </c>
      <c r="D1214" s="3">
        <v>3</v>
      </c>
      <c r="E1214" s="3" t="s">
        <v>24</v>
      </c>
      <c r="F1214" s="3" t="s">
        <v>17</v>
      </c>
      <c r="G1214" s="3" t="s">
        <v>412</v>
      </c>
      <c r="H1214" s="3" t="s">
        <v>18</v>
      </c>
      <c r="I1214" s="4">
        <v>26</v>
      </c>
      <c r="J1214" s="4">
        <v>26</v>
      </c>
      <c r="K1214" s="4">
        <v>400</v>
      </c>
      <c r="L1214" s="7">
        <v>10400</v>
      </c>
      <c r="M1214" s="7">
        <v>10400</v>
      </c>
      <c r="N1214" s="6">
        <v>1</v>
      </c>
      <c r="O1214" s="2"/>
      <c r="P1214" s="2"/>
      <c r="Q1214" s="2"/>
      <c r="R1214" s="192"/>
    </row>
    <row r="1215" spans="1:18" ht="26.4" hidden="1">
      <c r="A1215" s="28" t="str">
        <f t="shared" si="18"/>
        <v>22</v>
      </c>
      <c r="B1215" s="3" t="s">
        <v>1619</v>
      </c>
      <c r="C1215" s="3" t="s">
        <v>259</v>
      </c>
      <c r="D1215" s="3">
        <v>3</v>
      </c>
      <c r="E1215" s="3" t="s">
        <v>24</v>
      </c>
      <c r="F1215" s="3" t="s">
        <v>17</v>
      </c>
      <c r="G1215" s="3">
        <v>41</v>
      </c>
      <c r="H1215" s="3" t="s">
        <v>18</v>
      </c>
      <c r="I1215" s="4">
        <v>37</v>
      </c>
      <c r="J1215" s="4">
        <v>37</v>
      </c>
      <c r="K1215" s="4">
        <v>400</v>
      </c>
      <c r="L1215" s="7">
        <v>14800</v>
      </c>
      <c r="M1215" s="7">
        <v>14800</v>
      </c>
      <c r="N1215" s="6">
        <v>1</v>
      </c>
      <c r="O1215" s="2"/>
      <c r="P1215" s="2"/>
      <c r="Q1215" s="2"/>
      <c r="R1215" s="192"/>
    </row>
    <row r="1216" spans="1:18" ht="26.4" hidden="1">
      <c r="A1216" s="28" t="str">
        <f t="shared" si="18"/>
        <v>22</v>
      </c>
      <c r="B1216" s="3" t="s">
        <v>1620</v>
      </c>
      <c r="C1216" s="3" t="s">
        <v>259</v>
      </c>
      <c r="D1216" s="3">
        <v>3</v>
      </c>
      <c r="E1216" s="3" t="s">
        <v>24</v>
      </c>
      <c r="F1216" s="3" t="s">
        <v>17</v>
      </c>
      <c r="G1216" s="3">
        <v>42</v>
      </c>
      <c r="H1216" s="3" t="s">
        <v>18</v>
      </c>
      <c r="I1216" s="4">
        <v>36</v>
      </c>
      <c r="J1216" s="4">
        <v>36</v>
      </c>
      <c r="K1216" s="4">
        <v>400</v>
      </c>
      <c r="L1216" s="7">
        <v>14400</v>
      </c>
      <c r="M1216" s="7">
        <v>14400</v>
      </c>
      <c r="N1216" s="6">
        <v>1</v>
      </c>
      <c r="O1216" s="2"/>
      <c r="P1216" s="2"/>
      <c r="Q1216" s="2"/>
      <c r="R1216" s="192"/>
    </row>
    <row r="1217" spans="1:18" ht="26.4" hidden="1">
      <c r="A1217" s="28" t="str">
        <f t="shared" si="18"/>
        <v>7</v>
      </c>
      <c r="B1217" s="3" t="s">
        <v>1621</v>
      </c>
      <c r="C1217" s="3" t="s">
        <v>293</v>
      </c>
      <c r="D1217" s="3">
        <v>3</v>
      </c>
      <c r="E1217" s="3" t="s">
        <v>24</v>
      </c>
      <c r="F1217" s="3" t="s">
        <v>17</v>
      </c>
      <c r="G1217" s="3" t="s">
        <v>416</v>
      </c>
      <c r="H1217" s="3" t="s">
        <v>18</v>
      </c>
      <c r="I1217" s="4">
        <v>27</v>
      </c>
      <c r="J1217" s="4">
        <v>27</v>
      </c>
      <c r="K1217" s="4">
        <v>398</v>
      </c>
      <c r="L1217" s="7">
        <v>10746</v>
      </c>
      <c r="M1217" s="7">
        <v>10746</v>
      </c>
      <c r="N1217" s="6">
        <v>1</v>
      </c>
      <c r="O1217" s="2"/>
      <c r="P1217" s="2"/>
      <c r="Q1217" s="2"/>
      <c r="R1217" s="192"/>
    </row>
    <row r="1218" spans="1:18" ht="26.4" hidden="1">
      <c r="A1218" s="28" t="str">
        <f t="shared" si="18"/>
        <v>2</v>
      </c>
      <c r="B1218" s="3" t="s">
        <v>1622</v>
      </c>
      <c r="C1218" s="3" t="s">
        <v>285</v>
      </c>
      <c r="D1218" s="3">
        <v>3</v>
      </c>
      <c r="E1218" s="3" t="s">
        <v>24</v>
      </c>
      <c r="F1218" s="3" t="s">
        <v>17</v>
      </c>
      <c r="G1218" s="3" t="s">
        <v>418</v>
      </c>
      <c r="H1218" s="3" t="s">
        <v>18</v>
      </c>
      <c r="I1218" s="4">
        <v>30</v>
      </c>
      <c r="J1218" s="4">
        <v>30</v>
      </c>
      <c r="K1218" s="4">
        <v>400</v>
      </c>
      <c r="L1218" s="7">
        <v>12000</v>
      </c>
      <c r="M1218" s="7">
        <v>12000</v>
      </c>
      <c r="N1218" s="6">
        <v>1</v>
      </c>
      <c r="O1218" s="2"/>
      <c r="P1218" s="2"/>
      <c r="Q1218" s="2"/>
      <c r="R1218" s="192"/>
    </row>
    <row r="1219" spans="1:18" ht="26.4" hidden="1">
      <c r="A1219" s="28" t="str">
        <f t="shared" si="18"/>
        <v>12</v>
      </c>
      <c r="B1219" s="3" t="s">
        <v>1623</v>
      </c>
      <c r="C1219" s="3" t="s">
        <v>279</v>
      </c>
      <c r="D1219" s="3">
        <v>3</v>
      </c>
      <c r="E1219" s="3" t="s">
        <v>24</v>
      </c>
      <c r="F1219" s="3" t="s">
        <v>17</v>
      </c>
      <c r="G1219" s="3" t="s">
        <v>420</v>
      </c>
      <c r="H1219" s="3" t="s">
        <v>18</v>
      </c>
      <c r="I1219" s="4">
        <v>35</v>
      </c>
      <c r="J1219" s="4">
        <v>35</v>
      </c>
      <c r="K1219" s="4">
        <v>400</v>
      </c>
      <c r="L1219" s="7">
        <v>14000</v>
      </c>
      <c r="M1219" s="7">
        <v>14000</v>
      </c>
      <c r="N1219" s="6">
        <v>1</v>
      </c>
      <c r="O1219" s="2"/>
      <c r="P1219" s="2"/>
      <c r="Q1219" s="2"/>
      <c r="R1219" s="192"/>
    </row>
    <row r="1220" spans="1:18" ht="26.4" hidden="1">
      <c r="A1220" s="28" t="str">
        <f t="shared" si="18"/>
        <v>19</v>
      </c>
      <c r="B1220" s="3" t="s">
        <v>1624</v>
      </c>
      <c r="C1220" s="3" t="s">
        <v>282</v>
      </c>
      <c r="D1220" s="3">
        <v>3</v>
      </c>
      <c r="E1220" s="3" t="s">
        <v>24</v>
      </c>
      <c r="F1220" s="3" t="s">
        <v>17</v>
      </c>
      <c r="G1220" s="3" t="s">
        <v>422</v>
      </c>
      <c r="H1220" s="3" t="s">
        <v>18</v>
      </c>
      <c r="I1220" s="4">
        <v>27</v>
      </c>
      <c r="J1220" s="4">
        <v>27</v>
      </c>
      <c r="K1220" s="4">
        <v>400</v>
      </c>
      <c r="L1220" s="7">
        <v>10800</v>
      </c>
      <c r="M1220" s="7">
        <v>10800</v>
      </c>
      <c r="N1220" s="6">
        <v>1</v>
      </c>
      <c r="O1220" s="2"/>
      <c r="P1220" s="2"/>
      <c r="Q1220" s="2"/>
      <c r="R1220" s="192"/>
    </row>
    <row r="1221" spans="1:18" ht="26.4" hidden="1">
      <c r="A1221" s="28" t="str">
        <f t="shared" si="18"/>
        <v>19</v>
      </c>
      <c r="B1221" s="3" t="s">
        <v>1625</v>
      </c>
      <c r="C1221" s="3" t="s">
        <v>282</v>
      </c>
      <c r="D1221" s="3">
        <v>3</v>
      </c>
      <c r="E1221" s="3" t="s">
        <v>24</v>
      </c>
      <c r="F1221" s="3" t="s">
        <v>17</v>
      </c>
      <c r="G1221" s="3" t="s">
        <v>424</v>
      </c>
      <c r="H1221" s="3" t="s">
        <v>18</v>
      </c>
      <c r="I1221" s="4">
        <v>31</v>
      </c>
      <c r="J1221" s="4">
        <v>31</v>
      </c>
      <c r="K1221" s="4">
        <v>400</v>
      </c>
      <c r="L1221" s="7">
        <v>12400</v>
      </c>
      <c r="M1221" s="7">
        <v>12400</v>
      </c>
      <c r="N1221" s="6">
        <v>1</v>
      </c>
      <c r="O1221" s="2"/>
      <c r="P1221" s="2"/>
      <c r="Q1221" s="2"/>
      <c r="R1221" s="192"/>
    </row>
    <row r="1222" spans="1:18" ht="26.4" hidden="1">
      <c r="A1222" s="28" t="str">
        <f t="shared" si="18"/>
        <v>5</v>
      </c>
      <c r="B1222" s="3" t="s">
        <v>1626</v>
      </c>
      <c r="C1222" s="3" t="s">
        <v>264</v>
      </c>
      <c r="D1222" s="3">
        <v>3</v>
      </c>
      <c r="E1222" s="3" t="s">
        <v>24</v>
      </c>
      <c r="F1222" s="3" t="s">
        <v>17</v>
      </c>
      <c r="G1222" s="3" t="s">
        <v>426</v>
      </c>
      <c r="H1222" s="3" t="s">
        <v>18</v>
      </c>
      <c r="I1222" s="4">
        <v>23</v>
      </c>
      <c r="J1222" s="4">
        <v>23</v>
      </c>
      <c r="K1222" s="4">
        <v>400</v>
      </c>
      <c r="L1222" s="7">
        <v>9200</v>
      </c>
      <c r="M1222" s="7">
        <v>9200</v>
      </c>
      <c r="N1222" s="6">
        <v>1</v>
      </c>
      <c r="O1222" s="2"/>
      <c r="P1222" s="2"/>
      <c r="Q1222" s="2"/>
      <c r="R1222" s="192"/>
    </row>
    <row r="1223" spans="1:18" ht="26.4" hidden="1">
      <c r="A1223" s="28" t="str">
        <f t="shared" si="18"/>
        <v>5</v>
      </c>
      <c r="B1223" s="3" t="s">
        <v>1627</v>
      </c>
      <c r="C1223" s="3" t="s">
        <v>264</v>
      </c>
      <c r="D1223" s="3">
        <v>3</v>
      </c>
      <c r="E1223" s="3" t="s">
        <v>24</v>
      </c>
      <c r="F1223" s="3" t="s">
        <v>17</v>
      </c>
      <c r="G1223" s="3" t="s">
        <v>428</v>
      </c>
      <c r="H1223" s="3" t="s">
        <v>18</v>
      </c>
      <c r="I1223" s="4">
        <v>16</v>
      </c>
      <c r="J1223" s="4">
        <v>16</v>
      </c>
      <c r="K1223" s="4">
        <v>400</v>
      </c>
      <c r="L1223" s="7">
        <v>6400</v>
      </c>
      <c r="M1223" s="7">
        <v>6400</v>
      </c>
      <c r="N1223" s="6">
        <v>1</v>
      </c>
      <c r="O1223" s="2"/>
      <c r="P1223" s="2"/>
      <c r="Q1223" s="2"/>
      <c r="R1223" s="192"/>
    </row>
    <row r="1224" spans="1:18" ht="39.6" hidden="1">
      <c r="A1224" s="28" t="str">
        <f t="shared" ref="A1224:A1287" si="19">MID(C1224,FIND("(",C1224)+1,FIND(")",C1224)-1-FIND("(",C1224))</f>
        <v>15</v>
      </c>
      <c r="B1224" s="3" t="s">
        <v>1628</v>
      </c>
      <c r="C1224" s="3" t="s">
        <v>256</v>
      </c>
      <c r="D1224" s="3">
        <v>3</v>
      </c>
      <c r="E1224" s="3" t="s">
        <v>24</v>
      </c>
      <c r="F1224" s="3" t="s">
        <v>17</v>
      </c>
      <c r="G1224" s="3" t="s">
        <v>430</v>
      </c>
      <c r="H1224" s="3" t="s">
        <v>18</v>
      </c>
      <c r="I1224" s="4">
        <v>32</v>
      </c>
      <c r="J1224" s="4">
        <v>32</v>
      </c>
      <c r="K1224" s="4">
        <v>400</v>
      </c>
      <c r="L1224" s="7">
        <v>12800</v>
      </c>
      <c r="M1224" s="7">
        <v>12800</v>
      </c>
      <c r="N1224" s="6">
        <v>1</v>
      </c>
      <c r="O1224" s="2"/>
      <c r="P1224" s="2"/>
      <c r="Q1224" s="2"/>
      <c r="R1224" s="192"/>
    </row>
    <row r="1225" spans="1:18" ht="39.6" hidden="1">
      <c r="A1225" s="28" t="str">
        <f t="shared" si="19"/>
        <v>15</v>
      </c>
      <c r="B1225" s="3" t="s">
        <v>1629</v>
      </c>
      <c r="C1225" s="3" t="s">
        <v>256</v>
      </c>
      <c r="D1225" s="3">
        <v>3</v>
      </c>
      <c r="E1225" s="3" t="s">
        <v>24</v>
      </c>
      <c r="F1225" s="3" t="s">
        <v>17</v>
      </c>
      <c r="G1225" s="3" t="s">
        <v>432</v>
      </c>
      <c r="H1225" s="3" t="s">
        <v>18</v>
      </c>
      <c r="I1225" s="4">
        <v>32</v>
      </c>
      <c r="J1225" s="4">
        <v>32</v>
      </c>
      <c r="K1225" s="4">
        <v>400</v>
      </c>
      <c r="L1225" s="7">
        <v>12800</v>
      </c>
      <c r="M1225" s="7">
        <v>12800</v>
      </c>
      <c r="N1225" s="6">
        <v>1</v>
      </c>
      <c r="O1225" s="2"/>
      <c r="P1225" s="2"/>
      <c r="Q1225" s="2"/>
      <c r="R1225" s="192"/>
    </row>
    <row r="1226" spans="1:18" ht="39.6" hidden="1">
      <c r="A1226" s="28" t="str">
        <f t="shared" si="19"/>
        <v>14</v>
      </c>
      <c r="B1226" s="3" t="s">
        <v>1630</v>
      </c>
      <c r="C1226" s="3" t="s">
        <v>267</v>
      </c>
      <c r="D1226" s="3">
        <v>3</v>
      </c>
      <c r="E1226" s="3" t="s">
        <v>24</v>
      </c>
      <c r="F1226" s="3" t="s">
        <v>17</v>
      </c>
      <c r="G1226" s="3" t="s">
        <v>434</v>
      </c>
      <c r="H1226" s="3" t="s">
        <v>18</v>
      </c>
      <c r="I1226" s="4">
        <v>35</v>
      </c>
      <c r="J1226" s="4">
        <v>35</v>
      </c>
      <c r="K1226" s="4">
        <v>400</v>
      </c>
      <c r="L1226" s="7">
        <v>14000</v>
      </c>
      <c r="M1226" s="7">
        <v>14000</v>
      </c>
      <c r="N1226" s="6">
        <v>1</v>
      </c>
      <c r="O1226" s="2"/>
      <c r="P1226" s="2"/>
      <c r="Q1226" s="2"/>
      <c r="R1226" s="192"/>
    </row>
    <row r="1227" spans="1:18" ht="26.4" hidden="1">
      <c r="A1227" s="28" t="str">
        <f t="shared" si="19"/>
        <v>3</v>
      </c>
      <c r="B1227" s="3" t="s">
        <v>1631</v>
      </c>
      <c r="C1227" s="3" t="s">
        <v>245</v>
      </c>
      <c r="D1227" s="3">
        <v>3</v>
      </c>
      <c r="E1227" s="3" t="s">
        <v>24</v>
      </c>
      <c r="F1227" s="3" t="s">
        <v>17</v>
      </c>
      <c r="G1227" s="3" t="s">
        <v>436</v>
      </c>
      <c r="H1227" s="3" t="s">
        <v>18</v>
      </c>
      <c r="I1227" s="4">
        <v>28</v>
      </c>
      <c r="J1227" s="4">
        <v>28</v>
      </c>
      <c r="K1227" s="4">
        <v>400</v>
      </c>
      <c r="L1227" s="7">
        <v>11200</v>
      </c>
      <c r="M1227" s="7">
        <v>11200</v>
      </c>
      <c r="N1227" s="6">
        <v>1</v>
      </c>
      <c r="O1227" s="2"/>
      <c r="P1227" s="2"/>
      <c r="Q1227" s="2"/>
      <c r="R1227" s="192"/>
    </row>
    <row r="1228" spans="1:18" ht="26.4" hidden="1">
      <c r="A1228" s="28" t="str">
        <f t="shared" si="19"/>
        <v>3</v>
      </c>
      <c r="B1228" s="3" t="s">
        <v>1632</v>
      </c>
      <c r="C1228" s="3" t="s">
        <v>245</v>
      </c>
      <c r="D1228" s="3">
        <v>3</v>
      </c>
      <c r="E1228" s="3" t="s">
        <v>24</v>
      </c>
      <c r="F1228" s="3" t="s">
        <v>17</v>
      </c>
      <c r="G1228" s="3" t="s">
        <v>438</v>
      </c>
      <c r="H1228" s="3" t="s">
        <v>18</v>
      </c>
      <c r="I1228" s="4">
        <v>25</v>
      </c>
      <c r="J1228" s="4">
        <v>25</v>
      </c>
      <c r="K1228" s="4">
        <v>400</v>
      </c>
      <c r="L1228" s="7">
        <v>10000</v>
      </c>
      <c r="M1228" s="7">
        <v>10000</v>
      </c>
      <c r="N1228" s="6">
        <v>1</v>
      </c>
      <c r="O1228" s="2"/>
      <c r="P1228" s="2"/>
      <c r="Q1228" s="2"/>
      <c r="R1228" s="192"/>
    </row>
    <row r="1229" spans="1:18" ht="26.4" hidden="1">
      <c r="A1229" s="28" t="str">
        <f t="shared" si="19"/>
        <v>9</v>
      </c>
      <c r="B1229" s="3" t="s">
        <v>1633</v>
      </c>
      <c r="C1229" s="3" t="s">
        <v>240</v>
      </c>
      <c r="D1229" s="3">
        <v>3</v>
      </c>
      <c r="E1229" s="3" t="s">
        <v>24</v>
      </c>
      <c r="F1229" s="3" t="s">
        <v>17</v>
      </c>
      <c r="G1229" s="3" t="s">
        <v>241</v>
      </c>
      <c r="H1229" s="3" t="s">
        <v>19</v>
      </c>
      <c r="I1229" s="4">
        <v>28</v>
      </c>
      <c r="J1229" s="4">
        <v>28</v>
      </c>
      <c r="K1229" s="4">
        <v>649.9</v>
      </c>
      <c r="L1229" s="7">
        <v>18172</v>
      </c>
      <c r="M1229" s="7">
        <v>18197.2</v>
      </c>
      <c r="N1229" s="6">
        <v>1</v>
      </c>
      <c r="O1229" s="2"/>
      <c r="P1229" s="2"/>
      <c r="Q1229" s="2"/>
      <c r="R1229" s="192"/>
    </row>
    <row r="1230" spans="1:18" ht="26.4" hidden="1">
      <c r="A1230" s="28" t="str">
        <f t="shared" si="19"/>
        <v>9</v>
      </c>
      <c r="B1230" s="3" t="s">
        <v>1634</v>
      </c>
      <c r="C1230" s="3" t="s">
        <v>240</v>
      </c>
      <c r="D1230" s="3">
        <v>3</v>
      </c>
      <c r="E1230" s="3" t="s">
        <v>24</v>
      </c>
      <c r="F1230" s="3" t="s">
        <v>17</v>
      </c>
      <c r="G1230" s="3" t="s">
        <v>243</v>
      </c>
      <c r="H1230" s="3" t="s">
        <v>19</v>
      </c>
      <c r="I1230" s="4">
        <v>28</v>
      </c>
      <c r="J1230" s="4">
        <v>28</v>
      </c>
      <c r="K1230" s="4">
        <v>649.9</v>
      </c>
      <c r="L1230" s="7">
        <v>18172</v>
      </c>
      <c r="M1230" s="7">
        <v>18197.2</v>
      </c>
      <c r="N1230" s="6">
        <v>1</v>
      </c>
      <c r="O1230" s="2"/>
      <c r="P1230" s="2"/>
      <c r="Q1230" s="2"/>
      <c r="R1230" s="192"/>
    </row>
    <row r="1231" spans="1:18" ht="26.4" hidden="1">
      <c r="A1231" s="28" t="str">
        <f t="shared" si="19"/>
        <v>9</v>
      </c>
      <c r="B1231" s="3" t="s">
        <v>1635</v>
      </c>
      <c r="C1231" s="3" t="s">
        <v>240</v>
      </c>
      <c r="D1231" s="3">
        <v>3</v>
      </c>
      <c r="E1231" s="3" t="s">
        <v>24</v>
      </c>
      <c r="F1231" s="3" t="s">
        <v>17</v>
      </c>
      <c r="G1231" s="3" t="s">
        <v>570</v>
      </c>
      <c r="H1231" s="3" t="s">
        <v>19</v>
      </c>
      <c r="I1231" s="4">
        <v>22</v>
      </c>
      <c r="J1231" s="4">
        <v>22</v>
      </c>
      <c r="K1231" s="4">
        <v>649.9</v>
      </c>
      <c r="L1231" s="7">
        <v>14278</v>
      </c>
      <c r="M1231" s="7">
        <v>14297.8</v>
      </c>
      <c r="N1231" s="6">
        <v>1</v>
      </c>
      <c r="O1231" s="2"/>
      <c r="P1231" s="2"/>
      <c r="Q1231" s="2"/>
      <c r="R1231" s="192"/>
    </row>
    <row r="1232" spans="1:18" ht="26.4" hidden="1">
      <c r="A1232" s="28" t="str">
        <f t="shared" si="19"/>
        <v>20</v>
      </c>
      <c r="B1232" s="3" t="s">
        <v>1636</v>
      </c>
      <c r="C1232" s="3" t="s">
        <v>323</v>
      </c>
      <c r="D1232" s="3">
        <v>3</v>
      </c>
      <c r="E1232" s="3" t="s">
        <v>24</v>
      </c>
      <c r="F1232" s="3" t="s">
        <v>17</v>
      </c>
      <c r="G1232" s="3" t="s">
        <v>572</v>
      </c>
      <c r="H1232" s="3" t="s">
        <v>19</v>
      </c>
      <c r="I1232" s="4">
        <v>21</v>
      </c>
      <c r="J1232" s="4">
        <v>21</v>
      </c>
      <c r="K1232" s="4">
        <v>650</v>
      </c>
      <c r="L1232" s="7">
        <v>13650</v>
      </c>
      <c r="M1232" s="7">
        <v>13650</v>
      </c>
      <c r="N1232" s="6">
        <v>1</v>
      </c>
      <c r="O1232" s="2"/>
      <c r="P1232" s="2"/>
      <c r="Q1232" s="2"/>
      <c r="R1232" s="192"/>
    </row>
    <row r="1233" spans="1:18" ht="26.4" hidden="1">
      <c r="A1233" s="28" t="str">
        <f t="shared" si="19"/>
        <v>20</v>
      </c>
      <c r="B1233" s="3" t="s">
        <v>1637</v>
      </c>
      <c r="C1233" s="3" t="s">
        <v>323</v>
      </c>
      <c r="D1233" s="3">
        <v>3</v>
      </c>
      <c r="E1233" s="3" t="s">
        <v>24</v>
      </c>
      <c r="F1233" s="3" t="s">
        <v>17</v>
      </c>
      <c r="G1233" s="3" t="s">
        <v>574</v>
      </c>
      <c r="H1233" s="3" t="s">
        <v>19</v>
      </c>
      <c r="I1233" s="4">
        <v>24</v>
      </c>
      <c r="J1233" s="4">
        <v>24</v>
      </c>
      <c r="K1233" s="4">
        <v>650</v>
      </c>
      <c r="L1233" s="7">
        <v>15600</v>
      </c>
      <c r="M1233" s="7">
        <v>15600</v>
      </c>
      <c r="N1233" s="6">
        <v>1</v>
      </c>
      <c r="O1233" s="2"/>
      <c r="P1233" s="2"/>
      <c r="Q1233" s="2"/>
      <c r="R1233" s="192"/>
    </row>
    <row r="1234" spans="1:18" ht="39.6" hidden="1">
      <c r="A1234" s="28" t="str">
        <f t="shared" si="19"/>
        <v>17</v>
      </c>
      <c r="B1234" s="3" t="s">
        <v>1638</v>
      </c>
      <c r="C1234" s="3" t="s">
        <v>306</v>
      </c>
      <c r="D1234" s="3">
        <v>3</v>
      </c>
      <c r="E1234" s="3" t="s">
        <v>24</v>
      </c>
      <c r="F1234" s="3" t="s">
        <v>17</v>
      </c>
      <c r="G1234" s="3" t="s">
        <v>307</v>
      </c>
      <c r="H1234" s="3" t="s">
        <v>19</v>
      </c>
      <c r="I1234" s="4">
        <v>22</v>
      </c>
      <c r="J1234" s="4">
        <v>22</v>
      </c>
      <c r="K1234" s="4">
        <v>650</v>
      </c>
      <c r="L1234" s="7">
        <v>14300</v>
      </c>
      <c r="M1234" s="7">
        <v>14300</v>
      </c>
      <c r="N1234" s="6">
        <v>1</v>
      </c>
      <c r="O1234" s="2"/>
      <c r="P1234" s="2"/>
      <c r="Q1234" s="2"/>
      <c r="R1234" s="192"/>
    </row>
    <row r="1235" spans="1:18" ht="39.6" hidden="1">
      <c r="A1235" s="28" t="str">
        <f t="shared" si="19"/>
        <v>17</v>
      </c>
      <c r="B1235" s="3" t="s">
        <v>1639</v>
      </c>
      <c r="C1235" s="3" t="s">
        <v>306</v>
      </c>
      <c r="D1235" s="3">
        <v>3</v>
      </c>
      <c r="E1235" s="3" t="s">
        <v>24</v>
      </c>
      <c r="F1235" s="3" t="s">
        <v>17</v>
      </c>
      <c r="G1235" s="3" t="s">
        <v>577</v>
      </c>
      <c r="H1235" s="3" t="s">
        <v>19</v>
      </c>
      <c r="I1235" s="4">
        <v>19</v>
      </c>
      <c r="J1235" s="4">
        <v>19</v>
      </c>
      <c r="K1235" s="4">
        <v>650</v>
      </c>
      <c r="L1235" s="7">
        <v>12350</v>
      </c>
      <c r="M1235" s="7">
        <v>12350</v>
      </c>
      <c r="N1235" s="6">
        <v>1</v>
      </c>
      <c r="O1235" s="2"/>
      <c r="P1235" s="2"/>
      <c r="Q1235" s="2"/>
      <c r="R1235" s="192"/>
    </row>
    <row r="1236" spans="1:18" ht="39.6" hidden="1">
      <c r="A1236" s="28" t="str">
        <f t="shared" si="19"/>
        <v>17</v>
      </c>
      <c r="B1236" s="3" t="s">
        <v>1640</v>
      </c>
      <c r="C1236" s="3" t="s">
        <v>306</v>
      </c>
      <c r="D1236" s="3">
        <v>3</v>
      </c>
      <c r="E1236" s="3" t="s">
        <v>24</v>
      </c>
      <c r="F1236" s="3" t="s">
        <v>17</v>
      </c>
      <c r="G1236" s="3" t="s">
        <v>579</v>
      </c>
      <c r="H1236" s="3" t="s">
        <v>19</v>
      </c>
      <c r="I1236" s="4">
        <v>30</v>
      </c>
      <c r="J1236" s="4">
        <v>30</v>
      </c>
      <c r="K1236" s="4">
        <v>650</v>
      </c>
      <c r="L1236" s="7">
        <v>19500</v>
      </c>
      <c r="M1236" s="7">
        <v>19500</v>
      </c>
      <c r="N1236" s="6">
        <v>1</v>
      </c>
      <c r="O1236" s="2"/>
      <c r="P1236" s="2"/>
      <c r="Q1236" s="2"/>
      <c r="R1236" s="192"/>
    </row>
    <row r="1237" spans="1:18" ht="26.4" hidden="1">
      <c r="A1237" s="28" t="str">
        <f t="shared" si="19"/>
        <v>10</v>
      </c>
      <c r="B1237" s="3" t="s">
        <v>1641</v>
      </c>
      <c r="C1237" s="3" t="s">
        <v>298</v>
      </c>
      <c r="D1237" s="3">
        <v>3</v>
      </c>
      <c r="E1237" s="3" t="s">
        <v>24</v>
      </c>
      <c r="F1237" s="3" t="s">
        <v>17</v>
      </c>
      <c r="G1237" s="3" t="s">
        <v>299</v>
      </c>
      <c r="H1237" s="3" t="s">
        <v>19</v>
      </c>
      <c r="I1237" s="4">
        <v>25</v>
      </c>
      <c r="J1237" s="4">
        <v>25</v>
      </c>
      <c r="K1237" s="4">
        <v>650</v>
      </c>
      <c r="L1237" s="7">
        <v>16250</v>
      </c>
      <c r="M1237" s="7">
        <v>16250</v>
      </c>
      <c r="N1237" s="6">
        <v>1</v>
      </c>
      <c r="O1237" s="2"/>
      <c r="P1237" s="2"/>
      <c r="Q1237" s="2"/>
      <c r="R1237" s="192"/>
    </row>
    <row r="1238" spans="1:18" ht="26.4" hidden="1">
      <c r="A1238" s="28" t="str">
        <f t="shared" si="19"/>
        <v>10</v>
      </c>
      <c r="B1238" s="3" t="s">
        <v>1642</v>
      </c>
      <c r="C1238" s="3" t="s">
        <v>298</v>
      </c>
      <c r="D1238" s="3">
        <v>3</v>
      </c>
      <c r="E1238" s="3" t="s">
        <v>24</v>
      </c>
      <c r="F1238" s="3" t="s">
        <v>17</v>
      </c>
      <c r="G1238" s="3" t="s">
        <v>582</v>
      </c>
      <c r="H1238" s="3" t="s">
        <v>19</v>
      </c>
      <c r="I1238" s="4">
        <v>24</v>
      </c>
      <c r="J1238" s="4">
        <v>24</v>
      </c>
      <c r="K1238" s="4">
        <v>650</v>
      </c>
      <c r="L1238" s="7">
        <v>15600</v>
      </c>
      <c r="M1238" s="7">
        <v>15600</v>
      </c>
      <c r="N1238" s="6">
        <v>1</v>
      </c>
      <c r="O1238" s="2"/>
      <c r="P1238" s="2"/>
      <c r="Q1238" s="2"/>
      <c r="R1238" s="192"/>
    </row>
    <row r="1239" spans="1:18" ht="26.4" hidden="1">
      <c r="A1239" s="28" t="str">
        <f t="shared" si="19"/>
        <v>13</v>
      </c>
      <c r="B1239" s="3" t="s">
        <v>1643</v>
      </c>
      <c r="C1239" s="3" t="s">
        <v>248</v>
      </c>
      <c r="D1239" s="3">
        <v>3</v>
      </c>
      <c r="E1239" s="3" t="s">
        <v>24</v>
      </c>
      <c r="F1239" s="3" t="s">
        <v>17</v>
      </c>
      <c r="G1239" s="3" t="s">
        <v>249</v>
      </c>
      <c r="H1239" s="3" t="s">
        <v>19</v>
      </c>
      <c r="I1239" s="4">
        <v>25</v>
      </c>
      <c r="J1239" s="4">
        <v>25</v>
      </c>
      <c r="K1239" s="4">
        <v>650</v>
      </c>
      <c r="L1239" s="7">
        <v>16250</v>
      </c>
      <c r="M1239" s="7">
        <v>16250</v>
      </c>
      <c r="N1239" s="6">
        <v>1</v>
      </c>
      <c r="O1239" s="2"/>
      <c r="P1239" s="2"/>
      <c r="Q1239" s="2"/>
      <c r="R1239" s="192"/>
    </row>
    <row r="1240" spans="1:18" ht="26.4" hidden="1">
      <c r="A1240" s="28" t="str">
        <f t="shared" si="19"/>
        <v>13</v>
      </c>
      <c r="B1240" s="3" t="s">
        <v>1644</v>
      </c>
      <c r="C1240" s="3" t="s">
        <v>248</v>
      </c>
      <c r="D1240" s="3">
        <v>3</v>
      </c>
      <c r="E1240" s="3" t="s">
        <v>24</v>
      </c>
      <c r="F1240" s="3" t="s">
        <v>17</v>
      </c>
      <c r="G1240" s="3" t="s">
        <v>585</v>
      </c>
      <c r="H1240" s="3" t="s">
        <v>19</v>
      </c>
      <c r="I1240" s="4">
        <v>25</v>
      </c>
      <c r="J1240" s="4">
        <v>25</v>
      </c>
      <c r="K1240" s="4">
        <v>650</v>
      </c>
      <c r="L1240" s="7">
        <v>16250</v>
      </c>
      <c r="M1240" s="7">
        <v>16250</v>
      </c>
      <c r="N1240" s="6">
        <v>1</v>
      </c>
      <c r="O1240" s="2"/>
      <c r="P1240" s="2"/>
      <c r="Q1240" s="2"/>
      <c r="R1240" s="192"/>
    </row>
    <row r="1241" spans="1:18" ht="26.4" hidden="1">
      <c r="A1241" s="28" t="str">
        <f t="shared" si="19"/>
        <v>16</v>
      </c>
      <c r="B1241" s="3" t="s">
        <v>1645</v>
      </c>
      <c r="C1241" s="3" t="s">
        <v>231</v>
      </c>
      <c r="D1241" s="3">
        <v>3</v>
      </c>
      <c r="E1241" s="3" t="s">
        <v>24</v>
      </c>
      <c r="F1241" s="3" t="s">
        <v>17</v>
      </c>
      <c r="G1241" s="3" t="s">
        <v>232</v>
      </c>
      <c r="H1241" s="3" t="s">
        <v>19</v>
      </c>
      <c r="I1241" s="4">
        <v>34</v>
      </c>
      <c r="J1241" s="4">
        <v>34</v>
      </c>
      <c r="K1241" s="4">
        <v>650</v>
      </c>
      <c r="L1241" s="7">
        <v>22100</v>
      </c>
      <c r="M1241" s="7">
        <v>22100</v>
      </c>
      <c r="N1241" s="6">
        <v>1</v>
      </c>
      <c r="O1241" s="2"/>
      <c r="P1241" s="2"/>
      <c r="Q1241" s="2"/>
      <c r="R1241" s="192"/>
    </row>
    <row r="1242" spans="1:18" ht="26.4" hidden="1">
      <c r="A1242" s="28" t="str">
        <f t="shared" si="19"/>
        <v>16</v>
      </c>
      <c r="B1242" s="3" t="s">
        <v>1646</v>
      </c>
      <c r="C1242" s="3" t="s">
        <v>231</v>
      </c>
      <c r="D1242" s="3">
        <v>3</v>
      </c>
      <c r="E1242" s="3" t="s">
        <v>24</v>
      </c>
      <c r="F1242" s="3" t="s">
        <v>17</v>
      </c>
      <c r="G1242" s="3" t="s">
        <v>588</v>
      </c>
      <c r="H1242" s="3" t="s">
        <v>19</v>
      </c>
      <c r="I1242" s="4">
        <v>26</v>
      </c>
      <c r="J1242" s="4">
        <v>26</v>
      </c>
      <c r="K1242" s="4">
        <v>650</v>
      </c>
      <c r="L1242" s="7">
        <v>16900</v>
      </c>
      <c r="M1242" s="7">
        <v>16900</v>
      </c>
      <c r="N1242" s="6">
        <v>1</v>
      </c>
      <c r="O1242" s="2"/>
      <c r="P1242" s="2"/>
      <c r="Q1242" s="2"/>
      <c r="R1242" s="192"/>
    </row>
    <row r="1243" spans="1:18" ht="26.4" hidden="1">
      <c r="A1243" s="28" t="str">
        <f t="shared" si="19"/>
        <v>8</v>
      </c>
      <c r="B1243" s="3" t="s">
        <v>1647</v>
      </c>
      <c r="C1243" s="3" t="s">
        <v>261</v>
      </c>
      <c r="D1243" s="3">
        <v>3</v>
      </c>
      <c r="E1243" s="3" t="s">
        <v>24</v>
      </c>
      <c r="F1243" s="3" t="s">
        <v>17</v>
      </c>
      <c r="G1243" s="3" t="s">
        <v>262</v>
      </c>
      <c r="H1243" s="3" t="s">
        <v>19</v>
      </c>
      <c r="I1243" s="4">
        <v>18</v>
      </c>
      <c r="J1243" s="4">
        <v>18</v>
      </c>
      <c r="K1243" s="4">
        <v>650</v>
      </c>
      <c r="L1243" s="7">
        <v>11700</v>
      </c>
      <c r="M1243" s="7">
        <v>11700</v>
      </c>
      <c r="N1243" s="6">
        <v>1</v>
      </c>
      <c r="O1243" s="2"/>
      <c r="P1243" s="2"/>
      <c r="Q1243" s="2"/>
      <c r="R1243" s="192"/>
    </row>
    <row r="1244" spans="1:18" ht="26.4" hidden="1">
      <c r="A1244" s="28" t="str">
        <f t="shared" si="19"/>
        <v>8</v>
      </c>
      <c r="B1244" s="3" t="s">
        <v>1648</v>
      </c>
      <c r="C1244" s="3" t="s">
        <v>261</v>
      </c>
      <c r="D1244" s="3">
        <v>3</v>
      </c>
      <c r="E1244" s="3" t="s">
        <v>24</v>
      </c>
      <c r="F1244" s="3" t="s">
        <v>17</v>
      </c>
      <c r="G1244" s="3" t="s">
        <v>591</v>
      </c>
      <c r="H1244" s="3" t="s">
        <v>19</v>
      </c>
      <c r="I1244" s="4">
        <v>22</v>
      </c>
      <c r="J1244" s="4">
        <v>22</v>
      </c>
      <c r="K1244" s="4">
        <v>650</v>
      </c>
      <c r="L1244" s="7">
        <v>14300</v>
      </c>
      <c r="M1244" s="7">
        <v>14300</v>
      </c>
      <c r="N1244" s="6">
        <v>1</v>
      </c>
      <c r="O1244" s="2"/>
      <c r="P1244" s="2"/>
      <c r="Q1244" s="2"/>
      <c r="R1244" s="192"/>
    </row>
    <row r="1245" spans="1:18" ht="39.6" hidden="1">
      <c r="A1245" s="28" t="str">
        <f t="shared" si="19"/>
        <v>6</v>
      </c>
      <c r="B1245" s="3" t="s">
        <v>1649</v>
      </c>
      <c r="C1245" s="3" t="s">
        <v>301</v>
      </c>
      <c r="D1245" s="3">
        <v>3</v>
      </c>
      <c r="E1245" s="3" t="s">
        <v>24</v>
      </c>
      <c r="F1245" s="3" t="s">
        <v>17</v>
      </c>
      <c r="G1245" s="3" t="s">
        <v>302</v>
      </c>
      <c r="H1245" s="3" t="s">
        <v>19</v>
      </c>
      <c r="I1245" s="4">
        <v>21</v>
      </c>
      <c r="J1245" s="4">
        <v>21</v>
      </c>
      <c r="K1245" s="4">
        <v>650</v>
      </c>
      <c r="L1245" s="7">
        <v>13650</v>
      </c>
      <c r="M1245" s="7">
        <v>13650</v>
      </c>
      <c r="N1245" s="6">
        <v>1</v>
      </c>
      <c r="O1245" s="2"/>
      <c r="P1245" s="2"/>
      <c r="Q1245" s="2"/>
      <c r="R1245" s="192"/>
    </row>
    <row r="1246" spans="1:18" ht="39.6" hidden="1">
      <c r="A1246" s="28" t="str">
        <f t="shared" si="19"/>
        <v>6</v>
      </c>
      <c r="B1246" s="3" t="s">
        <v>1650</v>
      </c>
      <c r="C1246" s="3" t="s">
        <v>301</v>
      </c>
      <c r="D1246" s="3">
        <v>3</v>
      </c>
      <c r="E1246" s="3" t="s">
        <v>24</v>
      </c>
      <c r="F1246" s="3" t="s">
        <v>17</v>
      </c>
      <c r="G1246" s="3" t="s">
        <v>304</v>
      </c>
      <c r="H1246" s="3" t="s">
        <v>19</v>
      </c>
      <c r="I1246" s="4">
        <v>22</v>
      </c>
      <c r="J1246" s="4">
        <v>22</v>
      </c>
      <c r="K1246" s="4">
        <v>650</v>
      </c>
      <c r="L1246" s="7">
        <v>14300</v>
      </c>
      <c r="M1246" s="7">
        <v>14300</v>
      </c>
      <c r="N1246" s="6">
        <v>1</v>
      </c>
      <c r="O1246" s="2"/>
      <c r="P1246" s="2"/>
      <c r="Q1246" s="2"/>
      <c r="R1246" s="192"/>
    </row>
    <row r="1247" spans="1:18" ht="26.4" hidden="1">
      <c r="A1247" s="28" t="str">
        <f t="shared" si="19"/>
        <v>1</v>
      </c>
      <c r="B1247" s="3" t="s">
        <v>1651</v>
      </c>
      <c r="C1247" s="3" t="s">
        <v>272</v>
      </c>
      <c r="D1247" s="3">
        <v>3</v>
      </c>
      <c r="E1247" s="3" t="s">
        <v>24</v>
      </c>
      <c r="F1247" s="3" t="s">
        <v>17</v>
      </c>
      <c r="G1247" s="3" t="s">
        <v>273</v>
      </c>
      <c r="H1247" s="3" t="s">
        <v>19</v>
      </c>
      <c r="I1247" s="4">
        <v>23</v>
      </c>
      <c r="J1247" s="4">
        <v>23</v>
      </c>
      <c r="K1247" s="4">
        <v>650</v>
      </c>
      <c r="L1247" s="7">
        <v>14950</v>
      </c>
      <c r="M1247" s="7">
        <v>14950</v>
      </c>
      <c r="N1247" s="6">
        <v>1</v>
      </c>
      <c r="O1247" s="2"/>
      <c r="P1247" s="2"/>
      <c r="Q1247" s="2"/>
      <c r="R1247" s="192"/>
    </row>
    <row r="1248" spans="1:18" ht="26.4" hidden="1">
      <c r="A1248" s="28" t="str">
        <f t="shared" si="19"/>
        <v>1</v>
      </c>
      <c r="B1248" s="3" t="s">
        <v>1652</v>
      </c>
      <c r="C1248" s="3" t="s">
        <v>272</v>
      </c>
      <c r="D1248" s="3">
        <v>3</v>
      </c>
      <c r="E1248" s="3" t="s">
        <v>24</v>
      </c>
      <c r="F1248" s="3" t="s">
        <v>17</v>
      </c>
      <c r="G1248" s="3" t="s">
        <v>275</v>
      </c>
      <c r="H1248" s="3" t="s">
        <v>19</v>
      </c>
      <c r="I1248" s="4">
        <v>23</v>
      </c>
      <c r="J1248" s="4">
        <v>23</v>
      </c>
      <c r="K1248" s="4">
        <v>650</v>
      </c>
      <c r="L1248" s="7">
        <v>14950</v>
      </c>
      <c r="M1248" s="7">
        <v>14950</v>
      </c>
      <c r="N1248" s="6">
        <v>1</v>
      </c>
      <c r="O1248" s="2"/>
      <c r="P1248" s="2"/>
      <c r="Q1248" s="2"/>
      <c r="R1248" s="192"/>
    </row>
    <row r="1249" spans="1:18" ht="26.4" hidden="1">
      <c r="A1249" s="28" t="str">
        <f t="shared" si="19"/>
        <v>1</v>
      </c>
      <c r="B1249" s="3" t="s">
        <v>1653</v>
      </c>
      <c r="C1249" s="3" t="s">
        <v>272</v>
      </c>
      <c r="D1249" s="3">
        <v>3</v>
      </c>
      <c r="E1249" s="3" t="s">
        <v>24</v>
      </c>
      <c r="F1249" s="3" t="s">
        <v>17</v>
      </c>
      <c r="G1249" s="3" t="s">
        <v>277</v>
      </c>
      <c r="H1249" s="3" t="s">
        <v>19</v>
      </c>
      <c r="I1249" s="4">
        <v>37</v>
      </c>
      <c r="J1249" s="4">
        <v>37</v>
      </c>
      <c r="K1249" s="4">
        <v>650</v>
      </c>
      <c r="L1249" s="7">
        <v>24050</v>
      </c>
      <c r="M1249" s="7">
        <v>24050</v>
      </c>
      <c r="N1249" s="6">
        <v>1</v>
      </c>
      <c r="O1249" s="2"/>
      <c r="P1249" s="2"/>
      <c r="Q1249" s="2"/>
      <c r="R1249" s="192"/>
    </row>
    <row r="1250" spans="1:18" ht="26.4" hidden="1">
      <c r="A1250" s="28" t="str">
        <f t="shared" si="19"/>
        <v>4</v>
      </c>
      <c r="B1250" s="3" t="s">
        <v>1654</v>
      </c>
      <c r="C1250" s="3" t="s">
        <v>237</v>
      </c>
      <c r="D1250" s="3">
        <v>3</v>
      </c>
      <c r="E1250" s="3" t="s">
        <v>24</v>
      </c>
      <c r="F1250" s="3" t="s">
        <v>17</v>
      </c>
      <c r="G1250" s="3" t="s">
        <v>238</v>
      </c>
      <c r="H1250" s="3" t="s">
        <v>19</v>
      </c>
      <c r="I1250" s="4">
        <v>20</v>
      </c>
      <c r="J1250" s="4">
        <v>20</v>
      </c>
      <c r="K1250" s="4">
        <v>650</v>
      </c>
      <c r="L1250" s="7">
        <v>13000</v>
      </c>
      <c r="M1250" s="7">
        <v>13000</v>
      </c>
      <c r="N1250" s="6">
        <v>1</v>
      </c>
      <c r="O1250" s="2"/>
      <c r="P1250" s="2"/>
      <c r="Q1250" s="2"/>
      <c r="R1250" s="192"/>
    </row>
    <row r="1251" spans="1:18" ht="26.4" hidden="1">
      <c r="A1251" s="28" t="str">
        <f t="shared" si="19"/>
        <v>4</v>
      </c>
      <c r="B1251" s="3" t="s">
        <v>1655</v>
      </c>
      <c r="C1251" s="3" t="s">
        <v>237</v>
      </c>
      <c r="D1251" s="3">
        <v>3</v>
      </c>
      <c r="E1251" s="3" t="s">
        <v>24</v>
      </c>
      <c r="F1251" s="3" t="s">
        <v>17</v>
      </c>
      <c r="G1251" s="3" t="s">
        <v>599</v>
      </c>
      <c r="H1251" s="3" t="s">
        <v>19</v>
      </c>
      <c r="I1251" s="4">
        <v>14</v>
      </c>
      <c r="J1251" s="4">
        <v>14</v>
      </c>
      <c r="K1251" s="4">
        <v>650</v>
      </c>
      <c r="L1251" s="7">
        <v>9100</v>
      </c>
      <c r="M1251" s="7">
        <v>9100</v>
      </c>
      <c r="N1251" s="6">
        <v>1</v>
      </c>
      <c r="O1251" s="2"/>
      <c r="P1251" s="2"/>
      <c r="Q1251" s="2"/>
      <c r="R1251" s="192"/>
    </row>
    <row r="1252" spans="1:18" ht="26.4" hidden="1">
      <c r="A1252" s="28" t="str">
        <f t="shared" si="19"/>
        <v>21</v>
      </c>
      <c r="B1252" s="3" t="s">
        <v>1656</v>
      </c>
      <c r="C1252" s="3" t="s">
        <v>290</v>
      </c>
      <c r="D1252" s="3">
        <v>3</v>
      </c>
      <c r="E1252" s="3" t="s">
        <v>24</v>
      </c>
      <c r="F1252" s="3" t="s">
        <v>17</v>
      </c>
      <c r="G1252" s="3" t="s">
        <v>291</v>
      </c>
      <c r="H1252" s="3" t="s">
        <v>19</v>
      </c>
      <c r="I1252" s="4">
        <v>33</v>
      </c>
      <c r="J1252" s="4">
        <v>33</v>
      </c>
      <c r="K1252" s="4">
        <v>650</v>
      </c>
      <c r="L1252" s="7">
        <v>21450</v>
      </c>
      <c r="M1252" s="7">
        <v>21450</v>
      </c>
      <c r="N1252" s="6">
        <v>1</v>
      </c>
      <c r="O1252" s="2"/>
      <c r="P1252" s="2"/>
      <c r="Q1252" s="2"/>
      <c r="R1252" s="192"/>
    </row>
    <row r="1253" spans="1:18" ht="26.4" hidden="1">
      <c r="A1253" s="28" t="str">
        <f t="shared" si="19"/>
        <v>11</v>
      </c>
      <c r="B1253" s="3" t="s">
        <v>1657</v>
      </c>
      <c r="C1253" s="3" t="s">
        <v>228</v>
      </c>
      <c r="D1253" s="3">
        <v>3</v>
      </c>
      <c r="E1253" s="3" t="s">
        <v>24</v>
      </c>
      <c r="F1253" s="3" t="s">
        <v>17</v>
      </c>
      <c r="G1253" s="3" t="s">
        <v>229</v>
      </c>
      <c r="H1253" s="3" t="s">
        <v>19</v>
      </c>
      <c r="I1253" s="4">
        <v>30</v>
      </c>
      <c r="J1253" s="4">
        <v>30</v>
      </c>
      <c r="K1253" s="4">
        <v>650</v>
      </c>
      <c r="L1253" s="7">
        <v>19500</v>
      </c>
      <c r="M1253" s="7">
        <v>19500</v>
      </c>
      <c r="N1253" s="6">
        <v>1</v>
      </c>
      <c r="O1253" s="2"/>
      <c r="P1253" s="2"/>
      <c r="Q1253" s="2"/>
      <c r="R1253" s="192"/>
    </row>
    <row r="1254" spans="1:18" ht="26.4" hidden="1">
      <c r="A1254" s="28" t="str">
        <f t="shared" si="19"/>
        <v>18</v>
      </c>
      <c r="B1254" s="3" t="s">
        <v>1658</v>
      </c>
      <c r="C1254" s="3" t="s">
        <v>234</v>
      </c>
      <c r="D1254" s="3">
        <v>3</v>
      </c>
      <c r="E1254" s="3" t="s">
        <v>24</v>
      </c>
      <c r="F1254" s="3" t="s">
        <v>17</v>
      </c>
      <c r="G1254" s="3" t="s">
        <v>235</v>
      </c>
      <c r="H1254" s="3" t="s">
        <v>19</v>
      </c>
      <c r="I1254" s="4">
        <v>24</v>
      </c>
      <c r="J1254" s="4">
        <v>24</v>
      </c>
      <c r="K1254" s="4">
        <v>644</v>
      </c>
      <c r="L1254" s="7">
        <v>15456</v>
      </c>
      <c r="M1254" s="7">
        <v>15456</v>
      </c>
      <c r="N1254" s="6">
        <v>1</v>
      </c>
      <c r="O1254" s="2"/>
      <c r="P1254" s="2"/>
      <c r="Q1254" s="2"/>
      <c r="R1254" s="192"/>
    </row>
    <row r="1255" spans="1:18" ht="39.6" hidden="1">
      <c r="A1255" s="28" t="str">
        <f t="shared" si="19"/>
        <v>23</v>
      </c>
      <c r="B1255" s="3" t="s">
        <v>1659</v>
      </c>
      <c r="C1255" s="3" t="s">
        <v>251</v>
      </c>
      <c r="D1255" s="3">
        <v>3</v>
      </c>
      <c r="E1255" s="3" t="s">
        <v>24</v>
      </c>
      <c r="F1255" s="3" t="s">
        <v>17</v>
      </c>
      <c r="G1255" s="3" t="s">
        <v>252</v>
      </c>
      <c r="H1255" s="3" t="s">
        <v>19</v>
      </c>
      <c r="I1255" s="4">
        <v>26</v>
      </c>
      <c r="J1255" s="4">
        <v>26</v>
      </c>
      <c r="K1255" s="4">
        <v>650</v>
      </c>
      <c r="L1255" s="7">
        <v>16900</v>
      </c>
      <c r="M1255" s="7">
        <v>16900</v>
      </c>
      <c r="N1255" s="6">
        <v>1</v>
      </c>
      <c r="O1255" s="2"/>
      <c r="P1255" s="2"/>
      <c r="Q1255" s="2"/>
      <c r="R1255" s="192"/>
    </row>
    <row r="1256" spans="1:18" ht="39.6" hidden="1">
      <c r="A1256" s="28" t="str">
        <f t="shared" si="19"/>
        <v>23</v>
      </c>
      <c r="B1256" s="3" t="s">
        <v>1660</v>
      </c>
      <c r="C1256" s="3" t="s">
        <v>251</v>
      </c>
      <c r="D1256" s="3">
        <v>3</v>
      </c>
      <c r="E1256" s="3" t="s">
        <v>24</v>
      </c>
      <c r="F1256" s="3" t="s">
        <v>17</v>
      </c>
      <c r="G1256" s="3" t="s">
        <v>254</v>
      </c>
      <c r="H1256" s="3" t="s">
        <v>19</v>
      </c>
      <c r="I1256" s="4">
        <v>26</v>
      </c>
      <c r="J1256" s="4">
        <v>26</v>
      </c>
      <c r="K1256" s="4">
        <v>650</v>
      </c>
      <c r="L1256" s="7">
        <v>16900</v>
      </c>
      <c r="M1256" s="7">
        <v>16900</v>
      </c>
      <c r="N1256" s="6">
        <v>1</v>
      </c>
      <c r="O1256" s="2"/>
      <c r="P1256" s="2"/>
      <c r="Q1256" s="2"/>
      <c r="R1256" s="192"/>
    </row>
    <row r="1257" spans="1:18" ht="39.6" hidden="1">
      <c r="A1257" s="28" t="str">
        <f t="shared" si="19"/>
        <v>23</v>
      </c>
      <c r="B1257" s="3" t="s">
        <v>1661</v>
      </c>
      <c r="C1257" s="3" t="s">
        <v>251</v>
      </c>
      <c r="D1257" s="3">
        <v>3</v>
      </c>
      <c r="E1257" s="3" t="s">
        <v>24</v>
      </c>
      <c r="F1257" s="3" t="s">
        <v>17</v>
      </c>
      <c r="G1257" s="3" t="s">
        <v>606</v>
      </c>
      <c r="H1257" s="3" t="s">
        <v>19</v>
      </c>
      <c r="I1257" s="4">
        <v>23</v>
      </c>
      <c r="J1257" s="4">
        <v>23</v>
      </c>
      <c r="K1257" s="4">
        <v>650</v>
      </c>
      <c r="L1257" s="7">
        <v>14950</v>
      </c>
      <c r="M1257" s="7">
        <v>14950</v>
      </c>
      <c r="N1257" s="6">
        <v>1</v>
      </c>
      <c r="O1257" s="2"/>
      <c r="P1257" s="2"/>
      <c r="Q1257" s="2"/>
      <c r="R1257" s="192"/>
    </row>
    <row r="1258" spans="1:18" ht="26.4" hidden="1">
      <c r="A1258" s="28" t="str">
        <f t="shared" si="19"/>
        <v>22</v>
      </c>
      <c r="B1258" s="3" t="s">
        <v>1662</v>
      </c>
      <c r="C1258" s="3" t="s">
        <v>259</v>
      </c>
      <c r="D1258" s="3">
        <v>3</v>
      </c>
      <c r="E1258" s="3" t="s">
        <v>24</v>
      </c>
      <c r="F1258" s="3" t="s">
        <v>17</v>
      </c>
      <c r="G1258" s="3">
        <v>31</v>
      </c>
      <c r="H1258" s="3" t="s">
        <v>19</v>
      </c>
      <c r="I1258" s="4">
        <v>24</v>
      </c>
      <c r="J1258" s="4">
        <v>24</v>
      </c>
      <c r="K1258" s="4">
        <v>650</v>
      </c>
      <c r="L1258" s="7">
        <v>15600</v>
      </c>
      <c r="M1258" s="7">
        <v>15600</v>
      </c>
      <c r="N1258" s="6">
        <v>1</v>
      </c>
      <c r="O1258" s="2"/>
      <c r="P1258" s="2"/>
      <c r="Q1258" s="2"/>
      <c r="R1258" s="192"/>
    </row>
    <row r="1259" spans="1:18" ht="26.4" hidden="1">
      <c r="A1259" s="28" t="str">
        <f t="shared" si="19"/>
        <v>7</v>
      </c>
      <c r="B1259" s="3" t="s">
        <v>1663</v>
      </c>
      <c r="C1259" s="3" t="s">
        <v>293</v>
      </c>
      <c r="D1259" s="3">
        <v>3</v>
      </c>
      <c r="E1259" s="3" t="s">
        <v>24</v>
      </c>
      <c r="F1259" s="3" t="s">
        <v>17</v>
      </c>
      <c r="G1259" s="3" t="s">
        <v>294</v>
      </c>
      <c r="H1259" s="3" t="s">
        <v>19</v>
      </c>
      <c r="I1259" s="4">
        <v>13</v>
      </c>
      <c r="J1259" s="4">
        <v>13</v>
      </c>
      <c r="K1259" s="4">
        <v>648</v>
      </c>
      <c r="L1259" s="7">
        <v>8424</v>
      </c>
      <c r="M1259" s="7">
        <v>8424</v>
      </c>
      <c r="N1259" s="6">
        <v>1</v>
      </c>
      <c r="O1259" s="2"/>
      <c r="P1259" s="2"/>
      <c r="Q1259" s="2"/>
      <c r="R1259" s="192"/>
    </row>
    <row r="1260" spans="1:18" ht="26.4" hidden="1">
      <c r="A1260" s="28" t="str">
        <f t="shared" si="19"/>
        <v>7</v>
      </c>
      <c r="B1260" s="3" t="s">
        <v>1664</v>
      </c>
      <c r="C1260" s="3" t="s">
        <v>293</v>
      </c>
      <c r="D1260" s="3">
        <v>3</v>
      </c>
      <c r="E1260" s="3" t="s">
        <v>24</v>
      </c>
      <c r="F1260" s="3" t="s">
        <v>17</v>
      </c>
      <c r="G1260" s="3" t="s">
        <v>296</v>
      </c>
      <c r="H1260" s="3" t="s">
        <v>19</v>
      </c>
      <c r="I1260" s="4">
        <v>12</v>
      </c>
      <c r="J1260" s="4">
        <v>12</v>
      </c>
      <c r="K1260" s="4">
        <v>648</v>
      </c>
      <c r="L1260" s="7">
        <v>7776</v>
      </c>
      <c r="M1260" s="7">
        <v>7776</v>
      </c>
      <c r="N1260" s="6">
        <v>1</v>
      </c>
      <c r="O1260" s="2"/>
      <c r="P1260" s="2"/>
      <c r="Q1260" s="2"/>
      <c r="R1260" s="192"/>
    </row>
    <row r="1261" spans="1:18" ht="26.4" hidden="1">
      <c r="A1261" s="28" t="str">
        <f t="shared" si="19"/>
        <v>7</v>
      </c>
      <c r="B1261" s="3" t="s">
        <v>1665</v>
      </c>
      <c r="C1261" s="3" t="s">
        <v>293</v>
      </c>
      <c r="D1261" s="3">
        <v>3</v>
      </c>
      <c r="E1261" s="3" t="s">
        <v>24</v>
      </c>
      <c r="F1261" s="3" t="s">
        <v>17</v>
      </c>
      <c r="G1261" s="3" t="s">
        <v>611</v>
      </c>
      <c r="H1261" s="3" t="s">
        <v>19</v>
      </c>
      <c r="I1261" s="4">
        <v>10</v>
      </c>
      <c r="J1261" s="4">
        <v>10</v>
      </c>
      <c r="K1261" s="4">
        <v>648</v>
      </c>
      <c r="L1261" s="7">
        <v>6480</v>
      </c>
      <c r="M1261" s="7">
        <v>6480</v>
      </c>
      <c r="N1261" s="6">
        <v>1</v>
      </c>
      <c r="O1261" s="2"/>
      <c r="P1261" s="2"/>
      <c r="Q1261" s="2"/>
      <c r="R1261" s="192"/>
    </row>
    <row r="1262" spans="1:18" ht="26.4" hidden="1">
      <c r="A1262" s="28" t="str">
        <f t="shared" si="19"/>
        <v>2</v>
      </c>
      <c r="B1262" s="3" t="s">
        <v>1666</v>
      </c>
      <c r="C1262" s="3" t="s">
        <v>285</v>
      </c>
      <c r="D1262" s="3">
        <v>3</v>
      </c>
      <c r="E1262" s="3" t="s">
        <v>24</v>
      </c>
      <c r="F1262" s="3" t="s">
        <v>17</v>
      </c>
      <c r="G1262" s="3" t="s">
        <v>286</v>
      </c>
      <c r="H1262" s="3" t="s">
        <v>19</v>
      </c>
      <c r="I1262" s="4">
        <v>28</v>
      </c>
      <c r="J1262" s="4">
        <v>28</v>
      </c>
      <c r="K1262" s="4">
        <v>650</v>
      </c>
      <c r="L1262" s="7">
        <v>18200</v>
      </c>
      <c r="M1262" s="7">
        <v>18200</v>
      </c>
      <c r="N1262" s="6">
        <v>1</v>
      </c>
      <c r="O1262" s="2"/>
      <c r="P1262" s="2"/>
      <c r="Q1262" s="2"/>
      <c r="R1262" s="192"/>
    </row>
    <row r="1263" spans="1:18" ht="26.4" hidden="1">
      <c r="A1263" s="28" t="str">
        <f t="shared" si="19"/>
        <v>2</v>
      </c>
      <c r="B1263" s="3" t="s">
        <v>1667</v>
      </c>
      <c r="C1263" s="3" t="s">
        <v>285</v>
      </c>
      <c r="D1263" s="3">
        <v>3</v>
      </c>
      <c r="E1263" s="3" t="s">
        <v>24</v>
      </c>
      <c r="F1263" s="3" t="s">
        <v>17</v>
      </c>
      <c r="G1263" s="3" t="s">
        <v>288</v>
      </c>
      <c r="H1263" s="3" t="s">
        <v>19</v>
      </c>
      <c r="I1263" s="4">
        <v>22</v>
      </c>
      <c r="J1263" s="4">
        <v>22</v>
      </c>
      <c r="K1263" s="4">
        <v>650</v>
      </c>
      <c r="L1263" s="7">
        <v>14300</v>
      </c>
      <c r="M1263" s="7">
        <v>14300</v>
      </c>
      <c r="N1263" s="6">
        <v>1</v>
      </c>
      <c r="O1263" s="2"/>
      <c r="P1263" s="2"/>
      <c r="Q1263" s="2"/>
      <c r="R1263" s="192"/>
    </row>
    <row r="1264" spans="1:18" ht="26.4" hidden="1">
      <c r="A1264" s="28" t="str">
        <f t="shared" si="19"/>
        <v>2</v>
      </c>
      <c r="B1264" s="3" t="s">
        <v>1668</v>
      </c>
      <c r="C1264" s="3" t="s">
        <v>285</v>
      </c>
      <c r="D1264" s="3">
        <v>3</v>
      </c>
      <c r="E1264" s="3" t="s">
        <v>24</v>
      </c>
      <c r="F1264" s="3" t="s">
        <v>17</v>
      </c>
      <c r="G1264" s="3" t="s">
        <v>615</v>
      </c>
      <c r="H1264" s="3" t="s">
        <v>19</v>
      </c>
      <c r="I1264" s="4">
        <v>15</v>
      </c>
      <c r="J1264" s="4">
        <v>15</v>
      </c>
      <c r="K1264" s="4">
        <v>650</v>
      </c>
      <c r="L1264" s="7">
        <v>9750</v>
      </c>
      <c r="M1264" s="7">
        <v>9750</v>
      </c>
      <c r="N1264" s="6">
        <v>1</v>
      </c>
      <c r="O1264" s="2"/>
      <c r="P1264" s="2"/>
      <c r="Q1264" s="2"/>
      <c r="R1264" s="192"/>
    </row>
    <row r="1265" spans="1:18" ht="26.4" hidden="1">
      <c r="A1265" s="28" t="str">
        <f t="shared" si="19"/>
        <v>12</v>
      </c>
      <c r="B1265" s="3" t="s">
        <v>1669</v>
      </c>
      <c r="C1265" s="3" t="s">
        <v>279</v>
      </c>
      <c r="D1265" s="3">
        <v>3</v>
      </c>
      <c r="E1265" s="3" t="s">
        <v>24</v>
      </c>
      <c r="F1265" s="3" t="s">
        <v>17</v>
      </c>
      <c r="G1265" s="3" t="s">
        <v>280</v>
      </c>
      <c r="H1265" s="3" t="s">
        <v>19</v>
      </c>
      <c r="I1265" s="4">
        <v>25</v>
      </c>
      <c r="J1265" s="4">
        <v>25</v>
      </c>
      <c r="K1265" s="4">
        <v>650</v>
      </c>
      <c r="L1265" s="7">
        <v>16250</v>
      </c>
      <c r="M1265" s="7">
        <v>16250</v>
      </c>
      <c r="N1265" s="6">
        <v>1</v>
      </c>
      <c r="O1265" s="2"/>
      <c r="P1265" s="2"/>
      <c r="Q1265" s="2"/>
      <c r="R1265" s="192"/>
    </row>
    <row r="1266" spans="1:18" ht="26.4" hidden="1">
      <c r="A1266" s="28" t="str">
        <f t="shared" si="19"/>
        <v>12</v>
      </c>
      <c r="B1266" s="3" t="s">
        <v>1670</v>
      </c>
      <c r="C1266" s="3" t="s">
        <v>279</v>
      </c>
      <c r="D1266" s="3">
        <v>3</v>
      </c>
      <c r="E1266" s="3" t="s">
        <v>24</v>
      </c>
      <c r="F1266" s="3" t="s">
        <v>17</v>
      </c>
      <c r="G1266" s="3" t="s">
        <v>618</v>
      </c>
      <c r="H1266" s="3" t="s">
        <v>19</v>
      </c>
      <c r="I1266" s="4">
        <v>23</v>
      </c>
      <c r="J1266" s="4">
        <v>23</v>
      </c>
      <c r="K1266" s="4">
        <v>650</v>
      </c>
      <c r="L1266" s="7">
        <v>14950</v>
      </c>
      <c r="M1266" s="7">
        <v>14950</v>
      </c>
      <c r="N1266" s="6">
        <v>1</v>
      </c>
      <c r="O1266" s="2"/>
      <c r="P1266" s="2"/>
      <c r="Q1266" s="2"/>
      <c r="R1266" s="192"/>
    </row>
    <row r="1267" spans="1:18" ht="26.4" hidden="1">
      <c r="A1267" s="28" t="str">
        <f t="shared" si="19"/>
        <v>19</v>
      </c>
      <c r="B1267" s="3" t="s">
        <v>1671</v>
      </c>
      <c r="C1267" s="3" t="s">
        <v>282</v>
      </c>
      <c r="D1267" s="3">
        <v>3</v>
      </c>
      <c r="E1267" s="3" t="s">
        <v>24</v>
      </c>
      <c r="F1267" s="3" t="s">
        <v>17</v>
      </c>
      <c r="G1267" s="3" t="s">
        <v>283</v>
      </c>
      <c r="H1267" s="3" t="s">
        <v>19</v>
      </c>
      <c r="I1267" s="4">
        <v>32</v>
      </c>
      <c r="J1267" s="4">
        <v>32</v>
      </c>
      <c r="K1267" s="4">
        <v>650</v>
      </c>
      <c r="L1267" s="7">
        <v>20800</v>
      </c>
      <c r="M1267" s="7">
        <v>20800</v>
      </c>
      <c r="N1267" s="6">
        <v>1</v>
      </c>
      <c r="O1267" s="2"/>
      <c r="P1267" s="2"/>
      <c r="Q1267" s="2"/>
      <c r="R1267" s="192"/>
    </row>
    <row r="1268" spans="1:18" ht="26.4" hidden="1">
      <c r="A1268" s="28" t="str">
        <f t="shared" si="19"/>
        <v>19</v>
      </c>
      <c r="B1268" s="3" t="s">
        <v>1672</v>
      </c>
      <c r="C1268" s="3" t="s">
        <v>282</v>
      </c>
      <c r="D1268" s="3">
        <v>3</v>
      </c>
      <c r="E1268" s="3" t="s">
        <v>24</v>
      </c>
      <c r="F1268" s="3" t="s">
        <v>17</v>
      </c>
      <c r="G1268" s="3" t="s">
        <v>621</v>
      </c>
      <c r="H1268" s="3" t="s">
        <v>19</v>
      </c>
      <c r="I1268" s="4">
        <v>18</v>
      </c>
      <c r="J1268" s="4">
        <v>18</v>
      </c>
      <c r="K1268" s="4">
        <v>650</v>
      </c>
      <c r="L1268" s="7">
        <v>11700</v>
      </c>
      <c r="M1268" s="7">
        <v>11700</v>
      </c>
      <c r="N1268" s="6">
        <v>1</v>
      </c>
      <c r="O1268" s="2"/>
      <c r="P1268" s="2"/>
      <c r="Q1268" s="2"/>
      <c r="R1268" s="192"/>
    </row>
    <row r="1269" spans="1:18" ht="26.4" hidden="1">
      <c r="A1269" s="28" t="str">
        <f t="shared" si="19"/>
        <v>5</v>
      </c>
      <c r="B1269" s="3" t="s">
        <v>1673</v>
      </c>
      <c r="C1269" s="3" t="s">
        <v>264</v>
      </c>
      <c r="D1269" s="3">
        <v>3</v>
      </c>
      <c r="E1269" s="3" t="s">
        <v>24</v>
      </c>
      <c r="F1269" s="3" t="s">
        <v>17</v>
      </c>
      <c r="G1269" s="3" t="s">
        <v>265</v>
      </c>
      <c r="H1269" s="3" t="s">
        <v>19</v>
      </c>
      <c r="I1269" s="4">
        <v>19</v>
      </c>
      <c r="J1269" s="4">
        <v>19</v>
      </c>
      <c r="K1269" s="4">
        <v>650</v>
      </c>
      <c r="L1269" s="7">
        <v>12350</v>
      </c>
      <c r="M1269" s="7">
        <v>12350</v>
      </c>
      <c r="N1269" s="6">
        <v>1</v>
      </c>
      <c r="O1269" s="2"/>
      <c r="P1269" s="2"/>
      <c r="Q1269" s="2"/>
      <c r="R1269" s="192"/>
    </row>
    <row r="1270" spans="1:18" ht="26.4" hidden="1">
      <c r="A1270" s="28" t="str">
        <f t="shared" si="19"/>
        <v>5</v>
      </c>
      <c r="B1270" s="3" t="s">
        <v>1674</v>
      </c>
      <c r="C1270" s="3" t="s">
        <v>264</v>
      </c>
      <c r="D1270" s="3">
        <v>3</v>
      </c>
      <c r="E1270" s="3" t="s">
        <v>24</v>
      </c>
      <c r="F1270" s="3" t="s">
        <v>17</v>
      </c>
      <c r="G1270" s="3" t="s">
        <v>624</v>
      </c>
      <c r="H1270" s="3" t="s">
        <v>19</v>
      </c>
      <c r="I1270" s="4">
        <v>18</v>
      </c>
      <c r="J1270" s="4">
        <v>18</v>
      </c>
      <c r="K1270" s="4">
        <v>650</v>
      </c>
      <c r="L1270" s="7">
        <v>11700</v>
      </c>
      <c r="M1270" s="7">
        <v>11700</v>
      </c>
      <c r="N1270" s="6">
        <v>1</v>
      </c>
      <c r="O1270" s="2"/>
      <c r="P1270" s="2"/>
      <c r="Q1270" s="2"/>
      <c r="R1270" s="192"/>
    </row>
    <row r="1271" spans="1:18" ht="39.6" hidden="1">
      <c r="A1271" s="28" t="str">
        <f t="shared" si="19"/>
        <v>15</v>
      </c>
      <c r="B1271" s="3" t="s">
        <v>1675</v>
      </c>
      <c r="C1271" s="3" t="s">
        <v>256</v>
      </c>
      <c r="D1271" s="3">
        <v>3</v>
      </c>
      <c r="E1271" s="3" t="s">
        <v>24</v>
      </c>
      <c r="F1271" s="3" t="s">
        <v>17</v>
      </c>
      <c r="G1271" s="3" t="s">
        <v>257</v>
      </c>
      <c r="H1271" s="3" t="s">
        <v>19</v>
      </c>
      <c r="I1271" s="4">
        <v>26</v>
      </c>
      <c r="J1271" s="4">
        <v>26</v>
      </c>
      <c r="K1271" s="4">
        <v>650</v>
      </c>
      <c r="L1271" s="7">
        <v>16900</v>
      </c>
      <c r="M1271" s="7">
        <v>16900</v>
      </c>
      <c r="N1271" s="6">
        <v>1</v>
      </c>
      <c r="O1271" s="2"/>
      <c r="P1271" s="2"/>
      <c r="Q1271" s="2"/>
      <c r="R1271" s="192"/>
    </row>
    <row r="1272" spans="1:18" ht="39.6" hidden="1">
      <c r="A1272" s="28" t="str">
        <f t="shared" si="19"/>
        <v>14</v>
      </c>
      <c r="B1272" s="3" t="s">
        <v>1676</v>
      </c>
      <c r="C1272" s="3" t="s">
        <v>267</v>
      </c>
      <c r="D1272" s="3">
        <v>3</v>
      </c>
      <c r="E1272" s="3" t="s">
        <v>24</v>
      </c>
      <c r="F1272" s="3" t="s">
        <v>17</v>
      </c>
      <c r="G1272" s="3" t="s">
        <v>268</v>
      </c>
      <c r="H1272" s="3" t="s">
        <v>19</v>
      </c>
      <c r="I1272" s="4">
        <v>24</v>
      </c>
      <c r="J1272" s="4">
        <v>24</v>
      </c>
      <c r="K1272" s="4">
        <v>650</v>
      </c>
      <c r="L1272" s="7">
        <v>15600</v>
      </c>
      <c r="M1272" s="7">
        <v>15600</v>
      </c>
      <c r="N1272" s="6">
        <v>1</v>
      </c>
      <c r="O1272" s="2"/>
      <c r="P1272" s="2"/>
      <c r="Q1272" s="2"/>
      <c r="R1272" s="192"/>
    </row>
    <row r="1273" spans="1:18" ht="39.6" hidden="1">
      <c r="A1273" s="28" t="str">
        <f t="shared" si="19"/>
        <v>14</v>
      </c>
      <c r="B1273" s="3" t="s">
        <v>1677</v>
      </c>
      <c r="C1273" s="3" t="s">
        <v>267</v>
      </c>
      <c r="D1273" s="3">
        <v>3</v>
      </c>
      <c r="E1273" s="3" t="s">
        <v>24</v>
      </c>
      <c r="F1273" s="3" t="s">
        <v>17</v>
      </c>
      <c r="G1273" s="3" t="s">
        <v>270</v>
      </c>
      <c r="H1273" s="3" t="s">
        <v>19</v>
      </c>
      <c r="I1273" s="4">
        <v>24</v>
      </c>
      <c r="J1273" s="4">
        <v>24</v>
      </c>
      <c r="K1273" s="4">
        <v>650</v>
      </c>
      <c r="L1273" s="7">
        <v>15600</v>
      </c>
      <c r="M1273" s="7">
        <v>15600</v>
      </c>
      <c r="N1273" s="6">
        <v>1</v>
      </c>
      <c r="O1273" s="2"/>
      <c r="P1273" s="2"/>
      <c r="Q1273" s="2"/>
      <c r="R1273" s="192"/>
    </row>
    <row r="1274" spans="1:18" ht="39.6" hidden="1">
      <c r="A1274" s="28" t="str">
        <f t="shared" si="19"/>
        <v>14</v>
      </c>
      <c r="B1274" s="3" t="s">
        <v>1678</v>
      </c>
      <c r="C1274" s="3" t="s">
        <v>267</v>
      </c>
      <c r="D1274" s="3">
        <v>3</v>
      </c>
      <c r="E1274" s="3" t="s">
        <v>24</v>
      </c>
      <c r="F1274" s="3" t="s">
        <v>17</v>
      </c>
      <c r="G1274" s="3" t="s">
        <v>629</v>
      </c>
      <c r="H1274" s="3" t="s">
        <v>19</v>
      </c>
      <c r="I1274" s="4">
        <v>20</v>
      </c>
      <c r="J1274" s="4">
        <v>20</v>
      </c>
      <c r="K1274" s="4">
        <v>650</v>
      </c>
      <c r="L1274" s="7">
        <v>13000</v>
      </c>
      <c r="M1274" s="7">
        <v>13000</v>
      </c>
      <c r="N1274" s="6">
        <v>1</v>
      </c>
      <c r="O1274" s="2"/>
      <c r="P1274" s="2"/>
      <c r="Q1274" s="2"/>
      <c r="R1274" s="192"/>
    </row>
    <row r="1275" spans="1:18" ht="26.4" hidden="1">
      <c r="A1275" s="28" t="str">
        <f t="shared" si="19"/>
        <v>3</v>
      </c>
      <c r="B1275" s="3" t="s">
        <v>1679</v>
      </c>
      <c r="C1275" s="3" t="s">
        <v>245</v>
      </c>
      <c r="D1275" s="3">
        <v>3</v>
      </c>
      <c r="E1275" s="3" t="s">
        <v>24</v>
      </c>
      <c r="F1275" s="3" t="s">
        <v>17</v>
      </c>
      <c r="G1275" s="3" t="s">
        <v>246</v>
      </c>
      <c r="H1275" s="3" t="s">
        <v>19</v>
      </c>
      <c r="I1275" s="4">
        <v>31</v>
      </c>
      <c r="J1275" s="4">
        <v>31</v>
      </c>
      <c r="K1275" s="4">
        <v>650</v>
      </c>
      <c r="L1275" s="7">
        <v>20150</v>
      </c>
      <c r="M1275" s="7">
        <v>20150</v>
      </c>
      <c r="N1275" s="6">
        <v>1</v>
      </c>
      <c r="O1275" s="2"/>
      <c r="P1275" s="2"/>
      <c r="Q1275" s="2"/>
      <c r="R1275" s="192"/>
    </row>
    <row r="1276" spans="1:18" ht="26.4" hidden="1">
      <c r="A1276" s="28" t="str">
        <f t="shared" si="19"/>
        <v>9</v>
      </c>
      <c r="B1276" s="3" t="s">
        <v>1680</v>
      </c>
      <c r="C1276" s="3" t="s">
        <v>240</v>
      </c>
      <c r="D1276" s="3">
        <v>3</v>
      </c>
      <c r="E1276" s="3" t="s">
        <v>24</v>
      </c>
      <c r="F1276" s="3" t="s">
        <v>17</v>
      </c>
      <c r="G1276" s="3" t="s">
        <v>492</v>
      </c>
      <c r="H1276" s="3" t="s">
        <v>20</v>
      </c>
      <c r="I1276" s="4">
        <v>18</v>
      </c>
      <c r="J1276" s="4">
        <v>18</v>
      </c>
      <c r="K1276" s="4">
        <v>799.9</v>
      </c>
      <c r="L1276" s="7">
        <v>14382</v>
      </c>
      <c r="M1276" s="7">
        <v>14398.2</v>
      </c>
      <c r="N1276" s="6">
        <v>1</v>
      </c>
      <c r="O1276" s="2"/>
      <c r="P1276" s="2"/>
      <c r="Q1276" s="2"/>
      <c r="R1276" s="192"/>
    </row>
    <row r="1277" spans="1:18" ht="26.4" hidden="1">
      <c r="A1277" s="28" t="str">
        <f t="shared" si="19"/>
        <v>9</v>
      </c>
      <c r="B1277" s="3" t="s">
        <v>1681</v>
      </c>
      <c r="C1277" s="3" t="s">
        <v>240</v>
      </c>
      <c r="D1277" s="3">
        <v>3</v>
      </c>
      <c r="E1277" s="3" t="s">
        <v>24</v>
      </c>
      <c r="F1277" s="3" t="s">
        <v>17</v>
      </c>
      <c r="G1277" s="3" t="s">
        <v>494</v>
      </c>
      <c r="H1277" s="3" t="s">
        <v>20</v>
      </c>
      <c r="I1277" s="4">
        <v>17</v>
      </c>
      <c r="J1277" s="4">
        <v>17</v>
      </c>
      <c r="K1277" s="4">
        <v>799.9</v>
      </c>
      <c r="L1277" s="7">
        <v>13583</v>
      </c>
      <c r="M1277" s="7">
        <v>13598.3</v>
      </c>
      <c r="N1277" s="6">
        <v>1</v>
      </c>
      <c r="O1277" s="2"/>
      <c r="P1277" s="2"/>
      <c r="Q1277" s="2"/>
      <c r="R1277" s="192"/>
    </row>
    <row r="1278" spans="1:18" ht="26.4" hidden="1">
      <c r="A1278" s="28" t="str">
        <f t="shared" si="19"/>
        <v>9</v>
      </c>
      <c r="B1278" s="3" t="s">
        <v>1682</v>
      </c>
      <c r="C1278" s="3" t="s">
        <v>240</v>
      </c>
      <c r="D1278" s="3">
        <v>3</v>
      </c>
      <c r="E1278" s="3" t="s">
        <v>24</v>
      </c>
      <c r="F1278" s="3" t="s">
        <v>17</v>
      </c>
      <c r="G1278" s="3" t="s">
        <v>496</v>
      </c>
      <c r="H1278" s="3" t="s">
        <v>20</v>
      </c>
      <c r="I1278" s="4">
        <v>16</v>
      </c>
      <c r="J1278" s="4">
        <v>16</v>
      </c>
      <c r="K1278" s="4">
        <v>799.9</v>
      </c>
      <c r="L1278" s="7">
        <v>12784</v>
      </c>
      <c r="M1278" s="7">
        <v>12798.4</v>
      </c>
      <c r="N1278" s="6">
        <v>1</v>
      </c>
      <c r="O1278" s="2"/>
      <c r="P1278" s="2"/>
      <c r="Q1278" s="2"/>
      <c r="R1278" s="192"/>
    </row>
    <row r="1279" spans="1:18" ht="26.4" hidden="1">
      <c r="A1279" s="28" t="str">
        <f t="shared" si="19"/>
        <v>20</v>
      </c>
      <c r="B1279" s="3" t="s">
        <v>1683</v>
      </c>
      <c r="C1279" s="3" t="s">
        <v>323</v>
      </c>
      <c r="D1279" s="3">
        <v>3</v>
      </c>
      <c r="E1279" s="3" t="s">
        <v>24</v>
      </c>
      <c r="F1279" s="3" t="s">
        <v>17</v>
      </c>
      <c r="G1279" s="3" t="s">
        <v>488</v>
      </c>
      <c r="H1279" s="3" t="s">
        <v>20</v>
      </c>
      <c r="I1279" s="4">
        <v>12</v>
      </c>
      <c r="J1279" s="4">
        <v>12</v>
      </c>
      <c r="K1279" s="4">
        <v>800</v>
      </c>
      <c r="L1279" s="7">
        <v>9600</v>
      </c>
      <c r="M1279" s="7">
        <v>9600</v>
      </c>
      <c r="N1279" s="6">
        <v>1</v>
      </c>
      <c r="O1279" s="2"/>
      <c r="P1279" s="2"/>
      <c r="Q1279" s="2"/>
      <c r="R1279" s="192"/>
    </row>
    <row r="1280" spans="1:18" ht="26.4" hidden="1">
      <c r="A1280" s="28" t="str">
        <f t="shared" si="19"/>
        <v>20</v>
      </c>
      <c r="B1280" s="3" t="s">
        <v>1684</v>
      </c>
      <c r="C1280" s="3" t="s">
        <v>323</v>
      </c>
      <c r="D1280" s="3">
        <v>3</v>
      </c>
      <c r="E1280" s="3" t="s">
        <v>24</v>
      </c>
      <c r="F1280" s="3" t="s">
        <v>17</v>
      </c>
      <c r="G1280" s="3" t="s">
        <v>490</v>
      </c>
      <c r="H1280" s="3" t="s">
        <v>20</v>
      </c>
      <c r="I1280" s="4">
        <v>12</v>
      </c>
      <c r="J1280" s="4">
        <v>12</v>
      </c>
      <c r="K1280" s="4">
        <v>800</v>
      </c>
      <c r="L1280" s="7">
        <v>9600</v>
      </c>
      <c r="M1280" s="7">
        <v>9600</v>
      </c>
      <c r="N1280" s="6">
        <v>1</v>
      </c>
      <c r="O1280" s="2"/>
      <c r="P1280" s="2"/>
      <c r="Q1280" s="2"/>
      <c r="R1280" s="192"/>
    </row>
    <row r="1281" spans="1:18" ht="39.6" hidden="1">
      <c r="A1281" s="28" t="str">
        <f t="shared" si="19"/>
        <v>17</v>
      </c>
      <c r="B1281" s="3" t="s">
        <v>1685</v>
      </c>
      <c r="C1281" s="3" t="s">
        <v>306</v>
      </c>
      <c r="D1281" s="3">
        <v>3</v>
      </c>
      <c r="E1281" s="3" t="s">
        <v>24</v>
      </c>
      <c r="F1281" s="3" t="s">
        <v>17</v>
      </c>
      <c r="G1281" s="3" t="s">
        <v>470</v>
      </c>
      <c r="H1281" s="3" t="s">
        <v>20</v>
      </c>
      <c r="I1281" s="4">
        <v>31</v>
      </c>
      <c r="J1281" s="4">
        <v>31</v>
      </c>
      <c r="K1281" s="4">
        <v>800</v>
      </c>
      <c r="L1281" s="7">
        <v>24800</v>
      </c>
      <c r="M1281" s="7">
        <v>24800</v>
      </c>
      <c r="N1281" s="6">
        <v>1</v>
      </c>
      <c r="O1281" s="2"/>
      <c r="P1281" s="2"/>
      <c r="Q1281" s="2"/>
      <c r="R1281" s="192"/>
    </row>
    <row r="1282" spans="1:18" ht="39.6" hidden="1">
      <c r="A1282" s="28" t="str">
        <f t="shared" si="19"/>
        <v>17</v>
      </c>
      <c r="B1282" s="3" t="s">
        <v>1686</v>
      </c>
      <c r="C1282" s="3" t="s">
        <v>306</v>
      </c>
      <c r="D1282" s="3">
        <v>3</v>
      </c>
      <c r="E1282" s="3" t="s">
        <v>24</v>
      </c>
      <c r="F1282" s="3" t="s">
        <v>17</v>
      </c>
      <c r="G1282" s="3" t="s">
        <v>472</v>
      </c>
      <c r="H1282" s="3" t="s">
        <v>20</v>
      </c>
      <c r="I1282" s="4">
        <v>12</v>
      </c>
      <c r="J1282" s="4">
        <v>12</v>
      </c>
      <c r="K1282" s="4">
        <v>800</v>
      </c>
      <c r="L1282" s="7">
        <v>9600</v>
      </c>
      <c r="M1282" s="7">
        <v>9600</v>
      </c>
      <c r="N1282" s="6">
        <v>1</v>
      </c>
      <c r="O1282" s="2"/>
      <c r="P1282" s="2"/>
      <c r="Q1282" s="2"/>
      <c r="R1282" s="192"/>
    </row>
    <row r="1283" spans="1:18" ht="39.6" hidden="1">
      <c r="A1283" s="28" t="str">
        <f t="shared" si="19"/>
        <v>17</v>
      </c>
      <c r="B1283" s="3" t="s">
        <v>1687</v>
      </c>
      <c r="C1283" s="3" t="s">
        <v>306</v>
      </c>
      <c r="D1283" s="3">
        <v>3</v>
      </c>
      <c r="E1283" s="3" t="s">
        <v>24</v>
      </c>
      <c r="F1283" s="3" t="s">
        <v>17</v>
      </c>
      <c r="G1283" s="3" t="s">
        <v>474</v>
      </c>
      <c r="H1283" s="3" t="s">
        <v>20</v>
      </c>
      <c r="I1283" s="4">
        <v>11</v>
      </c>
      <c r="J1283" s="4">
        <v>11</v>
      </c>
      <c r="K1283" s="4">
        <v>800</v>
      </c>
      <c r="L1283" s="7">
        <v>8800</v>
      </c>
      <c r="M1283" s="7">
        <v>8800</v>
      </c>
      <c r="N1283" s="6">
        <v>1</v>
      </c>
      <c r="O1283" s="2"/>
      <c r="P1283" s="2"/>
      <c r="Q1283" s="2"/>
      <c r="R1283" s="192"/>
    </row>
    <row r="1284" spans="1:18" ht="26.4" hidden="1">
      <c r="A1284" s="28" t="str">
        <f t="shared" si="19"/>
        <v>10</v>
      </c>
      <c r="B1284" s="3" t="s">
        <v>1688</v>
      </c>
      <c r="C1284" s="3" t="s">
        <v>298</v>
      </c>
      <c r="D1284" s="3">
        <v>3</v>
      </c>
      <c r="E1284" s="3" t="s">
        <v>24</v>
      </c>
      <c r="F1284" s="3" t="s">
        <v>17</v>
      </c>
      <c r="G1284" s="3" t="s">
        <v>554</v>
      </c>
      <c r="H1284" s="3" t="s">
        <v>20</v>
      </c>
      <c r="I1284" s="4">
        <v>16</v>
      </c>
      <c r="J1284" s="4">
        <v>16</v>
      </c>
      <c r="K1284" s="4">
        <v>800</v>
      </c>
      <c r="L1284" s="7">
        <v>12800</v>
      </c>
      <c r="M1284" s="7">
        <v>12800</v>
      </c>
      <c r="N1284" s="6">
        <v>1</v>
      </c>
      <c r="O1284" s="2"/>
      <c r="P1284" s="2"/>
      <c r="Q1284" s="2"/>
      <c r="R1284" s="192"/>
    </row>
    <row r="1285" spans="1:18" ht="26.4" hidden="1">
      <c r="A1285" s="28" t="str">
        <f t="shared" si="19"/>
        <v>10</v>
      </c>
      <c r="B1285" s="3" t="s">
        <v>1689</v>
      </c>
      <c r="C1285" s="3" t="s">
        <v>298</v>
      </c>
      <c r="D1285" s="3">
        <v>3</v>
      </c>
      <c r="E1285" s="3" t="s">
        <v>24</v>
      </c>
      <c r="F1285" s="3" t="s">
        <v>17</v>
      </c>
      <c r="G1285" s="3" t="s">
        <v>556</v>
      </c>
      <c r="H1285" s="3" t="s">
        <v>20</v>
      </c>
      <c r="I1285" s="4">
        <v>12</v>
      </c>
      <c r="J1285" s="4">
        <v>12</v>
      </c>
      <c r="K1285" s="4">
        <v>800</v>
      </c>
      <c r="L1285" s="7">
        <v>9600</v>
      </c>
      <c r="M1285" s="7">
        <v>9600</v>
      </c>
      <c r="N1285" s="6">
        <v>1</v>
      </c>
      <c r="O1285" s="2"/>
      <c r="P1285" s="2"/>
      <c r="Q1285" s="2"/>
      <c r="R1285" s="192"/>
    </row>
    <row r="1286" spans="1:18" ht="26.4" hidden="1">
      <c r="A1286" s="28" t="str">
        <f t="shared" si="19"/>
        <v>13</v>
      </c>
      <c r="B1286" s="3" t="s">
        <v>1690</v>
      </c>
      <c r="C1286" s="3" t="s">
        <v>248</v>
      </c>
      <c r="D1286" s="3">
        <v>3</v>
      </c>
      <c r="E1286" s="3" t="s">
        <v>24</v>
      </c>
      <c r="F1286" s="3" t="s">
        <v>17</v>
      </c>
      <c r="G1286" s="3" t="s">
        <v>506</v>
      </c>
      <c r="H1286" s="3" t="s">
        <v>20</v>
      </c>
      <c r="I1286" s="4">
        <v>16</v>
      </c>
      <c r="J1286" s="4">
        <v>16</v>
      </c>
      <c r="K1286" s="4">
        <v>800</v>
      </c>
      <c r="L1286" s="7">
        <v>12800</v>
      </c>
      <c r="M1286" s="7">
        <v>12800</v>
      </c>
      <c r="N1286" s="6">
        <v>1</v>
      </c>
      <c r="O1286" s="2"/>
      <c r="P1286" s="2"/>
      <c r="Q1286" s="2"/>
      <c r="R1286" s="192"/>
    </row>
    <row r="1287" spans="1:18" ht="26.4" hidden="1">
      <c r="A1287" s="28" t="str">
        <f t="shared" si="19"/>
        <v>13</v>
      </c>
      <c r="B1287" s="3" t="s">
        <v>1691</v>
      </c>
      <c r="C1287" s="3" t="s">
        <v>248</v>
      </c>
      <c r="D1287" s="3">
        <v>3</v>
      </c>
      <c r="E1287" s="3" t="s">
        <v>24</v>
      </c>
      <c r="F1287" s="3" t="s">
        <v>17</v>
      </c>
      <c r="G1287" s="3" t="s">
        <v>508</v>
      </c>
      <c r="H1287" s="3" t="s">
        <v>20</v>
      </c>
      <c r="I1287" s="4">
        <v>16</v>
      </c>
      <c r="J1287" s="4">
        <v>16</v>
      </c>
      <c r="K1287" s="4">
        <v>800</v>
      </c>
      <c r="L1287" s="7">
        <v>12800</v>
      </c>
      <c r="M1287" s="7">
        <v>12800</v>
      </c>
      <c r="N1287" s="6">
        <v>1</v>
      </c>
      <c r="O1287" s="2"/>
      <c r="P1287" s="2"/>
      <c r="Q1287" s="2"/>
      <c r="R1287" s="192"/>
    </row>
    <row r="1288" spans="1:18" ht="26.4" hidden="1">
      <c r="A1288" s="28" t="str">
        <f t="shared" ref="A1288:A1351" si="20">MID(C1288,FIND("(",C1288)+1,FIND(")",C1288)-1-FIND("(",C1288))</f>
        <v>13</v>
      </c>
      <c r="B1288" s="3" t="s">
        <v>1692</v>
      </c>
      <c r="C1288" s="3" t="s">
        <v>248</v>
      </c>
      <c r="D1288" s="3">
        <v>3</v>
      </c>
      <c r="E1288" s="3" t="s">
        <v>24</v>
      </c>
      <c r="F1288" s="3" t="s">
        <v>17</v>
      </c>
      <c r="G1288" s="3" t="s">
        <v>510</v>
      </c>
      <c r="H1288" s="3" t="s">
        <v>20</v>
      </c>
      <c r="I1288" s="4">
        <v>11</v>
      </c>
      <c r="J1288" s="4">
        <v>11</v>
      </c>
      <c r="K1288" s="4">
        <v>800</v>
      </c>
      <c r="L1288" s="7">
        <v>8800</v>
      </c>
      <c r="M1288" s="7">
        <v>8800</v>
      </c>
      <c r="N1288" s="6">
        <v>1</v>
      </c>
      <c r="O1288" s="2"/>
      <c r="P1288" s="2"/>
      <c r="Q1288" s="2"/>
      <c r="R1288" s="192"/>
    </row>
    <row r="1289" spans="1:18" ht="26.4" hidden="1">
      <c r="A1289" s="28" t="str">
        <f t="shared" si="20"/>
        <v>16</v>
      </c>
      <c r="B1289" s="3" t="s">
        <v>1693</v>
      </c>
      <c r="C1289" s="3" t="s">
        <v>231</v>
      </c>
      <c r="D1289" s="3">
        <v>3</v>
      </c>
      <c r="E1289" s="3" t="s">
        <v>24</v>
      </c>
      <c r="F1289" s="3" t="s">
        <v>17</v>
      </c>
      <c r="G1289" s="3" t="s">
        <v>468</v>
      </c>
      <c r="H1289" s="3" t="s">
        <v>20</v>
      </c>
      <c r="I1289" s="4">
        <v>17</v>
      </c>
      <c r="J1289" s="4">
        <v>17</v>
      </c>
      <c r="K1289" s="4">
        <v>800</v>
      </c>
      <c r="L1289" s="7">
        <v>13600</v>
      </c>
      <c r="M1289" s="7">
        <v>13600</v>
      </c>
      <c r="N1289" s="6">
        <v>1</v>
      </c>
      <c r="O1289" s="2"/>
      <c r="P1289" s="2"/>
      <c r="Q1289" s="2"/>
      <c r="R1289" s="192"/>
    </row>
    <row r="1290" spans="1:18" ht="26.4" hidden="1">
      <c r="A1290" s="28" t="str">
        <f t="shared" si="20"/>
        <v>8</v>
      </c>
      <c r="B1290" s="3" t="s">
        <v>1694</v>
      </c>
      <c r="C1290" s="3" t="s">
        <v>261</v>
      </c>
      <c r="D1290" s="3">
        <v>3</v>
      </c>
      <c r="E1290" s="3" t="s">
        <v>24</v>
      </c>
      <c r="F1290" s="3" t="s">
        <v>17</v>
      </c>
      <c r="G1290" s="3" t="s">
        <v>498</v>
      </c>
      <c r="H1290" s="3" t="s">
        <v>20</v>
      </c>
      <c r="I1290" s="4">
        <v>14</v>
      </c>
      <c r="J1290" s="4">
        <v>14</v>
      </c>
      <c r="K1290" s="4">
        <v>800</v>
      </c>
      <c r="L1290" s="7">
        <v>11200</v>
      </c>
      <c r="M1290" s="7">
        <v>11200</v>
      </c>
      <c r="N1290" s="6">
        <v>1</v>
      </c>
      <c r="O1290" s="2"/>
      <c r="P1290" s="2"/>
      <c r="Q1290" s="2"/>
      <c r="R1290" s="192"/>
    </row>
    <row r="1291" spans="1:18" ht="26.4" hidden="1">
      <c r="A1291" s="28" t="str">
        <f t="shared" si="20"/>
        <v>8</v>
      </c>
      <c r="B1291" s="3" t="s">
        <v>1695</v>
      </c>
      <c r="C1291" s="3" t="s">
        <v>261</v>
      </c>
      <c r="D1291" s="3">
        <v>3</v>
      </c>
      <c r="E1291" s="3" t="s">
        <v>24</v>
      </c>
      <c r="F1291" s="3" t="s">
        <v>17</v>
      </c>
      <c r="G1291" s="3" t="s">
        <v>500</v>
      </c>
      <c r="H1291" s="3" t="s">
        <v>20</v>
      </c>
      <c r="I1291" s="4">
        <v>14</v>
      </c>
      <c r="J1291" s="4">
        <v>14</v>
      </c>
      <c r="K1291" s="4">
        <v>800</v>
      </c>
      <c r="L1291" s="7">
        <v>11200</v>
      </c>
      <c r="M1291" s="7">
        <v>11200</v>
      </c>
      <c r="N1291" s="6">
        <v>1</v>
      </c>
      <c r="O1291" s="2"/>
      <c r="P1291" s="2"/>
      <c r="Q1291" s="2"/>
      <c r="R1291" s="192"/>
    </row>
    <row r="1292" spans="1:18" ht="39.6" hidden="1">
      <c r="A1292" s="28" t="str">
        <f t="shared" si="20"/>
        <v>6</v>
      </c>
      <c r="B1292" s="3" t="s">
        <v>1696</v>
      </c>
      <c r="C1292" s="3" t="s">
        <v>301</v>
      </c>
      <c r="D1292" s="3">
        <v>3</v>
      </c>
      <c r="E1292" s="3" t="s">
        <v>24</v>
      </c>
      <c r="F1292" s="3" t="s">
        <v>17</v>
      </c>
      <c r="G1292" s="3" t="s">
        <v>520</v>
      </c>
      <c r="H1292" s="3" t="s">
        <v>20</v>
      </c>
      <c r="I1292" s="4">
        <v>13</v>
      </c>
      <c r="J1292" s="4">
        <v>13</v>
      </c>
      <c r="K1292" s="4">
        <v>800</v>
      </c>
      <c r="L1292" s="7">
        <v>10400</v>
      </c>
      <c r="M1292" s="7">
        <v>10400</v>
      </c>
      <c r="N1292" s="6">
        <v>1</v>
      </c>
      <c r="O1292" s="2"/>
      <c r="P1292" s="2"/>
      <c r="Q1292" s="2"/>
      <c r="R1292" s="192"/>
    </row>
    <row r="1293" spans="1:18" ht="39.6" hidden="1">
      <c r="A1293" s="28" t="str">
        <f t="shared" si="20"/>
        <v>6</v>
      </c>
      <c r="B1293" s="3" t="s">
        <v>1697</v>
      </c>
      <c r="C1293" s="3" t="s">
        <v>301</v>
      </c>
      <c r="D1293" s="3">
        <v>3</v>
      </c>
      <c r="E1293" s="3" t="s">
        <v>24</v>
      </c>
      <c r="F1293" s="3" t="s">
        <v>17</v>
      </c>
      <c r="G1293" s="3" t="s">
        <v>522</v>
      </c>
      <c r="H1293" s="3" t="s">
        <v>20</v>
      </c>
      <c r="I1293" s="4">
        <v>13</v>
      </c>
      <c r="J1293" s="4">
        <v>13</v>
      </c>
      <c r="K1293" s="4">
        <v>800</v>
      </c>
      <c r="L1293" s="7">
        <v>10400</v>
      </c>
      <c r="M1293" s="7">
        <v>10400</v>
      </c>
      <c r="N1293" s="6">
        <v>1</v>
      </c>
      <c r="O1293" s="2"/>
      <c r="P1293" s="2"/>
      <c r="Q1293" s="2"/>
      <c r="R1293" s="192"/>
    </row>
    <row r="1294" spans="1:18" ht="26.4" hidden="1">
      <c r="A1294" s="28" t="str">
        <f t="shared" si="20"/>
        <v>1</v>
      </c>
      <c r="B1294" s="3" t="s">
        <v>1698</v>
      </c>
      <c r="C1294" s="3" t="s">
        <v>272</v>
      </c>
      <c r="D1294" s="3">
        <v>3</v>
      </c>
      <c r="E1294" s="3" t="s">
        <v>24</v>
      </c>
      <c r="F1294" s="3" t="s">
        <v>17</v>
      </c>
      <c r="G1294" s="3" t="s">
        <v>512</v>
      </c>
      <c r="H1294" s="3" t="s">
        <v>20</v>
      </c>
      <c r="I1294" s="4">
        <v>28</v>
      </c>
      <c r="J1294" s="4">
        <v>28</v>
      </c>
      <c r="K1294" s="4">
        <v>800</v>
      </c>
      <c r="L1294" s="7">
        <v>22400</v>
      </c>
      <c r="M1294" s="7">
        <v>22400</v>
      </c>
      <c r="N1294" s="6">
        <v>1</v>
      </c>
      <c r="O1294" s="2"/>
      <c r="P1294" s="2"/>
      <c r="Q1294" s="2"/>
      <c r="R1294" s="192"/>
    </row>
    <row r="1295" spans="1:18" ht="26.4" hidden="1">
      <c r="A1295" s="28" t="str">
        <f t="shared" si="20"/>
        <v>1</v>
      </c>
      <c r="B1295" s="3" t="s">
        <v>1699</v>
      </c>
      <c r="C1295" s="3" t="s">
        <v>272</v>
      </c>
      <c r="D1295" s="3">
        <v>3</v>
      </c>
      <c r="E1295" s="3" t="s">
        <v>24</v>
      </c>
      <c r="F1295" s="3" t="s">
        <v>17</v>
      </c>
      <c r="G1295" s="3" t="s">
        <v>514</v>
      </c>
      <c r="H1295" s="3" t="s">
        <v>20</v>
      </c>
      <c r="I1295" s="4">
        <v>11</v>
      </c>
      <c r="J1295" s="4">
        <v>11</v>
      </c>
      <c r="K1295" s="4">
        <v>800</v>
      </c>
      <c r="L1295" s="7">
        <v>8800</v>
      </c>
      <c r="M1295" s="7">
        <v>8800</v>
      </c>
      <c r="N1295" s="6">
        <v>1</v>
      </c>
      <c r="O1295" s="2"/>
      <c r="P1295" s="2"/>
      <c r="Q1295" s="2"/>
      <c r="R1295" s="192"/>
    </row>
    <row r="1296" spans="1:18" ht="26.4" hidden="1">
      <c r="A1296" s="28" t="str">
        <f t="shared" si="20"/>
        <v>1</v>
      </c>
      <c r="B1296" s="3" t="s">
        <v>1700</v>
      </c>
      <c r="C1296" s="3" t="s">
        <v>272</v>
      </c>
      <c r="D1296" s="3">
        <v>3</v>
      </c>
      <c r="E1296" s="3" t="s">
        <v>24</v>
      </c>
      <c r="F1296" s="3" t="s">
        <v>17</v>
      </c>
      <c r="G1296" s="3" t="s">
        <v>516</v>
      </c>
      <c r="H1296" s="3" t="s">
        <v>20</v>
      </c>
      <c r="I1296" s="4">
        <v>10</v>
      </c>
      <c r="J1296" s="4">
        <v>10</v>
      </c>
      <c r="K1296" s="4">
        <v>800</v>
      </c>
      <c r="L1296" s="7">
        <v>8000</v>
      </c>
      <c r="M1296" s="7">
        <v>8000</v>
      </c>
      <c r="N1296" s="6">
        <v>1</v>
      </c>
      <c r="O1296" s="2"/>
      <c r="P1296" s="2"/>
      <c r="Q1296" s="2"/>
      <c r="R1296" s="192"/>
    </row>
    <row r="1297" spans="1:18" ht="26.4" hidden="1">
      <c r="A1297" s="28" t="str">
        <f t="shared" si="20"/>
        <v>4</v>
      </c>
      <c r="B1297" s="3" t="s">
        <v>1701</v>
      </c>
      <c r="C1297" s="3" t="s">
        <v>237</v>
      </c>
      <c r="D1297" s="3">
        <v>3</v>
      </c>
      <c r="E1297" s="3" t="s">
        <v>24</v>
      </c>
      <c r="F1297" s="3" t="s">
        <v>17</v>
      </c>
      <c r="G1297" s="3" t="s">
        <v>502</v>
      </c>
      <c r="H1297" s="3" t="s">
        <v>20</v>
      </c>
      <c r="I1297" s="4">
        <v>13</v>
      </c>
      <c r="J1297" s="4">
        <v>13</v>
      </c>
      <c r="K1297" s="4">
        <v>800</v>
      </c>
      <c r="L1297" s="7">
        <v>10400</v>
      </c>
      <c r="M1297" s="7">
        <v>10400</v>
      </c>
      <c r="N1297" s="6">
        <v>1</v>
      </c>
      <c r="O1297" s="2"/>
      <c r="P1297" s="2"/>
      <c r="Q1297" s="2"/>
      <c r="R1297" s="192"/>
    </row>
    <row r="1298" spans="1:18" ht="26.4" hidden="1">
      <c r="A1298" s="28" t="str">
        <f t="shared" si="20"/>
        <v>4</v>
      </c>
      <c r="B1298" s="3" t="s">
        <v>1702</v>
      </c>
      <c r="C1298" s="3" t="s">
        <v>237</v>
      </c>
      <c r="D1298" s="3">
        <v>3</v>
      </c>
      <c r="E1298" s="3" t="s">
        <v>24</v>
      </c>
      <c r="F1298" s="3" t="s">
        <v>17</v>
      </c>
      <c r="G1298" s="3" t="s">
        <v>504</v>
      </c>
      <c r="H1298" s="3" t="s">
        <v>20</v>
      </c>
      <c r="I1298" s="4">
        <v>10</v>
      </c>
      <c r="J1298" s="4">
        <v>10</v>
      </c>
      <c r="K1298" s="4">
        <v>800</v>
      </c>
      <c r="L1298" s="7">
        <v>8000</v>
      </c>
      <c r="M1298" s="7">
        <v>8000</v>
      </c>
      <c r="N1298" s="6">
        <v>1</v>
      </c>
      <c r="O1298" s="2"/>
      <c r="P1298" s="2"/>
      <c r="Q1298" s="2"/>
      <c r="R1298" s="192"/>
    </row>
    <row r="1299" spans="1:18" ht="26.4" hidden="1">
      <c r="A1299" s="28" t="str">
        <f t="shared" si="20"/>
        <v>21</v>
      </c>
      <c r="B1299" s="3" t="s">
        <v>1703</v>
      </c>
      <c r="C1299" s="3" t="s">
        <v>290</v>
      </c>
      <c r="D1299" s="3">
        <v>3</v>
      </c>
      <c r="E1299" s="3" t="s">
        <v>24</v>
      </c>
      <c r="F1299" s="3" t="s">
        <v>17</v>
      </c>
      <c r="G1299" s="3" t="s">
        <v>518</v>
      </c>
      <c r="H1299" s="3" t="s">
        <v>20</v>
      </c>
      <c r="I1299" s="4">
        <v>28</v>
      </c>
      <c r="J1299" s="4">
        <v>28</v>
      </c>
      <c r="K1299" s="4">
        <v>800</v>
      </c>
      <c r="L1299" s="7">
        <v>22400</v>
      </c>
      <c r="M1299" s="7">
        <v>22400</v>
      </c>
      <c r="N1299" s="6">
        <v>1</v>
      </c>
      <c r="O1299" s="2"/>
      <c r="P1299" s="2"/>
      <c r="Q1299" s="2"/>
      <c r="R1299" s="192"/>
    </row>
    <row r="1300" spans="1:18" ht="26.4" hidden="1">
      <c r="A1300" s="28" t="str">
        <f t="shared" si="20"/>
        <v>11</v>
      </c>
      <c r="B1300" s="3" t="s">
        <v>1704</v>
      </c>
      <c r="C1300" s="3" t="s">
        <v>228</v>
      </c>
      <c r="D1300" s="3">
        <v>3</v>
      </c>
      <c r="E1300" s="3" t="s">
        <v>24</v>
      </c>
      <c r="F1300" s="3" t="s">
        <v>17</v>
      </c>
      <c r="G1300" s="3" t="s">
        <v>530</v>
      </c>
      <c r="H1300" s="3" t="s">
        <v>20</v>
      </c>
      <c r="I1300" s="4">
        <v>15</v>
      </c>
      <c r="J1300" s="4">
        <v>15</v>
      </c>
      <c r="K1300" s="4">
        <v>800</v>
      </c>
      <c r="L1300" s="7">
        <v>12000</v>
      </c>
      <c r="M1300" s="7">
        <v>12000</v>
      </c>
      <c r="N1300" s="6">
        <v>1</v>
      </c>
      <c r="O1300" s="2"/>
      <c r="P1300" s="2"/>
      <c r="Q1300" s="2"/>
      <c r="R1300" s="192"/>
    </row>
    <row r="1301" spans="1:18" ht="26.4" hidden="1">
      <c r="A1301" s="28" t="str">
        <f t="shared" si="20"/>
        <v>11</v>
      </c>
      <c r="B1301" s="3" t="s">
        <v>1705</v>
      </c>
      <c r="C1301" s="3" t="s">
        <v>228</v>
      </c>
      <c r="D1301" s="3">
        <v>3</v>
      </c>
      <c r="E1301" s="3" t="s">
        <v>24</v>
      </c>
      <c r="F1301" s="3" t="s">
        <v>17</v>
      </c>
      <c r="G1301" s="3" t="s">
        <v>532</v>
      </c>
      <c r="H1301" s="3" t="s">
        <v>20</v>
      </c>
      <c r="I1301" s="4">
        <v>14</v>
      </c>
      <c r="J1301" s="4">
        <v>14</v>
      </c>
      <c r="K1301" s="4">
        <v>800</v>
      </c>
      <c r="L1301" s="7">
        <v>11200</v>
      </c>
      <c r="M1301" s="7">
        <v>11200</v>
      </c>
      <c r="N1301" s="6">
        <v>1</v>
      </c>
      <c r="O1301" s="2"/>
      <c r="P1301" s="2"/>
      <c r="Q1301" s="2"/>
      <c r="R1301" s="192"/>
    </row>
    <row r="1302" spans="1:18" ht="26.4" hidden="1">
      <c r="A1302" s="28" t="str">
        <f t="shared" si="20"/>
        <v>18</v>
      </c>
      <c r="B1302" s="3" t="s">
        <v>1706</v>
      </c>
      <c r="C1302" s="3" t="s">
        <v>234</v>
      </c>
      <c r="D1302" s="3">
        <v>3</v>
      </c>
      <c r="E1302" s="3" t="s">
        <v>24</v>
      </c>
      <c r="F1302" s="3" t="s">
        <v>17</v>
      </c>
      <c r="G1302" s="3" t="s">
        <v>476</v>
      </c>
      <c r="H1302" s="3" t="s">
        <v>20</v>
      </c>
      <c r="I1302" s="4">
        <v>16</v>
      </c>
      <c r="J1302" s="4">
        <v>16</v>
      </c>
      <c r="K1302" s="4">
        <v>794</v>
      </c>
      <c r="L1302" s="7">
        <v>12704</v>
      </c>
      <c r="M1302" s="7">
        <v>12704</v>
      </c>
      <c r="N1302" s="6">
        <v>1</v>
      </c>
      <c r="O1302" s="2"/>
      <c r="P1302" s="2"/>
      <c r="Q1302" s="2"/>
      <c r="R1302" s="192"/>
    </row>
    <row r="1303" spans="1:18" ht="39.6" hidden="1">
      <c r="A1303" s="28" t="str">
        <f t="shared" si="20"/>
        <v>23</v>
      </c>
      <c r="B1303" s="3" t="s">
        <v>1707</v>
      </c>
      <c r="C1303" s="3" t="s">
        <v>251</v>
      </c>
      <c r="D1303" s="3">
        <v>3</v>
      </c>
      <c r="E1303" s="3" t="s">
        <v>24</v>
      </c>
      <c r="F1303" s="3" t="s">
        <v>17</v>
      </c>
      <c r="G1303" s="3" t="s">
        <v>482</v>
      </c>
      <c r="H1303" s="3" t="s">
        <v>20</v>
      </c>
      <c r="I1303" s="4">
        <v>15</v>
      </c>
      <c r="J1303" s="4">
        <v>15</v>
      </c>
      <c r="K1303" s="4">
        <v>800</v>
      </c>
      <c r="L1303" s="7">
        <v>12000</v>
      </c>
      <c r="M1303" s="7">
        <v>12000</v>
      </c>
      <c r="N1303" s="6">
        <v>1</v>
      </c>
      <c r="O1303" s="2"/>
      <c r="P1303" s="2"/>
      <c r="Q1303" s="2"/>
      <c r="R1303" s="192"/>
    </row>
    <row r="1304" spans="1:18" ht="39.6" hidden="1">
      <c r="A1304" s="28" t="str">
        <f t="shared" si="20"/>
        <v>23</v>
      </c>
      <c r="B1304" s="3" t="s">
        <v>1708</v>
      </c>
      <c r="C1304" s="3" t="s">
        <v>251</v>
      </c>
      <c r="D1304" s="3">
        <v>3</v>
      </c>
      <c r="E1304" s="3" t="s">
        <v>24</v>
      </c>
      <c r="F1304" s="3" t="s">
        <v>17</v>
      </c>
      <c r="G1304" s="3" t="s">
        <v>484</v>
      </c>
      <c r="H1304" s="3" t="s">
        <v>20</v>
      </c>
      <c r="I1304" s="4">
        <v>16</v>
      </c>
      <c r="J1304" s="4">
        <v>16</v>
      </c>
      <c r="K1304" s="4">
        <v>800</v>
      </c>
      <c r="L1304" s="7">
        <v>12800</v>
      </c>
      <c r="M1304" s="7">
        <v>12800</v>
      </c>
      <c r="N1304" s="6">
        <v>1</v>
      </c>
      <c r="O1304" s="2"/>
      <c r="P1304" s="2"/>
      <c r="Q1304" s="2"/>
      <c r="R1304" s="192"/>
    </row>
    <row r="1305" spans="1:18" ht="39.6" hidden="1">
      <c r="A1305" s="28" t="str">
        <f t="shared" si="20"/>
        <v>23</v>
      </c>
      <c r="B1305" s="3" t="s">
        <v>1709</v>
      </c>
      <c r="C1305" s="3" t="s">
        <v>251</v>
      </c>
      <c r="D1305" s="3">
        <v>3</v>
      </c>
      <c r="E1305" s="3" t="s">
        <v>24</v>
      </c>
      <c r="F1305" s="3" t="s">
        <v>17</v>
      </c>
      <c r="G1305" s="3" t="s">
        <v>486</v>
      </c>
      <c r="H1305" s="3" t="s">
        <v>20</v>
      </c>
      <c r="I1305" s="4">
        <v>16</v>
      </c>
      <c r="J1305" s="4">
        <v>16</v>
      </c>
      <c r="K1305" s="4">
        <v>800</v>
      </c>
      <c r="L1305" s="7">
        <v>12800</v>
      </c>
      <c r="M1305" s="7">
        <v>12800</v>
      </c>
      <c r="N1305" s="6">
        <v>1</v>
      </c>
      <c r="O1305" s="2"/>
      <c r="P1305" s="2"/>
      <c r="Q1305" s="2"/>
      <c r="R1305" s="192"/>
    </row>
    <row r="1306" spans="1:18" ht="26.4" hidden="1">
      <c r="A1306" s="28" t="str">
        <f t="shared" si="20"/>
        <v>22</v>
      </c>
      <c r="B1306" s="3" t="s">
        <v>1710</v>
      </c>
      <c r="C1306" s="3" t="s">
        <v>259</v>
      </c>
      <c r="D1306" s="3">
        <v>3</v>
      </c>
      <c r="E1306" s="3" t="s">
        <v>24</v>
      </c>
      <c r="F1306" s="3" t="s">
        <v>17</v>
      </c>
      <c r="G1306" s="3">
        <v>21</v>
      </c>
      <c r="H1306" s="3" t="s">
        <v>20</v>
      </c>
      <c r="I1306" s="4">
        <v>19</v>
      </c>
      <c r="J1306" s="4">
        <v>19</v>
      </c>
      <c r="K1306" s="4">
        <v>800</v>
      </c>
      <c r="L1306" s="7">
        <v>15200</v>
      </c>
      <c r="M1306" s="7">
        <v>15200</v>
      </c>
      <c r="N1306" s="6">
        <v>1</v>
      </c>
      <c r="O1306" s="2"/>
      <c r="P1306" s="2"/>
      <c r="Q1306" s="2"/>
      <c r="R1306" s="192"/>
    </row>
    <row r="1307" spans="1:18" ht="26.4" hidden="1">
      <c r="A1307" s="28" t="str">
        <f t="shared" si="20"/>
        <v>22</v>
      </c>
      <c r="B1307" s="3" t="s">
        <v>1711</v>
      </c>
      <c r="C1307" s="3" t="s">
        <v>259</v>
      </c>
      <c r="D1307" s="3">
        <v>3</v>
      </c>
      <c r="E1307" s="3" t="s">
        <v>24</v>
      </c>
      <c r="F1307" s="3" t="s">
        <v>17</v>
      </c>
      <c r="G1307" s="3">
        <v>22</v>
      </c>
      <c r="H1307" s="3" t="s">
        <v>20</v>
      </c>
      <c r="I1307" s="4">
        <v>12</v>
      </c>
      <c r="J1307" s="4">
        <v>12</v>
      </c>
      <c r="K1307" s="4">
        <v>800</v>
      </c>
      <c r="L1307" s="7">
        <v>9600</v>
      </c>
      <c r="M1307" s="7">
        <v>9600</v>
      </c>
      <c r="N1307" s="6">
        <v>1</v>
      </c>
      <c r="O1307" s="2"/>
      <c r="P1307" s="2"/>
      <c r="Q1307" s="2"/>
      <c r="R1307" s="192"/>
    </row>
    <row r="1308" spans="1:18" ht="26.4" hidden="1">
      <c r="A1308" s="28" t="str">
        <f t="shared" si="20"/>
        <v>7</v>
      </c>
      <c r="B1308" s="3" t="s">
        <v>1712</v>
      </c>
      <c r="C1308" s="3" t="s">
        <v>293</v>
      </c>
      <c r="D1308" s="3">
        <v>3</v>
      </c>
      <c r="E1308" s="3" t="s">
        <v>24</v>
      </c>
      <c r="F1308" s="3" t="s">
        <v>17</v>
      </c>
      <c r="G1308" s="3" t="s">
        <v>544</v>
      </c>
      <c r="H1308" s="3" t="s">
        <v>20</v>
      </c>
      <c r="I1308" s="4">
        <v>11</v>
      </c>
      <c r="J1308" s="4">
        <v>11</v>
      </c>
      <c r="K1308" s="4">
        <v>798</v>
      </c>
      <c r="L1308" s="7">
        <v>8778</v>
      </c>
      <c r="M1308" s="7">
        <v>8778</v>
      </c>
      <c r="N1308" s="6">
        <v>1</v>
      </c>
      <c r="O1308" s="2"/>
      <c r="P1308" s="2"/>
      <c r="Q1308" s="2"/>
      <c r="R1308" s="192"/>
    </row>
    <row r="1309" spans="1:18" ht="26.4" hidden="1">
      <c r="A1309" s="28" t="str">
        <f t="shared" si="20"/>
        <v>7</v>
      </c>
      <c r="B1309" s="3" t="s">
        <v>1713</v>
      </c>
      <c r="C1309" s="3" t="s">
        <v>293</v>
      </c>
      <c r="D1309" s="3">
        <v>3</v>
      </c>
      <c r="E1309" s="3" t="s">
        <v>24</v>
      </c>
      <c r="F1309" s="3" t="s">
        <v>17</v>
      </c>
      <c r="G1309" s="3" t="s">
        <v>546</v>
      </c>
      <c r="H1309" s="3" t="s">
        <v>20</v>
      </c>
      <c r="I1309" s="4">
        <v>8</v>
      </c>
      <c r="J1309" s="4">
        <v>8</v>
      </c>
      <c r="K1309" s="4">
        <v>798</v>
      </c>
      <c r="L1309" s="7">
        <v>6384</v>
      </c>
      <c r="M1309" s="7">
        <v>6384</v>
      </c>
      <c r="N1309" s="6">
        <v>1</v>
      </c>
      <c r="O1309" s="2"/>
      <c r="P1309" s="2"/>
      <c r="Q1309" s="2"/>
      <c r="R1309" s="192"/>
    </row>
    <row r="1310" spans="1:18" ht="26.4" hidden="1">
      <c r="A1310" s="28" t="str">
        <f t="shared" si="20"/>
        <v>7</v>
      </c>
      <c r="B1310" s="3" t="s">
        <v>1714</v>
      </c>
      <c r="C1310" s="3" t="s">
        <v>293</v>
      </c>
      <c r="D1310" s="3">
        <v>3</v>
      </c>
      <c r="E1310" s="3" t="s">
        <v>24</v>
      </c>
      <c r="F1310" s="3" t="s">
        <v>17</v>
      </c>
      <c r="G1310" s="3" t="s">
        <v>548</v>
      </c>
      <c r="H1310" s="3" t="s">
        <v>20</v>
      </c>
      <c r="I1310" s="4">
        <v>8</v>
      </c>
      <c r="J1310" s="4">
        <v>8</v>
      </c>
      <c r="K1310" s="4">
        <v>798</v>
      </c>
      <c r="L1310" s="7">
        <v>6384</v>
      </c>
      <c r="M1310" s="7">
        <v>6384</v>
      </c>
      <c r="N1310" s="6">
        <v>1</v>
      </c>
      <c r="O1310" s="2"/>
      <c r="P1310" s="2"/>
      <c r="Q1310" s="2"/>
      <c r="R1310" s="192"/>
    </row>
    <row r="1311" spans="1:18" ht="26.4" hidden="1">
      <c r="A1311" s="28" t="str">
        <f t="shared" si="20"/>
        <v>2</v>
      </c>
      <c r="B1311" s="3" t="s">
        <v>1715</v>
      </c>
      <c r="C1311" s="3" t="s">
        <v>285</v>
      </c>
      <c r="D1311" s="3">
        <v>3</v>
      </c>
      <c r="E1311" s="3" t="s">
        <v>24</v>
      </c>
      <c r="F1311" s="3" t="s">
        <v>17</v>
      </c>
      <c r="G1311" s="3" t="s">
        <v>550</v>
      </c>
      <c r="H1311" s="3" t="s">
        <v>20</v>
      </c>
      <c r="I1311" s="4">
        <v>16</v>
      </c>
      <c r="J1311" s="4">
        <v>16</v>
      </c>
      <c r="K1311" s="4">
        <v>800</v>
      </c>
      <c r="L1311" s="7">
        <v>12800</v>
      </c>
      <c r="M1311" s="7">
        <v>12800</v>
      </c>
      <c r="N1311" s="6">
        <v>1</v>
      </c>
      <c r="O1311" s="2"/>
      <c r="P1311" s="2"/>
      <c r="Q1311" s="2"/>
      <c r="R1311" s="192"/>
    </row>
    <row r="1312" spans="1:18" ht="26.4" hidden="1">
      <c r="A1312" s="28" t="str">
        <f t="shared" si="20"/>
        <v>2</v>
      </c>
      <c r="B1312" s="3" t="s">
        <v>1716</v>
      </c>
      <c r="C1312" s="3" t="s">
        <v>285</v>
      </c>
      <c r="D1312" s="3">
        <v>3</v>
      </c>
      <c r="E1312" s="3" t="s">
        <v>24</v>
      </c>
      <c r="F1312" s="3" t="s">
        <v>17</v>
      </c>
      <c r="G1312" s="3" t="s">
        <v>552</v>
      </c>
      <c r="H1312" s="3" t="s">
        <v>20</v>
      </c>
      <c r="I1312" s="4">
        <v>10</v>
      </c>
      <c r="J1312" s="4">
        <v>10</v>
      </c>
      <c r="K1312" s="4">
        <v>800</v>
      </c>
      <c r="L1312" s="7">
        <v>8000</v>
      </c>
      <c r="M1312" s="7">
        <v>8000</v>
      </c>
      <c r="N1312" s="6">
        <v>1</v>
      </c>
      <c r="O1312" s="2"/>
      <c r="P1312" s="2"/>
      <c r="Q1312" s="2"/>
      <c r="R1312" s="192"/>
    </row>
    <row r="1313" spans="1:18" ht="26.4" hidden="1">
      <c r="A1313" s="28" t="str">
        <f t="shared" si="20"/>
        <v>12</v>
      </c>
      <c r="B1313" s="3" t="s">
        <v>1717</v>
      </c>
      <c r="C1313" s="3" t="s">
        <v>279</v>
      </c>
      <c r="D1313" s="3">
        <v>3</v>
      </c>
      <c r="E1313" s="3" t="s">
        <v>24</v>
      </c>
      <c r="F1313" s="3" t="s">
        <v>17</v>
      </c>
      <c r="G1313" s="3" t="s">
        <v>536</v>
      </c>
      <c r="H1313" s="3" t="s">
        <v>20</v>
      </c>
      <c r="I1313" s="4">
        <v>14</v>
      </c>
      <c r="J1313" s="4">
        <v>14</v>
      </c>
      <c r="K1313" s="4">
        <v>800</v>
      </c>
      <c r="L1313" s="7">
        <v>11200</v>
      </c>
      <c r="M1313" s="7">
        <v>11200</v>
      </c>
      <c r="N1313" s="6">
        <v>1</v>
      </c>
      <c r="O1313" s="2"/>
      <c r="P1313" s="2"/>
      <c r="Q1313" s="2"/>
      <c r="R1313" s="192"/>
    </row>
    <row r="1314" spans="1:18" ht="26.4" hidden="1">
      <c r="A1314" s="28" t="str">
        <f t="shared" si="20"/>
        <v>12</v>
      </c>
      <c r="B1314" s="3" t="s">
        <v>1718</v>
      </c>
      <c r="C1314" s="3" t="s">
        <v>279</v>
      </c>
      <c r="D1314" s="3">
        <v>3</v>
      </c>
      <c r="E1314" s="3" t="s">
        <v>24</v>
      </c>
      <c r="F1314" s="3" t="s">
        <v>17</v>
      </c>
      <c r="G1314" s="3" t="s">
        <v>538</v>
      </c>
      <c r="H1314" s="3" t="s">
        <v>20</v>
      </c>
      <c r="I1314" s="4">
        <v>12</v>
      </c>
      <c r="J1314" s="4">
        <v>12</v>
      </c>
      <c r="K1314" s="4">
        <v>800</v>
      </c>
      <c r="L1314" s="7">
        <v>9600</v>
      </c>
      <c r="M1314" s="7">
        <v>9600</v>
      </c>
      <c r="N1314" s="6">
        <v>1</v>
      </c>
      <c r="O1314" s="2"/>
      <c r="P1314" s="2"/>
      <c r="Q1314" s="2"/>
      <c r="R1314" s="192"/>
    </row>
    <row r="1315" spans="1:18" ht="26.4" hidden="1">
      <c r="A1315" s="28" t="str">
        <f t="shared" si="20"/>
        <v>12</v>
      </c>
      <c r="B1315" s="3" t="s">
        <v>1719</v>
      </c>
      <c r="C1315" s="3" t="s">
        <v>279</v>
      </c>
      <c r="D1315" s="3">
        <v>3</v>
      </c>
      <c r="E1315" s="3" t="s">
        <v>24</v>
      </c>
      <c r="F1315" s="3" t="s">
        <v>17</v>
      </c>
      <c r="G1315" s="3" t="s">
        <v>1290</v>
      </c>
      <c r="H1315" s="3" t="s">
        <v>20</v>
      </c>
      <c r="I1315" s="4">
        <v>12</v>
      </c>
      <c r="J1315" s="4">
        <v>12</v>
      </c>
      <c r="K1315" s="4">
        <v>800</v>
      </c>
      <c r="L1315" s="7">
        <v>9600</v>
      </c>
      <c r="M1315" s="7">
        <v>9600</v>
      </c>
      <c r="N1315" s="6">
        <v>1</v>
      </c>
      <c r="O1315" s="2"/>
      <c r="P1315" s="2"/>
      <c r="Q1315" s="2"/>
      <c r="R1315" s="192"/>
    </row>
    <row r="1316" spans="1:18" ht="26.4" hidden="1">
      <c r="A1316" s="28" t="str">
        <f t="shared" si="20"/>
        <v>19</v>
      </c>
      <c r="B1316" s="3" t="s">
        <v>1720</v>
      </c>
      <c r="C1316" s="3" t="s">
        <v>282</v>
      </c>
      <c r="D1316" s="3">
        <v>3</v>
      </c>
      <c r="E1316" s="3" t="s">
        <v>24</v>
      </c>
      <c r="F1316" s="3" t="s">
        <v>17</v>
      </c>
      <c r="G1316" s="3" t="s">
        <v>558</v>
      </c>
      <c r="H1316" s="3" t="s">
        <v>20</v>
      </c>
      <c r="I1316" s="4">
        <v>21</v>
      </c>
      <c r="J1316" s="4">
        <v>21</v>
      </c>
      <c r="K1316" s="4">
        <v>800</v>
      </c>
      <c r="L1316" s="7">
        <v>16800</v>
      </c>
      <c r="M1316" s="7">
        <v>16800</v>
      </c>
      <c r="N1316" s="6">
        <v>1</v>
      </c>
      <c r="O1316" s="2"/>
      <c r="P1316" s="2"/>
      <c r="Q1316" s="2"/>
      <c r="R1316" s="192"/>
    </row>
    <row r="1317" spans="1:18" ht="26.4" hidden="1">
      <c r="A1317" s="28" t="str">
        <f t="shared" si="20"/>
        <v>19</v>
      </c>
      <c r="B1317" s="3" t="s">
        <v>1721</v>
      </c>
      <c r="C1317" s="3" t="s">
        <v>282</v>
      </c>
      <c r="D1317" s="3">
        <v>3</v>
      </c>
      <c r="E1317" s="3" t="s">
        <v>24</v>
      </c>
      <c r="F1317" s="3" t="s">
        <v>17</v>
      </c>
      <c r="G1317" s="3" t="s">
        <v>560</v>
      </c>
      <c r="H1317" s="3" t="s">
        <v>20</v>
      </c>
      <c r="I1317" s="4">
        <v>11</v>
      </c>
      <c r="J1317" s="4">
        <v>11</v>
      </c>
      <c r="K1317" s="4">
        <v>800</v>
      </c>
      <c r="L1317" s="7">
        <v>8800</v>
      </c>
      <c r="M1317" s="7">
        <v>8800</v>
      </c>
      <c r="N1317" s="6">
        <v>1</v>
      </c>
      <c r="O1317" s="2"/>
      <c r="P1317" s="2"/>
      <c r="Q1317" s="2"/>
      <c r="R1317" s="192"/>
    </row>
    <row r="1318" spans="1:18" ht="26.4" hidden="1">
      <c r="A1318" s="28" t="str">
        <f t="shared" si="20"/>
        <v>5</v>
      </c>
      <c r="B1318" s="3" t="s">
        <v>1722</v>
      </c>
      <c r="C1318" s="3" t="s">
        <v>264</v>
      </c>
      <c r="D1318" s="3">
        <v>3</v>
      </c>
      <c r="E1318" s="3" t="s">
        <v>24</v>
      </c>
      <c r="F1318" s="3" t="s">
        <v>17</v>
      </c>
      <c r="G1318" s="3" t="s">
        <v>540</v>
      </c>
      <c r="H1318" s="3" t="s">
        <v>20</v>
      </c>
      <c r="I1318" s="4">
        <v>12</v>
      </c>
      <c r="J1318" s="4">
        <v>12</v>
      </c>
      <c r="K1318" s="4">
        <v>800</v>
      </c>
      <c r="L1318" s="7">
        <v>9600</v>
      </c>
      <c r="M1318" s="7">
        <v>9600</v>
      </c>
      <c r="N1318" s="6">
        <v>1</v>
      </c>
      <c r="O1318" s="2"/>
      <c r="P1318" s="2"/>
      <c r="Q1318" s="2"/>
      <c r="R1318" s="192"/>
    </row>
    <row r="1319" spans="1:18" ht="26.4" hidden="1">
      <c r="A1319" s="28" t="str">
        <f t="shared" si="20"/>
        <v>5</v>
      </c>
      <c r="B1319" s="3" t="s">
        <v>1723</v>
      </c>
      <c r="C1319" s="3" t="s">
        <v>264</v>
      </c>
      <c r="D1319" s="3">
        <v>3</v>
      </c>
      <c r="E1319" s="3" t="s">
        <v>24</v>
      </c>
      <c r="F1319" s="3" t="s">
        <v>17</v>
      </c>
      <c r="G1319" s="3" t="s">
        <v>542</v>
      </c>
      <c r="H1319" s="3" t="s">
        <v>20</v>
      </c>
      <c r="I1319" s="4">
        <v>14</v>
      </c>
      <c r="J1319" s="4">
        <v>14</v>
      </c>
      <c r="K1319" s="4">
        <v>800</v>
      </c>
      <c r="L1319" s="7">
        <v>11200</v>
      </c>
      <c r="M1319" s="7">
        <v>11200</v>
      </c>
      <c r="N1319" s="6">
        <v>1</v>
      </c>
      <c r="O1319" s="2"/>
      <c r="P1319" s="2"/>
      <c r="Q1319" s="2"/>
      <c r="R1319" s="192"/>
    </row>
    <row r="1320" spans="1:18" ht="39.6" hidden="1">
      <c r="A1320" s="28" t="str">
        <f t="shared" si="20"/>
        <v>15</v>
      </c>
      <c r="B1320" s="3" t="s">
        <v>1724</v>
      </c>
      <c r="C1320" s="3" t="s">
        <v>256</v>
      </c>
      <c r="D1320" s="3">
        <v>3</v>
      </c>
      <c r="E1320" s="3" t="s">
        <v>24</v>
      </c>
      <c r="F1320" s="3" t="s">
        <v>17</v>
      </c>
      <c r="G1320" s="3" t="s">
        <v>478</v>
      </c>
      <c r="H1320" s="3" t="s">
        <v>20</v>
      </c>
      <c r="I1320" s="4">
        <v>12</v>
      </c>
      <c r="J1320" s="4">
        <v>12</v>
      </c>
      <c r="K1320" s="4">
        <v>800</v>
      </c>
      <c r="L1320" s="7">
        <v>9600</v>
      </c>
      <c r="M1320" s="7">
        <v>9600</v>
      </c>
      <c r="N1320" s="6">
        <v>1</v>
      </c>
      <c r="O1320" s="2"/>
      <c r="P1320" s="2"/>
      <c r="Q1320" s="2"/>
      <c r="R1320" s="192"/>
    </row>
    <row r="1321" spans="1:18" ht="39.6" hidden="1">
      <c r="A1321" s="28" t="str">
        <f t="shared" si="20"/>
        <v>15</v>
      </c>
      <c r="B1321" s="3" t="s">
        <v>1725</v>
      </c>
      <c r="C1321" s="3" t="s">
        <v>256</v>
      </c>
      <c r="D1321" s="3">
        <v>3</v>
      </c>
      <c r="E1321" s="3" t="s">
        <v>24</v>
      </c>
      <c r="F1321" s="3" t="s">
        <v>17</v>
      </c>
      <c r="G1321" s="3" t="s">
        <v>480</v>
      </c>
      <c r="H1321" s="3" t="s">
        <v>20</v>
      </c>
      <c r="I1321" s="4">
        <v>13</v>
      </c>
      <c r="J1321" s="4">
        <v>13</v>
      </c>
      <c r="K1321" s="4">
        <v>800</v>
      </c>
      <c r="L1321" s="7">
        <v>10400</v>
      </c>
      <c r="M1321" s="7">
        <v>10400</v>
      </c>
      <c r="N1321" s="6">
        <v>1</v>
      </c>
      <c r="O1321" s="2"/>
      <c r="P1321" s="2"/>
      <c r="Q1321" s="2"/>
      <c r="R1321" s="192"/>
    </row>
    <row r="1322" spans="1:18" ht="39.6" hidden="1">
      <c r="A1322" s="28" t="str">
        <f t="shared" si="20"/>
        <v>14</v>
      </c>
      <c r="B1322" s="3" t="s">
        <v>1726</v>
      </c>
      <c r="C1322" s="3" t="s">
        <v>267</v>
      </c>
      <c r="D1322" s="3">
        <v>3</v>
      </c>
      <c r="E1322" s="3" t="s">
        <v>24</v>
      </c>
      <c r="F1322" s="3" t="s">
        <v>17</v>
      </c>
      <c r="G1322" s="3" t="s">
        <v>524</v>
      </c>
      <c r="H1322" s="3" t="s">
        <v>20</v>
      </c>
      <c r="I1322" s="4">
        <v>14</v>
      </c>
      <c r="J1322" s="4">
        <v>14</v>
      </c>
      <c r="K1322" s="4">
        <v>800</v>
      </c>
      <c r="L1322" s="7">
        <v>11200</v>
      </c>
      <c r="M1322" s="7">
        <v>11200</v>
      </c>
      <c r="N1322" s="6">
        <v>1</v>
      </c>
      <c r="O1322" s="2"/>
      <c r="P1322" s="2"/>
      <c r="Q1322" s="2"/>
      <c r="R1322" s="192"/>
    </row>
    <row r="1323" spans="1:18" ht="39.6" hidden="1">
      <c r="A1323" s="28" t="str">
        <f t="shared" si="20"/>
        <v>14</v>
      </c>
      <c r="B1323" s="3" t="s">
        <v>1727</v>
      </c>
      <c r="C1323" s="3" t="s">
        <v>267</v>
      </c>
      <c r="D1323" s="3">
        <v>3</v>
      </c>
      <c r="E1323" s="3" t="s">
        <v>24</v>
      </c>
      <c r="F1323" s="3" t="s">
        <v>17</v>
      </c>
      <c r="G1323" s="3" t="s">
        <v>526</v>
      </c>
      <c r="H1323" s="3" t="s">
        <v>20</v>
      </c>
      <c r="I1323" s="4">
        <v>13</v>
      </c>
      <c r="J1323" s="4">
        <v>13</v>
      </c>
      <c r="K1323" s="4">
        <v>800</v>
      </c>
      <c r="L1323" s="7">
        <v>10400</v>
      </c>
      <c r="M1323" s="7">
        <v>10400</v>
      </c>
      <c r="N1323" s="6">
        <v>1</v>
      </c>
      <c r="O1323" s="2"/>
      <c r="P1323" s="2"/>
      <c r="Q1323" s="2"/>
      <c r="R1323" s="192"/>
    </row>
    <row r="1324" spans="1:18" ht="39.6" hidden="1">
      <c r="A1324" s="28" t="str">
        <f t="shared" si="20"/>
        <v>14</v>
      </c>
      <c r="B1324" s="3" t="s">
        <v>1728</v>
      </c>
      <c r="C1324" s="3" t="s">
        <v>267</v>
      </c>
      <c r="D1324" s="3">
        <v>3</v>
      </c>
      <c r="E1324" s="3" t="s">
        <v>24</v>
      </c>
      <c r="F1324" s="3" t="s">
        <v>17</v>
      </c>
      <c r="G1324" s="3" t="s">
        <v>528</v>
      </c>
      <c r="H1324" s="3" t="s">
        <v>20</v>
      </c>
      <c r="I1324" s="4">
        <v>13</v>
      </c>
      <c r="J1324" s="4">
        <v>13</v>
      </c>
      <c r="K1324" s="4">
        <v>800</v>
      </c>
      <c r="L1324" s="7">
        <v>10400</v>
      </c>
      <c r="M1324" s="7">
        <v>10400</v>
      </c>
      <c r="N1324" s="6">
        <v>1</v>
      </c>
      <c r="O1324" s="2"/>
      <c r="P1324" s="2"/>
      <c r="Q1324" s="2"/>
      <c r="R1324" s="192"/>
    </row>
    <row r="1325" spans="1:18" ht="26.4" hidden="1">
      <c r="A1325" s="28" t="str">
        <f t="shared" si="20"/>
        <v>3</v>
      </c>
      <c r="B1325" s="3" t="s">
        <v>1729</v>
      </c>
      <c r="C1325" s="3" t="s">
        <v>245</v>
      </c>
      <c r="D1325" s="3">
        <v>3</v>
      </c>
      <c r="E1325" s="3" t="s">
        <v>24</v>
      </c>
      <c r="F1325" s="3" t="s">
        <v>17</v>
      </c>
      <c r="G1325" s="3" t="s">
        <v>562</v>
      </c>
      <c r="H1325" s="3" t="s">
        <v>20</v>
      </c>
      <c r="I1325" s="4">
        <v>17</v>
      </c>
      <c r="J1325" s="4">
        <v>17</v>
      </c>
      <c r="K1325" s="4">
        <v>800</v>
      </c>
      <c r="L1325" s="7">
        <v>13600</v>
      </c>
      <c r="M1325" s="7">
        <v>13600</v>
      </c>
      <c r="N1325" s="6">
        <v>1</v>
      </c>
      <c r="O1325" s="2"/>
      <c r="P1325" s="2"/>
      <c r="Q1325" s="2"/>
      <c r="R1325" s="192"/>
    </row>
    <row r="1326" spans="1:18" ht="26.4" hidden="1">
      <c r="A1326" s="28" t="str">
        <f t="shared" si="20"/>
        <v>3</v>
      </c>
      <c r="B1326" s="3" t="s">
        <v>1730</v>
      </c>
      <c r="C1326" s="3" t="s">
        <v>245</v>
      </c>
      <c r="D1326" s="3">
        <v>3</v>
      </c>
      <c r="E1326" s="3" t="s">
        <v>24</v>
      </c>
      <c r="F1326" s="3" t="s">
        <v>17</v>
      </c>
      <c r="G1326" s="3" t="s">
        <v>564</v>
      </c>
      <c r="H1326" s="3" t="s">
        <v>20</v>
      </c>
      <c r="I1326" s="4">
        <v>23</v>
      </c>
      <c r="J1326" s="4">
        <v>23</v>
      </c>
      <c r="K1326" s="4">
        <v>800</v>
      </c>
      <c r="L1326" s="7">
        <v>18400</v>
      </c>
      <c r="M1326" s="7">
        <v>18400</v>
      </c>
      <c r="N1326" s="6">
        <v>1</v>
      </c>
      <c r="O1326" s="2"/>
      <c r="P1326" s="2"/>
      <c r="Q1326" s="2"/>
      <c r="R1326" s="192"/>
    </row>
    <row r="1327" spans="1:18" ht="26.4" hidden="1">
      <c r="A1327" s="28" t="str">
        <f t="shared" si="20"/>
        <v>3</v>
      </c>
      <c r="B1327" s="3" t="s">
        <v>1731</v>
      </c>
      <c r="C1327" s="3" t="s">
        <v>245</v>
      </c>
      <c r="D1327" s="3">
        <v>3</v>
      </c>
      <c r="E1327" s="3" t="s">
        <v>24</v>
      </c>
      <c r="F1327" s="3" t="s">
        <v>17</v>
      </c>
      <c r="G1327" s="3" t="s">
        <v>566</v>
      </c>
      <c r="H1327" s="3" t="s">
        <v>20</v>
      </c>
      <c r="I1327" s="4">
        <v>13</v>
      </c>
      <c r="J1327" s="4">
        <v>9</v>
      </c>
      <c r="K1327" s="4">
        <v>800</v>
      </c>
      <c r="L1327" s="7">
        <v>10400</v>
      </c>
      <c r="M1327" s="7">
        <v>7200</v>
      </c>
      <c r="N1327" s="6">
        <v>0.69230000000000003</v>
      </c>
      <c r="O1327" s="2"/>
      <c r="P1327" s="2"/>
      <c r="Q1327" s="2"/>
      <c r="R1327" s="192"/>
    </row>
    <row r="1328" spans="1:18" ht="26.4" hidden="1">
      <c r="A1328" s="28" t="str">
        <f t="shared" si="20"/>
        <v>9</v>
      </c>
      <c r="B1328" s="3" t="s">
        <v>1732</v>
      </c>
      <c r="C1328" s="3" t="s">
        <v>240</v>
      </c>
      <c r="D1328" s="3">
        <v>3</v>
      </c>
      <c r="E1328" s="3" t="s">
        <v>24</v>
      </c>
      <c r="F1328" s="3" t="s">
        <v>17</v>
      </c>
      <c r="G1328" s="3" t="s">
        <v>328</v>
      </c>
      <c r="H1328" s="3" t="s">
        <v>21</v>
      </c>
      <c r="I1328" s="4">
        <v>14</v>
      </c>
      <c r="J1328" s="4">
        <v>14</v>
      </c>
      <c r="K1328" s="4">
        <v>999.9</v>
      </c>
      <c r="L1328" s="7">
        <v>13986</v>
      </c>
      <c r="M1328" s="7">
        <v>13998.6</v>
      </c>
      <c r="N1328" s="6">
        <v>1</v>
      </c>
      <c r="O1328" s="2"/>
      <c r="P1328" s="2"/>
      <c r="Q1328" s="2"/>
      <c r="R1328" s="192"/>
    </row>
    <row r="1329" spans="1:18" ht="26.4" hidden="1">
      <c r="A1329" s="28" t="str">
        <f t="shared" si="20"/>
        <v>20</v>
      </c>
      <c r="B1329" s="3" t="s">
        <v>1733</v>
      </c>
      <c r="C1329" s="3" t="s">
        <v>323</v>
      </c>
      <c r="D1329" s="3">
        <v>3</v>
      </c>
      <c r="E1329" s="3" t="s">
        <v>24</v>
      </c>
      <c r="F1329" s="3" t="s">
        <v>17</v>
      </c>
      <c r="G1329" s="3" t="s">
        <v>324</v>
      </c>
      <c r="H1329" s="3" t="s">
        <v>21</v>
      </c>
      <c r="I1329" s="4">
        <v>21</v>
      </c>
      <c r="J1329" s="4">
        <v>21</v>
      </c>
      <c r="K1329" s="7">
        <v>1000</v>
      </c>
      <c r="L1329" s="7">
        <v>21000</v>
      </c>
      <c r="M1329" s="7">
        <v>21000</v>
      </c>
      <c r="N1329" s="6">
        <v>1</v>
      </c>
      <c r="O1329" s="2"/>
      <c r="P1329" s="2"/>
      <c r="Q1329" s="2"/>
      <c r="R1329" s="192"/>
    </row>
    <row r="1330" spans="1:18" ht="26.4" hidden="1">
      <c r="A1330" s="28" t="str">
        <f t="shared" si="20"/>
        <v>20</v>
      </c>
      <c r="B1330" s="3" t="s">
        <v>1734</v>
      </c>
      <c r="C1330" s="3" t="s">
        <v>323</v>
      </c>
      <c r="D1330" s="3">
        <v>3</v>
      </c>
      <c r="E1330" s="3" t="s">
        <v>24</v>
      </c>
      <c r="F1330" s="3" t="s">
        <v>17</v>
      </c>
      <c r="G1330" s="3" t="s">
        <v>326</v>
      </c>
      <c r="H1330" s="3" t="s">
        <v>21</v>
      </c>
      <c r="I1330" s="4">
        <v>9</v>
      </c>
      <c r="J1330" s="4">
        <v>9</v>
      </c>
      <c r="K1330" s="7">
        <v>1000</v>
      </c>
      <c r="L1330" s="7">
        <v>9000</v>
      </c>
      <c r="M1330" s="7">
        <v>9000</v>
      </c>
      <c r="N1330" s="6">
        <v>1</v>
      </c>
      <c r="O1330" s="2"/>
      <c r="P1330" s="2"/>
      <c r="Q1330" s="2"/>
      <c r="R1330" s="192"/>
    </row>
    <row r="1331" spans="1:18" ht="39.6" hidden="1">
      <c r="A1331" s="28" t="str">
        <f t="shared" si="20"/>
        <v>17</v>
      </c>
      <c r="B1331" s="3" t="s">
        <v>1735</v>
      </c>
      <c r="C1331" s="3" t="s">
        <v>306</v>
      </c>
      <c r="D1331" s="3">
        <v>3</v>
      </c>
      <c r="E1331" s="3" t="s">
        <v>24</v>
      </c>
      <c r="F1331" s="3" t="s">
        <v>17</v>
      </c>
      <c r="G1331" s="3" t="s">
        <v>313</v>
      </c>
      <c r="H1331" s="3" t="s">
        <v>21</v>
      </c>
      <c r="I1331" s="4">
        <v>17</v>
      </c>
      <c r="J1331" s="4">
        <v>17</v>
      </c>
      <c r="K1331" s="7">
        <v>1000</v>
      </c>
      <c r="L1331" s="7">
        <v>17000</v>
      </c>
      <c r="M1331" s="7">
        <v>17000</v>
      </c>
      <c r="N1331" s="6">
        <v>1</v>
      </c>
      <c r="O1331" s="2"/>
      <c r="P1331" s="2"/>
      <c r="Q1331" s="2"/>
      <c r="R1331" s="192"/>
    </row>
    <row r="1332" spans="1:18" ht="26.4" hidden="1">
      <c r="A1332" s="28" t="str">
        <f t="shared" si="20"/>
        <v>10</v>
      </c>
      <c r="B1332" s="3" t="s">
        <v>1736</v>
      </c>
      <c r="C1332" s="3" t="s">
        <v>298</v>
      </c>
      <c r="D1332" s="3">
        <v>3</v>
      </c>
      <c r="E1332" s="3" t="s">
        <v>24</v>
      </c>
      <c r="F1332" s="3" t="s">
        <v>17</v>
      </c>
      <c r="G1332" s="3" t="s">
        <v>370</v>
      </c>
      <c r="H1332" s="3" t="s">
        <v>21</v>
      </c>
      <c r="I1332" s="4">
        <v>11</v>
      </c>
      <c r="J1332" s="4">
        <v>11</v>
      </c>
      <c r="K1332" s="7">
        <v>1000</v>
      </c>
      <c r="L1332" s="7">
        <v>11000</v>
      </c>
      <c r="M1332" s="7">
        <v>11000</v>
      </c>
      <c r="N1332" s="6">
        <v>1</v>
      </c>
      <c r="O1332" s="2"/>
      <c r="P1332" s="2"/>
      <c r="Q1332" s="2"/>
      <c r="R1332" s="192"/>
    </row>
    <row r="1333" spans="1:18" ht="26.4" hidden="1">
      <c r="A1333" s="28" t="str">
        <f t="shared" si="20"/>
        <v>10</v>
      </c>
      <c r="B1333" s="3" t="s">
        <v>1737</v>
      </c>
      <c r="C1333" s="3" t="s">
        <v>298</v>
      </c>
      <c r="D1333" s="3">
        <v>3</v>
      </c>
      <c r="E1333" s="3" t="s">
        <v>24</v>
      </c>
      <c r="F1333" s="3" t="s">
        <v>17</v>
      </c>
      <c r="G1333" s="3" t="s">
        <v>454</v>
      </c>
      <c r="H1333" s="3" t="s">
        <v>21</v>
      </c>
      <c r="I1333" s="4">
        <v>17</v>
      </c>
      <c r="J1333" s="4">
        <v>17</v>
      </c>
      <c r="K1333" s="7">
        <v>1000</v>
      </c>
      <c r="L1333" s="7">
        <v>17000</v>
      </c>
      <c r="M1333" s="7">
        <v>17000</v>
      </c>
      <c r="N1333" s="6">
        <v>1</v>
      </c>
      <c r="O1333" s="2"/>
      <c r="P1333" s="2"/>
      <c r="Q1333" s="2"/>
      <c r="R1333" s="192"/>
    </row>
    <row r="1334" spans="1:18" ht="26.4" hidden="1">
      <c r="A1334" s="28" t="str">
        <f t="shared" si="20"/>
        <v>13</v>
      </c>
      <c r="B1334" s="3" t="s">
        <v>1738</v>
      </c>
      <c r="C1334" s="3" t="s">
        <v>248</v>
      </c>
      <c r="D1334" s="3">
        <v>3</v>
      </c>
      <c r="E1334" s="3" t="s">
        <v>24</v>
      </c>
      <c r="F1334" s="3" t="s">
        <v>17</v>
      </c>
      <c r="G1334" s="3" t="s">
        <v>338</v>
      </c>
      <c r="H1334" s="3" t="s">
        <v>21</v>
      </c>
      <c r="I1334" s="4">
        <v>15</v>
      </c>
      <c r="J1334" s="4">
        <v>15</v>
      </c>
      <c r="K1334" s="7">
        <v>1000</v>
      </c>
      <c r="L1334" s="7">
        <v>15000</v>
      </c>
      <c r="M1334" s="7">
        <v>15000</v>
      </c>
      <c r="N1334" s="6">
        <v>1</v>
      </c>
      <c r="O1334" s="2"/>
      <c r="P1334" s="2"/>
      <c r="Q1334" s="2"/>
      <c r="R1334" s="192"/>
    </row>
    <row r="1335" spans="1:18" ht="26.4" hidden="1">
      <c r="A1335" s="28" t="str">
        <f t="shared" si="20"/>
        <v>13</v>
      </c>
      <c r="B1335" s="3" t="s">
        <v>1739</v>
      </c>
      <c r="C1335" s="3" t="s">
        <v>248</v>
      </c>
      <c r="D1335" s="3">
        <v>3</v>
      </c>
      <c r="E1335" s="3" t="s">
        <v>24</v>
      </c>
      <c r="F1335" s="3" t="s">
        <v>17</v>
      </c>
      <c r="G1335" s="3" t="s">
        <v>449</v>
      </c>
      <c r="H1335" s="3" t="s">
        <v>21</v>
      </c>
      <c r="I1335" s="4">
        <v>18</v>
      </c>
      <c r="J1335" s="4">
        <v>18</v>
      </c>
      <c r="K1335" s="7">
        <v>1000</v>
      </c>
      <c r="L1335" s="7">
        <v>18000</v>
      </c>
      <c r="M1335" s="7">
        <v>18000</v>
      </c>
      <c r="N1335" s="6">
        <v>1</v>
      </c>
      <c r="O1335" s="2"/>
      <c r="P1335" s="2"/>
      <c r="Q1335" s="2"/>
      <c r="R1335" s="192"/>
    </row>
    <row r="1336" spans="1:18" ht="26.4" hidden="1">
      <c r="A1336" s="28" t="str">
        <f t="shared" si="20"/>
        <v>16</v>
      </c>
      <c r="B1336" s="3" t="s">
        <v>1740</v>
      </c>
      <c r="C1336" s="3" t="s">
        <v>231</v>
      </c>
      <c r="D1336" s="3">
        <v>3</v>
      </c>
      <c r="E1336" s="3" t="s">
        <v>24</v>
      </c>
      <c r="F1336" s="3" t="s">
        <v>17</v>
      </c>
      <c r="G1336" s="3" t="s">
        <v>309</v>
      </c>
      <c r="H1336" s="3" t="s">
        <v>21</v>
      </c>
      <c r="I1336" s="4">
        <v>11</v>
      </c>
      <c r="J1336" s="4">
        <v>11</v>
      </c>
      <c r="K1336" s="7">
        <v>1000</v>
      </c>
      <c r="L1336" s="7">
        <v>11000</v>
      </c>
      <c r="M1336" s="7">
        <v>11000</v>
      </c>
      <c r="N1336" s="6">
        <v>1</v>
      </c>
      <c r="O1336" s="2"/>
      <c r="P1336" s="2"/>
      <c r="Q1336" s="2"/>
      <c r="R1336" s="192"/>
    </row>
    <row r="1337" spans="1:18" ht="26.4" hidden="1">
      <c r="A1337" s="28" t="str">
        <f t="shared" si="20"/>
        <v>16</v>
      </c>
      <c r="B1337" s="3" t="s">
        <v>1741</v>
      </c>
      <c r="C1337" s="3" t="s">
        <v>231</v>
      </c>
      <c r="D1337" s="3">
        <v>3</v>
      </c>
      <c r="E1337" s="3" t="s">
        <v>24</v>
      </c>
      <c r="F1337" s="3" t="s">
        <v>17</v>
      </c>
      <c r="G1337" s="3" t="s">
        <v>311</v>
      </c>
      <c r="H1337" s="3" t="s">
        <v>21</v>
      </c>
      <c r="I1337" s="4">
        <v>26</v>
      </c>
      <c r="J1337" s="4">
        <v>26</v>
      </c>
      <c r="K1337" s="7">
        <v>1000</v>
      </c>
      <c r="L1337" s="7">
        <v>26000</v>
      </c>
      <c r="M1337" s="7">
        <v>26000</v>
      </c>
      <c r="N1337" s="6">
        <v>1</v>
      </c>
      <c r="O1337" s="2"/>
      <c r="P1337" s="2"/>
      <c r="Q1337" s="2"/>
      <c r="R1337" s="192"/>
    </row>
    <row r="1338" spans="1:18" ht="26.4" hidden="1">
      <c r="A1338" s="28" t="str">
        <f t="shared" si="20"/>
        <v>8</v>
      </c>
      <c r="B1338" s="3" t="s">
        <v>1742</v>
      </c>
      <c r="C1338" s="3" t="s">
        <v>261</v>
      </c>
      <c r="D1338" s="3">
        <v>3</v>
      </c>
      <c r="E1338" s="3" t="s">
        <v>24</v>
      </c>
      <c r="F1338" s="3" t="s">
        <v>17</v>
      </c>
      <c r="G1338" s="3" t="s">
        <v>330</v>
      </c>
      <c r="H1338" s="3" t="s">
        <v>21</v>
      </c>
      <c r="I1338" s="4">
        <v>12</v>
      </c>
      <c r="J1338" s="4">
        <v>12</v>
      </c>
      <c r="K1338" s="7">
        <v>1000</v>
      </c>
      <c r="L1338" s="7">
        <v>12000</v>
      </c>
      <c r="M1338" s="7">
        <v>12000</v>
      </c>
      <c r="N1338" s="6">
        <v>1</v>
      </c>
      <c r="O1338" s="2"/>
      <c r="P1338" s="2"/>
      <c r="Q1338" s="2"/>
      <c r="R1338" s="192"/>
    </row>
    <row r="1339" spans="1:18" ht="26.4" hidden="1">
      <c r="A1339" s="28" t="str">
        <f t="shared" si="20"/>
        <v>8</v>
      </c>
      <c r="B1339" s="3" t="s">
        <v>1743</v>
      </c>
      <c r="C1339" s="3" t="s">
        <v>261</v>
      </c>
      <c r="D1339" s="3">
        <v>3</v>
      </c>
      <c r="E1339" s="3" t="s">
        <v>24</v>
      </c>
      <c r="F1339" s="3" t="s">
        <v>17</v>
      </c>
      <c r="G1339" s="3" t="s">
        <v>332</v>
      </c>
      <c r="H1339" s="3" t="s">
        <v>21</v>
      </c>
      <c r="I1339" s="4">
        <v>23</v>
      </c>
      <c r="J1339" s="4">
        <v>23</v>
      </c>
      <c r="K1339" s="7">
        <v>1000</v>
      </c>
      <c r="L1339" s="7">
        <v>23000</v>
      </c>
      <c r="M1339" s="7">
        <v>23000</v>
      </c>
      <c r="N1339" s="6">
        <v>1</v>
      </c>
      <c r="O1339" s="2"/>
      <c r="P1339" s="2"/>
      <c r="Q1339" s="2"/>
      <c r="R1339" s="192"/>
    </row>
    <row r="1340" spans="1:18" ht="39.6" hidden="1">
      <c r="A1340" s="28" t="str">
        <f t="shared" si="20"/>
        <v>6</v>
      </c>
      <c r="B1340" s="3" t="s">
        <v>1744</v>
      </c>
      <c r="C1340" s="3" t="s">
        <v>301</v>
      </c>
      <c r="D1340" s="3">
        <v>3</v>
      </c>
      <c r="E1340" s="3" t="s">
        <v>24</v>
      </c>
      <c r="F1340" s="3" t="s">
        <v>17</v>
      </c>
      <c r="G1340" s="3" t="s">
        <v>345</v>
      </c>
      <c r="H1340" s="3" t="s">
        <v>21</v>
      </c>
      <c r="I1340" s="4">
        <v>19</v>
      </c>
      <c r="J1340" s="4">
        <v>19</v>
      </c>
      <c r="K1340" s="7">
        <v>1000</v>
      </c>
      <c r="L1340" s="7">
        <v>19000</v>
      </c>
      <c r="M1340" s="7">
        <v>19000</v>
      </c>
      <c r="N1340" s="6">
        <v>1</v>
      </c>
      <c r="O1340" s="2"/>
      <c r="P1340" s="2"/>
      <c r="Q1340" s="2"/>
      <c r="R1340" s="192"/>
    </row>
    <row r="1341" spans="1:18" ht="39.6" hidden="1">
      <c r="A1341" s="28" t="str">
        <f t="shared" si="20"/>
        <v>6</v>
      </c>
      <c r="B1341" s="3" t="s">
        <v>1745</v>
      </c>
      <c r="C1341" s="3" t="s">
        <v>301</v>
      </c>
      <c r="D1341" s="3">
        <v>3</v>
      </c>
      <c r="E1341" s="3" t="s">
        <v>24</v>
      </c>
      <c r="F1341" s="3" t="s">
        <v>17</v>
      </c>
      <c r="G1341" s="3" t="s">
        <v>347</v>
      </c>
      <c r="H1341" s="3" t="s">
        <v>21</v>
      </c>
      <c r="I1341" s="4">
        <v>12</v>
      </c>
      <c r="J1341" s="4">
        <v>12</v>
      </c>
      <c r="K1341" s="7">
        <v>1000</v>
      </c>
      <c r="L1341" s="7">
        <v>12000</v>
      </c>
      <c r="M1341" s="7">
        <v>12000</v>
      </c>
      <c r="N1341" s="6">
        <v>1</v>
      </c>
      <c r="O1341" s="2"/>
      <c r="P1341" s="2"/>
      <c r="Q1341" s="2"/>
      <c r="R1341" s="192"/>
    </row>
    <row r="1342" spans="1:18" ht="26.4" hidden="1">
      <c r="A1342" s="28" t="str">
        <f t="shared" si="20"/>
        <v>1</v>
      </c>
      <c r="B1342" s="3" t="s">
        <v>1746</v>
      </c>
      <c r="C1342" s="3" t="s">
        <v>272</v>
      </c>
      <c r="D1342" s="3">
        <v>3</v>
      </c>
      <c r="E1342" s="3" t="s">
        <v>24</v>
      </c>
      <c r="F1342" s="3" t="s">
        <v>17</v>
      </c>
      <c r="G1342" s="3" t="s">
        <v>340</v>
      </c>
      <c r="H1342" s="3" t="s">
        <v>21</v>
      </c>
      <c r="I1342" s="4">
        <v>14</v>
      </c>
      <c r="J1342" s="4">
        <v>14</v>
      </c>
      <c r="K1342" s="7">
        <v>1000</v>
      </c>
      <c r="L1342" s="7">
        <v>14000</v>
      </c>
      <c r="M1342" s="7">
        <v>14000</v>
      </c>
      <c r="N1342" s="6">
        <v>1</v>
      </c>
      <c r="O1342" s="2"/>
      <c r="P1342" s="2"/>
      <c r="Q1342" s="2"/>
      <c r="R1342" s="192"/>
    </row>
    <row r="1343" spans="1:18" ht="26.4" hidden="1">
      <c r="A1343" s="28" t="str">
        <f t="shared" si="20"/>
        <v>4</v>
      </c>
      <c r="B1343" s="3" t="s">
        <v>1747</v>
      </c>
      <c r="C1343" s="3" t="s">
        <v>237</v>
      </c>
      <c r="D1343" s="3">
        <v>3</v>
      </c>
      <c r="E1343" s="3" t="s">
        <v>24</v>
      </c>
      <c r="F1343" s="3" t="s">
        <v>17</v>
      </c>
      <c r="G1343" s="3" t="s">
        <v>334</v>
      </c>
      <c r="H1343" s="3" t="s">
        <v>21</v>
      </c>
      <c r="I1343" s="4">
        <v>20</v>
      </c>
      <c r="J1343" s="4">
        <v>20</v>
      </c>
      <c r="K1343" s="7">
        <v>1000</v>
      </c>
      <c r="L1343" s="7">
        <v>20000</v>
      </c>
      <c r="M1343" s="7">
        <v>20000</v>
      </c>
      <c r="N1343" s="6">
        <v>1</v>
      </c>
      <c r="O1343" s="2"/>
      <c r="P1343" s="2"/>
      <c r="Q1343" s="2"/>
      <c r="R1343" s="192"/>
    </row>
    <row r="1344" spans="1:18" ht="26.4" hidden="1">
      <c r="A1344" s="28" t="str">
        <f t="shared" si="20"/>
        <v>4</v>
      </c>
      <c r="B1344" s="3" t="s">
        <v>1748</v>
      </c>
      <c r="C1344" s="3" t="s">
        <v>237</v>
      </c>
      <c r="D1344" s="3">
        <v>3</v>
      </c>
      <c r="E1344" s="3" t="s">
        <v>24</v>
      </c>
      <c r="F1344" s="3" t="s">
        <v>17</v>
      </c>
      <c r="G1344" s="3" t="s">
        <v>336</v>
      </c>
      <c r="H1344" s="3" t="s">
        <v>21</v>
      </c>
      <c r="I1344" s="4">
        <v>11</v>
      </c>
      <c r="J1344" s="4">
        <v>11</v>
      </c>
      <c r="K1344" s="7">
        <v>1000</v>
      </c>
      <c r="L1344" s="7">
        <v>11000</v>
      </c>
      <c r="M1344" s="7">
        <v>11000</v>
      </c>
      <c r="N1344" s="6">
        <v>1</v>
      </c>
      <c r="O1344" s="2"/>
      <c r="P1344" s="2"/>
      <c r="Q1344" s="2"/>
      <c r="R1344" s="192"/>
    </row>
    <row r="1345" spans="1:18" ht="26.4" hidden="1">
      <c r="A1345" s="28" t="str">
        <f t="shared" si="20"/>
        <v>21</v>
      </c>
      <c r="B1345" s="3" t="s">
        <v>1749</v>
      </c>
      <c r="C1345" s="3" t="s">
        <v>290</v>
      </c>
      <c r="D1345" s="3">
        <v>3</v>
      </c>
      <c r="E1345" s="3" t="s">
        <v>24</v>
      </c>
      <c r="F1345" s="3" t="s">
        <v>17</v>
      </c>
      <c r="G1345" s="3" t="s">
        <v>342</v>
      </c>
      <c r="H1345" s="3" t="s">
        <v>21</v>
      </c>
      <c r="I1345" s="4">
        <v>18</v>
      </c>
      <c r="J1345" s="4">
        <v>18</v>
      </c>
      <c r="K1345" s="4">
        <v>950</v>
      </c>
      <c r="L1345" s="7">
        <v>17100</v>
      </c>
      <c r="M1345" s="7">
        <v>17100</v>
      </c>
      <c r="N1345" s="6">
        <v>1</v>
      </c>
      <c r="O1345" s="2"/>
      <c r="P1345" s="2"/>
      <c r="Q1345" s="2"/>
      <c r="R1345" s="192"/>
    </row>
    <row r="1346" spans="1:18" ht="26.4" hidden="1">
      <c r="A1346" s="28" t="str">
        <f t="shared" si="20"/>
        <v>21</v>
      </c>
      <c r="B1346" s="3" t="s">
        <v>1750</v>
      </c>
      <c r="C1346" s="3" t="s">
        <v>290</v>
      </c>
      <c r="D1346" s="3">
        <v>3</v>
      </c>
      <c r="E1346" s="3" t="s">
        <v>24</v>
      </c>
      <c r="F1346" s="3" t="s">
        <v>17</v>
      </c>
      <c r="G1346" s="3">
        <v>22312</v>
      </c>
      <c r="H1346" s="3" t="s">
        <v>21</v>
      </c>
      <c r="I1346" s="4">
        <v>21</v>
      </c>
      <c r="J1346" s="4">
        <v>21</v>
      </c>
      <c r="K1346" s="7">
        <v>1000</v>
      </c>
      <c r="L1346" s="7">
        <v>21000</v>
      </c>
      <c r="M1346" s="7">
        <v>21000</v>
      </c>
      <c r="N1346" s="6">
        <v>1</v>
      </c>
      <c r="O1346" s="2"/>
      <c r="P1346" s="2"/>
      <c r="Q1346" s="2"/>
      <c r="R1346" s="192"/>
    </row>
    <row r="1347" spans="1:18" ht="26.4" hidden="1">
      <c r="A1347" s="28" t="str">
        <f t="shared" si="20"/>
        <v>11</v>
      </c>
      <c r="B1347" s="3" t="s">
        <v>1751</v>
      </c>
      <c r="C1347" s="3" t="s">
        <v>228</v>
      </c>
      <c r="D1347" s="3">
        <v>3</v>
      </c>
      <c r="E1347" s="3" t="s">
        <v>24</v>
      </c>
      <c r="F1347" s="3" t="s">
        <v>17</v>
      </c>
      <c r="G1347" s="3" t="s">
        <v>351</v>
      </c>
      <c r="H1347" s="3" t="s">
        <v>21</v>
      </c>
      <c r="I1347" s="4">
        <v>11</v>
      </c>
      <c r="J1347" s="4">
        <v>11</v>
      </c>
      <c r="K1347" s="7">
        <v>1000</v>
      </c>
      <c r="L1347" s="7">
        <v>11000</v>
      </c>
      <c r="M1347" s="7">
        <v>11000</v>
      </c>
      <c r="N1347" s="6">
        <v>1</v>
      </c>
      <c r="O1347" s="2"/>
      <c r="P1347" s="2"/>
      <c r="Q1347" s="2"/>
      <c r="R1347" s="192"/>
    </row>
    <row r="1348" spans="1:18" ht="26.4" hidden="1">
      <c r="A1348" s="28" t="str">
        <f t="shared" si="20"/>
        <v>11</v>
      </c>
      <c r="B1348" s="3" t="s">
        <v>1752</v>
      </c>
      <c r="C1348" s="3" t="s">
        <v>228</v>
      </c>
      <c r="D1348" s="3">
        <v>3</v>
      </c>
      <c r="E1348" s="3" t="s">
        <v>24</v>
      </c>
      <c r="F1348" s="3" t="s">
        <v>17</v>
      </c>
      <c r="G1348" s="3" t="s">
        <v>353</v>
      </c>
      <c r="H1348" s="3" t="s">
        <v>21</v>
      </c>
      <c r="I1348" s="4">
        <v>24</v>
      </c>
      <c r="J1348" s="4">
        <v>24</v>
      </c>
      <c r="K1348" s="7">
        <v>1000</v>
      </c>
      <c r="L1348" s="7">
        <v>24000</v>
      </c>
      <c r="M1348" s="7">
        <v>24000</v>
      </c>
      <c r="N1348" s="6">
        <v>1</v>
      </c>
      <c r="O1348" s="2"/>
      <c r="P1348" s="2"/>
      <c r="Q1348" s="2"/>
      <c r="R1348" s="192"/>
    </row>
    <row r="1349" spans="1:18" ht="26.4" hidden="1">
      <c r="A1349" s="28" t="str">
        <f t="shared" si="20"/>
        <v>18</v>
      </c>
      <c r="B1349" s="3" t="s">
        <v>1753</v>
      </c>
      <c r="C1349" s="3" t="s">
        <v>234</v>
      </c>
      <c r="D1349" s="3">
        <v>3</v>
      </c>
      <c r="E1349" s="3" t="s">
        <v>24</v>
      </c>
      <c r="F1349" s="3" t="s">
        <v>17</v>
      </c>
      <c r="G1349" s="3" t="s">
        <v>315</v>
      </c>
      <c r="H1349" s="3" t="s">
        <v>21</v>
      </c>
      <c r="I1349" s="4">
        <v>21</v>
      </c>
      <c r="J1349" s="4">
        <v>21</v>
      </c>
      <c r="K1349" s="4">
        <v>994</v>
      </c>
      <c r="L1349" s="7">
        <v>20874</v>
      </c>
      <c r="M1349" s="7">
        <v>20874</v>
      </c>
      <c r="N1349" s="6">
        <v>1</v>
      </c>
      <c r="O1349" s="2"/>
      <c r="P1349" s="2"/>
      <c r="Q1349" s="2"/>
      <c r="R1349" s="192"/>
    </row>
    <row r="1350" spans="1:18" ht="39.6" hidden="1">
      <c r="A1350" s="28" t="str">
        <f t="shared" si="20"/>
        <v>23</v>
      </c>
      <c r="B1350" s="3" t="s">
        <v>1754</v>
      </c>
      <c r="C1350" s="3" t="s">
        <v>251</v>
      </c>
      <c r="D1350" s="3">
        <v>3</v>
      </c>
      <c r="E1350" s="3" t="s">
        <v>24</v>
      </c>
      <c r="F1350" s="3" t="s">
        <v>17</v>
      </c>
      <c r="G1350" s="3" t="s">
        <v>321</v>
      </c>
      <c r="H1350" s="3" t="s">
        <v>21</v>
      </c>
      <c r="I1350" s="4">
        <v>15</v>
      </c>
      <c r="J1350" s="4">
        <v>15</v>
      </c>
      <c r="K1350" s="7">
        <v>1000</v>
      </c>
      <c r="L1350" s="7">
        <v>15000</v>
      </c>
      <c r="M1350" s="7">
        <v>15000</v>
      </c>
      <c r="N1350" s="6">
        <v>1</v>
      </c>
      <c r="O1350" s="2"/>
      <c r="P1350" s="2"/>
      <c r="Q1350" s="2"/>
      <c r="R1350" s="192"/>
    </row>
    <row r="1351" spans="1:18" ht="26.4" hidden="1">
      <c r="A1351" s="28" t="str">
        <f t="shared" si="20"/>
        <v>22</v>
      </c>
      <c r="B1351" s="3" t="s">
        <v>1755</v>
      </c>
      <c r="C1351" s="3" t="s">
        <v>259</v>
      </c>
      <c r="D1351" s="3">
        <v>3</v>
      </c>
      <c r="E1351" s="3" t="s">
        <v>24</v>
      </c>
      <c r="F1351" s="3" t="s">
        <v>17</v>
      </c>
      <c r="G1351" s="3">
        <v>11</v>
      </c>
      <c r="H1351" s="3" t="s">
        <v>21</v>
      </c>
      <c r="I1351" s="4">
        <v>17</v>
      </c>
      <c r="J1351" s="4">
        <v>17</v>
      </c>
      <c r="K1351" s="7">
        <v>1000</v>
      </c>
      <c r="L1351" s="7">
        <v>17000</v>
      </c>
      <c r="M1351" s="7">
        <v>17000</v>
      </c>
      <c r="N1351" s="6">
        <v>1</v>
      </c>
      <c r="O1351" s="2"/>
      <c r="P1351" s="2"/>
      <c r="Q1351" s="2"/>
      <c r="R1351" s="192"/>
    </row>
    <row r="1352" spans="1:18" ht="26.4" hidden="1">
      <c r="A1352" s="28" t="str">
        <f t="shared" ref="A1352:A1415" si="21">MID(C1352,FIND("(",C1352)+1,FIND(")",C1352)-1-FIND("(",C1352))</f>
        <v>22</v>
      </c>
      <c r="B1352" s="3" t="s">
        <v>1756</v>
      </c>
      <c r="C1352" s="3" t="s">
        <v>259</v>
      </c>
      <c r="D1352" s="3">
        <v>3</v>
      </c>
      <c r="E1352" s="3" t="s">
        <v>24</v>
      </c>
      <c r="F1352" s="3" t="s">
        <v>17</v>
      </c>
      <c r="G1352" s="3">
        <v>12</v>
      </c>
      <c r="H1352" s="3" t="s">
        <v>21</v>
      </c>
      <c r="I1352" s="4">
        <v>21</v>
      </c>
      <c r="J1352" s="4">
        <v>21</v>
      </c>
      <c r="K1352" s="7">
        <v>1000</v>
      </c>
      <c r="L1352" s="7">
        <v>21000</v>
      </c>
      <c r="M1352" s="7">
        <v>21000</v>
      </c>
      <c r="N1352" s="6">
        <v>1</v>
      </c>
      <c r="O1352" s="2"/>
      <c r="P1352" s="2"/>
      <c r="Q1352" s="2"/>
      <c r="R1352" s="192"/>
    </row>
    <row r="1353" spans="1:18" ht="26.4" hidden="1">
      <c r="A1353" s="28" t="str">
        <f t="shared" si="21"/>
        <v>22</v>
      </c>
      <c r="B1353" s="3" t="s">
        <v>1757</v>
      </c>
      <c r="C1353" s="3" t="s">
        <v>259</v>
      </c>
      <c r="D1353" s="3">
        <v>3</v>
      </c>
      <c r="E1353" s="3" t="s">
        <v>24</v>
      </c>
      <c r="F1353" s="3" t="s">
        <v>17</v>
      </c>
      <c r="G1353" s="3">
        <v>13</v>
      </c>
      <c r="H1353" s="3" t="s">
        <v>21</v>
      </c>
      <c r="I1353" s="4">
        <v>21</v>
      </c>
      <c r="J1353" s="4">
        <v>21</v>
      </c>
      <c r="K1353" s="7">
        <v>1000</v>
      </c>
      <c r="L1353" s="7">
        <v>21000</v>
      </c>
      <c r="M1353" s="7">
        <v>21000</v>
      </c>
      <c r="N1353" s="6">
        <v>1</v>
      </c>
      <c r="O1353" s="2"/>
      <c r="P1353" s="2"/>
      <c r="Q1353" s="2"/>
      <c r="R1353" s="192"/>
    </row>
    <row r="1354" spans="1:18" ht="26.4" hidden="1">
      <c r="A1354" s="28" t="str">
        <f t="shared" si="21"/>
        <v>7</v>
      </c>
      <c r="B1354" s="3" t="s">
        <v>1758</v>
      </c>
      <c r="C1354" s="3" t="s">
        <v>293</v>
      </c>
      <c r="D1354" s="3">
        <v>3</v>
      </c>
      <c r="E1354" s="3" t="s">
        <v>24</v>
      </c>
      <c r="F1354" s="3" t="s">
        <v>17</v>
      </c>
      <c r="G1354" s="3" t="s">
        <v>364</v>
      </c>
      <c r="H1354" s="3" t="s">
        <v>21</v>
      </c>
      <c r="I1354" s="4">
        <v>11</v>
      </c>
      <c r="J1354" s="4">
        <v>11</v>
      </c>
      <c r="K1354" s="4">
        <v>998</v>
      </c>
      <c r="L1354" s="7">
        <v>10978</v>
      </c>
      <c r="M1354" s="7">
        <v>10978</v>
      </c>
      <c r="N1354" s="6">
        <v>1</v>
      </c>
      <c r="O1354" s="2"/>
      <c r="P1354" s="2"/>
      <c r="Q1354" s="2"/>
      <c r="R1354" s="192"/>
    </row>
    <row r="1355" spans="1:18" ht="26.4" hidden="1">
      <c r="A1355" s="28" t="str">
        <f t="shared" si="21"/>
        <v>2</v>
      </c>
      <c r="B1355" s="3" t="s">
        <v>1759</v>
      </c>
      <c r="C1355" s="3" t="s">
        <v>285</v>
      </c>
      <c r="D1355" s="3">
        <v>3</v>
      </c>
      <c r="E1355" s="3" t="s">
        <v>24</v>
      </c>
      <c r="F1355" s="3" t="s">
        <v>17</v>
      </c>
      <c r="G1355" s="3" t="s">
        <v>366</v>
      </c>
      <c r="H1355" s="3" t="s">
        <v>21</v>
      </c>
      <c r="I1355" s="4">
        <v>11</v>
      </c>
      <c r="J1355" s="4">
        <v>11</v>
      </c>
      <c r="K1355" s="7">
        <v>1000</v>
      </c>
      <c r="L1355" s="7">
        <v>11000</v>
      </c>
      <c r="M1355" s="7">
        <v>11000</v>
      </c>
      <c r="N1355" s="6">
        <v>1</v>
      </c>
      <c r="O1355" s="2"/>
      <c r="P1355" s="2"/>
      <c r="Q1355" s="2"/>
      <c r="R1355" s="192"/>
    </row>
    <row r="1356" spans="1:18" ht="26.4" hidden="1">
      <c r="A1356" s="28" t="str">
        <f t="shared" si="21"/>
        <v>2</v>
      </c>
      <c r="B1356" s="3" t="s">
        <v>1760</v>
      </c>
      <c r="C1356" s="3" t="s">
        <v>285</v>
      </c>
      <c r="D1356" s="3">
        <v>3</v>
      </c>
      <c r="E1356" s="3" t="s">
        <v>24</v>
      </c>
      <c r="F1356" s="3" t="s">
        <v>17</v>
      </c>
      <c r="G1356" s="3" t="s">
        <v>368</v>
      </c>
      <c r="H1356" s="3" t="s">
        <v>21</v>
      </c>
      <c r="I1356" s="4">
        <v>20</v>
      </c>
      <c r="J1356" s="4">
        <v>20</v>
      </c>
      <c r="K1356" s="7">
        <v>1000</v>
      </c>
      <c r="L1356" s="7">
        <v>20000</v>
      </c>
      <c r="M1356" s="7">
        <v>20000</v>
      </c>
      <c r="N1356" s="6">
        <v>1</v>
      </c>
      <c r="O1356" s="2"/>
      <c r="P1356" s="2"/>
      <c r="Q1356" s="2"/>
      <c r="R1356" s="192"/>
    </row>
    <row r="1357" spans="1:18" ht="26.4" hidden="1">
      <c r="A1357" s="28" t="str">
        <f t="shared" si="21"/>
        <v>12</v>
      </c>
      <c r="B1357" s="3" t="s">
        <v>1761</v>
      </c>
      <c r="C1357" s="3" t="s">
        <v>279</v>
      </c>
      <c r="D1357" s="3">
        <v>3</v>
      </c>
      <c r="E1357" s="3" t="s">
        <v>24</v>
      </c>
      <c r="F1357" s="3" t="s">
        <v>17</v>
      </c>
      <c r="G1357" s="3" t="s">
        <v>358</v>
      </c>
      <c r="H1357" s="3" t="s">
        <v>21</v>
      </c>
      <c r="I1357" s="4">
        <v>15</v>
      </c>
      <c r="J1357" s="4">
        <v>15</v>
      </c>
      <c r="K1357" s="7">
        <v>1000</v>
      </c>
      <c r="L1357" s="7">
        <v>15000</v>
      </c>
      <c r="M1357" s="7">
        <v>15000</v>
      </c>
      <c r="N1357" s="6">
        <v>1</v>
      </c>
      <c r="O1357" s="2"/>
      <c r="P1357" s="2"/>
      <c r="Q1357" s="2"/>
      <c r="R1357" s="192"/>
    </row>
    <row r="1358" spans="1:18" ht="26.4" hidden="1">
      <c r="A1358" s="28" t="str">
        <f t="shared" si="21"/>
        <v>19</v>
      </c>
      <c r="B1358" s="3" t="s">
        <v>1762</v>
      </c>
      <c r="C1358" s="3" t="s">
        <v>282</v>
      </c>
      <c r="D1358" s="3">
        <v>3</v>
      </c>
      <c r="E1358" s="3" t="s">
        <v>24</v>
      </c>
      <c r="F1358" s="3" t="s">
        <v>17</v>
      </c>
      <c r="G1358" s="3" t="s">
        <v>372</v>
      </c>
      <c r="H1358" s="3" t="s">
        <v>21</v>
      </c>
      <c r="I1358" s="4">
        <v>15</v>
      </c>
      <c r="J1358" s="4">
        <v>15</v>
      </c>
      <c r="K1358" s="7">
        <v>1000</v>
      </c>
      <c r="L1358" s="7">
        <v>15000</v>
      </c>
      <c r="M1358" s="7">
        <v>15000</v>
      </c>
      <c r="N1358" s="6">
        <v>1</v>
      </c>
      <c r="O1358" s="2"/>
      <c r="P1358" s="2"/>
      <c r="Q1358" s="2"/>
      <c r="R1358" s="192"/>
    </row>
    <row r="1359" spans="1:18" ht="26.4" hidden="1">
      <c r="A1359" s="28" t="str">
        <f t="shared" si="21"/>
        <v>19</v>
      </c>
      <c r="B1359" s="3" t="s">
        <v>1763</v>
      </c>
      <c r="C1359" s="3" t="s">
        <v>282</v>
      </c>
      <c r="D1359" s="3">
        <v>3</v>
      </c>
      <c r="E1359" s="3" t="s">
        <v>24</v>
      </c>
      <c r="F1359" s="3" t="s">
        <v>17</v>
      </c>
      <c r="G1359" s="3" t="s">
        <v>374</v>
      </c>
      <c r="H1359" s="3" t="s">
        <v>21</v>
      </c>
      <c r="I1359" s="4">
        <v>21</v>
      </c>
      <c r="J1359" s="4">
        <v>21</v>
      </c>
      <c r="K1359" s="7">
        <v>1000</v>
      </c>
      <c r="L1359" s="7">
        <v>21000</v>
      </c>
      <c r="M1359" s="7">
        <v>21000</v>
      </c>
      <c r="N1359" s="6">
        <v>1</v>
      </c>
      <c r="O1359" s="2"/>
      <c r="P1359" s="2"/>
      <c r="Q1359" s="2"/>
      <c r="R1359" s="192"/>
    </row>
    <row r="1360" spans="1:18" ht="26.4" hidden="1">
      <c r="A1360" s="28" t="str">
        <f t="shared" si="21"/>
        <v>5</v>
      </c>
      <c r="B1360" s="3" t="s">
        <v>1764</v>
      </c>
      <c r="C1360" s="3" t="s">
        <v>264</v>
      </c>
      <c r="D1360" s="3">
        <v>3</v>
      </c>
      <c r="E1360" s="3" t="s">
        <v>24</v>
      </c>
      <c r="F1360" s="3" t="s">
        <v>17</v>
      </c>
      <c r="G1360" s="3" t="s">
        <v>360</v>
      </c>
      <c r="H1360" s="3" t="s">
        <v>21</v>
      </c>
      <c r="I1360" s="4">
        <v>21</v>
      </c>
      <c r="J1360" s="4">
        <v>21</v>
      </c>
      <c r="K1360" s="7">
        <v>1000</v>
      </c>
      <c r="L1360" s="7">
        <v>21000</v>
      </c>
      <c r="M1360" s="7">
        <v>21000</v>
      </c>
      <c r="N1360" s="6">
        <v>1</v>
      </c>
      <c r="O1360" s="2"/>
      <c r="P1360" s="2"/>
      <c r="Q1360" s="2"/>
      <c r="R1360" s="192"/>
    </row>
    <row r="1361" spans="1:18" ht="26.4" hidden="1">
      <c r="A1361" s="28" t="str">
        <f t="shared" si="21"/>
        <v>5</v>
      </c>
      <c r="B1361" s="3" t="s">
        <v>1765</v>
      </c>
      <c r="C1361" s="3" t="s">
        <v>264</v>
      </c>
      <c r="D1361" s="3">
        <v>3</v>
      </c>
      <c r="E1361" s="3" t="s">
        <v>24</v>
      </c>
      <c r="F1361" s="3" t="s">
        <v>17</v>
      </c>
      <c r="G1361" s="3" t="s">
        <v>362</v>
      </c>
      <c r="H1361" s="3" t="s">
        <v>21</v>
      </c>
      <c r="I1361" s="4">
        <v>11</v>
      </c>
      <c r="J1361" s="4">
        <v>11</v>
      </c>
      <c r="K1361" s="7">
        <v>1000</v>
      </c>
      <c r="L1361" s="7">
        <v>11000</v>
      </c>
      <c r="M1361" s="7">
        <v>11000</v>
      </c>
      <c r="N1361" s="6">
        <v>1</v>
      </c>
      <c r="O1361" s="2"/>
      <c r="P1361" s="2"/>
      <c r="Q1361" s="2"/>
      <c r="R1361" s="192"/>
    </row>
    <row r="1362" spans="1:18" ht="39.6" hidden="1">
      <c r="A1362" s="28" t="str">
        <f t="shared" si="21"/>
        <v>15</v>
      </c>
      <c r="B1362" s="3" t="s">
        <v>1766</v>
      </c>
      <c r="C1362" s="3" t="s">
        <v>256</v>
      </c>
      <c r="D1362" s="3">
        <v>3</v>
      </c>
      <c r="E1362" s="3" t="s">
        <v>24</v>
      </c>
      <c r="F1362" s="3" t="s">
        <v>17</v>
      </c>
      <c r="G1362" s="3" t="s">
        <v>317</v>
      </c>
      <c r="H1362" s="3" t="s">
        <v>21</v>
      </c>
      <c r="I1362" s="4">
        <v>26</v>
      </c>
      <c r="J1362" s="4">
        <v>26</v>
      </c>
      <c r="K1362" s="7">
        <v>1000</v>
      </c>
      <c r="L1362" s="7">
        <v>26000</v>
      </c>
      <c r="M1362" s="7">
        <v>26000</v>
      </c>
      <c r="N1362" s="6">
        <v>1</v>
      </c>
      <c r="O1362" s="2"/>
      <c r="P1362" s="2"/>
      <c r="Q1362" s="2"/>
      <c r="R1362" s="192"/>
    </row>
    <row r="1363" spans="1:18" ht="39.6" hidden="1">
      <c r="A1363" s="28" t="str">
        <f t="shared" si="21"/>
        <v>15</v>
      </c>
      <c r="B1363" s="3" t="s">
        <v>1767</v>
      </c>
      <c r="C1363" s="3" t="s">
        <v>256</v>
      </c>
      <c r="D1363" s="3">
        <v>3</v>
      </c>
      <c r="E1363" s="3" t="s">
        <v>24</v>
      </c>
      <c r="F1363" s="3" t="s">
        <v>17</v>
      </c>
      <c r="G1363" s="3" t="s">
        <v>319</v>
      </c>
      <c r="H1363" s="3" t="s">
        <v>21</v>
      </c>
      <c r="I1363" s="4">
        <v>7</v>
      </c>
      <c r="J1363" s="4">
        <v>7</v>
      </c>
      <c r="K1363" s="7">
        <v>1000</v>
      </c>
      <c r="L1363" s="7">
        <v>7000</v>
      </c>
      <c r="M1363" s="7">
        <v>7000</v>
      </c>
      <c r="N1363" s="6">
        <v>1</v>
      </c>
      <c r="O1363" s="2"/>
      <c r="P1363" s="2"/>
      <c r="Q1363" s="2"/>
      <c r="R1363" s="192"/>
    </row>
    <row r="1364" spans="1:18" ht="39.6" hidden="1">
      <c r="A1364" s="28" t="str">
        <f t="shared" si="21"/>
        <v>14</v>
      </c>
      <c r="B1364" s="3" t="s">
        <v>1768</v>
      </c>
      <c r="C1364" s="3" t="s">
        <v>267</v>
      </c>
      <c r="D1364" s="3">
        <v>3</v>
      </c>
      <c r="E1364" s="3" t="s">
        <v>24</v>
      </c>
      <c r="F1364" s="3" t="s">
        <v>17</v>
      </c>
      <c r="G1364" s="3" t="s">
        <v>349</v>
      </c>
      <c r="H1364" s="3" t="s">
        <v>21</v>
      </c>
      <c r="I1364" s="4">
        <v>13</v>
      </c>
      <c r="J1364" s="4">
        <v>13</v>
      </c>
      <c r="K1364" s="7">
        <v>1000</v>
      </c>
      <c r="L1364" s="7">
        <v>13000</v>
      </c>
      <c r="M1364" s="7">
        <v>13000</v>
      </c>
      <c r="N1364" s="6">
        <v>1</v>
      </c>
      <c r="O1364" s="2"/>
      <c r="P1364" s="2"/>
      <c r="Q1364" s="2"/>
      <c r="R1364" s="192"/>
    </row>
    <row r="1365" spans="1:18" ht="26.4" hidden="1">
      <c r="A1365" s="28" t="str">
        <f t="shared" si="21"/>
        <v>3</v>
      </c>
      <c r="B1365" s="3" t="s">
        <v>1769</v>
      </c>
      <c r="C1365" s="3" t="s">
        <v>245</v>
      </c>
      <c r="D1365" s="3">
        <v>3</v>
      </c>
      <c r="E1365" s="3" t="s">
        <v>24</v>
      </c>
      <c r="F1365" s="3" t="s">
        <v>17</v>
      </c>
      <c r="G1365" s="3" t="s">
        <v>376</v>
      </c>
      <c r="H1365" s="3" t="s">
        <v>21</v>
      </c>
      <c r="I1365" s="4">
        <v>12</v>
      </c>
      <c r="J1365" s="4">
        <v>12</v>
      </c>
      <c r="K1365" s="7">
        <v>1000</v>
      </c>
      <c r="L1365" s="7">
        <v>12000</v>
      </c>
      <c r="M1365" s="7">
        <v>12000</v>
      </c>
      <c r="N1365" s="6">
        <v>1</v>
      </c>
      <c r="O1365" s="2"/>
      <c r="P1365" s="2"/>
      <c r="Q1365" s="2"/>
      <c r="R1365" s="192"/>
    </row>
    <row r="1366" spans="1:18" ht="26.4" hidden="1">
      <c r="A1366" s="28" t="str">
        <f t="shared" si="21"/>
        <v>3</v>
      </c>
      <c r="B1366" s="3" t="s">
        <v>1770</v>
      </c>
      <c r="C1366" s="3" t="s">
        <v>245</v>
      </c>
      <c r="D1366" s="3">
        <v>3</v>
      </c>
      <c r="E1366" s="3" t="s">
        <v>24</v>
      </c>
      <c r="F1366" s="3" t="s">
        <v>17</v>
      </c>
      <c r="G1366" s="3" t="s">
        <v>378</v>
      </c>
      <c r="H1366" s="3" t="s">
        <v>21</v>
      </c>
      <c r="I1366" s="4">
        <v>21</v>
      </c>
      <c r="J1366" s="4">
        <v>21</v>
      </c>
      <c r="K1366" s="7">
        <v>1000</v>
      </c>
      <c r="L1366" s="7">
        <v>21000</v>
      </c>
      <c r="M1366" s="7">
        <v>21000</v>
      </c>
      <c r="N1366" s="6">
        <v>1</v>
      </c>
      <c r="O1366" s="2"/>
      <c r="P1366" s="2"/>
      <c r="Q1366" s="2"/>
      <c r="R1366" s="192"/>
    </row>
    <row r="1367" spans="1:18" ht="26.4" hidden="1">
      <c r="A1367" s="28" t="str">
        <f t="shared" si="21"/>
        <v>9</v>
      </c>
      <c r="B1367" s="3" t="s">
        <v>1771</v>
      </c>
      <c r="C1367" s="3" t="s">
        <v>240</v>
      </c>
      <c r="D1367" s="3">
        <v>3</v>
      </c>
      <c r="E1367" s="3" t="s">
        <v>25</v>
      </c>
      <c r="F1367" s="3" t="s">
        <v>17</v>
      </c>
      <c r="G1367" s="3" t="s">
        <v>380</v>
      </c>
      <c r="H1367" s="3" t="s">
        <v>18</v>
      </c>
      <c r="I1367" s="4">
        <v>29</v>
      </c>
      <c r="J1367" s="4">
        <v>29</v>
      </c>
      <c r="K1367" s="4">
        <v>399.9</v>
      </c>
      <c r="L1367" s="7">
        <v>11571</v>
      </c>
      <c r="M1367" s="7">
        <v>11597.1</v>
      </c>
      <c r="N1367" s="6">
        <v>1</v>
      </c>
      <c r="O1367" s="2"/>
      <c r="P1367" s="2"/>
      <c r="Q1367" s="2"/>
      <c r="R1367" s="192"/>
    </row>
    <row r="1368" spans="1:18" ht="39.6" hidden="1">
      <c r="A1368" s="28" t="str">
        <f t="shared" si="21"/>
        <v>17</v>
      </c>
      <c r="B1368" s="3" t="s">
        <v>1772</v>
      </c>
      <c r="C1368" s="3" t="s">
        <v>306</v>
      </c>
      <c r="D1368" s="3">
        <v>3</v>
      </c>
      <c r="E1368" s="3" t="s">
        <v>25</v>
      </c>
      <c r="F1368" s="3" t="s">
        <v>17</v>
      </c>
      <c r="G1368" s="3" t="s">
        <v>384</v>
      </c>
      <c r="H1368" s="3" t="s">
        <v>18</v>
      </c>
      <c r="I1368" s="4">
        <v>44</v>
      </c>
      <c r="J1368" s="4">
        <v>44</v>
      </c>
      <c r="K1368" s="4">
        <v>400</v>
      </c>
      <c r="L1368" s="7">
        <v>17600</v>
      </c>
      <c r="M1368" s="7">
        <v>17600</v>
      </c>
      <c r="N1368" s="6">
        <v>1</v>
      </c>
      <c r="O1368" s="2"/>
      <c r="P1368" s="2"/>
      <c r="Q1368" s="2"/>
      <c r="R1368" s="192"/>
    </row>
    <row r="1369" spans="1:18" ht="26.4" hidden="1">
      <c r="A1369" s="28" t="str">
        <f t="shared" si="21"/>
        <v>10</v>
      </c>
      <c r="B1369" s="3" t="s">
        <v>1773</v>
      </c>
      <c r="C1369" s="3" t="s">
        <v>298</v>
      </c>
      <c r="D1369" s="3">
        <v>3</v>
      </c>
      <c r="E1369" s="3" t="s">
        <v>25</v>
      </c>
      <c r="F1369" s="3" t="s">
        <v>17</v>
      </c>
      <c r="G1369" s="3" t="s">
        <v>386</v>
      </c>
      <c r="H1369" s="3" t="s">
        <v>18</v>
      </c>
      <c r="I1369" s="4">
        <v>34</v>
      </c>
      <c r="J1369" s="4">
        <v>34</v>
      </c>
      <c r="K1369" s="4">
        <v>400</v>
      </c>
      <c r="L1369" s="7">
        <v>13600</v>
      </c>
      <c r="M1369" s="7">
        <v>13600</v>
      </c>
      <c r="N1369" s="6">
        <v>1</v>
      </c>
      <c r="O1369" s="2"/>
      <c r="P1369" s="2"/>
      <c r="Q1369" s="2"/>
      <c r="R1369" s="192"/>
    </row>
    <row r="1370" spans="1:18" ht="26.4" hidden="1">
      <c r="A1370" s="28" t="str">
        <f t="shared" si="21"/>
        <v>10</v>
      </c>
      <c r="B1370" s="3" t="s">
        <v>1774</v>
      </c>
      <c r="C1370" s="3" t="s">
        <v>298</v>
      </c>
      <c r="D1370" s="3">
        <v>3</v>
      </c>
      <c r="E1370" s="3" t="s">
        <v>25</v>
      </c>
      <c r="F1370" s="3" t="s">
        <v>17</v>
      </c>
      <c r="G1370" s="3" t="s">
        <v>388</v>
      </c>
      <c r="H1370" s="3" t="s">
        <v>18</v>
      </c>
      <c r="I1370" s="4">
        <v>34</v>
      </c>
      <c r="J1370" s="4">
        <v>34</v>
      </c>
      <c r="K1370" s="4">
        <v>400</v>
      </c>
      <c r="L1370" s="7">
        <v>13600</v>
      </c>
      <c r="M1370" s="7">
        <v>13600</v>
      </c>
      <c r="N1370" s="6">
        <v>1</v>
      </c>
      <c r="O1370" s="2"/>
      <c r="P1370" s="2"/>
      <c r="Q1370" s="2"/>
      <c r="R1370" s="192"/>
    </row>
    <row r="1371" spans="1:18" ht="26.4" hidden="1">
      <c r="A1371" s="28" t="str">
        <f t="shared" si="21"/>
        <v>13</v>
      </c>
      <c r="B1371" s="3" t="s">
        <v>1775</v>
      </c>
      <c r="C1371" s="3" t="s">
        <v>248</v>
      </c>
      <c r="D1371" s="3">
        <v>3</v>
      </c>
      <c r="E1371" s="3" t="s">
        <v>25</v>
      </c>
      <c r="F1371" s="3" t="s">
        <v>17</v>
      </c>
      <c r="G1371" s="3" t="s">
        <v>390</v>
      </c>
      <c r="H1371" s="3" t="s">
        <v>18</v>
      </c>
      <c r="I1371" s="4">
        <v>34</v>
      </c>
      <c r="J1371" s="4">
        <v>34</v>
      </c>
      <c r="K1371" s="4">
        <v>400</v>
      </c>
      <c r="L1371" s="7">
        <v>13600</v>
      </c>
      <c r="M1371" s="7">
        <v>13600</v>
      </c>
      <c r="N1371" s="6">
        <v>1</v>
      </c>
      <c r="O1371" s="2"/>
      <c r="P1371" s="2"/>
      <c r="Q1371" s="2"/>
      <c r="R1371" s="192"/>
    </row>
    <row r="1372" spans="1:18" ht="26.4" hidden="1">
      <c r="A1372" s="28" t="str">
        <f t="shared" si="21"/>
        <v>16</v>
      </c>
      <c r="B1372" s="3" t="s">
        <v>1776</v>
      </c>
      <c r="C1372" s="3" t="s">
        <v>231</v>
      </c>
      <c r="D1372" s="3">
        <v>3</v>
      </c>
      <c r="E1372" s="3" t="s">
        <v>25</v>
      </c>
      <c r="F1372" s="3" t="s">
        <v>17</v>
      </c>
      <c r="G1372" s="3" t="s">
        <v>392</v>
      </c>
      <c r="H1372" s="3" t="s">
        <v>18</v>
      </c>
      <c r="I1372" s="4">
        <v>40</v>
      </c>
      <c r="J1372" s="4">
        <v>40</v>
      </c>
      <c r="K1372" s="4">
        <v>400</v>
      </c>
      <c r="L1372" s="7">
        <v>16000</v>
      </c>
      <c r="M1372" s="7">
        <v>16000</v>
      </c>
      <c r="N1372" s="6">
        <v>1</v>
      </c>
      <c r="O1372" s="2"/>
      <c r="P1372" s="2"/>
      <c r="Q1372" s="2"/>
      <c r="R1372" s="192"/>
    </row>
    <row r="1373" spans="1:18" ht="26.4" hidden="1">
      <c r="A1373" s="28" t="str">
        <f t="shared" si="21"/>
        <v>8</v>
      </c>
      <c r="B1373" s="3" t="s">
        <v>1777</v>
      </c>
      <c r="C1373" s="3" t="s">
        <v>261</v>
      </c>
      <c r="D1373" s="3">
        <v>3</v>
      </c>
      <c r="E1373" s="3" t="s">
        <v>25</v>
      </c>
      <c r="F1373" s="3" t="s">
        <v>17</v>
      </c>
      <c r="G1373" s="3" t="s">
        <v>394</v>
      </c>
      <c r="H1373" s="3" t="s">
        <v>18</v>
      </c>
      <c r="I1373" s="4">
        <v>31</v>
      </c>
      <c r="J1373" s="4">
        <v>31</v>
      </c>
      <c r="K1373" s="4">
        <v>400</v>
      </c>
      <c r="L1373" s="7">
        <v>12400</v>
      </c>
      <c r="M1373" s="7">
        <v>12400</v>
      </c>
      <c r="N1373" s="6">
        <v>1</v>
      </c>
      <c r="O1373" s="2"/>
      <c r="P1373" s="2"/>
      <c r="Q1373" s="2"/>
      <c r="R1373" s="192"/>
    </row>
    <row r="1374" spans="1:18" ht="26.4" hidden="1">
      <c r="A1374" s="28" t="str">
        <f t="shared" si="21"/>
        <v>8</v>
      </c>
      <c r="B1374" s="3" t="s">
        <v>1778</v>
      </c>
      <c r="C1374" s="3" t="s">
        <v>261</v>
      </c>
      <c r="D1374" s="3">
        <v>3</v>
      </c>
      <c r="E1374" s="3" t="s">
        <v>25</v>
      </c>
      <c r="F1374" s="3" t="s">
        <v>17</v>
      </c>
      <c r="G1374" s="3" t="s">
        <v>396</v>
      </c>
      <c r="H1374" s="3" t="s">
        <v>18</v>
      </c>
      <c r="I1374" s="4">
        <v>34</v>
      </c>
      <c r="J1374" s="4">
        <v>34</v>
      </c>
      <c r="K1374" s="4">
        <v>400</v>
      </c>
      <c r="L1374" s="7">
        <v>13600</v>
      </c>
      <c r="M1374" s="7">
        <v>13600</v>
      </c>
      <c r="N1374" s="6">
        <v>1</v>
      </c>
      <c r="O1374" s="2"/>
      <c r="P1374" s="2"/>
      <c r="Q1374" s="2"/>
      <c r="R1374" s="192"/>
    </row>
    <row r="1375" spans="1:18" ht="39.6" hidden="1">
      <c r="A1375" s="28" t="str">
        <f t="shared" si="21"/>
        <v>6</v>
      </c>
      <c r="B1375" s="3" t="s">
        <v>1779</v>
      </c>
      <c r="C1375" s="3" t="s">
        <v>301</v>
      </c>
      <c r="D1375" s="3">
        <v>3</v>
      </c>
      <c r="E1375" s="3" t="s">
        <v>25</v>
      </c>
      <c r="F1375" s="3" t="s">
        <v>17</v>
      </c>
      <c r="G1375" s="3" t="s">
        <v>398</v>
      </c>
      <c r="H1375" s="3" t="s">
        <v>18</v>
      </c>
      <c r="I1375" s="4">
        <v>31</v>
      </c>
      <c r="J1375" s="4">
        <v>31</v>
      </c>
      <c r="K1375" s="4">
        <v>400</v>
      </c>
      <c r="L1375" s="7">
        <v>12400</v>
      </c>
      <c r="M1375" s="7">
        <v>12400</v>
      </c>
      <c r="N1375" s="6">
        <v>1</v>
      </c>
      <c r="O1375" s="2"/>
      <c r="P1375" s="2"/>
      <c r="Q1375" s="2"/>
      <c r="R1375" s="192"/>
    </row>
    <row r="1376" spans="1:18" ht="26.4" hidden="1">
      <c r="A1376" s="28" t="str">
        <f t="shared" si="21"/>
        <v>1</v>
      </c>
      <c r="B1376" s="3" t="s">
        <v>1780</v>
      </c>
      <c r="C1376" s="3" t="s">
        <v>272</v>
      </c>
      <c r="D1376" s="3">
        <v>3</v>
      </c>
      <c r="E1376" s="3" t="s">
        <v>25</v>
      </c>
      <c r="F1376" s="3" t="s">
        <v>17</v>
      </c>
      <c r="G1376" s="3" t="s">
        <v>400</v>
      </c>
      <c r="H1376" s="3" t="s">
        <v>18</v>
      </c>
      <c r="I1376" s="4">
        <v>44</v>
      </c>
      <c r="J1376" s="4">
        <v>44</v>
      </c>
      <c r="K1376" s="4">
        <v>400</v>
      </c>
      <c r="L1376" s="7">
        <v>17600</v>
      </c>
      <c r="M1376" s="7">
        <v>17600</v>
      </c>
      <c r="N1376" s="6">
        <v>1</v>
      </c>
      <c r="O1376" s="2"/>
      <c r="P1376" s="2"/>
      <c r="Q1376" s="2"/>
      <c r="R1376" s="192"/>
    </row>
    <row r="1377" spans="1:18" ht="26.4" hidden="1">
      <c r="A1377" s="28" t="str">
        <f t="shared" si="21"/>
        <v>4</v>
      </c>
      <c r="B1377" s="3" t="s">
        <v>1781</v>
      </c>
      <c r="C1377" s="3" t="s">
        <v>237</v>
      </c>
      <c r="D1377" s="3">
        <v>3</v>
      </c>
      <c r="E1377" s="3" t="s">
        <v>25</v>
      </c>
      <c r="F1377" s="3" t="s">
        <v>17</v>
      </c>
      <c r="G1377" s="3" t="s">
        <v>402</v>
      </c>
      <c r="H1377" s="3" t="s">
        <v>18</v>
      </c>
      <c r="I1377" s="4">
        <v>30</v>
      </c>
      <c r="J1377" s="4">
        <v>30</v>
      </c>
      <c r="K1377" s="4">
        <v>400</v>
      </c>
      <c r="L1377" s="7">
        <v>12000</v>
      </c>
      <c r="M1377" s="7">
        <v>12000</v>
      </c>
      <c r="N1377" s="6">
        <v>1</v>
      </c>
      <c r="O1377" s="2"/>
      <c r="P1377" s="2"/>
      <c r="Q1377" s="2"/>
      <c r="R1377" s="192"/>
    </row>
    <row r="1378" spans="1:18" ht="26.4" hidden="1">
      <c r="A1378" s="28" t="str">
        <f t="shared" si="21"/>
        <v>4</v>
      </c>
      <c r="B1378" s="3" t="s">
        <v>1782</v>
      </c>
      <c r="C1378" s="3" t="s">
        <v>237</v>
      </c>
      <c r="D1378" s="3">
        <v>3</v>
      </c>
      <c r="E1378" s="3" t="s">
        <v>25</v>
      </c>
      <c r="F1378" s="3" t="s">
        <v>17</v>
      </c>
      <c r="G1378" s="3" t="s">
        <v>404</v>
      </c>
      <c r="H1378" s="3" t="s">
        <v>18</v>
      </c>
      <c r="I1378" s="4">
        <v>30</v>
      </c>
      <c r="J1378" s="4">
        <v>30</v>
      </c>
      <c r="K1378" s="4">
        <v>400</v>
      </c>
      <c r="L1378" s="7">
        <v>12000</v>
      </c>
      <c r="M1378" s="7">
        <v>12000</v>
      </c>
      <c r="N1378" s="6">
        <v>1</v>
      </c>
      <c r="O1378" s="2"/>
      <c r="P1378" s="2"/>
      <c r="Q1378" s="2"/>
      <c r="R1378" s="192"/>
    </row>
    <row r="1379" spans="1:18" ht="26.4" hidden="1">
      <c r="A1379" s="28" t="str">
        <f t="shared" si="21"/>
        <v>21</v>
      </c>
      <c r="B1379" s="3" t="s">
        <v>1783</v>
      </c>
      <c r="C1379" s="3" t="s">
        <v>290</v>
      </c>
      <c r="D1379" s="3">
        <v>3</v>
      </c>
      <c r="E1379" s="3" t="s">
        <v>25</v>
      </c>
      <c r="F1379" s="3" t="s">
        <v>17</v>
      </c>
      <c r="G1379" s="3" t="s">
        <v>406</v>
      </c>
      <c r="H1379" s="3" t="s">
        <v>18</v>
      </c>
      <c r="I1379" s="4">
        <v>60</v>
      </c>
      <c r="J1379" s="4">
        <v>60</v>
      </c>
      <c r="K1379" s="4">
        <v>400</v>
      </c>
      <c r="L1379" s="7">
        <v>24000</v>
      </c>
      <c r="M1379" s="7">
        <v>24000</v>
      </c>
      <c r="N1379" s="6">
        <v>1</v>
      </c>
      <c r="O1379" s="2"/>
      <c r="P1379" s="2"/>
      <c r="Q1379" s="2"/>
      <c r="R1379" s="192"/>
    </row>
    <row r="1380" spans="1:18" ht="26.4" hidden="1">
      <c r="A1380" s="28" t="str">
        <f t="shared" si="21"/>
        <v>11</v>
      </c>
      <c r="B1380" s="3" t="s">
        <v>1784</v>
      </c>
      <c r="C1380" s="3" t="s">
        <v>228</v>
      </c>
      <c r="D1380" s="3">
        <v>3</v>
      </c>
      <c r="E1380" s="3" t="s">
        <v>25</v>
      </c>
      <c r="F1380" s="3" t="s">
        <v>17</v>
      </c>
      <c r="G1380" s="3" t="s">
        <v>408</v>
      </c>
      <c r="H1380" s="3" t="s">
        <v>18</v>
      </c>
      <c r="I1380" s="4">
        <v>45</v>
      </c>
      <c r="J1380" s="4">
        <v>45</v>
      </c>
      <c r="K1380" s="4">
        <v>400</v>
      </c>
      <c r="L1380" s="7">
        <v>18000</v>
      </c>
      <c r="M1380" s="7">
        <v>18000</v>
      </c>
      <c r="N1380" s="6">
        <v>1</v>
      </c>
      <c r="O1380" s="2"/>
      <c r="P1380" s="2"/>
      <c r="Q1380" s="2"/>
      <c r="R1380" s="192"/>
    </row>
    <row r="1381" spans="1:18" ht="26.4" hidden="1">
      <c r="A1381" s="28" t="str">
        <f t="shared" si="21"/>
        <v>18</v>
      </c>
      <c r="B1381" s="3" t="s">
        <v>1785</v>
      </c>
      <c r="C1381" s="3" t="s">
        <v>234</v>
      </c>
      <c r="D1381" s="3">
        <v>3</v>
      </c>
      <c r="E1381" s="3" t="s">
        <v>25</v>
      </c>
      <c r="F1381" s="3" t="s">
        <v>17</v>
      </c>
      <c r="G1381" s="3" t="s">
        <v>410</v>
      </c>
      <c r="H1381" s="3" t="s">
        <v>18</v>
      </c>
      <c r="I1381" s="4">
        <v>18</v>
      </c>
      <c r="J1381" s="4">
        <v>17</v>
      </c>
      <c r="K1381" s="4">
        <v>394</v>
      </c>
      <c r="L1381" s="7">
        <v>7092</v>
      </c>
      <c r="M1381" s="7">
        <v>6698</v>
      </c>
      <c r="N1381" s="6">
        <v>0.94440000000000002</v>
      </c>
      <c r="O1381" s="2"/>
      <c r="P1381" s="2"/>
      <c r="Q1381" s="2"/>
      <c r="R1381" s="192"/>
    </row>
    <row r="1382" spans="1:18" ht="39.6" hidden="1">
      <c r="A1382" s="28" t="str">
        <f t="shared" si="21"/>
        <v>23</v>
      </c>
      <c r="B1382" s="3" t="s">
        <v>1786</v>
      </c>
      <c r="C1382" s="3" t="s">
        <v>251</v>
      </c>
      <c r="D1382" s="3">
        <v>3</v>
      </c>
      <c r="E1382" s="3" t="s">
        <v>25</v>
      </c>
      <c r="F1382" s="3" t="s">
        <v>17</v>
      </c>
      <c r="G1382" s="3" t="s">
        <v>412</v>
      </c>
      <c r="H1382" s="3" t="s">
        <v>18</v>
      </c>
      <c r="I1382" s="4">
        <v>26</v>
      </c>
      <c r="J1382" s="4">
        <v>26</v>
      </c>
      <c r="K1382" s="4">
        <v>400</v>
      </c>
      <c r="L1382" s="7">
        <v>10400</v>
      </c>
      <c r="M1382" s="7">
        <v>10400</v>
      </c>
      <c r="N1382" s="6">
        <v>1</v>
      </c>
      <c r="O1382" s="2"/>
      <c r="P1382" s="2"/>
      <c r="Q1382" s="2"/>
      <c r="R1382" s="192"/>
    </row>
    <row r="1383" spans="1:18" ht="26.4" hidden="1">
      <c r="A1383" s="28" t="str">
        <f t="shared" si="21"/>
        <v>22</v>
      </c>
      <c r="B1383" s="3" t="s">
        <v>1787</v>
      </c>
      <c r="C1383" s="3" t="s">
        <v>259</v>
      </c>
      <c r="D1383" s="3">
        <v>3</v>
      </c>
      <c r="E1383" s="3" t="s">
        <v>25</v>
      </c>
      <c r="F1383" s="3" t="s">
        <v>17</v>
      </c>
      <c r="G1383" s="3">
        <v>41</v>
      </c>
      <c r="H1383" s="3" t="s">
        <v>18</v>
      </c>
      <c r="I1383" s="4">
        <v>39</v>
      </c>
      <c r="J1383" s="4">
        <v>39</v>
      </c>
      <c r="K1383" s="4">
        <v>400</v>
      </c>
      <c r="L1383" s="7">
        <v>15600</v>
      </c>
      <c r="M1383" s="7">
        <v>15600</v>
      </c>
      <c r="N1383" s="6">
        <v>1</v>
      </c>
      <c r="O1383" s="2"/>
      <c r="P1383" s="2"/>
      <c r="Q1383" s="2"/>
      <c r="R1383" s="192"/>
    </row>
    <row r="1384" spans="1:18" ht="26.4" hidden="1">
      <c r="A1384" s="28" t="str">
        <f t="shared" si="21"/>
        <v>22</v>
      </c>
      <c r="B1384" s="3" t="s">
        <v>1788</v>
      </c>
      <c r="C1384" s="3" t="s">
        <v>259</v>
      </c>
      <c r="D1384" s="3">
        <v>3</v>
      </c>
      <c r="E1384" s="3" t="s">
        <v>25</v>
      </c>
      <c r="F1384" s="3" t="s">
        <v>17</v>
      </c>
      <c r="G1384" s="3">
        <v>42</v>
      </c>
      <c r="H1384" s="3" t="s">
        <v>18</v>
      </c>
      <c r="I1384" s="4">
        <v>37</v>
      </c>
      <c r="J1384" s="4">
        <v>37</v>
      </c>
      <c r="K1384" s="4">
        <v>400</v>
      </c>
      <c r="L1384" s="7">
        <v>14800</v>
      </c>
      <c r="M1384" s="7">
        <v>14800</v>
      </c>
      <c r="N1384" s="6">
        <v>1</v>
      </c>
      <c r="O1384" s="2"/>
      <c r="P1384" s="2"/>
      <c r="Q1384" s="2"/>
      <c r="R1384" s="192"/>
    </row>
    <row r="1385" spans="1:18" ht="26.4" hidden="1">
      <c r="A1385" s="28" t="str">
        <f t="shared" si="21"/>
        <v>7</v>
      </c>
      <c r="B1385" s="3" t="s">
        <v>1789</v>
      </c>
      <c r="C1385" s="3" t="s">
        <v>293</v>
      </c>
      <c r="D1385" s="3">
        <v>3</v>
      </c>
      <c r="E1385" s="3" t="s">
        <v>25</v>
      </c>
      <c r="F1385" s="3" t="s">
        <v>17</v>
      </c>
      <c r="G1385" s="3" t="s">
        <v>416</v>
      </c>
      <c r="H1385" s="3" t="s">
        <v>18</v>
      </c>
      <c r="I1385" s="4">
        <v>39</v>
      </c>
      <c r="J1385" s="4">
        <v>39</v>
      </c>
      <c r="K1385" s="4">
        <v>398</v>
      </c>
      <c r="L1385" s="7">
        <v>15522</v>
      </c>
      <c r="M1385" s="7">
        <v>15522</v>
      </c>
      <c r="N1385" s="6">
        <v>1</v>
      </c>
      <c r="O1385" s="2"/>
      <c r="P1385" s="2"/>
      <c r="Q1385" s="2"/>
      <c r="R1385" s="192"/>
    </row>
    <row r="1386" spans="1:18" ht="26.4" hidden="1">
      <c r="A1386" s="28" t="str">
        <f t="shared" si="21"/>
        <v>2</v>
      </c>
      <c r="B1386" s="3" t="s">
        <v>1790</v>
      </c>
      <c r="C1386" s="3" t="s">
        <v>285</v>
      </c>
      <c r="D1386" s="3">
        <v>3</v>
      </c>
      <c r="E1386" s="3" t="s">
        <v>25</v>
      </c>
      <c r="F1386" s="3" t="s">
        <v>17</v>
      </c>
      <c r="G1386" s="3" t="s">
        <v>418</v>
      </c>
      <c r="H1386" s="3" t="s">
        <v>18</v>
      </c>
      <c r="I1386" s="4">
        <v>30</v>
      </c>
      <c r="J1386" s="4">
        <v>30</v>
      </c>
      <c r="K1386" s="4">
        <v>400</v>
      </c>
      <c r="L1386" s="7">
        <v>12000</v>
      </c>
      <c r="M1386" s="7">
        <v>12000</v>
      </c>
      <c r="N1386" s="6">
        <v>1</v>
      </c>
      <c r="O1386" s="2"/>
      <c r="P1386" s="2"/>
      <c r="Q1386" s="2"/>
      <c r="R1386" s="192"/>
    </row>
    <row r="1387" spans="1:18" ht="26.4" hidden="1">
      <c r="A1387" s="28" t="str">
        <f t="shared" si="21"/>
        <v>12</v>
      </c>
      <c r="B1387" s="3" t="s">
        <v>1791</v>
      </c>
      <c r="C1387" s="3" t="s">
        <v>279</v>
      </c>
      <c r="D1387" s="3">
        <v>3</v>
      </c>
      <c r="E1387" s="3" t="s">
        <v>25</v>
      </c>
      <c r="F1387" s="3" t="s">
        <v>17</v>
      </c>
      <c r="G1387" s="3" t="s">
        <v>420</v>
      </c>
      <c r="H1387" s="3" t="s">
        <v>18</v>
      </c>
      <c r="I1387" s="4">
        <v>35</v>
      </c>
      <c r="J1387" s="4">
        <v>35</v>
      </c>
      <c r="K1387" s="4">
        <v>400</v>
      </c>
      <c r="L1387" s="7">
        <v>14000</v>
      </c>
      <c r="M1387" s="7">
        <v>14000</v>
      </c>
      <c r="N1387" s="6">
        <v>1</v>
      </c>
      <c r="O1387" s="2"/>
      <c r="P1387" s="2"/>
      <c r="Q1387" s="2"/>
      <c r="R1387" s="192"/>
    </row>
    <row r="1388" spans="1:18" ht="26.4" hidden="1">
      <c r="A1388" s="28" t="str">
        <f t="shared" si="21"/>
        <v>19</v>
      </c>
      <c r="B1388" s="3" t="s">
        <v>1792</v>
      </c>
      <c r="C1388" s="3" t="s">
        <v>282</v>
      </c>
      <c r="D1388" s="3">
        <v>3</v>
      </c>
      <c r="E1388" s="3" t="s">
        <v>25</v>
      </c>
      <c r="F1388" s="3" t="s">
        <v>17</v>
      </c>
      <c r="G1388" s="3" t="s">
        <v>422</v>
      </c>
      <c r="H1388" s="3" t="s">
        <v>18</v>
      </c>
      <c r="I1388" s="4">
        <v>27</v>
      </c>
      <c r="J1388" s="4">
        <v>27</v>
      </c>
      <c r="K1388" s="4">
        <v>400</v>
      </c>
      <c r="L1388" s="7">
        <v>10800</v>
      </c>
      <c r="M1388" s="7">
        <v>10800</v>
      </c>
      <c r="N1388" s="6">
        <v>1</v>
      </c>
      <c r="O1388" s="2"/>
      <c r="P1388" s="2"/>
      <c r="Q1388" s="2"/>
      <c r="R1388" s="192"/>
    </row>
    <row r="1389" spans="1:18" ht="26.4" hidden="1">
      <c r="A1389" s="28" t="str">
        <f t="shared" si="21"/>
        <v>19</v>
      </c>
      <c r="B1389" s="3" t="s">
        <v>1793</v>
      </c>
      <c r="C1389" s="3" t="s">
        <v>282</v>
      </c>
      <c r="D1389" s="3">
        <v>3</v>
      </c>
      <c r="E1389" s="3" t="s">
        <v>25</v>
      </c>
      <c r="F1389" s="3" t="s">
        <v>17</v>
      </c>
      <c r="G1389" s="3" t="s">
        <v>424</v>
      </c>
      <c r="H1389" s="3" t="s">
        <v>18</v>
      </c>
      <c r="I1389" s="4">
        <v>31</v>
      </c>
      <c r="J1389" s="4">
        <v>31</v>
      </c>
      <c r="K1389" s="4">
        <v>400</v>
      </c>
      <c r="L1389" s="7">
        <v>12400</v>
      </c>
      <c r="M1389" s="7">
        <v>12400</v>
      </c>
      <c r="N1389" s="6">
        <v>1</v>
      </c>
      <c r="O1389" s="2"/>
      <c r="P1389" s="2"/>
      <c r="Q1389" s="2"/>
      <c r="R1389" s="192"/>
    </row>
    <row r="1390" spans="1:18" ht="26.4" hidden="1">
      <c r="A1390" s="28" t="str">
        <f t="shared" si="21"/>
        <v>5</v>
      </c>
      <c r="B1390" s="3" t="s">
        <v>1794</v>
      </c>
      <c r="C1390" s="3" t="s">
        <v>264</v>
      </c>
      <c r="D1390" s="3">
        <v>3</v>
      </c>
      <c r="E1390" s="3" t="s">
        <v>25</v>
      </c>
      <c r="F1390" s="3" t="s">
        <v>17</v>
      </c>
      <c r="G1390" s="3" t="s">
        <v>426</v>
      </c>
      <c r="H1390" s="3" t="s">
        <v>18</v>
      </c>
      <c r="I1390" s="4">
        <v>24</v>
      </c>
      <c r="J1390" s="4">
        <v>13</v>
      </c>
      <c r="K1390" s="4">
        <v>400</v>
      </c>
      <c r="L1390" s="7">
        <v>9600</v>
      </c>
      <c r="M1390" s="7">
        <v>5200</v>
      </c>
      <c r="N1390" s="6">
        <v>0.54169999999999996</v>
      </c>
      <c r="O1390" s="2"/>
      <c r="P1390" s="2"/>
      <c r="Q1390" s="2"/>
      <c r="R1390" s="192"/>
    </row>
    <row r="1391" spans="1:18" ht="26.4" hidden="1">
      <c r="A1391" s="28" t="str">
        <f t="shared" si="21"/>
        <v>5</v>
      </c>
      <c r="B1391" s="3" t="s">
        <v>1795</v>
      </c>
      <c r="C1391" s="3" t="s">
        <v>264</v>
      </c>
      <c r="D1391" s="3">
        <v>3</v>
      </c>
      <c r="E1391" s="3" t="s">
        <v>25</v>
      </c>
      <c r="F1391" s="3" t="s">
        <v>17</v>
      </c>
      <c r="G1391" s="3" t="s">
        <v>428</v>
      </c>
      <c r="H1391" s="3" t="s">
        <v>18</v>
      </c>
      <c r="I1391" s="4">
        <v>17</v>
      </c>
      <c r="J1391" s="4">
        <v>15</v>
      </c>
      <c r="K1391" s="4">
        <v>400</v>
      </c>
      <c r="L1391" s="7">
        <v>6800</v>
      </c>
      <c r="M1391" s="7">
        <v>6000</v>
      </c>
      <c r="N1391" s="6">
        <v>0.88239999999999996</v>
      </c>
      <c r="O1391" s="2"/>
      <c r="P1391" s="2"/>
      <c r="Q1391" s="2"/>
      <c r="R1391" s="192"/>
    </row>
    <row r="1392" spans="1:18" ht="39.6" hidden="1">
      <c r="A1392" s="28" t="str">
        <f t="shared" si="21"/>
        <v>15</v>
      </c>
      <c r="B1392" s="3" t="s">
        <v>1796</v>
      </c>
      <c r="C1392" s="3" t="s">
        <v>256</v>
      </c>
      <c r="D1392" s="3">
        <v>3</v>
      </c>
      <c r="E1392" s="3" t="s">
        <v>25</v>
      </c>
      <c r="F1392" s="3" t="s">
        <v>17</v>
      </c>
      <c r="G1392" s="3" t="s">
        <v>430</v>
      </c>
      <c r="H1392" s="3" t="s">
        <v>18</v>
      </c>
      <c r="I1392" s="4">
        <v>34</v>
      </c>
      <c r="J1392" s="4">
        <v>34</v>
      </c>
      <c r="K1392" s="4">
        <v>400</v>
      </c>
      <c r="L1392" s="7">
        <v>13600</v>
      </c>
      <c r="M1392" s="7">
        <v>13600</v>
      </c>
      <c r="N1392" s="6">
        <v>1</v>
      </c>
      <c r="O1392" s="2"/>
      <c r="P1392" s="2"/>
      <c r="Q1392" s="2"/>
      <c r="R1392" s="192"/>
    </row>
    <row r="1393" spans="1:18" ht="39.6" hidden="1">
      <c r="A1393" s="28" t="str">
        <f t="shared" si="21"/>
        <v>15</v>
      </c>
      <c r="B1393" s="3" t="s">
        <v>1797</v>
      </c>
      <c r="C1393" s="3" t="s">
        <v>256</v>
      </c>
      <c r="D1393" s="3">
        <v>3</v>
      </c>
      <c r="E1393" s="3" t="s">
        <v>25</v>
      </c>
      <c r="F1393" s="3" t="s">
        <v>17</v>
      </c>
      <c r="G1393" s="3" t="s">
        <v>432</v>
      </c>
      <c r="H1393" s="3" t="s">
        <v>18</v>
      </c>
      <c r="I1393" s="4">
        <v>34</v>
      </c>
      <c r="J1393" s="4">
        <v>34</v>
      </c>
      <c r="K1393" s="4">
        <v>400</v>
      </c>
      <c r="L1393" s="7">
        <v>13600</v>
      </c>
      <c r="M1393" s="7">
        <v>13600</v>
      </c>
      <c r="N1393" s="6">
        <v>1</v>
      </c>
      <c r="O1393" s="2"/>
      <c r="P1393" s="2"/>
      <c r="Q1393" s="2"/>
      <c r="R1393" s="192"/>
    </row>
    <row r="1394" spans="1:18" ht="39.6" hidden="1">
      <c r="A1394" s="28" t="str">
        <f t="shared" si="21"/>
        <v>14</v>
      </c>
      <c r="B1394" s="3" t="s">
        <v>1798</v>
      </c>
      <c r="C1394" s="3" t="s">
        <v>267</v>
      </c>
      <c r="D1394" s="3">
        <v>3</v>
      </c>
      <c r="E1394" s="3" t="s">
        <v>25</v>
      </c>
      <c r="F1394" s="3" t="s">
        <v>17</v>
      </c>
      <c r="G1394" s="3" t="s">
        <v>434</v>
      </c>
      <c r="H1394" s="3" t="s">
        <v>18</v>
      </c>
      <c r="I1394" s="4">
        <v>39</v>
      </c>
      <c r="J1394" s="4">
        <v>39</v>
      </c>
      <c r="K1394" s="4">
        <v>400</v>
      </c>
      <c r="L1394" s="7">
        <v>15600</v>
      </c>
      <c r="M1394" s="7">
        <v>15600</v>
      </c>
      <c r="N1394" s="6">
        <v>1</v>
      </c>
      <c r="O1394" s="2"/>
      <c r="P1394" s="2"/>
      <c r="Q1394" s="2"/>
      <c r="R1394" s="192"/>
    </row>
    <row r="1395" spans="1:18" ht="26.4" hidden="1">
      <c r="A1395" s="28" t="str">
        <f t="shared" si="21"/>
        <v>3</v>
      </c>
      <c r="B1395" s="3" t="s">
        <v>1799</v>
      </c>
      <c r="C1395" s="3" t="s">
        <v>245</v>
      </c>
      <c r="D1395" s="3">
        <v>3</v>
      </c>
      <c r="E1395" s="3" t="s">
        <v>25</v>
      </c>
      <c r="F1395" s="3" t="s">
        <v>17</v>
      </c>
      <c r="G1395" s="3" t="s">
        <v>436</v>
      </c>
      <c r="H1395" s="3" t="s">
        <v>18</v>
      </c>
      <c r="I1395" s="4">
        <v>28</v>
      </c>
      <c r="J1395" s="4">
        <v>28</v>
      </c>
      <c r="K1395" s="4">
        <v>400</v>
      </c>
      <c r="L1395" s="7">
        <v>11200</v>
      </c>
      <c r="M1395" s="7">
        <v>11200</v>
      </c>
      <c r="N1395" s="6">
        <v>1</v>
      </c>
      <c r="O1395" s="2"/>
      <c r="P1395" s="2"/>
      <c r="Q1395" s="2"/>
      <c r="R1395" s="192"/>
    </row>
    <row r="1396" spans="1:18" ht="26.4" hidden="1">
      <c r="A1396" s="28" t="str">
        <f t="shared" si="21"/>
        <v>3</v>
      </c>
      <c r="B1396" s="3" t="s">
        <v>1800</v>
      </c>
      <c r="C1396" s="3" t="s">
        <v>245</v>
      </c>
      <c r="D1396" s="3">
        <v>3</v>
      </c>
      <c r="E1396" s="3" t="s">
        <v>25</v>
      </c>
      <c r="F1396" s="3" t="s">
        <v>17</v>
      </c>
      <c r="G1396" s="3" t="s">
        <v>438</v>
      </c>
      <c r="H1396" s="3" t="s">
        <v>18</v>
      </c>
      <c r="I1396" s="4">
        <v>25</v>
      </c>
      <c r="J1396" s="4">
        <v>25</v>
      </c>
      <c r="K1396" s="4">
        <v>400</v>
      </c>
      <c r="L1396" s="7">
        <v>10000</v>
      </c>
      <c r="M1396" s="7">
        <v>10000</v>
      </c>
      <c r="N1396" s="6">
        <v>1</v>
      </c>
      <c r="O1396" s="2"/>
      <c r="P1396" s="2"/>
      <c r="Q1396" s="2"/>
      <c r="R1396" s="192"/>
    </row>
    <row r="1397" spans="1:18" ht="26.4" hidden="1">
      <c r="A1397" s="28" t="str">
        <f t="shared" si="21"/>
        <v>9</v>
      </c>
      <c r="B1397" s="3" t="s">
        <v>1801</v>
      </c>
      <c r="C1397" s="3" t="s">
        <v>240</v>
      </c>
      <c r="D1397" s="3">
        <v>3</v>
      </c>
      <c r="E1397" s="3" t="s">
        <v>25</v>
      </c>
      <c r="F1397" s="3" t="s">
        <v>17</v>
      </c>
      <c r="G1397" s="3" t="s">
        <v>241</v>
      </c>
      <c r="H1397" s="3" t="s">
        <v>19</v>
      </c>
      <c r="I1397" s="4">
        <v>20</v>
      </c>
      <c r="J1397" s="4">
        <v>20</v>
      </c>
      <c r="K1397" s="4">
        <v>599.9</v>
      </c>
      <c r="L1397" s="7">
        <v>11980</v>
      </c>
      <c r="M1397" s="7">
        <v>11998</v>
      </c>
      <c r="N1397" s="6">
        <v>1</v>
      </c>
      <c r="O1397" s="2"/>
      <c r="P1397" s="2"/>
      <c r="Q1397" s="2"/>
      <c r="R1397" s="192"/>
    </row>
    <row r="1398" spans="1:18" ht="26.4" hidden="1">
      <c r="A1398" s="28" t="str">
        <f t="shared" si="21"/>
        <v>9</v>
      </c>
      <c r="B1398" s="3" t="s">
        <v>1802</v>
      </c>
      <c r="C1398" s="3" t="s">
        <v>240</v>
      </c>
      <c r="D1398" s="3">
        <v>3</v>
      </c>
      <c r="E1398" s="3" t="s">
        <v>25</v>
      </c>
      <c r="F1398" s="3" t="s">
        <v>17</v>
      </c>
      <c r="G1398" s="3" t="s">
        <v>243</v>
      </c>
      <c r="H1398" s="3" t="s">
        <v>19</v>
      </c>
      <c r="I1398" s="4">
        <v>20</v>
      </c>
      <c r="J1398" s="4">
        <v>20</v>
      </c>
      <c r="K1398" s="4">
        <v>599.9</v>
      </c>
      <c r="L1398" s="7">
        <v>11980</v>
      </c>
      <c r="M1398" s="7">
        <v>11998</v>
      </c>
      <c r="N1398" s="6">
        <v>1</v>
      </c>
      <c r="O1398" s="2"/>
      <c r="P1398" s="2"/>
      <c r="Q1398" s="2"/>
      <c r="R1398" s="192"/>
    </row>
    <row r="1399" spans="1:18" ht="26.4" hidden="1">
      <c r="A1399" s="28" t="str">
        <f t="shared" si="21"/>
        <v>9</v>
      </c>
      <c r="B1399" s="3" t="s">
        <v>1803</v>
      </c>
      <c r="C1399" s="3" t="s">
        <v>240</v>
      </c>
      <c r="D1399" s="3">
        <v>3</v>
      </c>
      <c r="E1399" s="3" t="s">
        <v>25</v>
      </c>
      <c r="F1399" s="3" t="s">
        <v>17</v>
      </c>
      <c r="G1399" s="3" t="s">
        <v>570</v>
      </c>
      <c r="H1399" s="3" t="s">
        <v>19</v>
      </c>
      <c r="I1399" s="4">
        <v>16</v>
      </c>
      <c r="J1399" s="4">
        <v>16</v>
      </c>
      <c r="K1399" s="4">
        <v>599.9</v>
      </c>
      <c r="L1399" s="7">
        <v>9584</v>
      </c>
      <c r="M1399" s="7">
        <v>9598.4</v>
      </c>
      <c r="N1399" s="6">
        <v>1</v>
      </c>
      <c r="O1399" s="2"/>
      <c r="P1399" s="2"/>
      <c r="Q1399" s="2"/>
      <c r="R1399" s="192"/>
    </row>
    <row r="1400" spans="1:18" ht="39.6" hidden="1">
      <c r="A1400" s="28" t="str">
        <f t="shared" si="21"/>
        <v>17</v>
      </c>
      <c r="B1400" s="3" t="s">
        <v>1804</v>
      </c>
      <c r="C1400" s="3" t="s">
        <v>306</v>
      </c>
      <c r="D1400" s="3">
        <v>3</v>
      </c>
      <c r="E1400" s="3" t="s">
        <v>25</v>
      </c>
      <c r="F1400" s="3" t="s">
        <v>17</v>
      </c>
      <c r="G1400" s="3" t="s">
        <v>307</v>
      </c>
      <c r="H1400" s="3" t="s">
        <v>19</v>
      </c>
      <c r="I1400" s="4">
        <v>20</v>
      </c>
      <c r="J1400" s="4">
        <v>20</v>
      </c>
      <c r="K1400" s="4">
        <v>600</v>
      </c>
      <c r="L1400" s="7">
        <v>12000</v>
      </c>
      <c r="M1400" s="7">
        <v>12000</v>
      </c>
      <c r="N1400" s="6">
        <v>1</v>
      </c>
      <c r="O1400" s="2"/>
      <c r="P1400" s="2"/>
      <c r="Q1400" s="2"/>
      <c r="R1400" s="192"/>
    </row>
    <row r="1401" spans="1:18" ht="39.6" hidden="1">
      <c r="A1401" s="28" t="str">
        <f t="shared" si="21"/>
        <v>17</v>
      </c>
      <c r="B1401" s="3" t="s">
        <v>1805</v>
      </c>
      <c r="C1401" s="3" t="s">
        <v>306</v>
      </c>
      <c r="D1401" s="3">
        <v>3</v>
      </c>
      <c r="E1401" s="3" t="s">
        <v>25</v>
      </c>
      <c r="F1401" s="3" t="s">
        <v>17</v>
      </c>
      <c r="G1401" s="3" t="s">
        <v>577</v>
      </c>
      <c r="H1401" s="3" t="s">
        <v>19</v>
      </c>
      <c r="I1401" s="4">
        <v>17</v>
      </c>
      <c r="J1401" s="4">
        <v>17</v>
      </c>
      <c r="K1401" s="4">
        <v>600</v>
      </c>
      <c r="L1401" s="7">
        <v>10200</v>
      </c>
      <c r="M1401" s="7">
        <v>10200</v>
      </c>
      <c r="N1401" s="6">
        <v>1</v>
      </c>
      <c r="O1401" s="2"/>
      <c r="P1401" s="2"/>
      <c r="Q1401" s="2"/>
      <c r="R1401" s="192"/>
    </row>
    <row r="1402" spans="1:18" ht="39.6" hidden="1">
      <c r="A1402" s="28" t="str">
        <f t="shared" si="21"/>
        <v>17</v>
      </c>
      <c r="B1402" s="3" t="s">
        <v>1806</v>
      </c>
      <c r="C1402" s="3" t="s">
        <v>306</v>
      </c>
      <c r="D1402" s="3">
        <v>3</v>
      </c>
      <c r="E1402" s="3" t="s">
        <v>25</v>
      </c>
      <c r="F1402" s="3" t="s">
        <v>17</v>
      </c>
      <c r="G1402" s="3" t="s">
        <v>579</v>
      </c>
      <c r="H1402" s="3" t="s">
        <v>19</v>
      </c>
      <c r="I1402" s="4">
        <v>28</v>
      </c>
      <c r="J1402" s="4">
        <v>27</v>
      </c>
      <c r="K1402" s="4">
        <v>600</v>
      </c>
      <c r="L1402" s="7">
        <v>16800</v>
      </c>
      <c r="M1402" s="7">
        <v>16200</v>
      </c>
      <c r="N1402" s="6">
        <v>0.96430000000000005</v>
      </c>
      <c r="O1402" s="2"/>
      <c r="P1402" s="2"/>
      <c r="Q1402" s="2"/>
      <c r="R1402" s="192"/>
    </row>
    <row r="1403" spans="1:18" ht="26.4" hidden="1">
      <c r="A1403" s="28" t="str">
        <f t="shared" si="21"/>
        <v>10</v>
      </c>
      <c r="B1403" s="3" t="s">
        <v>1807</v>
      </c>
      <c r="C1403" s="3" t="s">
        <v>298</v>
      </c>
      <c r="D1403" s="3">
        <v>3</v>
      </c>
      <c r="E1403" s="3" t="s">
        <v>25</v>
      </c>
      <c r="F1403" s="3" t="s">
        <v>17</v>
      </c>
      <c r="G1403" s="3" t="s">
        <v>299</v>
      </c>
      <c r="H1403" s="3" t="s">
        <v>19</v>
      </c>
      <c r="I1403" s="4">
        <v>20</v>
      </c>
      <c r="J1403" s="4">
        <v>20</v>
      </c>
      <c r="K1403" s="4">
        <v>600</v>
      </c>
      <c r="L1403" s="7">
        <v>12000</v>
      </c>
      <c r="M1403" s="7">
        <v>12000</v>
      </c>
      <c r="N1403" s="6">
        <v>1</v>
      </c>
      <c r="O1403" s="2"/>
      <c r="P1403" s="2"/>
      <c r="Q1403" s="2"/>
      <c r="R1403" s="192"/>
    </row>
    <row r="1404" spans="1:18" ht="26.4" hidden="1">
      <c r="A1404" s="28" t="str">
        <f t="shared" si="21"/>
        <v>10</v>
      </c>
      <c r="B1404" s="3" t="s">
        <v>1808</v>
      </c>
      <c r="C1404" s="3" t="s">
        <v>298</v>
      </c>
      <c r="D1404" s="3">
        <v>3</v>
      </c>
      <c r="E1404" s="3" t="s">
        <v>25</v>
      </c>
      <c r="F1404" s="3" t="s">
        <v>17</v>
      </c>
      <c r="G1404" s="3" t="s">
        <v>582</v>
      </c>
      <c r="H1404" s="3" t="s">
        <v>19</v>
      </c>
      <c r="I1404" s="4">
        <v>19</v>
      </c>
      <c r="J1404" s="4">
        <v>19</v>
      </c>
      <c r="K1404" s="4">
        <v>600</v>
      </c>
      <c r="L1404" s="7">
        <v>11400</v>
      </c>
      <c r="M1404" s="7">
        <v>11400</v>
      </c>
      <c r="N1404" s="6">
        <v>1</v>
      </c>
      <c r="O1404" s="2"/>
      <c r="P1404" s="2"/>
      <c r="Q1404" s="2"/>
      <c r="R1404" s="192"/>
    </row>
    <row r="1405" spans="1:18" ht="26.4" hidden="1">
      <c r="A1405" s="28" t="str">
        <f t="shared" si="21"/>
        <v>13</v>
      </c>
      <c r="B1405" s="3" t="s">
        <v>1809</v>
      </c>
      <c r="C1405" s="3" t="s">
        <v>248</v>
      </c>
      <c r="D1405" s="3">
        <v>3</v>
      </c>
      <c r="E1405" s="3" t="s">
        <v>25</v>
      </c>
      <c r="F1405" s="3" t="s">
        <v>17</v>
      </c>
      <c r="G1405" s="3" t="s">
        <v>249</v>
      </c>
      <c r="H1405" s="3" t="s">
        <v>19</v>
      </c>
      <c r="I1405" s="4">
        <v>20</v>
      </c>
      <c r="J1405" s="4">
        <v>20</v>
      </c>
      <c r="K1405" s="4">
        <v>600</v>
      </c>
      <c r="L1405" s="7">
        <v>12000</v>
      </c>
      <c r="M1405" s="7">
        <v>12000</v>
      </c>
      <c r="N1405" s="6">
        <v>1</v>
      </c>
      <c r="O1405" s="2"/>
      <c r="P1405" s="2"/>
      <c r="Q1405" s="2"/>
      <c r="R1405" s="192"/>
    </row>
    <row r="1406" spans="1:18" ht="26.4" hidden="1">
      <c r="A1406" s="28" t="str">
        <f t="shared" si="21"/>
        <v>13</v>
      </c>
      <c r="B1406" s="3" t="s">
        <v>1810</v>
      </c>
      <c r="C1406" s="3" t="s">
        <v>248</v>
      </c>
      <c r="D1406" s="3">
        <v>3</v>
      </c>
      <c r="E1406" s="3" t="s">
        <v>25</v>
      </c>
      <c r="F1406" s="3" t="s">
        <v>17</v>
      </c>
      <c r="G1406" s="3" t="s">
        <v>585</v>
      </c>
      <c r="H1406" s="3" t="s">
        <v>19</v>
      </c>
      <c r="I1406" s="4">
        <v>20</v>
      </c>
      <c r="J1406" s="4">
        <v>20</v>
      </c>
      <c r="K1406" s="4">
        <v>600</v>
      </c>
      <c r="L1406" s="7">
        <v>12000</v>
      </c>
      <c r="M1406" s="7">
        <v>12000</v>
      </c>
      <c r="N1406" s="6">
        <v>1</v>
      </c>
      <c r="O1406" s="2"/>
      <c r="P1406" s="2"/>
      <c r="Q1406" s="2"/>
      <c r="R1406" s="192"/>
    </row>
    <row r="1407" spans="1:18" ht="26.4" hidden="1">
      <c r="A1407" s="28" t="str">
        <f t="shared" si="21"/>
        <v>16</v>
      </c>
      <c r="B1407" s="3" t="s">
        <v>1811</v>
      </c>
      <c r="C1407" s="3" t="s">
        <v>231</v>
      </c>
      <c r="D1407" s="3">
        <v>3</v>
      </c>
      <c r="E1407" s="3" t="s">
        <v>25</v>
      </c>
      <c r="F1407" s="3" t="s">
        <v>17</v>
      </c>
      <c r="G1407" s="3" t="s">
        <v>232</v>
      </c>
      <c r="H1407" s="3" t="s">
        <v>19</v>
      </c>
      <c r="I1407" s="4">
        <v>27</v>
      </c>
      <c r="J1407" s="4">
        <v>27</v>
      </c>
      <c r="K1407" s="4">
        <v>600</v>
      </c>
      <c r="L1407" s="7">
        <v>16200</v>
      </c>
      <c r="M1407" s="7">
        <v>16200</v>
      </c>
      <c r="N1407" s="6">
        <v>1</v>
      </c>
      <c r="O1407" s="2"/>
      <c r="P1407" s="2"/>
      <c r="Q1407" s="2"/>
      <c r="R1407" s="192"/>
    </row>
    <row r="1408" spans="1:18" ht="26.4" hidden="1">
      <c r="A1408" s="28" t="str">
        <f t="shared" si="21"/>
        <v>16</v>
      </c>
      <c r="B1408" s="3" t="s">
        <v>1812</v>
      </c>
      <c r="C1408" s="3" t="s">
        <v>231</v>
      </c>
      <c r="D1408" s="3">
        <v>3</v>
      </c>
      <c r="E1408" s="3" t="s">
        <v>25</v>
      </c>
      <c r="F1408" s="3" t="s">
        <v>17</v>
      </c>
      <c r="G1408" s="3" t="s">
        <v>588</v>
      </c>
      <c r="H1408" s="3" t="s">
        <v>19</v>
      </c>
      <c r="I1408" s="4">
        <v>21</v>
      </c>
      <c r="J1408" s="4">
        <v>18</v>
      </c>
      <c r="K1408" s="4">
        <v>600</v>
      </c>
      <c r="L1408" s="7">
        <v>12600</v>
      </c>
      <c r="M1408" s="7">
        <v>10800</v>
      </c>
      <c r="N1408" s="6">
        <v>0.85709999999999997</v>
      </c>
      <c r="O1408" s="2"/>
      <c r="P1408" s="2"/>
      <c r="Q1408" s="2"/>
      <c r="R1408" s="192"/>
    </row>
    <row r="1409" spans="1:18" ht="26.4" hidden="1">
      <c r="A1409" s="28" t="str">
        <f t="shared" si="21"/>
        <v>8</v>
      </c>
      <c r="B1409" s="3" t="s">
        <v>1813</v>
      </c>
      <c r="C1409" s="3" t="s">
        <v>261</v>
      </c>
      <c r="D1409" s="3">
        <v>3</v>
      </c>
      <c r="E1409" s="3" t="s">
        <v>25</v>
      </c>
      <c r="F1409" s="3" t="s">
        <v>17</v>
      </c>
      <c r="G1409" s="3" t="s">
        <v>262</v>
      </c>
      <c r="H1409" s="3" t="s">
        <v>19</v>
      </c>
      <c r="I1409" s="4">
        <v>17</v>
      </c>
      <c r="J1409" s="4">
        <v>17</v>
      </c>
      <c r="K1409" s="4">
        <v>600</v>
      </c>
      <c r="L1409" s="7">
        <v>10200</v>
      </c>
      <c r="M1409" s="7">
        <v>10200</v>
      </c>
      <c r="N1409" s="6">
        <v>1</v>
      </c>
      <c r="O1409" s="2"/>
      <c r="P1409" s="2"/>
      <c r="Q1409" s="2"/>
      <c r="R1409" s="192"/>
    </row>
    <row r="1410" spans="1:18" ht="26.4" hidden="1">
      <c r="A1410" s="28" t="str">
        <f t="shared" si="21"/>
        <v>8</v>
      </c>
      <c r="B1410" s="3" t="s">
        <v>1814</v>
      </c>
      <c r="C1410" s="3" t="s">
        <v>261</v>
      </c>
      <c r="D1410" s="3">
        <v>3</v>
      </c>
      <c r="E1410" s="3" t="s">
        <v>25</v>
      </c>
      <c r="F1410" s="3" t="s">
        <v>17</v>
      </c>
      <c r="G1410" s="3" t="s">
        <v>591</v>
      </c>
      <c r="H1410" s="3" t="s">
        <v>19</v>
      </c>
      <c r="I1410" s="4">
        <v>22</v>
      </c>
      <c r="J1410" s="4">
        <v>14</v>
      </c>
      <c r="K1410" s="4">
        <v>600</v>
      </c>
      <c r="L1410" s="7">
        <v>13200</v>
      </c>
      <c r="M1410" s="7">
        <v>8400</v>
      </c>
      <c r="N1410" s="6">
        <v>0.63639999999999997</v>
      </c>
      <c r="O1410" s="2"/>
      <c r="P1410" s="2"/>
      <c r="Q1410" s="2"/>
      <c r="R1410" s="192"/>
    </row>
    <row r="1411" spans="1:18" ht="39.6" hidden="1">
      <c r="A1411" s="28" t="str">
        <f t="shared" si="21"/>
        <v>6</v>
      </c>
      <c r="B1411" s="3" t="s">
        <v>1815</v>
      </c>
      <c r="C1411" s="3" t="s">
        <v>301</v>
      </c>
      <c r="D1411" s="3">
        <v>3</v>
      </c>
      <c r="E1411" s="3" t="s">
        <v>25</v>
      </c>
      <c r="F1411" s="3" t="s">
        <v>17</v>
      </c>
      <c r="G1411" s="3" t="s">
        <v>302</v>
      </c>
      <c r="H1411" s="3" t="s">
        <v>19</v>
      </c>
      <c r="I1411" s="4">
        <v>18</v>
      </c>
      <c r="J1411" s="4">
        <v>18</v>
      </c>
      <c r="K1411" s="4">
        <v>600</v>
      </c>
      <c r="L1411" s="7">
        <v>10800</v>
      </c>
      <c r="M1411" s="7">
        <v>10800</v>
      </c>
      <c r="N1411" s="6">
        <v>1</v>
      </c>
      <c r="O1411" s="2"/>
      <c r="P1411" s="2"/>
      <c r="Q1411" s="2"/>
      <c r="R1411" s="192"/>
    </row>
    <row r="1412" spans="1:18" ht="39.6" hidden="1">
      <c r="A1412" s="28" t="str">
        <f t="shared" si="21"/>
        <v>6</v>
      </c>
      <c r="B1412" s="3" t="s">
        <v>1816</v>
      </c>
      <c r="C1412" s="3" t="s">
        <v>301</v>
      </c>
      <c r="D1412" s="3">
        <v>3</v>
      </c>
      <c r="E1412" s="3" t="s">
        <v>25</v>
      </c>
      <c r="F1412" s="3" t="s">
        <v>17</v>
      </c>
      <c r="G1412" s="3" t="s">
        <v>304</v>
      </c>
      <c r="H1412" s="3" t="s">
        <v>19</v>
      </c>
      <c r="I1412" s="4">
        <v>17</v>
      </c>
      <c r="J1412" s="4">
        <v>17</v>
      </c>
      <c r="K1412" s="4">
        <v>600</v>
      </c>
      <c r="L1412" s="7">
        <v>10200</v>
      </c>
      <c r="M1412" s="7">
        <v>10200</v>
      </c>
      <c r="N1412" s="6">
        <v>1</v>
      </c>
      <c r="O1412" s="2"/>
      <c r="P1412" s="2"/>
      <c r="Q1412" s="2"/>
      <c r="R1412" s="192"/>
    </row>
    <row r="1413" spans="1:18" ht="26.4" hidden="1">
      <c r="A1413" s="28" t="str">
        <f t="shared" si="21"/>
        <v>1</v>
      </c>
      <c r="B1413" s="3" t="s">
        <v>1817</v>
      </c>
      <c r="C1413" s="3" t="s">
        <v>272</v>
      </c>
      <c r="D1413" s="3">
        <v>3</v>
      </c>
      <c r="E1413" s="3" t="s">
        <v>25</v>
      </c>
      <c r="F1413" s="3" t="s">
        <v>17</v>
      </c>
      <c r="G1413" s="3" t="s">
        <v>273</v>
      </c>
      <c r="H1413" s="3" t="s">
        <v>19</v>
      </c>
      <c r="I1413" s="4">
        <v>18</v>
      </c>
      <c r="J1413" s="4">
        <v>18</v>
      </c>
      <c r="K1413" s="4">
        <v>600</v>
      </c>
      <c r="L1413" s="7">
        <v>10800</v>
      </c>
      <c r="M1413" s="7">
        <v>10800</v>
      </c>
      <c r="N1413" s="6">
        <v>1</v>
      </c>
      <c r="O1413" s="2"/>
      <c r="P1413" s="2"/>
      <c r="Q1413" s="2"/>
      <c r="R1413" s="192"/>
    </row>
    <row r="1414" spans="1:18" ht="26.4" hidden="1">
      <c r="A1414" s="28" t="str">
        <f t="shared" si="21"/>
        <v>1</v>
      </c>
      <c r="B1414" s="3" t="s">
        <v>1818</v>
      </c>
      <c r="C1414" s="3" t="s">
        <v>272</v>
      </c>
      <c r="D1414" s="3">
        <v>3</v>
      </c>
      <c r="E1414" s="3" t="s">
        <v>25</v>
      </c>
      <c r="F1414" s="3" t="s">
        <v>17</v>
      </c>
      <c r="G1414" s="3" t="s">
        <v>275</v>
      </c>
      <c r="H1414" s="3" t="s">
        <v>19</v>
      </c>
      <c r="I1414" s="4">
        <v>19</v>
      </c>
      <c r="J1414" s="4">
        <v>19</v>
      </c>
      <c r="K1414" s="4">
        <v>600</v>
      </c>
      <c r="L1414" s="7">
        <v>11400</v>
      </c>
      <c r="M1414" s="7">
        <v>11400</v>
      </c>
      <c r="N1414" s="6">
        <v>1</v>
      </c>
      <c r="O1414" s="2"/>
      <c r="P1414" s="2"/>
      <c r="Q1414" s="2"/>
      <c r="R1414" s="192"/>
    </row>
    <row r="1415" spans="1:18" ht="26.4" hidden="1">
      <c r="A1415" s="28" t="str">
        <f t="shared" si="21"/>
        <v>1</v>
      </c>
      <c r="B1415" s="3" t="s">
        <v>1819</v>
      </c>
      <c r="C1415" s="3" t="s">
        <v>272</v>
      </c>
      <c r="D1415" s="3">
        <v>3</v>
      </c>
      <c r="E1415" s="3" t="s">
        <v>25</v>
      </c>
      <c r="F1415" s="3" t="s">
        <v>17</v>
      </c>
      <c r="G1415" s="3" t="s">
        <v>277</v>
      </c>
      <c r="H1415" s="3" t="s">
        <v>19</v>
      </c>
      <c r="I1415" s="4">
        <v>29</v>
      </c>
      <c r="J1415" s="4">
        <v>29</v>
      </c>
      <c r="K1415" s="4">
        <v>600</v>
      </c>
      <c r="L1415" s="7">
        <v>17400</v>
      </c>
      <c r="M1415" s="7">
        <v>17400</v>
      </c>
      <c r="N1415" s="6">
        <v>1</v>
      </c>
      <c r="O1415" s="2"/>
      <c r="P1415" s="2"/>
      <c r="Q1415" s="2"/>
      <c r="R1415" s="192"/>
    </row>
    <row r="1416" spans="1:18" ht="26.4" hidden="1">
      <c r="A1416" s="28" t="str">
        <f t="shared" ref="A1416:A1479" si="22">MID(C1416,FIND("(",C1416)+1,FIND(")",C1416)-1-FIND("(",C1416))</f>
        <v>4</v>
      </c>
      <c r="B1416" s="3" t="s">
        <v>1820</v>
      </c>
      <c r="C1416" s="3" t="s">
        <v>237</v>
      </c>
      <c r="D1416" s="3">
        <v>3</v>
      </c>
      <c r="E1416" s="3" t="s">
        <v>25</v>
      </c>
      <c r="F1416" s="3" t="s">
        <v>17</v>
      </c>
      <c r="G1416" s="3" t="s">
        <v>238</v>
      </c>
      <c r="H1416" s="3" t="s">
        <v>19</v>
      </c>
      <c r="I1416" s="4">
        <v>20</v>
      </c>
      <c r="J1416" s="4">
        <v>20</v>
      </c>
      <c r="K1416" s="4">
        <v>600</v>
      </c>
      <c r="L1416" s="7">
        <v>12000</v>
      </c>
      <c r="M1416" s="7">
        <v>12000</v>
      </c>
      <c r="N1416" s="6">
        <v>1</v>
      </c>
      <c r="O1416" s="2"/>
      <c r="P1416" s="2"/>
      <c r="Q1416" s="2"/>
      <c r="R1416" s="192"/>
    </row>
    <row r="1417" spans="1:18" ht="26.4" hidden="1">
      <c r="A1417" s="28" t="str">
        <f t="shared" si="22"/>
        <v>4</v>
      </c>
      <c r="B1417" s="3" t="s">
        <v>1821</v>
      </c>
      <c r="C1417" s="3" t="s">
        <v>237</v>
      </c>
      <c r="D1417" s="3">
        <v>3</v>
      </c>
      <c r="E1417" s="3" t="s">
        <v>25</v>
      </c>
      <c r="F1417" s="3" t="s">
        <v>17</v>
      </c>
      <c r="G1417" s="3" t="s">
        <v>599</v>
      </c>
      <c r="H1417" s="3" t="s">
        <v>19</v>
      </c>
      <c r="I1417" s="4">
        <v>14</v>
      </c>
      <c r="J1417" s="4">
        <v>14</v>
      </c>
      <c r="K1417" s="4">
        <v>600</v>
      </c>
      <c r="L1417" s="7">
        <v>8400</v>
      </c>
      <c r="M1417" s="7">
        <v>8400</v>
      </c>
      <c r="N1417" s="6">
        <v>1</v>
      </c>
      <c r="O1417" s="2"/>
      <c r="P1417" s="2"/>
      <c r="Q1417" s="2"/>
      <c r="R1417" s="192"/>
    </row>
    <row r="1418" spans="1:18" ht="26.4" hidden="1">
      <c r="A1418" s="28" t="str">
        <f t="shared" si="22"/>
        <v>21</v>
      </c>
      <c r="B1418" s="3" t="s">
        <v>1822</v>
      </c>
      <c r="C1418" s="3" t="s">
        <v>290</v>
      </c>
      <c r="D1418" s="3">
        <v>3</v>
      </c>
      <c r="E1418" s="3" t="s">
        <v>25</v>
      </c>
      <c r="F1418" s="3" t="s">
        <v>17</v>
      </c>
      <c r="G1418" s="3" t="s">
        <v>291</v>
      </c>
      <c r="H1418" s="3" t="s">
        <v>19</v>
      </c>
      <c r="I1418" s="4">
        <v>33</v>
      </c>
      <c r="J1418" s="4">
        <v>33</v>
      </c>
      <c r="K1418" s="4">
        <v>600</v>
      </c>
      <c r="L1418" s="7">
        <v>19800</v>
      </c>
      <c r="M1418" s="7">
        <v>19800</v>
      </c>
      <c r="N1418" s="6">
        <v>1</v>
      </c>
      <c r="O1418" s="2"/>
      <c r="P1418" s="2"/>
      <c r="Q1418" s="2"/>
      <c r="R1418" s="192"/>
    </row>
    <row r="1419" spans="1:18" ht="26.4" hidden="1">
      <c r="A1419" s="28" t="str">
        <f t="shared" si="22"/>
        <v>11</v>
      </c>
      <c r="B1419" s="3" t="s">
        <v>1823</v>
      </c>
      <c r="C1419" s="3" t="s">
        <v>228</v>
      </c>
      <c r="D1419" s="3">
        <v>3</v>
      </c>
      <c r="E1419" s="3" t="s">
        <v>25</v>
      </c>
      <c r="F1419" s="3" t="s">
        <v>17</v>
      </c>
      <c r="G1419" s="3" t="s">
        <v>229</v>
      </c>
      <c r="H1419" s="3" t="s">
        <v>19</v>
      </c>
      <c r="I1419" s="4">
        <v>26</v>
      </c>
      <c r="J1419" s="4">
        <v>26</v>
      </c>
      <c r="K1419" s="4">
        <v>600</v>
      </c>
      <c r="L1419" s="7">
        <v>15600</v>
      </c>
      <c r="M1419" s="7">
        <v>15600</v>
      </c>
      <c r="N1419" s="6">
        <v>1</v>
      </c>
      <c r="O1419" s="2"/>
      <c r="P1419" s="2"/>
      <c r="Q1419" s="2"/>
      <c r="R1419" s="192"/>
    </row>
    <row r="1420" spans="1:18" ht="26.4" hidden="1">
      <c r="A1420" s="28" t="str">
        <f t="shared" si="22"/>
        <v>18</v>
      </c>
      <c r="B1420" s="3" t="s">
        <v>1824</v>
      </c>
      <c r="C1420" s="3" t="s">
        <v>234</v>
      </c>
      <c r="D1420" s="3">
        <v>3</v>
      </c>
      <c r="E1420" s="3" t="s">
        <v>25</v>
      </c>
      <c r="F1420" s="3" t="s">
        <v>17</v>
      </c>
      <c r="G1420" s="3" t="s">
        <v>235</v>
      </c>
      <c r="H1420" s="3" t="s">
        <v>19</v>
      </c>
      <c r="I1420" s="4">
        <v>24</v>
      </c>
      <c r="J1420" s="4">
        <v>23</v>
      </c>
      <c r="K1420" s="4">
        <v>594</v>
      </c>
      <c r="L1420" s="7">
        <v>14256</v>
      </c>
      <c r="M1420" s="7">
        <v>13662</v>
      </c>
      <c r="N1420" s="6">
        <v>0.95830000000000004</v>
      </c>
      <c r="O1420" s="2"/>
      <c r="P1420" s="2"/>
      <c r="Q1420" s="2"/>
      <c r="R1420" s="192"/>
    </row>
    <row r="1421" spans="1:18" ht="39.6" hidden="1">
      <c r="A1421" s="28" t="str">
        <f t="shared" si="22"/>
        <v>23</v>
      </c>
      <c r="B1421" s="3" t="s">
        <v>1825</v>
      </c>
      <c r="C1421" s="3" t="s">
        <v>251</v>
      </c>
      <c r="D1421" s="3">
        <v>3</v>
      </c>
      <c r="E1421" s="3" t="s">
        <v>25</v>
      </c>
      <c r="F1421" s="3" t="s">
        <v>17</v>
      </c>
      <c r="G1421" s="3" t="s">
        <v>252</v>
      </c>
      <c r="H1421" s="3" t="s">
        <v>19</v>
      </c>
      <c r="I1421" s="4">
        <v>20</v>
      </c>
      <c r="J1421" s="4">
        <v>19</v>
      </c>
      <c r="K1421" s="4">
        <v>600</v>
      </c>
      <c r="L1421" s="7">
        <v>12000</v>
      </c>
      <c r="M1421" s="7">
        <v>11400</v>
      </c>
      <c r="N1421" s="6">
        <v>0.95</v>
      </c>
      <c r="O1421" s="2"/>
      <c r="P1421" s="2"/>
      <c r="Q1421" s="2"/>
      <c r="R1421" s="192"/>
    </row>
    <row r="1422" spans="1:18" ht="39.6" hidden="1">
      <c r="A1422" s="28" t="str">
        <f t="shared" si="22"/>
        <v>23</v>
      </c>
      <c r="B1422" s="3" t="s">
        <v>1826</v>
      </c>
      <c r="C1422" s="3" t="s">
        <v>251</v>
      </c>
      <c r="D1422" s="3">
        <v>3</v>
      </c>
      <c r="E1422" s="3" t="s">
        <v>25</v>
      </c>
      <c r="F1422" s="3" t="s">
        <v>17</v>
      </c>
      <c r="G1422" s="3" t="s">
        <v>254</v>
      </c>
      <c r="H1422" s="3" t="s">
        <v>19</v>
      </c>
      <c r="I1422" s="4">
        <v>20</v>
      </c>
      <c r="J1422" s="4">
        <v>19</v>
      </c>
      <c r="K1422" s="4">
        <v>600</v>
      </c>
      <c r="L1422" s="7">
        <v>12000</v>
      </c>
      <c r="M1422" s="7">
        <v>11400</v>
      </c>
      <c r="N1422" s="6">
        <v>0.95</v>
      </c>
      <c r="O1422" s="2"/>
      <c r="P1422" s="2"/>
      <c r="Q1422" s="2"/>
      <c r="R1422" s="192"/>
    </row>
    <row r="1423" spans="1:18" ht="39.6" hidden="1">
      <c r="A1423" s="28" t="str">
        <f t="shared" si="22"/>
        <v>23</v>
      </c>
      <c r="B1423" s="3" t="s">
        <v>1827</v>
      </c>
      <c r="C1423" s="3" t="s">
        <v>251</v>
      </c>
      <c r="D1423" s="3">
        <v>3</v>
      </c>
      <c r="E1423" s="3" t="s">
        <v>25</v>
      </c>
      <c r="F1423" s="3" t="s">
        <v>17</v>
      </c>
      <c r="G1423" s="3" t="s">
        <v>606</v>
      </c>
      <c r="H1423" s="3" t="s">
        <v>19</v>
      </c>
      <c r="I1423" s="4">
        <v>18</v>
      </c>
      <c r="J1423" s="4">
        <v>18</v>
      </c>
      <c r="K1423" s="4">
        <v>600</v>
      </c>
      <c r="L1423" s="7">
        <v>10800</v>
      </c>
      <c r="M1423" s="7">
        <v>10800</v>
      </c>
      <c r="N1423" s="6">
        <v>1</v>
      </c>
      <c r="O1423" s="2"/>
      <c r="P1423" s="2"/>
      <c r="Q1423" s="2"/>
      <c r="R1423" s="192"/>
    </row>
    <row r="1424" spans="1:18" ht="26.4" hidden="1">
      <c r="A1424" s="28" t="str">
        <f t="shared" si="22"/>
        <v>22</v>
      </c>
      <c r="B1424" s="3" t="s">
        <v>1828</v>
      </c>
      <c r="C1424" s="3" t="s">
        <v>259</v>
      </c>
      <c r="D1424" s="3">
        <v>3</v>
      </c>
      <c r="E1424" s="3" t="s">
        <v>25</v>
      </c>
      <c r="F1424" s="3" t="s">
        <v>17</v>
      </c>
      <c r="G1424" s="3">
        <v>31</v>
      </c>
      <c r="H1424" s="3" t="s">
        <v>19</v>
      </c>
      <c r="I1424" s="4">
        <v>19</v>
      </c>
      <c r="J1424" s="4">
        <v>19</v>
      </c>
      <c r="K1424" s="4">
        <v>600</v>
      </c>
      <c r="L1424" s="7">
        <v>11400</v>
      </c>
      <c r="M1424" s="7">
        <v>11400</v>
      </c>
      <c r="N1424" s="6">
        <v>1</v>
      </c>
      <c r="O1424" s="2"/>
      <c r="P1424" s="2"/>
      <c r="Q1424" s="2"/>
      <c r="R1424" s="192"/>
    </row>
    <row r="1425" spans="1:18" ht="26.4" hidden="1">
      <c r="A1425" s="28" t="str">
        <f t="shared" si="22"/>
        <v>7</v>
      </c>
      <c r="B1425" s="3" t="s">
        <v>1829</v>
      </c>
      <c r="C1425" s="3" t="s">
        <v>293</v>
      </c>
      <c r="D1425" s="3">
        <v>3</v>
      </c>
      <c r="E1425" s="3" t="s">
        <v>25</v>
      </c>
      <c r="F1425" s="3" t="s">
        <v>17</v>
      </c>
      <c r="G1425" s="3" t="s">
        <v>294</v>
      </c>
      <c r="H1425" s="3" t="s">
        <v>19</v>
      </c>
      <c r="I1425" s="4">
        <v>12</v>
      </c>
      <c r="J1425" s="4">
        <v>12</v>
      </c>
      <c r="K1425" s="4">
        <v>598</v>
      </c>
      <c r="L1425" s="7">
        <v>7176</v>
      </c>
      <c r="M1425" s="7">
        <v>7176</v>
      </c>
      <c r="N1425" s="6">
        <v>1</v>
      </c>
      <c r="O1425" s="2"/>
      <c r="P1425" s="2"/>
      <c r="Q1425" s="2"/>
      <c r="R1425" s="192"/>
    </row>
    <row r="1426" spans="1:18" ht="26.4" hidden="1">
      <c r="A1426" s="28" t="str">
        <f t="shared" si="22"/>
        <v>7</v>
      </c>
      <c r="B1426" s="3" t="s">
        <v>1830</v>
      </c>
      <c r="C1426" s="3" t="s">
        <v>293</v>
      </c>
      <c r="D1426" s="3">
        <v>3</v>
      </c>
      <c r="E1426" s="3" t="s">
        <v>25</v>
      </c>
      <c r="F1426" s="3" t="s">
        <v>17</v>
      </c>
      <c r="G1426" s="3" t="s">
        <v>296</v>
      </c>
      <c r="H1426" s="3" t="s">
        <v>19</v>
      </c>
      <c r="I1426" s="4">
        <v>12</v>
      </c>
      <c r="J1426" s="4">
        <v>12</v>
      </c>
      <c r="K1426" s="4">
        <v>598</v>
      </c>
      <c r="L1426" s="7">
        <v>7176</v>
      </c>
      <c r="M1426" s="7">
        <v>7176</v>
      </c>
      <c r="N1426" s="6">
        <v>1</v>
      </c>
      <c r="O1426" s="2"/>
      <c r="P1426" s="2"/>
      <c r="Q1426" s="2"/>
      <c r="R1426" s="192"/>
    </row>
    <row r="1427" spans="1:18" ht="26.4" hidden="1">
      <c r="A1427" s="28" t="str">
        <f t="shared" si="22"/>
        <v>7</v>
      </c>
      <c r="B1427" s="3" t="s">
        <v>1831</v>
      </c>
      <c r="C1427" s="3" t="s">
        <v>293</v>
      </c>
      <c r="D1427" s="3">
        <v>3</v>
      </c>
      <c r="E1427" s="3" t="s">
        <v>25</v>
      </c>
      <c r="F1427" s="3" t="s">
        <v>17</v>
      </c>
      <c r="G1427" s="3" t="s">
        <v>611</v>
      </c>
      <c r="H1427" s="3" t="s">
        <v>19</v>
      </c>
      <c r="I1427" s="4">
        <v>10</v>
      </c>
      <c r="J1427" s="4">
        <v>10</v>
      </c>
      <c r="K1427" s="4">
        <v>598</v>
      </c>
      <c r="L1427" s="7">
        <v>5980</v>
      </c>
      <c r="M1427" s="7">
        <v>5980</v>
      </c>
      <c r="N1427" s="6">
        <v>1</v>
      </c>
      <c r="O1427" s="2"/>
      <c r="P1427" s="2"/>
      <c r="Q1427" s="2"/>
      <c r="R1427" s="192"/>
    </row>
    <row r="1428" spans="1:18" ht="26.4" hidden="1">
      <c r="A1428" s="28" t="str">
        <f t="shared" si="22"/>
        <v>2</v>
      </c>
      <c r="B1428" s="3" t="s">
        <v>1832</v>
      </c>
      <c r="C1428" s="3" t="s">
        <v>285</v>
      </c>
      <c r="D1428" s="3">
        <v>3</v>
      </c>
      <c r="E1428" s="3" t="s">
        <v>25</v>
      </c>
      <c r="F1428" s="3" t="s">
        <v>17</v>
      </c>
      <c r="G1428" s="3" t="s">
        <v>286</v>
      </c>
      <c r="H1428" s="3" t="s">
        <v>19</v>
      </c>
      <c r="I1428" s="4">
        <v>24</v>
      </c>
      <c r="J1428" s="4">
        <v>24</v>
      </c>
      <c r="K1428" s="4">
        <v>600</v>
      </c>
      <c r="L1428" s="7">
        <v>14400</v>
      </c>
      <c r="M1428" s="7">
        <v>14400</v>
      </c>
      <c r="N1428" s="6">
        <v>1</v>
      </c>
      <c r="O1428" s="2"/>
      <c r="P1428" s="2"/>
      <c r="Q1428" s="2"/>
      <c r="R1428" s="192"/>
    </row>
    <row r="1429" spans="1:18" ht="26.4" hidden="1">
      <c r="A1429" s="28" t="str">
        <f t="shared" si="22"/>
        <v>2</v>
      </c>
      <c r="B1429" s="3" t="s">
        <v>1833</v>
      </c>
      <c r="C1429" s="3" t="s">
        <v>285</v>
      </c>
      <c r="D1429" s="3">
        <v>3</v>
      </c>
      <c r="E1429" s="3" t="s">
        <v>25</v>
      </c>
      <c r="F1429" s="3" t="s">
        <v>17</v>
      </c>
      <c r="G1429" s="3" t="s">
        <v>288</v>
      </c>
      <c r="H1429" s="3" t="s">
        <v>19</v>
      </c>
      <c r="I1429" s="4">
        <v>17</v>
      </c>
      <c r="J1429" s="4">
        <v>17</v>
      </c>
      <c r="K1429" s="4">
        <v>600</v>
      </c>
      <c r="L1429" s="7">
        <v>10200</v>
      </c>
      <c r="M1429" s="7">
        <v>10200</v>
      </c>
      <c r="N1429" s="6">
        <v>1</v>
      </c>
      <c r="O1429" s="2"/>
      <c r="P1429" s="2"/>
      <c r="Q1429" s="2"/>
      <c r="R1429" s="192"/>
    </row>
    <row r="1430" spans="1:18" ht="26.4" hidden="1">
      <c r="A1430" s="28" t="str">
        <f t="shared" si="22"/>
        <v>2</v>
      </c>
      <c r="B1430" s="3" t="s">
        <v>1834</v>
      </c>
      <c r="C1430" s="3" t="s">
        <v>285</v>
      </c>
      <c r="D1430" s="3">
        <v>3</v>
      </c>
      <c r="E1430" s="3" t="s">
        <v>25</v>
      </c>
      <c r="F1430" s="3" t="s">
        <v>17</v>
      </c>
      <c r="G1430" s="3" t="s">
        <v>615</v>
      </c>
      <c r="H1430" s="3" t="s">
        <v>19</v>
      </c>
      <c r="I1430" s="4">
        <v>13</v>
      </c>
      <c r="J1430" s="4">
        <v>13</v>
      </c>
      <c r="K1430" s="4">
        <v>600</v>
      </c>
      <c r="L1430" s="7">
        <v>7800</v>
      </c>
      <c r="M1430" s="7">
        <v>7800</v>
      </c>
      <c r="N1430" s="6">
        <v>1</v>
      </c>
      <c r="O1430" s="2"/>
      <c r="P1430" s="2"/>
      <c r="Q1430" s="2"/>
      <c r="R1430" s="192"/>
    </row>
    <row r="1431" spans="1:18" ht="26.4" hidden="1">
      <c r="A1431" s="28" t="str">
        <f t="shared" si="22"/>
        <v>12</v>
      </c>
      <c r="B1431" s="3" t="s">
        <v>1835</v>
      </c>
      <c r="C1431" s="3" t="s">
        <v>279</v>
      </c>
      <c r="D1431" s="3">
        <v>3</v>
      </c>
      <c r="E1431" s="3" t="s">
        <v>25</v>
      </c>
      <c r="F1431" s="3" t="s">
        <v>17</v>
      </c>
      <c r="G1431" s="3" t="s">
        <v>280</v>
      </c>
      <c r="H1431" s="3" t="s">
        <v>19</v>
      </c>
      <c r="I1431" s="4">
        <v>24</v>
      </c>
      <c r="J1431" s="4">
        <v>24</v>
      </c>
      <c r="K1431" s="4">
        <v>600</v>
      </c>
      <c r="L1431" s="7">
        <v>14400</v>
      </c>
      <c r="M1431" s="7">
        <v>14400</v>
      </c>
      <c r="N1431" s="6">
        <v>1</v>
      </c>
      <c r="O1431" s="2"/>
      <c r="P1431" s="2"/>
      <c r="Q1431" s="2"/>
      <c r="R1431" s="192"/>
    </row>
    <row r="1432" spans="1:18" ht="26.4" hidden="1">
      <c r="A1432" s="28" t="str">
        <f t="shared" si="22"/>
        <v>12</v>
      </c>
      <c r="B1432" s="3" t="s">
        <v>1836</v>
      </c>
      <c r="C1432" s="3" t="s">
        <v>279</v>
      </c>
      <c r="D1432" s="3">
        <v>3</v>
      </c>
      <c r="E1432" s="3" t="s">
        <v>25</v>
      </c>
      <c r="F1432" s="3" t="s">
        <v>17</v>
      </c>
      <c r="G1432" s="3" t="s">
        <v>618</v>
      </c>
      <c r="H1432" s="3" t="s">
        <v>19</v>
      </c>
      <c r="I1432" s="4">
        <v>17</v>
      </c>
      <c r="J1432" s="4">
        <v>17</v>
      </c>
      <c r="K1432" s="4">
        <v>600</v>
      </c>
      <c r="L1432" s="7">
        <v>10200</v>
      </c>
      <c r="M1432" s="7">
        <v>10200</v>
      </c>
      <c r="N1432" s="6">
        <v>1</v>
      </c>
      <c r="O1432" s="2"/>
      <c r="P1432" s="2"/>
      <c r="Q1432" s="2"/>
      <c r="R1432" s="192"/>
    </row>
    <row r="1433" spans="1:18" ht="26.4" hidden="1">
      <c r="A1433" s="28" t="str">
        <f t="shared" si="22"/>
        <v>19</v>
      </c>
      <c r="B1433" s="3" t="s">
        <v>1837</v>
      </c>
      <c r="C1433" s="3" t="s">
        <v>282</v>
      </c>
      <c r="D1433" s="3">
        <v>3</v>
      </c>
      <c r="E1433" s="3" t="s">
        <v>25</v>
      </c>
      <c r="F1433" s="3" t="s">
        <v>17</v>
      </c>
      <c r="G1433" s="3" t="s">
        <v>283</v>
      </c>
      <c r="H1433" s="3" t="s">
        <v>19</v>
      </c>
      <c r="I1433" s="4">
        <v>26</v>
      </c>
      <c r="J1433" s="4">
        <v>26</v>
      </c>
      <c r="K1433" s="4">
        <v>600</v>
      </c>
      <c r="L1433" s="7">
        <v>15600</v>
      </c>
      <c r="M1433" s="7">
        <v>15600</v>
      </c>
      <c r="N1433" s="6">
        <v>1</v>
      </c>
      <c r="O1433" s="2"/>
      <c r="P1433" s="2"/>
      <c r="Q1433" s="2"/>
      <c r="R1433" s="192"/>
    </row>
    <row r="1434" spans="1:18" ht="26.4" hidden="1">
      <c r="A1434" s="28" t="str">
        <f t="shared" si="22"/>
        <v>19</v>
      </c>
      <c r="B1434" s="3" t="s">
        <v>1838</v>
      </c>
      <c r="C1434" s="3" t="s">
        <v>282</v>
      </c>
      <c r="D1434" s="3">
        <v>3</v>
      </c>
      <c r="E1434" s="3" t="s">
        <v>25</v>
      </c>
      <c r="F1434" s="3" t="s">
        <v>17</v>
      </c>
      <c r="G1434" s="3" t="s">
        <v>621</v>
      </c>
      <c r="H1434" s="3" t="s">
        <v>19</v>
      </c>
      <c r="I1434" s="4">
        <v>15</v>
      </c>
      <c r="J1434" s="4">
        <v>15</v>
      </c>
      <c r="K1434" s="4">
        <v>600</v>
      </c>
      <c r="L1434" s="7">
        <v>9000</v>
      </c>
      <c r="M1434" s="7">
        <v>9000</v>
      </c>
      <c r="N1434" s="6">
        <v>1</v>
      </c>
      <c r="O1434" s="2"/>
      <c r="P1434" s="2"/>
      <c r="Q1434" s="2"/>
      <c r="R1434" s="192"/>
    </row>
    <row r="1435" spans="1:18" ht="26.4" hidden="1">
      <c r="A1435" s="28" t="str">
        <f t="shared" si="22"/>
        <v>5</v>
      </c>
      <c r="B1435" s="3" t="s">
        <v>1839</v>
      </c>
      <c r="C1435" s="3" t="s">
        <v>264</v>
      </c>
      <c r="D1435" s="3">
        <v>3</v>
      </c>
      <c r="E1435" s="3" t="s">
        <v>25</v>
      </c>
      <c r="F1435" s="3" t="s">
        <v>17</v>
      </c>
      <c r="G1435" s="3" t="s">
        <v>265</v>
      </c>
      <c r="H1435" s="3" t="s">
        <v>19</v>
      </c>
      <c r="I1435" s="4">
        <v>17</v>
      </c>
      <c r="J1435" s="4">
        <v>17</v>
      </c>
      <c r="K1435" s="4">
        <v>600</v>
      </c>
      <c r="L1435" s="7">
        <v>10200</v>
      </c>
      <c r="M1435" s="7">
        <v>10200</v>
      </c>
      <c r="N1435" s="6">
        <v>1</v>
      </c>
      <c r="O1435" s="2"/>
      <c r="P1435" s="2"/>
      <c r="Q1435" s="2"/>
      <c r="R1435" s="192"/>
    </row>
    <row r="1436" spans="1:18" ht="26.4" hidden="1">
      <c r="A1436" s="28" t="str">
        <f t="shared" si="22"/>
        <v>5</v>
      </c>
      <c r="B1436" s="3" t="s">
        <v>1840</v>
      </c>
      <c r="C1436" s="3" t="s">
        <v>264</v>
      </c>
      <c r="D1436" s="3">
        <v>3</v>
      </c>
      <c r="E1436" s="3" t="s">
        <v>25</v>
      </c>
      <c r="F1436" s="3" t="s">
        <v>17</v>
      </c>
      <c r="G1436" s="3" t="s">
        <v>624</v>
      </c>
      <c r="H1436" s="3" t="s">
        <v>19</v>
      </c>
      <c r="I1436" s="4">
        <v>16</v>
      </c>
      <c r="J1436" s="4">
        <v>16</v>
      </c>
      <c r="K1436" s="4">
        <v>600</v>
      </c>
      <c r="L1436" s="7">
        <v>9600</v>
      </c>
      <c r="M1436" s="7">
        <v>9600</v>
      </c>
      <c r="N1436" s="6">
        <v>1</v>
      </c>
      <c r="O1436" s="2"/>
      <c r="P1436" s="2"/>
      <c r="Q1436" s="2"/>
      <c r="R1436" s="192"/>
    </row>
    <row r="1437" spans="1:18" ht="39.6" hidden="1">
      <c r="A1437" s="28" t="str">
        <f t="shared" si="22"/>
        <v>15</v>
      </c>
      <c r="B1437" s="3" t="s">
        <v>1841</v>
      </c>
      <c r="C1437" s="3" t="s">
        <v>256</v>
      </c>
      <c r="D1437" s="3">
        <v>3</v>
      </c>
      <c r="E1437" s="3" t="s">
        <v>25</v>
      </c>
      <c r="F1437" s="3" t="s">
        <v>17</v>
      </c>
      <c r="G1437" s="3" t="s">
        <v>257</v>
      </c>
      <c r="H1437" s="3" t="s">
        <v>19</v>
      </c>
      <c r="I1437" s="4">
        <v>21</v>
      </c>
      <c r="J1437" s="4">
        <v>21</v>
      </c>
      <c r="K1437" s="4">
        <v>600</v>
      </c>
      <c r="L1437" s="7">
        <v>12600</v>
      </c>
      <c r="M1437" s="7">
        <v>12600</v>
      </c>
      <c r="N1437" s="6">
        <v>1</v>
      </c>
      <c r="O1437" s="2"/>
      <c r="P1437" s="2"/>
      <c r="Q1437" s="2"/>
      <c r="R1437" s="192"/>
    </row>
    <row r="1438" spans="1:18" ht="39.6" hidden="1">
      <c r="A1438" s="28" t="str">
        <f t="shared" si="22"/>
        <v>14</v>
      </c>
      <c r="B1438" s="3" t="s">
        <v>1842</v>
      </c>
      <c r="C1438" s="3" t="s">
        <v>267</v>
      </c>
      <c r="D1438" s="3">
        <v>3</v>
      </c>
      <c r="E1438" s="3" t="s">
        <v>25</v>
      </c>
      <c r="F1438" s="3" t="s">
        <v>17</v>
      </c>
      <c r="G1438" s="3" t="s">
        <v>268</v>
      </c>
      <c r="H1438" s="3" t="s">
        <v>19</v>
      </c>
      <c r="I1438" s="4">
        <v>23</v>
      </c>
      <c r="J1438" s="4">
        <v>23</v>
      </c>
      <c r="K1438" s="4">
        <v>600</v>
      </c>
      <c r="L1438" s="7">
        <v>13800</v>
      </c>
      <c r="M1438" s="7">
        <v>13800</v>
      </c>
      <c r="N1438" s="6">
        <v>1</v>
      </c>
      <c r="O1438" s="2"/>
      <c r="P1438" s="2"/>
      <c r="Q1438" s="2"/>
      <c r="R1438" s="192"/>
    </row>
    <row r="1439" spans="1:18" ht="39.6" hidden="1">
      <c r="A1439" s="28" t="str">
        <f t="shared" si="22"/>
        <v>14</v>
      </c>
      <c r="B1439" s="3" t="s">
        <v>1843</v>
      </c>
      <c r="C1439" s="3" t="s">
        <v>267</v>
      </c>
      <c r="D1439" s="3">
        <v>3</v>
      </c>
      <c r="E1439" s="3" t="s">
        <v>25</v>
      </c>
      <c r="F1439" s="3" t="s">
        <v>17</v>
      </c>
      <c r="G1439" s="3" t="s">
        <v>270</v>
      </c>
      <c r="H1439" s="3" t="s">
        <v>19</v>
      </c>
      <c r="I1439" s="4">
        <v>23</v>
      </c>
      <c r="J1439" s="4">
        <v>23</v>
      </c>
      <c r="K1439" s="4">
        <v>600</v>
      </c>
      <c r="L1439" s="7">
        <v>13800</v>
      </c>
      <c r="M1439" s="7">
        <v>13800</v>
      </c>
      <c r="N1439" s="6">
        <v>1</v>
      </c>
      <c r="O1439" s="2"/>
      <c r="P1439" s="2"/>
      <c r="Q1439" s="2"/>
      <c r="R1439" s="192"/>
    </row>
    <row r="1440" spans="1:18" ht="39.6" hidden="1">
      <c r="A1440" s="28" t="str">
        <f t="shared" si="22"/>
        <v>14</v>
      </c>
      <c r="B1440" s="3" t="s">
        <v>1844</v>
      </c>
      <c r="C1440" s="3" t="s">
        <v>267</v>
      </c>
      <c r="D1440" s="3">
        <v>3</v>
      </c>
      <c r="E1440" s="3" t="s">
        <v>25</v>
      </c>
      <c r="F1440" s="3" t="s">
        <v>17</v>
      </c>
      <c r="G1440" s="3" t="s">
        <v>629</v>
      </c>
      <c r="H1440" s="3" t="s">
        <v>19</v>
      </c>
      <c r="I1440" s="4">
        <v>18</v>
      </c>
      <c r="J1440" s="4">
        <v>18</v>
      </c>
      <c r="K1440" s="4">
        <v>600</v>
      </c>
      <c r="L1440" s="7">
        <v>10800</v>
      </c>
      <c r="M1440" s="7">
        <v>10800</v>
      </c>
      <c r="N1440" s="6">
        <v>1</v>
      </c>
      <c r="O1440" s="2"/>
      <c r="P1440" s="2"/>
      <c r="Q1440" s="2"/>
      <c r="R1440" s="192"/>
    </row>
    <row r="1441" spans="1:18" ht="26.4" hidden="1">
      <c r="A1441" s="28" t="str">
        <f t="shared" si="22"/>
        <v>3</v>
      </c>
      <c r="B1441" s="3" t="s">
        <v>1845</v>
      </c>
      <c r="C1441" s="3" t="s">
        <v>245</v>
      </c>
      <c r="D1441" s="3">
        <v>3</v>
      </c>
      <c r="E1441" s="3" t="s">
        <v>25</v>
      </c>
      <c r="F1441" s="3" t="s">
        <v>17</v>
      </c>
      <c r="G1441" s="3" t="s">
        <v>246</v>
      </c>
      <c r="H1441" s="3" t="s">
        <v>19</v>
      </c>
      <c r="I1441" s="4">
        <v>25</v>
      </c>
      <c r="J1441" s="4">
        <v>25</v>
      </c>
      <c r="K1441" s="4">
        <v>600</v>
      </c>
      <c r="L1441" s="7">
        <v>15000</v>
      </c>
      <c r="M1441" s="7">
        <v>15000</v>
      </c>
      <c r="N1441" s="6">
        <v>1</v>
      </c>
      <c r="O1441" s="2"/>
      <c r="P1441" s="2"/>
      <c r="Q1441" s="2"/>
      <c r="R1441" s="192"/>
    </row>
    <row r="1442" spans="1:18" ht="26.4" hidden="1">
      <c r="A1442" s="28" t="str">
        <f t="shared" si="22"/>
        <v>9</v>
      </c>
      <c r="B1442" s="3" t="s">
        <v>1846</v>
      </c>
      <c r="C1442" s="3" t="s">
        <v>240</v>
      </c>
      <c r="D1442" s="3">
        <v>3</v>
      </c>
      <c r="E1442" s="3" t="s">
        <v>25</v>
      </c>
      <c r="F1442" s="3" t="s">
        <v>17</v>
      </c>
      <c r="G1442" s="3" t="s">
        <v>492</v>
      </c>
      <c r="H1442" s="3" t="s">
        <v>20</v>
      </c>
      <c r="I1442" s="4">
        <v>16</v>
      </c>
      <c r="J1442" s="4">
        <v>16</v>
      </c>
      <c r="K1442" s="4">
        <v>799.9</v>
      </c>
      <c r="L1442" s="7">
        <v>12784</v>
      </c>
      <c r="M1442" s="7">
        <v>12798.4</v>
      </c>
      <c r="N1442" s="6">
        <v>1</v>
      </c>
      <c r="O1442" s="2"/>
      <c r="P1442" s="2"/>
      <c r="Q1442" s="2"/>
      <c r="R1442" s="192"/>
    </row>
    <row r="1443" spans="1:18" ht="26.4" hidden="1">
      <c r="A1443" s="28" t="str">
        <f t="shared" si="22"/>
        <v>9</v>
      </c>
      <c r="B1443" s="3" t="s">
        <v>1847</v>
      </c>
      <c r="C1443" s="3" t="s">
        <v>240</v>
      </c>
      <c r="D1443" s="3">
        <v>3</v>
      </c>
      <c r="E1443" s="3" t="s">
        <v>25</v>
      </c>
      <c r="F1443" s="3" t="s">
        <v>17</v>
      </c>
      <c r="G1443" s="3" t="s">
        <v>494</v>
      </c>
      <c r="H1443" s="3" t="s">
        <v>20</v>
      </c>
      <c r="I1443" s="4">
        <v>18</v>
      </c>
      <c r="J1443" s="4">
        <v>18</v>
      </c>
      <c r="K1443" s="4">
        <v>799.9</v>
      </c>
      <c r="L1443" s="7">
        <v>14382</v>
      </c>
      <c r="M1443" s="7">
        <v>14398.2</v>
      </c>
      <c r="N1443" s="6">
        <v>1</v>
      </c>
      <c r="O1443" s="2"/>
      <c r="P1443" s="2"/>
      <c r="Q1443" s="2"/>
      <c r="R1443" s="192"/>
    </row>
    <row r="1444" spans="1:18" ht="26.4" hidden="1">
      <c r="A1444" s="28" t="str">
        <f t="shared" si="22"/>
        <v>9</v>
      </c>
      <c r="B1444" s="3" t="s">
        <v>1848</v>
      </c>
      <c r="C1444" s="3" t="s">
        <v>240</v>
      </c>
      <c r="D1444" s="3">
        <v>3</v>
      </c>
      <c r="E1444" s="3" t="s">
        <v>25</v>
      </c>
      <c r="F1444" s="3" t="s">
        <v>17</v>
      </c>
      <c r="G1444" s="3" t="s">
        <v>496</v>
      </c>
      <c r="H1444" s="3" t="s">
        <v>20</v>
      </c>
      <c r="I1444" s="4">
        <v>16</v>
      </c>
      <c r="J1444" s="4">
        <v>16</v>
      </c>
      <c r="K1444" s="4">
        <v>799.9</v>
      </c>
      <c r="L1444" s="7">
        <v>12784</v>
      </c>
      <c r="M1444" s="7">
        <v>12798.4</v>
      </c>
      <c r="N1444" s="6">
        <v>1</v>
      </c>
      <c r="O1444" s="2"/>
      <c r="P1444" s="2"/>
      <c r="Q1444" s="2"/>
      <c r="R1444" s="192"/>
    </row>
    <row r="1445" spans="1:18" ht="39.6" hidden="1">
      <c r="A1445" s="28" t="str">
        <f t="shared" si="22"/>
        <v>17</v>
      </c>
      <c r="B1445" s="3" t="s">
        <v>1849</v>
      </c>
      <c r="C1445" s="3" t="s">
        <v>306</v>
      </c>
      <c r="D1445" s="3">
        <v>3</v>
      </c>
      <c r="E1445" s="3" t="s">
        <v>25</v>
      </c>
      <c r="F1445" s="3" t="s">
        <v>17</v>
      </c>
      <c r="G1445" s="3" t="s">
        <v>470</v>
      </c>
      <c r="H1445" s="3" t="s">
        <v>20</v>
      </c>
      <c r="I1445" s="4">
        <v>32</v>
      </c>
      <c r="J1445" s="4">
        <v>32</v>
      </c>
      <c r="K1445" s="4">
        <v>800</v>
      </c>
      <c r="L1445" s="7">
        <v>25600</v>
      </c>
      <c r="M1445" s="7">
        <v>25600</v>
      </c>
      <c r="N1445" s="6">
        <v>1</v>
      </c>
      <c r="O1445" s="2"/>
      <c r="P1445" s="2"/>
      <c r="Q1445" s="2"/>
      <c r="R1445" s="192"/>
    </row>
    <row r="1446" spans="1:18" ht="39.6" hidden="1">
      <c r="A1446" s="28" t="str">
        <f t="shared" si="22"/>
        <v>17</v>
      </c>
      <c r="B1446" s="3" t="s">
        <v>1850</v>
      </c>
      <c r="C1446" s="3" t="s">
        <v>306</v>
      </c>
      <c r="D1446" s="3">
        <v>3</v>
      </c>
      <c r="E1446" s="3" t="s">
        <v>25</v>
      </c>
      <c r="F1446" s="3" t="s">
        <v>17</v>
      </c>
      <c r="G1446" s="3" t="s">
        <v>472</v>
      </c>
      <c r="H1446" s="3" t="s">
        <v>20</v>
      </c>
      <c r="I1446" s="4">
        <v>13</v>
      </c>
      <c r="J1446" s="4">
        <v>13</v>
      </c>
      <c r="K1446" s="4">
        <v>800</v>
      </c>
      <c r="L1446" s="7">
        <v>10400</v>
      </c>
      <c r="M1446" s="7">
        <v>10400</v>
      </c>
      <c r="N1446" s="6">
        <v>1</v>
      </c>
      <c r="O1446" s="2"/>
      <c r="P1446" s="2"/>
      <c r="Q1446" s="2"/>
      <c r="R1446" s="192"/>
    </row>
    <row r="1447" spans="1:18" ht="39.6" hidden="1">
      <c r="A1447" s="28" t="str">
        <f t="shared" si="22"/>
        <v>17</v>
      </c>
      <c r="B1447" s="3" t="s">
        <v>1851</v>
      </c>
      <c r="C1447" s="3" t="s">
        <v>306</v>
      </c>
      <c r="D1447" s="3">
        <v>3</v>
      </c>
      <c r="E1447" s="3" t="s">
        <v>25</v>
      </c>
      <c r="F1447" s="3" t="s">
        <v>17</v>
      </c>
      <c r="G1447" s="3" t="s">
        <v>474</v>
      </c>
      <c r="H1447" s="3" t="s">
        <v>20</v>
      </c>
      <c r="I1447" s="4">
        <v>12</v>
      </c>
      <c r="J1447" s="4">
        <v>12</v>
      </c>
      <c r="K1447" s="4">
        <v>800</v>
      </c>
      <c r="L1447" s="7">
        <v>9600</v>
      </c>
      <c r="M1447" s="7">
        <v>9600</v>
      </c>
      <c r="N1447" s="6">
        <v>1</v>
      </c>
      <c r="O1447" s="2"/>
      <c r="P1447" s="2"/>
      <c r="Q1447" s="2"/>
      <c r="R1447" s="192"/>
    </row>
    <row r="1448" spans="1:18" ht="26.4" hidden="1">
      <c r="A1448" s="28" t="str">
        <f t="shared" si="22"/>
        <v>10</v>
      </c>
      <c r="B1448" s="3" t="s">
        <v>1852</v>
      </c>
      <c r="C1448" s="3" t="s">
        <v>298</v>
      </c>
      <c r="D1448" s="3">
        <v>3</v>
      </c>
      <c r="E1448" s="3" t="s">
        <v>25</v>
      </c>
      <c r="F1448" s="3" t="s">
        <v>17</v>
      </c>
      <c r="G1448" s="3" t="s">
        <v>554</v>
      </c>
      <c r="H1448" s="3" t="s">
        <v>20</v>
      </c>
      <c r="I1448" s="4">
        <v>17</v>
      </c>
      <c r="J1448" s="4">
        <v>17</v>
      </c>
      <c r="K1448" s="4">
        <v>800</v>
      </c>
      <c r="L1448" s="7">
        <v>13600</v>
      </c>
      <c r="M1448" s="7">
        <v>13600</v>
      </c>
      <c r="N1448" s="6">
        <v>1</v>
      </c>
      <c r="O1448" s="2"/>
      <c r="P1448" s="2"/>
      <c r="Q1448" s="2"/>
      <c r="R1448" s="192"/>
    </row>
    <row r="1449" spans="1:18" ht="26.4" hidden="1">
      <c r="A1449" s="28" t="str">
        <f t="shared" si="22"/>
        <v>10</v>
      </c>
      <c r="B1449" s="3" t="s">
        <v>1853</v>
      </c>
      <c r="C1449" s="3" t="s">
        <v>298</v>
      </c>
      <c r="D1449" s="3">
        <v>3</v>
      </c>
      <c r="E1449" s="3" t="s">
        <v>25</v>
      </c>
      <c r="F1449" s="3" t="s">
        <v>17</v>
      </c>
      <c r="G1449" s="3" t="s">
        <v>556</v>
      </c>
      <c r="H1449" s="3" t="s">
        <v>20</v>
      </c>
      <c r="I1449" s="4">
        <v>13</v>
      </c>
      <c r="J1449" s="4">
        <v>13</v>
      </c>
      <c r="K1449" s="4">
        <v>800</v>
      </c>
      <c r="L1449" s="7">
        <v>10400</v>
      </c>
      <c r="M1449" s="7">
        <v>10400</v>
      </c>
      <c r="N1449" s="6">
        <v>1</v>
      </c>
      <c r="O1449" s="2"/>
      <c r="P1449" s="2"/>
      <c r="Q1449" s="2"/>
      <c r="R1449" s="192"/>
    </row>
    <row r="1450" spans="1:18" ht="26.4" hidden="1">
      <c r="A1450" s="28" t="str">
        <f t="shared" si="22"/>
        <v>13</v>
      </c>
      <c r="B1450" s="3" t="s">
        <v>1854</v>
      </c>
      <c r="C1450" s="3" t="s">
        <v>248</v>
      </c>
      <c r="D1450" s="3">
        <v>3</v>
      </c>
      <c r="E1450" s="3" t="s">
        <v>25</v>
      </c>
      <c r="F1450" s="3" t="s">
        <v>17</v>
      </c>
      <c r="G1450" s="3" t="s">
        <v>506</v>
      </c>
      <c r="H1450" s="3" t="s">
        <v>20</v>
      </c>
      <c r="I1450" s="4">
        <v>17</v>
      </c>
      <c r="J1450" s="4">
        <v>17</v>
      </c>
      <c r="K1450" s="4">
        <v>800</v>
      </c>
      <c r="L1450" s="7">
        <v>13600</v>
      </c>
      <c r="M1450" s="7">
        <v>13600</v>
      </c>
      <c r="N1450" s="6">
        <v>1</v>
      </c>
      <c r="O1450" s="2"/>
      <c r="P1450" s="2"/>
      <c r="Q1450" s="2"/>
      <c r="R1450" s="192"/>
    </row>
    <row r="1451" spans="1:18" ht="26.4" hidden="1">
      <c r="A1451" s="28" t="str">
        <f t="shared" si="22"/>
        <v>13</v>
      </c>
      <c r="B1451" s="3" t="s">
        <v>1855</v>
      </c>
      <c r="C1451" s="3" t="s">
        <v>248</v>
      </c>
      <c r="D1451" s="3">
        <v>3</v>
      </c>
      <c r="E1451" s="3" t="s">
        <v>25</v>
      </c>
      <c r="F1451" s="3" t="s">
        <v>17</v>
      </c>
      <c r="G1451" s="3" t="s">
        <v>508</v>
      </c>
      <c r="H1451" s="3" t="s">
        <v>20</v>
      </c>
      <c r="I1451" s="4">
        <v>17</v>
      </c>
      <c r="J1451" s="4">
        <v>17</v>
      </c>
      <c r="K1451" s="4">
        <v>800</v>
      </c>
      <c r="L1451" s="7">
        <v>13600</v>
      </c>
      <c r="M1451" s="7">
        <v>13600</v>
      </c>
      <c r="N1451" s="6">
        <v>1</v>
      </c>
      <c r="O1451" s="2"/>
      <c r="P1451" s="2"/>
      <c r="Q1451" s="2"/>
      <c r="R1451" s="192"/>
    </row>
    <row r="1452" spans="1:18" ht="26.4" hidden="1">
      <c r="A1452" s="28" t="str">
        <f t="shared" si="22"/>
        <v>13</v>
      </c>
      <c r="B1452" s="3" t="s">
        <v>1856</v>
      </c>
      <c r="C1452" s="3" t="s">
        <v>248</v>
      </c>
      <c r="D1452" s="3">
        <v>3</v>
      </c>
      <c r="E1452" s="3" t="s">
        <v>25</v>
      </c>
      <c r="F1452" s="3" t="s">
        <v>17</v>
      </c>
      <c r="G1452" s="3" t="s">
        <v>510</v>
      </c>
      <c r="H1452" s="3" t="s">
        <v>20</v>
      </c>
      <c r="I1452" s="4">
        <v>12</v>
      </c>
      <c r="J1452" s="4">
        <v>12</v>
      </c>
      <c r="K1452" s="4">
        <v>800</v>
      </c>
      <c r="L1452" s="7">
        <v>9600</v>
      </c>
      <c r="M1452" s="7">
        <v>9600</v>
      </c>
      <c r="N1452" s="6">
        <v>1</v>
      </c>
      <c r="O1452" s="2"/>
      <c r="P1452" s="2"/>
      <c r="Q1452" s="2"/>
      <c r="R1452" s="192"/>
    </row>
    <row r="1453" spans="1:18" ht="26.4" hidden="1">
      <c r="A1453" s="28" t="str">
        <f t="shared" si="22"/>
        <v>16</v>
      </c>
      <c r="B1453" s="3" t="s">
        <v>1857</v>
      </c>
      <c r="C1453" s="3" t="s">
        <v>231</v>
      </c>
      <c r="D1453" s="3">
        <v>3</v>
      </c>
      <c r="E1453" s="3" t="s">
        <v>25</v>
      </c>
      <c r="F1453" s="3" t="s">
        <v>17</v>
      </c>
      <c r="G1453" s="3" t="s">
        <v>468</v>
      </c>
      <c r="H1453" s="3" t="s">
        <v>20</v>
      </c>
      <c r="I1453" s="4">
        <v>20</v>
      </c>
      <c r="J1453" s="4">
        <v>20</v>
      </c>
      <c r="K1453" s="4">
        <v>800</v>
      </c>
      <c r="L1453" s="7">
        <v>16000</v>
      </c>
      <c r="M1453" s="7">
        <v>16000</v>
      </c>
      <c r="N1453" s="6">
        <v>1</v>
      </c>
      <c r="O1453" s="2"/>
      <c r="P1453" s="2"/>
      <c r="Q1453" s="2"/>
      <c r="R1453" s="192"/>
    </row>
    <row r="1454" spans="1:18" ht="26.4" hidden="1">
      <c r="A1454" s="28" t="str">
        <f t="shared" si="22"/>
        <v>8</v>
      </c>
      <c r="B1454" s="3" t="s">
        <v>1858</v>
      </c>
      <c r="C1454" s="3" t="s">
        <v>261</v>
      </c>
      <c r="D1454" s="3">
        <v>3</v>
      </c>
      <c r="E1454" s="3" t="s">
        <v>25</v>
      </c>
      <c r="F1454" s="3" t="s">
        <v>17</v>
      </c>
      <c r="G1454" s="3" t="s">
        <v>498</v>
      </c>
      <c r="H1454" s="3" t="s">
        <v>20</v>
      </c>
      <c r="I1454" s="4">
        <v>16</v>
      </c>
      <c r="J1454" s="4">
        <v>16</v>
      </c>
      <c r="K1454" s="4">
        <v>800</v>
      </c>
      <c r="L1454" s="7">
        <v>12800</v>
      </c>
      <c r="M1454" s="7">
        <v>12800</v>
      </c>
      <c r="N1454" s="6">
        <v>1</v>
      </c>
      <c r="O1454" s="2"/>
      <c r="P1454" s="2"/>
      <c r="Q1454" s="2"/>
      <c r="R1454" s="192"/>
    </row>
    <row r="1455" spans="1:18" ht="26.4" hidden="1">
      <c r="A1455" s="28" t="str">
        <f t="shared" si="22"/>
        <v>8</v>
      </c>
      <c r="B1455" s="3" t="s">
        <v>1859</v>
      </c>
      <c r="C1455" s="3" t="s">
        <v>261</v>
      </c>
      <c r="D1455" s="3">
        <v>3</v>
      </c>
      <c r="E1455" s="3" t="s">
        <v>25</v>
      </c>
      <c r="F1455" s="3" t="s">
        <v>17</v>
      </c>
      <c r="G1455" s="3" t="s">
        <v>500</v>
      </c>
      <c r="H1455" s="3" t="s">
        <v>20</v>
      </c>
      <c r="I1455" s="4">
        <v>15</v>
      </c>
      <c r="J1455" s="4">
        <v>15</v>
      </c>
      <c r="K1455" s="4">
        <v>800</v>
      </c>
      <c r="L1455" s="7">
        <v>12000</v>
      </c>
      <c r="M1455" s="7">
        <v>12000</v>
      </c>
      <c r="N1455" s="6">
        <v>1</v>
      </c>
      <c r="O1455" s="2"/>
      <c r="P1455" s="2"/>
      <c r="Q1455" s="2"/>
      <c r="R1455" s="192"/>
    </row>
    <row r="1456" spans="1:18" ht="39.6" hidden="1">
      <c r="A1456" s="28" t="str">
        <f t="shared" si="22"/>
        <v>6</v>
      </c>
      <c r="B1456" s="3" t="s">
        <v>1860</v>
      </c>
      <c r="C1456" s="3" t="s">
        <v>301</v>
      </c>
      <c r="D1456" s="3">
        <v>3</v>
      </c>
      <c r="E1456" s="3" t="s">
        <v>25</v>
      </c>
      <c r="F1456" s="3" t="s">
        <v>17</v>
      </c>
      <c r="G1456" s="3" t="s">
        <v>520</v>
      </c>
      <c r="H1456" s="3" t="s">
        <v>20</v>
      </c>
      <c r="I1456" s="4">
        <v>14</v>
      </c>
      <c r="J1456" s="4">
        <v>14</v>
      </c>
      <c r="K1456" s="4">
        <v>800</v>
      </c>
      <c r="L1456" s="7">
        <v>11200</v>
      </c>
      <c r="M1456" s="7">
        <v>11200</v>
      </c>
      <c r="N1456" s="6">
        <v>1</v>
      </c>
      <c r="O1456" s="2"/>
      <c r="P1456" s="2"/>
      <c r="Q1456" s="2"/>
      <c r="R1456" s="192"/>
    </row>
    <row r="1457" spans="1:18" ht="39.6" hidden="1">
      <c r="A1457" s="28" t="str">
        <f t="shared" si="22"/>
        <v>6</v>
      </c>
      <c r="B1457" s="3" t="s">
        <v>1861</v>
      </c>
      <c r="C1457" s="3" t="s">
        <v>301</v>
      </c>
      <c r="D1457" s="3">
        <v>3</v>
      </c>
      <c r="E1457" s="3" t="s">
        <v>25</v>
      </c>
      <c r="F1457" s="3" t="s">
        <v>17</v>
      </c>
      <c r="G1457" s="3" t="s">
        <v>522</v>
      </c>
      <c r="H1457" s="3" t="s">
        <v>20</v>
      </c>
      <c r="I1457" s="4">
        <v>14</v>
      </c>
      <c r="J1457" s="4">
        <v>14</v>
      </c>
      <c r="K1457" s="4">
        <v>800</v>
      </c>
      <c r="L1457" s="7">
        <v>11200</v>
      </c>
      <c r="M1457" s="7">
        <v>11200</v>
      </c>
      <c r="N1457" s="6">
        <v>1</v>
      </c>
      <c r="O1457" s="2"/>
      <c r="P1457" s="2"/>
      <c r="Q1457" s="2"/>
      <c r="R1457" s="192"/>
    </row>
    <row r="1458" spans="1:18" ht="26.4" hidden="1">
      <c r="A1458" s="28" t="str">
        <f t="shared" si="22"/>
        <v>1</v>
      </c>
      <c r="B1458" s="3" t="s">
        <v>1862</v>
      </c>
      <c r="C1458" s="3" t="s">
        <v>272</v>
      </c>
      <c r="D1458" s="3">
        <v>3</v>
      </c>
      <c r="E1458" s="3" t="s">
        <v>25</v>
      </c>
      <c r="F1458" s="3" t="s">
        <v>17</v>
      </c>
      <c r="G1458" s="3" t="s">
        <v>512</v>
      </c>
      <c r="H1458" s="3" t="s">
        <v>20</v>
      </c>
      <c r="I1458" s="4">
        <v>29</v>
      </c>
      <c r="J1458" s="4">
        <v>29</v>
      </c>
      <c r="K1458" s="4">
        <v>800</v>
      </c>
      <c r="L1458" s="7">
        <v>23200</v>
      </c>
      <c r="M1458" s="7">
        <v>23200</v>
      </c>
      <c r="N1458" s="6">
        <v>1</v>
      </c>
      <c r="O1458" s="2"/>
      <c r="P1458" s="2"/>
      <c r="Q1458" s="2"/>
      <c r="R1458" s="192"/>
    </row>
    <row r="1459" spans="1:18" ht="26.4" hidden="1">
      <c r="A1459" s="28" t="str">
        <f t="shared" si="22"/>
        <v>1</v>
      </c>
      <c r="B1459" s="3" t="s">
        <v>1863</v>
      </c>
      <c r="C1459" s="3" t="s">
        <v>272</v>
      </c>
      <c r="D1459" s="3">
        <v>3</v>
      </c>
      <c r="E1459" s="3" t="s">
        <v>25</v>
      </c>
      <c r="F1459" s="3" t="s">
        <v>17</v>
      </c>
      <c r="G1459" s="3" t="s">
        <v>514</v>
      </c>
      <c r="H1459" s="3" t="s">
        <v>20</v>
      </c>
      <c r="I1459" s="4">
        <v>12</v>
      </c>
      <c r="J1459" s="4">
        <v>12</v>
      </c>
      <c r="K1459" s="4">
        <v>800</v>
      </c>
      <c r="L1459" s="7">
        <v>9600</v>
      </c>
      <c r="M1459" s="7">
        <v>9600</v>
      </c>
      <c r="N1459" s="6">
        <v>1</v>
      </c>
      <c r="O1459" s="2"/>
      <c r="P1459" s="2"/>
      <c r="Q1459" s="2"/>
      <c r="R1459" s="192"/>
    </row>
    <row r="1460" spans="1:18" ht="26.4" hidden="1">
      <c r="A1460" s="28" t="str">
        <f t="shared" si="22"/>
        <v>1</v>
      </c>
      <c r="B1460" s="3" t="s">
        <v>1864</v>
      </c>
      <c r="C1460" s="3" t="s">
        <v>272</v>
      </c>
      <c r="D1460" s="3">
        <v>3</v>
      </c>
      <c r="E1460" s="3" t="s">
        <v>25</v>
      </c>
      <c r="F1460" s="3" t="s">
        <v>17</v>
      </c>
      <c r="G1460" s="3" t="s">
        <v>516</v>
      </c>
      <c r="H1460" s="3" t="s">
        <v>20</v>
      </c>
      <c r="I1460" s="4">
        <v>11</v>
      </c>
      <c r="J1460" s="4">
        <v>11</v>
      </c>
      <c r="K1460" s="4">
        <v>800</v>
      </c>
      <c r="L1460" s="7">
        <v>8800</v>
      </c>
      <c r="M1460" s="7">
        <v>8800</v>
      </c>
      <c r="N1460" s="6">
        <v>1</v>
      </c>
      <c r="O1460" s="2"/>
      <c r="P1460" s="2"/>
      <c r="Q1460" s="2"/>
      <c r="R1460" s="192"/>
    </row>
    <row r="1461" spans="1:18" ht="26.4" hidden="1">
      <c r="A1461" s="28" t="str">
        <f t="shared" si="22"/>
        <v>4</v>
      </c>
      <c r="B1461" s="3" t="s">
        <v>1865</v>
      </c>
      <c r="C1461" s="3" t="s">
        <v>237</v>
      </c>
      <c r="D1461" s="3">
        <v>3</v>
      </c>
      <c r="E1461" s="3" t="s">
        <v>25</v>
      </c>
      <c r="F1461" s="3" t="s">
        <v>17</v>
      </c>
      <c r="G1461" s="3" t="s">
        <v>502</v>
      </c>
      <c r="H1461" s="3" t="s">
        <v>20</v>
      </c>
      <c r="I1461" s="4">
        <v>16</v>
      </c>
      <c r="J1461" s="4">
        <v>16</v>
      </c>
      <c r="K1461" s="4">
        <v>800</v>
      </c>
      <c r="L1461" s="7">
        <v>12800</v>
      </c>
      <c r="M1461" s="7">
        <v>12800</v>
      </c>
      <c r="N1461" s="6">
        <v>1</v>
      </c>
      <c r="O1461" s="2"/>
      <c r="P1461" s="2"/>
      <c r="Q1461" s="2"/>
      <c r="R1461" s="192"/>
    </row>
    <row r="1462" spans="1:18" ht="26.4" hidden="1">
      <c r="A1462" s="28" t="str">
        <f t="shared" si="22"/>
        <v>4</v>
      </c>
      <c r="B1462" s="3" t="s">
        <v>1866</v>
      </c>
      <c r="C1462" s="3" t="s">
        <v>237</v>
      </c>
      <c r="D1462" s="3">
        <v>3</v>
      </c>
      <c r="E1462" s="3" t="s">
        <v>25</v>
      </c>
      <c r="F1462" s="3" t="s">
        <v>17</v>
      </c>
      <c r="G1462" s="3" t="s">
        <v>504</v>
      </c>
      <c r="H1462" s="3" t="s">
        <v>20</v>
      </c>
      <c r="I1462" s="4">
        <v>13</v>
      </c>
      <c r="J1462" s="4">
        <v>13</v>
      </c>
      <c r="K1462" s="4">
        <v>800</v>
      </c>
      <c r="L1462" s="7">
        <v>10400</v>
      </c>
      <c r="M1462" s="7">
        <v>10400</v>
      </c>
      <c r="N1462" s="6">
        <v>1</v>
      </c>
      <c r="O1462" s="2"/>
      <c r="P1462" s="2"/>
      <c r="Q1462" s="2"/>
      <c r="R1462" s="192"/>
    </row>
    <row r="1463" spans="1:18" ht="26.4" hidden="1">
      <c r="A1463" s="28" t="str">
        <f t="shared" si="22"/>
        <v>21</v>
      </c>
      <c r="B1463" s="3" t="s">
        <v>1867</v>
      </c>
      <c r="C1463" s="3" t="s">
        <v>290</v>
      </c>
      <c r="D1463" s="3">
        <v>3</v>
      </c>
      <c r="E1463" s="3" t="s">
        <v>25</v>
      </c>
      <c r="F1463" s="3" t="s">
        <v>17</v>
      </c>
      <c r="G1463" s="3" t="s">
        <v>518</v>
      </c>
      <c r="H1463" s="3" t="s">
        <v>20</v>
      </c>
      <c r="I1463" s="4">
        <v>30</v>
      </c>
      <c r="J1463" s="4">
        <v>30</v>
      </c>
      <c r="K1463" s="4">
        <v>800</v>
      </c>
      <c r="L1463" s="7">
        <v>24000</v>
      </c>
      <c r="M1463" s="7">
        <v>24000</v>
      </c>
      <c r="N1463" s="6">
        <v>1</v>
      </c>
      <c r="O1463" s="2"/>
      <c r="P1463" s="2"/>
      <c r="Q1463" s="2"/>
      <c r="R1463" s="192"/>
    </row>
    <row r="1464" spans="1:18" ht="26.4" hidden="1">
      <c r="A1464" s="28" t="str">
        <f t="shared" si="22"/>
        <v>11</v>
      </c>
      <c r="B1464" s="3" t="s">
        <v>1868</v>
      </c>
      <c r="C1464" s="3" t="s">
        <v>228</v>
      </c>
      <c r="D1464" s="3">
        <v>3</v>
      </c>
      <c r="E1464" s="3" t="s">
        <v>25</v>
      </c>
      <c r="F1464" s="3" t="s">
        <v>17</v>
      </c>
      <c r="G1464" s="3" t="s">
        <v>530</v>
      </c>
      <c r="H1464" s="3" t="s">
        <v>20</v>
      </c>
      <c r="I1464" s="4">
        <v>17</v>
      </c>
      <c r="J1464" s="4">
        <v>17</v>
      </c>
      <c r="K1464" s="4">
        <v>800</v>
      </c>
      <c r="L1464" s="7">
        <v>13600</v>
      </c>
      <c r="M1464" s="7">
        <v>13600</v>
      </c>
      <c r="N1464" s="6">
        <v>1</v>
      </c>
      <c r="O1464" s="2"/>
      <c r="P1464" s="2"/>
      <c r="Q1464" s="2"/>
      <c r="R1464" s="192"/>
    </row>
    <row r="1465" spans="1:18" ht="26.4" hidden="1">
      <c r="A1465" s="28" t="str">
        <f t="shared" si="22"/>
        <v>11</v>
      </c>
      <c r="B1465" s="3" t="s">
        <v>1869</v>
      </c>
      <c r="C1465" s="3" t="s">
        <v>228</v>
      </c>
      <c r="D1465" s="3">
        <v>3</v>
      </c>
      <c r="E1465" s="3" t="s">
        <v>25</v>
      </c>
      <c r="F1465" s="3" t="s">
        <v>17</v>
      </c>
      <c r="G1465" s="3" t="s">
        <v>532</v>
      </c>
      <c r="H1465" s="3" t="s">
        <v>20</v>
      </c>
      <c r="I1465" s="4">
        <v>15</v>
      </c>
      <c r="J1465" s="4">
        <v>15</v>
      </c>
      <c r="K1465" s="4">
        <v>800</v>
      </c>
      <c r="L1465" s="7">
        <v>12000</v>
      </c>
      <c r="M1465" s="7">
        <v>12000</v>
      </c>
      <c r="N1465" s="6">
        <v>1</v>
      </c>
      <c r="O1465" s="2"/>
      <c r="P1465" s="2"/>
      <c r="Q1465" s="2"/>
      <c r="R1465" s="192"/>
    </row>
    <row r="1466" spans="1:18" ht="26.4" hidden="1">
      <c r="A1466" s="28" t="str">
        <f t="shared" si="22"/>
        <v>18</v>
      </c>
      <c r="B1466" s="3" t="s">
        <v>1870</v>
      </c>
      <c r="C1466" s="3" t="s">
        <v>234</v>
      </c>
      <c r="D1466" s="3">
        <v>3</v>
      </c>
      <c r="E1466" s="3" t="s">
        <v>25</v>
      </c>
      <c r="F1466" s="3" t="s">
        <v>17</v>
      </c>
      <c r="G1466" s="3" t="s">
        <v>476</v>
      </c>
      <c r="H1466" s="3" t="s">
        <v>20</v>
      </c>
      <c r="I1466" s="4">
        <v>18</v>
      </c>
      <c r="J1466" s="4">
        <v>18</v>
      </c>
      <c r="K1466" s="4">
        <v>794</v>
      </c>
      <c r="L1466" s="7">
        <v>14292</v>
      </c>
      <c r="M1466" s="7">
        <v>14292</v>
      </c>
      <c r="N1466" s="6">
        <v>1</v>
      </c>
      <c r="O1466" s="2"/>
      <c r="P1466" s="2"/>
      <c r="Q1466" s="2"/>
      <c r="R1466" s="192"/>
    </row>
    <row r="1467" spans="1:18" ht="39.6" hidden="1">
      <c r="A1467" s="28" t="str">
        <f t="shared" si="22"/>
        <v>23</v>
      </c>
      <c r="B1467" s="3" t="s">
        <v>1871</v>
      </c>
      <c r="C1467" s="3" t="s">
        <v>251</v>
      </c>
      <c r="D1467" s="3">
        <v>3</v>
      </c>
      <c r="E1467" s="3" t="s">
        <v>25</v>
      </c>
      <c r="F1467" s="3" t="s">
        <v>17</v>
      </c>
      <c r="G1467" s="3" t="s">
        <v>482</v>
      </c>
      <c r="H1467" s="3" t="s">
        <v>20</v>
      </c>
      <c r="I1467" s="4">
        <v>16</v>
      </c>
      <c r="J1467" s="4">
        <v>15</v>
      </c>
      <c r="K1467" s="4">
        <v>800</v>
      </c>
      <c r="L1467" s="7">
        <v>12800</v>
      </c>
      <c r="M1467" s="7">
        <v>12000</v>
      </c>
      <c r="N1467" s="6">
        <v>0.9375</v>
      </c>
      <c r="O1467" s="2"/>
      <c r="P1467" s="2"/>
      <c r="Q1467" s="2"/>
      <c r="R1467" s="192"/>
    </row>
    <row r="1468" spans="1:18" ht="39.6" hidden="1">
      <c r="A1468" s="28" t="str">
        <f t="shared" si="22"/>
        <v>23</v>
      </c>
      <c r="B1468" s="3" t="s">
        <v>1872</v>
      </c>
      <c r="C1468" s="3" t="s">
        <v>251</v>
      </c>
      <c r="D1468" s="3">
        <v>3</v>
      </c>
      <c r="E1468" s="3" t="s">
        <v>25</v>
      </c>
      <c r="F1468" s="3" t="s">
        <v>17</v>
      </c>
      <c r="G1468" s="3" t="s">
        <v>484</v>
      </c>
      <c r="H1468" s="3" t="s">
        <v>20</v>
      </c>
      <c r="I1468" s="4">
        <v>17</v>
      </c>
      <c r="J1468" s="4">
        <v>16</v>
      </c>
      <c r="K1468" s="4">
        <v>800</v>
      </c>
      <c r="L1468" s="7">
        <v>13600</v>
      </c>
      <c r="M1468" s="7">
        <v>12800</v>
      </c>
      <c r="N1468" s="6">
        <v>0.94120000000000004</v>
      </c>
      <c r="O1468" s="2"/>
      <c r="P1468" s="2"/>
      <c r="Q1468" s="2"/>
      <c r="R1468" s="192"/>
    </row>
    <row r="1469" spans="1:18" ht="39.6" hidden="1">
      <c r="A1469" s="28" t="str">
        <f t="shared" si="22"/>
        <v>23</v>
      </c>
      <c r="B1469" s="3" t="s">
        <v>1873</v>
      </c>
      <c r="C1469" s="3" t="s">
        <v>251</v>
      </c>
      <c r="D1469" s="3">
        <v>3</v>
      </c>
      <c r="E1469" s="3" t="s">
        <v>25</v>
      </c>
      <c r="F1469" s="3" t="s">
        <v>17</v>
      </c>
      <c r="G1469" s="3" t="s">
        <v>486</v>
      </c>
      <c r="H1469" s="3" t="s">
        <v>20</v>
      </c>
      <c r="I1469" s="4">
        <v>17</v>
      </c>
      <c r="J1469" s="4">
        <v>16</v>
      </c>
      <c r="K1469" s="4">
        <v>800</v>
      </c>
      <c r="L1469" s="7">
        <v>13600</v>
      </c>
      <c r="M1469" s="7">
        <v>12800</v>
      </c>
      <c r="N1469" s="6">
        <v>0.94120000000000004</v>
      </c>
      <c r="O1469" s="2"/>
      <c r="P1469" s="2"/>
      <c r="Q1469" s="2"/>
      <c r="R1469" s="192"/>
    </row>
    <row r="1470" spans="1:18" ht="26.4" hidden="1">
      <c r="A1470" s="28" t="str">
        <f t="shared" si="22"/>
        <v>22</v>
      </c>
      <c r="B1470" s="3" t="s">
        <v>1874</v>
      </c>
      <c r="C1470" s="3" t="s">
        <v>259</v>
      </c>
      <c r="D1470" s="3">
        <v>3</v>
      </c>
      <c r="E1470" s="3" t="s">
        <v>25</v>
      </c>
      <c r="F1470" s="3" t="s">
        <v>17</v>
      </c>
      <c r="G1470" s="3">
        <v>21</v>
      </c>
      <c r="H1470" s="3" t="s">
        <v>20</v>
      </c>
      <c r="I1470" s="4">
        <v>21</v>
      </c>
      <c r="J1470" s="4">
        <v>21</v>
      </c>
      <c r="K1470" s="4">
        <v>800</v>
      </c>
      <c r="L1470" s="7">
        <v>16800</v>
      </c>
      <c r="M1470" s="7">
        <v>16800</v>
      </c>
      <c r="N1470" s="6">
        <v>1</v>
      </c>
      <c r="O1470" s="2"/>
      <c r="P1470" s="2"/>
      <c r="Q1470" s="2"/>
      <c r="R1470" s="192"/>
    </row>
    <row r="1471" spans="1:18" ht="26.4" hidden="1">
      <c r="A1471" s="28" t="str">
        <f t="shared" si="22"/>
        <v>22</v>
      </c>
      <c r="B1471" s="3" t="s">
        <v>1875</v>
      </c>
      <c r="C1471" s="3" t="s">
        <v>259</v>
      </c>
      <c r="D1471" s="3">
        <v>3</v>
      </c>
      <c r="E1471" s="3" t="s">
        <v>25</v>
      </c>
      <c r="F1471" s="3" t="s">
        <v>17</v>
      </c>
      <c r="G1471" s="3">
        <v>22</v>
      </c>
      <c r="H1471" s="3" t="s">
        <v>20</v>
      </c>
      <c r="I1471" s="4">
        <v>12</v>
      </c>
      <c r="J1471" s="4">
        <v>12</v>
      </c>
      <c r="K1471" s="4">
        <v>800</v>
      </c>
      <c r="L1471" s="7">
        <v>9600</v>
      </c>
      <c r="M1471" s="7">
        <v>9600</v>
      </c>
      <c r="N1471" s="6">
        <v>1</v>
      </c>
      <c r="O1471" s="2"/>
      <c r="P1471" s="2"/>
      <c r="Q1471" s="2"/>
      <c r="R1471" s="192"/>
    </row>
    <row r="1472" spans="1:18" ht="26.4" hidden="1">
      <c r="A1472" s="28" t="str">
        <f t="shared" si="22"/>
        <v>7</v>
      </c>
      <c r="B1472" s="3" t="s">
        <v>1876</v>
      </c>
      <c r="C1472" s="3" t="s">
        <v>293</v>
      </c>
      <c r="D1472" s="3">
        <v>3</v>
      </c>
      <c r="E1472" s="3" t="s">
        <v>25</v>
      </c>
      <c r="F1472" s="3" t="s">
        <v>17</v>
      </c>
      <c r="G1472" s="3" t="s">
        <v>544</v>
      </c>
      <c r="H1472" s="3" t="s">
        <v>20</v>
      </c>
      <c r="I1472" s="4">
        <v>11</v>
      </c>
      <c r="J1472" s="4">
        <v>11</v>
      </c>
      <c r="K1472" s="4">
        <v>798</v>
      </c>
      <c r="L1472" s="7">
        <v>8778</v>
      </c>
      <c r="M1472" s="7">
        <v>8778</v>
      </c>
      <c r="N1472" s="6">
        <v>1</v>
      </c>
      <c r="O1472" s="2"/>
      <c r="P1472" s="2"/>
      <c r="Q1472" s="2"/>
      <c r="R1472" s="192"/>
    </row>
    <row r="1473" spans="1:18" ht="26.4" hidden="1">
      <c r="A1473" s="28" t="str">
        <f t="shared" si="22"/>
        <v>7</v>
      </c>
      <c r="B1473" s="3" t="s">
        <v>1877</v>
      </c>
      <c r="C1473" s="3" t="s">
        <v>293</v>
      </c>
      <c r="D1473" s="3">
        <v>3</v>
      </c>
      <c r="E1473" s="3" t="s">
        <v>25</v>
      </c>
      <c r="F1473" s="3" t="s">
        <v>17</v>
      </c>
      <c r="G1473" s="3" t="s">
        <v>546</v>
      </c>
      <c r="H1473" s="3" t="s">
        <v>20</v>
      </c>
      <c r="I1473" s="4">
        <v>8</v>
      </c>
      <c r="J1473" s="4">
        <v>8</v>
      </c>
      <c r="K1473" s="4">
        <v>798</v>
      </c>
      <c r="L1473" s="7">
        <v>6384</v>
      </c>
      <c r="M1473" s="7">
        <v>6384</v>
      </c>
      <c r="N1473" s="6">
        <v>1</v>
      </c>
      <c r="O1473" s="2"/>
      <c r="P1473" s="2"/>
      <c r="Q1473" s="2"/>
      <c r="R1473" s="192"/>
    </row>
    <row r="1474" spans="1:18" ht="26.4" hidden="1">
      <c r="A1474" s="28" t="str">
        <f t="shared" si="22"/>
        <v>7</v>
      </c>
      <c r="B1474" s="3" t="s">
        <v>1878</v>
      </c>
      <c r="C1474" s="3" t="s">
        <v>293</v>
      </c>
      <c r="D1474" s="3">
        <v>3</v>
      </c>
      <c r="E1474" s="3" t="s">
        <v>25</v>
      </c>
      <c r="F1474" s="3" t="s">
        <v>17</v>
      </c>
      <c r="G1474" s="3" t="s">
        <v>548</v>
      </c>
      <c r="H1474" s="3" t="s">
        <v>20</v>
      </c>
      <c r="I1474" s="4">
        <v>8</v>
      </c>
      <c r="J1474" s="4">
        <v>8</v>
      </c>
      <c r="K1474" s="4">
        <v>798</v>
      </c>
      <c r="L1474" s="7">
        <v>6384</v>
      </c>
      <c r="M1474" s="7">
        <v>6384</v>
      </c>
      <c r="N1474" s="6">
        <v>1</v>
      </c>
      <c r="O1474" s="2"/>
      <c r="P1474" s="2"/>
      <c r="Q1474" s="2"/>
      <c r="R1474" s="192"/>
    </row>
    <row r="1475" spans="1:18" ht="26.4" hidden="1">
      <c r="A1475" s="28" t="str">
        <f t="shared" si="22"/>
        <v>2</v>
      </c>
      <c r="B1475" s="3" t="s">
        <v>1879</v>
      </c>
      <c r="C1475" s="3" t="s">
        <v>285</v>
      </c>
      <c r="D1475" s="3">
        <v>3</v>
      </c>
      <c r="E1475" s="3" t="s">
        <v>25</v>
      </c>
      <c r="F1475" s="3" t="s">
        <v>17</v>
      </c>
      <c r="G1475" s="3" t="s">
        <v>550</v>
      </c>
      <c r="H1475" s="3" t="s">
        <v>20</v>
      </c>
      <c r="I1475" s="4">
        <v>18</v>
      </c>
      <c r="J1475" s="4">
        <v>18</v>
      </c>
      <c r="K1475" s="4">
        <v>800</v>
      </c>
      <c r="L1475" s="7">
        <v>14400</v>
      </c>
      <c r="M1475" s="7">
        <v>14400</v>
      </c>
      <c r="N1475" s="6">
        <v>1</v>
      </c>
      <c r="O1475" s="2"/>
      <c r="P1475" s="2"/>
      <c r="Q1475" s="2"/>
      <c r="R1475" s="192"/>
    </row>
    <row r="1476" spans="1:18" ht="26.4" hidden="1">
      <c r="A1476" s="28" t="str">
        <f t="shared" si="22"/>
        <v>2</v>
      </c>
      <c r="B1476" s="3" t="s">
        <v>1880</v>
      </c>
      <c r="C1476" s="3" t="s">
        <v>285</v>
      </c>
      <c r="D1476" s="3">
        <v>3</v>
      </c>
      <c r="E1476" s="3" t="s">
        <v>25</v>
      </c>
      <c r="F1476" s="3" t="s">
        <v>17</v>
      </c>
      <c r="G1476" s="3" t="s">
        <v>552</v>
      </c>
      <c r="H1476" s="3" t="s">
        <v>20</v>
      </c>
      <c r="I1476" s="4">
        <v>10</v>
      </c>
      <c r="J1476" s="4">
        <v>10</v>
      </c>
      <c r="K1476" s="4">
        <v>800</v>
      </c>
      <c r="L1476" s="7">
        <v>8000</v>
      </c>
      <c r="M1476" s="7">
        <v>8000</v>
      </c>
      <c r="N1476" s="6">
        <v>1</v>
      </c>
      <c r="O1476" s="2"/>
      <c r="P1476" s="2"/>
      <c r="Q1476" s="2"/>
      <c r="R1476" s="192"/>
    </row>
    <row r="1477" spans="1:18" ht="26.4" hidden="1">
      <c r="A1477" s="28" t="str">
        <f t="shared" si="22"/>
        <v>12</v>
      </c>
      <c r="B1477" s="3" t="s">
        <v>1881</v>
      </c>
      <c r="C1477" s="3" t="s">
        <v>279</v>
      </c>
      <c r="D1477" s="3">
        <v>3</v>
      </c>
      <c r="E1477" s="3" t="s">
        <v>25</v>
      </c>
      <c r="F1477" s="3" t="s">
        <v>17</v>
      </c>
      <c r="G1477" s="3" t="s">
        <v>536</v>
      </c>
      <c r="H1477" s="3" t="s">
        <v>20</v>
      </c>
      <c r="I1477" s="4">
        <v>14</v>
      </c>
      <c r="J1477" s="4">
        <v>14</v>
      </c>
      <c r="K1477" s="4">
        <v>800</v>
      </c>
      <c r="L1477" s="7">
        <v>11200</v>
      </c>
      <c r="M1477" s="7">
        <v>11200</v>
      </c>
      <c r="N1477" s="6">
        <v>1</v>
      </c>
      <c r="O1477" s="2"/>
      <c r="P1477" s="2"/>
      <c r="Q1477" s="2"/>
      <c r="R1477" s="192"/>
    </row>
    <row r="1478" spans="1:18" ht="26.4" hidden="1">
      <c r="A1478" s="28" t="str">
        <f t="shared" si="22"/>
        <v>12</v>
      </c>
      <c r="B1478" s="3" t="s">
        <v>1882</v>
      </c>
      <c r="C1478" s="3" t="s">
        <v>279</v>
      </c>
      <c r="D1478" s="3">
        <v>3</v>
      </c>
      <c r="E1478" s="3" t="s">
        <v>25</v>
      </c>
      <c r="F1478" s="3" t="s">
        <v>17</v>
      </c>
      <c r="G1478" s="3" t="s">
        <v>538</v>
      </c>
      <c r="H1478" s="3" t="s">
        <v>20</v>
      </c>
      <c r="I1478" s="4">
        <v>13</v>
      </c>
      <c r="J1478" s="4">
        <v>13</v>
      </c>
      <c r="K1478" s="4">
        <v>800</v>
      </c>
      <c r="L1478" s="7">
        <v>10400</v>
      </c>
      <c r="M1478" s="7">
        <v>10400</v>
      </c>
      <c r="N1478" s="6">
        <v>1</v>
      </c>
      <c r="O1478" s="2"/>
      <c r="P1478" s="2"/>
      <c r="Q1478" s="2"/>
      <c r="R1478" s="192"/>
    </row>
    <row r="1479" spans="1:18" ht="26.4" hidden="1">
      <c r="A1479" s="28" t="str">
        <f t="shared" si="22"/>
        <v>12</v>
      </c>
      <c r="B1479" s="3" t="s">
        <v>1883</v>
      </c>
      <c r="C1479" s="3" t="s">
        <v>279</v>
      </c>
      <c r="D1479" s="3">
        <v>3</v>
      </c>
      <c r="E1479" s="3" t="s">
        <v>25</v>
      </c>
      <c r="F1479" s="3" t="s">
        <v>17</v>
      </c>
      <c r="G1479" s="3" t="s">
        <v>1290</v>
      </c>
      <c r="H1479" s="3" t="s">
        <v>20</v>
      </c>
      <c r="I1479" s="4">
        <v>12</v>
      </c>
      <c r="J1479" s="4">
        <v>12</v>
      </c>
      <c r="K1479" s="4">
        <v>800</v>
      </c>
      <c r="L1479" s="7">
        <v>9600</v>
      </c>
      <c r="M1479" s="7">
        <v>9600</v>
      </c>
      <c r="N1479" s="6">
        <v>1</v>
      </c>
      <c r="O1479" s="2"/>
      <c r="P1479" s="2"/>
      <c r="Q1479" s="2"/>
      <c r="R1479" s="192"/>
    </row>
    <row r="1480" spans="1:18" ht="26.4" hidden="1">
      <c r="A1480" s="28" t="str">
        <f t="shared" ref="A1480:A1543" si="23">MID(C1480,FIND("(",C1480)+1,FIND(")",C1480)-1-FIND("(",C1480))</f>
        <v>19</v>
      </c>
      <c r="B1480" s="3" t="s">
        <v>1884</v>
      </c>
      <c r="C1480" s="3" t="s">
        <v>282</v>
      </c>
      <c r="D1480" s="3">
        <v>3</v>
      </c>
      <c r="E1480" s="3" t="s">
        <v>25</v>
      </c>
      <c r="F1480" s="3" t="s">
        <v>17</v>
      </c>
      <c r="G1480" s="3" t="s">
        <v>558</v>
      </c>
      <c r="H1480" s="3" t="s">
        <v>20</v>
      </c>
      <c r="I1480" s="4">
        <v>23</v>
      </c>
      <c r="J1480" s="4">
        <v>23</v>
      </c>
      <c r="K1480" s="4">
        <v>800</v>
      </c>
      <c r="L1480" s="7">
        <v>18400</v>
      </c>
      <c r="M1480" s="7">
        <v>18400</v>
      </c>
      <c r="N1480" s="6">
        <v>1</v>
      </c>
      <c r="O1480" s="2"/>
      <c r="P1480" s="2"/>
      <c r="Q1480" s="2"/>
      <c r="R1480" s="192"/>
    </row>
    <row r="1481" spans="1:18" ht="26.4" hidden="1">
      <c r="A1481" s="28" t="str">
        <f t="shared" si="23"/>
        <v>19</v>
      </c>
      <c r="B1481" s="3" t="s">
        <v>1885</v>
      </c>
      <c r="C1481" s="3" t="s">
        <v>282</v>
      </c>
      <c r="D1481" s="3">
        <v>3</v>
      </c>
      <c r="E1481" s="3" t="s">
        <v>25</v>
      </c>
      <c r="F1481" s="3" t="s">
        <v>17</v>
      </c>
      <c r="G1481" s="3" t="s">
        <v>560</v>
      </c>
      <c r="H1481" s="3" t="s">
        <v>20</v>
      </c>
      <c r="I1481" s="4">
        <v>13</v>
      </c>
      <c r="J1481" s="4">
        <v>13</v>
      </c>
      <c r="K1481" s="4">
        <v>800</v>
      </c>
      <c r="L1481" s="7">
        <v>10400</v>
      </c>
      <c r="M1481" s="7">
        <v>10400</v>
      </c>
      <c r="N1481" s="6">
        <v>1</v>
      </c>
      <c r="O1481" s="2"/>
      <c r="P1481" s="2"/>
      <c r="Q1481" s="2"/>
      <c r="R1481" s="192"/>
    </row>
    <row r="1482" spans="1:18" ht="26.4" hidden="1">
      <c r="A1482" s="28" t="str">
        <f t="shared" si="23"/>
        <v>5</v>
      </c>
      <c r="B1482" s="3" t="s">
        <v>1886</v>
      </c>
      <c r="C1482" s="3" t="s">
        <v>264</v>
      </c>
      <c r="D1482" s="3">
        <v>3</v>
      </c>
      <c r="E1482" s="3" t="s">
        <v>25</v>
      </c>
      <c r="F1482" s="3" t="s">
        <v>17</v>
      </c>
      <c r="G1482" s="3" t="s">
        <v>540</v>
      </c>
      <c r="H1482" s="3" t="s">
        <v>20</v>
      </c>
      <c r="I1482" s="4">
        <v>15</v>
      </c>
      <c r="J1482" s="4">
        <v>15</v>
      </c>
      <c r="K1482" s="4">
        <v>800</v>
      </c>
      <c r="L1482" s="7">
        <v>12000</v>
      </c>
      <c r="M1482" s="7">
        <v>12000</v>
      </c>
      <c r="N1482" s="6">
        <v>1</v>
      </c>
      <c r="O1482" s="2"/>
      <c r="P1482" s="2"/>
      <c r="Q1482" s="2"/>
      <c r="R1482" s="192"/>
    </row>
    <row r="1483" spans="1:18" ht="26.4" hidden="1">
      <c r="A1483" s="28" t="str">
        <f t="shared" si="23"/>
        <v>5</v>
      </c>
      <c r="B1483" s="3" t="s">
        <v>1887</v>
      </c>
      <c r="C1483" s="3" t="s">
        <v>264</v>
      </c>
      <c r="D1483" s="3">
        <v>3</v>
      </c>
      <c r="E1483" s="3" t="s">
        <v>25</v>
      </c>
      <c r="F1483" s="3" t="s">
        <v>17</v>
      </c>
      <c r="G1483" s="3" t="s">
        <v>542</v>
      </c>
      <c r="H1483" s="3" t="s">
        <v>20</v>
      </c>
      <c r="I1483" s="4">
        <v>15</v>
      </c>
      <c r="J1483" s="4">
        <v>15</v>
      </c>
      <c r="K1483" s="4">
        <v>800</v>
      </c>
      <c r="L1483" s="7">
        <v>12000</v>
      </c>
      <c r="M1483" s="7">
        <v>12000</v>
      </c>
      <c r="N1483" s="6">
        <v>1</v>
      </c>
      <c r="O1483" s="2"/>
      <c r="P1483" s="2"/>
      <c r="Q1483" s="2"/>
      <c r="R1483" s="192"/>
    </row>
    <row r="1484" spans="1:18" ht="39.6" hidden="1">
      <c r="A1484" s="28" t="str">
        <f t="shared" si="23"/>
        <v>15</v>
      </c>
      <c r="B1484" s="3" t="s">
        <v>1888</v>
      </c>
      <c r="C1484" s="3" t="s">
        <v>256</v>
      </c>
      <c r="D1484" s="3">
        <v>3</v>
      </c>
      <c r="E1484" s="3" t="s">
        <v>25</v>
      </c>
      <c r="F1484" s="3" t="s">
        <v>17</v>
      </c>
      <c r="G1484" s="3" t="s">
        <v>478</v>
      </c>
      <c r="H1484" s="3" t="s">
        <v>20</v>
      </c>
      <c r="I1484" s="4">
        <v>13</v>
      </c>
      <c r="J1484" s="4">
        <v>13</v>
      </c>
      <c r="K1484" s="4">
        <v>800</v>
      </c>
      <c r="L1484" s="7">
        <v>10400</v>
      </c>
      <c r="M1484" s="7">
        <v>10400</v>
      </c>
      <c r="N1484" s="6">
        <v>1</v>
      </c>
      <c r="O1484" s="2"/>
      <c r="P1484" s="2"/>
      <c r="Q1484" s="2"/>
      <c r="R1484" s="192"/>
    </row>
    <row r="1485" spans="1:18" ht="39.6" hidden="1">
      <c r="A1485" s="28" t="str">
        <f t="shared" si="23"/>
        <v>15</v>
      </c>
      <c r="B1485" s="3" t="s">
        <v>1889</v>
      </c>
      <c r="C1485" s="3" t="s">
        <v>256</v>
      </c>
      <c r="D1485" s="3">
        <v>3</v>
      </c>
      <c r="E1485" s="3" t="s">
        <v>25</v>
      </c>
      <c r="F1485" s="3" t="s">
        <v>17</v>
      </c>
      <c r="G1485" s="3" t="s">
        <v>480</v>
      </c>
      <c r="H1485" s="3" t="s">
        <v>20</v>
      </c>
      <c r="I1485" s="4">
        <v>14</v>
      </c>
      <c r="J1485" s="4">
        <v>14</v>
      </c>
      <c r="K1485" s="4">
        <v>800</v>
      </c>
      <c r="L1485" s="7">
        <v>11200</v>
      </c>
      <c r="M1485" s="7">
        <v>11200</v>
      </c>
      <c r="N1485" s="6">
        <v>1</v>
      </c>
      <c r="O1485" s="2"/>
      <c r="P1485" s="2"/>
      <c r="Q1485" s="2"/>
      <c r="R1485" s="192"/>
    </row>
    <row r="1486" spans="1:18" ht="39.6" hidden="1">
      <c r="A1486" s="28" t="str">
        <f t="shared" si="23"/>
        <v>14</v>
      </c>
      <c r="B1486" s="3" t="s">
        <v>1890</v>
      </c>
      <c r="C1486" s="3" t="s">
        <v>267</v>
      </c>
      <c r="D1486" s="3">
        <v>3</v>
      </c>
      <c r="E1486" s="3" t="s">
        <v>25</v>
      </c>
      <c r="F1486" s="3" t="s">
        <v>17</v>
      </c>
      <c r="G1486" s="3" t="s">
        <v>524</v>
      </c>
      <c r="H1486" s="3" t="s">
        <v>20</v>
      </c>
      <c r="I1486" s="4">
        <v>15</v>
      </c>
      <c r="J1486" s="4">
        <v>15</v>
      </c>
      <c r="K1486" s="4">
        <v>800</v>
      </c>
      <c r="L1486" s="7">
        <v>12000</v>
      </c>
      <c r="M1486" s="7">
        <v>12000</v>
      </c>
      <c r="N1486" s="6">
        <v>1</v>
      </c>
      <c r="O1486" s="2"/>
      <c r="P1486" s="2"/>
      <c r="Q1486" s="2"/>
      <c r="R1486" s="192"/>
    </row>
    <row r="1487" spans="1:18" ht="39.6" hidden="1">
      <c r="A1487" s="28" t="str">
        <f t="shared" si="23"/>
        <v>14</v>
      </c>
      <c r="B1487" s="3" t="s">
        <v>1891</v>
      </c>
      <c r="C1487" s="3" t="s">
        <v>267</v>
      </c>
      <c r="D1487" s="3">
        <v>3</v>
      </c>
      <c r="E1487" s="3" t="s">
        <v>25</v>
      </c>
      <c r="F1487" s="3" t="s">
        <v>17</v>
      </c>
      <c r="G1487" s="3" t="s">
        <v>526</v>
      </c>
      <c r="H1487" s="3" t="s">
        <v>20</v>
      </c>
      <c r="I1487" s="4">
        <v>14</v>
      </c>
      <c r="J1487" s="4">
        <v>14</v>
      </c>
      <c r="K1487" s="4">
        <v>800</v>
      </c>
      <c r="L1487" s="7">
        <v>11200</v>
      </c>
      <c r="M1487" s="7">
        <v>11200</v>
      </c>
      <c r="N1487" s="6">
        <v>1</v>
      </c>
      <c r="O1487" s="2"/>
      <c r="P1487" s="2"/>
      <c r="Q1487" s="2"/>
      <c r="R1487" s="192"/>
    </row>
    <row r="1488" spans="1:18" ht="39.6" hidden="1">
      <c r="A1488" s="28" t="str">
        <f t="shared" si="23"/>
        <v>14</v>
      </c>
      <c r="B1488" s="3" t="s">
        <v>1892</v>
      </c>
      <c r="C1488" s="3" t="s">
        <v>267</v>
      </c>
      <c r="D1488" s="3">
        <v>3</v>
      </c>
      <c r="E1488" s="3" t="s">
        <v>25</v>
      </c>
      <c r="F1488" s="3" t="s">
        <v>17</v>
      </c>
      <c r="G1488" s="3" t="s">
        <v>528</v>
      </c>
      <c r="H1488" s="3" t="s">
        <v>20</v>
      </c>
      <c r="I1488" s="4">
        <v>14</v>
      </c>
      <c r="J1488" s="4">
        <v>14</v>
      </c>
      <c r="K1488" s="4">
        <v>800</v>
      </c>
      <c r="L1488" s="7">
        <v>11200</v>
      </c>
      <c r="M1488" s="7">
        <v>11200</v>
      </c>
      <c r="N1488" s="6">
        <v>1</v>
      </c>
      <c r="O1488" s="2"/>
      <c r="P1488" s="2"/>
      <c r="Q1488" s="2"/>
      <c r="R1488" s="192"/>
    </row>
    <row r="1489" spans="1:18" ht="26.4" hidden="1">
      <c r="A1489" s="28" t="str">
        <f t="shared" si="23"/>
        <v>3</v>
      </c>
      <c r="B1489" s="3" t="s">
        <v>1893</v>
      </c>
      <c r="C1489" s="3" t="s">
        <v>245</v>
      </c>
      <c r="D1489" s="3">
        <v>3</v>
      </c>
      <c r="E1489" s="3" t="s">
        <v>25</v>
      </c>
      <c r="F1489" s="3" t="s">
        <v>17</v>
      </c>
      <c r="G1489" s="3" t="s">
        <v>562</v>
      </c>
      <c r="H1489" s="3" t="s">
        <v>20</v>
      </c>
      <c r="I1489" s="4">
        <v>19</v>
      </c>
      <c r="J1489" s="4">
        <v>19</v>
      </c>
      <c r="K1489" s="4">
        <v>800</v>
      </c>
      <c r="L1489" s="7">
        <v>15200</v>
      </c>
      <c r="M1489" s="7">
        <v>15200</v>
      </c>
      <c r="N1489" s="6">
        <v>1</v>
      </c>
      <c r="O1489" s="2"/>
      <c r="P1489" s="2"/>
      <c r="Q1489" s="2"/>
      <c r="R1489" s="192"/>
    </row>
    <row r="1490" spans="1:18" ht="26.4" hidden="1">
      <c r="A1490" s="28" t="str">
        <f t="shared" si="23"/>
        <v>3</v>
      </c>
      <c r="B1490" s="3" t="s">
        <v>1894</v>
      </c>
      <c r="C1490" s="3" t="s">
        <v>245</v>
      </c>
      <c r="D1490" s="3">
        <v>3</v>
      </c>
      <c r="E1490" s="3" t="s">
        <v>25</v>
      </c>
      <c r="F1490" s="3" t="s">
        <v>17</v>
      </c>
      <c r="G1490" s="3" t="s">
        <v>564</v>
      </c>
      <c r="H1490" s="3" t="s">
        <v>20</v>
      </c>
      <c r="I1490" s="4">
        <v>26</v>
      </c>
      <c r="J1490" s="4">
        <v>26</v>
      </c>
      <c r="K1490" s="4">
        <v>800</v>
      </c>
      <c r="L1490" s="7">
        <v>20800</v>
      </c>
      <c r="M1490" s="7">
        <v>20800</v>
      </c>
      <c r="N1490" s="6">
        <v>1</v>
      </c>
      <c r="O1490" s="2"/>
      <c r="P1490" s="2"/>
      <c r="Q1490" s="2"/>
      <c r="R1490" s="192"/>
    </row>
    <row r="1491" spans="1:18" ht="26.4" hidden="1">
      <c r="A1491" s="28" t="str">
        <f t="shared" si="23"/>
        <v>3</v>
      </c>
      <c r="B1491" s="3" t="s">
        <v>1895</v>
      </c>
      <c r="C1491" s="3" t="s">
        <v>245</v>
      </c>
      <c r="D1491" s="3">
        <v>3</v>
      </c>
      <c r="E1491" s="3" t="s">
        <v>25</v>
      </c>
      <c r="F1491" s="3" t="s">
        <v>17</v>
      </c>
      <c r="G1491" s="3" t="s">
        <v>566</v>
      </c>
      <c r="H1491" s="3" t="s">
        <v>20</v>
      </c>
      <c r="I1491" s="4">
        <v>16</v>
      </c>
      <c r="J1491" s="4">
        <v>16</v>
      </c>
      <c r="K1491" s="4">
        <v>800</v>
      </c>
      <c r="L1491" s="7">
        <v>12800</v>
      </c>
      <c r="M1491" s="7">
        <v>12800</v>
      </c>
      <c r="N1491" s="6">
        <v>1</v>
      </c>
      <c r="O1491" s="2"/>
      <c r="P1491" s="2"/>
      <c r="Q1491" s="2"/>
      <c r="R1491" s="192"/>
    </row>
    <row r="1492" spans="1:18" ht="26.4" hidden="1">
      <c r="A1492" s="28" t="str">
        <f t="shared" si="23"/>
        <v>9</v>
      </c>
      <c r="B1492" s="3" t="s">
        <v>1896</v>
      </c>
      <c r="C1492" s="3" t="s">
        <v>240</v>
      </c>
      <c r="D1492" s="3">
        <v>3</v>
      </c>
      <c r="E1492" s="3" t="s">
        <v>25</v>
      </c>
      <c r="F1492" s="3" t="s">
        <v>17</v>
      </c>
      <c r="G1492" s="3" t="s">
        <v>328</v>
      </c>
      <c r="H1492" s="3" t="s">
        <v>21</v>
      </c>
      <c r="I1492" s="4">
        <v>17</v>
      </c>
      <c r="J1492" s="4">
        <v>17</v>
      </c>
      <c r="K1492" s="7">
        <v>1049.9000000000001</v>
      </c>
      <c r="L1492" s="7">
        <v>17833</v>
      </c>
      <c r="M1492" s="7">
        <v>17848.3</v>
      </c>
      <c r="N1492" s="6">
        <v>1</v>
      </c>
      <c r="O1492" s="2"/>
      <c r="P1492" s="2"/>
      <c r="Q1492" s="2"/>
      <c r="R1492" s="192"/>
    </row>
    <row r="1493" spans="1:18" ht="39.6" hidden="1">
      <c r="A1493" s="28" t="str">
        <f t="shared" si="23"/>
        <v>17</v>
      </c>
      <c r="B1493" s="3" t="s">
        <v>1897</v>
      </c>
      <c r="C1493" s="3" t="s">
        <v>306</v>
      </c>
      <c r="D1493" s="3">
        <v>3</v>
      </c>
      <c r="E1493" s="3" t="s">
        <v>25</v>
      </c>
      <c r="F1493" s="3" t="s">
        <v>17</v>
      </c>
      <c r="G1493" s="3" t="s">
        <v>313</v>
      </c>
      <c r="H1493" s="3" t="s">
        <v>21</v>
      </c>
      <c r="I1493" s="4">
        <v>21</v>
      </c>
      <c r="J1493" s="4">
        <v>21</v>
      </c>
      <c r="K1493" s="7">
        <v>1050</v>
      </c>
      <c r="L1493" s="7">
        <v>22050</v>
      </c>
      <c r="M1493" s="7">
        <v>22050</v>
      </c>
      <c r="N1493" s="6">
        <v>1</v>
      </c>
      <c r="O1493" s="2"/>
      <c r="P1493" s="2"/>
      <c r="Q1493" s="2"/>
      <c r="R1493" s="192"/>
    </row>
    <row r="1494" spans="1:18" ht="26.4" hidden="1">
      <c r="A1494" s="28" t="str">
        <f t="shared" si="23"/>
        <v>10</v>
      </c>
      <c r="B1494" s="3" t="s">
        <v>1898</v>
      </c>
      <c r="C1494" s="3" t="s">
        <v>298</v>
      </c>
      <c r="D1494" s="3">
        <v>3</v>
      </c>
      <c r="E1494" s="3" t="s">
        <v>25</v>
      </c>
      <c r="F1494" s="3" t="s">
        <v>17</v>
      </c>
      <c r="G1494" s="3" t="s">
        <v>370</v>
      </c>
      <c r="H1494" s="3" t="s">
        <v>21</v>
      </c>
      <c r="I1494" s="4">
        <v>15</v>
      </c>
      <c r="J1494" s="4">
        <v>15</v>
      </c>
      <c r="K1494" s="7">
        <v>1050</v>
      </c>
      <c r="L1494" s="7">
        <v>15750</v>
      </c>
      <c r="M1494" s="7">
        <v>15750</v>
      </c>
      <c r="N1494" s="6">
        <v>1</v>
      </c>
      <c r="O1494" s="2"/>
      <c r="P1494" s="2"/>
      <c r="Q1494" s="2"/>
      <c r="R1494" s="192"/>
    </row>
    <row r="1495" spans="1:18" ht="26.4" hidden="1">
      <c r="A1495" s="28" t="str">
        <f t="shared" si="23"/>
        <v>10</v>
      </c>
      <c r="B1495" s="3" t="s">
        <v>1899</v>
      </c>
      <c r="C1495" s="3" t="s">
        <v>298</v>
      </c>
      <c r="D1495" s="3">
        <v>3</v>
      </c>
      <c r="E1495" s="3" t="s">
        <v>25</v>
      </c>
      <c r="F1495" s="3" t="s">
        <v>17</v>
      </c>
      <c r="G1495" s="3" t="s">
        <v>454</v>
      </c>
      <c r="H1495" s="3" t="s">
        <v>21</v>
      </c>
      <c r="I1495" s="4">
        <v>20</v>
      </c>
      <c r="J1495" s="4">
        <v>20</v>
      </c>
      <c r="K1495" s="7">
        <v>1050</v>
      </c>
      <c r="L1495" s="7">
        <v>21000</v>
      </c>
      <c r="M1495" s="7">
        <v>21000</v>
      </c>
      <c r="N1495" s="6">
        <v>1</v>
      </c>
      <c r="O1495" s="2"/>
      <c r="P1495" s="2"/>
      <c r="Q1495" s="2"/>
      <c r="R1495" s="192"/>
    </row>
    <row r="1496" spans="1:18" ht="26.4" hidden="1">
      <c r="A1496" s="28" t="str">
        <f t="shared" si="23"/>
        <v>13</v>
      </c>
      <c r="B1496" s="3" t="s">
        <v>1900</v>
      </c>
      <c r="C1496" s="3" t="s">
        <v>248</v>
      </c>
      <c r="D1496" s="3">
        <v>3</v>
      </c>
      <c r="E1496" s="3" t="s">
        <v>25</v>
      </c>
      <c r="F1496" s="3" t="s">
        <v>17</v>
      </c>
      <c r="G1496" s="3" t="s">
        <v>338</v>
      </c>
      <c r="H1496" s="3" t="s">
        <v>21</v>
      </c>
      <c r="I1496" s="4">
        <v>18</v>
      </c>
      <c r="J1496" s="4">
        <v>18</v>
      </c>
      <c r="K1496" s="7">
        <v>1050</v>
      </c>
      <c r="L1496" s="7">
        <v>18900</v>
      </c>
      <c r="M1496" s="7">
        <v>18900</v>
      </c>
      <c r="N1496" s="6">
        <v>1</v>
      </c>
      <c r="O1496" s="2"/>
      <c r="P1496" s="2"/>
      <c r="Q1496" s="2"/>
      <c r="R1496" s="192"/>
    </row>
    <row r="1497" spans="1:18" ht="26.4" hidden="1">
      <c r="A1497" s="28" t="str">
        <f t="shared" si="23"/>
        <v>13</v>
      </c>
      <c r="B1497" s="3" t="s">
        <v>1901</v>
      </c>
      <c r="C1497" s="3" t="s">
        <v>248</v>
      </c>
      <c r="D1497" s="3">
        <v>3</v>
      </c>
      <c r="E1497" s="3" t="s">
        <v>25</v>
      </c>
      <c r="F1497" s="3" t="s">
        <v>17</v>
      </c>
      <c r="G1497" s="3" t="s">
        <v>449</v>
      </c>
      <c r="H1497" s="3" t="s">
        <v>21</v>
      </c>
      <c r="I1497" s="4">
        <v>21</v>
      </c>
      <c r="J1497" s="4">
        <v>21</v>
      </c>
      <c r="K1497" s="7">
        <v>1050</v>
      </c>
      <c r="L1497" s="7">
        <v>22050</v>
      </c>
      <c r="M1497" s="7">
        <v>22050</v>
      </c>
      <c r="N1497" s="6">
        <v>1</v>
      </c>
      <c r="O1497" s="2"/>
      <c r="P1497" s="2"/>
      <c r="Q1497" s="2"/>
      <c r="R1497" s="192"/>
    </row>
    <row r="1498" spans="1:18" ht="26.4" hidden="1">
      <c r="A1498" s="28" t="str">
        <f t="shared" si="23"/>
        <v>16</v>
      </c>
      <c r="B1498" s="3" t="s">
        <v>1902</v>
      </c>
      <c r="C1498" s="3" t="s">
        <v>231</v>
      </c>
      <c r="D1498" s="3">
        <v>3</v>
      </c>
      <c r="E1498" s="3" t="s">
        <v>25</v>
      </c>
      <c r="F1498" s="3" t="s">
        <v>17</v>
      </c>
      <c r="G1498" s="3" t="s">
        <v>309</v>
      </c>
      <c r="H1498" s="3" t="s">
        <v>21</v>
      </c>
      <c r="I1498" s="4">
        <v>15</v>
      </c>
      <c r="J1498" s="4">
        <v>15</v>
      </c>
      <c r="K1498" s="7">
        <v>1050</v>
      </c>
      <c r="L1498" s="7">
        <v>15750</v>
      </c>
      <c r="M1498" s="7">
        <v>15750</v>
      </c>
      <c r="N1498" s="6">
        <v>1</v>
      </c>
      <c r="O1498" s="2"/>
      <c r="P1498" s="2"/>
      <c r="Q1498" s="2"/>
      <c r="R1498" s="192"/>
    </row>
    <row r="1499" spans="1:18" ht="26.4" hidden="1">
      <c r="A1499" s="28" t="str">
        <f t="shared" si="23"/>
        <v>16</v>
      </c>
      <c r="B1499" s="3" t="s">
        <v>1903</v>
      </c>
      <c r="C1499" s="3" t="s">
        <v>231</v>
      </c>
      <c r="D1499" s="3">
        <v>3</v>
      </c>
      <c r="E1499" s="3" t="s">
        <v>25</v>
      </c>
      <c r="F1499" s="3" t="s">
        <v>17</v>
      </c>
      <c r="G1499" s="3" t="s">
        <v>311</v>
      </c>
      <c r="H1499" s="3" t="s">
        <v>21</v>
      </c>
      <c r="I1499" s="4">
        <v>34</v>
      </c>
      <c r="J1499" s="4">
        <v>34</v>
      </c>
      <c r="K1499" s="7">
        <v>1050</v>
      </c>
      <c r="L1499" s="7">
        <v>35700</v>
      </c>
      <c r="M1499" s="7">
        <v>35700</v>
      </c>
      <c r="N1499" s="6">
        <v>1</v>
      </c>
      <c r="O1499" s="2"/>
      <c r="P1499" s="2"/>
      <c r="Q1499" s="2"/>
      <c r="R1499" s="192"/>
    </row>
    <row r="1500" spans="1:18" ht="26.4" hidden="1">
      <c r="A1500" s="28" t="str">
        <f t="shared" si="23"/>
        <v>8</v>
      </c>
      <c r="B1500" s="3" t="s">
        <v>1904</v>
      </c>
      <c r="C1500" s="3" t="s">
        <v>261</v>
      </c>
      <c r="D1500" s="3">
        <v>3</v>
      </c>
      <c r="E1500" s="3" t="s">
        <v>25</v>
      </c>
      <c r="F1500" s="3" t="s">
        <v>17</v>
      </c>
      <c r="G1500" s="3" t="s">
        <v>330</v>
      </c>
      <c r="H1500" s="3" t="s">
        <v>21</v>
      </c>
      <c r="I1500" s="4">
        <v>16</v>
      </c>
      <c r="J1500" s="4">
        <v>16</v>
      </c>
      <c r="K1500" s="7">
        <v>1050</v>
      </c>
      <c r="L1500" s="7">
        <v>16800</v>
      </c>
      <c r="M1500" s="7">
        <v>16800</v>
      </c>
      <c r="N1500" s="6">
        <v>1</v>
      </c>
      <c r="O1500" s="2"/>
      <c r="P1500" s="2"/>
      <c r="Q1500" s="2"/>
      <c r="R1500" s="192"/>
    </row>
    <row r="1501" spans="1:18" ht="26.4" hidden="1">
      <c r="A1501" s="28" t="str">
        <f t="shared" si="23"/>
        <v>8</v>
      </c>
      <c r="B1501" s="3" t="s">
        <v>1905</v>
      </c>
      <c r="C1501" s="3" t="s">
        <v>261</v>
      </c>
      <c r="D1501" s="3">
        <v>3</v>
      </c>
      <c r="E1501" s="3" t="s">
        <v>25</v>
      </c>
      <c r="F1501" s="3" t="s">
        <v>17</v>
      </c>
      <c r="G1501" s="3" t="s">
        <v>332</v>
      </c>
      <c r="H1501" s="3" t="s">
        <v>21</v>
      </c>
      <c r="I1501" s="4">
        <v>26</v>
      </c>
      <c r="J1501" s="4">
        <v>26</v>
      </c>
      <c r="K1501" s="7">
        <v>1050</v>
      </c>
      <c r="L1501" s="7">
        <v>27300</v>
      </c>
      <c r="M1501" s="7">
        <v>27300</v>
      </c>
      <c r="N1501" s="6">
        <v>1</v>
      </c>
      <c r="O1501" s="2"/>
      <c r="P1501" s="2"/>
      <c r="Q1501" s="2"/>
      <c r="R1501" s="192"/>
    </row>
    <row r="1502" spans="1:18" ht="39.6" hidden="1">
      <c r="A1502" s="28" t="str">
        <f t="shared" si="23"/>
        <v>6</v>
      </c>
      <c r="B1502" s="3" t="s">
        <v>1906</v>
      </c>
      <c r="C1502" s="3" t="s">
        <v>301</v>
      </c>
      <c r="D1502" s="3">
        <v>3</v>
      </c>
      <c r="E1502" s="3" t="s">
        <v>25</v>
      </c>
      <c r="F1502" s="3" t="s">
        <v>17</v>
      </c>
      <c r="G1502" s="3" t="s">
        <v>345</v>
      </c>
      <c r="H1502" s="3" t="s">
        <v>21</v>
      </c>
      <c r="I1502" s="4">
        <v>28</v>
      </c>
      <c r="J1502" s="4">
        <v>28</v>
      </c>
      <c r="K1502" s="7">
        <v>1050</v>
      </c>
      <c r="L1502" s="7">
        <v>29400</v>
      </c>
      <c r="M1502" s="7">
        <v>29400</v>
      </c>
      <c r="N1502" s="6">
        <v>1</v>
      </c>
      <c r="O1502" s="2"/>
      <c r="P1502" s="2"/>
      <c r="Q1502" s="2"/>
      <c r="R1502" s="192"/>
    </row>
    <row r="1503" spans="1:18" ht="39.6" hidden="1">
      <c r="A1503" s="28" t="str">
        <f t="shared" si="23"/>
        <v>6</v>
      </c>
      <c r="B1503" s="3" t="s">
        <v>1907</v>
      </c>
      <c r="C1503" s="3" t="s">
        <v>301</v>
      </c>
      <c r="D1503" s="3">
        <v>3</v>
      </c>
      <c r="E1503" s="3" t="s">
        <v>25</v>
      </c>
      <c r="F1503" s="3" t="s">
        <v>17</v>
      </c>
      <c r="G1503" s="3" t="s">
        <v>347</v>
      </c>
      <c r="H1503" s="3" t="s">
        <v>21</v>
      </c>
      <c r="I1503" s="4">
        <v>16</v>
      </c>
      <c r="J1503" s="4">
        <v>16</v>
      </c>
      <c r="K1503" s="7">
        <v>1050</v>
      </c>
      <c r="L1503" s="7">
        <v>16800</v>
      </c>
      <c r="M1503" s="7">
        <v>16800</v>
      </c>
      <c r="N1503" s="6">
        <v>1</v>
      </c>
      <c r="O1503" s="2"/>
      <c r="P1503" s="2"/>
      <c r="Q1503" s="2"/>
      <c r="R1503" s="192"/>
    </row>
    <row r="1504" spans="1:18" ht="26.4" hidden="1">
      <c r="A1504" s="28" t="str">
        <f t="shared" si="23"/>
        <v>1</v>
      </c>
      <c r="B1504" s="3" t="s">
        <v>1908</v>
      </c>
      <c r="C1504" s="3" t="s">
        <v>272</v>
      </c>
      <c r="D1504" s="3">
        <v>3</v>
      </c>
      <c r="E1504" s="3" t="s">
        <v>25</v>
      </c>
      <c r="F1504" s="3" t="s">
        <v>17</v>
      </c>
      <c r="G1504" s="3" t="s">
        <v>340</v>
      </c>
      <c r="H1504" s="3" t="s">
        <v>21</v>
      </c>
      <c r="I1504" s="4">
        <v>17</v>
      </c>
      <c r="J1504" s="4">
        <v>17</v>
      </c>
      <c r="K1504" s="7">
        <v>1050</v>
      </c>
      <c r="L1504" s="7">
        <v>17850</v>
      </c>
      <c r="M1504" s="7">
        <v>17850</v>
      </c>
      <c r="N1504" s="6">
        <v>1</v>
      </c>
      <c r="O1504" s="2"/>
      <c r="P1504" s="2"/>
      <c r="Q1504" s="2"/>
      <c r="R1504" s="192"/>
    </row>
    <row r="1505" spans="1:18" ht="26.4" hidden="1">
      <c r="A1505" s="28" t="str">
        <f t="shared" si="23"/>
        <v>4</v>
      </c>
      <c r="B1505" s="3" t="s">
        <v>1909</v>
      </c>
      <c r="C1505" s="3" t="s">
        <v>237</v>
      </c>
      <c r="D1505" s="3">
        <v>3</v>
      </c>
      <c r="E1505" s="3" t="s">
        <v>25</v>
      </c>
      <c r="F1505" s="3" t="s">
        <v>17</v>
      </c>
      <c r="G1505" s="3" t="s">
        <v>334</v>
      </c>
      <c r="H1505" s="3" t="s">
        <v>21</v>
      </c>
      <c r="I1505" s="4">
        <v>20</v>
      </c>
      <c r="J1505" s="4">
        <v>20</v>
      </c>
      <c r="K1505" s="7">
        <v>1050</v>
      </c>
      <c r="L1505" s="7">
        <v>21000</v>
      </c>
      <c r="M1505" s="7">
        <v>21000</v>
      </c>
      <c r="N1505" s="6">
        <v>1</v>
      </c>
      <c r="O1505" s="2"/>
      <c r="P1505" s="2"/>
      <c r="Q1505" s="2"/>
      <c r="R1505" s="192"/>
    </row>
    <row r="1506" spans="1:18" ht="26.4" hidden="1">
      <c r="A1506" s="28" t="str">
        <f t="shared" si="23"/>
        <v>4</v>
      </c>
      <c r="B1506" s="3" t="s">
        <v>1910</v>
      </c>
      <c r="C1506" s="3" t="s">
        <v>237</v>
      </c>
      <c r="D1506" s="3">
        <v>3</v>
      </c>
      <c r="E1506" s="3" t="s">
        <v>25</v>
      </c>
      <c r="F1506" s="3" t="s">
        <v>17</v>
      </c>
      <c r="G1506" s="3" t="s">
        <v>336</v>
      </c>
      <c r="H1506" s="3" t="s">
        <v>21</v>
      </c>
      <c r="I1506" s="4">
        <v>12</v>
      </c>
      <c r="J1506" s="4">
        <v>12</v>
      </c>
      <c r="K1506" s="7">
        <v>1050</v>
      </c>
      <c r="L1506" s="7">
        <v>12600</v>
      </c>
      <c r="M1506" s="7">
        <v>12600</v>
      </c>
      <c r="N1506" s="6">
        <v>1</v>
      </c>
      <c r="O1506" s="2"/>
      <c r="P1506" s="2"/>
      <c r="Q1506" s="2"/>
      <c r="R1506" s="192"/>
    </row>
    <row r="1507" spans="1:18" ht="26.4" hidden="1">
      <c r="A1507" s="28" t="str">
        <f t="shared" si="23"/>
        <v>21</v>
      </c>
      <c r="B1507" s="3" t="s">
        <v>1911</v>
      </c>
      <c r="C1507" s="3" t="s">
        <v>290</v>
      </c>
      <c r="D1507" s="3">
        <v>3</v>
      </c>
      <c r="E1507" s="3" t="s">
        <v>25</v>
      </c>
      <c r="F1507" s="3" t="s">
        <v>17</v>
      </c>
      <c r="G1507" s="3" t="s">
        <v>342</v>
      </c>
      <c r="H1507" s="3" t="s">
        <v>21</v>
      </c>
      <c r="I1507" s="4">
        <v>20</v>
      </c>
      <c r="J1507" s="4">
        <v>20</v>
      </c>
      <c r="K1507" s="7">
        <v>1000</v>
      </c>
      <c r="L1507" s="7">
        <v>20000</v>
      </c>
      <c r="M1507" s="7">
        <v>20000</v>
      </c>
      <c r="N1507" s="6">
        <v>1</v>
      </c>
      <c r="O1507" s="2"/>
      <c r="P1507" s="2"/>
      <c r="Q1507" s="2"/>
      <c r="R1507" s="192"/>
    </row>
    <row r="1508" spans="1:18" ht="26.4" hidden="1">
      <c r="A1508" s="28" t="str">
        <f t="shared" si="23"/>
        <v>21</v>
      </c>
      <c r="B1508" s="3" t="s">
        <v>1912</v>
      </c>
      <c r="C1508" s="3" t="s">
        <v>290</v>
      </c>
      <c r="D1508" s="3">
        <v>3</v>
      </c>
      <c r="E1508" s="3" t="s">
        <v>25</v>
      </c>
      <c r="F1508" s="3" t="s">
        <v>17</v>
      </c>
      <c r="G1508" s="3">
        <v>22312</v>
      </c>
      <c r="H1508" s="3" t="s">
        <v>21</v>
      </c>
      <c r="I1508" s="4">
        <v>26</v>
      </c>
      <c r="J1508" s="4">
        <v>26</v>
      </c>
      <c r="K1508" s="7">
        <v>1050</v>
      </c>
      <c r="L1508" s="7">
        <v>27300</v>
      </c>
      <c r="M1508" s="7">
        <v>27300</v>
      </c>
      <c r="N1508" s="6">
        <v>1</v>
      </c>
      <c r="O1508" s="2"/>
      <c r="P1508" s="2"/>
      <c r="Q1508" s="2"/>
      <c r="R1508" s="192"/>
    </row>
    <row r="1509" spans="1:18" ht="26.4" hidden="1">
      <c r="A1509" s="28" t="str">
        <f t="shared" si="23"/>
        <v>11</v>
      </c>
      <c r="B1509" s="3" t="s">
        <v>1913</v>
      </c>
      <c r="C1509" s="3" t="s">
        <v>228</v>
      </c>
      <c r="D1509" s="3">
        <v>3</v>
      </c>
      <c r="E1509" s="3" t="s">
        <v>25</v>
      </c>
      <c r="F1509" s="3" t="s">
        <v>17</v>
      </c>
      <c r="G1509" s="3" t="s">
        <v>351</v>
      </c>
      <c r="H1509" s="3" t="s">
        <v>21</v>
      </c>
      <c r="I1509" s="4">
        <v>14</v>
      </c>
      <c r="J1509" s="4">
        <v>14</v>
      </c>
      <c r="K1509" s="7">
        <v>1050</v>
      </c>
      <c r="L1509" s="7">
        <v>14700</v>
      </c>
      <c r="M1509" s="7">
        <v>14700</v>
      </c>
      <c r="N1509" s="6">
        <v>1</v>
      </c>
      <c r="O1509" s="2"/>
      <c r="P1509" s="2"/>
      <c r="Q1509" s="2"/>
      <c r="R1509" s="192"/>
    </row>
    <row r="1510" spans="1:18" ht="26.4" hidden="1">
      <c r="A1510" s="28" t="str">
        <f t="shared" si="23"/>
        <v>11</v>
      </c>
      <c r="B1510" s="3" t="s">
        <v>1914</v>
      </c>
      <c r="C1510" s="3" t="s">
        <v>228</v>
      </c>
      <c r="D1510" s="3">
        <v>3</v>
      </c>
      <c r="E1510" s="3" t="s">
        <v>25</v>
      </c>
      <c r="F1510" s="3" t="s">
        <v>17</v>
      </c>
      <c r="G1510" s="3" t="s">
        <v>353</v>
      </c>
      <c r="H1510" s="3" t="s">
        <v>21</v>
      </c>
      <c r="I1510" s="4">
        <v>30</v>
      </c>
      <c r="J1510" s="4">
        <v>30</v>
      </c>
      <c r="K1510" s="7">
        <v>1050</v>
      </c>
      <c r="L1510" s="7">
        <v>31500</v>
      </c>
      <c r="M1510" s="7">
        <v>31500</v>
      </c>
      <c r="N1510" s="6">
        <v>1</v>
      </c>
      <c r="O1510" s="2"/>
      <c r="P1510" s="2"/>
      <c r="Q1510" s="2"/>
      <c r="R1510" s="192"/>
    </row>
    <row r="1511" spans="1:18" ht="26.4" hidden="1">
      <c r="A1511" s="28" t="str">
        <f t="shared" si="23"/>
        <v>18</v>
      </c>
      <c r="B1511" s="3" t="s">
        <v>1915</v>
      </c>
      <c r="C1511" s="3" t="s">
        <v>234</v>
      </c>
      <c r="D1511" s="3">
        <v>3</v>
      </c>
      <c r="E1511" s="3" t="s">
        <v>25</v>
      </c>
      <c r="F1511" s="3" t="s">
        <v>17</v>
      </c>
      <c r="G1511" s="3" t="s">
        <v>901</v>
      </c>
      <c r="H1511" s="3" t="s">
        <v>21</v>
      </c>
      <c r="I1511" s="4">
        <v>1</v>
      </c>
      <c r="J1511" s="4">
        <v>1</v>
      </c>
      <c r="K1511" s="7">
        <v>1044</v>
      </c>
      <c r="L1511" s="7">
        <v>1044</v>
      </c>
      <c r="M1511" s="7">
        <v>1044</v>
      </c>
      <c r="N1511" s="6">
        <v>1</v>
      </c>
      <c r="O1511" s="2"/>
      <c r="P1511" s="2"/>
      <c r="Q1511" s="2"/>
      <c r="R1511" s="192"/>
    </row>
    <row r="1512" spans="1:18" ht="26.4" hidden="1">
      <c r="A1512" s="28" t="str">
        <f t="shared" si="23"/>
        <v>18</v>
      </c>
      <c r="B1512" s="3" t="s">
        <v>1916</v>
      </c>
      <c r="C1512" s="3" t="s">
        <v>234</v>
      </c>
      <c r="D1512" s="3">
        <v>3</v>
      </c>
      <c r="E1512" s="3" t="s">
        <v>25</v>
      </c>
      <c r="F1512" s="3" t="s">
        <v>17</v>
      </c>
      <c r="G1512" s="3" t="s">
        <v>315</v>
      </c>
      <c r="H1512" s="3" t="s">
        <v>21</v>
      </c>
      <c r="I1512" s="4">
        <v>25</v>
      </c>
      <c r="J1512" s="4">
        <v>17</v>
      </c>
      <c r="K1512" s="7">
        <v>1044</v>
      </c>
      <c r="L1512" s="7">
        <v>26100</v>
      </c>
      <c r="M1512" s="7">
        <v>17748</v>
      </c>
      <c r="N1512" s="6">
        <v>0.68</v>
      </c>
      <c r="O1512" s="2"/>
      <c r="P1512" s="2"/>
      <c r="Q1512" s="2"/>
      <c r="R1512" s="192"/>
    </row>
    <row r="1513" spans="1:18" ht="39.6" hidden="1">
      <c r="A1513" s="28" t="str">
        <f t="shared" si="23"/>
        <v>23</v>
      </c>
      <c r="B1513" s="3" t="s">
        <v>1917</v>
      </c>
      <c r="C1513" s="3" t="s">
        <v>251</v>
      </c>
      <c r="D1513" s="3">
        <v>3</v>
      </c>
      <c r="E1513" s="3" t="s">
        <v>25</v>
      </c>
      <c r="F1513" s="3" t="s">
        <v>17</v>
      </c>
      <c r="G1513" s="3" t="s">
        <v>321</v>
      </c>
      <c r="H1513" s="3" t="s">
        <v>21</v>
      </c>
      <c r="I1513" s="4">
        <v>17</v>
      </c>
      <c r="J1513" s="4">
        <v>17</v>
      </c>
      <c r="K1513" s="7">
        <v>1050</v>
      </c>
      <c r="L1513" s="7">
        <v>17850</v>
      </c>
      <c r="M1513" s="7">
        <v>17850</v>
      </c>
      <c r="N1513" s="6">
        <v>1</v>
      </c>
      <c r="O1513" s="2"/>
      <c r="P1513" s="2"/>
      <c r="Q1513" s="2"/>
      <c r="R1513" s="192"/>
    </row>
    <row r="1514" spans="1:18" ht="26.4" hidden="1">
      <c r="A1514" s="28" t="str">
        <f t="shared" si="23"/>
        <v>22</v>
      </c>
      <c r="B1514" s="3" t="s">
        <v>1918</v>
      </c>
      <c r="C1514" s="3" t="s">
        <v>259</v>
      </c>
      <c r="D1514" s="3">
        <v>3</v>
      </c>
      <c r="E1514" s="3" t="s">
        <v>25</v>
      </c>
      <c r="F1514" s="3" t="s">
        <v>17</v>
      </c>
      <c r="G1514" s="3">
        <v>11</v>
      </c>
      <c r="H1514" s="3" t="s">
        <v>21</v>
      </c>
      <c r="I1514" s="4">
        <v>21</v>
      </c>
      <c r="J1514" s="4">
        <v>21</v>
      </c>
      <c r="K1514" s="7">
        <v>1050</v>
      </c>
      <c r="L1514" s="7">
        <v>22050</v>
      </c>
      <c r="M1514" s="7">
        <v>22050</v>
      </c>
      <c r="N1514" s="6">
        <v>1</v>
      </c>
      <c r="O1514" s="2"/>
      <c r="P1514" s="2"/>
      <c r="Q1514" s="2"/>
      <c r="R1514" s="192"/>
    </row>
    <row r="1515" spans="1:18" ht="26.4" hidden="1">
      <c r="A1515" s="28" t="str">
        <f t="shared" si="23"/>
        <v>22</v>
      </c>
      <c r="B1515" s="3" t="s">
        <v>1919</v>
      </c>
      <c r="C1515" s="3" t="s">
        <v>259</v>
      </c>
      <c r="D1515" s="3">
        <v>3</v>
      </c>
      <c r="E1515" s="3" t="s">
        <v>25</v>
      </c>
      <c r="F1515" s="3" t="s">
        <v>17</v>
      </c>
      <c r="G1515" s="3">
        <v>12</v>
      </c>
      <c r="H1515" s="3" t="s">
        <v>21</v>
      </c>
      <c r="I1515" s="4">
        <v>27</v>
      </c>
      <c r="J1515" s="4">
        <v>27</v>
      </c>
      <c r="K1515" s="7">
        <v>1050</v>
      </c>
      <c r="L1515" s="7">
        <v>28350</v>
      </c>
      <c r="M1515" s="7">
        <v>28350</v>
      </c>
      <c r="N1515" s="6">
        <v>1</v>
      </c>
      <c r="O1515" s="2"/>
      <c r="P1515" s="2"/>
      <c r="Q1515" s="2"/>
      <c r="R1515" s="192"/>
    </row>
    <row r="1516" spans="1:18" ht="26.4" hidden="1">
      <c r="A1516" s="28" t="str">
        <f t="shared" si="23"/>
        <v>22</v>
      </c>
      <c r="B1516" s="3" t="s">
        <v>1920</v>
      </c>
      <c r="C1516" s="3" t="s">
        <v>259</v>
      </c>
      <c r="D1516" s="3">
        <v>3</v>
      </c>
      <c r="E1516" s="3" t="s">
        <v>25</v>
      </c>
      <c r="F1516" s="3" t="s">
        <v>17</v>
      </c>
      <c r="G1516" s="3">
        <v>13</v>
      </c>
      <c r="H1516" s="3" t="s">
        <v>21</v>
      </c>
      <c r="I1516" s="4">
        <v>27</v>
      </c>
      <c r="J1516" s="4">
        <v>27</v>
      </c>
      <c r="K1516" s="7">
        <v>1050</v>
      </c>
      <c r="L1516" s="7">
        <v>28350</v>
      </c>
      <c r="M1516" s="7">
        <v>28350</v>
      </c>
      <c r="N1516" s="6">
        <v>1</v>
      </c>
      <c r="O1516" s="2"/>
      <c r="P1516" s="2"/>
      <c r="Q1516" s="2"/>
      <c r="R1516" s="192"/>
    </row>
    <row r="1517" spans="1:18" ht="26.4" hidden="1">
      <c r="A1517" s="28" t="str">
        <f t="shared" si="23"/>
        <v>7</v>
      </c>
      <c r="B1517" s="3" t="s">
        <v>1921</v>
      </c>
      <c r="C1517" s="3" t="s">
        <v>293</v>
      </c>
      <c r="D1517" s="3">
        <v>3</v>
      </c>
      <c r="E1517" s="3" t="s">
        <v>25</v>
      </c>
      <c r="F1517" s="3" t="s">
        <v>17</v>
      </c>
      <c r="G1517" s="3" t="s">
        <v>364</v>
      </c>
      <c r="H1517" s="3" t="s">
        <v>21</v>
      </c>
      <c r="I1517" s="4">
        <v>11</v>
      </c>
      <c r="J1517" s="4">
        <v>11</v>
      </c>
      <c r="K1517" s="7">
        <v>1048</v>
      </c>
      <c r="L1517" s="7">
        <v>11528</v>
      </c>
      <c r="M1517" s="7">
        <v>11528</v>
      </c>
      <c r="N1517" s="6">
        <v>1</v>
      </c>
      <c r="O1517" s="2"/>
      <c r="P1517" s="2"/>
      <c r="Q1517" s="2"/>
      <c r="R1517" s="192"/>
    </row>
    <row r="1518" spans="1:18" ht="26.4" hidden="1">
      <c r="A1518" s="28" t="str">
        <f t="shared" si="23"/>
        <v>2</v>
      </c>
      <c r="B1518" s="3" t="s">
        <v>1922</v>
      </c>
      <c r="C1518" s="3" t="s">
        <v>285</v>
      </c>
      <c r="D1518" s="3">
        <v>3</v>
      </c>
      <c r="E1518" s="3" t="s">
        <v>25</v>
      </c>
      <c r="F1518" s="3" t="s">
        <v>17</v>
      </c>
      <c r="G1518" s="3" t="s">
        <v>366</v>
      </c>
      <c r="H1518" s="3" t="s">
        <v>21</v>
      </c>
      <c r="I1518" s="4">
        <v>13</v>
      </c>
      <c r="J1518" s="4">
        <v>13</v>
      </c>
      <c r="K1518" s="7">
        <v>1050</v>
      </c>
      <c r="L1518" s="7">
        <v>13650</v>
      </c>
      <c r="M1518" s="7">
        <v>13650</v>
      </c>
      <c r="N1518" s="6">
        <v>1</v>
      </c>
      <c r="O1518" s="2"/>
      <c r="P1518" s="2"/>
      <c r="Q1518" s="2"/>
      <c r="R1518" s="192"/>
    </row>
    <row r="1519" spans="1:18" ht="26.4" hidden="1">
      <c r="A1519" s="28" t="str">
        <f t="shared" si="23"/>
        <v>2</v>
      </c>
      <c r="B1519" s="3" t="s">
        <v>1923</v>
      </c>
      <c r="C1519" s="3" t="s">
        <v>285</v>
      </c>
      <c r="D1519" s="3">
        <v>3</v>
      </c>
      <c r="E1519" s="3" t="s">
        <v>25</v>
      </c>
      <c r="F1519" s="3" t="s">
        <v>17</v>
      </c>
      <c r="G1519" s="3" t="s">
        <v>368</v>
      </c>
      <c r="H1519" s="3" t="s">
        <v>21</v>
      </c>
      <c r="I1519" s="4">
        <v>24</v>
      </c>
      <c r="J1519" s="4">
        <v>24</v>
      </c>
      <c r="K1519" s="7">
        <v>1050</v>
      </c>
      <c r="L1519" s="7">
        <v>25200</v>
      </c>
      <c r="M1519" s="7">
        <v>25200</v>
      </c>
      <c r="N1519" s="6">
        <v>1</v>
      </c>
      <c r="O1519" s="2"/>
      <c r="P1519" s="2"/>
      <c r="Q1519" s="2"/>
      <c r="R1519" s="192"/>
    </row>
    <row r="1520" spans="1:18" ht="26.4" hidden="1">
      <c r="A1520" s="28" t="str">
        <f t="shared" si="23"/>
        <v>12</v>
      </c>
      <c r="B1520" s="3" t="s">
        <v>1924</v>
      </c>
      <c r="C1520" s="3" t="s">
        <v>279</v>
      </c>
      <c r="D1520" s="3">
        <v>3</v>
      </c>
      <c r="E1520" s="3" t="s">
        <v>25</v>
      </c>
      <c r="F1520" s="3" t="s">
        <v>17</v>
      </c>
      <c r="G1520" s="3" t="s">
        <v>358</v>
      </c>
      <c r="H1520" s="3" t="s">
        <v>21</v>
      </c>
      <c r="I1520" s="4">
        <v>17</v>
      </c>
      <c r="J1520" s="4">
        <v>17</v>
      </c>
      <c r="K1520" s="7">
        <v>1050</v>
      </c>
      <c r="L1520" s="7">
        <v>17850</v>
      </c>
      <c r="M1520" s="7">
        <v>17850</v>
      </c>
      <c r="N1520" s="6">
        <v>1</v>
      </c>
      <c r="O1520" s="2"/>
      <c r="P1520" s="2"/>
      <c r="Q1520" s="2"/>
      <c r="R1520" s="192"/>
    </row>
    <row r="1521" spans="1:18" ht="26.4" hidden="1">
      <c r="A1521" s="28" t="str">
        <f t="shared" si="23"/>
        <v>19</v>
      </c>
      <c r="B1521" s="3" t="s">
        <v>1925</v>
      </c>
      <c r="C1521" s="3" t="s">
        <v>282</v>
      </c>
      <c r="D1521" s="3">
        <v>3</v>
      </c>
      <c r="E1521" s="3" t="s">
        <v>25</v>
      </c>
      <c r="F1521" s="3" t="s">
        <v>17</v>
      </c>
      <c r="G1521" s="3" t="s">
        <v>372</v>
      </c>
      <c r="H1521" s="3" t="s">
        <v>21</v>
      </c>
      <c r="I1521" s="4">
        <v>18</v>
      </c>
      <c r="J1521" s="4">
        <v>18</v>
      </c>
      <c r="K1521" s="7">
        <v>1050</v>
      </c>
      <c r="L1521" s="7">
        <v>18900</v>
      </c>
      <c r="M1521" s="7">
        <v>18900</v>
      </c>
      <c r="N1521" s="6">
        <v>1</v>
      </c>
      <c r="O1521" s="2"/>
      <c r="P1521" s="2"/>
      <c r="Q1521" s="2"/>
      <c r="R1521" s="192"/>
    </row>
    <row r="1522" spans="1:18" ht="26.4" hidden="1">
      <c r="A1522" s="28" t="str">
        <f t="shared" si="23"/>
        <v>19</v>
      </c>
      <c r="B1522" s="3" t="s">
        <v>1926</v>
      </c>
      <c r="C1522" s="3" t="s">
        <v>282</v>
      </c>
      <c r="D1522" s="3">
        <v>3</v>
      </c>
      <c r="E1522" s="3" t="s">
        <v>25</v>
      </c>
      <c r="F1522" s="3" t="s">
        <v>17</v>
      </c>
      <c r="G1522" s="3" t="s">
        <v>374</v>
      </c>
      <c r="H1522" s="3" t="s">
        <v>21</v>
      </c>
      <c r="I1522" s="4">
        <v>27</v>
      </c>
      <c r="J1522" s="4">
        <v>27</v>
      </c>
      <c r="K1522" s="7">
        <v>1050</v>
      </c>
      <c r="L1522" s="7">
        <v>28350</v>
      </c>
      <c r="M1522" s="7">
        <v>28350</v>
      </c>
      <c r="N1522" s="6">
        <v>1</v>
      </c>
      <c r="O1522" s="2"/>
      <c r="P1522" s="2"/>
      <c r="Q1522" s="2"/>
      <c r="R1522" s="192"/>
    </row>
    <row r="1523" spans="1:18" ht="26.4" hidden="1">
      <c r="A1523" s="28" t="str">
        <f t="shared" si="23"/>
        <v>5</v>
      </c>
      <c r="B1523" s="3" t="s">
        <v>1927</v>
      </c>
      <c r="C1523" s="3" t="s">
        <v>264</v>
      </c>
      <c r="D1523" s="3">
        <v>3</v>
      </c>
      <c r="E1523" s="3" t="s">
        <v>25</v>
      </c>
      <c r="F1523" s="3" t="s">
        <v>17</v>
      </c>
      <c r="G1523" s="3" t="s">
        <v>360</v>
      </c>
      <c r="H1523" s="3" t="s">
        <v>21</v>
      </c>
      <c r="I1523" s="4">
        <v>27</v>
      </c>
      <c r="J1523" s="4">
        <v>27</v>
      </c>
      <c r="K1523" s="7">
        <v>1050</v>
      </c>
      <c r="L1523" s="7">
        <v>28350</v>
      </c>
      <c r="M1523" s="7">
        <v>28350</v>
      </c>
      <c r="N1523" s="6">
        <v>1</v>
      </c>
      <c r="O1523" s="2"/>
      <c r="P1523" s="2"/>
      <c r="Q1523" s="2"/>
      <c r="R1523" s="192"/>
    </row>
    <row r="1524" spans="1:18" ht="26.4" hidden="1">
      <c r="A1524" s="28" t="str">
        <f t="shared" si="23"/>
        <v>5</v>
      </c>
      <c r="B1524" s="3" t="s">
        <v>1928</v>
      </c>
      <c r="C1524" s="3" t="s">
        <v>264</v>
      </c>
      <c r="D1524" s="3">
        <v>3</v>
      </c>
      <c r="E1524" s="3" t="s">
        <v>25</v>
      </c>
      <c r="F1524" s="3" t="s">
        <v>17</v>
      </c>
      <c r="G1524" s="3" t="s">
        <v>362</v>
      </c>
      <c r="H1524" s="3" t="s">
        <v>21</v>
      </c>
      <c r="I1524" s="4">
        <v>14</v>
      </c>
      <c r="J1524" s="4">
        <v>14</v>
      </c>
      <c r="K1524" s="7">
        <v>1050</v>
      </c>
      <c r="L1524" s="7">
        <v>14700</v>
      </c>
      <c r="M1524" s="7">
        <v>14700</v>
      </c>
      <c r="N1524" s="6">
        <v>1</v>
      </c>
      <c r="O1524" s="2"/>
      <c r="P1524" s="2"/>
      <c r="Q1524" s="2"/>
      <c r="R1524" s="192"/>
    </row>
    <row r="1525" spans="1:18" ht="39.6" hidden="1">
      <c r="A1525" s="28" t="str">
        <f t="shared" si="23"/>
        <v>15</v>
      </c>
      <c r="B1525" s="3" t="s">
        <v>1929</v>
      </c>
      <c r="C1525" s="3" t="s">
        <v>256</v>
      </c>
      <c r="D1525" s="3">
        <v>3</v>
      </c>
      <c r="E1525" s="3" t="s">
        <v>25</v>
      </c>
      <c r="F1525" s="3" t="s">
        <v>17</v>
      </c>
      <c r="G1525" s="3" t="s">
        <v>317</v>
      </c>
      <c r="H1525" s="3" t="s">
        <v>21</v>
      </c>
      <c r="I1525" s="4">
        <v>34</v>
      </c>
      <c r="J1525" s="4">
        <v>34</v>
      </c>
      <c r="K1525" s="7">
        <v>1050</v>
      </c>
      <c r="L1525" s="7">
        <v>35700</v>
      </c>
      <c r="M1525" s="7">
        <v>35700</v>
      </c>
      <c r="N1525" s="6">
        <v>1</v>
      </c>
      <c r="O1525" s="2"/>
      <c r="P1525" s="2"/>
      <c r="Q1525" s="2"/>
      <c r="R1525" s="192"/>
    </row>
    <row r="1526" spans="1:18" ht="39.6" hidden="1">
      <c r="A1526" s="28" t="str">
        <f t="shared" si="23"/>
        <v>15</v>
      </c>
      <c r="B1526" s="3" t="s">
        <v>1930</v>
      </c>
      <c r="C1526" s="3" t="s">
        <v>256</v>
      </c>
      <c r="D1526" s="3">
        <v>3</v>
      </c>
      <c r="E1526" s="3" t="s">
        <v>25</v>
      </c>
      <c r="F1526" s="3" t="s">
        <v>17</v>
      </c>
      <c r="G1526" s="3" t="s">
        <v>319</v>
      </c>
      <c r="H1526" s="3" t="s">
        <v>21</v>
      </c>
      <c r="I1526" s="4">
        <v>10</v>
      </c>
      <c r="J1526" s="4">
        <v>10</v>
      </c>
      <c r="K1526" s="7">
        <v>1050</v>
      </c>
      <c r="L1526" s="7">
        <v>10500</v>
      </c>
      <c r="M1526" s="7">
        <v>10500</v>
      </c>
      <c r="N1526" s="6">
        <v>1</v>
      </c>
      <c r="O1526" s="2"/>
      <c r="P1526" s="2"/>
      <c r="Q1526" s="2"/>
      <c r="R1526" s="192"/>
    </row>
    <row r="1527" spans="1:18" ht="39.6" hidden="1">
      <c r="A1527" s="28" t="str">
        <f t="shared" si="23"/>
        <v>14</v>
      </c>
      <c r="B1527" s="3" t="s">
        <v>1931</v>
      </c>
      <c r="C1527" s="3" t="s">
        <v>267</v>
      </c>
      <c r="D1527" s="3">
        <v>3</v>
      </c>
      <c r="E1527" s="3" t="s">
        <v>25</v>
      </c>
      <c r="F1527" s="3" t="s">
        <v>17</v>
      </c>
      <c r="G1527" s="3" t="s">
        <v>349</v>
      </c>
      <c r="H1527" s="3" t="s">
        <v>21</v>
      </c>
      <c r="I1527" s="4">
        <v>17</v>
      </c>
      <c r="J1527" s="4">
        <v>17</v>
      </c>
      <c r="K1527" s="7">
        <v>1050</v>
      </c>
      <c r="L1527" s="7">
        <v>17850</v>
      </c>
      <c r="M1527" s="7">
        <v>17850</v>
      </c>
      <c r="N1527" s="6">
        <v>1</v>
      </c>
      <c r="O1527" s="2"/>
      <c r="P1527" s="2"/>
      <c r="Q1527" s="2"/>
      <c r="R1527" s="192"/>
    </row>
    <row r="1528" spans="1:18" ht="26.4" hidden="1">
      <c r="A1528" s="28" t="str">
        <f t="shared" si="23"/>
        <v>3</v>
      </c>
      <c r="B1528" s="3" t="s">
        <v>1932</v>
      </c>
      <c r="C1528" s="3" t="s">
        <v>245</v>
      </c>
      <c r="D1528" s="3">
        <v>3</v>
      </c>
      <c r="E1528" s="3" t="s">
        <v>25</v>
      </c>
      <c r="F1528" s="3" t="s">
        <v>17</v>
      </c>
      <c r="G1528" s="3" t="s">
        <v>376</v>
      </c>
      <c r="H1528" s="3" t="s">
        <v>21</v>
      </c>
      <c r="I1528" s="4">
        <v>15</v>
      </c>
      <c r="J1528" s="4">
        <v>15</v>
      </c>
      <c r="K1528" s="7">
        <v>1050</v>
      </c>
      <c r="L1528" s="7">
        <v>15750</v>
      </c>
      <c r="M1528" s="7">
        <v>15750</v>
      </c>
      <c r="N1528" s="6">
        <v>1</v>
      </c>
      <c r="O1528" s="2"/>
      <c r="P1528" s="2"/>
      <c r="Q1528" s="2"/>
      <c r="R1528" s="192"/>
    </row>
    <row r="1529" spans="1:18" ht="26.4" hidden="1">
      <c r="A1529" s="28" t="str">
        <f t="shared" si="23"/>
        <v>3</v>
      </c>
      <c r="B1529" s="3" t="s">
        <v>1933</v>
      </c>
      <c r="C1529" s="3" t="s">
        <v>245</v>
      </c>
      <c r="D1529" s="3">
        <v>3</v>
      </c>
      <c r="E1529" s="3" t="s">
        <v>25</v>
      </c>
      <c r="F1529" s="3" t="s">
        <v>17</v>
      </c>
      <c r="G1529" s="3" t="s">
        <v>378</v>
      </c>
      <c r="H1529" s="3" t="s">
        <v>21</v>
      </c>
      <c r="I1529" s="4">
        <v>27</v>
      </c>
      <c r="J1529" s="4">
        <v>27</v>
      </c>
      <c r="K1529" s="7">
        <v>1050</v>
      </c>
      <c r="L1529" s="7">
        <v>28350</v>
      </c>
      <c r="M1529" s="7">
        <v>28350</v>
      </c>
      <c r="N1529" s="6">
        <v>1</v>
      </c>
      <c r="O1529" s="2"/>
      <c r="P1529" s="2"/>
      <c r="Q1529" s="2"/>
      <c r="R1529" s="192"/>
    </row>
    <row r="1530" spans="1:18" ht="26.4">
      <c r="A1530" s="28" t="str">
        <f t="shared" si="23"/>
        <v>3</v>
      </c>
      <c r="B1530" s="3" t="s">
        <v>1934</v>
      </c>
      <c r="C1530" s="3" t="s">
        <v>245</v>
      </c>
      <c r="D1530" s="3">
        <v>4</v>
      </c>
      <c r="E1530" s="3" t="s">
        <v>16</v>
      </c>
      <c r="F1530" s="3" t="s">
        <v>17</v>
      </c>
      <c r="G1530" s="3" t="s">
        <v>246</v>
      </c>
      <c r="H1530" s="3" t="s">
        <v>19</v>
      </c>
      <c r="I1530" s="4">
        <v>16</v>
      </c>
      <c r="J1530" s="4">
        <v>16</v>
      </c>
      <c r="K1530" s="4">
        <v>565</v>
      </c>
      <c r="L1530" s="7">
        <v>9040</v>
      </c>
      <c r="M1530" s="7">
        <v>9040</v>
      </c>
      <c r="N1530" s="6">
        <v>1</v>
      </c>
      <c r="O1530" s="2"/>
      <c r="P1530" s="2"/>
      <c r="Q1530" s="2"/>
      <c r="R1530" s="192"/>
    </row>
    <row r="1531" spans="1:18" ht="26.4">
      <c r="A1531" s="28" t="str">
        <f t="shared" si="23"/>
        <v>20</v>
      </c>
      <c r="B1531" s="3" t="s">
        <v>1935</v>
      </c>
      <c r="C1531" s="3" t="s">
        <v>323</v>
      </c>
      <c r="D1531" s="3">
        <v>4</v>
      </c>
      <c r="E1531" s="3" t="s">
        <v>16</v>
      </c>
      <c r="F1531" s="3" t="s">
        <v>17</v>
      </c>
      <c r="G1531" s="3" t="s">
        <v>572</v>
      </c>
      <c r="H1531" s="3" t="s">
        <v>19</v>
      </c>
      <c r="I1531" s="4">
        <v>11</v>
      </c>
      <c r="J1531" s="4">
        <v>11</v>
      </c>
      <c r="K1531" s="4">
        <v>565</v>
      </c>
      <c r="L1531" s="7">
        <v>6215</v>
      </c>
      <c r="M1531" s="7">
        <v>6215</v>
      </c>
      <c r="N1531" s="6">
        <v>1</v>
      </c>
      <c r="O1531" s="2"/>
      <c r="P1531" s="2"/>
      <c r="Q1531" s="2"/>
      <c r="R1531" s="192"/>
    </row>
    <row r="1532" spans="1:18" ht="26.4">
      <c r="A1532" s="28" t="str">
        <f t="shared" si="23"/>
        <v>20</v>
      </c>
      <c r="B1532" s="3" t="s">
        <v>1936</v>
      </c>
      <c r="C1532" s="3" t="s">
        <v>323</v>
      </c>
      <c r="D1532" s="3">
        <v>4</v>
      </c>
      <c r="E1532" s="3" t="s">
        <v>16</v>
      </c>
      <c r="F1532" s="3" t="s">
        <v>17</v>
      </c>
      <c r="G1532" s="3" t="s">
        <v>574</v>
      </c>
      <c r="H1532" s="3" t="s">
        <v>19</v>
      </c>
      <c r="I1532" s="4">
        <v>13</v>
      </c>
      <c r="J1532" s="4">
        <v>13</v>
      </c>
      <c r="K1532" s="4">
        <v>565</v>
      </c>
      <c r="L1532" s="7">
        <v>7345</v>
      </c>
      <c r="M1532" s="7">
        <v>7345</v>
      </c>
      <c r="N1532" s="6">
        <v>1</v>
      </c>
      <c r="O1532" s="2"/>
      <c r="P1532" s="2"/>
      <c r="Q1532" s="2"/>
      <c r="R1532" s="192"/>
    </row>
    <row r="1533" spans="1:18" ht="26.4">
      <c r="A1533" s="28" t="str">
        <f t="shared" si="23"/>
        <v>7</v>
      </c>
      <c r="B1533" s="3" t="s">
        <v>1937</v>
      </c>
      <c r="C1533" s="3" t="s">
        <v>293</v>
      </c>
      <c r="D1533" s="3">
        <v>4</v>
      </c>
      <c r="E1533" s="3" t="s">
        <v>16</v>
      </c>
      <c r="F1533" s="3" t="s">
        <v>17</v>
      </c>
      <c r="G1533" s="3" t="s">
        <v>294</v>
      </c>
      <c r="H1533" s="3" t="s">
        <v>19</v>
      </c>
      <c r="I1533" s="4">
        <v>10</v>
      </c>
      <c r="J1533" s="4">
        <v>10</v>
      </c>
      <c r="K1533" s="4">
        <v>564</v>
      </c>
      <c r="L1533" s="7">
        <v>5640</v>
      </c>
      <c r="M1533" s="7">
        <v>5640</v>
      </c>
      <c r="N1533" s="6">
        <v>1</v>
      </c>
      <c r="O1533" s="2"/>
      <c r="P1533" s="2"/>
      <c r="Q1533" s="2"/>
      <c r="R1533" s="192"/>
    </row>
    <row r="1534" spans="1:18" ht="26.4">
      <c r="A1534" s="28" t="str">
        <f t="shared" si="23"/>
        <v>7</v>
      </c>
      <c r="B1534" s="3" t="s">
        <v>1938</v>
      </c>
      <c r="C1534" s="3" t="s">
        <v>293</v>
      </c>
      <c r="D1534" s="3">
        <v>4</v>
      </c>
      <c r="E1534" s="3" t="s">
        <v>16</v>
      </c>
      <c r="F1534" s="3" t="s">
        <v>17</v>
      </c>
      <c r="G1534" s="3" t="s">
        <v>296</v>
      </c>
      <c r="H1534" s="3" t="s">
        <v>19</v>
      </c>
      <c r="I1534" s="4">
        <v>12</v>
      </c>
      <c r="J1534" s="4">
        <v>12</v>
      </c>
      <c r="K1534" s="4">
        <v>564</v>
      </c>
      <c r="L1534" s="7">
        <v>6768</v>
      </c>
      <c r="M1534" s="7">
        <v>6768</v>
      </c>
      <c r="N1534" s="6">
        <v>1</v>
      </c>
      <c r="O1534" s="2"/>
      <c r="P1534" s="2"/>
      <c r="Q1534" s="2"/>
      <c r="R1534" s="192"/>
    </row>
    <row r="1535" spans="1:18" ht="26.4">
      <c r="A1535" s="28" t="str">
        <f t="shared" si="23"/>
        <v>7</v>
      </c>
      <c r="B1535" s="3" t="s">
        <v>1939</v>
      </c>
      <c r="C1535" s="3" t="s">
        <v>293</v>
      </c>
      <c r="D1535" s="3">
        <v>4</v>
      </c>
      <c r="E1535" s="3" t="s">
        <v>16</v>
      </c>
      <c r="F1535" s="3" t="s">
        <v>17</v>
      </c>
      <c r="G1535" s="3" t="s">
        <v>611</v>
      </c>
      <c r="H1535" s="3" t="s">
        <v>19</v>
      </c>
      <c r="I1535" s="4">
        <v>9</v>
      </c>
      <c r="J1535" s="4">
        <v>9</v>
      </c>
      <c r="K1535" s="4">
        <v>564</v>
      </c>
      <c r="L1535" s="7">
        <v>5076</v>
      </c>
      <c r="M1535" s="7">
        <v>5076</v>
      </c>
      <c r="N1535" s="6">
        <v>1</v>
      </c>
      <c r="O1535" s="2"/>
      <c r="P1535" s="2"/>
      <c r="Q1535" s="2"/>
      <c r="R1535" s="192"/>
    </row>
    <row r="1536" spans="1:18" ht="26.4">
      <c r="A1536" s="28" t="str">
        <f t="shared" si="23"/>
        <v>1</v>
      </c>
      <c r="B1536" s="3" t="s">
        <v>1940</v>
      </c>
      <c r="C1536" s="3" t="s">
        <v>272</v>
      </c>
      <c r="D1536" s="3">
        <v>4</v>
      </c>
      <c r="E1536" s="3" t="s">
        <v>16</v>
      </c>
      <c r="F1536" s="3" t="s">
        <v>17</v>
      </c>
      <c r="G1536" s="3" t="s">
        <v>273</v>
      </c>
      <c r="H1536" s="3" t="s">
        <v>19</v>
      </c>
      <c r="I1536" s="4">
        <v>13</v>
      </c>
      <c r="J1536" s="4">
        <v>13</v>
      </c>
      <c r="K1536" s="4">
        <v>565</v>
      </c>
      <c r="L1536" s="7">
        <v>7345</v>
      </c>
      <c r="M1536" s="7">
        <v>7345</v>
      </c>
      <c r="N1536" s="6">
        <v>1</v>
      </c>
      <c r="O1536" s="2"/>
      <c r="P1536" s="2"/>
      <c r="Q1536" s="2"/>
      <c r="R1536" s="192"/>
    </row>
    <row r="1537" spans="1:18" ht="26.4">
      <c r="A1537" s="28" t="str">
        <f t="shared" si="23"/>
        <v>1</v>
      </c>
      <c r="B1537" s="3" t="s">
        <v>1941</v>
      </c>
      <c r="C1537" s="3" t="s">
        <v>272</v>
      </c>
      <c r="D1537" s="3">
        <v>4</v>
      </c>
      <c r="E1537" s="3" t="s">
        <v>16</v>
      </c>
      <c r="F1537" s="3" t="s">
        <v>17</v>
      </c>
      <c r="G1537" s="3" t="s">
        <v>275</v>
      </c>
      <c r="H1537" s="3" t="s">
        <v>19</v>
      </c>
      <c r="I1537" s="4">
        <v>14</v>
      </c>
      <c r="J1537" s="4">
        <v>14</v>
      </c>
      <c r="K1537" s="4">
        <v>565</v>
      </c>
      <c r="L1537" s="7">
        <v>7910</v>
      </c>
      <c r="M1537" s="7">
        <v>7910</v>
      </c>
      <c r="N1537" s="6">
        <v>1</v>
      </c>
      <c r="O1537" s="2"/>
      <c r="P1537" s="2"/>
      <c r="Q1537" s="2"/>
      <c r="R1537" s="192"/>
    </row>
    <row r="1538" spans="1:18" ht="26.4">
      <c r="A1538" s="28" t="str">
        <f t="shared" si="23"/>
        <v>1</v>
      </c>
      <c r="B1538" s="3" t="s">
        <v>1942</v>
      </c>
      <c r="C1538" s="3" t="s">
        <v>272</v>
      </c>
      <c r="D1538" s="3">
        <v>4</v>
      </c>
      <c r="E1538" s="3" t="s">
        <v>16</v>
      </c>
      <c r="F1538" s="3" t="s">
        <v>17</v>
      </c>
      <c r="G1538" s="3" t="s">
        <v>277</v>
      </c>
      <c r="H1538" s="3" t="s">
        <v>19</v>
      </c>
      <c r="I1538" s="4">
        <v>17</v>
      </c>
      <c r="J1538" s="4">
        <v>17</v>
      </c>
      <c r="K1538" s="4">
        <v>565</v>
      </c>
      <c r="L1538" s="7">
        <v>9605</v>
      </c>
      <c r="M1538" s="7">
        <v>9605</v>
      </c>
      <c r="N1538" s="6">
        <v>1</v>
      </c>
      <c r="O1538" s="2"/>
      <c r="P1538" s="2"/>
      <c r="Q1538" s="2"/>
      <c r="R1538" s="192"/>
    </row>
    <row r="1539" spans="1:18" ht="26.4">
      <c r="A1539" s="28" t="str">
        <f t="shared" si="23"/>
        <v>16</v>
      </c>
      <c r="B1539" s="3" t="s">
        <v>1943</v>
      </c>
      <c r="C1539" s="3" t="s">
        <v>231</v>
      </c>
      <c r="D1539" s="3">
        <v>4</v>
      </c>
      <c r="E1539" s="3" t="s">
        <v>16</v>
      </c>
      <c r="F1539" s="3" t="s">
        <v>17</v>
      </c>
      <c r="G1539" s="3" t="s">
        <v>232</v>
      </c>
      <c r="H1539" s="3" t="s">
        <v>19</v>
      </c>
      <c r="I1539" s="4">
        <v>18</v>
      </c>
      <c r="J1539" s="4">
        <v>18</v>
      </c>
      <c r="K1539" s="4">
        <v>565</v>
      </c>
      <c r="L1539" s="7">
        <v>10170</v>
      </c>
      <c r="M1539" s="7">
        <v>10170</v>
      </c>
      <c r="N1539" s="6">
        <v>1</v>
      </c>
      <c r="O1539" s="2"/>
      <c r="P1539" s="2"/>
      <c r="Q1539" s="2"/>
      <c r="R1539" s="192"/>
    </row>
    <row r="1540" spans="1:18" ht="26.4">
      <c r="A1540" s="28" t="str">
        <f t="shared" si="23"/>
        <v>16</v>
      </c>
      <c r="B1540" s="3" t="s">
        <v>1944</v>
      </c>
      <c r="C1540" s="3" t="s">
        <v>231</v>
      </c>
      <c r="D1540" s="3">
        <v>4</v>
      </c>
      <c r="E1540" s="3" t="s">
        <v>16</v>
      </c>
      <c r="F1540" s="3" t="s">
        <v>17</v>
      </c>
      <c r="G1540" s="3" t="s">
        <v>588</v>
      </c>
      <c r="H1540" s="3" t="s">
        <v>19</v>
      </c>
      <c r="I1540" s="4">
        <v>17</v>
      </c>
      <c r="J1540" s="4">
        <v>17</v>
      </c>
      <c r="K1540" s="4">
        <v>565</v>
      </c>
      <c r="L1540" s="7">
        <v>9605</v>
      </c>
      <c r="M1540" s="7">
        <v>9605</v>
      </c>
      <c r="N1540" s="6">
        <v>1</v>
      </c>
      <c r="O1540" s="2"/>
      <c r="P1540" s="2"/>
      <c r="Q1540" s="2"/>
      <c r="R1540" s="192"/>
    </row>
    <row r="1541" spans="1:18" ht="26.4">
      <c r="A1541" s="28" t="str">
        <f t="shared" si="23"/>
        <v>13</v>
      </c>
      <c r="B1541" s="3" t="s">
        <v>1945</v>
      </c>
      <c r="C1541" s="3" t="s">
        <v>248</v>
      </c>
      <c r="D1541" s="3">
        <v>4</v>
      </c>
      <c r="E1541" s="3" t="s">
        <v>16</v>
      </c>
      <c r="F1541" s="3" t="s">
        <v>17</v>
      </c>
      <c r="G1541" s="3" t="s">
        <v>249</v>
      </c>
      <c r="H1541" s="3" t="s">
        <v>19</v>
      </c>
      <c r="I1541" s="4">
        <v>17</v>
      </c>
      <c r="J1541" s="4">
        <v>17</v>
      </c>
      <c r="K1541" s="4">
        <v>565</v>
      </c>
      <c r="L1541" s="7">
        <v>9605</v>
      </c>
      <c r="M1541" s="7">
        <v>9605</v>
      </c>
      <c r="N1541" s="6">
        <v>1</v>
      </c>
      <c r="O1541" s="2"/>
      <c r="P1541" s="2"/>
      <c r="Q1541" s="2"/>
      <c r="R1541" s="192"/>
    </row>
    <row r="1542" spans="1:18" ht="26.4">
      <c r="A1542" s="28" t="str">
        <f t="shared" si="23"/>
        <v>13</v>
      </c>
      <c r="B1542" s="3" t="s">
        <v>1946</v>
      </c>
      <c r="C1542" s="3" t="s">
        <v>248</v>
      </c>
      <c r="D1542" s="3">
        <v>4</v>
      </c>
      <c r="E1542" s="3" t="s">
        <v>16</v>
      </c>
      <c r="F1542" s="3" t="s">
        <v>17</v>
      </c>
      <c r="G1542" s="3" t="s">
        <v>585</v>
      </c>
      <c r="H1542" s="3" t="s">
        <v>19</v>
      </c>
      <c r="I1542" s="4">
        <v>17</v>
      </c>
      <c r="J1542" s="4">
        <v>17</v>
      </c>
      <c r="K1542" s="4">
        <v>565</v>
      </c>
      <c r="L1542" s="7">
        <v>9605</v>
      </c>
      <c r="M1542" s="7">
        <v>9605</v>
      </c>
      <c r="N1542" s="6">
        <v>1</v>
      </c>
      <c r="O1542" s="2"/>
      <c r="P1542" s="2"/>
      <c r="Q1542" s="2"/>
      <c r="R1542" s="192"/>
    </row>
    <row r="1543" spans="1:18" ht="26.4">
      <c r="A1543" s="28" t="str">
        <f t="shared" si="23"/>
        <v>8</v>
      </c>
      <c r="B1543" s="3" t="s">
        <v>1947</v>
      </c>
      <c r="C1543" s="3" t="s">
        <v>261</v>
      </c>
      <c r="D1543" s="3">
        <v>4</v>
      </c>
      <c r="E1543" s="3" t="s">
        <v>16</v>
      </c>
      <c r="F1543" s="3" t="s">
        <v>17</v>
      </c>
      <c r="G1543" s="3" t="s">
        <v>262</v>
      </c>
      <c r="H1543" s="3" t="s">
        <v>19</v>
      </c>
      <c r="I1543" s="4">
        <v>16</v>
      </c>
      <c r="J1543" s="4">
        <v>16</v>
      </c>
      <c r="K1543" s="4">
        <v>565</v>
      </c>
      <c r="L1543" s="7">
        <v>9040</v>
      </c>
      <c r="M1543" s="7">
        <v>9040</v>
      </c>
      <c r="N1543" s="6">
        <v>1</v>
      </c>
      <c r="O1543" s="2"/>
      <c r="P1543" s="2"/>
      <c r="Q1543" s="2"/>
      <c r="R1543" s="192"/>
    </row>
    <row r="1544" spans="1:18" ht="26.4">
      <c r="A1544" s="28" t="str">
        <f t="shared" ref="A1544:A1607" si="24">MID(C1544,FIND("(",C1544)+1,FIND(")",C1544)-1-FIND("(",C1544))</f>
        <v>8</v>
      </c>
      <c r="B1544" s="3" t="s">
        <v>1948</v>
      </c>
      <c r="C1544" s="3" t="s">
        <v>261</v>
      </c>
      <c r="D1544" s="3">
        <v>4</v>
      </c>
      <c r="E1544" s="3" t="s">
        <v>16</v>
      </c>
      <c r="F1544" s="3" t="s">
        <v>17</v>
      </c>
      <c r="G1544" s="3" t="s">
        <v>591</v>
      </c>
      <c r="H1544" s="3" t="s">
        <v>19</v>
      </c>
      <c r="I1544" s="4">
        <v>16</v>
      </c>
      <c r="J1544" s="4">
        <v>16</v>
      </c>
      <c r="K1544" s="4">
        <v>565</v>
      </c>
      <c r="L1544" s="7">
        <v>9040</v>
      </c>
      <c r="M1544" s="7">
        <v>9040</v>
      </c>
      <c r="N1544" s="6">
        <v>1</v>
      </c>
      <c r="O1544" s="2"/>
      <c r="P1544" s="2"/>
      <c r="Q1544" s="2"/>
      <c r="R1544" s="192"/>
    </row>
    <row r="1545" spans="1:18" ht="39.6">
      <c r="A1545" s="28" t="str">
        <f t="shared" si="24"/>
        <v>17</v>
      </c>
      <c r="B1545" s="3" t="s">
        <v>1949</v>
      </c>
      <c r="C1545" s="3" t="s">
        <v>306</v>
      </c>
      <c r="D1545" s="3">
        <v>4</v>
      </c>
      <c r="E1545" s="3" t="s">
        <v>16</v>
      </c>
      <c r="F1545" s="3" t="s">
        <v>17</v>
      </c>
      <c r="G1545" s="3" t="s">
        <v>307</v>
      </c>
      <c r="H1545" s="3" t="s">
        <v>19</v>
      </c>
      <c r="I1545" s="4">
        <v>12</v>
      </c>
      <c r="J1545" s="4">
        <v>12</v>
      </c>
      <c r="K1545" s="4">
        <v>565</v>
      </c>
      <c r="L1545" s="7">
        <v>6780</v>
      </c>
      <c r="M1545" s="7">
        <v>6780</v>
      </c>
      <c r="N1545" s="6">
        <v>1</v>
      </c>
      <c r="O1545" s="2"/>
      <c r="P1545" s="2"/>
      <c r="Q1545" s="2"/>
      <c r="R1545" s="192"/>
    </row>
    <row r="1546" spans="1:18" ht="39.6">
      <c r="A1546" s="28" t="str">
        <f t="shared" si="24"/>
        <v>17</v>
      </c>
      <c r="B1546" s="3" t="s">
        <v>1950</v>
      </c>
      <c r="C1546" s="3" t="s">
        <v>306</v>
      </c>
      <c r="D1546" s="3">
        <v>4</v>
      </c>
      <c r="E1546" s="3" t="s">
        <v>16</v>
      </c>
      <c r="F1546" s="3" t="s">
        <v>17</v>
      </c>
      <c r="G1546" s="3" t="s">
        <v>577</v>
      </c>
      <c r="H1546" s="3" t="s">
        <v>19</v>
      </c>
      <c r="I1546" s="4">
        <v>13</v>
      </c>
      <c r="J1546" s="4">
        <v>13</v>
      </c>
      <c r="K1546" s="4">
        <v>565</v>
      </c>
      <c r="L1546" s="7">
        <v>7345</v>
      </c>
      <c r="M1546" s="7">
        <v>7345</v>
      </c>
      <c r="N1546" s="6">
        <v>1</v>
      </c>
      <c r="O1546" s="2"/>
      <c r="P1546" s="2"/>
      <c r="Q1546" s="2"/>
      <c r="R1546" s="192"/>
    </row>
    <row r="1547" spans="1:18" ht="39.6">
      <c r="A1547" s="28" t="str">
        <f t="shared" si="24"/>
        <v>17</v>
      </c>
      <c r="B1547" s="3" t="s">
        <v>1951</v>
      </c>
      <c r="C1547" s="3" t="s">
        <v>306</v>
      </c>
      <c r="D1547" s="3">
        <v>4</v>
      </c>
      <c r="E1547" s="3" t="s">
        <v>16</v>
      </c>
      <c r="F1547" s="3" t="s">
        <v>17</v>
      </c>
      <c r="G1547" s="3" t="s">
        <v>579</v>
      </c>
      <c r="H1547" s="3" t="s">
        <v>19</v>
      </c>
      <c r="I1547" s="4">
        <v>18</v>
      </c>
      <c r="J1547" s="4">
        <v>18</v>
      </c>
      <c r="K1547" s="4">
        <v>565</v>
      </c>
      <c r="L1547" s="7">
        <v>10170</v>
      </c>
      <c r="M1547" s="7">
        <v>10170</v>
      </c>
      <c r="N1547" s="6">
        <v>1</v>
      </c>
      <c r="O1547" s="2"/>
      <c r="P1547" s="2"/>
      <c r="Q1547" s="2"/>
      <c r="R1547" s="192"/>
    </row>
    <row r="1548" spans="1:18" ht="26.4">
      <c r="A1548" s="28" t="str">
        <f t="shared" si="24"/>
        <v>12</v>
      </c>
      <c r="B1548" s="3" t="s">
        <v>1952</v>
      </c>
      <c r="C1548" s="3" t="s">
        <v>279</v>
      </c>
      <c r="D1548" s="3">
        <v>4</v>
      </c>
      <c r="E1548" s="3" t="s">
        <v>16</v>
      </c>
      <c r="F1548" s="3" t="s">
        <v>17</v>
      </c>
      <c r="G1548" s="3" t="s">
        <v>280</v>
      </c>
      <c r="H1548" s="3" t="s">
        <v>19</v>
      </c>
      <c r="I1548" s="4">
        <v>16</v>
      </c>
      <c r="J1548" s="4">
        <v>16</v>
      </c>
      <c r="K1548" s="4">
        <v>565</v>
      </c>
      <c r="L1548" s="7">
        <v>9040</v>
      </c>
      <c r="M1548" s="7">
        <v>9040</v>
      </c>
      <c r="N1548" s="6">
        <v>1</v>
      </c>
      <c r="O1548" s="2"/>
      <c r="P1548" s="2"/>
      <c r="Q1548" s="2"/>
      <c r="R1548" s="192"/>
    </row>
    <row r="1549" spans="1:18" ht="26.4">
      <c r="A1549" s="28" t="str">
        <f t="shared" si="24"/>
        <v>12</v>
      </c>
      <c r="B1549" s="3" t="s">
        <v>1953</v>
      </c>
      <c r="C1549" s="3" t="s">
        <v>279</v>
      </c>
      <c r="D1549" s="3">
        <v>4</v>
      </c>
      <c r="E1549" s="3" t="s">
        <v>16</v>
      </c>
      <c r="F1549" s="3" t="s">
        <v>17</v>
      </c>
      <c r="G1549" s="3" t="s">
        <v>618</v>
      </c>
      <c r="H1549" s="3" t="s">
        <v>19</v>
      </c>
      <c r="I1549" s="4">
        <v>14</v>
      </c>
      <c r="J1549" s="4">
        <v>14</v>
      </c>
      <c r="K1549" s="4">
        <v>565</v>
      </c>
      <c r="L1549" s="7">
        <v>7910</v>
      </c>
      <c r="M1549" s="7">
        <v>7910</v>
      </c>
      <c r="N1549" s="6">
        <v>1</v>
      </c>
      <c r="O1549" s="2"/>
      <c r="P1549" s="2"/>
      <c r="Q1549" s="2"/>
      <c r="R1549" s="192"/>
    </row>
    <row r="1550" spans="1:18" ht="26.4">
      <c r="A1550" s="28" t="str">
        <f t="shared" si="24"/>
        <v>2</v>
      </c>
      <c r="B1550" s="3" t="s">
        <v>1954</v>
      </c>
      <c r="C1550" s="3" t="s">
        <v>285</v>
      </c>
      <c r="D1550" s="3">
        <v>4</v>
      </c>
      <c r="E1550" s="3" t="s">
        <v>16</v>
      </c>
      <c r="F1550" s="3" t="s">
        <v>17</v>
      </c>
      <c r="G1550" s="3" t="s">
        <v>286</v>
      </c>
      <c r="H1550" s="3" t="s">
        <v>19</v>
      </c>
      <c r="I1550" s="4">
        <v>19</v>
      </c>
      <c r="J1550" s="4">
        <v>19</v>
      </c>
      <c r="K1550" s="4">
        <v>565</v>
      </c>
      <c r="L1550" s="7">
        <v>10735</v>
      </c>
      <c r="M1550" s="7">
        <v>10735</v>
      </c>
      <c r="N1550" s="6">
        <v>1</v>
      </c>
      <c r="O1550" s="2"/>
      <c r="P1550" s="2"/>
      <c r="Q1550" s="2"/>
      <c r="R1550" s="192"/>
    </row>
    <row r="1551" spans="1:18" ht="26.4">
      <c r="A1551" s="28" t="str">
        <f t="shared" si="24"/>
        <v>2</v>
      </c>
      <c r="B1551" s="3" t="s">
        <v>1955</v>
      </c>
      <c r="C1551" s="3" t="s">
        <v>285</v>
      </c>
      <c r="D1551" s="3">
        <v>4</v>
      </c>
      <c r="E1551" s="3" t="s">
        <v>16</v>
      </c>
      <c r="F1551" s="3" t="s">
        <v>17</v>
      </c>
      <c r="G1551" s="3" t="s">
        <v>288</v>
      </c>
      <c r="H1551" s="3" t="s">
        <v>19</v>
      </c>
      <c r="I1551" s="4">
        <v>14</v>
      </c>
      <c r="J1551" s="4">
        <v>14</v>
      </c>
      <c r="K1551" s="4">
        <v>565</v>
      </c>
      <c r="L1551" s="7">
        <v>7910</v>
      </c>
      <c r="M1551" s="7">
        <v>7910</v>
      </c>
      <c r="N1551" s="6">
        <v>1</v>
      </c>
      <c r="O1551" s="2"/>
      <c r="P1551" s="2"/>
      <c r="Q1551" s="2"/>
      <c r="R1551" s="192"/>
    </row>
    <row r="1552" spans="1:18" ht="26.4">
      <c r="A1552" s="28" t="str">
        <f t="shared" si="24"/>
        <v>2</v>
      </c>
      <c r="B1552" s="3" t="s">
        <v>1956</v>
      </c>
      <c r="C1552" s="3" t="s">
        <v>285</v>
      </c>
      <c r="D1552" s="3">
        <v>4</v>
      </c>
      <c r="E1552" s="3" t="s">
        <v>16</v>
      </c>
      <c r="F1552" s="3" t="s">
        <v>17</v>
      </c>
      <c r="G1552" s="3" t="s">
        <v>615</v>
      </c>
      <c r="H1552" s="3" t="s">
        <v>19</v>
      </c>
      <c r="I1552" s="4">
        <v>11</v>
      </c>
      <c r="J1552" s="4">
        <v>11</v>
      </c>
      <c r="K1552" s="4">
        <v>565</v>
      </c>
      <c r="L1552" s="7">
        <v>6215</v>
      </c>
      <c r="M1552" s="7">
        <v>6215</v>
      </c>
      <c r="N1552" s="6">
        <v>1</v>
      </c>
      <c r="O1552" s="2"/>
      <c r="P1552" s="2"/>
      <c r="Q1552" s="2"/>
      <c r="R1552" s="192"/>
    </row>
    <row r="1553" spans="1:18" ht="26.4">
      <c r="A1553" s="28" t="str">
        <f t="shared" si="24"/>
        <v>9</v>
      </c>
      <c r="B1553" s="3" t="s">
        <v>1957</v>
      </c>
      <c r="C1553" s="3" t="s">
        <v>240</v>
      </c>
      <c r="D1553" s="3">
        <v>4</v>
      </c>
      <c r="E1553" s="3" t="s">
        <v>16</v>
      </c>
      <c r="F1553" s="3" t="s">
        <v>17</v>
      </c>
      <c r="G1553" s="3" t="s">
        <v>241</v>
      </c>
      <c r="H1553" s="3" t="s">
        <v>19</v>
      </c>
      <c r="I1553" s="4">
        <v>15</v>
      </c>
      <c r="J1553" s="4">
        <v>15</v>
      </c>
      <c r="K1553" s="4">
        <v>564.9</v>
      </c>
      <c r="L1553" s="7">
        <v>8460</v>
      </c>
      <c r="M1553" s="7">
        <v>8473.5</v>
      </c>
      <c r="N1553" s="6">
        <v>1</v>
      </c>
      <c r="O1553" s="2"/>
      <c r="P1553" s="2"/>
      <c r="Q1553" s="2"/>
      <c r="R1553" s="192"/>
    </row>
    <row r="1554" spans="1:18" ht="26.4">
      <c r="A1554" s="28" t="str">
        <f t="shared" si="24"/>
        <v>9</v>
      </c>
      <c r="B1554" s="3" t="s">
        <v>1958</v>
      </c>
      <c r="C1554" s="3" t="s">
        <v>240</v>
      </c>
      <c r="D1554" s="3">
        <v>4</v>
      </c>
      <c r="E1554" s="3" t="s">
        <v>16</v>
      </c>
      <c r="F1554" s="3" t="s">
        <v>17</v>
      </c>
      <c r="G1554" s="3" t="s">
        <v>243</v>
      </c>
      <c r="H1554" s="3" t="s">
        <v>19</v>
      </c>
      <c r="I1554" s="4">
        <v>15</v>
      </c>
      <c r="J1554" s="4">
        <v>15</v>
      </c>
      <c r="K1554" s="4">
        <v>564.9</v>
      </c>
      <c r="L1554" s="7">
        <v>8460</v>
      </c>
      <c r="M1554" s="7">
        <v>8473.5</v>
      </c>
      <c r="N1554" s="6">
        <v>1</v>
      </c>
      <c r="O1554" s="2"/>
      <c r="P1554" s="2"/>
      <c r="Q1554" s="2"/>
      <c r="R1554" s="192"/>
    </row>
    <row r="1555" spans="1:18" ht="26.4">
      <c r="A1555" s="28" t="str">
        <f t="shared" si="24"/>
        <v>9</v>
      </c>
      <c r="B1555" s="3" t="s">
        <v>1959</v>
      </c>
      <c r="C1555" s="3" t="s">
        <v>240</v>
      </c>
      <c r="D1555" s="3">
        <v>4</v>
      </c>
      <c r="E1555" s="3" t="s">
        <v>16</v>
      </c>
      <c r="F1555" s="3" t="s">
        <v>17</v>
      </c>
      <c r="G1555" s="3" t="s">
        <v>570</v>
      </c>
      <c r="H1555" s="3" t="s">
        <v>19</v>
      </c>
      <c r="I1555" s="4">
        <v>13</v>
      </c>
      <c r="J1555" s="4">
        <v>13</v>
      </c>
      <c r="K1555" s="4">
        <v>564.9</v>
      </c>
      <c r="L1555" s="7">
        <v>7332</v>
      </c>
      <c r="M1555" s="7">
        <v>7343.7</v>
      </c>
      <c r="N1555" s="6">
        <v>1</v>
      </c>
      <c r="O1555" s="2"/>
      <c r="P1555" s="2"/>
      <c r="Q1555" s="2"/>
      <c r="R1555" s="192"/>
    </row>
    <row r="1556" spans="1:18" ht="26.4">
      <c r="A1556" s="28" t="str">
        <f t="shared" si="24"/>
        <v>10</v>
      </c>
      <c r="B1556" s="3" t="s">
        <v>1960</v>
      </c>
      <c r="C1556" s="3" t="s">
        <v>298</v>
      </c>
      <c r="D1556" s="3">
        <v>4</v>
      </c>
      <c r="E1556" s="3" t="s">
        <v>16</v>
      </c>
      <c r="F1556" s="3" t="s">
        <v>17</v>
      </c>
      <c r="G1556" s="3" t="s">
        <v>299</v>
      </c>
      <c r="H1556" s="3" t="s">
        <v>19</v>
      </c>
      <c r="I1556" s="4">
        <v>13</v>
      </c>
      <c r="J1556" s="4">
        <v>13</v>
      </c>
      <c r="K1556" s="4">
        <v>565</v>
      </c>
      <c r="L1556" s="7">
        <v>7345</v>
      </c>
      <c r="M1556" s="7">
        <v>7345</v>
      </c>
      <c r="N1556" s="6">
        <v>1</v>
      </c>
      <c r="O1556" s="2"/>
      <c r="P1556" s="2"/>
      <c r="Q1556" s="2"/>
      <c r="R1556" s="192"/>
    </row>
    <row r="1557" spans="1:18" ht="26.4">
      <c r="A1557" s="28" t="str">
        <f t="shared" si="24"/>
        <v>10</v>
      </c>
      <c r="B1557" s="3" t="s">
        <v>1961</v>
      </c>
      <c r="C1557" s="3" t="s">
        <v>298</v>
      </c>
      <c r="D1557" s="3">
        <v>4</v>
      </c>
      <c r="E1557" s="3" t="s">
        <v>16</v>
      </c>
      <c r="F1557" s="3" t="s">
        <v>17</v>
      </c>
      <c r="G1557" s="3" t="s">
        <v>582</v>
      </c>
      <c r="H1557" s="3" t="s">
        <v>19</v>
      </c>
      <c r="I1557" s="4">
        <v>12</v>
      </c>
      <c r="J1557" s="4">
        <v>12</v>
      </c>
      <c r="K1557" s="4">
        <v>565</v>
      </c>
      <c r="L1557" s="7">
        <v>6780</v>
      </c>
      <c r="M1557" s="7">
        <v>6780</v>
      </c>
      <c r="N1557" s="6">
        <v>1</v>
      </c>
      <c r="O1557" s="2"/>
      <c r="P1557" s="2"/>
      <c r="Q1557" s="2"/>
      <c r="R1557" s="192"/>
    </row>
    <row r="1558" spans="1:18" ht="39.6">
      <c r="A1558" s="28" t="str">
        <f t="shared" si="24"/>
        <v>14</v>
      </c>
      <c r="B1558" s="3" t="s">
        <v>1962</v>
      </c>
      <c r="C1558" s="3" t="s">
        <v>267</v>
      </c>
      <c r="D1558" s="3">
        <v>4</v>
      </c>
      <c r="E1558" s="3" t="s">
        <v>16</v>
      </c>
      <c r="F1558" s="3" t="s">
        <v>17</v>
      </c>
      <c r="G1558" s="3" t="s">
        <v>268</v>
      </c>
      <c r="H1558" s="3" t="s">
        <v>19</v>
      </c>
      <c r="I1558" s="4">
        <v>15</v>
      </c>
      <c r="J1558" s="4">
        <v>15</v>
      </c>
      <c r="K1558" s="4">
        <v>565</v>
      </c>
      <c r="L1558" s="7">
        <v>8475</v>
      </c>
      <c r="M1558" s="7">
        <v>8475</v>
      </c>
      <c r="N1558" s="6">
        <v>1</v>
      </c>
      <c r="O1558" s="2"/>
      <c r="P1558" s="2"/>
      <c r="Q1558" s="2"/>
      <c r="R1558" s="192"/>
    </row>
    <row r="1559" spans="1:18" ht="39.6">
      <c r="A1559" s="28" t="str">
        <f t="shared" si="24"/>
        <v>14</v>
      </c>
      <c r="B1559" s="3" t="s">
        <v>1963</v>
      </c>
      <c r="C1559" s="3" t="s">
        <v>267</v>
      </c>
      <c r="D1559" s="3">
        <v>4</v>
      </c>
      <c r="E1559" s="3" t="s">
        <v>16</v>
      </c>
      <c r="F1559" s="3" t="s">
        <v>17</v>
      </c>
      <c r="G1559" s="3" t="s">
        <v>270</v>
      </c>
      <c r="H1559" s="3" t="s">
        <v>19</v>
      </c>
      <c r="I1559" s="4">
        <v>15</v>
      </c>
      <c r="J1559" s="4">
        <v>15</v>
      </c>
      <c r="K1559" s="4">
        <v>565</v>
      </c>
      <c r="L1559" s="7">
        <v>8475</v>
      </c>
      <c r="M1559" s="7">
        <v>8475</v>
      </c>
      <c r="N1559" s="6">
        <v>1</v>
      </c>
      <c r="O1559" s="2"/>
      <c r="P1559" s="2"/>
      <c r="Q1559" s="2"/>
      <c r="R1559" s="192"/>
    </row>
    <row r="1560" spans="1:18" ht="39.6">
      <c r="A1560" s="28" t="str">
        <f t="shared" si="24"/>
        <v>14</v>
      </c>
      <c r="B1560" s="3" t="s">
        <v>1964</v>
      </c>
      <c r="C1560" s="3" t="s">
        <v>267</v>
      </c>
      <c r="D1560" s="3">
        <v>4</v>
      </c>
      <c r="E1560" s="3" t="s">
        <v>16</v>
      </c>
      <c r="F1560" s="3" t="s">
        <v>17</v>
      </c>
      <c r="G1560" s="3" t="s">
        <v>629</v>
      </c>
      <c r="H1560" s="3" t="s">
        <v>19</v>
      </c>
      <c r="I1560" s="4">
        <v>13</v>
      </c>
      <c r="J1560" s="4">
        <v>13</v>
      </c>
      <c r="K1560" s="4">
        <v>565</v>
      </c>
      <c r="L1560" s="7">
        <v>7345</v>
      </c>
      <c r="M1560" s="7">
        <v>7345</v>
      </c>
      <c r="N1560" s="6">
        <v>1</v>
      </c>
      <c r="O1560" s="2"/>
      <c r="P1560" s="2"/>
      <c r="Q1560" s="2"/>
      <c r="R1560" s="192"/>
    </row>
    <row r="1561" spans="1:18" ht="26.4">
      <c r="A1561" s="28" t="str">
        <f t="shared" si="24"/>
        <v>11</v>
      </c>
      <c r="B1561" s="3" t="s">
        <v>1965</v>
      </c>
      <c r="C1561" s="3" t="s">
        <v>228</v>
      </c>
      <c r="D1561" s="3">
        <v>4</v>
      </c>
      <c r="E1561" s="3" t="s">
        <v>16</v>
      </c>
      <c r="F1561" s="3" t="s">
        <v>17</v>
      </c>
      <c r="G1561" s="3" t="s">
        <v>229</v>
      </c>
      <c r="H1561" s="3" t="s">
        <v>19</v>
      </c>
      <c r="I1561" s="4">
        <v>17</v>
      </c>
      <c r="J1561" s="4">
        <v>17</v>
      </c>
      <c r="K1561" s="4">
        <v>565</v>
      </c>
      <c r="L1561" s="7">
        <v>9605</v>
      </c>
      <c r="M1561" s="7">
        <v>9605</v>
      </c>
      <c r="N1561" s="6">
        <v>1</v>
      </c>
      <c r="O1561" s="2"/>
      <c r="P1561" s="2"/>
      <c r="Q1561" s="2"/>
      <c r="R1561" s="192"/>
    </row>
    <row r="1562" spans="1:18" ht="26.4">
      <c r="A1562" s="28" t="str">
        <f t="shared" si="24"/>
        <v>11</v>
      </c>
      <c r="B1562" s="3" t="s">
        <v>1966</v>
      </c>
      <c r="C1562" s="3" t="s">
        <v>228</v>
      </c>
      <c r="D1562" s="3">
        <v>4</v>
      </c>
      <c r="E1562" s="3" t="s">
        <v>16</v>
      </c>
      <c r="F1562" s="3" t="s">
        <v>17</v>
      </c>
      <c r="G1562" s="3" t="s">
        <v>1967</v>
      </c>
      <c r="H1562" s="3" t="s">
        <v>19</v>
      </c>
      <c r="I1562" s="4">
        <v>16</v>
      </c>
      <c r="J1562" s="4">
        <v>16</v>
      </c>
      <c r="K1562" s="4">
        <v>565</v>
      </c>
      <c r="L1562" s="7">
        <v>9040</v>
      </c>
      <c r="M1562" s="7">
        <v>9040</v>
      </c>
      <c r="N1562" s="6">
        <v>1</v>
      </c>
      <c r="O1562" s="2"/>
      <c r="P1562" s="2"/>
      <c r="Q1562" s="2"/>
      <c r="R1562" s="192"/>
    </row>
    <row r="1563" spans="1:18" ht="26.4">
      <c r="A1563" s="28" t="str">
        <f t="shared" si="24"/>
        <v>18</v>
      </c>
      <c r="B1563" s="3" t="s">
        <v>1968</v>
      </c>
      <c r="C1563" s="3" t="s">
        <v>234</v>
      </c>
      <c r="D1563" s="3">
        <v>4</v>
      </c>
      <c r="E1563" s="3" t="s">
        <v>16</v>
      </c>
      <c r="F1563" s="3" t="s">
        <v>17</v>
      </c>
      <c r="G1563" s="3" t="s">
        <v>235</v>
      </c>
      <c r="H1563" s="3" t="s">
        <v>19</v>
      </c>
      <c r="I1563" s="4">
        <v>15</v>
      </c>
      <c r="J1563" s="4">
        <v>15</v>
      </c>
      <c r="K1563" s="4">
        <v>559</v>
      </c>
      <c r="L1563" s="7">
        <v>8385</v>
      </c>
      <c r="M1563" s="7">
        <v>8385</v>
      </c>
      <c r="N1563" s="6">
        <v>1</v>
      </c>
      <c r="O1563" s="2"/>
      <c r="P1563" s="2"/>
      <c r="Q1563" s="2"/>
      <c r="R1563" s="192"/>
    </row>
    <row r="1564" spans="1:18" ht="26.4">
      <c r="A1564" s="28" t="str">
        <f t="shared" si="24"/>
        <v>4</v>
      </c>
      <c r="B1564" s="3" t="s">
        <v>1969</v>
      </c>
      <c r="C1564" s="3" t="s">
        <v>237</v>
      </c>
      <c r="D1564" s="3">
        <v>4</v>
      </c>
      <c r="E1564" s="3" t="s">
        <v>16</v>
      </c>
      <c r="F1564" s="3" t="s">
        <v>17</v>
      </c>
      <c r="G1564" s="3" t="s">
        <v>238</v>
      </c>
      <c r="H1564" s="3" t="s">
        <v>19</v>
      </c>
      <c r="I1564" s="4">
        <v>15</v>
      </c>
      <c r="J1564" s="4">
        <v>15</v>
      </c>
      <c r="K1564" s="4">
        <v>565</v>
      </c>
      <c r="L1564" s="7">
        <v>8475</v>
      </c>
      <c r="M1564" s="7">
        <v>8475</v>
      </c>
      <c r="N1564" s="6">
        <v>1</v>
      </c>
      <c r="O1564" s="2"/>
      <c r="P1564" s="2"/>
      <c r="Q1564" s="2"/>
      <c r="R1564" s="192"/>
    </row>
    <row r="1565" spans="1:18" ht="26.4">
      <c r="A1565" s="28" t="str">
        <f t="shared" si="24"/>
        <v>4</v>
      </c>
      <c r="B1565" s="3" t="s">
        <v>1970</v>
      </c>
      <c r="C1565" s="3" t="s">
        <v>237</v>
      </c>
      <c r="D1565" s="3">
        <v>4</v>
      </c>
      <c r="E1565" s="3" t="s">
        <v>16</v>
      </c>
      <c r="F1565" s="3" t="s">
        <v>17</v>
      </c>
      <c r="G1565" s="3" t="s">
        <v>599</v>
      </c>
      <c r="H1565" s="3" t="s">
        <v>19</v>
      </c>
      <c r="I1565" s="4">
        <v>12</v>
      </c>
      <c r="J1565" s="4">
        <v>12</v>
      </c>
      <c r="K1565" s="4">
        <v>565</v>
      </c>
      <c r="L1565" s="7">
        <v>6780</v>
      </c>
      <c r="M1565" s="7">
        <v>6780</v>
      </c>
      <c r="N1565" s="6">
        <v>1</v>
      </c>
      <c r="O1565" s="2"/>
      <c r="P1565" s="2"/>
      <c r="Q1565" s="2"/>
      <c r="R1565" s="192"/>
    </row>
    <row r="1566" spans="1:18" ht="26.4">
      <c r="A1566" s="28" t="str">
        <f t="shared" si="24"/>
        <v>19</v>
      </c>
      <c r="B1566" s="3" t="s">
        <v>1971</v>
      </c>
      <c r="C1566" s="3" t="s">
        <v>282</v>
      </c>
      <c r="D1566" s="3">
        <v>4</v>
      </c>
      <c r="E1566" s="3" t="s">
        <v>16</v>
      </c>
      <c r="F1566" s="3" t="s">
        <v>17</v>
      </c>
      <c r="G1566" s="3" t="s">
        <v>283</v>
      </c>
      <c r="H1566" s="3" t="s">
        <v>19</v>
      </c>
      <c r="I1566" s="4">
        <v>17</v>
      </c>
      <c r="J1566" s="4">
        <v>17</v>
      </c>
      <c r="K1566" s="4">
        <v>565</v>
      </c>
      <c r="L1566" s="7">
        <v>9605</v>
      </c>
      <c r="M1566" s="7">
        <v>9605</v>
      </c>
      <c r="N1566" s="6">
        <v>1</v>
      </c>
      <c r="O1566" s="2"/>
      <c r="P1566" s="2"/>
      <c r="Q1566" s="2"/>
      <c r="R1566" s="192"/>
    </row>
    <row r="1567" spans="1:18" ht="26.4">
      <c r="A1567" s="28" t="str">
        <f t="shared" si="24"/>
        <v>19</v>
      </c>
      <c r="B1567" s="3" t="s">
        <v>1972</v>
      </c>
      <c r="C1567" s="3" t="s">
        <v>282</v>
      </c>
      <c r="D1567" s="3">
        <v>4</v>
      </c>
      <c r="E1567" s="3" t="s">
        <v>16</v>
      </c>
      <c r="F1567" s="3" t="s">
        <v>17</v>
      </c>
      <c r="G1567" s="3" t="s">
        <v>621</v>
      </c>
      <c r="H1567" s="3" t="s">
        <v>19</v>
      </c>
      <c r="I1567" s="4">
        <v>13</v>
      </c>
      <c r="J1567" s="4">
        <v>13</v>
      </c>
      <c r="K1567" s="4">
        <v>565</v>
      </c>
      <c r="L1567" s="7">
        <v>7345</v>
      </c>
      <c r="M1567" s="7">
        <v>7345</v>
      </c>
      <c r="N1567" s="6">
        <v>1</v>
      </c>
      <c r="O1567" s="2"/>
      <c r="P1567" s="2"/>
      <c r="Q1567" s="2"/>
      <c r="R1567" s="192"/>
    </row>
    <row r="1568" spans="1:18" ht="39.6">
      <c r="A1568" s="28" t="str">
        <f t="shared" si="24"/>
        <v>23</v>
      </c>
      <c r="B1568" s="3" t="s">
        <v>1973</v>
      </c>
      <c r="C1568" s="3" t="s">
        <v>251</v>
      </c>
      <c r="D1568" s="3">
        <v>4</v>
      </c>
      <c r="E1568" s="3" t="s">
        <v>16</v>
      </c>
      <c r="F1568" s="3" t="s">
        <v>17</v>
      </c>
      <c r="G1568" s="3" t="s">
        <v>252</v>
      </c>
      <c r="H1568" s="3" t="s">
        <v>19</v>
      </c>
      <c r="I1568" s="4">
        <v>15</v>
      </c>
      <c r="J1568" s="4">
        <v>15</v>
      </c>
      <c r="K1568" s="4">
        <v>565</v>
      </c>
      <c r="L1568" s="7">
        <v>8475</v>
      </c>
      <c r="M1568" s="7">
        <v>8475</v>
      </c>
      <c r="N1568" s="6">
        <v>1</v>
      </c>
      <c r="O1568" s="2"/>
      <c r="P1568" s="2"/>
      <c r="Q1568" s="2"/>
      <c r="R1568" s="192"/>
    </row>
    <row r="1569" spans="1:18" ht="39.6">
      <c r="A1569" s="28" t="str">
        <f t="shared" si="24"/>
        <v>23</v>
      </c>
      <c r="B1569" s="3" t="s">
        <v>1974</v>
      </c>
      <c r="C1569" s="3" t="s">
        <v>251</v>
      </c>
      <c r="D1569" s="3">
        <v>4</v>
      </c>
      <c r="E1569" s="3" t="s">
        <v>16</v>
      </c>
      <c r="F1569" s="3" t="s">
        <v>17</v>
      </c>
      <c r="G1569" s="3" t="s">
        <v>254</v>
      </c>
      <c r="H1569" s="3" t="s">
        <v>19</v>
      </c>
      <c r="I1569" s="4">
        <v>15</v>
      </c>
      <c r="J1569" s="4">
        <v>15</v>
      </c>
      <c r="K1569" s="4">
        <v>565</v>
      </c>
      <c r="L1569" s="7">
        <v>8475</v>
      </c>
      <c r="M1569" s="7">
        <v>8475</v>
      </c>
      <c r="N1569" s="6">
        <v>1</v>
      </c>
      <c r="O1569" s="2"/>
      <c r="P1569" s="2"/>
      <c r="Q1569" s="2"/>
      <c r="R1569" s="192"/>
    </row>
    <row r="1570" spans="1:18" ht="39.6">
      <c r="A1570" s="28" t="str">
        <f t="shared" si="24"/>
        <v>23</v>
      </c>
      <c r="B1570" s="3" t="s">
        <v>1975</v>
      </c>
      <c r="C1570" s="3" t="s">
        <v>251</v>
      </c>
      <c r="D1570" s="3">
        <v>4</v>
      </c>
      <c r="E1570" s="3" t="s">
        <v>16</v>
      </c>
      <c r="F1570" s="3" t="s">
        <v>17</v>
      </c>
      <c r="G1570" s="3" t="s">
        <v>606</v>
      </c>
      <c r="H1570" s="3" t="s">
        <v>19</v>
      </c>
      <c r="I1570" s="4">
        <v>12</v>
      </c>
      <c r="J1570" s="4">
        <v>12</v>
      </c>
      <c r="K1570" s="4">
        <v>565</v>
      </c>
      <c r="L1570" s="7">
        <v>6780</v>
      </c>
      <c r="M1570" s="7">
        <v>6780</v>
      </c>
      <c r="N1570" s="6">
        <v>1</v>
      </c>
      <c r="O1570" s="2"/>
      <c r="P1570" s="2"/>
      <c r="Q1570" s="2"/>
      <c r="R1570" s="192"/>
    </row>
    <row r="1571" spans="1:18" ht="26.4">
      <c r="A1571" s="28" t="str">
        <f t="shared" si="24"/>
        <v>21</v>
      </c>
      <c r="B1571" s="3" t="s">
        <v>1976</v>
      </c>
      <c r="C1571" s="3" t="s">
        <v>290</v>
      </c>
      <c r="D1571" s="3">
        <v>4</v>
      </c>
      <c r="E1571" s="3" t="s">
        <v>16</v>
      </c>
      <c r="F1571" s="3" t="s">
        <v>17</v>
      </c>
      <c r="G1571" s="3" t="s">
        <v>291</v>
      </c>
      <c r="H1571" s="3" t="s">
        <v>19</v>
      </c>
      <c r="I1571" s="4">
        <v>23</v>
      </c>
      <c r="J1571" s="4">
        <v>23</v>
      </c>
      <c r="K1571" s="4">
        <v>565</v>
      </c>
      <c r="L1571" s="7">
        <v>12995</v>
      </c>
      <c r="M1571" s="7">
        <v>12995</v>
      </c>
      <c r="N1571" s="6">
        <v>1</v>
      </c>
      <c r="O1571" s="2"/>
      <c r="P1571" s="2"/>
      <c r="Q1571" s="2"/>
      <c r="R1571" s="192"/>
    </row>
    <row r="1572" spans="1:18" ht="26.4">
      <c r="A1572" s="28" t="str">
        <f t="shared" si="24"/>
        <v>5</v>
      </c>
      <c r="B1572" s="3" t="s">
        <v>1977</v>
      </c>
      <c r="C1572" s="3" t="s">
        <v>264</v>
      </c>
      <c r="D1572" s="3">
        <v>4</v>
      </c>
      <c r="E1572" s="3" t="s">
        <v>16</v>
      </c>
      <c r="F1572" s="3" t="s">
        <v>17</v>
      </c>
      <c r="G1572" s="3" t="s">
        <v>265</v>
      </c>
      <c r="H1572" s="3" t="s">
        <v>19</v>
      </c>
      <c r="I1572" s="4">
        <v>15</v>
      </c>
      <c r="J1572" s="4">
        <v>15</v>
      </c>
      <c r="K1572" s="4">
        <v>565</v>
      </c>
      <c r="L1572" s="7">
        <v>8475</v>
      </c>
      <c r="M1572" s="7">
        <v>8475</v>
      </c>
      <c r="N1572" s="6">
        <v>1</v>
      </c>
      <c r="O1572" s="2"/>
      <c r="P1572" s="2"/>
      <c r="Q1572" s="2"/>
      <c r="R1572" s="192"/>
    </row>
    <row r="1573" spans="1:18" ht="26.4">
      <c r="A1573" s="28" t="str">
        <f t="shared" si="24"/>
        <v>5</v>
      </c>
      <c r="B1573" s="3" t="s">
        <v>1978</v>
      </c>
      <c r="C1573" s="3" t="s">
        <v>264</v>
      </c>
      <c r="D1573" s="3">
        <v>4</v>
      </c>
      <c r="E1573" s="3" t="s">
        <v>16</v>
      </c>
      <c r="F1573" s="3" t="s">
        <v>17</v>
      </c>
      <c r="G1573" s="3" t="s">
        <v>624</v>
      </c>
      <c r="H1573" s="3" t="s">
        <v>19</v>
      </c>
      <c r="I1573" s="4">
        <v>14</v>
      </c>
      <c r="J1573" s="4">
        <v>14</v>
      </c>
      <c r="K1573" s="4">
        <v>565</v>
      </c>
      <c r="L1573" s="7">
        <v>7910</v>
      </c>
      <c r="M1573" s="7">
        <v>7910</v>
      </c>
      <c r="N1573" s="6">
        <v>1</v>
      </c>
      <c r="O1573" s="2"/>
      <c r="P1573" s="2"/>
      <c r="Q1573" s="2"/>
      <c r="R1573" s="192"/>
    </row>
    <row r="1574" spans="1:18" ht="39.6">
      <c r="A1574" s="28" t="str">
        <f t="shared" si="24"/>
        <v>6</v>
      </c>
      <c r="B1574" s="3" t="s">
        <v>1979</v>
      </c>
      <c r="C1574" s="3" t="s">
        <v>301</v>
      </c>
      <c r="D1574" s="3">
        <v>4</v>
      </c>
      <c r="E1574" s="3" t="s">
        <v>16</v>
      </c>
      <c r="F1574" s="3" t="s">
        <v>17</v>
      </c>
      <c r="G1574" s="3" t="s">
        <v>302</v>
      </c>
      <c r="H1574" s="3" t="s">
        <v>19</v>
      </c>
      <c r="I1574" s="4">
        <v>14</v>
      </c>
      <c r="J1574" s="4">
        <v>14</v>
      </c>
      <c r="K1574" s="4">
        <v>565</v>
      </c>
      <c r="L1574" s="7">
        <v>7910</v>
      </c>
      <c r="M1574" s="7">
        <v>7910</v>
      </c>
      <c r="N1574" s="6">
        <v>1</v>
      </c>
      <c r="O1574" s="2"/>
      <c r="P1574" s="2"/>
      <c r="Q1574" s="2"/>
      <c r="R1574" s="192"/>
    </row>
    <row r="1575" spans="1:18" ht="39.6">
      <c r="A1575" s="28" t="str">
        <f t="shared" si="24"/>
        <v>6</v>
      </c>
      <c r="B1575" s="3" t="s">
        <v>1980</v>
      </c>
      <c r="C1575" s="3" t="s">
        <v>301</v>
      </c>
      <c r="D1575" s="3">
        <v>4</v>
      </c>
      <c r="E1575" s="3" t="s">
        <v>16</v>
      </c>
      <c r="F1575" s="3" t="s">
        <v>17</v>
      </c>
      <c r="G1575" s="3" t="s">
        <v>304</v>
      </c>
      <c r="H1575" s="3" t="s">
        <v>19</v>
      </c>
      <c r="I1575" s="4">
        <v>12</v>
      </c>
      <c r="J1575" s="4">
        <v>12</v>
      </c>
      <c r="K1575" s="4">
        <v>565</v>
      </c>
      <c r="L1575" s="7">
        <v>6780</v>
      </c>
      <c r="M1575" s="7">
        <v>6780</v>
      </c>
      <c r="N1575" s="6">
        <v>1</v>
      </c>
      <c r="O1575" s="2"/>
      <c r="P1575" s="2"/>
      <c r="Q1575" s="2"/>
      <c r="R1575" s="192"/>
    </row>
    <row r="1576" spans="1:18" ht="39.6">
      <c r="A1576" s="28" t="str">
        <f t="shared" si="24"/>
        <v>15</v>
      </c>
      <c r="B1576" s="3" t="s">
        <v>1981</v>
      </c>
      <c r="C1576" s="3" t="s">
        <v>256</v>
      </c>
      <c r="D1576" s="3">
        <v>4</v>
      </c>
      <c r="E1576" s="3" t="s">
        <v>16</v>
      </c>
      <c r="F1576" s="3" t="s">
        <v>17</v>
      </c>
      <c r="G1576" s="3" t="s">
        <v>257</v>
      </c>
      <c r="H1576" s="3" t="s">
        <v>19</v>
      </c>
      <c r="I1576" s="4">
        <v>14</v>
      </c>
      <c r="J1576" s="4">
        <v>14</v>
      </c>
      <c r="K1576" s="4">
        <v>565</v>
      </c>
      <c r="L1576" s="7">
        <v>7910</v>
      </c>
      <c r="M1576" s="7">
        <v>7910</v>
      </c>
      <c r="N1576" s="6">
        <v>1</v>
      </c>
      <c r="O1576" s="2"/>
      <c r="P1576" s="2"/>
      <c r="Q1576" s="2"/>
      <c r="R1576" s="192"/>
    </row>
    <row r="1577" spans="1:18" ht="39.6">
      <c r="A1577" s="28" t="str">
        <f t="shared" si="24"/>
        <v>15</v>
      </c>
      <c r="B1577" s="3" t="s">
        <v>1982</v>
      </c>
      <c r="C1577" s="3" t="s">
        <v>256</v>
      </c>
      <c r="D1577" s="3">
        <v>4</v>
      </c>
      <c r="E1577" s="3" t="s">
        <v>16</v>
      </c>
      <c r="F1577" s="3" t="s">
        <v>17</v>
      </c>
      <c r="G1577" s="3" t="s">
        <v>1983</v>
      </c>
      <c r="H1577" s="3" t="s">
        <v>19</v>
      </c>
      <c r="I1577" s="4">
        <v>14</v>
      </c>
      <c r="J1577" s="4">
        <v>14</v>
      </c>
      <c r="K1577" s="4">
        <v>565</v>
      </c>
      <c r="L1577" s="7">
        <v>7910</v>
      </c>
      <c r="M1577" s="7">
        <v>7910</v>
      </c>
      <c r="N1577" s="6">
        <v>1</v>
      </c>
      <c r="O1577" s="2"/>
      <c r="P1577" s="2"/>
      <c r="Q1577" s="2"/>
      <c r="R1577" s="192"/>
    </row>
    <row r="1578" spans="1:18" ht="26.4">
      <c r="A1578" s="28" t="str">
        <f t="shared" si="24"/>
        <v>3</v>
      </c>
      <c r="B1578" s="3" t="s">
        <v>1984</v>
      </c>
      <c r="C1578" s="3" t="s">
        <v>245</v>
      </c>
      <c r="D1578" s="3">
        <v>4</v>
      </c>
      <c r="E1578" s="3" t="s">
        <v>16</v>
      </c>
      <c r="F1578" s="3" t="s">
        <v>17</v>
      </c>
      <c r="G1578" s="3" t="s">
        <v>562</v>
      </c>
      <c r="H1578" s="3" t="s">
        <v>20</v>
      </c>
      <c r="I1578" s="4">
        <v>15</v>
      </c>
      <c r="J1578" s="4">
        <v>15</v>
      </c>
      <c r="K1578" s="4">
        <v>750</v>
      </c>
      <c r="L1578" s="7">
        <v>11250</v>
      </c>
      <c r="M1578" s="7">
        <v>11250</v>
      </c>
      <c r="N1578" s="6">
        <v>1</v>
      </c>
      <c r="O1578" s="2"/>
      <c r="P1578" s="2"/>
      <c r="Q1578" s="2"/>
      <c r="R1578" s="192"/>
    </row>
    <row r="1579" spans="1:18" ht="26.4">
      <c r="A1579" s="28" t="str">
        <f t="shared" si="24"/>
        <v>3</v>
      </c>
      <c r="B1579" s="3" t="s">
        <v>1985</v>
      </c>
      <c r="C1579" s="3" t="s">
        <v>245</v>
      </c>
      <c r="D1579" s="3">
        <v>4</v>
      </c>
      <c r="E1579" s="3" t="s">
        <v>16</v>
      </c>
      <c r="F1579" s="3" t="s">
        <v>17</v>
      </c>
      <c r="G1579" s="3" t="s">
        <v>564</v>
      </c>
      <c r="H1579" s="3" t="s">
        <v>20</v>
      </c>
      <c r="I1579" s="4">
        <v>26</v>
      </c>
      <c r="J1579" s="4">
        <v>26</v>
      </c>
      <c r="K1579" s="4">
        <v>750</v>
      </c>
      <c r="L1579" s="7">
        <v>19500</v>
      </c>
      <c r="M1579" s="7">
        <v>19500</v>
      </c>
      <c r="N1579" s="6">
        <v>1</v>
      </c>
      <c r="O1579" s="2"/>
      <c r="P1579" s="2"/>
      <c r="Q1579" s="2"/>
      <c r="R1579" s="192"/>
    </row>
    <row r="1580" spans="1:18" ht="26.4">
      <c r="A1580" s="28" t="str">
        <f t="shared" si="24"/>
        <v>3</v>
      </c>
      <c r="B1580" s="3" t="s">
        <v>1986</v>
      </c>
      <c r="C1580" s="3" t="s">
        <v>245</v>
      </c>
      <c r="D1580" s="3">
        <v>4</v>
      </c>
      <c r="E1580" s="3" t="s">
        <v>16</v>
      </c>
      <c r="F1580" s="3" t="s">
        <v>17</v>
      </c>
      <c r="G1580" s="3" t="s">
        <v>566</v>
      </c>
      <c r="H1580" s="3" t="s">
        <v>20</v>
      </c>
      <c r="I1580" s="4">
        <v>14</v>
      </c>
      <c r="J1580" s="4">
        <v>14</v>
      </c>
      <c r="K1580" s="4">
        <v>750</v>
      </c>
      <c r="L1580" s="7">
        <v>10500</v>
      </c>
      <c r="M1580" s="7">
        <v>10500</v>
      </c>
      <c r="N1580" s="6">
        <v>1</v>
      </c>
      <c r="O1580" s="2"/>
      <c r="P1580" s="2"/>
      <c r="Q1580" s="2"/>
      <c r="R1580" s="192"/>
    </row>
    <row r="1581" spans="1:18" ht="26.4">
      <c r="A1581" s="28" t="str">
        <f t="shared" si="24"/>
        <v>20</v>
      </c>
      <c r="B1581" s="3" t="s">
        <v>1987</v>
      </c>
      <c r="C1581" s="3" t="s">
        <v>323</v>
      </c>
      <c r="D1581" s="3">
        <v>4</v>
      </c>
      <c r="E1581" s="3" t="s">
        <v>16</v>
      </c>
      <c r="F1581" s="3" t="s">
        <v>17</v>
      </c>
      <c r="G1581" s="3" t="s">
        <v>488</v>
      </c>
      <c r="H1581" s="3" t="s">
        <v>20</v>
      </c>
      <c r="I1581" s="4">
        <v>13</v>
      </c>
      <c r="J1581" s="4">
        <v>13</v>
      </c>
      <c r="K1581" s="4">
        <v>750</v>
      </c>
      <c r="L1581" s="7">
        <v>9750</v>
      </c>
      <c r="M1581" s="7">
        <v>9750</v>
      </c>
      <c r="N1581" s="6">
        <v>1</v>
      </c>
      <c r="O1581" s="2"/>
      <c r="P1581" s="2"/>
      <c r="Q1581" s="2"/>
      <c r="R1581" s="192"/>
    </row>
    <row r="1582" spans="1:18" ht="26.4">
      <c r="A1582" s="28" t="str">
        <f t="shared" si="24"/>
        <v>20</v>
      </c>
      <c r="B1582" s="3" t="s">
        <v>1988</v>
      </c>
      <c r="C1582" s="3" t="s">
        <v>323</v>
      </c>
      <c r="D1582" s="3">
        <v>4</v>
      </c>
      <c r="E1582" s="3" t="s">
        <v>16</v>
      </c>
      <c r="F1582" s="3" t="s">
        <v>17</v>
      </c>
      <c r="G1582" s="3" t="s">
        <v>490</v>
      </c>
      <c r="H1582" s="3" t="s">
        <v>20</v>
      </c>
      <c r="I1582" s="4">
        <v>13</v>
      </c>
      <c r="J1582" s="4">
        <v>13</v>
      </c>
      <c r="K1582" s="4">
        <v>750</v>
      </c>
      <c r="L1582" s="7">
        <v>9750</v>
      </c>
      <c r="M1582" s="7">
        <v>9750</v>
      </c>
      <c r="N1582" s="6">
        <v>1</v>
      </c>
      <c r="O1582" s="2"/>
      <c r="P1582" s="2"/>
      <c r="Q1582" s="2"/>
      <c r="R1582" s="192"/>
    </row>
    <row r="1583" spans="1:18" ht="26.4">
      <c r="A1583" s="28" t="str">
        <f t="shared" si="24"/>
        <v>7</v>
      </c>
      <c r="B1583" s="3" t="s">
        <v>1989</v>
      </c>
      <c r="C1583" s="3" t="s">
        <v>293</v>
      </c>
      <c r="D1583" s="3">
        <v>4</v>
      </c>
      <c r="E1583" s="3" t="s">
        <v>16</v>
      </c>
      <c r="F1583" s="3" t="s">
        <v>17</v>
      </c>
      <c r="G1583" s="3" t="s">
        <v>544</v>
      </c>
      <c r="H1583" s="3" t="s">
        <v>20</v>
      </c>
      <c r="I1583" s="4">
        <v>10</v>
      </c>
      <c r="J1583" s="4">
        <v>10</v>
      </c>
      <c r="K1583" s="4">
        <v>749</v>
      </c>
      <c r="L1583" s="7">
        <v>7490</v>
      </c>
      <c r="M1583" s="7">
        <v>7490</v>
      </c>
      <c r="N1583" s="6">
        <v>1</v>
      </c>
      <c r="O1583" s="2"/>
      <c r="P1583" s="2"/>
      <c r="Q1583" s="2"/>
      <c r="R1583" s="192"/>
    </row>
    <row r="1584" spans="1:18" ht="26.4">
      <c r="A1584" s="28" t="str">
        <f t="shared" si="24"/>
        <v>7</v>
      </c>
      <c r="B1584" s="3" t="s">
        <v>1990</v>
      </c>
      <c r="C1584" s="3" t="s">
        <v>293</v>
      </c>
      <c r="D1584" s="3">
        <v>4</v>
      </c>
      <c r="E1584" s="3" t="s">
        <v>16</v>
      </c>
      <c r="F1584" s="3" t="s">
        <v>17</v>
      </c>
      <c r="G1584" s="3" t="s">
        <v>546</v>
      </c>
      <c r="H1584" s="3" t="s">
        <v>20</v>
      </c>
      <c r="I1584" s="4">
        <v>9</v>
      </c>
      <c r="J1584" s="4">
        <v>9</v>
      </c>
      <c r="K1584" s="4">
        <v>749</v>
      </c>
      <c r="L1584" s="7">
        <v>6741</v>
      </c>
      <c r="M1584" s="7">
        <v>6741</v>
      </c>
      <c r="N1584" s="6">
        <v>1</v>
      </c>
      <c r="O1584" s="2"/>
      <c r="P1584" s="2"/>
      <c r="Q1584" s="2"/>
      <c r="R1584" s="192"/>
    </row>
    <row r="1585" spans="1:18" ht="26.4">
      <c r="A1585" s="28" t="str">
        <f t="shared" si="24"/>
        <v>7</v>
      </c>
      <c r="B1585" s="3" t="s">
        <v>1991</v>
      </c>
      <c r="C1585" s="3" t="s">
        <v>293</v>
      </c>
      <c r="D1585" s="3">
        <v>4</v>
      </c>
      <c r="E1585" s="3" t="s">
        <v>16</v>
      </c>
      <c r="F1585" s="3" t="s">
        <v>17</v>
      </c>
      <c r="G1585" s="3" t="s">
        <v>548</v>
      </c>
      <c r="H1585" s="3" t="s">
        <v>20</v>
      </c>
      <c r="I1585" s="4">
        <v>9</v>
      </c>
      <c r="J1585" s="4">
        <v>9</v>
      </c>
      <c r="K1585" s="4">
        <v>749</v>
      </c>
      <c r="L1585" s="7">
        <v>6741</v>
      </c>
      <c r="M1585" s="7">
        <v>6741</v>
      </c>
      <c r="N1585" s="6">
        <v>1</v>
      </c>
      <c r="O1585" s="2"/>
      <c r="P1585" s="2"/>
      <c r="Q1585" s="2"/>
      <c r="R1585" s="192"/>
    </row>
    <row r="1586" spans="1:18" ht="26.4">
      <c r="A1586" s="28" t="str">
        <f t="shared" si="24"/>
        <v>1</v>
      </c>
      <c r="B1586" s="3" t="s">
        <v>1992</v>
      </c>
      <c r="C1586" s="3" t="s">
        <v>272</v>
      </c>
      <c r="D1586" s="3">
        <v>4</v>
      </c>
      <c r="E1586" s="3" t="s">
        <v>16</v>
      </c>
      <c r="F1586" s="3" t="s">
        <v>17</v>
      </c>
      <c r="G1586" s="3" t="s">
        <v>512</v>
      </c>
      <c r="H1586" s="3" t="s">
        <v>20</v>
      </c>
      <c r="I1586" s="4">
        <v>22</v>
      </c>
      <c r="J1586" s="4">
        <v>22</v>
      </c>
      <c r="K1586" s="4">
        <v>750</v>
      </c>
      <c r="L1586" s="7">
        <v>16500</v>
      </c>
      <c r="M1586" s="7">
        <v>16500</v>
      </c>
      <c r="N1586" s="6">
        <v>1</v>
      </c>
      <c r="O1586" s="2"/>
      <c r="P1586" s="2"/>
      <c r="Q1586" s="2"/>
      <c r="R1586" s="192"/>
    </row>
    <row r="1587" spans="1:18" ht="26.4">
      <c r="A1587" s="28" t="str">
        <f t="shared" si="24"/>
        <v>1</v>
      </c>
      <c r="B1587" s="3" t="s">
        <v>1993</v>
      </c>
      <c r="C1587" s="3" t="s">
        <v>272</v>
      </c>
      <c r="D1587" s="3">
        <v>4</v>
      </c>
      <c r="E1587" s="3" t="s">
        <v>16</v>
      </c>
      <c r="F1587" s="3" t="s">
        <v>17</v>
      </c>
      <c r="G1587" s="3" t="s">
        <v>514</v>
      </c>
      <c r="H1587" s="3" t="s">
        <v>20</v>
      </c>
      <c r="I1587" s="4">
        <v>11</v>
      </c>
      <c r="J1587" s="4">
        <v>11</v>
      </c>
      <c r="K1587" s="4">
        <v>750</v>
      </c>
      <c r="L1587" s="7">
        <v>8250</v>
      </c>
      <c r="M1587" s="7">
        <v>8250</v>
      </c>
      <c r="N1587" s="6">
        <v>1</v>
      </c>
      <c r="O1587" s="2"/>
      <c r="P1587" s="2"/>
      <c r="Q1587" s="2"/>
      <c r="R1587" s="192"/>
    </row>
    <row r="1588" spans="1:18" ht="26.4">
      <c r="A1588" s="28" t="str">
        <f t="shared" si="24"/>
        <v>1</v>
      </c>
      <c r="B1588" s="3" t="s">
        <v>1994</v>
      </c>
      <c r="C1588" s="3" t="s">
        <v>272</v>
      </c>
      <c r="D1588" s="3">
        <v>4</v>
      </c>
      <c r="E1588" s="3" t="s">
        <v>16</v>
      </c>
      <c r="F1588" s="3" t="s">
        <v>17</v>
      </c>
      <c r="G1588" s="3" t="s">
        <v>516</v>
      </c>
      <c r="H1588" s="3" t="s">
        <v>20</v>
      </c>
      <c r="I1588" s="4">
        <v>10</v>
      </c>
      <c r="J1588" s="4">
        <v>10</v>
      </c>
      <c r="K1588" s="4">
        <v>750</v>
      </c>
      <c r="L1588" s="7">
        <v>7500</v>
      </c>
      <c r="M1588" s="7">
        <v>7500</v>
      </c>
      <c r="N1588" s="6">
        <v>1</v>
      </c>
      <c r="O1588" s="2"/>
      <c r="P1588" s="2"/>
      <c r="Q1588" s="2"/>
      <c r="R1588" s="192"/>
    </row>
    <row r="1589" spans="1:18" ht="26.4">
      <c r="A1589" s="28" t="str">
        <f t="shared" si="24"/>
        <v>16</v>
      </c>
      <c r="B1589" s="3" t="s">
        <v>1995</v>
      </c>
      <c r="C1589" s="3" t="s">
        <v>231</v>
      </c>
      <c r="D1589" s="3">
        <v>4</v>
      </c>
      <c r="E1589" s="3" t="s">
        <v>16</v>
      </c>
      <c r="F1589" s="3" t="s">
        <v>17</v>
      </c>
      <c r="G1589" s="3" t="s">
        <v>468</v>
      </c>
      <c r="H1589" s="3" t="s">
        <v>20</v>
      </c>
      <c r="I1589" s="4">
        <v>18</v>
      </c>
      <c r="J1589" s="4">
        <v>18</v>
      </c>
      <c r="K1589" s="4">
        <v>750</v>
      </c>
      <c r="L1589" s="7">
        <v>13500</v>
      </c>
      <c r="M1589" s="7">
        <v>13500</v>
      </c>
      <c r="N1589" s="6">
        <v>1</v>
      </c>
      <c r="O1589" s="2"/>
      <c r="P1589" s="2"/>
      <c r="Q1589" s="2"/>
      <c r="R1589" s="192"/>
    </row>
    <row r="1590" spans="1:18" ht="26.4">
      <c r="A1590" s="28" t="str">
        <f t="shared" si="24"/>
        <v>13</v>
      </c>
      <c r="B1590" s="3" t="s">
        <v>1996</v>
      </c>
      <c r="C1590" s="3" t="s">
        <v>248</v>
      </c>
      <c r="D1590" s="3">
        <v>4</v>
      </c>
      <c r="E1590" s="3" t="s">
        <v>16</v>
      </c>
      <c r="F1590" s="3" t="s">
        <v>17</v>
      </c>
      <c r="G1590" s="3" t="s">
        <v>506</v>
      </c>
      <c r="H1590" s="3" t="s">
        <v>20</v>
      </c>
      <c r="I1590" s="4">
        <v>13</v>
      </c>
      <c r="J1590" s="4">
        <v>13</v>
      </c>
      <c r="K1590" s="4">
        <v>750</v>
      </c>
      <c r="L1590" s="7">
        <v>9750</v>
      </c>
      <c r="M1590" s="7">
        <v>9750</v>
      </c>
      <c r="N1590" s="6">
        <v>1</v>
      </c>
      <c r="O1590" s="2"/>
      <c r="P1590" s="2"/>
      <c r="Q1590" s="2"/>
      <c r="R1590" s="192"/>
    </row>
    <row r="1591" spans="1:18" ht="26.4">
      <c r="A1591" s="28" t="str">
        <f t="shared" si="24"/>
        <v>13</v>
      </c>
      <c r="B1591" s="3" t="s">
        <v>1997</v>
      </c>
      <c r="C1591" s="3" t="s">
        <v>248</v>
      </c>
      <c r="D1591" s="3">
        <v>4</v>
      </c>
      <c r="E1591" s="3" t="s">
        <v>16</v>
      </c>
      <c r="F1591" s="3" t="s">
        <v>17</v>
      </c>
      <c r="G1591" s="3" t="s">
        <v>508</v>
      </c>
      <c r="H1591" s="3" t="s">
        <v>20</v>
      </c>
      <c r="I1591" s="4">
        <v>13</v>
      </c>
      <c r="J1591" s="4">
        <v>13</v>
      </c>
      <c r="K1591" s="4">
        <v>750</v>
      </c>
      <c r="L1591" s="7">
        <v>9750</v>
      </c>
      <c r="M1591" s="7">
        <v>9750</v>
      </c>
      <c r="N1591" s="6">
        <v>1</v>
      </c>
      <c r="O1591" s="2"/>
      <c r="P1591" s="2"/>
      <c r="Q1591" s="2"/>
      <c r="R1591" s="192"/>
    </row>
    <row r="1592" spans="1:18" ht="26.4">
      <c r="A1592" s="28" t="str">
        <f t="shared" si="24"/>
        <v>13</v>
      </c>
      <c r="B1592" s="3" t="s">
        <v>1998</v>
      </c>
      <c r="C1592" s="3" t="s">
        <v>248</v>
      </c>
      <c r="D1592" s="3">
        <v>4</v>
      </c>
      <c r="E1592" s="3" t="s">
        <v>16</v>
      </c>
      <c r="F1592" s="3" t="s">
        <v>17</v>
      </c>
      <c r="G1592" s="3" t="s">
        <v>510</v>
      </c>
      <c r="H1592" s="3" t="s">
        <v>20</v>
      </c>
      <c r="I1592" s="4">
        <v>9</v>
      </c>
      <c r="J1592" s="4">
        <v>9</v>
      </c>
      <c r="K1592" s="4">
        <v>750</v>
      </c>
      <c r="L1592" s="7">
        <v>6750</v>
      </c>
      <c r="M1592" s="7">
        <v>6750</v>
      </c>
      <c r="N1592" s="6">
        <v>1</v>
      </c>
      <c r="O1592" s="2"/>
      <c r="P1592" s="2"/>
      <c r="Q1592" s="2"/>
      <c r="R1592" s="192"/>
    </row>
    <row r="1593" spans="1:18" ht="39.6">
      <c r="A1593" s="28" t="str">
        <f t="shared" si="24"/>
        <v>17</v>
      </c>
      <c r="B1593" s="3" t="s">
        <v>1999</v>
      </c>
      <c r="C1593" s="3" t="s">
        <v>306</v>
      </c>
      <c r="D1593" s="3">
        <v>4</v>
      </c>
      <c r="E1593" s="3" t="s">
        <v>16</v>
      </c>
      <c r="F1593" s="3" t="s">
        <v>17</v>
      </c>
      <c r="G1593" s="3" t="s">
        <v>470</v>
      </c>
      <c r="H1593" s="3" t="s">
        <v>20</v>
      </c>
      <c r="I1593" s="4">
        <v>23</v>
      </c>
      <c r="J1593" s="4">
        <v>23</v>
      </c>
      <c r="K1593" s="4">
        <v>750</v>
      </c>
      <c r="L1593" s="7">
        <v>17250</v>
      </c>
      <c r="M1593" s="7">
        <v>17250</v>
      </c>
      <c r="N1593" s="6">
        <v>1</v>
      </c>
      <c r="O1593" s="2"/>
      <c r="P1593" s="2"/>
      <c r="Q1593" s="2"/>
      <c r="R1593" s="192"/>
    </row>
    <row r="1594" spans="1:18" ht="39.6">
      <c r="A1594" s="28" t="str">
        <f t="shared" si="24"/>
        <v>17</v>
      </c>
      <c r="B1594" s="3" t="s">
        <v>2000</v>
      </c>
      <c r="C1594" s="3" t="s">
        <v>306</v>
      </c>
      <c r="D1594" s="3">
        <v>4</v>
      </c>
      <c r="E1594" s="3" t="s">
        <v>16</v>
      </c>
      <c r="F1594" s="3" t="s">
        <v>17</v>
      </c>
      <c r="G1594" s="3" t="s">
        <v>472</v>
      </c>
      <c r="H1594" s="3" t="s">
        <v>20</v>
      </c>
      <c r="I1594" s="4">
        <v>13</v>
      </c>
      <c r="J1594" s="4">
        <v>13</v>
      </c>
      <c r="K1594" s="4">
        <v>750</v>
      </c>
      <c r="L1594" s="7">
        <v>9750</v>
      </c>
      <c r="M1594" s="7">
        <v>9750</v>
      </c>
      <c r="N1594" s="6">
        <v>1</v>
      </c>
      <c r="O1594" s="2"/>
      <c r="P1594" s="2"/>
      <c r="Q1594" s="2"/>
      <c r="R1594" s="192"/>
    </row>
    <row r="1595" spans="1:18" ht="39.6">
      <c r="A1595" s="28" t="str">
        <f t="shared" si="24"/>
        <v>17</v>
      </c>
      <c r="B1595" s="3" t="s">
        <v>2001</v>
      </c>
      <c r="C1595" s="3" t="s">
        <v>306</v>
      </c>
      <c r="D1595" s="3">
        <v>4</v>
      </c>
      <c r="E1595" s="3" t="s">
        <v>16</v>
      </c>
      <c r="F1595" s="3" t="s">
        <v>17</v>
      </c>
      <c r="G1595" s="3" t="s">
        <v>474</v>
      </c>
      <c r="H1595" s="3" t="s">
        <v>20</v>
      </c>
      <c r="I1595" s="4">
        <v>13</v>
      </c>
      <c r="J1595" s="4">
        <v>13</v>
      </c>
      <c r="K1595" s="4">
        <v>750</v>
      </c>
      <c r="L1595" s="7">
        <v>9750</v>
      </c>
      <c r="M1595" s="7">
        <v>9750</v>
      </c>
      <c r="N1595" s="6">
        <v>1</v>
      </c>
      <c r="O1595" s="2"/>
      <c r="P1595" s="2"/>
      <c r="Q1595" s="2"/>
      <c r="R1595" s="192"/>
    </row>
    <row r="1596" spans="1:18" ht="26.4">
      <c r="A1596" s="28" t="str">
        <f t="shared" si="24"/>
        <v>9</v>
      </c>
      <c r="B1596" s="3" t="s">
        <v>2002</v>
      </c>
      <c r="C1596" s="3" t="s">
        <v>240</v>
      </c>
      <c r="D1596" s="3">
        <v>4</v>
      </c>
      <c r="E1596" s="3" t="s">
        <v>16</v>
      </c>
      <c r="F1596" s="3" t="s">
        <v>17</v>
      </c>
      <c r="G1596" s="3" t="s">
        <v>492</v>
      </c>
      <c r="H1596" s="3" t="s">
        <v>20</v>
      </c>
      <c r="I1596" s="4">
        <v>14</v>
      </c>
      <c r="J1596" s="4">
        <v>14</v>
      </c>
      <c r="K1596" s="4">
        <v>749.9</v>
      </c>
      <c r="L1596" s="7">
        <v>10486</v>
      </c>
      <c r="M1596" s="7">
        <v>10498.6</v>
      </c>
      <c r="N1596" s="6">
        <v>1</v>
      </c>
      <c r="O1596" s="2"/>
      <c r="P1596" s="2"/>
      <c r="Q1596" s="2"/>
      <c r="R1596" s="192"/>
    </row>
    <row r="1597" spans="1:18" ht="26.4">
      <c r="A1597" s="28" t="str">
        <f t="shared" si="24"/>
        <v>9</v>
      </c>
      <c r="B1597" s="3" t="s">
        <v>2003</v>
      </c>
      <c r="C1597" s="3" t="s">
        <v>240</v>
      </c>
      <c r="D1597" s="3">
        <v>4</v>
      </c>
      <c r="E1597" s="3" t="s">
        <v>16</v>
      </c>
      <c r="F1597" s="3" t="s">
        <v>17</v>
      </c>
      <c r="G1597" s="3" t="s">
        <v>494</v>
      </c>
      <c r="H1597" s="3" t="s">
        <v>20</v>
      </c>
      <c r="I1597" s="4">
        <v>13</v>
      </c>
      <c r="J1597" s="4">
        <v>13</v>
      </c>
      <c r="K1597" s="4">
        <v>749.9</v>
      </c>
      <c r="L1597" s="7">
        <v>9737</v>
      </c>
      <c r="M1597" s="7">
        <v>9748.7000000000007</v>
      </c>
      <c r="N1597" s="6">
        <v>1</v>
      </c>
      <c r="O1597" s="2"/>
      <c r="P1597" s="2"/>
      <c r="Q1597" s="2"/>
      <c r="R1597" s="192"/>
    </row>
    <row r="1598" spans="1:18" ht="26.4">
      <c r="A1598" s="28" t="str">
        <f t="shared" si="24"/>
        <v>9</v>
      </c>
      <c r="B1598" s="3" t="s">
        <v>2004</v>
      </c>
      <c r="C1598" s="3" t="s">
        <v>240</v>
      </c>
      <c r="D1598" s="3">
        <v>4</v>
      </c>
      <c r="E1598" s="3" t="s">
        <v>16</v>
      </c>
      <c r="F1598" s="3" t="s">
        <v>17</v>
      </c>
      <c r="G1598" s="3" t="s">
        <v>496</v>
      </c>
      <c r="H1598" s="3" t="s">
        <v>20</v>
      </c>
      <c r="I1598" s="4">
        <v>12</v>
      </c>
      <c r="J1598" s="4">
        <v>12</v>
      </c>
      <c r="K1598" s="4">
        <v>749.9</v>
      </c>
      <c r="L1598" s="7">
        <v>8988</v>
      </c>
      <c r="M1598" s="7">
        <v>8998.7999999999993</v>
      </c>
      <c r="N1598" s="6">
        <v>1</v>
      </c>
      <c r="O1598" s="2"/>
      <c r="P1598" s="2"/>
      <c r="Q1598" s="2"/>
      <c r="R1598" s="192"/>
    </row>
    <row r="1599" spans="1:18" ht="26.4">
      <c r="A1599" s="28" t="str">
        <f t="shared" si="24"/>
        <v>10</v>
      </c>
      <c r="B1599" s="3" t="s">
        <v>2005</v>
      </c>
      <c r="C1599" s="3" t="s">
        <v>298</v>
      </c>
      <c r="D1599" s="3">
        <v>4</v>
      </c>
      <c r="E1599" s="3" t="s">
        <v>16</v>
      </c>
      <c r="F1599" s="3" t="s">
        <v>17</v>
      </c>
      <c r="G1599" s="3" t="s">
        <v>554</v>
      </c>
      <c r="H1599" s="3" t="s">
        <v>20</v>
      </c>
      <c r="I1599" s="4">
        <v>12</v>
      </c>
      <c r="J1599" s="4">
        <v>12</v>
      </c>
      <c r="K1599" s="4">
        <v>750</v>
      </c>
      <c r="L1599" s="7">
        <v>9000</v>
      </c>
      <c r="M1599" s="7">
        <v>9000</v>
      </c>
      <c r="N1599" s="6">
        <v>1</v>
      </c>
      <c r="O1599" s="2"/>
      <c r="P1599" s="2"/>
      <c r="Q1599" s="2"/>
      <c r="R1599" s="192"/>
    </row>
    <row r="1600" spans="1:18" ht="26.4">
      <c r="A1600" s="28" t="str">
        <f t="shared" si="24"/>
        <v>10</v>
      </c>
      <c r="B1600" s="3" t="s">
        <v>2006</v>
      </c>
      <c r="C1600" s="3" t="s">
        <v>298</v>
      </c>
      <c r="D1600" s="3">
        <v>4</v>
      </c>
      <c r="E1600" s="3" t="s">
        <v>16</v>
      </c>
      <c r="F1600" s="3" t="s">
        <v>17</v>
      </c>
      <c r="G1600" s="3" t="s">
        <v>556</v>
      </c>
      <c r="H1600" s="3" t="s">
        <v>20</v>
      </c>
      <c r="I1600" s="4">
        <v>9</v>
      </c>
      <c r="J1600" s="4">
        <v>9</v>
      </c>
      <c r="K1600" s="4">
        <v>750</v>
      </c>
      <c r="L1600" s="7">
        <v>6750</v>
      </c>
      <c r="M1600" s="7">
        <v>6750</v>
      </c>
      <c r="N1600" s="6">
        <v>1</v>
      </c>
      <c r="O1600" s="2"/>
      <c r="P1600" s="2"/>
      <c r="Q1600" s="2"/>
      <c r="R1600" s="192"/>
    </row>
    <row r="1601" spans="1:18" ht="39.6">
      <c r="A1601" s="28" t="str">
        <f t="shared" si="24"/>
        <v>14</v>
      </c>
      <c r="B1601" s="3" t="s">
        <v>2007</v>
      </c>
      <c r="C1601" s="3" t="s">
        <v>267</v>
      </c>
      <c r="D1601" s="3">
        <v>4</v>
      </c>
      <c r="E1601" s="3" t="s">
        <v>16</v>
      </c>
      <c r="F1601" s="3" t="s">
        <v>17</v>
      </c>
      <c r="G1601" s="3" t="s">
        <v>524</v>
      </c>
      <c r="H1601" s="3" t="s">
        <v>20</v>
      </c>
      <c r="I1601" s="4">
        <v>14</v>
      </c>
      <c r="J1601" s="4">
        <v>14</v>
      </c>
      <c r="K1601" s="4">
        <v>750</v>
      </c>
      <c r="L1601" s="7">
        <v>10500</v>
      </c>
      <c r="M1601" s="7">
        <v>10500</v>
      </c>
      <c r="N1601" s="6">
        <v>1</v>
      </c>
      <c r="O1601" s="2"/>
      <c r="P1601" s="2"/>
      <c r="Q1601" s="2"/>
      <c r="R1601" s="192"/>
    </row>
    <row r="1602" spans="1:18" ht="39.6">
      <c r="A1602" s="28" t="str">
        <f t="shared" si="24"/>
        <v>14</v>
      </c>
      <c r="B1602" s="3" t="s">
        <v>2008</v>
      </c>
      <c r="C1602" s="3" t="s">
        <v>267</v>
      </c>
      <c r="D1602" s="3">
        <v>4</v>
      </c>
      <c r="E1602" s="3" t="s">
        <v>16</v>
      </c>
      <c r="F1602" s="3" t="s">
        <v>17</v>
      </c>
      <c r="G1602" s="3" t="s">
        <v>526</v>
      </c>
      <c r="H1602" s="3" t="s">
        <v>20</v>
      </c>
      <c r="I1602" s="4">
        <v>14</v>
      </c>
      <c r="J1602" s="4">
        <v>14</v>
      </c>
      <c r="K1602" s="4">
        <v>750</v>
      </c>
      <c r="L1602" s="7">
        <v>10500</v>
      </c>
      <c r="M1602" s="7">
        <v>10500</v>
      </c>
      <c r="N1602" s="6">
        <v>1</v>
      </c>
      <c r="O1602" s="2"/>
      <c r="P1602" s="2"/>
      <c r="Q1602" s="2"/>
      <c r="R1602" s="192"/>
    </row>
    <row r="1603" spans="1:18" ht="39.6">
      <c r="A1603" s="28" t="str">
        <f t="shared" si="24"/>
        <v>14</v>
      </c>
      <c r="B1603" s="3" t="s">
        <v>2009</v>
      </c>
      <c r="C1603" s="3" t="s">
        <v>267</v>
      </c>
      <c r="D1603" s="3">
        <v>4</v>
      </c>
      <c r="E1603" s="3" t="s">
        <v>16</v>
      </c>
      <c r="F1603" s="3" t="s">
        <v>17</v>
      </c>
      <c r="G1603" s="3" t="s">
        <v>528</v>
      </c>
      <c r="H1603" s="3" t="s">
        <v>20</v>
      </c>
      <c r="I1603" s="4">
        <v>13</v>
      </c>
      <c r="J1603" s="4">
        <v>13</v>
      </c>
      <c r="K1603" s="4">
        <v>750</v>
      </c>
      <c r="L1603" s="7">
        <v>9750</v>
      </c>
      <c r="M1603" s="7">
        <v>9750</v>
      </c>
      <c r="N1603" s="6">
        <v>1</v>
      </c>
      <c r="O1603" s="2"/>
      <c r="P1603" s="2"/>
      <c r="Q1603" s="2"/>
      <c r="R1603" s="192"/>
    </row>
    <row r="1604" spans="1:18" ht="26.4">
      <c r="A1604" s="28" t="str">
        <f t="shared" si="24"/>
        <v>11</v>
      </c>
      <c r="B1604" s="3" t="s">
        <v>2010</v>
      </c>
      <c r="C1604" s="3" t="s">
        <v>228</v>
      </c>
      <c r="D1604" s="3">
        <v>4</v>
      </c>
      <c r="E1604" s="3" t="s">
        <v>16</v>
      </c>
      <c r="F1604" s="3" t="s">
        <v>17</v>
      </c>
      <c r="G1604" s="3" t="s">
        <v>530</v>
      </c>
      <c r="H1604" s="3" t="s">
        <v>20</v>
      </c>
      <c r="I1604" s="4">
        <v>18</v>
      </c>
      <c r="J1604" s="4">
        <v>13</v>
      </c>
      <c r="K1604" s="4">
        <v>750</v>
      </c>
      <c r="L1604" s="7">
        <v>13500</v>
      </c>
      <c r="M1604" s="7">
        <v>9750</v>
      </c>
      <c r="N1604" s="6">
        <v>0.72219999999999995</v>
      </c>
      <c r="O1604" s="2"/>
      <c r="P1604" s="2"/>
      <c r="Q1604" s="2"/>
      <c r="R1604" s="192"/>
    </row>
    <row r="1605" spans="1:18" ht="26.4">
      <c r="A1605" s="28" t="str">
        <f t="shared" si="24"/>
        <v>11</v>
      </c>
      <c r="B1605" s="3" t="s">
        <v>2011</v>
      </c>
      <c r="C1605" s="3" t="s">
        <v>228</v>
      </c>
      <c r="D1605" s="3">
        <v>4</v>
      </c>
      <c r="E1605" s="3" t="s">
        <v>16</v>
      </c>
      <c r="F1605" s="3" t="s">
        <v>17</v>
      </c>
      <c r="G1605" s="3" t="s">
        <v>532</v>
      </c>
      <c r="H1605" s="3" t="s">
        <v>20</v>
      </c>
      <c r="I1605" s="4">
        <v>16</v>
      </c>
      <c r="J1605" s="4">
        <v>1</v>
      </c>
      <c r="K1605" s="4">
        <v>750</v>
      </c>
      <c r="L1605" s="7">
        <v>12000</v>
      </c>
      <c r="M1605" s="4">
        <v>750</v>
      </c>
      <c r="N1605" s="6">
        <v>6.25E-2</v>
      </c>
      <c r="O1605" s="2"/>
      <c r="P1605" s="2"/>
      <c r="Q1605" s="2"/>
      <c r="R1605" s="192"/>
    </row>
    <row r="1606" spans="1:18" ht="26.4">
      <c r="A1606" s="28" t="str">
        <f t="shared" si="24"/>
        <v>19</v>
      </c>
      <c r="B1606" s="3" t="s">
        <v>2012</v>
      </c>
      <c r="C1606" s="3" t="s">
        <v>282</v>
      </c>
      <c r="D1606" s="3">
        <v>4</v>
      </c>
      <c r="E1606" s="3" t="s">
        <v>16</v>
      </c>
      <c r="F1606" s="3" t="s">
        <v>17</v>
      </c>
      <c r="G1606" s="3" t="s">
        <v>558</v>
      </c>
      <c r="H1606" s="3" t="s">
        <v>20</v>
      </c>
      <c r="I1606" s="4">
        <v>17</v>
      </c>
      <c r="J1606" s="4">
        <v>17</v>
      </c>
      <c r="K1606" s="4">
        <v>750</v>
      </c>
      <c r="L1606" s="7">
        <v>12750</v>
      </c>
      <c r="M1606" s="7">
        <v>12750</v>
      </c>
      <c r="N1606" s="6">
        <v>1</v>
      </c>
      <c r="O1606" s="2"/>
      <c r="P1606" s="2"/>
      <c r="Q1606" s="2"/>
      <c r="R1606" s="192"/>
    </row>
    <row r="1607" spans="1:18" ht="26.4">
      <c r="A1607" s="28" t="str">
        <f t="shared" si="24"/>
        <v>19</v>
      </c>
      <c r="B1607" s="3" t="s">
        <v>2013</v>
      </c>
      <c r="C1607" s="3" t="s">
        <v>282</v>
      </c>
      <c r="D1607" s="3">
        <v>4</v>
      </c>
      <c r="E1607" s="3" t="s">
        <v>16</v>
      </c>
      <c r="F1607" s="3" t="s">
        <v>17</v>
      </c>
      <c r="G1607" s="3" t="s">
        <v>560</v>
      </c>
      <c r="H1607" s="3" t="s">
        <v>20</v>
      </c>
      <c r="I1607" s="4">
        <v>11</v>
      </c>
      <c r="J1607" s="4">
        <v>11</v>
      </c>
      <c r="K1607" s="4">
        <v>750</v>
      </c>
      <c r="L1607" s="7">
        <v>8250</v>
      </c>
      <c r="M1607" s="7">
        <v>8250</v>
      </c>
      <c r="N1607" s="6">
        <v>1</v>
      </c>
      <c r="O1607" s="2"/>
      <c r="P1607" s="2"/>
      <c r="Q1607" s="2"/>
      <c r="R1607" s="192"/>
    </row>
    <row r="1608" spans="1:18" ht="39.6">
      <c r="A1608" s="28" t="str">
        <f t="shared" ref="A1608:A1671" si="25">MID(C1608,FIND("(",C1608)+1,FIND(")",C1608)-1-FIND("(",C1608))</f>
        <v>23</v>
      </c>
      <c r="B1608" s="3" t="s">
        <v>2014</v>
      </c>
      <c r="C1608" s="3" t="s">
        <v>251</v>
      </c>
      <c r="D1608" s="3">
        <v>4</v>
      </c>
      <c r="E1608" s="3" t="s">
        <v>16</v>
      </c>
      <c r="F1608" s="3" t="s">
        <v>17</v>
      </c>
      <c r="G1608" s="3" t="s">
        <v>482</v>
      </c>
      <c r="H1608" s="3" t="s">
        <v>20</v>
      </c>
      <c r="I1608" s="4">
        <v>11</v>
      </c>
      <c r="J1608" s="4">
        <v>11</v>
      </c>
      <c r="K1608" s="4">
        <v>750</v>
      </c>
      <c r="L1608" s="7">
        <v>8250</v>
      </c>
      <c r="M1608" s="7">
        <v>8250</v>
      </c>
      <c r="N1608" s="6">
        <v>1</v>
      </c>
      <c r="O1608" s="2"/>
      <c r="P1608" s="2"/>
      <c r="Q1608" s="2"/>
      <c r="R1608" s="192"/>
    </row>
    <row r="1609" spans="1:18" ht="39.6">
      <c r="A1609" s="28" t="str">
        <f t="shared" si="25"/>
        <v>23</v>
      </c>
      <c r="B1609" s="3" t="s">
        <v>2015</v>
      </c>
      <c r="C1609" s="3" t="s">
        <v>251</v>
      </c>
      <c r="D1609" s="3">
        <v>4</v>
      </c>
      <c r="E1609" s="3" t="s">
        <v>16</v>
      </c>
      <c r="F1609" s="3" t="s">
        <v>17</v>
      </c>
      <c r="G1609" s="3" t="s">
        <v>484</v>
      </c>
      <c r="H1609" s="3" t="s">
        <v>20</v>
      </c>
      <c r="I1609" s="4">
        <v>11</v>
      </c>
      <c r="J1609" s="4">
        <v>11</v>
      </c>
      <c r="K1609" s="4">
        <v>750</v>
      </c>
      <c r="L1609" s="7">
        <v>8250</v>
      </c>
      <c r="M1609" s="7">
        <v>8250</v>
      </c>
      <c r="N1609" s="6">
        <v>1</v>
      </c>
      <c r="O1609" s="2"/>
      <c r="P1609" s="2"/>
      <c r="Q1609" s="2"/>
      <c r="R1609" s="192"/>
    </row>
    <row r="1610" spans="1:18" ht="39.6">
      <c r="A1610" s="28" t="str">
        <f t="shared" si="25"/>
        <v>23</v>
      </c>
      <c r="B1610" s="3" t="s">
        <v>2016</v>
      </c>
      <c r="C1610" s="3" t="s">
        <v>251</v>
      </c>
      <c r="D1610" s="3">
        <v>4</v>
      </c>
      <c r="E1610" s="3" t="s">
        <v>16</v>
      </c>
      <c r="F1610" s="3" t="s">
        <v>17</v>
      </c>
      <c r="G1610" s="3" t="s">
        <v>486</v>
      </c>
      <c r="H1610" s="3" t="s">
        <v>20</v>
      </c>
      <c r="I1610" s="4">
        <v>11</v>
      </c>
      <c r="J1610" s="4">
        <v>11</v>
      </c>
      <c r="K1610" s="4">
        <v>750</v>
      </c>
      <c r="L1610" s="7">
        <v>8250</v>
      </c>
      <c r="M1610" s="7">
        <v>8250</v>
      </c>
      <c r="N1610" s="6">
        <v>1</v>
      </c>
      <c r="O1610" s="2"/>
      <c r="P1610" s="2"/>
      <c r="Q1610" s="2"/>
      <c r="R1610" s="192"/>
    </row>
    <row r="1611" spans="1:18" ht="26.4">
      <c r="A1611" s="28" t="str">
        <f t="shared" si="25"/>
        <v>21</v>
      </c>
      <c r="B1611" s="3" t="s">
        <v>2017</v>
      </c>
      <c r="C1611" s="3" t="s">
        <v>290</v>
      </c>
      <c r="D1611" s="3">
        <v>4</v>
      </c>
      <c r="E1611" s="3" t="s">
        <v>16</v>
      </c>
      <c r="F1611" s="3" t="s">
        <v>17</v>
      </c>
      <c r="G1611" s="3" t="s">
        <v>518</v>
      </c>
      <c r="H1611" s="3" t="s">
        <v>20</v>
      </c>
      <c r="I1611" s="4">
        <v>33</v>
      </c>
      <c r="J1611" s="4">
        <v>33</v>
      </c>
      <c r="K1611" s="4">
        <v>750</v>
      </c>
      <c r="L1611" s="7">
        <v>24750</v>
      </c>
      <c r="M1611" s="7">
        <v>24750</v>
      </c>
      <c r="N1611" s="6">
        <v>1</v>
      </c>
      <c r="O1611" s="2"/>
      <c r="P1611" s="2"/>
      <c r="Q1611" s="2"/>
      <c r="R1611" s="192"/>
    </row>
    <row r="1612" spans="1:18" ht="26.4">
      <c r="A1612" s="28" t="str">
        <f t="shared" si="25"/>
        <v>5</v>
      </c>
      <c r="B1612" s="3" t="s">
        <v>2018</v>
      </c>
      <c r="C1612" s="3" t="s">
        <v>264</v>
      </c>
      <c r="D1612" s="3">
        <v>4</v>
      </c>
      <c r="E1612" s="3" t="s">
        <v>16</v>
      </c>
      <c r="F1612" s="3" t="s">
        <v>17</v>
      </c>
      <c r="G1612" s="3" t="s">
        <v>540</v>
      </c>
      <c r="H1612" s="3" t="s">
        <v>20</v>
      </c>
      <c r="I1612" s="4">
        <v>18</v>
      </c>
      <c r="J1612" s="4">
        <v>18</v>
      </c>
      <c r="K1612" s="4">
        <v>750</v>
      </c>
      <c r="L1612" s="7">
        <v>13500</v>
      </c>
      <c r="M1612" s="7">
        <v>13500</v>
      </c>
      <c r="N1612" s="6">
        <v>1</v>
      </c>
      <c r="O1612" s="2"/>
      <c r="P1612" s="2"/>
      <c r="Q1612" s="2"/>
      <c r="R1612" s="192"/>
    </row>
    <row r="1613" spans="1:18" ht="26.4">
      <c r="A1613" s="28" t="str">
        <f t="shared" si="25"/>
        <v>5</v>
      </c>
      <c r="B1613" s="3" t="s">
        <v>2019</v>
      </c>
      <c r="C1613" s="3" t="s">
        <v>264</v>
      </c>
      <c r="D1613" s="3">
        <v>4</v>
      </c>
      <c r="E1613" s="3" t="s">
        <v>16</v>
      </c>
      <c r="F1613" s="3" t="s">
        <v>17</v>
      </c>
      <c r="G1613" s="3" t="s">
        <v>542</v>
      </c>
      <c r="H1613" s="3" t="s">
        <v>20</v>
      </c>
      <c r="I1613" s="4">
        <v>15</v>
      </c>
      <c r="J1613" s="4">
        <v>15</v>
      </c>
      <c r="K1613" s="4">
        <v>750</v>
      </c>
      <c r="L1613" s="7">
        <v>11250</v>
      </c>
      <c r="M1613" s="7">
        <v>11250</v>
      </c>
      <c r="N1613" s="6">
        <v>1</v>
      </c>
      <c r="O1613" s="2"/>
      <c r="P1613" s="2"/>
      <c r="Q1613" s="2"/>
      <c r="R1613" s="192"/>
    </row>
    <row r="1614" spans="1:18" ht="39.6">
      <c r="A1614" s="28" t="str">
        <f t="shared" si="25"/>
        <v>6</v>
      </c>
      <c r="B1614" s="3" t="s">
        <v>2020</v>
      </c>
      <c r="C1614" s="3" t="s">
        <v>301</v>
      </c>
      <c r="D1614" s="3">
        <v>4</v>
      </c>
      <c r="E1614" s="3" t="s">
        <v>16</v>
      </c>
      <c r="F1614" s="3" t="s">
        <v>17</v>
      </c>
      <c r="G1614" s="3" t="s">
        <v>520</v>
      </c>
      <c r="H1614" s="3" t="s">
        <v>20</v>
      </c>
      <c r="I1614" s="4">
        <v>16</v>
      </c>
      <c r="J1614" s="4">
        <v>16</v>
      </c>
      <c r="K1614" s="4">
        <v>750</v>
      </c>
      <c r="L1614" s="7">
        <v>12000</v>
      </c>
      <c r="M1614" s="7">
        <v>12000</v>
      </c>
      <c r="N1614" s="6">
        <v>1</v>
      </c>
      <c r="O1614" s="2"/>
      <c r="P1614" s="2"/>
      <c r="Q1614" s="2"/>
      <c r="R1614" s="192"/>
    </row>
    <row r="1615" spans="1:18" ht="39.6">
      <c r="A1615" s="28" t="str">
        <f t="shared" si="25"/>
        <v>6</v>
      </c>
      <c r="B1615" s="3" t="s">
        <v>2021</v>
      </c>
      <c r="C1615" s="3" t="s">
        <v>301</v>
      </c>
      <c r="D1615" s="3">
        <v>4</v>
      </c>
      <c r="E1615" s="3" t="s">
        <v>16</v>
      </c>
      <c r="F1615" s="3" t="s">
        <v>17</v>
      </c>
      <c r="G1615" s="3" t="s">
        <v>522</v>
      </c>
      <c r="H1615" s="3" t="s">
        <v>20</v>
      </c>
      <c r="I1615" s="4">
        <v>14</v>
      </c>
      <c r="J1615" s="4">
        <v>14</v>
      </c>
      <c r="K1615" s="4">
        <v>750</v>
      </c>
      <c r="L1615" s="7">
        <v>10500</v>
      </c>
      <c r="M1615" s="7">
        <v>10500</v>
      </c>
      <c r="N1615" s="6">
        <v>1</v>
      </c>
      <c r="O1615" s="2"/>
      <c r="P1615" s="2"/>
      <c r="Q1615" s="2"/>
      <c r="R1615" s="192"/>
    </row>
    <row r="1616" spans="1:18" ht="26.4">
      <c r="A1616" s="28" t="str">
        <f t="shared" si="25"/>
        <v>3</v>
      </c>
      <c r="B1616" s="3" t="s">
        <v>2022</v>
      </c>
      <c r="C1616" s="3" t="s">
        <v>245</v>
      </c>
      <c r="D1616" s="3">
        <v>4</v>
      </c>
      <c r="E1616" s="3" t="s">
        <v>22</v>
      </c>
      <c r="F1616" s="3" t="s">
        <v>17</v>
      </c>
      <c r="G1616" s="3" t="s">
        <v>246</v>
      </c>
      <c r="H1616" s="3" t="s">
        <v>19</v>
      </c>
      <c r="I1616" s="4">
        <v>16</v>
      </c>
      <c r="J1616" s="4">
        <v>16</v>
      </c>
      <c r="K1616" s="4">
        <v>565</v>
      </c>
      <c r="L1616" s="7">
        <v>9040</v>
      </c>
      <c r="M1616" s="7">
        <v>9040</v>
      </c>
      <c r="N1616" s="6">
        <v>1</v>
      </c>
      <c r="O1616" s="2"/>
      <c r="P1616" s="2"/>
      <c r="Q1616" s="2"/>
      <c r="R1616" s="192"/>
    </row>
    <row r="1617" spans="1:18" ht="26.4">
      <c r="A1617" s="28" t="str">
        <f t="shared" si="25"/>
        <v>20</v>
      </c>
      <c r="B1617" s="3" t="s">
        <v>2023</v>
      </c>
      <c r="C1617" s="3" t="s">
        <v>323</v>
      </c>
      <c r="D1617" s="3">
        <v>4</v>
      </c>
      <c r="E1617" s="3" t="s">
        <v>22</v>
      </c>
      <c r="F1617" s="3" t="s">
        <v>17</v>
      </c>
      <c r="G1617" s="3" t="s">
        <v>572</v>
      </c>
      <c r="H1617" s="3" t="s">
        <v>19</v>
      </c>
      <c r="I1617" s="4">
        <v>11</v>
      </c>
      <c r="J1617" s="4">
        <v>11</v>
      </c>
      <c r="K1617" s="4">
        <v>565</v>
      </c>
      <c r="L1617" s="7">
        <v>6215</v>
      </c>
      <c r="M1617" s="7">
        <v>6215</v>
      </c>
      <c r="N1617" s="6">
        <v>1</v>
      </c>
      <c r="O1617" s="2"/>
      <c r="P1617" s="2"/>
      <c r="Q1617" s="2"/>
      <c r="R1617" s="192"/>
    </row>
    <row r="1618" spans="1:18" ht="26.4">
      <c r="A1618" s="28" t="str">
        <f t="shared" si="25"/>
        <v>20</v>
      </c>
      <c r="B1618" s="3" t="s">
        <v>2024</v>
      </c>
      <c r="C1618" s="3" t="s">
        <v>323</v>
      </c>
      <c r="D1618" s="3">
        <v>4</v>
      </c>
      <c r="E1618" s="3" t="s">
        <v>22</v>
      </c>
      <c r="F1618" s="3" t="s">
        <v>17</v>
      </c>
      <c r="G1618" s="3" t="s">
        <v>574</v>
      </c>
      <c r="H1618" s="3" t="s">
        <v>19</v>
      </c>
      <c r="I1618" s="4">
        <v>13</v>
      </c>
      <c r="J1618" s="4">
        <v>13</v>
      </c>
      <c r="K1618" s="4">
        <v>565</v>
      </c>
      <c r="L1618" s="7">
        <v>7345</v>
      </c>
      <c r="M1618" s="7">
        <v>7345</v>
      </c>
      <c r="N1618" s="6">
        <v>1</v>
      </c>
      <c r="O1618" s="2"/>
      <c r="P1618" s="2"/>
      <c r="Q1618" s="2"/>
      <c r="R1618" s="192"/>
    </row>
    <row r="1619" spans="1:18" ht="26.4">
      <c r="A1619" s="28" t="str">
        <f t="shared" si="25"/>
        <v>7</v>
      </c>
      <c r="B1619" s="3" t="s">
        <v>2025</v>
      </c>
      <c r="C1619" s="3" t="s">
        <v>293</v>
      </c>
      <c r="D1619" s="3">
        <v>4</v>
      </c>
      <c r="E1619" s="3" t="s">
        <v>22</v>
      </c>
      <c r="F1619" s="3" t="s">
        <v>17</v>
      </c>
      <c r="G1619" s="3" t="s">
        <v>294</v>
      </c>
      <c r="H1619" s="3" t="s">
        <v>19</v>
      </c>
      <c r="I1619" s="4">
        <v>10</v>
      </c>
      <c r="J1619" s="4">
        <v>10</v>
      </c>
      <c r="K1619" s="4">
        <v>564</v>
      </c>
      <c r="L1619" s="7">
        <v>5640</v>
      </c>
      <c r="M1619" s="7">
        <v>5640</v>
      </c>
      <c r="N1619" s="6">
        <v>1</v>
      </c>
      <c r="O1619" s="2"/>
      <c r="P1619" s="2"/>
      <c r="Q1619" s="2"/>
      <c r="R1619" s="192"/>
    </row>
    <row r="1620" spans="1:18" ht="26.4">
      <c r="A1620" s="28" t="str">
        <f t="shared" si="25"/>
        <v>7</v>
      </c>
      <c r="B1620" s="3" t="s">
        <v>2026</v>
      </c>
      <c r="C1620" s="3" t="s">
        <v>293</v>
      </c>
      <c r="D1620" s="3">
        <v>4</v>
      </c>
      <c r="E1620" s="3" t="s">
        <v>22</v>
      </c>
      <c r="F1620" s="3" t="s">
        <v>17</v>
      </c>
      <c r="G1620" s="3" t="s">
        <v>296</v>
      </c>
      <c r="H1620" s="3" t="s">
        <v>19</v>
      </c>
      <c r="I1620" s="4">
        <v>10</v>
      </c>
      <c r="J1620" s="4">
        <v>10</v>
      </c>
      <c r="K1620" s="4">
        <v>564</v>
      </c>
      <c r="L1620" s="7">
        <v>5640</v>
      </c>
      <c r="M1620" s="7">
        <v>5640</v>
      </c>
      <c r="N1620" s="6">
        <v>1</v>
      </c>
      <c r="O1620" s="2"/>
      <c r="P1620" s="2"/>
      <c r="Q1620" s="2"/>
      <c r="R1620" s="192"/>
    </row>
    <row r="1621" spans="1:18" ht="26.4">
      <c r="A1621" s="28" t="str">
        <f t="shared" si="25"/>
        <v>7</v>
      </c>
      <c r="B1621" s="3" t="s">
        <v>2027</v>
      </c>
      <c r="C1621" s="3" t="s">
        <v>293</v>
      </c>
      <c r="D1621" s="3">
        <v>4</v>
      </c>
      <c r="E1621" s="3" t="s">
        <v>22</v>
      </c>
      <c r="F1621" s="3" t="s">
        <v>17</v>
      </c>
      <c r="G1621" s="3" t="s">
        <v>611</v>
      </c>
      <c r="H1621" s="3" t="s">
        <v>19</v>
      </c>
      <c r="I1621" s="4">
        <v>9</v>
      </c>
      <c r="J1621" s="4">
        <v>9</v>
      </c>
      <c r="K1621" s="4">
        <v>564</v>
      </c>
      <c r="L1621" s="7">
        <v>5076</v>
      </c>
      <c r="M1621" s="7">
        <v>5076</v>
      </c>
      <c r="N1621" s="6">
        <v>1</v>
      </c>
      <c r="O1621" s="2"/>
      <c r="P1621" s="2"/>
      <c r="Q1621" s="2"/>
      <c r="R1621" s="192"/>
    </row>
    <row r="1622" spans="1:18" ht="26.4">
      <c r="A1622" s="28" t="str">
        <f t="shared" si="25"/>
        <v>1</v>
      </c>
      <c r="B1622" s="3" t="s">
        <v>2028</v>
      </c>
      <c r="C1622" s="3" t="s">
        <v>272</v>
      </c>
      <c r="D1622" s="3">
        <v>4</v>
      </c>
      <c r="E1622" s="3" t="s">
        <v>22</v>
      </c>
      <c r="F1622" s="3" t="s">
        <v>17</v>
      </c>
      <c r="G1622" s="3" t="s">
        <v>273</v>
      </c>
      <c r="H1622" s="3" t="s">
        <v>19</v>
      </c>
      <c r="I1622" s="4">
        <v>14</v>
      </c>
      <c r="J1622" s="4">
        <v>14</v>
      </c>
      <c r="K1622" s="4">
        <v>565</v>
      </c>
      <c r="L1622" s="7">
        <v>7910</v>
      </c>
      <c r="M1622" s="7">
        <v>7910</v>
      </c>
      <c r="N1622" s="6">
        <v>1</v>
      </c>
      <c r="O1622" s="2"/>
      <c r="P1622" s="2"/>
      <c r="Q1622" s="2"/>
      <c r="R1622" s="192"/>
    </row>
    <row r="1623" spans="1:18" ht="26.4">
      <c r="A1623" s="28" t="str">
        <f t="shared" si="25"/>
        <v>1</v>
      </c>
      <c r="B1623" s="3" t="s">
        <v>2029</v>
      </c>
      <c r="C1623" s="3" t="s">
        <v>272</v>
      </c>
      <c r="D1623" s="3">
        <v>4</v>
      </c>
      <c r="E1623" s="3" t="s">
        <v>22</v>
      </c>
      <c r="F1623" s="3" t="s">
        <v>17</v>
      </c>
      <c r="G1623" s="3" t="s">
        <v>275</v>
      </c>
      <c r="H1623" s="3" t="s">
        <v>19</v>
      </c>
      <c r="I1623" s="4">
        <v>14</v>
      </c>
      <c r="J1623" s="4">
        <v>14</v>
      </c>
      <c r="K1623" s="4">
        <v>565</v>
      </c>
      <c r="L1623" s="7">
        <v>7910</v>
      </c>
      <c r="M1623" s="7">
        <v>7910</v>
      </c>
      <c r="N1623" s="6">
        <v>1</v>
      </c>
      <c r="O1623" s="2"/>
      <c r="P1623" s="2"/>
      <c r="Q1623" s="2"/>
      <c r="R1623" s="192"/>
    </row>
    <row r="1624" spans="1:18" ht="26.4">
      <c r="A1624" s="28" t="str">
        <f t="shared" si="25"/>
        <v>1</v>
      </c>
      <c r="B1624" s="3" t="s">
        <v>2030</v>
      </c>
      <c r="C1624" s="3" t="s">
        <v>272</v>
      </c>
      <c r="D1624" s="3">
        <v>4</v>
      </c>
      <c r="E1624" s="3" t="s">
        <v>22</v>
      </c>
      <c r="F1624" s="3" t="s">
        <v>17</v>
      </c>
      <c r="G1624" s="3" t="s">
        <v>277</v>
      </c>
      <c r="H1624" s="3" t="s">
        <v>19</v>
      </c>
      <c r="I1624" s="4">
        <v>17</v>
      </c>
      <c r="J1624" s="4">
        <v>17</v>
      </c>
      <c r="K1624" s="4">
        <v>565</v>
      </c>
      <c r="L1624" s="7">
        <v>9605</v>
      </c>
      <c r="M1624" s="7">
        <v>9605</v>
      </c>
      <c r="N1624" s="6">
        <v>1</v>
      </c>
      <c r="O1624" s="2"/>
      <c r="P1624" s="2"/>
      <c r="Q1624" s="2"/>
      <c r="R1624" s="192"/>
    </row>
    <row r="1625" spans="1:18" ht="26.4">
      <c r="A1625" s="28" t="str">
        <f t="shared" si="25"/>
        <v>16</v>
      </c>
      <c r="B1625" s="3" t="s">
        <v>2031</v>
      </c>
      <c r="C1625" s="3" t="s">
        <v>231</v>
      </c>
      <c r="D1625" s="3">
        <v>4</v>
      </c>
      <c r="E1625" s="3" t="s">
        <v>22</v>
      </c>
      <c r="F1625" s="3" t="s">
        <v>17</v>
      </c>
      <c r="G1625" s="3" t="s">
        <v>232</v>
      </c>
      <c r="H1625" s="3" t="s">
        <v>19</v>
      </c>
      <c r="I1625" s="4">
        <v>18</v>
      </c>
      <c r="J1625" s="4">
        <v>18</v>
      </c>
      <c r="K1625" s="4">
        <v>565</v>
      </c>
      <c r="L1625" s="7">
        <v>10170</v>
      </c>
      <c r="M1625" s="7">
        <v>10170</v>
      </c>
      <c r="N1625" s="6">
        <v>1</v>
      </c>
      <c r="O1625" s="2"/>
      <c r="P1625" s="2"/>
      <c r="Q1625" s="2"/>
      <c r="R1625" s="192"/>
    </row>
    <row r="1626" spans="1:18" ht="26.4">
      <c r="A1626" s="28" t="str">
        <f t="shared" si="25"/>
        <v>16</v>
      </c>
      <c r="B1626" s="3" t="s">
        <v>2032</v>
      </c>
      <c r="C1626" s="3" t="s">
        <v>231</v>
      </c>
      <c r="D1626" s="3">
        <v>4</v>
      </c>
      <c r="E1626" s="3" t="s">
        <v>22</v>
      </c>
      <c r="F1626" s="3" t="s">
        <v>17</v>
      </c>
      <c r="G1626" s="3" t="s">
        <v>588</v>
      </c>
      <c r="H1626" s="3" t="s">
        <v>19</v>
      </c>
      <c r="I1626" s="4">
        <v>16</v>
      </c>
      <c r="J1626" s="4">
        <v>16</v>
      </c>
      <c r="K1626" s="4">
        <v>565</v>
      </c>
      <c r="L1626" s="7">
        <v>9040</v>
      </c>
      <c r="M1626" s="7">
        <v>9040</v>
      </c>
      <c r="N1626" s="6">
        <v>1</v>
      </c>
      <c r="O1626" s="2"/>
      <c r="P1626" s="2"/>
      <c r="Q1626" s="2"/>
      <c r="R1626" s="192"/>
    </row>
    <row r="1627" spans="1:18" ht="26.4">
      <c r="A1627" s="28" t="str">
        <f t="shared" si="25"/>
        <v>13</v>
      </c>
      <c r="B1627" s="3" t="s">
        <v>2033</v>
      </c>
      <c r="C1627" s="3" t="s">
        <v>248</v>
      </c>
      <c r="D1627" s="3">
        <v>4</v>
      </c>
      <c r="E1627" s="3" t="s">
        <v>22</v>
      </c>
      <c r="F1627" s="3" t="s">
        <v>17</v>
      </c>
      <c r="G1627" s="3" t="s">
        <v>249</v>
      </c>
      <c r="H1627" s="3" t="s">
        <v>19</v>
      </c>
      <c r="I1627" s="4">
        <v>16</v>
      </c>
      <c r="J1627" s="4">
        <v>16</v>
      </c>
      <c r="K1627" s="4">
        <v>565</v>
      </c>
      <c r="L1627" s="7">
        <v>9040</v>
      </c>
      <c r="M1627" s="7">
        <v>9040</v>
      </c>
      <c r="N1627" s="6">
        <v>1</v>
      </c>
      <c r="O1627" s="2"/>
      <c r="P1627" s="2"/>
      <c r="Q1627" s="2"/>
      <c r="R1627" s="192"/>
    </row>
    <row r="1628" spans="1:18" ht="26.4">
      <c r="A1628" s="28" t="str">
        <f t="shared" si="25"/>
        <v>13</v>
      </c>
      <c r="B1628" s="3" t="s">
        <v>2034</v>
      </c>
      <c r="C1628" s="3" t="s">
        <v>248</v>
      </c>
      <c r="D1628" s="3">
        <v>4</v>
      </c>
      <c r="E1628" s="3" t="s">
        <v>22</v>
      </c>
      <c r="F1628" s="3" t="s">
        <v>17</v>
      </c>
      <c r="G1628" s="3" t="s">
        <v>585</v>
      </c>
      <c r="H1628" s="3" t="s">
        <v>19</v>
      </c>
      <c r="I1628" s="4">
        <v>16</v>
      </c>
      <c r="J1628" s="4">
        <v>16</v>
      </c>
      <c r="K1628" s="4">
        <v>565</v>
      </c>
      <c r="L1628" s="7">
        <v>9040</v>
      </c>
      <c r="M1628" s="7">
        <v>9040</v>
      </c>
      <c r="N1628" s="6">
        <v>1</v>
      </c>
      <c r="O1628" s="2"/>
      <c r="P1628" s="2"/>
      <c r="Q1628" s="2"/>
      <c r="R1628" s="192"/>
    </row>
    <row r="1629" spans="1:18" ht="26.4">
      <c r="A1629" s="28" t="str">
        <f t="shared" si="25"/>
        <v>8</v>
      </c>
      <c r="B1629" s="3" t="s">
        <v>2035</v>
      </c>
      <c r="C1629" s="3" t="s">
        <v>261</v>
      </c>
      <c r="D1629" s="3">
        <v>4</v>
      </c>
      <c r="E1629" s="3" t="s">
        <v>22</v>
      </c>
      <c r="F1629" s="3" t="s">
        <v>17</v>
      </c>
      <c r="G1629" s="3" t="s">
        <v>262</v>
      </c>
      <c r="H1629" s="3" t="s">
        <v>19</v>
      </c>
      <c r="I1629" s="4">
        <v>16</v>
      </c>
      <c r="J1629" s="4">
        <v>16</v>
      </c>
      <c r="K1629" s="4">
        <v>565</v>
      </c>
      <c r="L1629" s="7">
        <v>9040</v>
      </c>
      <c r="M1629" s="7">
        <v>9040</v>
      </c>
      <c r="N1629" s="6">
        <v>1</v>
      </c>
      <c r="O1629" s="2"/>
      <c r="P1629" s="2"/>
      <c r="Q1629" s="2"/>
      <c r="R1629" s="192"/>
    </row>
    <row r="1630" spans="1:18" ht="26.4">
      <c r="A1630" s="28" t="str">
        <f t="shared" si="25"/>
        <v>8</v>
      </c>
      <c r="B1630" s="3" t="s">
        <v>2036</v>
      </c>
      <c r="C1630" s="3" t="s">
        <v>261</v>
      </c>
      <c r="D1630" s="3">
        <v>4</v>
      </c>
      <c r="E1630" s="3" t="s">
        <v>22</v>
      </c>
      <c r="F1630" s="3" t="s">
        <v>17</v>
      </c>
      <c r="G1630" s="3" t="s">
        <v>591</v>
      </c>
      <c r="H1630" s="3" t="s">
        <v>19</v>
      </c>
      <c r="I1630" s="4">
        <v>16</v>
      </c>
      <c r="J1630" s="4">
        <v>16</v>
      </c>
      <c r="K1630" s="4">
        <v>565</v>
      </c>
      <c r="L1630" s="7">
        <v>9040</v>
      </c>
      <c r="M1630" s="7">
        <v>9040</v>
      </c>
      <c r="N1630" s="6">
        <v>1</v>
      </c>
      <c r="O1630" s="2"/>
      <c r="P1630" s="2"/>
      <c r="Q1630" s="2"/>
      <c r="R1630" s="192"/>
    </row>
    <row r="1631" spans="1:18" ht="39.6">
      <c r="A1631" s="28" t="str">
        <f t="shared" si="25"/>
        <v>17</v>
      </c>
      <c r="B1631" s="3" t="s">
        <v>2037</v>
      </c>
      <c r="C1631" s="3" t="s">
        <v>306</v>
      </c>
      <c r="D1631" s="3">
        <v>4</v>
      </c>
      <c r="E1631" s="3" t="s">
        <v>22</v>
      </c>
      <c r="F1631" s="3" t="s">
        <v>17</v>
      </c>
      <c r="G1631" s="3" t="s">
        <v>307</v>
      </c>
      <c r="H1631" s="3" t="s">
        <v>19</v>
      </c>
      <c r="I1631" s="4">
        <v>12</v>
      </c>
      <c r="J1631" s="4">
        <v>12</v>
      </c>
      <c r="K1631" s="4">
        <v>565</v>
      </c>
      <c r="L1631" s="7">
        <v>6780</v>
      </c>
      <c r="M1631" s="7">
        <v>6780</v>
      </c>
      <c r="N1631" s="6">
        <v>1</v>
      </c>
      <c r="O1631" s="2"/>
      <c r="P1631" s="2"/>
      <c r="Q1631" s="2"/>
      <c r="R1631" s="192"/>
    </row>
    <row r="1632" spans="1:18" ht="39.6">
      <c r="A1632" s="28" t="str">
        <f t="shared" si="25"/>
        <v>17</v>
      </c>
      <c r="B1632" s="3" t="s">
        <v>2038</v>
      </c>
      <c r="C1632" s="3" t="s">
        <v>306</v>
      </c>
      <c r="D1632" s="3">
        <v>4</v>
      </c>
      <c r="E1632" s="3" t="s">
        <v>22</v>
      </c>
      <c r="F1632" s="3" t="s">
        <v>17</v>
      </c>
      <c r="G1632" s="3" t="s">
        <v>577</v>
      </c>
      <c r="H1632" s="3" t="s">
        <v>19</v>
      </c>
      <c r="I1632" s="4">
        <v>13</v>
      </c>
      <c r="J1632" s="4">
        <v>13</v>
      </c>
      <c r="K1632" s="4">
        <v>565</v>
      </c>
      <c r="L1632" s="7">
        <v>7345</v>
      </c>
      <c r="M1632" s="7">
        <v>7345</v>
      </c>
      <c r="N1632" s="6">
        <v>1</v>
      </c>
      <c r="O1632" s="2"/>
      <c r="P1632" s="2"/>
      <c r="Q1632" s="2"/>
      <c r="R1632" s="192"/>
    </row>
    <row r="1633" spans="1:18" ht="39.6">
      <c r="A1633" s="28" t="str">
        <f t="shared" si="25"/>
        <v>17</v>
      </c>
      <c r="B1633" s="3" t="s">
        <v>2039</v>
      </c>
      <c r="C1633" s="3" t="s">
        <v>306</v>
      </c>
      <c r="D1633" s="3">
        <v>4</v>
      </c>
      <c r="E1633" s="3" t="s">
        <v>22</v>
      </c>
      <c r="F1633" s="3" t="s">
        <v>17</v>
      </c>
      <c r="G1633" s="3" t="s">
        <v>579</v>
      </c>
      <c r="H1633" s="3" t="s">
        <v>19</v>
      </c>
      <c r="I1633" s="4">
        <v>18</v>
      </c>
      <c r="J1633" s="4">
        <v>18</v>
      </c>
      <c r="K1633" s="4">
        <v>565</v>
      </c>
      <c r="L1633" s="7">
        <v>10170</v>
      </c>
      <c r="M1633" s="7">
        <v>10170</v>
      </c>
      <c r="N1633" s="6">
        <v>1</v>
      </c>
      <c r="O1633" s="2"/>
      <c r="P1633" s="2"/>
      <c r="Q1633" s="2"/>
      <c r="R1633" s="192"/>
    </row>
    <row r="1634" spans="1:18" ht="26.4">
      <c r="A1634" s="28" t="str">
        <f t="shared" si="25"/>
        <v>12</v>
      </c>
      <c r="B1634" s="3" t="s">
        <v>2040</v>
      </c>
      <c r="C1634" s="3" t="s">
        <v>279</v>
      </c>
      <c r="D1634" s="3">
        <v>4</v>
      </c>
      <c r="E1634" s="3" t="s">
        <v>22</v>
      </c>
      <c r="F1634" s="3" t="s">
        <v>17</v>
      </c>
      <c r="G1634" s="3" t="s">
        <v>280</v>
      </c>
      <c r="H1634" s="3" t="s">
        <v>19</v>
      </c>
      <c r="I1634" s="4">
        <v>16</v>
      </c>
      <c r="J1634" s="4">
        <v>16</v>
      </c>
      <c r="K1634" s="4">
        <v>565</v>
      </c>
      <c r="L1634" s="7">
        <v>9040</v>
      </c>
      <c r="M1634" s="7">
        <v>9040</v>
      </c>
      <c r="N1634" s="6">
        <v>1</v>
      </c>
      <c r="O1634" s="2"/>
      <c r="P1634" s="2"/>
      <c r="Q1634" s="2"/>
      <c r="R1634" s="192"/>
    </row>
    <row r="1635" spans="1:18" ht="26.4">
      <c r="A1635" s="28" t="str">
        <f t="shared" si="25"/>
        <v>12</v>
      </c>
      <c r="B1635" s="3" t="s">
        <v>2041</v>
      </c>
      <c r="C1635" s="3" t="s">
        <v>279</v>
      </c>
      <c r="D1635" s="3">
        <v>4</v>
      </c>
      <c r="E1635" s="3" t="s">
        <v>22</v>
      </c>
      <c r="F1635" s="3" t="s">
        <v>17</v>
      </c>
      <c r="G1635" s="3" t="s">
        <v>618</v>
      </c>
      <c r="H1635" s="3" t="s">
        <v>19</v>
      </c>
      <c r="I1635" s="4">
        <v>14</v>
      </c>
      <c r="J1635" s="4">
        <v>14</v>
      </c>
      <c r="K1635" s="4">
        <v>565</v>
      </c>
      <c r="L1635" s="7">
        <v>7910</v>
      </c>
      <c r="M1635" s="7">
        <v>7910</v>
      </c>
      <c r="N1635" s="6">
        <v>1</v>
      </c>
      <c r="O1635" s="2"/>
      <c r="P1635" s="2"/>
      <c r="Q1635" s="2"/>
      <c r="R1635" s="192"/>
    </row>
    <row r="1636" spans="1:18" ht="26.4">
      <c r="A1636" s="28" t="str">
        <f t="shared" si="25"/>
        <v>2</v>
      </c>
      <c r="B1636" s="3" t="s">
        <v>2042</v>
      </c>
      <c r="C1636" s="3" t="s">
        <v>285</v>
      </c>
      <c r="D1636" s="3">
        <v>4</v>
      </c>
      <c r="E1636" s="3" t="s">
        <v>22</v>
      </c>
      <c r="F1636" s="3" t="s">
        <v>17</v>
      </c>
      <c r="G1636" s="3" t="s">
        <v>286</v>
      </c>
      <c r="H1636" s="3" t="s">
        <v>19</v>
      </c>
      <c r="I1636" s="4">
        <v>19</v>
      </c>
      <c r="J1636" s="4">
        <v>19</v>
      </c>
      <c r="K1636" s="4">
        <v>565</v>
      </c>
      <c r="L1636" s="7">
        <v>10735</v>
      </c>
      <c r="M1636" s="7">
        <v>10735</v>
      </c>
      <c r="N1636" s="6">
        <v>1</v>
      </c>
      <c r="O1636" s="2"/>
      <c r="P1636" s="2"/>
      <c r="Q1636" s="2"/>
      <c r="R1636" s="192"/>
    </row>
    <row r="1637" spans="1:18" ht="26.4">
      <c r="A1637" s="28" t="str">
        <f t="shared" si="25"/>
        <v>2</v>
      </c>
      <c r="B1637" s="3" t="s">
        <v>2043</v>
      </c>
      <c r="C1637" s="3" t="s">
        <v>285</v>
      </c>
      <c r="D1637" s="3">
        <v>4</v>
      </c>
      <c r="E1637" s="3" t="s">
        <v>22</v>
      </c>
      <c r="F1637" s="3" t="s">
        <v>17</v>
      </c>
      <c r="G1637" s="3" t="s">
        <v>288</v>
      </c>
      <c r="H1637" s="3" t="s">
        <v>19</v>
      </c>
      <c r="I1637" s="4">
        <v>14</v>
      </c>
      <c r="J1637" s="4">
        <v>14</v>
      </c>
      <c r="K1637" s="4">
        <v>565</v>
      </c>
      <c r="L1637" s="7">
        <v>7910</v>
      </c>
      <c r="M1637" s="7">
        <v>7910</v>
      </c>
      <c r="N1637" s="6">
        <v>1</v>
      </c>
      <c r="O1637" s="2"/>
      <c r="P1637" s="2"/>
      <c r="Q1637" s="2"/>
      <c r="R1637" s="192"/>
    </row>
    <row r="1638" spans="1:18" ht="26.4">
      <c r="A1638" s="28" t="str">
        <f t="shared" si="25"/>
        <v>2</v>
      </c>
      <c r="B1638" s="3" t="s">
        <v>2044</v>
      </c>
      <c r="C1638" s="3" t="s">
        <v>285</v>
      </c>
      <c r="D1638" s="3">
        <v>4</v>
      </c>
      <c r="E1638" s="3" t="s">
        <v>22</v>
      </c>
      <c r="F1638" s="3" t="s">
        <v>17</v>
      </c>
      <c r="G1638" s="3" t="s">
        <v>615</v>
      </c>
      <c r="H1638" s="3" t="s">
        <v>19</v>
      </c>
      <c r="I1638" s="4">
        <v>10</v>
      </c>
      <c r="J1638" s="4">
        <v>10</v>
      </c>
      <c r="K1638" s="4">
        <v>565</v>
      </c>
      <c r="L1638" s="7">
        <v>5650</v>
      </c>
      <c r="M1638" s="7">
        <v>5650</v>
      </c>
      <c r="N1638" s="6">
        <v>1</v>
      </c>
      <c r="O1638" s="2"/>
      <c r="P1638" s="2"/>
      <c r="Q1638" s="2"/>
      <c r="R1638" s="192"/>
    </row>
    <row r="1639" spans="1:18" ht="26.4">
      <c r="A1639" s="28" t="str">
        <f t="shared" si="25"/>
        <v>9</v>
      </c>
      <c r="B1639" s="3" t="s">
        <v>2045</v>
      </c>
      <c r="C1639" s="3" t="s">
        <v>240</v>
      </c>
      <c r="D1639" s="3">
        <v>4</v>
      </c>
      <c r="E1639" s="3" t="s">
        <v>22</v>
      </c>
      <c r="F1639" s="3" t="s">
        <v>17</v>
      </c>
      <c r="G1639" s="3" t="s">
        <v>241</v>
      </c>
      <c r="H1639" s="3" t="s">
        <v>19</v>
      </c>
      <c r="I1639" s="4">
        <v>15</v>
      </c>
      <c r="J1639" s="4">
        <v>15</v>
      </c>
      <c r="K1639" s="4">
        <v>564.9</v>
      </c>
      <c r="L1639" s="7">
        <v>8460</v>
      </c>
      <c r="M1639" s="7">
        <v>8473.5</v>
      </c>
      <c r="N1639" s="6">
        <v>1</v>
      </c>
      <c r="O1639" s="2"/>
      <c r="P1639" s="2"/>
      <c r="Q1639" s="2"/>
      <c r="R1639" s="192"/>
    </row>
    <row r="1640" spans="1:18" ht="26.4">
      <c r="A1640" s="28" t="str">
        <f t="shared" si="25"/>
        <v>9</v>
      </c>
      <c r="B1640" s="3" t="s">
        <v>2046</v>
      </c>
      <c r="C1640" s="3" t="s">
        <v>240</v>
      </c>
      <c r="D1640" s="3">
        <v>4</v>
      </c>
      <c r="E1640" s="3" t="s">
        <v>22</v>
      </c>
      <c r="F1640" s="3" t="s">
        <v>17</v>
      </c>
      <c r="G1640" s="3" t="s">
        <v>243</v>
      </c>
      <c r="H1640" s="3" t="s">
        <v>19</v>
      </c>
      <c r="I1640" s="4">
        <v>15</v>
      </c>
      <c r="J1640" s="4">
        <v>15</v>
      </c>
      <c r="K1640" s="4">
        <v>564.9</v>
      </c>
      <c r="L1640" s="7">
        <v>8460</v>
      </c>
      <c r="M1640" s="7">
        <v>8473.5</v>
      </c>
      <c r="N1640" s="6">
        <v>1</v>
      </c>
      <c r="O1640" s="2"/>
      <c r="P1640" s="2"/>
      <c r="Q1640" s="2"/>
      <c r="R1640" s="192"/>
    </row>
    <row r="1641" spans="1:18" ht="26.4">
      <c r="A1641" s="28" t="str">
        <f t="shared" si="25"/>
        <v>9</v>
      </c>
      <c r="B1641" s="3" t="s">
        <v>2047</v>
      </c>
      <c r="C1641" s="3" t="s">
        <v>240</v>
      </c>
      <c r="D1641" s="3">
        <v>4</v>
      </c>
      <c r="E1641" s="3" t="s">
        <v>22</v>
      </c>
      <c r="F1641" s="3" t="s">
        <v>17</v>
      </c>
      <c r="G1641" s="3" t="s">
        <v>570</v>
      </c>
      <c r="H1641" s="3" t="s">
        <v>19</v>
      </c>
      <c r="I1641" s="4">
        <v>13</v>
      </c>
      <c r="J1641" s="4">
        <v>13</v>
      </c>
      <c r="K1641" s="4">
        <v>564.9</v>
      </c>
      <c r="L1641" s="7">
        <v>7332</v>
      </c>
      <c r="M1641" s="7">
        <v>7343.7</v>
      </c>
      <c r="N1641" s="6">
        <v>1</v>
      </c>
      <c r="O1641" s="2"/>
      <c r="P1641" s="2"/>
      <c r="Q1641" s="2"/>
      <c r="R1641" s="192"/>
    </row>
    <row r="1642" spans="1:18" ht="26.4">
      <c r="A1642" s="28" t="str">
        <f t="shared" si="25"/>
        <v>10</v>
      </c>
      <c r="B1642" s="3" t="s">
        <v>2048</v>
      </c>
      <c r="C1642" s="3" t="s">
        <v>298</v>
      </c>
      <c r="D1642" s="3">
        <v>4</v>
      </c>
      <c r="E1642" s="3" t="s">
        <v>22</v>
      </c>
      <c r="F1642" s="3" t="s">
        <v>17</v>
      </c>
      <c r="G1642" s="3" t="s">
        <v>299</v>
      </c>
      <c r="H1642" s="3" t="s">
        <v>19</v>
      </c>
      <c r="I1642" s="4">
        <v>13</v>
      </c>
      <c r="J1642" s="4">
        <v>13</v>
      </c>
      <c r="K1642" s="4">
        <v>565</v>
      </c>
      <c r="L1642" s="7">
        <v>7345</v>
      </c>
      <c r="M1642" s="7">
        <v>7345</v>
      </c>
      <c r="N1642" s="6">
        <v>1</v>
      </c>
      <c r="O1642" s="2"/>
      <c r="P1642" s="2"/>
      <c r="Q1642" s="2"/>
      <c r="R1642" s="192"/>
    </row>
    <row r="1643" spans="1:18" ht="26.4">
      <c r="A1643" s="28" t="str">
        <f t="shared" si="25"/>
        <v>10</v>
      </c>
      <c r="B1643" s="3" t="s">
        <v>2049</v>
      </c>
      <c r="C1643" s="3" t="s">
        <v>298</v>
      </c>
      <c r="D1643" s="3">
        <v>4</v>
      </c>
      <c r="E1643" s="3" t="s">
        <v>22</v>
      </c>
      <c r="F1643" s="3" t="s">
        <v>17</v>
      </c>
      <c r="G1643" s="3" t="s">
        <v>582</v>
      </c>
      <c r="H1643" s="3" t="s">
        <v>19</v>
      </c>
      <c r="I1643" s="4">
        <v>13</v>
      </c>
      <c r="J1643" s="4">
        <v>13</v>
      </c>
      <c r="K1643" s="4">
        <v>565</v>
      </c>
      <c r="L1643" s="7">
        <v>7345</v>
      </c>
      <c r="M1643" s="7">
        <v>7345</v>
      </c>
      <c r="N1643" s="6">
        <v>1</v>
      </c>
      <c r="O1643" s="2"/>
      <c r="P1643" s="2"/>
      <c r="Q1643" s="2"/>
      <c r="R1643" s="192"/>
    </row>
    <row r="1644" spans="1:18" ht="39.6">
      <c r="A1644" s="28" t="str">
        <f t="shared" si="25"/>
        <v>14</v>
      </c>
      <c r="B1644" s="3" t="s">
        <v>2050</v>
      </c>
      <c r="C1644" s="3" t="s">
        <v>267</v>
      </c>
      <c r="D1644" s="3">
        <v>4</v>
      </c>
      <c r="E1644" s="3" t="s">
        <v>22</v>
      </c>
      <c r="F1644" s="3" t="s">
        <v>17</v>
      </c>
      <c r="G1644" s="3" t="s">
        <v>268</v>
      </c>
      <c r="H1644" s="3" t="s">
        <v>19</v>
      </c>
      <c r="I1644" s="4">
        <v>15</v>
      </c>
      <c r="J1644" s="4">
        <v>15</v>
      </c>
      <c r="K1644" s="4">
        <v>565</v>
      </c>
      <c r="L1644" s="7">
        <v>8475</v>
      </c>
      <c r="M1644" s="7">
        <v>8475</v>
      </c>
      <c r="N1644" s="6">
        <v>1</v>
      </c>
      <c r="O1644" s="2"/>
      <c r="P1644" s="2"/>
      <c r="Q1644" s="2"/>
      <c r="R1644" s="192"/>
    </row>
    <row r="1645" spans="1:18" ht="39.6">
      <c r="A1645" s="28" t="str">
        <f t="shared" si="25"/>
        <v>14</v>
      </c>
      <c r="B1645" s="3" t="s">
        <v>2051</v>
      </c>
      <c r="C1645" s="3" t="s">
        <v>267</v>
      </c>
      <c r="D1645" s="3">
        <v>4</v>
      </c>
      <c r="E1645" s="3" t="s">
        <v>22</v>
      </c>
      <c r="F1645" s="3" t="s">
        <v>17</v>
      </c>
      <c r="G1645" s="3" t="s">
        <v>270</v>
      </c>
      <c r="H1645" s="3" t="s">
        <v>19</v>
      </c>
      <c r="I1645" s="4">
        <v>15</v>
      </c>
      <c r="J1645" s="4">
        <v>15</v>
      </c>
      <c r="K1645" s="4">
        <v>565</v>
      </c>
      <c r="L1645" s="7">
        <v>8475</v>
      </c>
      <c r="M1645" s="7">
        <v>8475</v>
      </c>
      <c r="N1645" s="6">
        <v>1</v>
      </c>
      <c r="O1645" s="2"/>
      <c r="P1645" s="2"/>
      <c r="Q1645" s="2"/>
      <c r="R1645" s="192"/>
    </row>
    <row r="1646" spans="1:18" ht="39.6">
      <c r="A1646" s="28" t="str">
        <f t="shared" si="25"/>
        <v>14</v>
      </c>
      <c r="B1646" s="3" t="s">
        <v>2052</v>
      </c>
      <c r="C1646" s="3" t="s">
        <v>267</v>
      </c>
      <c r="D1646" s="3">
        <v>4</v>
      </c>
      <c r="E1646" s="3" t="s">
        <v>22</v>
      </c>
      <c r="F1646" s="3" t="s">
        <v>17</v>
      </c>
      <c r="G1646" s="3" t="s">
        <v>629</v>
      </c>
      <c r="H1646" s="3" t="s">
        <v>19</v>
      </c>
      <c r="I1646" s="4">
        <v>13</v>
      </c>
      <c r="J1646" s="4">
        <v>13</v>
      </c>
      <c r="K1646" s="4">
        <v>565</v>
      </c>
      <c r="L1646" s="7">
        <v>7345</v>
      </c>
      <c r="M1646" s="7">
        <v>7345</v>
      </c>
      <c r="N1646" s="6">
        <v>1</v>
      </c>
      <c r="O1646" s="2"/>
      <c r="P1646" s="2"/>
      <c r="Q1646" s="2"/>
      <c r="R1646" s="192"/>
    </row>
    <row r="1647" spans="1:18" ht="26.4">
      <c r="A1647" s="28" t="str">
        <f t="shared" si="25"/>
        <v>11</v>
      </c>
      <c r="B1647" s="3" t="s">
        <v>2053</v>
      </c>
      <c r="C1647" s="3" t="s">
        <v>228</v>
      </c>
      <c r="D1647" s="3">
        <v>4</v>
      </c>
      <c r="E1647" s="3" t="s">
        <v>22</v>
      </c>
      <c r="F1647" s="3" t="s">
        <v>17</v>
      </c>
      <c r="G1647" s="3" t="s">
        <v>229</v>
      </c>
      <c r="H1647" s="3" t="s">
        <v>19</v>
      </c>
      <c r="I1647" s="4">
        <v>17</v>
      </c>
      <c r="J1647" s="4">
        <v>17</v>
      </c>
      <c r="K1647" s="4">
        <v>565</v>
      </c>
      <c r="L1647" s="7">
        <v>9605</v>
      </c>
      <c r="M1647" s="7">
        <v>9605</v>
      </c>
      <c r="N1647" s="6">
        <v>1</v>
      </c>
      <c r="O1647" s="2"/>
      <c r="P1647" s="2"/>
      <c r="Q1647" s="2"/>
      <c r="R1647" s="192"/>
    </row>
    <row r="1648" spans="1:18" ht="26.4">
      <c r="A1648" s="28" t="str">
        <f t="shared" si="25"/>
        <v>11</v>
      </c>
      <c r="B1648" s="3" t="s">
        <v>2054</v>
      </c>
      <c r="C1648" s="3" t="s">
        <v>228</v>
      </c>
      <c r="D1648" s="3">
        <v>4</v>
      </c>
      <c r="E1648" s="3" t="s">
        <v>22</v>
      </c>
      <c r="F1648" s="3" t="s">
        <v>17</v>
      </c>
      <c r="G1648" s="3" t="s">
        <v>1967</v>
      </c>
      <c r="H1648" s="3" t="s">
        <v>19</v>
      </c>
      <c r="I1648" s="4">
        <v>16</v>
      </c>
      <c r="J1648" s="4">
        <v>16</v>
      </c>
      <c r="K1648" s="4">
        <v>565</v>
      </c>
      <c r="L1648" s="7">
        <v>9040</v>
      </c>
      <c r="M1648" s="7">
        <v>9040</v>
      </c>
      <c r="N1648" s="6">
        <v>1</v>
      </c>
      <c r="O1648" s="2"/>
      <c r="P1648" s="2"/>
      <c r="Q1648" s="2"/>
      <c r="R1648" s="192"/>
    </row>
    <row r="1649" spans="1:18" ht="26.4">
      <c r="A1649" s="28" t="str">
        <f t="shared" si="25"/>
        <v>18</v>
      </c>
      <c r="B1649" s="3" t="s">
        <v>2055</v>
      </c>
      <c r="C1649" s="3" t="s">
        <v>234</v>
      </c>
      <c r="D1649" s="3">
        <v>4</v>
      </c>
      <c r="E1649" s="3" t="s">
        <v>22</v>
      </c>
      <c r="F1649" s="3" t="s">
        <v>17</v>
      </c>
      <c r="G1649" s="3" t="s">
        <v>235</v>
      </c>
      <c r="H1649" s="3" t="s">
        <v>19</v>
      </c>
      <c r="I1649" s="4">
        <v>15</v>
      </c>
      <c r="J1649" s="4">
        <v>15</v>
      </c>
      <c r="K1649" s="4">
        <v>559</v>
      </c>
      <c r="L1649" s="7">
        <v>8385</v>
      </c>
      <c r="M1649" s="7">
        <v>8385</v>
      </c>
      <c r="N1649" s="6">
        <v>1</v>
      </c>
      <c r="O1649" s="2"/>
      <c r="P1649" s="2"/>
      <c r="Q1649" s="2"/>
      <c r="R1649" s="192"/>
    </row>
    <row r="1650" spans="1:18" ht="26.4">
      <c r="A1650" s="28" t="str">
        <f t="shared" si="25"/>
        <v>4</v>
      </c>
      <c r="B1650" s="3" t="s">
        <v>2056</v>
      </c>
      <c r="C1650" s="3" t="s">
        <v>237</v>
      </c>
      <c r="D1650" s="3">
        <v>4</v>
      </c>
      <c r="E1650" s="3" t="s">
        <v>22</v>
      </c>
      <c r="F1650" s="3" t="s">
        <v>17</v>
      </c>
      <c r="G1650" s="3" t="s">
        <v>238</v>
      </c>
      <c r="H1650" s="3" t="s">
        <v>19</v>
      </c>
      <c r="I1650" s="4">
        <v>15</v>
      </c>
      <c r="J1650" s="4">
        <v>15</v>
      </c>
      <c r="K1650" s="4">
        <v>565</v>
      </c>
      <c r="L1650" s="7">
        <v>8475</v>
      </c>
      <c r="M1650" s="7">
        <v>8475</v>
      </c>
      <c r="N1650" s="6">
        <v>1</v>
      </c>
      <c r="O1650" s="2"/>
      <c r="P1650" s="2"/>
      <c r="Q1650" s="2"/>
      <c r="R1650" s="192"/>
    </row>
    <row r="1651" spans="1:18" ht="26.4">
      <c r="A1651" s="28" t="str">
        <f t="shared" si="25"/>
        <v>4</v>
      </c>
      <c r="B1651" s="3" t="s">
        <v>2057</v>
      </c>
      <c r="C1651" s="3" t="s">
        <v>237</v>
      </c>
      <c r="D1651" s="3">
        <v>4</v>
      </c>
      <c r="E1651" s="3" t="s">
        <v>22</v>
      </c>
      <c r="F1651" s="3" t="s">
        <v>17</v>
      </c>
      <c r="G1651" s="3" t="s">
        <v>599</v>
      </c>
      <c r="H1651" s="3" t="s">
        <v>19</v>
      </c>
      <c r="I1651" s="4">
        <v>12</v>
      </c>
      <c r="J1651" s="4">
        <v>12</v>
      </c>
      <c r="K1651" s="4">
        <v>565</v>
      </c>
      <c r="L1651" s="7">
        <v>6780</v>
      </c>
      <c r="M1651" s="7">
        <v>6780</v>
      </c>
      <c r="N1651" s="6">
        <v>1</v>
      </c>
      <c r="O1651" s="2"/>
      <c r="P1651" s="2"/>
      <c r="Q1651" s="2"/>
      <c r="R1651" s="192"/>
    </row>
    <row r="1652" spans="1:18" ht="26.4">
      <c r="A1652" s="28" t="str">
        <f t="shared" si="25"/>
        <v>19</v>
      </c>
      <c r="B1652" s="3" t="s">
        <v>2058</v>
      </c>
      <c r="C1652" s="3" t="s">
        <v>282</v>
      </c>
      <c r="D1652" s="3">
        <v>4</v>
      </c>
      <c r="E1652" s="3" t="s">
        <v>22</v>
      </c>
      <c r="F1652" s="3" t="s">
        <v>17</v>
      </c>
      <c r="G1652" s="3" t="s">
        <v>283</v>
      </c>
      <c r="H1652" s="3" t="s">
        <v>19</v>
      </c>
      <c r="I1652" s="4">
        <v>17</v>
      </c>
      <c r="J1652" s="4">
        <v>17</v>
      </c>
      <c r="K1652" s="4">
        <v>565</v>
      </c>
      <c r="L1652" s="7">
        <v>9605</v>
      </c>
      <c r="M1652" s="7">
        <v>9605</v>
      </c>
      <c r="N1652" s="6">
        <v>1</v>
      </c>
      <c r="O1652" s="2"/>
      <c r="P1652" s="2"/>
      <c r="Q1652" s="2"/>
      <c r="R1652" s="192"/>
    </row>
    <row r="1653" spans="1:18" ht="26.4">
      <c r="A1653" s="28" t="str">
        <f t="shared" si="25"/>
        <v>19</v>
      </c>
      <c r="B1653" s="3" t="s">
        <v>2059</v>
      </c>
      <c r="C1653" s="3" t="s">
        <v>282</v>
      </c>
      <c r="D1653" s="3">
        <v>4</v>
      </c>
      <c r="E1653" s="3" t="s">
        <v>22</v>
      </c>
      <c r="F1653" s="3" t="s">
        <v>17</v>
      </c>
      <c r="G1653" s="3" t="s">
        <v>621</v>
      </c>
      <c r="H1653" s="3" t="s">
        <v>19</v>
      </c>
      <c r="I1653" s="4">
        <v>13</v>
      </c>
      <c r="J1653" s="4">
        <v>13</v>
      </c>
      <c r="K1653" s="4">
        <v>565</v>
      </c>
      <c r="L1653" s="7">
        <v>7345</v>
      </c>
      <c r="M1653" s="7">
        <v>7345</v>
      </c>
      <c r="N1653" s="6">
        <v>1</v>
      </c>
      <c r="O1653" s="2"/>
      <c r="P1653" s="2"/>
      <c r="Q1653" s="2"/>
      <c r="R1653" s="192"/>
    </row>
    <row r="1654" spans="1:18" ht="39.6">
      <c r="A1654" s="28" t="str">
        <f t="shared" si="25"/>
        <v>23</v>
      </c>
      <c r="B1654" s="3" t="s">
        <v>2060</v>
      </c>
      <c r="C1654" s="3" t="s">
        <v>251</v>
      </c>
      <c r="D1654" s="3">
        <v>4</v>
      </c>
      <c r="E1654" s="3" t="s">
        <v>22</v>
      </c>
      <c r="F1654" s="3" t="s">
        <v>17</v>
      </c>
      <c r="G1654" s="3" t="s">
        <v>252</v>
      </c>
      <c r="H1654" s="3" t="s">
        <v>19</v>
      </c>
      <c r="I1654" s="4">
        <v>15</v>
      </c>
      <c r="J1654" s="4">
        <v>15</v>
      </c>
      <c r="K1654" s="4">
        <v>565</v>
      </c>
      <c r="L1654" s="7">
        <v>8475</v>
      </c>
      <c r="M1654" s="7">
        <v>8475</v>
      </c>
      <c r="N1654" s="6">
        <v>1</v>
      </c>
      <c r="O1654" s="2"/>
      <c r="P1654" s="2"/>
      <c r="Q1654" s="2"/>
      <c r="R1654" s="192"/>
    </row>
    <row r="1655" spans="1:18" ht="39.6">
      <c r="A1655" s="28" t="str">
        <f t="shared" si="25"/>
        <v>23</v>
      </c>
      <c r="B1655" s="3" t="s">
        <v>2061</v>
      </c>
      <c r="C1655" s="3" t="s">
        <v>251</v>
      </c>
      <c r="D1655" s="3">
        <v>4</v>
      </c>
      <c r="E1655" s="3" t="s">
        <v>22</v>
      </c>
      <c r="F1655" s="3" t="s">
        <v>17</v>
      </c>
      <c r="G1655" s="3" t="s">
        <v>254</v>
      </c>
      <c r="H1655" s="3" t="s">
        <v>19</v>
      </c>
      <c r="I1655" s="4">
        <v>15</v>
      </c>
      <c r="J1655" s="4">
        <v>15</v>
      </c>
      <c r="K1655" s="4">
        <v>565</v>
      </c>
      <c r="L1655" s="7">
        <v>8475</v>
      </c>
      <c r="M1655" s="7">
        <v>8475</v>
      </c>
      <c r="N1655" s="6">
        <v>1</v>
      </c>
      <c r="O1655" s="2"/>
      <c r="P1655" s="2"/>
      <c r="Q1655" s="2"/>
      <c r="R1655" s="192"/>
    </row>
    <row r="1656" spans="1:18" ht="39.6">
      <c r="A1656" s="28" t="str">
        <f t="shared" si="25"/>
        <v>23</v>
      </c>
      <c r="B1656" s="3" t="s">
        <v>2062</v>
      </c>
      <c r="C1656" s="3" t="s">
        <v>251</v>
      </c>
      <c r="D1656" s="3">
        <v>4</v>
      </c>
      <c r="E1656" s="3" t="s">
        <v>22</v>
      </c>
      <c r="F1656" s="3" t="s">
        <v>17</v>
      </c>
      <c r="G1656" s="3" t="s">
        <v>606</v>
      </c>
      <c r="H1656" s="3" t="s">
        <v>19</v>
      </c>
      <c r="I1656" s="4">
        <v>12</v>
      </c>
      <c r="J1656" s="4">
        <v>12</v>
      </c>
      <c r="K1656" s="4">
        <v>565</v>
      </c>
      <c r="L1656" s="7">
        <v>6780</v>
      </c>
      <c r="M1656" s="7">
        <v>6780</v>
      </c>
      <c r="N1656" s="6">
        <v>1</v>
      </c>
      <c r="O1656" s="2"/>
      <c r="P1656" s="2"/>
      <c r="Q1656" s="2"/>
      <c r="R1656" s="192"/>
    </row>
    <row r="1657" spans="1:18" ht="26.4">
      <c r="A1657" s="28" t="str">
        <f t="shared" si="25"/>
        <v>21</v>
      </c>
      <c r="B1657" s="3" t="s">
        <v>2063</v>
      </c>
      <c r="C1657" s="3" t="s">
        <v>290</v>
      </c>
      <c r="D1657" s="3">
        <v>4</v>
      </c>
      <c r="E1657" s="3" t="s">
        <v>22</v>
      </c>
      <c r="F1657" s="3" t="s">
        <v>17</v>
      </c>
      <c r="G1657" s="3" t="s">
        <v>291</v>
      </c>
      <c r="H1657" s="3" t="s">
        <v>19</v>
      </c>
      <c r="I1657" s="4">
        <v>23</v>
      </c>
      <c r="J1657" s="4">
        <v>23</v>
      </c>
      <c r="K1657" s="4">
        <v>565</v>
      </c>
      <c r="L1657" s="7">
        <v>12995</v>
      </c>
      <c r="M1657" s="7">
        <v>12995</v>
      </c>
      <c r="N1657" s="6">
        <v>1</v>
      </c>
      <c r="O1657" s="2"/>
      <c r="P1657" s="2"/>
      <c r="Q1657" s="2"/>
      <c r="R1657" s="192"/>
    </row>
    <row r="1658" spans="1:18" ht="26.4">
      <c r="A1658" s="28" t="str">
        <f t="shared" si="25"/>
        <v>5</v>
      </c>
      <c r="B1658" s="3" t="s">
        <v>2064</v>
      </c>
      <c r="C1658" s="3" t="s">
        <v>264</v>
      </c>
      <c r="D1658" s="3">
        <v>4</v>
      </c>
      <c r="E1658" s="3" t="s">
        <v>22</v>
      </c>
      <c r="F1658" s="3" t="s">
        <v>17</v>
      </c>
      <c r="G1658" s="3" t="s">
        <v>265</v>
      </c>
      <c r="H1658" s="3" t="s">
        <v>19</v>
      </c>
      <c r="I1658" s="4">
        <v>15</v>
      </c>
      <c r="J1658" s="4">
        <v>15</v>
      </c>
      <c r="K1658" s="4">
        <v>565</v>
      </c>
      <c r="L1658" s="7">
        <v>8475</v>
      </c>
      <c r="M1658" s="7">
        <v>8475</v>
      </c>
      <c r="N1658" s="6">
        <v>1</v>
      </c>
      <c r="O1658" s="2"/>
      <c r="P1658" s="2"/>
      <c r="Q1658" s="2"/>
      <c r="R1658" s="192"/>
    </row>
    <row r="1659" spans="1:18" ht="26.4">
      <c r="A1659" s="28" t="str">
        <f t="shared" si="25"/>
        <v>5</v>
      </c>
      <c r="B1659" s="3" t="s">
        <v>2065</v>
      </c>
      <c r="C1659" s="3" t="s">
        <v>264</v>
      </c>
      <c r="D1659" s="3">
        <v>4</v>
      </c>
      <c r="E1659" s="3" t="s">
        <v>22</v>
      </c>
      <c r="F1659" s="3" t="s">
        <v>17</v>
      </c>
      <c r="G1659" s="3" t="s">
        <v>624</v>
      </c>
      <c r="H1659" s="3" t="s">
        <v>19</v>
      </c>
      <c r="I1659" s="4">
        <v>14</v>
      </c>
      <c r="J1659" s="4">
        <v>14</v>
      </c>
      <c r="K1659" s="4">
        <v>565</v>
      </c>
      <c r="L1659" s="7">
        <v>7910</v>
      </c>
      <c r="M1659" s="7">
        <v>7910</v>
      </c>
      <c r="N1659" s="6">
        <v>1</v>
      </c>
      <c r="O1659" s="2"/>
      <c r="P1659" s="2"/>
      <c r="Q1659" s="2"/>
      <c r="R1659" s="192"/>
    </row>
    <row r="1660" spans="1:18" ht="39.6">
      <c r="A1660" s="28" t="str">
        <f t="shared" si="25"/>
        <v>6</v>
      </c>
      <c r="B1660" s="3" t="s">
        <v>2066</v>
      </c>
      <c r="C1660" s="3" t="s">
        <v>301</v>
      </c>
      <c r="D1660" s="3">
        <v>4</v>
      </c>
      <c r="E1660" s="3" t="s">
        <v>22</v>
      </c>
      <c r="F1660" s="3" t="s">
        <v>17</v>
      </c>
      <c r="G1660" s="3" t="s">
        <v>302</v>
      </c>
      <c r="H1660" s="3" t="s">
        <v>19</v>
      </c>
      <c r="I1660" s="4">
        <v>14</v>
      </c>
      <c r="J1660" s="4">
        <v>14</v>
      </c>
      <c r="K1660" s="4">
        <v>565</v>
      </c>
      <c r="L1660" s="7">
        <v>7910</v>
      </c>
      <c r="M1660" s="7">
        <v>7910</v>
      </c>
      <c r="N1660" s="6">
        <v>1</v>
      </c>
      <c r="O1660" s="2"/>
      <c r="P1660" s="2"/>
      <c r="Q1660" s="2"/>
      <c r="R1660" s="192"/>
    </row>
    <row r="1661" spans="1:18" ht="39.6">
      <c r="A1661" s="28" t="str">
        <f t="shared" si="25"/>
        <v>6</v>
      </c>
      <c r="B1661" s="3" t="s">
        <v>2067</v>
      </c>
      <c r="C1661" s="3" t="s">
        <v>301</v>
      </c>
      <c r="D1661" s="3">
        <v>4</v>
      </c>
      <c r="E1661" s="3" t="s">
        <v>22</v>
      </c>
      <c r="F1661" s="3" t="s">
        <v>17</v>
      </c>
      <c r="G1661" s="3" t="s">
        <v>304</v>
      </c>
      <c r="H1661" s="3" t="s">
        <v>19</v>
      </c>
      <c r="I1661" s="4">
        <v>12</v>
      </c>
      <c r="J1661" s="4">
        <v>12</v>
      </c>
      <c r="K1661" s="4">
        <v>565</v>
      </c>
      <c r="L1661" s="7">
        <v>6780</v>
      </c>
      <c r="M1661" s="7">
        <v>6780</v>
      </c>
      <c r="N1661" s="6">
        <v>1</v>
      </c>
      <c r="O1661" s="2"/>
      <c r="P1661" s="2"/>
      <c r="Q1661" s="2"/>
      <c r="R1661" s="192"/>
    </row>
    <row r="1662" spans="1:18" ht="39.6">
      <c r="A1662" s="28" t="str">
        <f t="shared" si="25"/>
        <v>15</v>
      </c>
      <c r="B1662" s="3" t="s">
        <v>2068</v>
      </c>
      <c r="C1662" s="3" t="s">
        <v>256</v>
      </c>
      <c r="D1662" s="3">
        <v>4</v>
      </c>
      <c r="E1662" s="3" t="s">
        <v>22</v>
      </c>
      <c r="F1662" s="3" t="s">
        <v>17</v>
      </c>
      <c r="G1662" s="3" t="s">
        <v>257</v>
      </c>
      <c r="H1662" s="3" t="s">
        <v>19</v>
      </c>
      <c r="I1662" s="4">
        <v>14</v>
      </c>
      <c r="J1662" s="4">
        <v>14</v>
      </c>
      <c r="K1662" s="4">
        <v>565</v>
      </c>
      <c r="L1662" s="7">
        <v>7910</v>
      </c>
      <c r="M1662" s="7">
        <v>7910</v>
      </c>
      <c r="N1662" s="6">
        <v>1</v>
      </c>
      <c r="O1662" s="2"/>
      <c r="P1662" s="2"/>
      <c r="Q1662" s="2"/>
      <c r="R1662" s="192"/>
    </row>
    <row r="1663" spans="1:18" ht="39.6">
      <c r="A1663" s="28" t="str">
        <f t="shared" si="25"/>
        <v>15</v>
      </c>
      <c r="B1663" s="3" t="s">
        <v>2069</v>
      </c>
      <c r="C1663" s="3" t="s">
        <v>256</v>
      </c>
      <c r="D1663" s="3">
        <v>4</v>
      </c>
      <c r="E1663" s="3" t="s">
        <v>22</v>
      </c>
      <c r="F1663" s="3" t="s">
        <v>17</v>
      </c>
      <c r="G1663" s="3" t="s">
        <v>1983</v>
      </c>
      <c r="H1663" s="3" t="s">
        <v>19</v>
      </c>
      <c r="I1663" s="4">
        <v>14</v>
      </c>
      <c r="J1663" s="4">
        <v>14</v>
      </c>
      <c r="K1663" s="4">
        <v>565</v>
      </c>
      <c r="L1663" s="7">
        <v>7910</v>
      </c>
      <c r="M1663" s="7">
        <v>7910</v>
      </c>
      <c r="N1663" s="6">
        <v>1</v>
      </c>
      <c r="O1663" s="2"/>
      <c r="P1663" s="2"/>
      <c r="Q1663" s="2"/>
      <c r="R1663" s="192"/>
    </row>
    <row r="1664" spans="1:18" ht="26.4">
      <c r="A1664" s="28" t="str">
        <f t="shared" si="25"/>
        <v>3</v>
      </c>
      <c r="B1664" s="3" t="s">
        <v>2070</v>
      </c>
      <c r="C1664" s="3" t="s">
        <v>245</v>
      </c>
      <c r="D1664" s="3">
        <v>4</v>
      </c>
      <c r="E1664" s="3" t="s">
        <v>22</v>
      </c>
      <c r="F1664" s="3" t="s">
        <v>17</v>
      </c>
      <c r="G1664" s="3" t="s">
        <v>562</v>
      </c>
      <c r="H1664" s="3" t="s">
        <v>20</v>
      </c>
      <c r="I1664" s="4">
        <v>17</v>
      </c>
      <c r="J1664" s="4">
        <v>17</v>
      </c>
      <c r="K1664" s="4">
        <v>750</v>
      </c>
      <c r="L1664" s="7">
        <v>12750</v>
      </c>
      <c r="M1664" s="7">
        <v>12750</v>
      </c>
      <c r="N1664" s="6">
        <v>1</v>
      </c>
      <c r="O1664" s="2"/>
      <c r="P1664" s="2"/>
      <c r="Q1664" s="2"/>
      <c r="R1664" s="192"/>
    </row>
    <row r="1665" spans="1:18" ht="26.4">
      <c r="A1665" s="28" t="str">
        <f t="shared" si="25"/>
        <v>3</v>
      </c>
      <c r="B1665" s="3" t="s">
        <v>2071</v>
      </c>
      <c r="C1665" s="3" t="s">
        <v>245</v>
      </c>
      <c r="D1665" s="3">
        <v>4</v>
      </c>
      <c r="E1665" s="3" t="s">
        <v>22</v>
      </c>
      <c r="F1665" s="3" t="s">
        <v>17</v>
      </c>
      <c r="G1665" s="3" t="s">
        <v>564</v>
      </c>
      <c r="H1665" s="3" t="s">
        <v>20</v>
      </c>
      <c r="I1665" s="4">
        <v>28</v>
      </c>
      <c r="J1665" s="4">
        <v>28</v>
      </c>
      <c r="K1665" s="4">
        <v>750</v>
      </c>
      <c r="L1665" s="7">
        <v>21000</v>
      </c>
      <c r="M1665" s="7">
        <v>21000</v>
      </c>
      <c r="N1665" s="6">
        <v>1</v>
      </c>
      <c r="O1665" s="2"/>
      <c r="P1665" s="2"/>
      <c r="Q1665" s="2"/>
      <c r="R1665" s="192"/>
    </row>
    <row r="1666" spans="1:18" ht="26.4">
      <c r="A1666" s="28" t="str">
        <f t="shared" si="25"/>
        <v>3</v>
      </c>
      <c r="B1666" s="3" t="s">
        <v>2072</v>
      </c>
      <c r="C1666" s="3" t="s">
        <v>245</v>
      </c>
      <c r="D1666" s="3">
        <v>4</v>
      </c>
      <c r="E1666" s="3" t="s">
        <v>22</v>
      </c>
      <c r="F1666" s="3" t="s">
        <v>17</v>
      </c>
      <c r="G1666" s="3" t="s">
        <v>566</v>
      </c>
      <c r="H1666" s="3" t="s">
        <v>20</v>
      </c>
      <c r="I1666" s="4">
        <v>16</v>
      </c>
      <c r="J1666" s="4">
        <v>16</v>
      </c>
      <c r="K1666" s="4">
        <v>750</v>
      </c>
      <c r="L1666" s="7">
        <v>12000</v>
      </c>
      <c r="M1666" s="7">
        <v>12000</v>
      </c>
      <c r="N1666" s="6">
        <v>1</v>
      </c>
      <c r="O1666" s="2"/>
      <c r="P1666" s="2"/>
      <c r="Q1666" s="2"/>
      <c r="R1666" s="192"/>
    </row>
    <row r="1667" spans="1:18" ht="26.4">
      <c r="A1667" s="28" t="str">
        <f t="shared" si="25"/>
        <v>20</v>
      </c>
      <c r="B1667" s="3" t="s">
        <v>2073</v>
      </c>
      <c r="C1667" s="3" t="s">
        <v>323</v>
      </c>
      <c r="D1667" s="3">
        <v>4</v>
      </c>
      <c r="E1667" s="3" t="s">
        <v>22</v>
      </c>
      <c r="F1667" s="3" t="s">
        <v>17</v>
      </c>
      <c r="G1667" s="3" t="s">
        <v>488</v>
      </c>
      <c r="H1667" s="3" t="s">
        <v>20</v>
      </c>
      <c r="I1667" s="4">
        <v>14</v>
      </c>
      <c r="J1667" s="4">
        <v>14</v>
      </c>
      <c r="K1667" s="4">
        <v>750</v>
      </c>
      <c r="L1667" s="7">
        <v>10500</v>
      </c>
      <c r="M1667" s="7">
        <v>10500</v>
      </c>
      <c r="N1667" s="6">
        <v>1</v>
      </c>
      <c r="O1667" s="2"/>
      <c r="P1667" s="2"/>
      <c r="Q1667" s="2"/>
      <c r="R1667" s="192"/>
    </row>
    <row r="1668" spans="1:18" ht="26.4">
      <c r="A1668" s="28" t="str">
        <f t="shared" si="25"/>
        <v>20</v>
      </c>
      <c r="B1668" s="3" t="s">
        <v>2074</v>
      </c>
      <c r="C1668" s="3" t="s">
        <v>323</v>
      </c>
      <c r="D1668" s="3">
        <v>4</v>
      </c>
      <c r="E1668" s="3" t="s">
        <v>22</v>
      </c>
      <c r="F1668" s="3" t="s">
        <v>17</v>
      </c>
      <c r="G1668" s="3" t="s">
        <v>490</v>
      </c>
      <c r="H1668" s="3" t="s">
        <v>20</v>
      </c>
      <c r="I1668" s="4">
        <v>13</v>
      </c>
      <c r="J1668" s="4">
        <v>13</v>
      </c>
      <c r="K1668" s="4">
        <v>750</v>
      </c>
      <c r="L1668" s="7">
        <v>9750</v>
      </c>
      <c r="M1668" s="7">
        <v>9750</v>
      </c>
      <c r="N1668" s="6">
        <v>1</v>
      </c>
      <c r="O1668" s="2"/>
      <c r="P1668" s="2"/>
      <c r="Q1668" s="2"/>
      <c r="R1668" s="192"/>
    </row>
    <row r="1669" spans="1:18" ht="26.4">
      <c r="A1669" s="28" t="str">
        <f t="shared" si="25"/>
        <v>7</v>
      </c>
      <c r="B1669" s="3" t="s">
        <v>2075</v>
      </c>
      <c r="C1669" s="3" t="s">
        <v>293</v>
      </c>
      <c r="D1669" s="3">
        <v>4</v>
      </c>
      <c r="E1669" s="3" t="s">
        <v>22</v>
      </c>
      <c r="F1669" s="3" t="s">
        <v>17</v>
      </c>
      <c r="G1669" s="3" t="s">
        <v>544</v>
      </c>
      <c r="H1669" s="3" t="s">
        <v>20</v>
      </c>
      <c r="I1669" s="4">
        <v>10</v>
      </c>
      <c r="J1669" s="4">
        <v>10</v>
      </c>
      <c r="K1669" s="4">
        <v>749</v>
      </c>
      <c r="L1669" s="7">
        <v>7490</v>
      </c>
      <c r="M1669" s="7">
        <v>7490</v>
      </c>
      <c r="N1669" s="6">
        <v>1</v>
      </c>
      <c r="O1669" s="2"/>
      <c r="P1669" s="2"/>
      <c r="Q1669" s="2"/>
      <c r="R1669" s="192"/>
    </row>
    <row r="1670" spans="1:18" ht="26.4">
      <c r="A1670" s="28" t="str">
        <f t="shared" si="25"/>
        <v>7</v>
      </c>
      <c r="B1670" s="3" t="s">
        <v>2076</v>
      </c>
      <c r="C1670" s="3" t="s">
        <v>293</v>
      </c>
      <c r="D1670" s="3">
        <v>4</v>
      </c>
      <c r="E1670" s="3" t="s">
        <v>22</v>
      </c>
      <c r="F1670" s="3" t="s">
        <v>17</v>
      </c>
      <c r="G1670" s="3" t="s">
        <v>546</v>
      </c>
      <c r="H1670" s="3" t="s">
        <v>20</v>
      </c>
      <c r="I1670" s="4">
        <v>9</v>
      </c>
      <c r="J1670" s="4">
        <v>9</v>
      </c>
      <c r="K1670" s="4">
        <v>749</v>
      </c>
      <c r="L1670" s="7">
        <v>6741</v>
      </c>
      <c r="M1670" s="7">
        <v>6741</v>
      </c>
      <c r="N1670" s="6">
        <v>1</v>
      </c>
      <c r="O1670" s="2"/>
      <c r="P1670" s="2"/>
      <c r="Q1670" s="2"/>
      <c r="R1670" s="192"/>
    </row>
    <row r="1671" spans="1:18" ht="26.4">
      <c r="A1671" s="28" t="str">
        <f t="shared" si="25"/>
        <v>7</v>
      </c>
      <c r="B1671" s="3" t="s">
        <v>2077</v>
      </c>
      <c r="C1671" s="3" t="s">
        <v>293</v>
      </c>
      <c r="D1671" s="3">
        <v>4</v>
      </c>
      <c r="E1671" s="3" t="s">
        <v>22</v>
      </c>
      <c r="F1671" s="3" t="s">
        <v>17</v>
      </c>
      <c r="G1671" s="3" t="s">
        <v>548</v>
      </c>
      <c r="H1671" s="3" t="s">
        <v>20</v>
      </c>
      <c r="I1671" s="4">
        <v>9</v>
      </c>
      <c r="J1671" s="4">
        <v>9</v>
      </c>
      <c r="K1671" s="4">
        <v>749</v>
      </c>
      <c r="L1671" s="7">
        <v>6741</v>
      </c>
      <c r="M1671" s="7">
        <v>6741</v>
      </c>
      <c r="N1671" s="6">
        <v>1</v>
      </c>
      <c r="O1671" s="2"/>
      <c r="P1671" s="2"/>
      <c r="Q1671" s="2"/>
      <c r="R1671" s="192"/>
    </row>
    <row r="1672" spans="1:18" ht="26.4">
      <c r="A1672" s="28" t="str">
        <f t="shared" ref="A1672:A1735" si="26">MID(C1672,FIND("(",C1672)+1,FIND(")",C1672)-1-FIND("(",C1672))</f>
        <v>1</v>
      </c>
      <c r="B1672" s="3" t="s">
        <v>2078</v>
      </c>
      <c r="C1672" s="3" t="s">
        <v>272</v>
      </c>
      <c r="D1672" s="3">
        <v>4</v>
      </c>
      <c r="E1672" s="3" t="s">
        <v>22</v>
      </c>
      <c r="F1672" s="3" t="s">
        <v>17</v>
      </c>
      <c r="G1672" s="3" t="s">
        <v>512</v>
      </c>
      <c r="H1672" s="3" t="s">
        <v>20</v>
      </c>
      <c r="I1672" s="4">
        <v>23</v>
      </c>
      <c r="J1672" s="4">
        <v>23</v>
      </c>
      <c r="K1672" s="4">
        <v>750</v>
      </c>
      <c r="L1672" s="7">
        <v>17250</v>
      </c>
      <c r="M1672" s="7">
        <v>17250</v>
      </c>
      <c r="N1672" s="6">
        <v>1</v>
      </c>
      <c r="O1672" s="2"/>
      <c r="P1672" s="2"/>
      <c r="Q1672" s="2"/>
      <c r="R1672" s="192"/>
    </row>
    <row r="1673" spans="1:18" ht="26.4">
      <c r="A1673" s="28" t="str">
        <f t="shared" si="26"/>
        <v>1</v>
      </c>
      <c r="B1673" s="3" t="s">
        <v>2079</v>
      </c>
      <c r="C1673" s="3" t="s">
        <v>272</v>
      </c>
      <c r="D1673" s="3">
        <v>4</v>
      </c>
      <c r="E1673" s="3" t="s">
        <v>22</v>
      </c>
      <c r="F1673" s="3" t="s">
        <v>17</v>
      </c>
      <c r="G1673" s="3" t="s">
        <v>514</v>
      </c>
      <c r="H1673" s="3" t="s">
        <v>20</v>
      </c>
      <c r="I1673" s="4">
        <v>11</v>
      </c>
      <c r="J1673" s="4">
        <v>11</v>
      </c>
      <c r="K1673" s="4">
        <v>750</v>
      </c>
      <c r="L1673" s="7">
        <v>8250</v>
      </c>
      <c r="M1673" s="7">
        <v>8250</v>
      </c>
      <c r="N1673" s="6">
        <v>1</v>
      </c>
      <c r="O1673" s="2"/>
      <c r="P1673" s="2"/>
      <c r="Q1673" s="2"/>
      <c r="R1673" s="192"/>
    </row>
    <row r="1674" spans="1:18" ht="26.4">
      <c r="A1674" s="28" t="str">
        <f t="shared" si="26"/>
        <v>1</v>
      </c>
      <c r="B1674" s="3" t="s">
        <v>2080</v>
      </c>
      <c r="C1674" s="3" t="s">
        <v>272</v>
      </c>
      <c r="D1674" s="3">
        <v>4</v>
      </c>
      <c r="E1674" s="3" t="s">
        <v>22</v>
      </c>
      <c r="F1674" s="3" t="s">
        <v>17</v>
      </c>
      <c r="G1674" s="3" t="s">
        <v>516</v>
      </c>
      <c r="H1674" s="3" t="s">
        <v>20</v>
      </c>
      <c r="I1674" s="4">
        <v>10</v>
      </c>
      <c r="J1674" s="4">
        <v>10</v>
      </c>
      <c r="K1674" s="4">
        <v>750</v>
      </c>
      <c r="L1674" s="7">
        <v>7500</v>
      </c>
      <c r="M1674" s="7">
        <v>7500</v>
      </c>
      <c r="N1674" s="6">
        <v>1</v>
      </c>
      <c r="O1674" s="2"/>
      <c r="P1674" s="2"/>
      <c r="Q1674" s="2"/>
      <c r="R1674" s="192"/>
    </row>
    <row r="1675" spans="1:18" ht="26.4">
      <c r="A1675" s="28" t="str">
        <f t="shared" si="26"/>
        <v>16</v>
      </c>
      <c r="B1675" s="3" t="s">
        <v>2081</v>
      </c>
      <c r="C1675" s="3" t="s">
        <v>231</v>
      </c>
      <c r="D1675" s="3">
        <v>4</v>
      </c>
      <c r="E1675" s="3" t="s">
        <v>22</v>
      </c>
      <c r="F1675" s="3" t="s">
        <v>17</v>
      </c>
      <c r="G1675" s="3" t="s">
        <v>468</v>
      </c>
      <c r="H1675" s="3" t="s">
        <v>20</v>
      </c>
      <c r="I1675" s="4">
        <v>19</v>
      </c>
      <c r="J1675" s="4">
        <v>19</v>
      </c>
      <c r="K1675" s="4">
        <v>750</v>
      </c>
      <c r="L1675" s="7">
        <v>14250</v>
      </c>
      <c r="M1675" s="7">
        <v>14250</v>
      </c>
      <c r="N1675" s="6">
        <v>1</v>
      </c>
      <c r="O1675" s="2"/>
      <c r="P1675" s="2"/>
      <c r="Q1675" s="2"/>
      <c r="R1675" s="192"/>
    </row>
    <row r="1676" spans="1:18" ht="26.4">
      <c r="A1676" s="28" t="str">
        <f t="shared" si="26"/>
        <v>13</v>
      </c>
      <c r="B1676" s="3" t="s">
        <v>2082</v>
      </c>
      <c r="C1676" s="3" t="s">
        <v>248</v>
      </c>
      <c r="D1676" s="3">
        <v>4</v>
      </c>
      <c r="E1676" s="3" t="s">
        <v>22</v>
      </c>
      <c r="F1676" s="3" t="s">
        <v>17</v>
      </c>
      <c r="G1676" s="3" t="s">
        <v>506</v>
      </c>
      <c r="H1676" s="3" t="s">
        <v>20</v>
      </c>
      <c r="I1676" s="4">
        <v>13</v>
      </c>
      <c r="J1676" s="4">
        <v>13</v>
      </c>
      <c r="K1676" s="4">
        <v>750</v>
      </c>
      <c r="L1676" s="7">
        <v>9750</v>
      </c>
      <c r="M1676" s="7">
        <v>9750</v>
      </c>
      <c r="N1676" s="6">
        <v>1</v>
      </c>
      <c r="O1676" s="2"/>
      <c r="P1676" s="2"/>
      <c r="Q1676" s="2"/>
      <c r="R1676" s="192"/>
    </row>
    <row r="1677" spans="1:18" ht="26.4">
      <c r="A1677" s="28" t="str">
        <f t="shared" si="26"/>
        <v>13</v>
      </c>
      <c r="B1677" s="3" t="s">
        <v>2083</v>
      </c>
      <c r="C1677" s="3" t="s">
        <v>248</v>
      </c>
      <c r="D1677" s="3">
        <v>4</v>
      </c>
      <c r="E1677" s="3" t="s">
        <v>22</v>
      </c>
      <c r="F1677" s="3" t="s">
        <v>17</v>
      </c>
      <c r="G1677" s="3" t="s">
        <v>508</v>
      </c>
      <c r="H1677" s="3" t="s">
        <v>20</v>
      </c>
      <c r="I1677" s="4">
        <v>13</v>
      </c>
      <c r="J1677" s="4">
        <v>13</v>
      </c>
      <c r="K1677" s="4">
        <v>750</v>
      </c>
      <c r="L1677" s="7">
        <v>9750</v>
      </c>
      <c r="M1677" s="7">
        <v>9750</v>
      </c>
      <c r="N1677" s="6">
        <v>1</v>
      </c>
      <c r="O1677" s="2"/>
      <c r="P1677" s="2"/>
      <c r="Q1677" s="2"/>
      <c r="R1677" s="192"/>
    </row>
    <row r="1678" spans="1:18" ht="26.4">
      <c r="A1678" s="28" t="str">
        <f t="shared" si="26"/>
        <v>13</v>
      </c>
      <c r="B1678" s="3" t="s">
        <v>2084</v>
      </c>
      <c r="C1678" s="3" t="s">
        <v>248</v>
      </c>
      <c r="D1678" s="3">
        <v>4</v>
      </c>
      <c r="E1678" s="3" t="s">
        <v>22</v>
      </c>
      <c r="F1678" s="3" t="s">
        <v>17</v>
      </c>
      <c r="G1678" s="3" t="s">
        <v>510</v>
      </c>
      <c r="H1678" s="3" t="s">
        <v>20</v>
      </c>
      <c r="I1678" s="4">
        <v>10</v>
      </c>
      <c r="J1678" s="4">
        <v>10</v>
      </c>
      <c r="K1678" s="4">
        <v>750</v>
      </c>
      <c r="L1678" s="7">
        <v>7500</v>
      </c>
      <c r="M1678" s="7">
        <v>7500</v>
      </c>
      <c r="N1678" s="6">
        <v>1</v>
      </c>
      <c r="O1678" s="2"/>
      <c r="P1678" s="2"/>
      <c r="Q1678" s="2"/>
      <c r="R1678" s="192"/>
    </row>
    <row r="1679" spans="1:18" ht="39.6">
      <c r="A1679" s="28" t="str">
        <f t="shared" si="26"/>
        <v>17</v>
      </c>
      <c r="B1679" s="3" t="s">
        <v>2085</v>
      </c>
      <c r="C1679" s="3" t="s">
        <v>306</v>
      </c>
      <c r="D1679" s="3">
        <v>4</v>
      </c>
      <c r="E1679" s="3" t="s">
        <v>22</v>
      </c>
      <c r="F1679" s="3" t="s">
        <v>17</v>
      </c>
      <c r="G1679" s="3" t="s">
        <v>470</v>
      </c>
      <c r="H1679" s="3" t="s">
        <v>20</v>
      </c>
      <c r="I1679" s="4">
        <v>24</v>
      </c>
      <c r="J1679" s="4">
        <v>24</v>
      </c>
      <c r="K1679" s="4">
        <v>750</v>
      </c>
      <c r="L1679" s="7">
        <v>18000</v>
      </c>
      <c r="M1679" s="7">
        <v>18000</v>
      </c>
      <c r="N1679" s="6">
        <v>1</v>
      </c>
      <c r="O1679" s="2"/>
      <c r="P1679" s="2"/>
      <c r="Q1679" s="2"/>
      <c r="R1679" s="192"/>
    </row>
    <row r="1680" spans="1:18" ht="39.6">
      <c r="A1680" s="28" t="str">
        <f t="shared" si="26"/>
        <v>17</v>
      </c>
      <c r="B1680" s="3" t="s">
        <v>2086</v>
      </c>
      <c r="C1680" s="3" t="s">
        <v>306</v>
      </c>
      <c r="D1680" s="3">
        <v>4</v>
      </c>
      <c r="E1680" s="3" t="s">
        <v>22</v>
      </c>
      <c r="F1680" s="3" t="s">
        <v>17</v>
      </c>
      <c r="G1680" s="3" t="s">
        <v>472</v>
      </c>
      <c r="H1680" s="3" t="s">
        <v>20</v>
      </c>
      <c r="I1680" s="4">
        <v>14</v>
      </c>
      <c r="J1680" s="4">
        <v>14</v>
      </c>
      <c r="K1680" s="4">
        <v>750</v>
      </c>
      <c r="L1680" s="7">
        <v>10500</v>
      </c>
      <c r="M1680" s="7">
        <v>10500</v>
      </c>
      <c r="N1680" s="6">
        <v>1</v>
      </c>
      <c r="O1680" s="2"/>
      <c r="P1680" s="2"/>
      <c r="Q1680" s="2"/>
      <c r="R1680" s="192"/>
    </row>
    <row r="1681" spans="1:18" ht="39.6">
      <c r="A1681" s="28" t="str">
        <f t="shared" si="26"/>
        <v>17</v>
      </c>
      <c r="B1681" s="3" t="s">
        <v>2087</v>
      </c>
      <c r="C1681" s="3" t="s">
        <v>306</v>
      </c>
      <c r="D1681" s="3">
        <v>4</v>
      </c>
      <c r="E1681" s="3" t="s">
        <v>22</v>
      </c>
      <c r="F1681" s="3" t="s">
        <v>17</v>
      </c>
      <c r="G1681" s="3" t="s">
        <v>474</v>
      </c>
      <c r="H1681" s="3" t="s">
        <v>20</v>
      </c>
      <c r="I1681" s="4">
        <v>12</v>
      </c>
      <c r="J1681" s="4">
        <v>12</v>
      </c>
      <c r="K1681" s="4">
        <v>750</v>
      </c>
      <c r="L1681" s="7">
        <v>9000</v>
      </c>
      <c r="M1681" s="7">
        <v>9000</v>
      </c>
      <c r="N1681" s="6">
        <v>1</v>
      </c>
      <c r="O1681" s="2"/>
      <c r="P1681" s="2"/>
      <c r="Q1681" s="2"/>
      <c r="R1681" s="192"/>
    </row>
    <row r="1682" spans="1:18" ht="26.4">
      <c r="A1682" s="28" t="str">
        <f t="shared" si="26"/>
        <v>9</v>
      </c>
      <c r="B1682" s="3" t="s">
        <v>2088</v>
      </c>
      <c r="C1682" s="3" t="s">
        <v>240</v>
      </c>
      <c r="D1682" s="3">
        <v>4</v>
      </c>
      <c r="E1682" s="3" t="s">
        <v>22</v>
      </c>
      <c r="F1682" s="3" t="s">
        <v>17</v>
      </c>
      <c r="G1682" s="3" t="s">
        <v>492</v>
      </c>
      <c r="H1682" s="3" t="s">
        <v>20</v>
      </c>
      <c r="I1682" s="4">
        <v>14</v>
      </c>
      <c r="J1682" s="4">
        <v>14</v>
      </c>
      <c r="K1682" s="4">
        <v>749.9</v>
      </c>
      <c r="L1682" s="7">
        <v>10486</v>
      </c>
      <c r="M1682" s="7">
        <v>10498.6</v>
      </c>
      <c r="N1682" s="6">
        <v>1</v>
      </c>
      <c r="O1682" s="2"/>
      <c r="P1682" s="2"/>
      <c r="Q1682" s="2"/>
      <c r="R1682" s="192"/>
    </row>
    <row r="1683" spans="1:18" ht="26.4">
      <c r="A1683" s="28" t="str">
        <f t="shared" si="26"/>
        <v>9</v>
      </c>
      <c r="B1683" s="3" t="s">
        <v>2089</v>
      </c>
      <c r="C1683" s="3" t="s">
        <v>240</v>
      </c>
      <c r="D1683" s="3">
        <v>4</v>
      </c>
      <c r="E1683" s="3" t="s">
        <v>22</v>
      </c>
      <c r="F1683" s="3" t="s">
        <v>17</v>
      </c>
      <c r="G1683" s="3" t="s">
        <v>494</v>
      </c>
      <c r="H1683" s="3" t="s">
        <v>20</v>
      </c>
      <c r="I1683" s="4">
        <v>13</v>
      </c>
      <c r="J1683" s="4">
        <v>13</v>
      </c>
      <c r="K1683" s="4">
        <v>749.9</v>
      </c>
      <c r="L1683" s="7">
        <v>9737</v>
      </c>
      <c r="M1683" s="7">
        <v>9748.7000000000007</v>
      </c>
      <c r="N1683" s="6">
        <v>1</v>
      </c>
      <c r="O1683" s="2"/>
      <c r="P1683" s="2"/>
      <c r="Q1683" s="2"/>
      <c r="R1683" s="192"/>
    </row>
    <row r="1684" spans="1:18" ht="26.4">
      <c r="A1684" s="28" t="str">
        <f t="shared" si="26"/>
        <v>9</v>
      </c>
      <c r="B1684" s="3" t="s">
        <v>2090</v>
      </c>
      <c r="C1684" s="3" t="s">
        <v>240</v>
      </c>
      <c r="D1684" s="3">
        <v>4</v>
      </c>
      <c r="E1684" s="3" t="s">
        <v>22</v>
      </c>
      <c r="F1684" s="3" t="s">
        <v>17</v>
      </c>
      <c r="G1684" s="3" t="s">
        <v>496</v>
      </c>
      <c r="H1684" s="3" t="s">
        <v>20</v>
      </c>
      <c r="I1684" s="4">
        <v>13</v>
      </c>
      <c r="J1684" s="4">
        <v>13</v>
      </c>
      <c r="K1684" s="4">
        <v>749.9</v>
      </c>
      <c r="L1684" s="7">
        <v>9737</v>
      </c>
      <c r="M1684" s="7">
        <v>9748.7000000000007</v>
      </c>
      <c r="N1684" s="6">
        <v>1</v>
      </c>
      <c r="O1684" s="2"/>
      <c r="P1684" s="2"/>
      <c r="Q1684" s="2"/>
      <c r="R1684" s="192"/>
    </row>
    <row r="1685" spans="1:18" ht="26.4">
      <c r="A1685" s="28" t="str">
        <f t="shared" si="26"/>
        <v>10</v>
      </c>
      <c r="B1685" s="3" t="s">
        <v>2091</v>
      </c>
      <c r="C1685" s="3" t="s">
        <v>298</v>
      </c>
      <c r="D1685" s="3">
        <v>4</v>
      </c>
      <c r="E1685" s="3" t="s">
        <v>22</v>
      </c>
      <c r="F1685" s="3" t="s">
        <v>17</v>
      </c>
      <c r="G1685" s="3" t="s">
        <v>554</v>
      </c>
      <c r="H1685" s="3" t="s">
        <v>20</v>
      </c>
      <c r="I1685" s="4">
        <v>13</v>
      </c>
      <c r="J1685" s="4">
        <v>13</v>
      </c>
      <c r="K1685" s="4">
        <v>750</v>
      </c>
      <c r="L1685" s="7">
        <v>9750</v>
      </c>
      <c r="M1685" s="7">
        <v>9750</v>
      </c>
      <c r="N1685" s="6">
        <v>1</v>
      </c>
      <c r="O1685" s="2"/>
      <c r="P1685" s="2"/>
      <c r="Q1685" s="2"/>
      <c r="R1685" s="192"/>
    </row>
    <row r="1686" spans="1:18" ht="26.4">
      <c r="A1686" s="28" t="str">
        <f t="shared" si="26"/>
        <v>10</v>
      </c>
      <c r="B1686" s="3" t="s">
        <v>2092</v>
      </c>
      <c r="C1686" s="3" t="s">
        <v>298</v>
      </c>
      <c r="D1686" s="3">
        <v>4</v>
      </c>
      <c r="E1686" s="3" t="s">
        <v>22</v>
      </c>
      <c r="F1686" s="3" t="s">
        <v>17</v>
      </c>
      <c r="G1686" s="3" t="s">
        <v>556</v>
      </c>
      <c r="H1686" s="3" t="s">
        <v>20</v>
      </c>
      <c r="I1686" s="4">
        <v>10</v>
      </c>
      <c r="J1686" s="4">
        <v>10</v>
      </c>
      <c r="K1686" s="4">
        <v>750</v>
      </c>
      <c r="L1686" s="7">
        <v>7500</v>
      </c>
      <c r="M1686" s="7">
        <v>7500</v>
      </c>
      <c r="N1686" s="6">
        <v>1</v>
      </c>
      <c r="O1686" s="2"/>
      <c r="P1686" s="2"/>
      <c r="Q1686" s="2"/>
      <c r="R1686" s="192"/>
    </row>
    <row r="1687" spans="1:18" ht="39.6">
      <c r="A1687" s="28" t="str">
        <f t="shared" si="26"/>
        <v>14</v>
      </c>
      <c r="B1687" s="3" t="s">
        <v>2093</v>
      </c>
      <c r="C1687" s="3" t="s">
        <v>267</v>
      </c>
      <c r="D1687" s="3">
        <v>4</v>
      </c>
      <c r="E1687" s="3" t="s">
        <v>22</v>
      </c>
      <c r="F1687" s="3" t="s">
        <v>17</v>
      </c>
      <c r="G1687" s="3" t="s">
        <v>524</v>
      </c>
      <c r="H1687" s="3" t="s">
        <v>20</v>
      </c>
      <c r="I1687" s="4">
        <v>14</v>
      </c>
      <c r="J1687" s="4">
        <v>14</v>
      </c>
      <c r="K1687" s="4">
        <v>750</v>
      </c>
      <c r="L1687" s="7">
        <v>10500</v>
      </c>
      <c r="M1687" s="7">
        <v>10500</v>
      </c>
      <c r="N1687" s="6">
        <v>1</v>
      </c>
      <c r="O1687" s="2"/>
      <c r="P1687" s="2"/>
      <c r="Q1687" s="2"/>
      <c r="R1687" s="192"/>
    </row>
    <row r="1688" spans="1:18" ht="39.6">
      <c r="A1688" s="28" t="str">
        <f t="shared" si="26"/>
        <v>14</v>
      </c>
      <c r="B1688" s="3" t="s">
        <v>2094</v>
      </c>
      <c r="C1688" s="3" t="s">
        <v>267</v>
      </c>
      <c r="D1688" s="3">
        <v>4</v>
      </c>
      <c r="E1688" s="3" t="s">
        <v>22</v>
      </c>
      <c r="F1688" s="3" t="s">
        <v>17</v>
      </c>
      <c r="G1688" s="3" t="s">
        <v>526</v>
      </c>
      <c r="H1688" s="3" t="s">
        <v>20</v>
      </c>
      <c r="I1688" s="4">
        <v>13</v>
      </c>
      <c r="J1688" s="4">
        <v>13</v>
      </c>
      <c r="K1688" s="4">
        <v>750</v>
      </c>
      <c r="L1688" s="7">
        <v>9750</v>
      </c>
      <c r="M1688" s="7">
        <v>9750</v>
      </c>
      <c r="N1688" s="6">
        <v>1</v>
      </c>
      <c r="O1688" s="2"/>
      <c r="P1688" s="2"/>
      <c r="Q1688" s="2"/>
      <c r="R1688" s="192"/>
    </row>
    <row r="1689" spans="1:18" ht="39.6">
      <c r="A1689" s="28" t="str">
        <f t="shared" si="26"/>
        <v>14</v>
      </c>
      <c r="B1689" s="3" t="s">
        <v>2095</v>
      </c>
      <c r="C1689" s="3" t="s">
        <v>267</v>
      </c>
      <c r="D1689" s="3">
        <v>4</v>
      </c>
      <c r="E1689" s="3" t="s">
        <v>22</v>
      </c>
      <c r="F1689" s="3" t="s">
        <v>17</v>
      </c>
      <c r="G1689" s="3" t="s">
        <v>528</v>
      </c>
      <c r="H1689" s="3" t="s">
        <v>20</v>
      </c>
      <c r="I1689" s="4">
        <v>13</v>
      </c>
      <c r="J1689" s="4">
        <v>13</v>
      </c>
      <c r="K1689" s="4">
        <v>750</v>
      </c>
      <c r="L1689" s="7">
        <v>9750</v>
      </c>
      <c r="M1689" s="7">
        <v>9750</v>
      </c>
      <c r="N1689" s="6">
        <v>1</v>
      </c>
      <c r="O1689" s="2"/>
      <c r="P1689" s="2"/>
      <c r="Q1689" s="2"/>
      <c r="R1689" s="192"/>
    </row>
    <row r="1690" spans="1:18" ht="26.4">
      <c r="A1690" s="28" t="str">
        <f t="shared" si="26"/>
        <v>11</v>
      </c>
      <c r="B1690" s="3" t="s">
        <v>2096</v>
      </c>
      <c r="C1690" s="3" t="s">
        <v>228</v>
      </c>
      <c r="D1690" s="3">
        <v>4</v>
      </c>
      <c r="E1690" s="3" t="s">
        <v>22</v>
      </c>
      <c r="F1690" s="3" t="s">
        <v>17</v>
      </c>
      <c r="G1690" s="3" t="s">
        <v>530</v>
      </c>
      <c r="H1690" s="3" t="s">
        <v>20</v>
      </c>
      <c r="I1690" s="4">
        <v>19</v>
      </c>
      <c r="J1690" s="4">
        <v>19</v>
      </c>
      <c r="K1690" s="4">
        <v>750</v>
      </c>
      <c r="L1690" s="7">
        <v>14250</v>
      </c>
      <c r="M1690" s="7">
        <v>14250</v>
      </c>
      <c r="N1690" s="6">
        <v>1</v>
      </c>
      <c r="O1690" s="2"/>
      <c r="P1690" s="2"/>
      <c r="Q1690" s="2"/>
      <c r="R1690" s="192"/>
    </row>
    <row r="1691" spans="1:18" ht="26.4">
      <c r="A1691" s="28" t="str">
        <f t="shared" si="26"/>
        <v>11</v>
      </c>
      <c r="B1691" s="3" t="s">
        <v>2097</v>
      </c>
      <c r="C1691" s="3" t="s">
        <v>228</v>
      </c>
      <c r="D1691" s="3">
        <v>4</v>
      </c>
      <c r="E1691" s="3" t="s">
        <v>22</v>
      </c>
      <c r="F1691" s="3" t="s">
        <v>17</v>
      </c>
      <c r="G1691" s="3" t="s">
        <v>532</v>
      </c>
      <c r="H1691" s="3" t="s">
        <v>20</v>
      </c>
      <c r="I1691" s="4">
        <v>18</v>
      </c>
      <c r="J1691" s="4">
        <v>18</v>
      </c>
      <c r="K1691" s="4">
        <v>750</v>
      </c>
      <c r="L1691" s="7">
        <v>13500</v>
      </c>
      <c r="M1691" s="7">
        <v>13500</v>
      </c>
      <c r="N1691" s="6">
        <v>1</v>
      </c>
      <c r="O1691" s="2"/>
      <c r="P1691" s="2"/>
      <c r="Q1691" s="2"/>
      <c r="R1691" s="192"/>
    </row>
    <row r="1692" spans="1:18" ht="26.4">
      <c r="A1692" s="28" t="str">
        <f t="shared" si="26"/>
        <v>19</v>
      </c>
      <c r="B1692" s="3" t="s">
        <v>2098</v>
      </c>
      <c r="C1692" s="3" t="s">
        <v>282</v>
      </c>
      <c r="D1692" s="3">
        <v>4</v>
      </c>
      <c r="E1692" s="3" t="s">
        <v>22</v>
      </c>
      <c r="F1692" s="3" t="s">
        <v>17</v>
      </c>
      <c r="G1692" s="3" t="s">
        <v>558</v>
      </c>
      <c r="H1692" s="3" t="s">
        <v>20</v>
      </c>
      <c r="I1692" s="4">
        <v>18</v>
      </c>
      <c r="J1692" s="4">
        <v>18</v>
      </c>
      <c r="K1692" s="4">
        <v>750</v>
      </c>
      <c r="L1692" s="7">
        <v>13500</v>
      </c>
      <c r="M1692" s="7">
        <v>13500</v>
      </c>
      <c r="N1692" s="6">
        <v>1</v>
      </c>
      <c r="O1692" s="2"/>
      <c r="P1692" s="2"/>
      <c r="Q1692" s="2"/>
      <c r="R1692" s="192"/>
    </row>
    <row r="1693" spans="1:18" ht="26.4">
      <c r="A1693" s="28" t="str">
        <f t="shared" si="26"/>
        <v>19</v>
      </c>
      <c r="B1693" s="3" t="s">
        <v>2099</v>
      </c>
      <c r="C1693" s="3" t="s">
        <v>282</v>
      </c>
      <c r="D1693" s="3">
        <v>4</v>
      </c>
      <c r="E1693" s="3" t="s">
        <v>22</v>
      </c>
      <c r="F1693" s="3" t="s">
        <v>17</v>
      </c>
      <c r="G1693" s="3" t="s">
        <v>560</v>
      </c>
      <c r="H1693" s="3" t="s">
        <v>20</v>
      </c>
      <c r="I1693" s="4">
        <v>11</v>
      </c>
      <c r="J1693" s="4">
        <v>11</v>
      </c>
      <c r="K1693" s="4">
        <v>750</v>
      </c>
      <c r="L1693" s="7">
        <v>8250</v>
      </c>
      <c r="M1693" s="7">
        <v>8250</v>
      </c>
      <c r="N1693" s="6">
        <v>1</v>
      </c>
      <c r="O1693" s="2"/>
      <c r="P1693" s="2"/>
      <c r="Q1693" s="2"/>
      <c r="R1693" s="192"/>
    </row>
    <row r="1694" spans="1:18" ht="39.6">
      <c r="A1694" s="28" t="str">
        <f t="shared" si="26"/>
        <v>23</v>
      </c>
      <c r="B1694" s="3" t="s">
        <v>2100</v>
      </c>
      <c r="C1694" s="3" t="s">
        <v>251</v>
      </c>
      <c r="D1694" s="3">
        <v>4</v>
      </c>
      <c r="E1694" s="3" t="s">
        <v>22</v>
      </c>
      <c r="F1694" s="3" t="s">
        <v>17</v>
      </c>
      <c r="G1694" s="3" t="s">
        <v>482</v>
      </c>
      <c r="H1694" s="3" t="s">
        <v>20</v>
      </c>
      <c r="I1694" s="4">
        <v>12</v>
      </c>
      <c r="J1694" s="4">
        <v>12</v>
      </c>
      <c r="K1694" s="4">
        <v>750</v>
      </c>
      <c r="L1694" s="7">
        <v>9000</v>
      </c>
      <c r="M1694" s="7">
        <v>9000</v>
      </c>
      <c r="N1694" s="6">
        <v>1</v>
      </c>
      <c r="O1694" s="2"/>
      <c r="P1694" s="2"/>
      <c r="Q1694" s="2"/>
      <c r="R1694" s="192"/>
    </row>
    <row r="1695" spans="1:18" ht="39.6">
      <c r="A1695" s="28" t="str">
        <f t="shared" si="26"/>
        <v>23</v>
      </c>
      <c r="B1695" s="3" t="s">
        <v>2101</v>
      </c>
      <c r="C1695" s="3" t="s">
        <v>251</v>
      </c>
      <c r="D1695" s="3">
        <v>4</v>
      </c>
      <c r="E1695" s="3" t="s">
        <v>22</v>
      </c>
      <c r="F1695" s="3" t="s">
        <v>17</v>
      </c>
      <c r="G1695" s="3" t="s">
        <v>484</v>
      </c>
      <c r="H1695" s="3" t="s">
        <v>20</v>
      </c>
      <c r="I1695" s="4">
        <v>12</v>
      </c>
      <c r="J1695" s="4">
        <v>12</v>
      </c>
      <c r="K1695" s="4">
        <v>750</v>
      </c>
      <c r="L1695" s="7">
        <v>9000</v>
      </c>
      <c r="M1695" s="7">
        <v>9000</v>
      </c>
      <c r="N1695" s="6">
        <v>1</v>
      </c>
      <c r="O1695" s="2"/>
      <c r="P1695" s="2"/>
      <c r="Q1695" s="2"/>
      <c r="R1695" s="192"/>
    </row>
    <row r="1696" spans="1:18" ht="39.6">
      <c r="A1696" s="28" t="str">
        <f t="shared" si="26"/>
        <v>23</v>
      </c>
      <c r="B1696" s="3" t="s">
        <v>2102</v>
      </c>
      <c r="C1696" s="3" t="s">
        <v>251</v>
      </c>
      <c r="D1696" s="3">
        <v>4</v>
      </c>
      <c r="E1696" s="3" t="s">
        <v>22</v>
      </c>
      <c r="F1696" s="3" t="s">
        <v>17</v>
      </c>
      <c r="G1696" s="3" t="s">
        <v>486</v>
      </c>
      <c r="H1696" s="3" t="s">
        <v>20</v>
      </c>
      <c r="I1696" s="4">
        <v>12</v>
      </c>
      <c r="J1696" s="4">
        <v>12</v>
      </c>
      <c r="K1696" s="4">
        <v>750</v>
      </c>
      <c r="L1696" s="7">
        <v>9000</v>
      </c>
      <c r="M1696" s="7">
        <v>9000</v>
      </c>
      <c r="N1696" s="6">
        <v>1</v>
      </c>
      <c r="O1696" s="2"/>
      <c r="P1696" s="2"/>
      <c r="Q1696" s="2"/>
      <c r="R1696" s="192"/>
    </row>
    <row r="1697" spans="1:18" ht="26.4">
      <c r="A1697" s="28" t="str">
        <f t="shared" si="26"/>
        <v>21</v>
      </c>
      <c r="B1697" s="3" t="s">
        <v>2103</v>
      </c>
      <c r="C1697" s="3" t="s">
        <v>290</v>
      </c>
      <c r="D1697" s="3">
        <v>4</v>
      </c>
      <c r="E1697" s="3" t="s">
        <v>22</v>
      </c>
      <c r="F1697" s="3" t="s">
        <v>17</v>
      </c>
      <c r="G1697" s="3" t="s">
        <v>518</v>
      </c>
      <c r="H1697" s="3" t="s">
        <v>20</v>
      </c>
      <c r="I1697" s="4">
        <v>33</v>
      </c>
      <c r="J1697" s="4">
        <v>33</v>
      </c>
      <c r="K1697" s="4">
        <v>750</v>
      </c>
      <c r="L1697" s="7">
        <v>24750</v>
      </c>
      <c r="M1697" s="7">
        <v>24750</v>
      </c>
      <c r="N1697" s="6">
        <v>1</v>
      </c>
      <c r="O1697" s="2"/>
      <c r="P1697" s="2"/>
      <c r="Q1697" s="2"/>
      <c r="R1697" s="192"/>
    </row>
    <row r="1698" spans="1:18" ht="26.4">
      <c r="A1698" s="28" t="str">
        <f t="shared" si="26"/>
        <v>5</v>
      </c>
      <c r="B1698" s="3" t="s">
        <v>2104</v>
      </c>
      <c r="C1698" s="3" t="s">
        <v>264</v>
      </c>
      <c r="D1698" s="3">
        <v>4</v>
      </c>
      <c r="E1698" s="3" t="s">
        <v>22</v>
      </c>
      <c r="F1698" s="3" t="s">
        <v>17</v>
      </c>
      <c r="G1698" s="3" t="s">
        <v>540</v>
      </c>
      <c r="H1698" s="3" t="s">
        <v>20</v>
      </c>
      <c r="I1698" s="4">
        <v>18</v>
      </c>
      <c r="J1698" s="4">
        <v>18</v>
      </c>
      <c r="K1698" s="4">
        <v>750</v>
      </c>
      <c r="L1698" s="7">
        <v>13500</v>
      </c>
      <c r="M1698" s="7">
        <v>13500</v>
      </c>
      <c r="N1698" s="6">
        <v>1</v>
      </c>
      <c r="O1698" s="2"/>
      <c r="P1698" s="2"/>
      <c r="Q1698" s="2"/>
      <c r="R1698" s="192"/>
    </row>
    <row r="1699" spans="1:18" ht="26.4">
      <c r="A1699" s="28" t="str">
        <f t="shared" si="26"/>
        <v>5</v>
      </c>
      <c r="B1699" s="3" t="s">
        <v>2105</v>
      </c>
      <c r="C1699" s="3" t="s">
        <v>264</v>
      </c>
      <c r="D1699" s="3">
        <v>4</v>
      </c>
      <c r="E1699" s="3" t="s">
        <v>22</v>
      </c>
      <c r="F1699" s="3" t="s">
        <v>17</v>
      </c>
      <c r="G1699" s="3" t="s">
        <v>542</v>
      </c>
      <c r="H1699" s="3" t="s">
        <v>20</v>
      </c>
      <c r="I1699" s="4">
        <v>16</v>
      </c>
      <c r="J1699" s="4">
        <v>16</v>
      </c>
      <c r="K1699" s="4">
        <v>750</v>
      </c>
      <c r="L1699" s="7">
        <v>12000</v>
      </c>
      <c r="M1699" s="7">
        <v>12000</v>
      </c>
      <c r="N1699" s="6">
        <v>1</v>
      </c>
      <c r="O1699" s="2"/>
      <c r="P1699" s="2"/>
      <c r="Q1699" s="2"/>
      <c r="R1699" s="192"/>
    </row>
    <row r="1700" spans="1:18" ht="39.6">
      <c r="A1700" s="28" t="str">
        <f t="shared" si="26"/>
        <v>6</v>
      </c>
      <c r="B1700" s="3" t="s">
        <v>2106</v>
      </c>
      <c r="C1700" s="3" t="s">
        <v>301</v>
      </c>
      <c r="D1700" s="3">
        <v>4</v>
      </c>
      <c r="E1700" s="3" t="s">
        <v>22</v>
      </c>
      <c r="F1700" s="3" t="s">
        <v>17</v>
      </c>
      <c r="G1700" s="3" t="s">
        <v>520</v>
      </c>
      <c r="H1700" s="3" t="s">
        <v>20</v>
      </c>
      <c r="I1700" s="4">
        <v>17</v>
      </c>
      <c r="J1700" s="4">
        <v>17</v>
      </c>
      <c r="K1700" s="4">
        <v>750</v>
      </c>
      <c r="L1700" s="7">
        <v>12750</v>
      </c>
      <c r="M1700" s="7">
        <v>12750</v>
      </c>
      <c r="N1700" s="6">
        <v>1</v>
      </c>
      <c r="O1700" s="2"/>
      <c r="P1700" s="2"/>
      <c r="Q1700" s="2"/>
      <c r="R1700" s="192"/>
    </row>
    <row r="1701" spans="1:18" ht="39.6">
      <c r="A1701" s="28" t="str">
        <f t="shared" si="26"/>
        <v>6</v>
      </c>
      <c r="B1701" s="3" t="s">
        <v>2107</v>
      </c>
      <c r="C1701" s="3" t="s">
        <v>301</v>
      </c>
      <c r="D1701" s="3">
        <v>4</v>
      </c>
      <c r="E1701" s="3" t="s">
        <v>22</v>
      </c>
      <c r="F1701" s="3" t="s">
        <v>17</v>
      </c>
      <c r="G1701" s="3" t="s">
        <v>522</v>
      </c>
      <c r="H1701" s="3" t="s">
        <v>20</v>
      </c>
      <c r="I1701" s="4">
        <v>15</v>
      </c>
      <c r="J1701" s="4">
        <v>15</v>
      </c>
      <c r="K1701" s="4">
        <v>750</v>
      </c>
      <c r="L1701" s="7">
        <v>11250</v>
      </c>
      <c r="M1701" s="7">
        <v>11250</v>
      </c>
      <c r="N1701" s="6">
        <v>1</v>
      </c>
      <c r="O1701" s="2"/>
      <c r="P1701" s="2"/>
      <c r="Q1701" s="2"/>
      <c r="R1701" s="192"/>
    </row>
    <row r="1702" spans="1:18" ht="26.4">
      <c r="A1702" s="28" t="str">
        <f t="shared" si="26"/>
        <v>3</v>
      </c>
      <c r="B1702" s="3" t="s">
        <v>2108</v>
      </c>
      <c r="C1702" s="3" t="s">
        <v>245</v>
      </c>
      <c r="D1702" s="3">
        <v>4</v>
      </c>
      <c r="E1702" s="3" t="s">
        <v>23</v>
      </c>
      <c r="F1702" s="3" t="s">
        <v>17</v>
      </c>
      <c r="G1702" s="3" t="s">
        <v>436</v>
      </c>
      <c r="H1702" s="3" t="s">
        <v>18</v>
      </c>
      <c r="I1702" s="4">
        <v>36</v>
      </c>
      <c r="J1702" s="4">
        <v>36</v>
      </c>
      <c r="K1702" s="4">
        <v>375</v>
      </c>
      <c r="L1702" s="7">
        <v>13500</v>
      </c>
      <c r="M1702" s="7">
        <v>13500</v>
      </c>
      <c r="N1702" s="6">
        <v>1</v>
      </c>
      <c r="O1702" s="2"/>
      <c r="P1702" s="2"/>
      <c r="Q1702" s="2"/>
      <c r="R1702" s="192"/>
    </row>
    <row r="1703" spans="1:18" ht="26.4">
      <c r="A1703" s="28" t="str">
        <f t="shared" si="26"/>
        <v>3</v>
      </c>
      <c r="B1703" s="3" t="s">
        <v>2109</v>
      </c>
      <c r="C1703" s="3" t="s">
        <v>245</v>
      </c>
      <c r="D1703" s="3">
        <v>4</v>
      </c>
      <c r="E1703" s="3" t="s">
        <v>23</v>
      </c>
      <c r="F1703" s="3" t="s">
        <v>17</v>
      </c>
      <c r="G1703" s="3" t="s">
        <v>438</v>
      </c>
      <c r="H1703" s="3" t="s">
        <v>18</v>
      </c>
      <c r="I1703" s="4">
        <v>32</v>
      </c>
      <c r="J1703" s="4">
        <v>32</v>
      </c>
      <c r="K1703" s="4">
        <v>375</v>
      </c>
      <c r="L1703" s="7">
        <v>12000</v>
      </c>
      <c r="M1703" s="7">
        <v>12000</v>
      </c>
      <c r="N1703" s="6">
        <v>1</v>
      </c>
      <c r="O1703" s="2"/>
      <c r="P1703" s="2"/>
      <c r="Q1703" s="2"/>
      <c r="R1703" s="192"/>
    </row>
    <row r="1704" spans="1:18" ht="26.4">
      <c r="A1704" s="28" t="str">
        <f t="shared" si="26"/>
        <v>20</v>
      </c>
      <c r="B1704" s="3" t="s">
        <v>2110</v>
      </c>
      <c r="C1704" s="3" t="s">
        <v>323</v>
      </c>
      <c r="D1704" s="3">
        <v>4</v>
      </c>
      <c r="E1704" s="3" t="s">
        <v>23</v>
      </c>
      <c r="F1704" s="3" t="s">
        <v>17</v>
      </c>
      <c r="G1704" s="3" t="s">
        <v>382</v>
      </c>
      <c r="H1704" s="3" t="s">
        <v>18</v>
      </c>
      <c r="I1704" s="4">
        <v>27</v>
      </c>
      <c r="J1704" s="4">
        <v>27</v>
      </c>
      <c r="K1704" s="4">
        <v>375</v>
      </c>
      <c r="L1704" s="7">
        <v>10125</v>
      </c>
      <c r="M1704" s="7">
        <v>10125</v>
      </c>
      <c r="N1704" s="6">
        <v>1</v>
      </c>
      <c r="O1704" s="2"/>
      <c r="P1704" s="2"/>
      <c r="Q1704" s="2"/>
      <c r="R1704" s="192"/>
    </row>
    <row r="1705" spans="1:18" ht="26.4">
      <c r="A1705" s="28" t="str">
        <f t="shared" si="26"/>
        <v>7</v>
      </c>
      <c r="B1705" s="3" t="s">
        <v>2111</v>
      </c>
      <c r="C1705" s="3" t="s">
        <v>293</v>
      </c>
      <c r="D1705" s="3">
        <v>4</v>
      </c>
      <c r="E1705" s="3" t="s">
        <v>23</v>
      </c>
      <c r="F1705" s="3" t="s">
        <v>17</v>
      </c>
      <c r="G1705" s="3" t="s">
        <v>416</v>
      </c>
      <c r="H1705" s="3" t="s">
        <v>18</v>
      </c>
      <c r="I1705" s="4">
        <v>41</v>
      </c>
      <c r="J1705" s="4">
        <v>41</v>
      </c>
      <c r="K1705" s="4">
        <v>374</v>
      </c>
      <c r="L1705" s="7">
        <v>15334</v>
      </c>
      <c r="M1705" s="7">
        <v>15334</v>
      </c>
      <c r="N1705" s="6">
        <v>1</v>
      </c>
      <c r="O1705" s="2"/>
      <c r="P1705" s="2"/>
      <c r="Q1705" s="2"/>
      <c r="R1705" s="192"/>
    </row>
    <row r="1706" spans="1:18" ht="26.4">
      <c r="A1706" s="28" t="str">
        <f t="shared" si="26"/>
        <v>1</v>
      </c>
      <c r="B1706" s="3" t="s">
        <v>2112</v>
      </c>
      <c r="C1706" s="3" t="s">
        <v>272</v>
      </c>
      <c r="D1706" s="3">
        <v>4</v>
      </c>
      <c r="E1706" s="3" t="s">
        <v>23</v>
      </c>
      <c r="F1706" s="3" t="s">
        <v>17</v>
      </c>
      <c r="G1706" s="3" t="s">
        <v>400</v>
      </c>
      <c r="H1706" s="3" t="s">
        <v>18</v>
      </c>
      <c r="I1706" s="4">
        <v>33</v>
      </c>
      <c r="J1706" s="4">
        <v>33</v>
      </c>
      <c r="K1706" s="4">
        <v>375</v>
      </c>
      <c r="L1706" s="7">
        <v>12375</v>
      </c>
      <c r="M1706" s="7">
        <v>12375</v>
      </c>
      <c r="N1706" s="6">
        <v>1</v>
      </c>
      <c r="O1706" s="2"/>
      <c r="P1706" s="2"/>
      <c r="Q1706" s="2"/>
      <c r="R1706" s="192"/>
    </row>
    <row r="1707" spans="1:18" ht="26.4">
      <c r="A1707" s="28" t="str">
        <f t="shared" si="26"/>
        <v>16</v>
      </c>
      <c r="B1707" s="3" t="s">
        <v>2113</v>
      </c>
      <c r="C1707" s="3" t="s">
        <v>231</v>
      </c>
      <c r="D1707" s="3">
        <v>4</v>
      </c>
      <c r="E1707" s="3" t="s">
        <v>23</v>
      </c>
      <c r="F1707" s="3" t="s">
        <v>17</v>
      </c>
      <c r="G1707" s="3" t="s">
        <v>392</v>
      </c>
      <c r="H1707" s="3" t="s">
        <v>18</v>
      </c>
      <c r="I1707" s="4">
        <v>33</v>
      </c>
      <c r="J1707" s="4">
        <v>33</v>
      </c>
      <c r="K1707" s="4">
        <v>375</v>
      </c>
      <c r="L1707" s="7">
        <v>12375</v>
      </c>
      <c r="M1707" s="7">
        <v>12375</v>
      </c>
      <c r="N1707" s="6">
        <v>1</v>
      </c>
      <c r="O1707" s="2"/>
      <c r="P1707" s="2"/>
      <c r="Q1707" s="2"/>
      <c r="R1707" s="192"/>
    </row>
    <row r="1708" spans="1:18" ht="26.4">
      <c r="A1708" s="28" t="str">
        <f t="shared" si="26"/>
        <v>13</v>
      </c>
      <c r="B1708" s="3" t="s">
        <v>2114</v>
      </c>
      <c r="C1708" s="3" t="s">
        <v>248</v>
      </c>
      <c r="D1708" s="3">
        <v>4</v>
      </c>
      <c r="E1708" s="3" t="s">
        <v>23</v>
      </c>
      <c r="F1708" s="3" t="s">
        <v>17</v>
      </c>
      <c r="G1708" s="3" t="s">
        <v>390</v>
      </c>
      <c r="H1708" s="3" t="s">
        <v>18</v>
      </c>
      <c r="I1708" s="4">
        <v>29</v>
      </c>
      <c r="J1708" s="4">
        <v>29</v>
      </c>
      <c r="K1708" s="4">
        <v>375</v>
      </c>
      <c r="L1708" s="7">
        <v>10875</v>
      </c>
      <c r="M1708" s="7">
        <v>10875</v>
      </c>
      <c r="N1708" s="6">
        <v>1</v>
      </c>
      <c r="O1708" s="2"/>
      <c r="P1708" s="2"/>
      <c r="Q1708" s="2"/>
      <c r="R1708" s="192"/>
    </row>
    <row r="1709" spans="1:18" ht="26.4">
      <c r="A1709" s="28" t="str">
        <f t="shared" si="26"/>
        <v>8</v>
      </c>
      <c r="B1709" s="3" t="s">
        <v>2115</v>
      </c>
      <c r="C1709" s="3" t="s">
        <v>261</v>
      </c>
      <c r="D1709" s="3">
        <v>4</v>
      </c>
      <c r="E1709" s="3" t="s">
        <v>23</v>
      </c>
      <c r="F1709" s="3" t="s">
        <v>17</v>
      </c>
      <c r="G1709" s="3" t="s">
        <v>394</v>
      </c>
      <c r="H1709" s="3" t="s">
        <v>18</v>
      </c>
      <c r="I1709" s="4">
        <v>39</v>
      </c>
      <c r="J1709" s="4">
        <v>39</v>
      </c>
      <c r="K1709" s="4">
        <v>375</v>
      </c>
      <c r="L1709" s="7">
        <v>14625</v>
      </c>
      <c r="M1709" s="7">
        <v>14625</v>
      </c>
      <c r="N1709" s="6">
        <v>1</v>
      </c>
      <c r="O1709" s="2"/>
      <c r="P1709" s="2"/>
      <c r="Q1709" s="2"/>
      <c r="R1709" s="192"/>
    </row>
    <row r="1710" spans="1:18" ht="26.4">
      <c r="A1710" s="28" t="str">
        <f t="shared" si="26"/>
        <v>8</v>
      </c>
      <c r="B1710" s="3" t="s">
        <v>2116</v>
      </c>
      <c r="C1710" s="3" t="s">
        <v>261</v>
      </c>
      <c r="D1710" s="3">
        <v>4</v>
      </c>
      <c r="E1710" s="3" t="s">
        <v>23</v>
      </c>
      <c r="F1710" s="3" t="s">
        <v>17</v>
      </c>
      <c r="G1710" s="3" t="s">
        <v>396</v>
      </c>
      <c r="H1710" s="3" t="s">
        <v>18</v>
      </c>
      <c r="I1710" s="4">
        <v>35</v>
      </c>
      <c r="J1710" s="4">
        <v>35</v>
      </c>
      <c r="K1710" s="4">
        <v>375</v>
      </c>
      <c r="L1710" s="7">
        <v>13125</v>
      </c>
      <c r="M1710" s="7">
        <v>13125</v>
      </c>
      <c r="N1710" s="6">
        <v>1</v>
      </c>
      <c r="O1710" s="2"/>
      <c r="P1710" s="2"/>
      <c r="Q1710" s="2"/>
      <c r="R1710" s="192"/>
    </row>
    <row r="1711" spans="1:18" ht="26.4">
      <c r="A1711" s="28" t="str">
        <f t="shared" si="26"/>
        <v>12</v>
      </c>
      <c r="B1711" s="3" t="s">
        <v>2117</v>
      </c>
      <c r="C1711" s="3" t="s">
        <v>279</v>
      </c>
      <c r="D1711" s="3">
        <v>4</v>
      </c>
      <c r="E1711" s="3" t="s">
        <v>23</v>
      </c>
      <c r="F1711" s="3" t="s">
        <v>17</v>
      </c>
      <c r="G1711" s="3" t="s">
        <v>420</v>
      </c>
      <c r="H1711" s="3" t="s">
        <v>18</v>
      </c>
      <c r="I1711" s="4">
        <v>34</v>
      </c>
      <c r="J1711" s="4">
        <v>34</v>
      </c>
      <c r="K1711" s="4">
        <v>375</v>
      </c>
      <c r="L1711" s="7">
        <v>12750</v>
      </c>
      <c r="M1711" s="7">
        <v>12750</v>
      </c>
      <c r="N1711" s="6">
        <v>1</v>
      </c>
      <c r="O1711" s="2"/>
      <c r="P1711" s="2"/>
      <c r="Q1711" s="2"/>
      <c r="R1711" s="192"/>
    </row>
    <row r="1712" spans="1:18" ht="26.4">
      <c r="A1712" s="28" t="str">
        <f t="shared" si="26"/>
        <v>2</v>
      </c>
      <c r="B1712" s="3" t="s">
        <v>2118</v>
      </c>
      <c r="C1712" s="3" t="s">
        <v>285</v>
      </c>
      <c r="D1712" s="3">
        <v>4</v>
      </c>
      <c r="E1712" s="3" t="s">
        <v>23</v>
      </c>
      <c r="F1712" s="3" t="s">
        <v>17</v>
      </c>
      <c r="G1712" s="3" t="s">
        <v>418</v>
      </c>
      <c r="H1712" s="3" t="s">
        <v>18</v>
      </c>
      <c r="I1712" s="4">
        <v>28</v>
      </c>
      <c r="J1712" s="4">
        <v>28</v>
      </c>
      <c r="K1712" s="4">
        <v>375</v>
      </c>
      <c r="L1712" s="7">
        <v>10500</v>
      </c>
      <c r="M1712" s="7">
        <v>10500</v>
      </c>
      <c r="N1712" s="6">
        <v>1</v>
      </c>
      <c r="O1712" s="2"/>
      <c r="P1712" s="2"/>
      <c r="Q1712" s="2"/>
      <c r="R1712" s="192"/>
    </row>
    <row r="1713" spans="1:18" ht="26.4">
      <c r="A1713" s="28" t="str">
        <f t="shared" si="26"/>
        <v>9</v>
      </c>
      <c r="B1713" s="3" t="s">
        <v>2119</v>
      </c>
      <c r="C1713" s="3" t="s">
        <v>240</v>
      </c>
      <c r="D1713" s="3">
        <v>4</v>
      </c>
      <c r="E1713" s="3" t="s">
        <v>23</v>
      </c>
      <c r="F1713" s="3" t="s">
        <v>17</v>
      </c>
      <c r="G1713" s="3" t="s">
        <v>380</v>
      </c>
      <c r="H1713" s="3" t="s">
        <v>18</v>
      </c>
      <c r="I1713" s="4">
        <v>28</v>
      </c>
      <c r="J1713" s="4">
        <v>28</v>
      </c>
      <c r="K1713" s="4">
        <v>374.9</v>
      </c>
      <c r="L1713" s="7">
        <v>10472</v>
      </c>
      <c r="M1713" s="7">
        <v>10497.2</v>
      </c>
      <c r="N1713" s="6">
        <v>1</v>
      </c>
      <c r="O1713" s="2"/>
      <c r="P1713" s="2"/>
      <c r="Q1713" s="2"/>
      <c r="R1713" s="192"/>
    </row>
    <row r="1714" spans="1:18" ht="26.4">
      <c r="A1714" s="28" t="str">
        <f t="shared" si="26"/>
        <v>10</v>
      </c>
      <c r="B1714" s="3" t="s">
        <v>2120</v>
      </c>
      <c r="C1714" s="3" t="s">
        <v>298</v>
      </c>
      <c r="D1714" s="3">
        <v>4</v>
      </c>
      <c r="E1714" s="3" t="s">
        <v>23</v>
      </c>
      <c r="F1714" s="3" t="s">
        <v>17</v>
      </c>
      <c r="G1714" s="3" t="s">
        <v>386</v>
      </c>
      <c r="H1714" s="3" t="s">
        <v>18</v>
      </c>
      <c r="I1714" s="4">
        <v>25</v>
      </c>
      <c r="J1714" s="4">
        <v>25</v>
      </c>
      <c r="K1714" s="4">
        <v>375</v>
      </c>
      <c r="L1714" s="7">
        <v>9375</v>
      </c>
      <c r="M1714" s="7">
        <v>9375</v>
      </c>
      <c r="N1714" s="6">
        <v>1</v>
      </c>
      <c r="O1714" s="2"/>
      <c r="P1714" s="2"/>
      <c r="Q1714" s="2"/>
      <c r="R1714" s="192"/>
    </row>
    <row r="1715" spans="1:18" ht="26.4">
      <c r="A1715" s="28" t="str">
        <f t="shared" si="26"/>
        <v>10</v>
      </c>
      <c r="B1715" s="3" t="s">
        <v>2121</v>
      </c>
      <c r="C1715" s="3" t="s">
        <v>298</v>
      </c>
      <c r="D1715" s="3">
        <v>4</v>
      </c>
      <c r="E1715" s="3" t="s">
        <v>23</v>
      </c>
      <c r="F1715" s="3" t="s">
        <v>17</v>
      </c>
      <c r="G1715" s="3" t="s">
        <v>388</v>
      </c>
      <c r="H1715" s="3" t="s">
        <v>18</v>
      </c>
      <c r="I1715" s="4">
        <v>27</v>
      </c>
      <c r="J1715" s="4">
        <v>27</v>
      </c>
      <c r="K1715" s="4">
        <v>375</v>
      </c>
      <c r="L1715" s="7">
        <v>10125</v>
      </c>
      <c r="M1715" s="7">
        <v>10125</v>
      </c>
      <c r="N1715" s="6">
        <v>1</v>
      </c>
      <c r="O1715" s="2"/>
      <c r="P1715" s="2"/>
      <c r="Q1715" s="2"/>
      <c r="R1715" s="192"/>
    </row>
    <row r="1716" spans="1:18" ht="39.6">
      <c r="A1716" s="28" t="str">
        <f t="shared" si="26"/>
        <v>14</v>
      </c>
      <c r="B1716" s="3" t="s">
        <v>2122</v>
      </c>
      <c r="C1716" s="3" t="s">
        <v>267</v>
      </c>
      <c r="D1716" s="3">
        <v>4</v>
      </c>
      <c r="E1716" s="3" t="s">
        <v>23</v>
      </c>
      <c r="F1716" s="3" t="s">
        <v>17</v>
      </c>
      <c r="G1716" s="3" t="s">
        <v>434</v>
      </c>
      <c r="H1716" s="3" t="s">
        <v>18</v>
      </c>
      <c r="I1716" s="4">
        <v>36</v>
      </c>
      <c r="J1716" s="4">
        <v>36</v>
      </c>
      <c r="K1716" s="4">
        <v>375</v>
      </c>
      <c r="L1716" s="7">
        <v>13500</v>
      </c>
      <c r="M1716" s="7">
        <v>13500</v>
      </c>
      <c r="N1716" s="6">
        <v>1</v>
      </c>
      <c r="O1716" s="2"/>
      <c r="P1716" s="2"/>
      <c r="Q1716" s="2"/>
      <c r="R1716" s="192"/>
    </row>
    <row r="1717" spans="1:18" ht="26.4">
      <c r="A1717" s="28" t="str">
        <f t="shared" si="26"/>
        <v>11</v>
      </c>
      <c r="B1717" s="3" t="s">
        <v>2123</v>
      </c>
      <c r="C1717" s="3" t="s">
        <v>228</v>
      </c>
      <c r="D1717" s="3">
        <v>4</v>
      </c>
      <c r="E1717" s="3" t="s">
        <v>23</v>
      </c>
      <c r="F1717" s="3" t="s">
        <v>17</v>
      </c>
      <c r="G1717" s="3" t="s">
        <v>408</v>
      </c>
      <c r="H1717" s="3" t="s">
        <v>18</v>
      </c>
      <c r="I1717" s="4">
        <v>45</v>
      </c>
      <c r="J1717" s="4">
        <v>31</v>
      </c>
      <c r="K1717" s="4">
        <v>375</v>
      </c>
      <c r="L1717" s="7">
        <v>16875</v>
      </c>
      <c r="M1717" s="7">
        <v>11625</v>
      </c>
      <c r="N1717" s="6">
        <v>0.68889999999999996</v>
      </c>
      <c r="O1717" s="2"/>
      <c r="P1717" s="2"/>
      <c r="Q1717" s="2"/>
      <c r="R1717" s="192"/>
    </row>
    <row r="1718" spans="1:18" ht="26.4">
      <c r="A1718" s="28" t="str">
        <f t="shared" si="26"/>
        <v>18</v>
      </c>
      <c r="B1718" s="3" t="s">
        <v>2124</v>
      </c>
      <c r="C1718" s="3" t="s">
        <v>234</v>
      </c>
      <c r="D1718" s="3">
        <v>4</v>
      </c>
      <c r="E1718" s="3" t="s">
        <v>23</v>
      </c>
      <c r="F1718" s="3" t="s">
        <v>17</v>
      </c>
      <c r="G1718" s="3" t="s">
        <v>410</v>
      </c>
      <c r="H1718" s="3" t="s">
        <v>18</v>
      </c>
      <c r="I1718" s="4">
        <v>39</v>
      </c>
      <c r="J1718" s="4">
        <v>39</v>
      </c>
      <c r="K1718" s="4">
        <v>369</v>
      </c>
      <c r="L1718" s="7">
        <v>14391</v>
      </c>
      <c r="M1718" s="7">
        <v>14391</v>
      </c>
      <c r="N1718" s="6">
        <v>1</v>
      </c>
      <c r="O1718" s="2"/>
      <c r="P1718" s="2"/>
      <c r="Q1718" s="2"/>
      <c r="R1718" s="192"/>
    </row>
    <row r="1719" spans="1:18" ht="26.4">
      <c r="A1719" s="28" t="str">
        <f t="shared" si="26"/>
        <v>4</v>
      </c>
      <c r="B1719" s="3" t="s">
        <v>2125</v>
      </c>
      <c r="C1719" s="3" t="s">
        <v>237</v>
      </c>
      <c r="D1719" s="3">
        <v>4</v>
      </c>
      <c r="E1719" s="3" t="s">
        <v>23</v>
      </c>
      <c r="F1719" s="3" t="s">
        <v>17</v>
      </c>
      <c r="G1719" s="3" t="s">
        <v>402</v>
      </c>
      <c r="H1719" s="3" t="s">
        <v>18</v>
      </c>
      <c r="I1719" s="4">
        <v>26</v>
      </c>
      <c r="J1719" s="4">
        <v>26</v>
      </c>
      <c r="K1719" s="4">
        <v>375</v>
      </c>
      <c r="L1719" s="7">
        <v>9750</v>
      </c>
      <c r="M1719" s="7">
        <v>9750</v>
      </c>
      <c r="N1719" s="6">
        <v>1</v>
      </c>
      <c r="O1719" s="2"/>
      <c r="P1719" s="2"/>
      <c r="Q1719" s="2"/>
      <c r="R1719" s="192"/>
    </row>
    <row r="1720" spans="1:18" ht="26.4">
      <c r="A1720" s="28" t="str">
        <f t="shared" si="26"/>
        <v>4</v>
      </c>
      <c r="B1720" s="3" t="s">
        <v>2126</v>
      </c>
      <c r="C1720" s="3" t="s">
        <v>237</v>
      </c>
      <c r="D1720" s="3">
        <v>4</v>
      </c>
      <c r="E1720" s="3" t="s">
        <v>23</v>
      </c>
      <c r="F1720" s="3" t="s">
        <v>17</v>
      </c>
      <c r="G1720" s="3" t="s">
        <v>404</v>
      </c>
      <c r="H1720" s="3" t="s">
        <v>18</v>
      </c>
      <c r="I1720" s="4">
        <v>26</v>
      </c>
      <c r="J1720" s="4">
        <v>26</v>
      </c>
      <c r="K1720" s="4">
        <v>375</v>
      </c>
      <c r="L1720" s="7">
        <v>9750</v>
      </c>
      <c r="M1720" s="7">
        <v>9750</v>
      </c>
      <c r="N1720" s="6">
        <v>1</v>
      </c>
      <c r="O1720" s="2"/>
      <c r="P1720" s="2"/>
      <c r="Q1720" s="2"/>
      <c r="R1720" s="192"/>
    </row>
    <row r="1721" spans="1:18" ht="26.4">
      <c r="A1721" s="28" t="str">
        <f t="shared" si="26"/>
        <v>19</v>
      </c>
      <c r="B1721" s="3" t="s">
        <v>2127</v>
      </c>
      <c r="C1721" s="3" t="s">
        <v>282</v>
      </c>
      <c r="D1721" s="3">
        <v>4</v>
      </c>
      <c r="E1721" s="3" t="s">
        <v>23</v>
      </c>
      <c r="F1721" s="3" t="s">
        <v>17</v>
      </c>
      <c r="G1721" s="3" t="s">
        <v>422</v>
      </c>
      <c r="H1721" s="3" t="s">
        <v>18</v>
      </c>
      <c r="I1721" s="4">
        <v>24</v>
      </c>
      <c r="J1721" s="4">
        <v>24</v>
      </c>
      <c r="K1721" s="4">
        <v>375</v>
      </c>
      <c r="L1721" s="7">
        <v>9000</v>
      </c>
      <c r="M1721" s="7">
        <v>9000</v>
      </c>
      <c r="N1721" s="6">
        <v>1</v>
      </c>
      <c r="O1721" s="2"/>
      <c r="P1721" s="2"/>
      <c r="Q1721" s="2"/>
      <c r="R1721" s="192"/>
    </row>
    <row r="1722" spans="1:18" ht="26.4">
      <c r="A1722" s="28" t="str">
        <f t="shared" si="26"/>
        <v>19</v>
      </c>
      <c r="B1722" s="3" t="s">
        <v>2128</v>
      </c>
      <c r="C1722" s="3" t="s">
        <v>282</v>
      </c>
      <c r="D1722" s="3">
        <v>4</v>
      </c>
      <c r="E1722" s="3" t="s">
        <v>23</v>
      </c>
      <c r="F1722" s="3" t="s">
        <v>17</v>
      </c>
      <c r="G1722" s="3" t="s">
        <v>424</v>
      </c>
      <c r="H1722" s="3" t="s">
        <v>18</v>
      </c>
      <c r="I1722" s="4">
        <v>24</v>
      </c>
      <c r="J1722" s="4">
        <v>24</v>
      </c>
      <c r="K1722" s="4">
        <v>375</v>
      </c>
      <c r="L1722" s="7">
        <v>9000</v>
      </c>
      <c r="M1722" s="7">
        <v>9000</v>
      </c>
      <c r="N1722" s="6">
        <v>1</v>
      </c>
      <c r="O1722" s="2"/>
      <c r="P1722" s="2"/>
      <c r="Q1722" s="2"/>
      <c r="R1722" s="192"/>
    </row>
    <row r="1723" spans="1:18" ht="39.6">
      <c r="A1723" s="28" t="str">
        <f t="shared" si="26"/>
        <v>23</v>
      </c>
      <c r="B1723" s="3" t="s">
        <v>2129</v>
      </c>
      <c r="C1723" s="3" t="s">
        <v>251</v>
      </c>
      <c r="D1723" s="3">
        <v>4</v>
      </c>
      <c r="E1723" s="3" t="s">
        <v>23</v>
      </c>
      <c r="F1723" s="3" t="s">
        <v>17</v>
      </c>
      <c r="G1723" s="3" t="s">
        <v>412</v>
      </c>
      <c r="H1723" s="3" t="s">
        <v>18</v>
      </c>
      <c r="I1723" s="4">
        <v>22</v>
      </c>
      <c r="J1723" s="4">
        <v>22</v>
      </c>
      <c r="K1723" s="4">
        <v>375</v>
      </c>
      <c r="L1723" s="7">
        <v>8250</v>
      </c>
      <c r="M1723" s="7">
        <v>8250</v>
      </c>
      <c r="N1723" s="6">
        <v>1</v>
      </c>
      <c r="O1723" s="2"/>
      <c r="P1723" s="2"/>
      <c r="Q1723" s="2"/>
      <c r="R1723" s="192"/>
    </row>
    <row r="1724" spans="1:18" ht="26.4">
      <c r="A1724" s="28" t="str">
        <f t="shared" si="26"/>
        <v>21</v>
      </c>
      <c r="B1724" s="3" t="s">
        <v>2130</v>
      </c>
      <c r="C1724" s="3" t="s">
        <v>290</v>
      </c>
      <c r="D1724" s="3">
        <v>4</v>
      </c>
      <c r="E1724" s="3" t="s">
        <v>23</v>
      </c>
      <c r="F1724" s="3" t="s">
        <v>17</v>
      </c>
      <c r="G1724" s="3" t="s">
        <v>406</v>
      </c>
      <c r="H1724" s="3" t="s">
        <v>18</v>
      </c>
      <c r="I1724" s="4">
        <v>41</v>
      </c>
      <c r="J1724" s="4">
        <v>41</v>
      </c>
      <c r="K1724" s="4">
        <v>375</v>
      </c>
      <c r="L1724" s="7">
        <v>15375</v>
      </c>
      <c r="M1724" s="7">
        <v>15375</v>
      </c>
      <c r="N1724" s="6">
        <v>1</v>
      </c>
      <c r="O1724" s="2"/>
      <c r="P1724" s="2"/>
      <c r="Q1724" s="2"/>
      <c r="R1724" s="192"/>
    </row>
    <row r="1725" spans="1:18" ht="26.4">
      <c r="A1725" s="28" t="str">
        <f t="shared" si="26"/>
        <v>5</v>
      </c>
      <c r="B1725" s="3" t="s">
        <v>2131</v>
      </c>
      <c r="C1725" s="3" t="s">
        <v>264</v>
      </c>
      <c r="D1725" s="3">
        <v>4</v>
      </c>
      <c r="E1725" s="3" t="s">
        <v>23</v>
      </c>
      <c r="F1725" s="3" t="s">
        <v>17</v>
      </c>
      <c r="G1725" s="3" t="s">
        <v>426</v>
      </c>
      <c r="H1725" s="3" t="s">
        <v>18</v>
      </c>
      <c r="I1725" s="4">
        <v>13</v>
      </c>
      <c r="J1725" s="4">
        <v>13</v>
      </c>
      <c r="K1725" s="4">
        <v>375</v>
      </c>
      <c r="L1725" s="7">
        <v>4875</v>
      </c>
      <c r="M1725" s="7">
        <v>4875</v>
      </c>
      <c r="N1725" s="6">
        <v>1</v>
      </c>
      <c r="O1725" s="2"/>
      <c r="P1725" s="2"/>
      <c r="Q1725" s="2"/>
      <c r="R1725" s="192"/>
    </row>
    <row r="1726" spans="1:18" ht="26.4">
      <c r="A1726" s="28" t="str">
        <f t="shared" si="26"/>
        <v>5</v>
      </c>
      <c r="B1726" s="3" t="s">
        <v>2132</v>
      </c>
      <c r="C1726" s="3" t="s">
        <v>264</v>
      </c>
      <c r="D1726" s="3">
        <v>4</v>
      </c>
      <c r="E1726" s="3" t="s">
        <v>23</v>
      </c>
      <c r="F1726" s="3" t="s">
        <v>17</v>
      </c>
      <c r="G1726" s="3" t="s">
        <v>428</v>
      </c>
      <c r="H1726" s="3" t="s">
        <v>18</v>
      </c>
      <c r="I1726" s="4">
        <v>11</v>
      </c>
      <c r="J1726" s="4">
        <v>11</v>
      </c>
      <c r="K1726" s="4">
        <v>375</v>
      </c>
      <c r="L1726" s="7">
        <v>4125</v>
      </c>
      <c r="M1726" s="7">
        <v>4125</v>
      </c>
      <c r="N1726" s="6">
        <v>1</v>
      </c>
      <c r="O1726" s="2"/>
      <c r="P1726" s="2"/>
      <c r="Q1726" s="2"/>
      <c r="R1726" s="192"/>
    </row>
    <row r="1727" spans="1:18" ht="39.6">
      <c r="A1727" s="28" t="str">
        <f t="shared" si="26"/>
        <v>6</v>
      </c>
      <c r="B1727" s="3" t="s">
        <v>2133</v>
      </c>
      <c r="C1727" s="3" t="s">
        <v>301</v>
      </c>
      <c r="D1727" s="3">
        <v>4</v>
      </c>
      <c r="E1727" s="3" t="s">
        <v>23</v>
      </c>
      <c r="F1727" s="3" t="s">
        <v>17</v>
      </c>
      <c r="G1727" s="3" t="s">
        <v>398</v>
      </c>
      <c r="H1727" s="3" t="s">
        <v>18</v>
      </c>
      <c r="I1727" s="4">
        <v>27</v>
      </c>
      <c r="J1727" s="4">
        <v>27</v>
      </c>
      <c r="K1727" s="4">
        <v>375</v>
      </c>
      <c r="L1727" s="7">
        <v>10125</v>
      </c>
      <c r="M1727" s="7">
        <v>10125</v>
      </c>
      <c r="N1727" s="6">
        <v>1</v>
      </c>
      <c r="O1727" s="2"/>
      <c r="P1727" s="2"/>
      <c r="Q1727" s="2"/>
      <c r="R1727" s="192"/>
    </row>
    <row r="1728" spans="1:18" ht="39.6">
      <c r="A1728" s="28" t="str">
        <f t="shared" si="26"/>
        <v>15</v>
      </c>
      <c r="B1728" s="3" t="s">
        <v>2134</v>
      </c>
      <c r="C1728" s="3" t="s">
        <v>256</v>
      </c>
      <c r="D1728" s="3">
        <v>4</v>
      </c>
      <c r="E1728" s="3" t="s">
        <v>23</v>
      </c>
      <c r="F1728" s="3" t="s">
        <v>17</v>
      </c>
      <c r="G1728" s="3" t="s">
        <v>430</v>
      </c>
      <c r="H1728" s="3" t="s">
        <v>18</v>
      </c>
      <c r="I1728" s="4">
        <v>26</v>
      </c>
      <c r="J1728" s="4">
        <v>26</v>
      </c>
      <c r="K1728" s="4">
        <v>375</v>
      </c>
      <c r="L1728" s="7">
        <v>9750</v>
      </c>
      <c r="M1728" s="7">
        <v>9750</v>
      </c>
      <c r="N1728" s="6">
        <v>1</v>
      </c>
      <c r="O1728" s="2"/>
      <c r="P1728" s="2"/>
      <c r="Q1728" s="2"/>
      <c r="R1728" s="192"/>
    </row>
    <row r="1729" spans="1:18" ht="39.6">
      <c r="A1729" s="28" t="str">
        <f t="shared" si="26"/>
        <v>15</v>
      </c>
      <c r="B1729" s="3" t="s">
        <v>2135</v>
      </c>
      <c r="C1729" s="3" t="s">
        <v>256</v>
      </c>
      <c r="D1729" s="3">
        <v>4</v>
      </c>
      <c r="E1729" s="3" t="s">
        <v>23</v>
      </c>
      <c r="F1729" s="3" t="s">
        <v>17</v>
      </c>
      <c r="G1729" s="3" t="s">
        <v>432</v>
      </c>
      <c r="H1729" s="3" t="s">
        <v>18</v>
      </c>
      <c r="I1729" s="4">
        <v>26</v>
      </c>
      <c r="J1729" s="4">
        <v>26</v>
      </c>
      <c r="K1729" s="4">
        <v>375</v>
      </c>
      <c r="L1729" s="7">
        <v>9750</v>
      </c>
      <c r="M1729" s="7">
        <v>9750</v>
      </c>
      <c r="N1729" s="6">
        <v>1</v>
      </c>
      <c r="O1729" s="2"/>
      <c r="P1729" s="2"/>
      <c r="Q1729" s="2"/>
      <c r="R1729" s="192"/>
    </row>
    <row r="1730" spans="1:18" ht="26.4">
      <c r="A1730" s="28" t="str">
        <f t="shared" si="26"/>
        <v>3</v>
      </c>
      <c r="B1730" s="3" t="s">
        <v>2136</v>
      </c>
      <c r="C1730" s="3" t="s">
        <v>245</v>
      </c>
      <c r="D1730" s="3">
        <v>4</v>
      </c>
      <c r="E1730" s="3" t="s">
        <v>23</v>
      </c>
      <c r="F1730" s="3" t="s">
        <v>17</v>
      </c>
      <c r="G1730" s="3" t="s">
        <v>246</v>
      </c>
      <c r="H1730" s="3" t="s">
        <v>19</v>
      </c>
      <c r="I1730" s="4">
        <v>15</v>
      </c>
      <c r="J1730" s="4">
        <v>15</v>
      </c>
      <c r="K1730" s="4">
        <v>565</v>
      </c>
      <c r="L1730" s="7">
        <v>8475</v>
      </c>
      <c r="M1730" s="7">
        <v>8475</v>
      </c>
      <c r="N1730" s="6">
        <v>1</v>
      </c>
      <c r="O1730" s="2"/>
      <c r="P1730" s="2"/>
      <c r="Q1730" s="2"/>
      <c r="R1730" s="192"/>
    </row>
    <row r="1731" spans="1:18" ht="26.4">
      <c r="A1731" s="28" t="str">
        <f t="shared" si="26"/>
        <v>20</v>
      </c>
      <c r="B1731" s="3" t="s">
        <v>2137</v>
      </c>
      <c r="C1731" s="3" t="s">
        <v>323</v>
      </c>
      <c r="D1731" s="3">
        <v>4</v>
      </c>
      <c r="E1731" s="3" t="s">
        <v>23</v>
      </c>
      <c r="F1731" s="3" t="s">
        <v>17</v>
      </c>
      <c r="G1731" s="3" t="s">
        <v>572</v>
      </c>
      <c r="H1731" s="3" t="s">
        <v>19</v>
      </c>
      <c r="I1731" s="4">
        <v>10</v>
      </c>
      <c r="J1731" s="4">
        <v>10</v>
      </c>
      <c r="K1731" s="4">
        <v>565</v>
      </c>
      <c r="L1731" s="7">
        <v>5650</v>
      </c>
      <c r="M1731" s="7">
        <v>5650</v>
      </c>
      <c r="N1731" s="6">
        <v>1</v>
      </c>
      <c r="O1731" s="2"/>
      <c r="P1731" s="2"/>
      <c r="Q1731" s="2"/>
      <c r="R1731" s="192"/>
    </row>
    <row r="1732" spans="1:18" ht="26.4">
      <c r="A1732" s="28" t="str">
        <f t="shared" si="26"/>
        <v>20</v>
      </c>
      <c r="B1732" s="3" t="s">
        <v>2138</v>
      </c>
      <c r="C1732" s="3" t="s">
        <v>323</v>
      </c>
      <c r="D1732" s="3">
        <v>4</v>
      </c>
      <c r="E1732" s="3" t="s">
        <v>23</v>
      </c>
      <c r="F1732" s="3" t="s">
        <v>17</v>
      </c>
      <c r="G1732" s="3" t="s">
        <v>574</v>
      </c>
      <c r="H1732" s="3" t="s">
        <v>19</v>
      </c>
      <c r="I1732" s="4">
        <v>12</v>
      </c>
      <c r="J1732" s="4">
        <v>12</v>
      </c>
      <c r="K1732" s="4">
        <v>565</v>
      </c>
      <c r="L1732" s="7">
        <v>6780</v>
      </c>
      <c r="M1732" s="7">
        <v>6780</v>
      </c>
      <c r="N1732" s="6">
        <v>1</v>
      </c>
      <c r="O1732" s="2"/>
      <c r="P1732" s="2"/>
      <c r="Q1732" s="2"/>
      <c r="R1732" s="192"/>
    </row>
    <row r="1733" spans="1:18" ht="26.4">
      <c r="A1733" s="28" t="str">
        <f t="shared" si="26"/>
        <v>7</v>
      </c>
      <c r="B1733" s="3" t="s">
        <v>2139</v>
      </c>
      <c r="C1733" s="3" t="s">
        <v>293</v>
      </c>
      <c r="D1733" s="3">
        <v>4</v>
      </c>
      <c r="E1733" s="3" t="s">
        <v>23</v>
      </c>
      <c r="F1733" s="3" t="s">
        <v>17</v>
      </c>
      <c r="G1733" s="3" t="s">
        <v>294</v>
      </c>
      <c r="H1733" s="3" t="s">
        <v>19</v>
      </c>
      <c r="I1733" s="4">
        <v>22</v>
      </c>
      <c r="J1733" s="4">
        <v>22</v>
      </c>
      <c r="K1733" s="4">
        <v>564</v>
      </c>
      <c r="L1733" s="7">
        <v>12408</v>
      </c>
      <c r="M1733" s="7">
        <v>12408</v>
      </c>
      <c r="N1733" s="6">
        <v>1</v>
      </c>
      <c r="O1733" s="2"/>
      <c r="P1733" s="2"/>
      <c r="Q1733" s="2"/>
      <c r="R1733" s="192"/>
    </row>
    <row r="1734" spans="1:18" ht="26.4">
      <c r="A1734" s="28" t="str">
        <f t="shared" si="26"/>
        <v>7</v>
      </c>
      <c r="B1734" s="3" t="s">
        <v>2140</v>
      </c>
      <c r="C1734" s="3" t="s">
        <v>293</v>
      </c>
      <c r="D1734" s="3">
        <v>4</v>
      </c>
      <c r="E1734" s="3" t="s">
        <v>23</v>
      </c>
      <c r="F1734" s="3" t="s">
        <v>17</v>
      </c>
      <c r="G1734" s="3" t="s">
        <v>296</v>
      </c>
      <c r="H1734" s="3" t="s">
        <v>19</v>
      </c>
      <c r="I1734" s="4">
        <v>22</v>
      </c>
      <c r="J1734" s="4">
        <v>22</v>
      </c>
      <c r="K1734" s="4">
        <v>564</v>
      </c>
      <c r="L1734" s="7">
        <v>12408</v>
      </c>
      <c r="M1734" s="7">
        <v>12408</v>
      </c>
      <c r="N1734" s="6">
        <v>1</v>
      </c>
      <c r="O1734" s="2"/>
      <c r="P1734" s="2"/>
      <c r="Q1734" s="2"/>
      <c r="R1734" s="192"/>
    </row>
    <row r="1735" spans="1:18" ht="26.4">
      <c r="A1735" s="28" t="str">
        <f t="shared" si="26"/>
        <v>7</v>
      </c>
      <c r="B1735" s="3" t="s">
        <v>2141</v>
      </c>
      <c r="C1735" s="3" t="s">
        <v>293</v>
      </c>
      <c r="D1735" s="3">
        <v>4</v>
      </c>
      <c r="E1735" s="3" t="s">
        <v>23</v>
      </c>
      <c r="F1735" s="3" t="s">
        <v>17</v>
      </c>
      <c r="G1735" s="3" t="s">
        <v>611</v>
      </c>
      <c r="H1735" s="3" t="s">
        <v>19</v>
      </c>
      <c r="I1735" s="4">
        <v>14</v>
      </c>
      <c r="J1735" s="4">
        <v>14</v>
      </c>
      <c r="K1735" s="4">
        <v>564</v>
      </c>
      <c r="L1735" s="7">
        <v>7896</v>
      </c>
      <c r="M1735" s="7">
        <v>7896</v>
      </c>
      <c r="N1735" s="6">
        <v>1</v>
      </c>
      <c r="O1735" s="2"/>
      <c r="P1735" s="2"/>
      <c r="Q1735" s="2"/>
      <c r="R1735" s="192"/>
    </row>
    <row r="1736" spans="1:18" ht="26.4">
      <c r="A1736" s="28" t="str">
        <f t="shared" ref="A1736:A1799" si="27">MID(C1736,FIND("(",C1736)+1,FIND(")",C1736)-1-FIND("(",C1736))</f>
        <v>1</v>
      </c>
      <c r="B1736" s="3" t="s">
        <v>2142</v>
      </c>
      <c r="C1736" s="3" t="s">
        <v>272</v>
      </c>
      <c r="D1736" s="3">
        <v>4</v>
      </c>
      <c r="E1736" s="3" t="s">
        <v>23</v>
      </c>
      <c r="F1736" s="3" t="s">
        <v>17</v>
      </c>
      <c r="G1736" s="3" t="s">
        <v>273</v>
      </c>
      <c r="H1736" s="3" t="s">
        <v>19</v>
      </c>
      <c r="I1736" s="4">
        <v>13</v>
      </c>
      <c r="J1736" s="4">
        <v>13</v>
      </c>
      <c r="K1736" s="4">
        <v>565</v>
      </c>
      <c r="L1736" s="7">
        <v>7345</v>
      </c>
      <c r="M1736" s="7">
        <v>7345</v>
      </c>
      <c r="N1736" s="6">
        <v>1</v>
      </c>
      <c r="O1736" s="2"/>
      <c r="P1736" s="2"/>
      <c r="Q1736" s="2"/>
      <c r="R1736" s="192"/>
    </row>
    <row r="1737" spans="1:18" ht="26.4">
      <c r="A1737" s="28" t="str">
        <f t="shared" si="27"/>
        <v>1</v>
      </c>
      <c r="B1737" s="3" t="s">
        <v>2143</v>
      </c>
      <c r="C1737" s="3" t="s">
        <v>272</v>
      </c>
      <c r="D1737" s="3">
        <v>4</v>
      </c>
      <c r="E1737" s="3" t="s">
        <v>23</v>
      </c>
      <c r="F1737" s="3" t="s">
        <v>17</v>
      </c>
      <c r="G1737" s="3" t="s">
        <v>275</v>
      </c>
      <c r="H1737" s="3" t="s">
        <v>19</v>
      </c>
      <c r="I1737" s="4">
        <v>13</v>
      </c>
      <c r="J1737" s="4">
        <v>13</v>
      </c>
      <c r="K1737" s="4">
        <v>565</v>
      </c>
      <c r="L1737" s="7">
        <v>7345</v>
      </c>
      <c r="M1737" s="7">
        <v>7345</v>
      </c>
      <c r="N1737" s="6">
        <v>1</v>
      </c>
      <c r="O1737" s="2"/>
      <c r="P1737" s="2"/>
      <c r="Q1737" s="2"/>
      <c r="R1737" s="192"/>
    </row>
    <row r="1738" spans="1:18" ht="26.4">
      <c r="A1738" s="28" t="str">
        <f t="shared" si="27"/>
        <v>1</v>
      </c>
      <c r="B1738" s="3" t="s">
        <v>2144</v>
      </c>
      <c r="C1738" s="3" t="s">
        <v>272</v>
      </c>
      <c r="D1738" s="3">
        <v>4</v>
      </c>
      <c r="E1738" s="3" t="s">
        <v>23</v>
      </c>
      <c r="F1738" s="3" t="s">
        <v>17</v>
      </c>
      <c r="G1738" s="3" t="s">
        <v>277</v>
      </c>
      <c r="H1738" s="3" t="s">
        <v>19</v>
      </c>
      <c r="I1738" s="4">
        <v>16</v>
      </c>
      <c r="J1738" s="4">
        <v>16</v>
      </c>
      <c r="K1738" s="4">
        <v>565</v>
      </c>
      <c r="L1738" s="7">
        <v>9040</v>
      </c>
      <c r="M1738" s="7">
        <v>9040</v>
      </c>
      <c r="N1738" s="6">
        <v>1</v>
      </c>
      <c r="O1738" s="2"/>
      <c r="P1738" s="2"/>
      <c r="Q1738" s="2"/>
      <c r="R1738" s="192"/>
    </row>
    <row r="1739" spans="1:18" ht="26.4">
      <c r="A1739" s="28" t="str">
        <f t="shared" si="27"/>
        <v>16</v>
      </c>
      <c r="B1739" s="3" t="s">
        <v>2145</v>
      </c>
      <c r="C1739" s="3" t="s">
        <v>231</v>
      </c>
      <c r="D1739" s="3">
        <v>4</v>
      </c>
      <c r="E1739" s="3" t="s">
        <v>23</v>
      </c>
      <c r="F1739" s="3" t="s">
        <v>17</v>
      </c>
      <c r="G1739" s="3" t="s">
        <v>232</v>
      </c>
      <c r="H1739" s="3" t="s">
        <v>19</v>
      </c>
      <c r="I1739" s="4">
        <v>17</v>
      </c>
      <c r="J1739" s="4">
        <v>17</v>
      </c>
      <c r="K1739" s="4">
        <v>565</v>
      </c>
      <c r="L1739" s="7">
        <v>9605</v>
      </c>
      <c r="M1739" s="7">
        <v>9605</v>
      </c>
      <c r="N1739" s="6">
        <v>1</v>
      </c>
      <c r="O1739" s="2"/>
      <c r="P1739" s="2"/>
      <c r="Q1739" s="2"/>
      <c r="R1739" s="192"/>
    </row>
    <row r="1740" spans="1:18" ht="26.4">
      <c r="A1740" s="28" t="str">
        <f t="shared" si="27"/>
        <v>16</v>
      </c>
      <c r="B1740" s="3" t="s">
        <v>2146</v>
      </c>
      <c r="C1740" s="3" t="s">
        <v>231</v>
      </c>
      <c r="D1740" s="3">
        <v>4</v>
      </c>
      <c r="E1740" s="3" t="s">
        <v>23</v>
      </c>
      <c r="F1740" s="3" t="s">
        <v>17</v>
      </c>
      <c r="G1740" s="3" t="s">
        <v>588</v>
      </c>
      <c r="H1740" s="3" t="s">
        <v>19</v>
      </c>
      <c r="I1740" s="4">
        <v>15</v>
      </c>
      <c r="J1740" s="4">
        <v>15</v>
      </c>
      <c r="K1740" s="4">
        <v>565</v>
      </c>
      <c r="L1740" s="7">
        <v>8475</v>
      </c>
      <c r="M1740" s="7">
        <v>8475</v>
      </c>
      <c r="N1740" s="6">
        <v>1</v>
      </c>
      <c r="O1740" s="2"/>
      <c r="P1740" s="2"/>
      <c r="Q1740" s="2"/>
      <c r="R1740" s="192"/>
    </row>
    <row r="1741" spans="1:18" ht="26.4">
      <c r="A1741" s="28" t="str">
        <f t="shared" si="27"/>
        <v>13</v>
      </c>
      <c r="B1741" s="3" t="s">
        <v>2147</v>
      </c>
      <c r="C1741" s="3" t="s">
        <v>248</v>
      </c>
      <c r="D1741" s="3">
        <v>4</v>
      </c>
      <c r="E1741" s="3" t="s">
        <v>23</v>
      </c>
      <c r="F1741" s="3" t="s">
        <v>17</v>
      </c>
      <c r="G1741" s="3" t="s">
        <v>249</v>
      </c>
      <c r="H1741" s="3" t="s">
        <v>19</v>
      </c>
      <c r="I1741" s="4">
        <v>16</v>
      </c>
      <c r="J1741" s="4">
        <v>16</v>
      </c>
      <c r="K1741" s="4">
        <v>565</v>
      </c>
      <c r="L1741" s="7">
        <v>9040</v>
      </c>
      <c r="M1741" s="7">
        <v>9040</v>
      </c>
      <c r="N1741" s="6">
        <v>1</v>
      </c>
      <c r="O1741" s="2"/>
      <c r="P1741" s="2"/>
      <c r="Q1741" s="2"/>
      <c r="R1741" s="192"/>
    </row>
    <row r="1742" spans="1:18" ht="26.4">
      <c r="A1742" s="28" t="str">
        <f t="shared" si="27"/>
        <v>13</v>
      </c>
      <c r="B1742" s="3" t="s">
        <v>2148</v>
      </c>
      <c r="C1742" s="3" t="s">
        <v>248</v>
      </c>
      <c r="D1742" s="3">
        <v>4</v>
      </c>
      <c r="E1742" s="3" t="s">
        <v>23</v>
      </c>
      <c r="F1742" s="3" t="s">
        <v>17</v>
      </c>
      <c r="G1742" s="3" t="s">
        <v>585</v>
      </c>
      <c r="H1742" s="3" t="s">
        <v>19</v>
      </c>
      <c r="I1742" s="4">
        <v>16</v>
      </c>
      <c r="J1742" s="4">
        <v>16</v>
      </c>
      <c r="K1742" s="4">
        <v>565</v>
      </c>
      <c r="L1742" s="7">
        <v>9040</v>
      </c>
      <c r="M1742" s="7">
        <v>9040</v>
      </c>
      <c r="N1742" s="6">
        <v>1</v>
      </c>
      <c r="O1742" s="2"/>
      <c r="P1742" s="2"/>
      <c r="Q1742" s="2"/>
      <c r="R1742" s="192"/>
    </row>
    <row r="1743" spans="1:18" ht="26.4">
      <c r="A1743" s="28" t="str">
        <f t="shared" si="27"/>
        <v>8</v>
      </c>
      <c r="B1743" s="3" t="s">
        <v>2149</v>
      </c>
      <c r="C1743" s="3" t="s">
        <v>261</v>
      </c>
      <c r="D1743" s="3">
        <v>4</v>
      </c>
      <c r="E1743" s="3" t="s">
        <v>23</v>
      </c>
      <c r="F1743" s="3" t="s">
        <v>17</v>
      </c>
      <c r="G1743" s="3" t="s">
        <v>262</v>
      </c>
      <c r="H1743" s="3" t="s">
        <v>19</v>
      </c>
      <c r="I1743" s="4">
        <v>16</v>
      </c>
      <c r="J1743" s="4">
        <v>16</v>
      </c>
      <c r="K1743" s="4">
        <v>565</v>
      </c>
      <c r="L1743" s="7">
        <v>9040</v>
      </c>
      <c r="M1743" s="7">
        <v>9040</v>
      </c>
      <c r="N1743" s="6">
        <v>1</v>
      </c>
      <c r="O1743" s="2"/>
      <c r="P1743" s="2"/>
      <c r="Q1743" s="2"/>
      <c r="R1743" s="192"/>
    </row>
    <row r="1744" spans="1:18" ht="26.4">
      <c r="A1744" s="28" t="str">
        <f t="shared" si="27"/>
        <v>8</v>
      </c>
      <c r="B1744" s="3" t="s">
        <v>2150</v>
      </c>
      <c r="C1744" s="3" t="s">
        <v>261</v>
      </c>
      <c r="D1744" s="3">
        <v>4</v>
      </c>
      <c r="E1744" s="3" t="s">
        <v>23</v>
      </c>
      <c r="F1744" s="3" t="s">
        <v>17</v>
      </c>
      <c r="G1744" s="3" t="s">
        <v>591</v>
      </c>
      <c r="H1744" s="3" t="s">
        <v>19</v>
      </c>
      <c r="I1744" s="4">
        <v>15</v>
      </c>
      <c r="J1744" s="4">
        <v>15</v>
      </c>
      <c r="K1744" s="4">
        <v>565</v>
      </c>
      <c r="L1744" s="7">
        <v>8475</v>
      </c>
      <c r="M1744" s="7">
        <v>8475</v>
      </c>
      <c r="N1744" s="6">
        <v>1</v>
      </c>
      <c r="O1744" s="2"/>
      <c r="P1744" s="2"/>
      <c r="Q1744" s="2"/>
      <c r="R1744" s="192"/>
    </row>
    <row r="1745" spans="1:18" ht="39.6">
      <c r="A1745" s="28" t="str">
        <f t="shared" si="27"/>
        <v>17</v>
      </c>
      <c r="B1745" s="3" t="s">
        <v>2151</v>
      </c>
      <c r="C1745" s="3" t="s">
        <v>306</v>
      </c>
      <c r="D1745" s="3">
        <v>4</v>
      </c>
      <c r="E1745" s="3" t="s">
        <v>23</v>
      </c>
      <c r="F1745" s="3" t="s">
        <v>17</v>
      </c>
      <c r="G1745" s="3" t="s">
        <v>307</v>
      </c>
      <c r="H1745" s="3" t="s">
        <v>19</v>
      </c>
      <c r="I1745" s="4">
        <v>11</v>
      </c>
      <c r="J1745" s="4">
        <v>11</v>
      </c>
      <c r="K1745" s="4">
        <v>565</v>
      </c>
      <c r="L1745" s="7">
        <v>6215</v>
      </c>
      <c r="M1745" s="7">
        <v>6215</v>
      </c>
      <c r="N1745" s="6">
        <v>1</v>
      </c>
      <c r="O1745" s="2"/>
      <c r="P1745" s="2"/>
      <c r="Q1745" s="2"/>
      <c r="R1745" s="192"/>
    </row>
    <row r="1746" spans="1:18" ht="39.6">
      <c r="A1746" s="28" t="str">
        <f t="shared" si="27"/>
        <v>17</v>
      </c>
      <c r="B1746" s="3" t="s">
        <v>2152</v>
      </c>
      <c r="C1746" s="3" t="s">
        <v>306</v>
      </c>
      <c r="D1746" s="3">
        <v>4</v>
      </c>
      <c r="E1746" s="3" t="s">
        <v>23</v>
      </c>
      <c r="F1746" s="3" t="s">
        <v>17</v>
      </c>
      <c r="G1746" s="3" t="s">
        <v>577</v>
      </c>
      <c r="H1746" s="3" t="s">
        <v>19</v>
      </c>
      <c r="I1746" s="4">
        <v>12</v>
      </c>
      <c r="J1746" s="4">
        <v>12</v>
      </c>
      <c r="K1746" s="4">
        <v>565</v>
      </c>
      <c r="L1746" s="7">
        <v>6780</v>
      </c>
      <c r="M1746" s="7">
        <v>6780</v>
      </c>
      <c r="N1746" s="6">
        <v>1</v>
      </c>
      <c r="O1746" s="2"/>
      <c r="P1746" s="2"/>
      <c r="Q1746" s="2"/>
      <c r="R1746" s="192"/>
    </row>
    <row r="1747" spans="1:18" ht="39.6">
      <c r="A1747" s="28" t="str">
        <f t="shared" si="27"/>
        <v>17</v>
      </c>
      <c r="B1747" s="3" t="s">
        <v>2153</v>
      </c>
      <c r="C1747" s="3" t="s">
        <v>306</v>
      </c>
      <c r="D1747" s="3">
        <v>4</v>
      </c>
      <c r="E1747" s="3" t="s">
        <v>23</v>
      </c>
      <c r="F1747" s="3" t="s">
        <v>17</v>
      </c>
      <c r="G1747" s="3" t="s">
        <v>579</v>
      </c>
      <c r="H1747" s="3" t="s">
        <v>19</v>
      </c>
      <c r="I1747" s="4">
        <v>17</v>
      </c>
      <c r="J1747" s="4">
        <v>17</v>
      </c>
      <c r="K1747" s="4">
        <v>565</v>
      </c>
      <c r="L1747" s="7">
        <v>9605</v>
      </c>
      <c r="M1747" s="7">
        <v>9605</v>
      </c>
      <c r="N1747" s="6">
        <v>1</v>
      </c>
      <c r="O1747" s="2"/>
      <c r="P1747" s="2"/>
      <c r="Q1747" s="2"/>
      <c r="R1747" s="192"/>
    </row>
    <row r="1748" spans="1:18" ht="26.4">
      <c r="A1748" s="28" t="str">
        <f t="shared" si="27"/>
        <v>12</v>
      </c>
      <c r="B1748" s="3" t="s">
        <v>2154</v>
      </c>
      <c r="C1748" s="3" t="s">
        <v>279</v>
      </c>
      <c r="D1748" s="3">
        <v>4</v>
      </c>
      <c r="E1748" s="3" t="s">
        <v>23</v>
      </c>
      <c r="F1748" s="3" t="s">
        <v>17</v>
      </c>
      <c r="G1748" s="3" t="s">
        <v>280</v>
      </c>
      <c r="H1748" s="3" t="s">
        <v>19</v>
      </c>
      <c r="I1748" s="4">
        <v>15</v>
      </c>
      <c r="J1748" s="4">
        <v>15</v>
      </c>
      <c r="K1748" s="4">
        <v>565</v>
      </c>
      <c r="L1748" s="7">
        <v>8475</v>
      </c>
      <c r="M1748" s="7">
        <v>8475</v>
      </c>
      <c r="N1748" s="6">
        <v>1</v>
      </c>
      <c r="O1748" s="2"/>
      <c r="P1748" s="2"/>
      <c r="Q1748" s="2"/>
      <c r="R1748" s="192"/>
    </row>
    <row r="1749" spans="1:18" ht="26.4">
      <c r="A1749" s="28" t="str">
        <f t="shared" si="27"/>
        <v>12</v>
      </c>
      <c r="B1749" s="3" t="s">
        <v>2155</v>
      </c>
      <c r="C1749" s="3" t="s">
        <v>279</v>
      </c>
      <c r="D1749" s="3">
        <v>4</v>
      </c>
      <c r="E1749" s="3" t="s">
        <v>23</v>
      </c>
      <c r="F1749" s="3" t="s">
        <v>17</v>
      </c>
      <c r="G1749" s="3" t="s">
        <v>618</v>
      </c>
      <c r="H1749" s="3" t="s">
        <v>19</v>
      </c>
      <c r="I1749" s="4">
        <v>13</v>
      </c>
      <c r="J1749" s="4">
        <v>13</v>
      </c>
      <c r="K1749" s="4">
        <v>565</v>
      </c>
      <c r="L1749" s="7">
        <v>7345</v>
      </c>
      <c r="M1749" s="7">
        <v>7345</v>
      </c>
      <c r="N1749" s="6">
        <v>1</v>
      </c>
      <c r="O1749" s="2"/>
      <c r="P1749" s="2"/>
      <c r="Q1749" s="2"/>
      <c r="R1749" s="192"/>
    </row>
    <row r="1750" spans="1:18" ht="26.4">
      <c r="A1750" s="28" t="str">
        <f t="shared" si="27"/>
        <v>2</v>
      </c>
      <c r="B1750" s="3" t="s">
        <v>2156</v>
      </c>
      <c r="C1750" s="3" t="s">
        <v>285</v>
      </c>
      <c r="D1750" s="3">
        <v>4</v>
      </c>
      <c r="E1750" s="3" t="s">
        <v>23</v>
      </c>
      <c r="F1750" s="3" t="s">
        <v>17</v>
      </c>
      <c r="G1750" s="3" t="s">
        <v>286</v>
      </c>
      <c r="H1750" s="3" t="s">
        <v>19</v>
      </c>
      <c r="I1750" s="4">
        <v>18</v>
      </c>
      <c r="J1750" s="4">
        <v>18</v>
      </c>
      <c r="K1750" s="4">
        <v>565</v>
      </c>
      <c r="L1750" s="7">
        <v>10170</v>
      </c>
      <c r="M1750" s="7">
        <v>10170</v>
      </c>
      <c r="N1750" s="6">
        <v>1</v>
      </c>
      <c r="O1750" s="2"/>
      <c r="P1750" s="2"/>
      <c r="Q1750" s="2"/>
      <c r="R1750" s="192"/>
    </row>
    <row r="1751" spans="1:18" ht="26.4">
      <c r="A1751" s="28" t="str">
        <f t="shared" si="27"/>
        <v>2</v>
      </c>
      <c r="B1751" s="3" t="s">
        <v>2157</v>
      </c>
      <c r="C1751" s="3" t="s">
        <v>285</v>
      </c>
      <c r="D1751" s="3">
        <v>4</v>
      </c>
      <c r="E1751" s="3" t="s">
        <v>23</v>
      </c>
      <c r="F1751" s="3" t="s">
        <v>17</v>
      </c>
      <c r="G1751" s="3" t="s">
        <v>288</v>
      </c>
      <c r="H1751" s="3" t="s">
        <v>19</v>
      </c>
      <c r="I1751" s="4">
        <v>13</v>
      </c>
      <c r="J1751" s="4">
        <v>13</v>
      </c>
      <c r="K1751" s="4">
        <v>565</v>
      </c>
      <c r="L1751" s="7">
        <v>7345</v>
      </c>
      <c r="M1751" s="7">
        <v>7345</v>
      </c>
      <c r="N1751" s="6">
        <v>1</v>
      </c>
      <c r="O1751" s="2"/>
      <c r="P1751" s="2"/>
      <c r="Q1751" s="2"/>
      <c r="R1751" s="192"/>
    </row>
    <row r="1752" spans="1:18" ht="26.4">
      <c r="A1752" s="28" t="str">
        <f t="shared" si="27"/>
        <v>2</v>
      </c>
      <c r="B1752" s="3" t="s">
        <v>2158</v>
      </c>
      <c r="C1752" s="3" t="s">
        <v>285</v>
      </c>
      <c r="D1752" s="3">
        <v>4</v>
      </c>
      <c r="E1752" s="3" t="s">
        <v>23</v>
      </c>
      <c r="F1752" s="3" t="s">
        <v>17</v>
      </c>
      <c r="G1752" s="3" t="s">
        <v>615</v>
      </c>
      <c r="H1752" s="3" t="s">
        <v>19</v>
      </c>
      <c r="I1752" s="4">
        <v>10</v>
      </c>
      <c r="J1752" s="4">
        <v>10</v>
      </c>
      <c r="K1752" s="4">
        <v>565</v>
      </c>
      <c r="L1752" s="7">
        <v>5650</v>
      </c>
      <c r="M1752" s="7">
        <v>5650</v>
      </c>
      <c r="N1752" s="6">
        <v>1</v>
      </c>
      <c r="O1752" s="2"/>
      <c r="P1752" s="2"/>
      <c r="Q1752" s="2"/>
      <c r="R1752" s="192"/>
    </row>
    <row r="1753" spans="1:18" ht="26.4">
      <c r="A1753" s="28" t="str">
        <f t="shared" si="27"/>
        <v>9</v>
      </c>
      <c r="B1753" s="3" t="s">
        <v>2159</v>
      </c>
      <c r="C1753" s="3" t="s">
        <v>240</v>
      </c>
      <c r="D1753" s="3">
        <v>4</v>
      </c>
      <c r="E1753" s="3" t="s">
        <v>23</v>
      </c>
      <c r="F1753" s="3" t="s">
        <v>17</v>
      </c>
      <c r="G1753" s="3" t="s">
        <v>241</v>
      </c>
      <c r="H1753" s="3" t="s">
        <v>19</v>
      </c>
      <c r="I1753" s="4">
        <v>14</v>
      </c>
      <c r="J1753" s="4">
        <v>14</v>
      </c>
      <c r="K1753" s="4">
        <v>564.9</v>
      </c>
      <c r="L1753" s="7">
        <v>7896</v>
      </c>
      <c r="M1753" s="7">
        <v>7908.6</v>
      </c>
      <c r="N1753" s="6">
        <v>1</v>
      </c>
      <c r="O1753" s="2"/>
      <c r="P1753" s="2"/>
      <c r="Q1753" s="2"/>
      <c r="R1753" s="192"/>
    </row>
    <row r="1754" spans="1:18" ht="26.4">
      <c r="A1754" s="28" t="str">
        <f t="shared" si="27"/>
        <v>9</v>
      </c>
      <c r="B1754" s="3" t="s">
        <v>2160</v>
      </c>
      <c r="C1754" s="3" t="s">
        <v>240</v>
      </c>
      <c r="D1754" s="3">
        <v>4</v>
      </c>
      <c r="E1754" s="3" t="s">
        <v>23</v>
      </c>
      <c r="F1754" s="3" t="s">
        <v>17</v>
      </c>
      <c r="G1754" s="3" t="s">
        <v>243</v>
      </c>
      <c r="H1754" s="3" t="s">
        <v>19</v>
      </c>
      <c r="I1754" s="4">
        <v>14</v>
      </c>
      <c r="J1754" s="4">
        <v>14</v>
      </c>
      <c r="K1754" s="4">
        <v>564.9</v>
      </c>
      <c r="L1754" s="7">
        <v>7896</v>
      </c>
      <c r="M1754" s="7">
        <v>7908.6</v>
      </c>
      <c r="N1754" s="6">
        <v>1</v>
      </c>
      <c r="O1754" s="2"/>
      <c r="P1754" s="2"/>
      <c r="Q1754" s="2"/>
      <c r="R1754" s="192"/>
    </row>
    <row r="1755" spans="1:18" ht="26.4">
      <c r="A1755" s="28" t="str">
        <f t="shared" si="27"/>
        <v>9</v>
      </c>
      <c r="B1755" s="3" t="s">
        <v>2161</v>
      </c>
      <c r="C1755" s="3" t="s">
        <v>240</v>
      </c>
      <c r="D1755" s="3">
        <v>4</v>
      </c>
      <c r="E1755" s="3" t="s">
        <v>23</v>
      </c>
      <c r="F1755" s="3" t="s">
        <v>17</v>
      </c>
      <c r="G1755" s="3" t="s">
        <v>570</v>
      </c>
      <c r="H1755" s="3" t="s">
        <v>19</v>
      </c>
      <c r="I1755" s="4">
        <v>12</v>
      </c>
      <c r="J1755" s="4">
        <v>12</v>
      </c>
      <c r="K1755" s="4">
        <v>564.9</v>
      </c>
      <c r="L1755" s="7">
        <v>6768</v>
      </c>
      <c r="M1755" s="7">
        <v>6778.8</v>
      </c>
      <c r="N1755" s="6">
        <v>1</v>
      </c>
      <c r="O1755" s="2"/>
      <c r="P1755" s="2"/>
      <c r="Q1755" s="2"/>
      <c r="R1755" s="192"/>
    </row>
    <row r="1756" spans="1:18" ht="26.4">
      <c r="A1756" s="28" t="str">
        <f t="shared" si="27"/>
        <v>10</v>
      </c>
      <c r="B1756" s="3" t="s">
        <v>2162</v>
      </c>
      <c r="C1756" s="3" t="s">
        <v>298</v>
      </c>
      <c r="D1756" s="3">
        <v>4</v>
      </c>
      <c r="E1756" s="3" t="s">
        <v>23</v>
      </c>
      <c r="F1756" s="3" t="s">
        <v>17</v>
      </c>
      <c r="G1756" s="3" t="s">
        <v>299</v>
      </c>
      <c r="H1756" s="3" t="s">
        <v>19</v>
      </c>
      <c r="I1756" s="4">
        <v>13</v>
      </c>
      <c r="J1756" s="4">
        <v>13</v>
      </c>
      <c r="K1756" s="4">
        <v>565</v>
      </c>
      <c r="L1756" s="7">
        <v>7345</v>
      </c>
      <c r="M1756" s="7">
        <v>7345</v>
      </c>
      <c r="N1756" s="6">
        <v>1</v>
      </c>
      <c r="O1756" s="2"/>
      <c r="P1756" s="2"/>
      <c r="Q1756" s="2"/>
      <c r="R1756" s="192"/>
    </row>
    <row r="1757" spans="1:18" ht="26.4">
      <c r="A1757" s="28" t="str">
        <f t="shared" si="27"/>
        <v>10</v>
      </c>
      <c r="B1757" s="3" t="s">
        <v>2163</v>
      </c>
      <c r="C1757" s="3" t="s">
        <v>298</v>
      </c>
      <c r="D1757" s="3">
        <v>4</v>
      </c>
      <c r="E1757" s="3" t="s">
        <v>23</v>
      </c>
      <c r="F1757" s="3" t="s">
        <v>17</v>
      </c>
      <c r="G1757" s="3" t="s">
        <v>582</v>
      </c>
      <c r="H1757" s="3" t="s">
        <v>19</v>
      </c>
      <c r="I1757" s="4">
        <v>10</v>
      </c>
      <c r="J1757" s="4">
        <v>10</v>
      </c>
      <c r="K1757" s="4">
        <v>565</v>
      </c>
      <c r="L1757" s="7">
        <v>5650</v>
      </c>
      <c r="M1757" s="7">
        <v>5650</v>
      </c>
      <c r="N1757" s="6">
        <v>1</v>
      </c>
      <c r="O1757" s="2"/>
      <c r="P1757" s="2"/>
      <c r="Q1757" s="2"/>
      <c r="R1757" s="192"/>
    </row>
    <row r="1758" spans="1:18" ht="39.6">
      <c r="A1758" s="28" t="str">
        <f t="shared" si="27"/>
        <v>14</v>
      </c>
      <c r="B1758" s="3" t="s">
        <v>2164</v>
      </c>
      <c r="C1758" s="3" t="s">
        <v>267</v>
      </c>
      <c r="D1758" s="3">
        <v>4</v>
      </c>
      <c r="E1758" s="3" t="s">
        <v>23</v>
      </c>
      <c r="F1758" s="3" t="s">
        <v>17</v>
      </c>
      <c r="G1758" s="3" t="s">
        <v>268</v>
      </c>
      <c r="H1758" s="3" t="s">
        <v>19</v>
      </c>
      <c r="I1758" s="4">
        <v>14</v>
      </c>
      <c r="J1758" s="4">
        <v>14</v>
      </c>
      <c r="K1758" s="4">
        <v>565</v>
      </c>
      <c r="L1758" s="7">
        <v>7910</v>
      </c>
      <c r="M1758" s="7">
        <v>7910</v>
      </c>
      <c r="N1758" s="6">
        <v>1</v>
      </c>
      <c r="O1758" s="2"/>
      <c r="P1758" s="2"/>
      <c r="Q1758" s="2"/>
      <c r="R1758" s="192"/>
    </row>
    <row r="1759" spans="1:18" ht="39.6">
      <c r="A1759" s="28" t="str">
        <f t="shared" si="27"/>
        <v>14</v>
      </c>
      <c r="B1759" s="3" t="s">
        <v>2165</v>
      </c>
      <c r="C1759" s="3" t="s">
        <v>267</v>
      </c>
      <c r="D1759" s="3">
        <v>4</v>
      </c>
      <c r="E1759" s="3" t="s">
        <v>23</v>
      </c>
      <c r="F1759" s="3" t="s">
        <v>17</v>
      </c>
      <c r="G1759" s="3" t="s">
        <v>270</v>
      </c>
      <c r="H1759" s="3" t="s">
        <v>19</v>
      </c>
      <c r="I1759" s="4">
        <v>14</v>
      </c>
      <c r="J1759" s="4">
        <v>14</v>
      </c>
      <c r="K1759" s="4">
        <v>565</v>
      </c>
      <c r="L1759" s="7">
        <v>7910</v>
      </c>
      <c r="M1759" s="7">
        <v>7910</v>
      </c>
      <c r="N1759" s="6">
        <v>1</v>
      </c>
      <c r="O1759" s="2"/>
      <c r="P1759" s="2"/>
      <c r="Q1759" s="2"/>
      <c r="R1759" s="192"/>
    </row>
    <row r="1760" spans="1:18" ht="39.6">
      <c r="A1760" s="28" t="str">
        <f t="shared" si="27"/>
        <v>14</v>
      </c>
      <c r="B1760" s="3" t="s">
        <v>2166</v>
      </c>
      <c r="C1760" s="3" t="s">
        <v>267</v>
      </c>
      <c r="D1760" s="3">
        <v>4</v>
      </c>
      <c r="E1760" s="3" t="s">
        <v>23</v>
      </c>
      <c r="F1760" s="3" t="s">
        <v>17</v>
      </c>
      <c r="G1760" s="3" t="s">
        <v>629</v>
      </c>
      <c r="H1760" s="3" t="s">
        <v>19</v>
      </c>
      <c r="I1760" s="4">
        <v>11</v>
      </c>
      <c r="J1760" s="4">
        <v>11</v>
      </c>
      <c r="K1760" s="4">
        <v>565</v>
      </c>
      <c r="L1760" s="7">
        <v>6215</v>
      </c>
      <c r="M1760" s="7">
        <v>6215</v>
      </c>
      <c r="N1760" s="6">
        <v>1</v>
      </c>
      <c r="O1760" s="2"/>
      <c r="P1760" s="2"/>
      <c r="Q1760" s="2"/>
      <c r="R1760" s="192"/>
    </row>
    <row r="1761" spans="1:18" ht="26.4">
      <c r="A1761" s="28" t="str">
        <f t="shared" si="27"/>
        <v>11</v>
      </c>
      <c r="B1761" s="3" t="s">
        <v>2167</v>
      </c>
      <c r="C1761" s="3" t="s">
        <v>228</v>
      </c>
      <c r="D1761" s="3">
        <v>4</v>
      </c>
      <c r="E1761" s="3" t="s">
        <v>23</v>
      </c>
      <c r="F1761" s="3" t="s">
        <v>17</v>
      </c>
      <c r="G1761" s="3" t="s">
        <v>229</v>
      </c>
      <c r="H1761" s="3" t="s">
        <v>19</v>
      </c>
      <c r="I1761" s="4">
        <v>16</v>
      </c>
      <c r="J1761" s="4">
        <v>16</v>
      </c>
      <c r="K1761" s="4">
        <v>565</v>
      </c>
      <c r="L1761" s="7">
        <v>9040</v>
      </c>
      <c r="M1761" s="7">
        <v>9040</v>
      </c>
      <c r="N1761" s="6">
        <v>1</v>
      </c>
      <c r="O1761" s="2"/>
      <c r="P1761" s="2"/>
      <c r="Q1761" s="2"/>
      <c r="R1761" s="192"/>
    </row>
    <row r="1762" spans="1:18" ht="26.4">
      <c r="A1762" s="28" t="str">
        <f t="shared" si="27"/>
        <v>11</v>
      </c>
      <c r="B1762" s="3" t="s">
        <v>2168</v>
      </c>
      <c r="C1762" s="3" t="s">
        <v>228</v>
      </c>
      <c r="D1762" s="3">
        <v>4</v>
      </c>
      <c r="E1762" s="3" t="s">
        <v>23</v>
      </c>
      <c r="F1762" s="3" t="s">
        <v>17</v>
      </c>
      <c r="G1762" s="3" t="s">
        <v>1967</v>
      </c>
      <c r="H1762" s="3" t="s">
        <v>19</v>
      </c>
      <c r="I1762" s="4">
        <v>15</v>
      </c>
      <c r="J1762" s="4">
        <v>12</v>
      </c>
      <c r="K1762" s="4">
        <v>565</v>
      </c>
      <c r="L1762" s="7">
        <v>8475</v>
      </c>
      <c r="M1762" s="7">
        <v>6780</v>
      </c>
      <c r="N1762" s="6">
        <v>0.8</v>
      </c>
      <c r="O1762" s="2"/>
      <c r="P1762" s="2"/>
      <c r="Q1762" s="2"/>
      <c r="R1762" s="192"/>
    </row>
    <row r="1763" spans="1:18" ht="26.4">
      <c r="A1763" s="28" t="str">
        <f t="shared" si="27"/>
        <v>18</v>
      </c>
      <c r="B1763" s="3" t="s">
        <v>2169</v>
      </c>
      <c r="C1763" s="3" t="s">
        <v>234</v>
      </c>
      <c r="D1763" s="3">
        <v>4</v>
      </c>
      <c r="E1763" s="3" t="s">
        <v>23</v>
      </c>
      <c r="F1763" s="3" t="s">
        <v>17</v>
      </c>
      <c r="G1763" s="3" t="s">
        <v>235</v>
      </c>
      <c r="H1763" s="3" t="s">
        <v>19</v>
      </c>
      <c r="I1763" s="4">
        <v>14</v>
      </c>
      <c r="J1763" s="4">
        <v>14</v>
      </c>
      <c r="K1763" s="4">
        <v>559</v>
      </c>
      <c r="L1763" s="7">
        <v>7826</v>
      </c>
      <c r="M1763" s="7">
        <v>7826</v>
      </c>
      <c r="N1763" s="6">
        <v>1</v>
      </c>
      <c r="O1763" s="2"/>
      <c r="P1763" s="2"/>
      <c r="Q1763" s="2"/>
      <c r="R1763" s="192"/>
    </row>
    <row r="1764" spans="1:18" ht="26.4">
      <c r="A1764" s="28" t="str">
        <f t="shared" si="27"/>
        <v>4</v>
      </c>
      <c r="B1764" s="3" t="s">
        <v>2170</v>
      </c>
      <c r="C1764" s="3" t="s">
        <v>237</v>
      </c>
      <c r="D1764" s="3">
        <v>4</v>
      </c>
      <c r="E1764" s="3" t="s">
        <v>23</v>
      </c>
      <c r="F1764" s="3" t="s">
        <v>17</v>
      </c>
      <c r="G1764" s="3" t="s">
        <v>238</v>
      </c>
      <c r="H1764" s="3" t="s">
        <v>19</v>
      </c>
      <c r="I1764" s="4">
        <v>15</v>
      </c>
      <c r="J1764" s="4">
        <v>15</v>
      </c>
      <c r="K1764" s="4">
        <v>565</v>
      </c>
      <c r="L1764" s="7">
        <v>8475</v>
      </c>
      <c r="M1764" s="7">
        <v>8475</v>
      </c>
      <c r="N1764" s="6">
        <v>1</v>
      </c>
      <c r="O1764" s="2"/>
      <c r="P1764" s="2"/>
      <c r="Q1764" s="2"/>
      <c r="R1764" s="192"/>
    </row>
    <row r="1765" spans="1:18" ht="26.4">
      <c r="A1765" s="28" t="str">
        <f t="shared" si="27"/>
        <v>4</v>
      </c>
      <c r="B1765" s="3" t="s">
        <v>2171</v>
      </c>
      <c r="C1765" s="3" t="s">
        <v>237</v>
      </c>
      <c r="D1765" s="3">
        <v>4</v>
      </c>
      <c r="E1765" s="3" t="s">
        <v>23</v>
      </c>
      <c r="F1765" s="3" t="s">
        <v>17</v>
      </c>
      <c r="G1765" s="3" t="s">
        <v>599</v>
      </c>
      <c r="H1765" s="3" t="s">
        <v>19</v>
      </c>
      <c r="I1765" s="4">
        <v>12</v>
      </c>
      <c r="J1765" s="4">
        <v>12</v>
      </c>
      <c r="K1765" s="4">
        <v>565</v>
      </c>
      <c r="L1765" s="7">
        <v>6780</v>
      </c>
      <c r="M1765" s="7">
        <v>6780</v>
      </c>
      <c r="N1765" s="6">
        <v>1</v>
      </c>
      <c r="O1765" s="2"/>
      <c r="P1765" s="2"/>
      <c r="Q1765" s="2"/>
      <c r="R1765" s="192"/>
    </row>
    <row r="1766" spans="1:18" ht="26.4">
      <c r="A1766" s="28" t="str">
        <f t="shared" si="27"/>
        <v>19</v>
      </c>
      <c r="B1766" s="3" t="s">
        <v>2172</v>
      </c>
      <c r="C1766" s="3" t="s">
        <v>282</v>
      </c>
      <c r="D1766" s="3">
        <v>4</v>
      </c>
      <c r="E1766" s="3" t="s">
        <v>23</v>
      </c>
      <c r="F1766" s="3" t="s">
        <v>17</v>
      </c>
      <c r="G1766" s="3" t="s">
        <v>283</v>
      </c>
      <c r="H1766" s="3" t="s">
        <v>19</v>
      </c>
      <c r="I1766" s="4">
        <v>16</v>
      </c>
      <c r="J1766" s="4">
        <v>16</v>
      </c>
      <c r="K1766" s="4">
        <v>565</v>
      </c>
      <c r="L1766" s="7">
        <v>9040</v>
      </c>
      <c r="M1766" s="7">
        <v>9040</v>
      </c>
      <c r="N1766" s="6">
        <v>1</v>
      </c>
      <c r="O1766" s="2"/>
      <c r="P1766" s="2"/>
      <c r="Q1766" s="2"/>
      <c r="R1766" s="192"/>
    </row>
    <row r="1767" spans="1:18" ht="26.4">
      <c r="A1767" s="28" t="str">
        <f t="shared" si="27"/>
        <v>19</v>
      </c>
      <c r="B1767" s="3" t="s">
        <v>2173</v>
      </c>
      <c r="C1767" s="3" t="s">
        <v>282</v>
      </c>
      <c r="D1767" s="3">
        <v>4</v>
      </c>
      <c r="E1767" s="3" t="s">
        <v>23</v>
      </c>
      <c r="F1767" s="3" t="s">
        <v>17</v>
      </c>
      <c r="G1767" s="3" t="s">
        <v>621</v>
      </c>
      <c r="H1767" s="3" t="s">
        <v>19</v>
      </c>
      <c r="I1767" s="4">
        <v>13</v>
      </c>
      <c r="J1767" s="4">
        <v>13</v>
      </c>
      <c r="K1767" s="4">
        <v>565</v>
      </c>
      <c r="L1767" s="7">
        <v>7345</v>
      </c>
      <c r="M1767" s="7">
        <v>7345</v>
      </c>
      <c r="N1767" s="6">
        <v>1</v>
      </c>
      <c r="O1767" s="2"/>
      <c r="P1767" s="2"/>
      <c r="Q1767" s="2"/>
      <c r="R1767" s="192"/>
    </row>
    <row r="1768" spans="1:18" ht="39.6">
      <c r="A1768" s="28" t="str">
        <f t="shared" si="27"/>
        <v>23</v>
      </c>
      <c r="B1768" s="3" t="s">
        <v>2174</v>
      </c>
      <c r="C1768" s="3" t="s">
        <v>251</v>
      </c>
      <c r="D1768" s="3">
        <v>4</v>
      </c>
      <c r="E1768" s="3" t="s">
        <v>23</v>
      </c>
      <c r="F1768" s="3" t="s">
        <v>17</v>
      </c>
      <c r="G1768" s="3" t="s">
        <v>252</v>
      </c>
      <c r="H1768" s="3" t="s">
        <v>19</v>
      </c>
      <c r="I1768" s="4">
        <v>15</v>
      </c>
      <c r="J1768" s="4">
        <v>15</v>
      </c>
      <c r="K1768" s="4">
        <v>565</v>
      </c>
      <c r="L1768" s="7">
        <v>8475</v>
      </c>
      <c r="M1768" s="7">
        <v>8475</v>
      </c>
      <c r="N1768" s="6">
        <v>1</v>
      </c>
      <c r="O1768" s="2"/>
      <c r="P1768" s="2"/>
      <c r="Q1768" s="2"/>
      <c r="R1768" s="192"/>
    </row>
    <row r="1769" spans="1:18" ht="39.6">
      <c r="A1769" s="28" t="str">
        <f t="shared" si="27"/>
        <v>23</v>
      </c>
      <c r="B1769" s="3" t="s">
        <v>2175</v>
      </c>
      <c r="C1769" s="3" t="s">
        <v>251</v>
      </c>
      <c r="D1769" s="3">
        <v>4</v>
      </c>
      <c r="E1769" s="3" t="s">
        <v>23</v>
      </c>
      <c r="F1769" s="3" t="s">
        <v>17</v>
      </c>
      <c r="G1769" s="3" t="s">
        <v>254</v>
      </c>
      <c r="H1769" s="3" t="s">
        <v>19</v>
      </c>
      <c r="I1769" s="4">
        <v>14</v>
      </c>
      <c r="J1769" s="4">
        <v>14</v>
      </c>
      <c r="K1769" s="4">
        <v>565</v>
      </c>
      <c r="L1769" s="7">
        <v>7910</v>
      </c>
      <c r="M1769" s="7">
        <v>7910</v>
      </c>
      <c r="N1769" s="6">
        <v>1</v>
      </c>
      <c r="O1769" s="2"/>
      <c r="P1769" s="2"/>
      <c r="Q1769" s="2"/>
      <c r="R1769" s="192"/>
    </row>
    <row r="1770" spans="1:18" ht="39.6">
      <c r="A1770" s="28" t="str">
        <f t="shared" si="27"/>
        <v>23</v>
      </c>
      <c r="B1770" s="3" t="s">
        <v>2176</v>
      </c>
      <c r="C1770" s="3" t="s">
        <v>251</v>
      </c>
      <c r="D1770" s="3">
        <v>4</v>
      </c>
      <c r="E1770" s="3" t="s">
        <v>23</v>
      </c>
      <c r="F1770" s="3" t="s">
        <v>17</v>
      </c>
      <c r="G1770" s="3" t="s">
        <v>606</v>
      </c>
      <c r="H1770" s="3" t="s">
        <v>19</v>
      </c>
      <c r="I1770" s="4">
        <v>12</v>
      </c>
      <c r="J1770" s="4">
        <v>12</v>
      </c>
      <c r="K1770" s="4">
        <v>565</v>
      </c>
      <c r="L1770" s="7">
        <v>6780</v>
      </c>
      <c r="M1770" s="7">
        <v>6780</v>
      </c>
      <c r="N1770" s="6">
        <v>1</v>
      </c>
      <c r="O1770" s="2"/>
      <c r="P1770" s="2"/>
      <c r="Q1770" s="2"/>
      <c r="R1770" s="192"/>
    </row>
    <row r="1771" spans="1:18" ht="26.4">
      <c r="A1771" s="28" t="str">
        <f t="shared" si="27"/>
        <v>21</v>
      </c>
      <c r="B1771" s="3" t="s">
        <v>2177</v>
      </c>
      <c r="C1771" s="3" t="s">
        <v>290</v>
      </c>
      <c r="D1771" s="3">
        <v>4</v>
      </c>
      <c r="E1771" s="3" t="s">
        <v>23</v>
      </c>
      <c r="F1771" s="3" t="s">
        <v>17</v>
      </c>
      <c r="G1771" s="3" t="s">
        <v>291</v>
      </c>
      <c r="H1771" s="3" t="s">
        <v>19</v>
      </c>
      <c r="I1771" s="4">
        <v>23</v>
      </c>
      <c r="J1771" s="4">
        <v>23</v>
      </c>
      <c r="K1771" s="4">
        <v>565</v>
      </c>
      <c r="L1771" s="7">
        <v>12995</v>
      </c>
      <c r="M1771" s="7">
        <v>12995</v>
      </c>
      <c r="N1771" s="6">
        <v>1</v>
      </c>
      <c r="O1771" s="2"/>
      <c r="P1771" s="2"/>
      <c r="Q1771" s="2"/>
      <c r="R1771" s="192"/>
    </row>
    <row r="1772" spans="1:18" ht="26.4">
      <c r="A1772" s="28" t="str">
        <f t="shared" si="27"/>
        <v>5</v>
      </c>
      <c r="B1772" s="3" t="s">
        <v>2178</v>
      </c>
      <c r="C1772" s="3" t="s">
        <v>264</v>
      </c>
      <c r="D1772" s="3">
        <v>4</v>
      </c>
      <c r="E1772" s="3" t="s">
        <v>23</v>
      </c>
      <c r="F1772" s="3" t="s">
        <v>17</v>
      </c>
      <c r="G1772" s="3" t="s">
        <v>265</v>
      </c>
      <c r="H1772" s="3" t="s">
        <v>19</v>
      </c>
      <c r="I1772" s="4">
        <v>14</v>
      </c>
      <c r="J1772" s="4">
        <v>14</v>
      </c>
      <c r="K1772" s="4">
        <v>565</v>
      </c>
      <c r="L1772" s="7">
        <v>7910</v>
      </c>
      <c r="M1772" s="7">
        <v>7910</v>
      </c>
      <c r="N1772" s="6">
        <v>1</v>
      </c>
      <c r="O1772" s="2"/>
      <c r="P1772" s="2"/>
      <c r="Q1772" s="2"/>
      <c r="R1772" s="192"/>
    </row>
    <row r="1773" spans="1:18" ht="26.4">
      <c r="A1773" s="28" t="str">
        <f t="shared" si="27"/>
        <v>5</v>
      </c>
      <c r="B1773" s="3" t="s">
        <v>2179</v>
      </c>
      <c r="C1773" s="3" t="s">
        <v>264</v>
      </c>
      <c r="D1773" s="3">
        <v>4</v>
      </c>
      <c r="E1773" s="3" t="s">
        <v>23</v>
      </c>
      <c r="F1773" s="3" t="s">
        <v>17</v>
      </c>
      <c r="G1773" s="3" t="s">
        <v>624</v>
      </c>
      <c r="H1773" s="3" t="s">
        <v>19</v>
      </c>
      <c r="I1773" s="4">
        <v>14</v>
      </c>
      <c r="J1773" s="4">
        <v>14</v>
      </c>
      <c r="K1773" s="4">
        <v>565</v>
      </c>
      <c r="L1773" s="7">
        <v>7910</v>
      </c>
      <c r="M1773" s="7">
        <v>7910</v>
      </c>
      <c r="N1773" s="6">
        <v>1</v>
      </c>
      <c r="O1773" s="2"/>
      <c r="P1773" s="2"/>
      <c r="Q1773" s="2"/>
      <c r="R1773" s="192"/>
    </row>
    <row r="1774" spans="1:18" ht="39.6">
      <c r="A1774" s="28" t="str">
        <f t="shared" si="27"/>
        <v>6</v>
      </c>
      <c r="B1774" s="3" t="s">
        <v>2180</v>
      </c>
      <c r="C1774" s="3" t="s">
        <v>301</v>
      </c>
      <c r="D1774" s="3">
        <v>4</v>
      </c>
      <c r="E1774" s="3" t="s">
        <v>23</v>
      </c>
      <c r="F1774" s="3" t="s">
        <v>17</v>
      </c>
      <c r="G1774" s="3" t="s">
        <v>302</v>
      </c>
      <c r="H1774" s="3" t="s">
        <v>19</v>
      </c>
      <c r="I1774" s="4">
        <v>14</v>
      </c>
      <c r="J1774" s="4">
        <v>14</v>
      </c>
      <c r="K1774" s="4">
        <v>565</v>
      </c>
      <c r="L1774" s="7">
        <v>7910</v>
      </c>
      <c r="M1774" s="7">
        <v>7910</v>
      </c>
      <c r="N1774" s="6">
        <v>1</v>
      </c>
      <c r="O1774" s="2"/>
      <c r="P1774" s="2"/>
      <c r="Q1774" s="2"/>
      <c r="R1774" s="192"/>
    </row>
    <row r="1775" spans="1:18" ht="39.6">
      <c r="A1775" s="28" t="str">
        <f t="shared" si="27"/>
        <v>6</v>
      </c>
      <c r="B1775" s="3" t="s">
        <v>2181</v>
      </c>
      <c r="C1775" s="3" t="s">
        <v>301</v>
      </c>
      <c r="D1775" s="3">
        <v>4</v>
      </c>
      <c r="E1775" s="3" t="s">
        <v>23</v>
      </c>
      <c r="F1775" s="3" t="s">
        <v>17</v>
      </c>
      <c r="G1775" s="3" t="s">
        <v>304</v>
      </c>
      <c r="H1775" s="3" t="s">
        <v>19</v>
      </c>
      <c r="I1775" s="4">
        <v>13</v>
      </c>
      <c r="J1775" s="4">
        <v>13</v>
      </c>
      <c r="K1775" s="4">
        <v>565</v>
      </c>
      <c r="L1775" s="7">
        <v>7345</v>
      </c>
      <c r="M1775" s="7">
        <v>7345</v>
      </c>
      <c r="N1775" s="6">
        <v>1</v>
      </c>
      <c r="O1775" s="2"/>
      <c r="P1775" s="2"/>
      <c r="Q1775" s="2"/>
      <c r="R1775" s="192"/>
    </row>
    <row r="1776" spans="1:18" ht="39.6">
      <c r="A1776" s="28" t="str">
        <f t="shared" si="27"/>
        <v>15</v>
      </c>
      <c r="B1776" s="3" t="s">
        <v>2182</v>
      </c>
      <c r="C1776" s="3" t="s">
        <v>256</v>
      </c>
      <c r="D1776" s="3">
        <v>4</v>
      </c>
      <c r="E1776" s="3" t="s">
        <v>23</v>
      </c>
      <c r="F1776" s="3" t="s">
        <v>17</v>
      </c>
      <c r="G1776" s="3" t="s">
        <v>257</v>
      </c>
      <c r="H1776" s="3" t="s">
        <v>19</v>
      </c>
      <c r="I1776" s="4">
        <v>13</v>
      </c>
      <c r="J1776" s="4">
        <v>13</v>
      </c>
      <c r="K1776" s="4">
        <v>565</v>
      </c>
      <c r="L1776" s="7">
        <v>7345</v>
      </c>
      <c r="M1776" s="7">
        <v>7345</v>
      </c>
      <c r="N1776" s="6">
        <v>1</v>
      </c>
      <c r="O1776" s="2"/>
      <c r="P1776" s="2"/>
      <c r="Q1776" s="2"/>
      <c r="R1776" s="192"/>
    </row>
    <row r="1777" spans="1:18" ht="39.6">
      <c r="A1777" s="28" t="str">
        <f t="shared" si="27"/>
        <v>15</v>
      </c>
      <c r="B1777" s="3" t="s">
        <v>2183</v>
      </c>
      <c r="C1777" s="3" t="s">
        <v>256</v>
      </c>
      <c r="D1777" s="3">
        <v>4</v>
      </c>
      <c r="E1777" s="3" t="s">
        <v>23</v>
      </c>
      <c r="F1777" s="3" t="s">
        <v>17</v>
      </c>
      <c r="G1777" s="3" t="s">
        <v>1983</v>
      </c>
      <c r="H1777" s="3" t="s">
        <v>19</v>
      </c>
      <c r="I1777" s="4">
        <v>13</v>
      </c>
      <c r="J1777" s="4">
        <v>13</v>
      </c>
      <c r="K1777" s="4">
        <v>565</v>
      </c>
      <c r="L1777" s="7">
        <v>7345</v>
      </c>
      <c r="M1777" s="7">
        <v>7345</v>
      </c>
      <c r="N1777" s="6">
        <v>1</v>
      </c>
      <c r="O1777" s="2"/>
      <c r="P1777" s="2"/>
      <c r="Q1777" s="2"/>
      <c r="R1777" s="192"/>
    </row>
    <row r="1778" spans="1:18" ht="26.4">
      <c r="A1778" s="28" t="str">
        <f t="shared" si="27"/>
        <v>3</v>
      </c>
      <c r="B1778" s="3" t="s">
        <v>2184</v>
      </c>
      <c r="C1778" s="3" t="s">
        <v>245</v>
      </c>
      <c r="D1778" s="3">
        <v>4</v>
      </c>
      <c r="E1778" s="3" t="s">
        <v>23</v>
      </c>
      <c r="F1778" s="3" t="s">
        <v>17</v>
      </c>
      <c r="G1778" s="3" t="s">
        <v>562</v>
      </c>
      <c r="H1778" s="3" t="s">
        <v>20</v>
      </c>
      <c r="I1778" s="4">
        <v>13</v>
      </c>
      <c r="J1778" s="4">
        <v>13</v>
      </c>
      <c r="K1778" s="4">
        <v>800</v>
      </c>
      <c r="L1778" s="7">
        <v>10400</v>
      </c>
      <c r="M1778" s="7">
        <v>10400</v>
      </c>
      <c r="N1778" s="6">
        <v>1</v>
      </c>
      <c r="O1778" s="2"/>
      <c r="P1778" s="2"/>
      <c r="Q1778" s="2"/>
      <c r="R1778" s="192"/>
    </row>
    <row r="1779" spans="1:18" ht="26.4">
      <c r="A1779" s="28" t="str">
        <f t="shared" si="27"/>
        <v>3</v>
      </c>
      <c r="B1779" s="3" t="s">
        <v>2185</v>
      </c>
      <c r="C1779" s="3" t="s">
        <v>245</v>
      </c>
      <c r="D1779" s="3">
        <v>4</v>
      </c>
      <c r="E1779" s="3" t="s">
        <v>23</v>
      </c>
      <c r="F1779" s="3" t="s">
        <v>17</v>
      </c>
      <c r="G1779" s="3" t="s">
        <v>564</v>
      </c>
      <c r="H1779" s="3" t="s">
        <v>20</v>
      </c>
      <c r="I1779" s="4">
        <v>21</v>
      </c>
      <c r="J1779" s="4">
        <v>14</v>
      </c>
      <c r="K1779" s="4">
        <v>800</v>
      </c>
      <c r="L1779" s="7">
        <v>16800</v>
      </c>
      <c r="M1779" s="7">
        <v>11200</v>
      </c>
      <c r="N1779" s="6">
        <v>0.66669999999999996</v>
      </c>
      <c r="O1779" s="2"/>
      <c r="P1779" s="2"/>
      <c r="Q1779" s="2"/>
      <c r="R1779" s="192"/>
    </row>
    <row r="1780" spans="1:18" ht="26.4">
      <c r="A1780" s="28" t="str">
        <f t="shared" si="27"/>
        <v>3</v>
      </c>
      <c r="B1780" s="3" t="s">
        <v>2186</v>
      </c>
      <c r="C1780" s="3" t="s">
        <v>245</v>
      </c>
      <c r="D1780" s="3">
        <v>4</v>
      </c>
      <c r="E1780" s="3" t="s">
        <v>23</v>
      </c>
      <c r="F1780" s="3" t="s">
        <v>17</v>
      </c>
      <c r="G1780" s="3" t="s">
        <v>566</v>
      </c>
      <c r="H1780" s="3" t="s">
        <v>20</v>
      </c>
      <c r="I1780" s="4">
        <v>11</v>
      </c>
      <c r="J1780" s="4">
        <v>11</v>
      </c>
      <c r="K1780" s="4">
        <v>800</v>
      </c>
      <c r="L1780" s="7">
        <v>8800</v>
      </c>
      <c r="M1780" s="7">
        <v>8800</v>
      </c>
      <c r="N1780" s="6">
        <v>1</v>
      </c>
      <c r="O1780" s="2"/>
      <c r="P1780" s="2"/>
      <c r="Q1780" s="2"/>
      <c r="R1780" s="192"/>
    </row>
    <row r="1781" spans="1:18" ht="26.4">
      <c r="A1781" s="28" t="str">
        <f t="shared" si="27"/>
        <v>20</v>
      </c>
      <c r="B1781" s="3" t="s">
        <v>2187</v>
      </c>
      <c r="C1781" s="3" t="s">
        <v>323</v>
      </c>
      <c r="D1781" s="3">
        <v>4</v>
      </c>
      <c r="E1781" s="3" t="s">
        <v>23</v>
      </c>
      <c r="F1781" s="3" t="s">
        <v>17</v>
      </c>
      <c r="G1781" s="3" t="s">
        <v>488</v>
      </c>
      <c r="H1781" s="3" t="s">
        <v>20</v>
      </c>
      <c r="I1781" s="4">
        <v>10</v>
      </c>
      <c r="J1781" s="4">
        <v>10</v>
      </c>
      <c r="K1781" s="4">
        <v>800</v>
      </c>
      <c r="L1781" s="7">
        <v>8000</v>
      </c>
      <c r="M1781" s="7">
        <v>8000</v>
      </c>
      <c r="N1781" s="6">
        <v>1</v>
      </c>
      <c r="O1781" s="2"/>
      <c r="P1781" s="2"/>
      <c r="Q1781" s="2"/>
      <c r="R1781" s="192"/>
    </row>
    <row r="1782" spans="1:18" ht="26.4">
      <c r="A1782" s="28" t="str">
        <f t="shared" si="27"/>
        <v>20</v>
      </c>
      <c r="B1782" s="3" t="s">
        <v>2188</v>
      </c>
      <c r="C1782" s="3" t="s">
        <v>323</v>
      </c>
      <c r="D1782" s="3">
        <v>4</v>
      </c>
      <c r="E1782" s="3" t="s">
        <v>23</v>
      </c>
      <c r="F1782" s="3" t="s">
        <v>17</v>
      </c>
      <c r="G1782" s="3" t="s">
        <v>490</v>
      </c>
      <c r="H1782" s="3" t="s">
        <v>20</v>
      </c>
      <c r="I1782" s="4">
        <v>9</v>
      </c>
      <c r="J1782" s="4">
        <v>9</v>
      </c>
      <c r="K1782" s="4">
        <v>800</v>
      </c>
      <c r="L1782" s="7">
        <v>7200</v>
      </c>
      <c r="M1782" s="7">
        <v>7200</v>
      </c>
      <c r="N1782" s="6">
        <v>1</v>
      </c>
      <c r="O1782" s="2"/>
      <c r="P1782" s="2"/>
      <c r="Q1782" s="2"/>
      <c r="R1782" s="192"/>
    </row>
    <row r="1783" spans="1:18" ht="26.4">
      <c r="A1783" s="28" t="str">
        <f t="shared" si="27"/>
        <v>7</v>
      </c>
      <c r="B1783" s="3" t="s">
        <v>2189</v>
      </c>
      <c r="C1783" s="3" t="s">
        <v>293</v>
      </c>
      <c r="D1783" s="3">
        <v>4</v>
      </c>
      <c r="E1783" s="3" t="s">
        <v>23</v>
      </c>
      <c r="F1783" s="3" t="s">
        <v>17</v>
      </c>
      <c r="G1783" s="3" t="s">
        <v>544</v>
      </c>
      <c r="H1783" s="3" t="s">
        <v>20</v>
      </c>
      <c r="I1783" s="4">
        <v>17</v>
      </c>
      <c r="J1783" s="4">
        <v>17</v>
      </c>
      <c r="K1783" s="4">
        <v>799</v>
      </c>
      <c r="L1783" s="7">
        <v>13583</v>
      </c>
      <c r="M1783" s="7">
        <v>13583</v>
      </c>
      <c r="N1783" s="6">
        <v>1</v>
      </c>
      <c r="O1783" s="2"/>
      <c r="P1783" s="2"/>
      <c r="Q1783" s="2"/>
      <c r="R1783" s="192"/>
    </row>
    <row r="1784" spans="1:18" ht="26.4">
      <c r="A1784" s="28" t="str">
        <f t="shared" si="27"/>
        <v>7</v>
      </c>
      <c r="B1784" s="3" t="s">
        <v>2190</v>
      </c>
      <c r="C1784" s="3" t="s">
        <v>293</v>
      </c>
      <c r="D1784" s="3">
        <v>4</v>
      </c>
      <c r="E1784" s="3" t="s">
        <v>23</v>
      </c>
      <c r="F1784" s="3" t="s">
        <v>17</v>
      </c>
      <c r="G1784" s="3" t="s">
        <v>546</v>
      </c>
      <c r="H1784" s="3" t="s">
        <v>20</v>
      </c>
      <c r="I1784" s="4">
        <v>15</v>
      </c>
      <c r="J1784" s="4">
        <v>15</v>
      </c>
      <c r="K1784" s="4">
        <v>799</v>
      </c>
      <c r="L1784" s="7">
        <v>11985</v>
      </c>
      <c r="M1784" s="7">
        <v>11985</v>
      </c>
      <c r="N1784" s="6">
        <v>1</v>
      </c>
      <c r="O1784" s="2"/>
      <c r="P1784" s="2"/>
      <c r="Q1784" s="2"/>
      <c r="R1784" s="192"/>
    </row>
    <row r="1785" spans="1:18" ht="26.4">
      <c r="A1785" s="28" t="str">
        <f t="shared" si="27"/>
        <v>7</v>
      </c>
      <c r="B1785" s="3" t="s">
        <v>2191</v>
      </c>
      <c r="C1785" s="3" t="s">
        <v>293</v>
      </c>
      <c r="D1785" s="3">
        <v>4</v>
      </c>
      <c r="E1785" s="3" t="s">
        <v>23</v>
      </c>
      <c r="F1785" s="3" t="s">
        <v>17</v>
      </c>
      <c r="G1785" s="3" t="s">
        <v>548</v>
      </c>
      <c r="H1785" s="3" t="s">
        <v>20</v>
      </c>
      <c r="I1785" s="4">
        <v>10</v>
      </c>
      <c r="J1785" s="4">
        <v>10</v>
      </c>
      <c r="K1785" s="4">
        <v>799</v>
      </c>
      <c r="L1785" s="7">
        <v>7990</v>
      </c>
      <c r="M1785" s="7">
        <v>7990</v>
      </c>
      <c r="N1785" s="6">
        <v>1</v>
      </c>
      <c r="O1785" s="2"/>
      <c r="P1785" s="2"/>
      <c r="Q1785" s="2"/>
      <c r="R1785" s="192"/>
    </row>
    <row r="1786" spans="1:18" ht="26.4">
      <c r="A1786" s="28" t="str">
        <f t="shared" si="27"/>
        <v>1</v>
      </c>
      <c r="B1786" s="3" t="s">
        <v>2192</v>
      </c>
      <c r="C1786" s="3" t="s">
        <v>272</v>
      </c>
      <c r="D1786" s="3">
        <v>4</v>
      </c>
      <c r="E1786" s="3" t="s">
        <v>23</v>
      </c>
      <c r="F1786" s="3" t="s">
        <v>17</v>
      </c>
      <c r="G1786" s="3" t="s">
        <v>512</v>
      </c>
      <c r="H1786" s="3" t="s">
        <v>20</v>
      </c>
      <c r="I1786" s="4">
        <v>20</v>
      </c>
      <c r="J1786" s="4">
        <v>20</v>
      </c>
      <c r="K1786" s="4">
        <v>800</v>
      </c>
      <c r="L1786" s="7">
        <v>16000</v>
      </c>
      <c r="M1786" s="7">
        <v>16000</v>
      </c>
      <c r="N1786" s="6">
        <v>1</v>
      </c>
      <c r="O1786" s="2"/>
      <c r="P1786" s="2"/>
      <c r="Q1786" s="2"/>
      <c r="R1786" s="192"/>
    </row>
    <row r="1787" spans="1:18" ht="26.4">
      <c r="A1787" s="28" t="str">
        <f t="shared" si="27"/>
        <v>1</v>
      </c>
      <c r="B1787" s="3" t="s">
        <v>2193</v>
      </c>
      <c r="C1787" s="3" t="s">
        <v>272</v>
      </c>
      <c r="D1787" s="3">
        <v>4</v>
      </c>
      <c r="E1787" s="3" t="s">
        <v>23</v>
      </c>
      <c r="F1787" s="3" t="s">
        <v>17</v>
      </c>
      <c r="G1787" s="3" t="s">
        <v>514</v>
      </c>
      <c r="H1787" s="3" t="s">
        <v>20</v>
      </c>
      <c r="I1787" s="4">
        <v>10</v>
      </c>
      <c r="J1787" s="4">
        <v>10</v>
      </c>
      <c r="K1787" s="4">
        <v>800</v>
      </c>
      <c r="L1787" s="7">
        <v>8000</v>
      </c>
      <c r="M1787" s="7">
        <v>8000</v>
      </c>
      <c r="N1787" s="6">
        <v>1</v>
      </c>
      <c r="O1787" s="2"/>
      <c r="P1787" s="2"/>
      <c r="Q1787" s="2"/>
      <c r="R1787" s="192"/>
    </row>
    <row r="1788" spans="1:18" ht="26.4">
      <c r="A1788" s="28" t="str">
        <f t="shared" si="27"/>
        <v>1</v>
      </c>
      <c r="B1788" s="3" t="s">
        <v>2194</v>
      </c>
      <c r="C1788" s="3" t="s">
        <v>272</v>
      </c>
      <c r="D1788" s="3">
        <v>4</v>
      </c>
      <c r="E1788" s="3" t="s">
        <v>23</v>
      </c>
      <c r="F1788" s="3" t="s">
        <v>17</v>
      </c>
      <c r="G1788" s="3" t="s">
        <v>516</v>
      </c>
      <c r="H1788" s="3" t="s">
        <v>20</v>
      </c>
      <c r="I1788" s="4">
        <v>9</v>
      </c>
      <c r="J1788" s="4">
        <v>9</v>
      </c>
      <c r="K1788" s="4">
        <v>800</v>
      </c>
      <c r="L1788" s="7">
        <v>7200</v>
      </c>
      <c r="M1788" s="7">
        <v>7200</v>
      </c>
      <c r="N1788" s="6">
        <v>1</v>
      </c>
      <c r="O1788" s="2"/>
      <c r="P1788" s="2"/>
      <c r="Q1788" s="2"/>
      <c r="R1788" s="192"/>
    </row>
    <row r="1789" spans="1:18" ht="26.4">
      <c r="A1789" s="28" t="str">
        <f t="shared" si="27"/>
        <v>16</v>
      </c>
      <c r="B1789" s="3" t="s">
        <v>2195</v>
      </c>
      <c r="C1789" s="3" t="s">
        <v>231</v>
      </c>
      <c r="D1789" s="3">
        <v>4</v>
      </c>
      <c r="E1789" s="3" t="s">
        <v>23</v>
      </c>
      <c r="F1789" s="3" t="s">
        <v>17</v>
      </c>
      <c r="G1789" s="3" t="s">
        <v>468</v>
      </c>
      <c r="H1789" s="3" t="s">
        <v>20</v>
      </c>
      <c r="I1789" s="4">
        <v>19</v>
      </c>
      <c r="J1789" s="4">
        <v>19</v>
      </c>
      <c r="K1789" s="4">
        <v>800</v>
      </c>
      <c r="L1789" s="7">
        <v>15200</v>
      </c>
      <c r="M1789" s="7">
        <v>15200</v>
      </c>
      <c r="N1789" s="6">
        <v>1</v>
      </c>
      <c r="O1789" s="2"/>
      <c r="P1789" s="2"/>
      <c r="Q1789" s="2"/>
      <c r="R1789" s="192"/>
    </row>
    <row r="1790" spans="1:18" ht="26.4">
      <c r="A1790" s="28" t="str">
        <f t="shared" si="27"/>
        <v>13</v>
      </c>
      <c r="B1790" s="3" t="s">
        <v>2196</v>
      </c>
      <c r="C1790" s="3" t="s">
        <v>248</v>
      </c>
      <c r="D1790" s="3">
        <v>4</v>
      </c>
      <c r="E1790" s="3" t="s">
        <v>23</v>
      </c>
      <c r="F1790" s="3" t="s">
        <v>17</v>
      </c>
      <c r="G1790" s="3" t="s">
        <v>506</v>
      </c>
      <c r="H1790" s="3" t="s">
        <v>20</v>
      </c>
      <c r="I1790" s="4">
        <v>15</v>
      </c>
      <c r="J1790" s="4">
        <v>15</v>
      </c>
      <c r="K1790" s="4">
        <v>800</v>
      </c>
      <c r="L1790" s="7">
        <v>12000</v>
      </c>
      <c r="M1790" s="7">
        <v>12000</v>
      </c>
      <c r="N1790" s="6">
        <v>1</v>
      </c>
      <c r="O1790" s="2"/>
      <c r="P1790" s="2"/>
      <c r="Q1790" s="2"/>
      <c r="R1790" s="192"/>
    </row>
    <row r="1791" spans="1:18" ht="26.4">
      <c r="A1791" s="28" t="str">
        <f t="shared" si="27"/>
        <v>13</v>
      </c>
      <c r="B1791" s="3" t="s">
        <v>2197</v>
      </c>
      <c r="C1791" s="3" t="s">
        <v>248</v>
      </c>
      <c r="D1791" s="3">
        <v>4</v>
      </c>
      <c r="E1791" s="3" t="s">
        <v>23</v>
      </c>
      <c r="F1791" s="3" t="s">
        <v>17</v>
      </c>
      <c r="G1791" s="3" t="s">
        <v>508</v>
      </c>
      <c r="H1791" s="3" t="s">
        <v>20</v>
      </c>
      <c r="I1791" s="4">
        <v>15</v>
      </c>
      <c r="J1791" s="4">
        <v>15</v>
      </c>
      <c r="K1791" s="4">
        <v>800</v>
      </c>
      <c r="L1791" s="7">
        <v>12000</v>
      </c>
      <c r="M1791" s="7">
        <v>12000</v>
      </c>
      <c r="N1791" s="6">
        <v>1</v>
      </c>
      <c r="O1791" s="2"/>
      <c r="P1791" s="2"/>
      <c r="Q1791" s="2"/>
      <c r="R1791" s="192"/>
    </row>
    <row r="1792" spans="1:18" ht="26.4">
      <c r="A1792" s="28" t="str">
        <f t="shared" si="27"/>
        <v>13</v>
      </c>
      <c r="B1792" s="3" t="s">
        <v>2198</v>
      </c>
      <c r="C1792" s="3" t="s">
        <v>248</v>
      </c>
      <c r="D1792" s="3">
        <v>4</v>
      </c>
      <c r="E1792" s="3" t="s">
        <v>23</v>
      </c>
      <c r="F1792" s="3" t="s">
        <v>17</v>
      </c>
      <c r="G1792" s="3" t="s">
        <v>510</v>
      </c>
      <c r="H1792" s="3" t="s">
        <v>20</v>
      </c>
      <c r="I1792" s="4">
        <v>9</v>
      </c>
      <c r="J1792" s="4">
        <v>9</v>
      </c>
      <c r="K1792" s="4">
        <v>565</v>
      </c>
      <c r="L1792" s="7">
        <v>5085</v>
      </c>
      <c r="M1792" s="7">
        <v>5085</v>
      </c>
      <c r="N1792" s="6">
        <v>1</v>
      </c>
      <c r="O1792" s="2"/>
      <c r="P1792" s="2"/>
      <c r="Q1792" s="2"/>
      <c r="R1792" s="192"/>
    </row>
    <row r="1793" spans="1:18" ht="26.4">
      <c r="A1793" s="28" t="str">
        <f t="shared" si="27"/>
        <v>8</v>
      </c>
      <c r="B1793" s="3" t="s">
        <v>2199</v>
      </c>
      <c r="C1793" s="3" t="s">
        <v>261</v>
      </c>
      <c r="D1793" s="3">
        <v>4</v>
      </c>
      <c r="E1793" s="3" t="s">
        <v>23</v>
      </c>
      <c r="F1793" s="3" t="s">
        <v>17</v>
      </c>
      <c r="G1793" s="3" t="s">
        <v>498</v>
      </c>
      <c r="H1793" s="3" t="s">
        <v>20</v>
      </c>
      <c r="I1793" s="4">
        <v>14</v>
      </c>
      <c r="J1793" s="4">
        <v>14</v>
      </c>
      <c r="K1793" s="4">
        <v>800</v>
      </c>
      <c r="L1793" s="7">
        <v>11200</v>
      </c>
      <c r="M1793" s="7">
        <v>11200</v>
      </c>
      <c r="N1793" s="6">
        <v>1</v>
      </c>
      <c r="O1793" s="2"/>
      <c r="P1793" s="2"/>
      <c r="Q1793" s="2"/>
      <c r="R1793" s="192"/>
    </row>
    <row r="1794" spans="1:18" ht="26.4">
      <c r="A1794" s="28" t="str">
        <f t="shared" si="27"/>
        <v>8</v>
      </c>
      <c r="B1794" s="3" t="s">
        <v>2200</v>
      </c>
      <c r="C1794" s="3" t="s">
        <v>261</v>
      </c>
      <c r="D1794" s="3">
        <v>4</v>
      </c>
      <c r="E1794" s="3" t="s">
        <v>23</v>
      </c>
      <c r="F1794" s="3" t="s">
        <v>17</v>
      </c>
      <c r="G1794" s="3" t="s">
        <v>500</v>
      </c>
      <c r="H1794" s="3" t="s">
        <v>20</v>
      </c>
      <c r="I1794" s="4">
        <v>13</v>
      </c>
      <c r="J1794" s="4">
        <v>13</v>
      </c>
      <c r="K1794" s="4">
        <v>800</v>
      </c>
      <c r="L1794" s="7">
        <v>10400</v>
      </c>
      <c r="M1794" s="7">
        <v>10400</v>
      </c>
      <c r="N1794" s="6">
        <v>1</v>
      </c>
      <c r="O1794" s="2"/>
      <c r="P1794" s="2"/>
      <c r="Q1794" s="2"/>
      <c r="R1794" s="192"/>
    </row>
    <row r="1795" spans="1:18" ht="39.6">
      <c r="A1795" s="28" t="str">
        <f t="shared" si="27"/>
        <v>17</v>
      </c>
      <c r="B1795" s="3" t="s">
        <v>2201</v>
      </c>
      <c r="C1795" s="3" t="s">
        <v>306</v>
      </c>
      <c r="D1795" s="3">
        <v>4</v>
      </c>
      <c r="E1795" s="3" t="s">
        <v>23</v>
      </c>
      <c r="F1795" s="3" t="s">
        <v>17</v>
      </c>
      <c r="G1795" s="3" t="s">
        <v>470</v>
      </c>
      <c r="H1795" s="3" t="s">
        <v>20</v>
      </c>
      <c r="I1795" s="4">
        <v>21</v>
      </c>
      <c r="J1795" s="4">
        <v>21</v>
      </c>
      <c r="K1795" s="4">
        <v>800</v>
      </c>
      <c r="L1795" s="7">
        <v>16800</v>
      </c>
      <c r="M1795" s="7">
        <v>16800</v>
      </c>
      <c r="N1795" s="6">
        <v>1</v>
      </c>
      <c r="O1795" s="2"/>
      <c r="P1795" s="2"/>
      <c r="Q1795" s="2"/>
      <c r="R1795" s="192"/>
    </row>
    <row r="1796" spans="1:18" ht="39.6">
      <c r="A1796" s="28" t="str">
        <f t="shared" si="27"/>
        <v>17</v>
      </c>
      <c r="B1796" s="3" t="s">
        <v>2202</v>
      </c>
      <c r="C1796" s="3" t="s">
        <v>306</v>
      </c>
      <c r="D1796" s="3">
        <v>4</v>
      </c>
      <c r="E1796" s="3" t="s">
        <v>23</v>
      </c>
      <c r="F1796" s="3" t="s">
        <v>17</v>
      </c>
      <c r="G1796" s="3" t="s">
        <v>472</v>
      </c>
      <c r="H1796" s="3" t="s">
        <v>20</v>
      </c>
      <c r="I1796" s="4">
        <v>10</v>
      </c>
      <c r="J1796" s="4">
        <v>10</v>
      </c>
      <c r="K1796" s="4">
        <v>800</v>
      </c>
      <c r="L1796" s="7">
        <v>8000</v>
      </c>
      <c r="M1796" s="7">
        <v>8000</v>
      </c>
      <c r="N1796" s="6">
        <v>1</v>
      </c>
      <c r="O1796" s="2"/>
      <c r="P1796" s="2"/>
      <c r="Q1796" s="2"/>
      <c r="R1796" s="192"/>
    </row>
    <row r="1797" spans="1:18" ht="39.6">
      <c r="A1797" s="28" t="str">
        <f t="shared" si="27"/>
        <v>17</v>
      </c>
      <c r="B1797" s="3" t="s">
        <v>2203</v>
      </c>
      <c r="C1797" s="3" t="s">
        <v>306</v>
      </c>
      <c r="D1797" s="3">
        <v>4</v>
      </c>
      <c r="E1797" s="3" t="s">
        <v>23</v>
      </c>
      <c r="F1797" s="3" t="s">
        <v>17</v>
      </c>
      <c r="G1797" s="3" t="s">
        <v>474</v>
      </c>
      <c r="H1797" s="3" t="s">
        <v>20</v>
      </c>
      <c r="I1797" s="4">
        <v>9</v>
      </c>
      <c r="J1797" s="4">
        <v>9</v>
      </c>
      <c r="K1797" s="4">
        <v>800</v>
      </c>
      <c r="L1797" s="7">
        <v>7200</v>
      </c>
      <c r="M1797" s="7">
        <v>7200</v>
      </c>
      <c r="N1797" s="6">
        <v>1</v>
      </c>
      <c r="O1797" s="2"/>
      <c r="P1797" s="2"/>
      <c r="Q1797" s="2"/>
      <c r="R1797" s="192"/>
    </row>
    <row r="1798" spans="1:18" ht="26.4">
      <c r="A1798" s="28" t="str">
        <f t="shared" si="27"/>
        <v>12</v>
      </c>
      <c r="B1798" s="3" t="s">
        <v>2204</v>
      </c>
      <c r="C1798" s="3" t="s">
        <v>279</v>
      </c>
      <c r="D1798" s="3">
        <v>4</v>
      </c>
      <c r="E1798" s="3" t="s">
        <v>23</v>
      </c>
      <c r="F1798" s="3" t="s">
        <v>17</v>
      </c>
      <c r="G1798" s="3" t="s">
        <v>536</v>
      </c>
      <c r="H1798" s="3" t="s">
        <v>20</v>
      </c>
      <c r="I1798" s="4">
        <v>13</v>
      </c>
      <c r="J1798" s="4">
        <v>13</v>
      </c>
      <c r="K1798" s="4">
        <v>800</v>
      </c>
      <c r="L1798" s="7">
        <v>10400</v>
      </c>
      <c r="M1798" s="7">
        <v>10400</v>
      </c>
      <c r="N1798" s="6">
        <v>1</v>
      </c>
      <c r="O1798" s="2"/>
      <c r="P1798" s="2"/>
      <c r="Q1798" s="2"/>
      <c r="R1798" s="192"/>
    </row>
    <row r="1799" spans="1:18" ht="26.4">
      <c r="A1799" s="28" t="str">
        <f t="shared" si="27"/>
        <v>12</v>
      </c>
      <c r="B1799" s="3" t="s">
        <v>2205</v>
      </c>
      <c r="C1799" s="3" t="s">
        <v>279</v>
      </c>
      <c r="D1799" s="3">
        <v>4</v>
      </c>
      <c r="E1799" s="3" t="s">
        <v>23</v>
      </c>
      <c r="F1799" s="3" t="s">
        <v>17</v>
      </c>
      <c r="G1799" s="3" t="s">
        <v>538</v>
      </c>
      <c r="H1799" s="3" t="s">
        <v>20</v>
      </c>
      <c r="I1799" s="4">
        <v>11</v>
      </c>
      <c r="J1799" s="4">
        <v>11</v>
      </c>
      <c r="K1799" s="4">
        <v>800</v>
      </c>
      <c r="L1799" s="7">
        <v>8800</v>
      </c>
      <c r="M1799" s="7">
        <v>8800</v>
      </c>
      <c r="N1799" s="6">
        <v>1</v>
      </c>
      <c r="O1799" s="2"/>
      <c r="P1799" s="2"/>
      <c r="Q1799" s="2"/>
      <c r="R1799" s="192"/>
    </row>
    <row r="1800" spans="1:18" ht="26.4">
      <c r="A1800" s="28" t="str">
        <f t="shared" ref="A1800:A1863" si="28">MID(C1800,FIND("(",C1800)+1,FIND(")",C1800)-1-FIND("(",C1800))</f>
        <v>12</v>
      </c>
      <c r="B1800" s="3" t="s">
        <v>2206</v>
      </c>
      <c r="C1800" s="3" t="s">
        <v>279</v>
      </c>
      <c r="D1800" s="3">
        <v>4</v>
      </c>
      <c r="E1800" s="3" t="s">
        <v>23</v>
      </c>
      <c r="F1800" s="3" t="s">
        <v>17</v>
      </c>
      <c r="G1800" s="3" t="s">
        <v>1290</v>
      </c>
      <c r="H1800" s="3" t="s">
        <v>20</v>
      </c>
      <c r="I1800" s="4">
        <v>11</v>
      </c>
      <c r="J1800" s="4">
        <v>11</v>
      </c>
      <c r="K1800" s="4">
        <v>800</v>
      </c>
      <c r="L1800" s="7">
        <v>8800</v>
      </c>
      <c r="M1800" s="7">
        <v>8800</v>
      </c>
      <c r="N1800" s="6">
        <v>1</v>
      </c>
      <c r="O1800" s="2"/>
      <c r="P1800" s="2"/>
      <c r="Q1800" s="2"/>
      <c r="R1800" s="192"/>
    </row>
    <row r="1801" spans="1:18" ht="26.4">
      <c r="A1801" s="28" t="str">
        <f t="shared" si="28"/>
        <v>2</v>
      </c>
      <c r="B1801" s="3" t="s">
        <v>2207</v>
      </c>
      <c r="C1801" s="3" t="s">
        <v>285</v>
      </c>
      <c r="D1801" s="3">
        <v>4</v>
      </c>
      <c r="E1801" s="3" t="s">
        <v>23</v>
      </c>
      <c r="F1801" s="3" t="s">
        <v>17</v>
      </c>
      <c r="G1801" s="3" t="s">
        <v>550</v>
      </c>
      <c r="H1801" s="3" t="s">
        <v>20</v>
      </c>
      <c r="I1801" s="4">
        <v>15</v>
      </c>
      <c r="J1801" s="4">
        <v>15</v>
      </c>
      <c r="K1801" s="4">
        <v>800</v>
      </c>
      <c r="L1801" s="7">
        <v>12000</v>
      </c>
      <c r="M1801" s="7">
        <v>12000</v>
      </c>
      <c r="N1801" s="6">
        <v>1</v>
      </c>
      <c r="O1801" s="2"/>
      <c r="P1801" s="2"/>
      <c r="Q1801" s="2"/>
      <c r="R1801" s="192"/>
    </row>
    <row r="1802" spans="1:18" ht="26.4">
      <c r="A1802" s="28" t="str">
        <f t="shared" si="28"/>
        <v>2</v>
      </c>
      <c r="B1802" s="3" t="s">
        <v>2208</v>
      </c>
      <c r="C1802" s="3" t="s">
        <v>285</v>
      </c>
      <c r="D1802" s="3">
        <v>4</v>
      </c>
      <c r="E1802" s="3" t="s">
        <v>23</v>
      </c>
      <c r="F1802" s="3" t="s">
        <v>17</v>
      </c>
      <c r="G1802" s="3" t="s">
        <v>552</v>
      </c>
      <c r="H1802" s="3" t="s">
        <v>20</v>
      </c>
      <c r="I1802" s="4">
        <v>10</v>
      </c>
      <c r="J1802" s="4">
        <v>10</v>
      </c>
      <c r="K1802" s="4">
        <v>800</v>
      </c>
      <c r="L1802" s="7">
        <v>8000</v>
      </c>
      <c r="M1802" s="7">
        <v>8000</v>
      </c>
      <c r="N1802" s="6">
        <v>1</v>
      </c>
      <c r="O1802" s="2"/>
      <c r="P1802" s="2"/>
      <c r="Q1802" s="2"/>
      <c r="R1802" s="192"/>
    </row>
    <row r="1803" spans="1:18" ht="26.4">
      <c r="A1803" s="28" t="str">
        <f t="shared" si="28"/>
        <v>9</v>
      </c>
      <c r="B1803" s="3" t="s">
        <v>2209</v>
      </c>
      <c r="C1803" s="3" t="s">
        <v>240</v>
      </c>
      <c r="D1803" s="3">
        <v>4</v>
      </c>
      <c r="E1803" s="3" t="s">
        <v>23</v>
      </c>
      <c r="F1803" s="3" t="s">
        <v>17</v>
      </c>
      <c r="G1803" s="3" t="s">
        <v>492</v>
      </c>
      <c r="H1803" s="3" t="s">
        <v>20</v>
      </c>
      <c r="I1803" s="4">
        <v>15</v>
      </c>
      <c r="J1803" s="4">
        <v>15</v>
      </c>
      <c r="K1803" s="4">
        <v>799.9</v>
      </c>
      <c r="L1803" s="7">
        <v>11985</v>
      </c>
      <c r="M1803" s="7">
        <v>11998.5</v>
      </c>
      <c r="N1803" s="6">
        <v>1</v>
      </c>
      <c r="O1803" s="2"/>
      <c r="P1803" s="2"/>
      <c r="Q1803" s="2"/>
      <c r="R1803" s="192"/>
    </row>
    <row r="1804" spans="1:18" ht="26.4">
      <c r="A1804" s="28" t="str">
        <f t="shared" si="28"/>
        <v>9</v>
      </c>
      <c r="B1804" s="3" t="s">
        <v>2210</v>
      </c>
      <c r="C1804" s="3" t="s">
        <v>240</v>
      </c>
      <c r="D1804" s="3">
        <v>4</v>
      </c>
      <c r="E1804" s="3" t="s">
        <v>23</v>
      </c>
      <c r="F1804" s="3" t="s">
        <v>17</v>
      </c>
      <c r="G1804" s="3" t="s">
        <v>494</v>
      </c>
      <c r="H1804" s="3" t="s">
        <v>20</v>
      </c>
      <c r="I1804" s="4">
        <v>15</v>
      </c>
      <c r="J1804" s="4">
        <v>15</v>
      </c>
      <c r="K1804" s="4">
        <v>799.9</v>
      </c>
      <c r="L1804" s="7">
        <v>11985</v>
      </c>
      <c r="M1804" s="7">
        <v>11998.5</v>
      </c>
      <c r="N1804" s="6">
        <v>1</v>
      </c>
      <c r="O1804" s="2"/>
      <c r="P1804" s="2"/>
      <c r="Q1804" s="2"/>
      <c r="R1804" s="192"/>
    </row>
    <row r="1805" spans="1:18" ht="26.4">
      <c r="A1805" s="28" t="str">
        <f t="shared" si="28"/>
        <v>9</v>
      </c>
      <c r="B1805" s="3" t="s">
        <v>2211</v>
      </c>
      <c r="C1805" s="3" t="s">
        <v>240</v>
      </c>
      <c r="D1805" s="3">
        <v>4</v>
      </c>
      <c r="E1805" s="3" t="s">
        <v>23</v>
      </c>
      <c r="F1805" s="3" t="s">
        <v>17</v>
      </c>
      <c r="G1805" s="3" t="s">
        <v>496</v>
      </c>
      <c r="H1805" s="3" t="s">
        <v>20</v>
      </c>
      <c r="I1805" s="4">
        <v>15</v>
      </c>
      <c r="J1805" s="4">
        <v>15</v>
      </c>
      <c r="K1805" s="4">
        <v>799.9</v>
      </c>
      <c r="L1805" s="7">
        <v>11985</v>
      </c>
      <c r="M1805" s="7">
        <v>11998.5</v>
      </c>
      <c r="N1805" s="6">
        <v>1</v>
      </c>
      <c r="O1805" s="2"/>
      <c r="P1805" s="2"/>
      <c r="Q1805" s="2"/>
      <c r="R1805" s="192"/>
    </row>
    <row r="1806" spans="1:18" ht="26.4">
      <c r="A1806" s="28" t="str">
        <f t="shared" si="28"/>
        <v>10</v>
      </c>
      <c r="B1806" s="3" t="s">
        <v>2212</v>
      </c>
      <c r="C1806" s="3" t="s">
        <v>298</v>
      </c>
      <c r="D1806" s="3">
        <v>4</v>
      </c>
      <c r="E1806" s="3" t="s">
        <v>23</v>
      </c>
      <c r="F1806" s="3" t="s">
        <v>17</v>
      </c>
      <c r="G1806" s="3" t="s">
        <v>554</v>
      </c>
      <c r="H1806" s="3" t="s">
        <v>20</v>
      </c>
      <c r="I1806" s="4">
        <v>15</v>
      </c>
      <c r="J1806" s="4">
        <v>15</v>
      </c>
      <c r="K1806" s="4">
        <v>800</v>
      </c>
      <c r="L1806" s="7">
        <v>12000</v>
      </c>
      <c r="M1806" s="7">
        <v>12000</v>
      </c>
      <c r="N1806" s="6">
        <v>1</v>
      </c>
      <c r="O1806" s="2"/>
      <c r="P1806" s="2"/>
      <c r="Q1806" s="2"/>
      <c r="R1806" s="192"/>
    </row>
    <row r="1807" spans="1:18" ht="26.4">
      <c r="A1807" s="28" t="str">
        <f t="shared" si="28"/>
        <v>10</v>
      </c>
      <c r="B1807" s="3" t="s">
        <v>2213</v>
      </c>
      <c r="C1807" s="3" t="s">
        <v>298</v>
      </c>
      <c r="D1807" s="3">
        <v>4</v>
      </c>
      <c r="E1807" s="3" t="s">
        <v>23</v>
      </c>
      <c r="F1807" s="3" t="s">
        <v>17</v>
      </c>
      <c r="G1807" s="3" t="s">
        <v>556</v>
      </c>
      <c r="H1807" s="3" t="s">
        <v>20</v>
      </c>
      <c r="I1807" s="4">
        <v>10</v>
      </c>
      <c r="J1807" s="4">
        <v>10</v>
      </c>
      <c r="K1807" s="4">
        <v>800</v>
      </c>
      <c r="L1807" s="7">
        <v>8000</v>
      </c>
      <c r="M1807" s="7">
        <v>8000</v>
      </c>
      <c r="N1807" s="6">
        <v>1</v>
      </c>
      <c r="O1807" s="2"/>
      <c r="P1807" s="2"/>
      <c r="Q1807" s="2"/>
      <c r="R1807" s="192"/>
    </row>
    <row r="1808" spans="1:18" ht="39.6">
      <c r="A1808" s="28" t="str">
        <f t="shared" si="28"/>
        <v>14</v>
      </c>
      <c r="B1808" s="3" t="s">
        <v>2214</v>
      </c>
      <c r="C1808" s="3" t="s">
        <v>267</v>
      </c>
      <c r="D1808" s="3">
        <v>4</v>
      </c>
      <c r="E1808" s="3" t="s">
        <v>23</v>
      </c>
      <c r="F1808" s="3" t="s">
        <v>17</v>
      </c>
      <c r="G1808" s="3" t="s">
        <v>524</v>
      </c>
      <c r="H1808" s="3" t="s">
        <v>20</v>
      </c>
      <c r="I1808" s="4">
        <v>13</v>
      </c>
      <c r="J1808" s="4">
        <v>13</v>
      </c>
      <c r="K1808" s="4">
        <v>800</v>
      </c>
      <c r="L1808" s="7">
        <v>10400</v>
      </c>
      <c r="M1808" s="7">
        <v>10400</v>
      </c>
      <c r="N1808" s="6">
        <v>1</v>
      </c>
      <c r="O1808" s="2"/>
      <c r="P1808" s="2"/>
      <c r="Q1808" s="2"/>
      <c r="R1808" s="192"/>
    </row>
    <row r="1809" spans="1:18" ht="39.6">
      <c r="A1809" s="28" t="str">
        <f t="shared" si="28"/>
        <v>14</v>
      </c>
      <c r="B1809" s="3" t="s">
        <v>2215</v>
      </c>
      <c r="C1809" s="3" t="s">
        <v>267</v>
      </c>
      <c r="D1809" s="3">
        <v>4</v>
      </c>
      <c r="E1809" s="3" t="s">
        <v>23</v>
      </c>
      <c r="F1809" s="3" t="s">
        <v>17</v>
      </c>
      <c r="G1809" s="3" t="s">
        <v>526</v>
      </c>
      <c r="H1809" s="3" t="s">
        <v>20</v>
      </c>
      <c r="I1809" s="4">
        <v>13</v>
      </c>
      <c r="J1809" s="4">
        <v>13</v>
      </c>
      <c r="K1809" s="4">
        <v>800</v>
      </c>
      <c r="L1809" s="7">
        <v>10400</v>
      </c>
      <c r="M1809" s="7">
        <v>10400</v>
      </c>
      <c r="N1809" s="6">
        <v>1</v>
      </c>
      <c r="O1809" s="2"/>
      <c r="P1809" s="2"/>
      <c r="Q1809" s="2"/>
      <c r="R1809" s="192"/>
    </row>
    <row r="1810" spans="1:18" ht="39.6">
      <c r="A1810" s="28" t="str">
        <f t="shared" si="28"/>
        <v>14</v>
      </c>
      <c r="B1810" s="3" t="s">
        <v>2216</v>
      </c>
      <c r="C1810" s="3" t="s">
        <v>267</v>
      </c>
      <c r="D1810" s="3">
        <v>4</v>
      </c>
      <c r="E1810" s="3" t="s">
        <v>23</v>
      </c>
      <c r="F1810" s="3" t="s">
        <v>17</v>
      </c>
      <c r="G1810" s="3" t="s">
        <v>528</v>
      </c>
      <c r="H1810" s="3" t="s">
        <v>20</v>
      </c>
      <c r="I1810" s="4">
        <v>11</v>
      </c>
      <c r="J1810" s="4">
        <v>11</v>
      </c>
      <c r="K1810" s="4">
        <v>800</v>
      </c>
      <c r="L1810" s="7">
        <v>8800</v>
      </c>
      <c r="M1810" s="7">
        <v>8800</v>
      </c>
      <c r="N1810" s="6">
        <v>1</v>
      </c>
      <c r="O1810" s="2"/>
      <c r="P1810" s="2"/>
      <c r="Q1810" s="2"/>
      <c r="R1810" s="192"/>
    </row>
    <row r="1811" spans="1:18" ht="26.4">
      <c r="A1811" s="28" t="str">
        <f t="shared" si="28"/>
        <v>11</v>
      </c>
      <c r="B1811" s="3" t="s">
        <v>2217</v>
      </c>
      <c r="C1811" s="3" t="s">
        <v>228</v>
      </c>
      <c r="D1811" s="3">
        <v>4</v>
      </c>
      <c r="E1811" s="3" t="s">
        <v>23</v>
      </c>
      <c r="F1811" s="3" t="s">
        <v>17</v>
      </c>
      <c r="G1811" s="3" t="s">
        <v>530</v>
      </c>
      <c r="H1811" s="3" t="s">
        <v>20</v>
      </c>
      <c r="I1811" s="4">
        <v>15</v>
      </c>
      <c r="J1811" s="4">
        <v>15</v>
      </c>
      <c r="K1811" s="4">
        <v>800</v>
      </c>
      <c r="L1811" s="7">
        <v>12000</v>
      </c>
      <c r="M1811" s="7">
        <v>12000</v>
      </c>
      <c r="N1811" s="6">
        <v>1</v>
      </c>
      <c r="O1811" s="2"/>
      <c r="P1811" s="2"/>
      <c r="Q1811" s="2"/>
      <c r="R1811" s="192"/>
    </row>
    <row r="1812" spans="1:18" ht="26.4">
      <c r="A1812" s="28" t="str">
        <f t="shared" si="28"/>
        <v>11</v>
      </c>
      <c r="B1812" s="3" t="s">
        <v>2218</v>
      </c>
      <c r="C1812" s="3" t="s">
        <v>228</v>
      </c>
      <c r="D1812" s="3">
        <v>4</v>
      </c>
      <c r="E1812" s="3" t="s">
        <v>23</v>
      </c>
      <c r="F1812" s="3" t="s">
        <v>17</v>
      </c>
      <c r="G1812" s="3" t="s">
        <v>532</v>
      </c>
      <c r="H1812" s="3" t="s">
        <v>20</v>
      </c>
      <c r="I1812" s="4">
        <v>14</v>
      </c>
      <c r="J1812" s="4">
        <v>14</v>
      </c>
      <c r="K1812" s="4">
        <v>800</v>
      </c>
      <c r="L1812" s="7">
        <v>11200</v>
      </c>
      <c r="M1812" s="7">
        <v>11200</v>
      </c>
      <c r="N1812" s="6">
        <v>1</v>
      </c>
      <c r="O1812" s="2"/>
      <c r="P1812" s="2"/>
      <c r="Q1812" s="2"/>
      <c r="R1812" s="192"/>
    </row>
    <row r="1813" spans="1:18" ht="26.4">
      <c r="A1813" s="28" t="str">
        <f t="shared" si="28"/>
        <v>18</v>
      </c>
      <c r="B1813" s="3" t="s">
        <v>2219</v>
      </c>
      <c r="C1813" s="3" t="s">
        <v>234</v>
      </c>
      <c r="D1813" s="3">
        <v>4</v>
      </c>
      <c r="E1813" s="3" t="s">
        <v>23</v>
      </c>
      <c r="F1813" s="3" t="s">
        <v>17</v>
      </c>
      <c r="G1813" s="3" t="s">
        <v>476</v>
      </c>
      <c r="H1813" s="3" t="s">
        <v>20</v>
      </c>
      <c r="I1813" s="4">
        <v>12</v>
      </c>
      <c r="J1813" s="4">
        <v>12</v>
      </c>
      <c r="K1813" s="4">
        <v>794</v>
      </c>
      <c r="L1813" s="7">
        <v>9528</v>
      </c>
      <c r="M1813" s="7">
        <v>9528</v>
      </c>
      <c r="N1813" s="6">
        <v>1</v>
      </c>
      <c r="O1813" s="2"/>
      <c r="P1813" s="2"/>
      <c r="Q1813" s="2"/>
      <c r="R1813" s="192"/>
    </row>
    <row r="1814" spans="1:18" ht="26.4">
      <c r="A1814" s="28" t="str">
        <f t="shared" si="28"/>
        <v>4</v>
      </c>
      <c r="B1814" s="3" t="s">
        <v>2220</v>
      </c>
      <c r="C1814" s="3" t="s">
        <v>237</v>
      </c>
      <c r="D1814" s="3">
        <v>4</v>
      </c>
      <c r="E1814" s="3" t="s">
        <v>23</v>
      </c>
      <c r="F1814" s="3" t="s">
        <v>17</v>
      </c>
      <c r="G1814" s="3" t="s">
        <v>502</v>
      </c>
      <c r="H1814" s="3" t="s">
        <v>20</v>
      </c>
      <c r="I1814" s="4">
        <v>11</v>
      </c>
      <c r="J1814" s="4">
        <v>11</v>
      </c>
      <c r="K1814" s="4">
        <v>800</v>
      </c>
      <c r="L1814" s="7">
        <v>8800</v>
      </c>
      <c r="M1814" s="7">
        <v>8800</v>
      </c>
      <c r="N1814" s="6">
        <v>1</v>
      </c>
      <c r="O1814" s="2"/>
      <c r="P1814" s="2"/>
      <c r="Q1814" s="2"/>
      <c r="R1814" s="192"/>
    </row>
    <row r="1815" spans="1:18" ht="26.4">
      <c r="A1815" s="28" t="str">
        <f t="shared" si="28"/>
        <v>4</v>
      </c>
      <c r="B1815" s="3" t="s">
        <v>2221</v>
      </c>
      <c r="C1815" s="3" t="s">
        <v>237</v>
      </c>
      <c r="D1815" s="3">
        <v>4</v>
      </c>
      <c r="E1815" s="3" t="s">
        <v>23</v>
      </c>
      <c r="F1815" s="3" t="s">
        <v>17</v>
      </c>
      <c r="G1815" s="3" t="s">
        <v>504</v>
      </c>
      <c r="H1815" s="3" t="s">
        <v>20</v>
      </c>
      <c r="I1815" s="4">
        <v>9</v>
      </c>
      <c r="J1815" s="4">
        <v>9</v>
      </c>
      <c r="K1815" s="4">
        <v>800</v>
      </c>
      <c r="L1815" s="7">
        <v>7200</v>
      </c>
      <c r="M1815" s="7">
        <v>7200</v>
      </c>
      <c r="N1815" s="6">
        <v>1</v>
      </c>
      <c r="O1815" s="2"/>
      <c r="P1815" s="2"/>
      <c r="Q1815" s="2"/>
      <c r="R1815" s="192"/>
    </row>
    <row r="1816" spans="1:18" ht="26.4">
      <c r="A1816" s="28" t="str">
        <f t="shared" si="28"/>
        <v>19</v>
      </c>
      <c r="B1816" s="3" t="s">
        <v>2222</v>
      </c>
      <c r="C1816" s="3" t="s">
        <v>282</v>
      </c>
      <c r="D1816" s="3">
        <v>4</v>
      </c>
      <c r="E1816" s="3" t="s">
        <v>23</v>
      </c>
      <c r="F1816" s="3" t="s">
        <v>17</v>
      </c>
      <c r="G1816" s="3" t="s">
        <v>558</v>
      </c>
      <c r="H1816" s="3" t="s">
        <v>20</v>
      </c>
      <c r="I1816" s="4">
        <v>18</v>
      </c>
      <c r="J1816" s="4">
        <v>18</v>
      </c>
      <c r="K1816" s="4">
        <v>800</v>
      </c>
      <c r="L1816" s="7">
        <v>14400</v>
      </c>
      <c r="M1816" s="7">
        <v>14400</v>
      </c>
      <c r="N1816" s="6">
        <v>1</v>
      </c>
      <c r="O1816" s="2"/>
      <c r="P1816" s="2"/>
      <c r="Q1816" s="2"/>
      <c r="R1816" s="192"/>
    </row>
    <row r="1817" spans="1:18" ht="26.4">
      <c r="A1817" s="28" t="str">
        <f t="shared" si="28"/>
        <v>19</v>
      </c>
      <c r="B1817" s="3" t="s">
        <v>2223</v>
      </c>
      <c r="C1817" s="3" t="s">
        <v>282</v>
      </c>
      <c r="D1817" s="3">
        <v>4</v>
      </c>
      <c r="E1817" s="3" t="s">
        <v>23</v>
      </c>
      <c r="F1817" s="3" t="s">
        <v>17</v>
      </c>
      <c r="G1817" s="3" t="s">
        <v>560</v>
      </c>
      <c r="H1817" s="3" t="s">
        <v>20</v>
      </c>
      <c r="I1817" s="4">
        <v>11</v>
      </c>
      <c r="J1817" s="4">
        <v>11</v>
      </c>
      <c r="K1817" s="4">
        <v>800</v>
      </c>
      <c r="L1817" s="7">
        <v>8800</v>
      </c>
      <c r="M1817" s="7">
        <v>8800</v>
      </c>
      <c r="N1817" s="6">
        <v>1</v>
      </c>
      <c r="O1817" s="2"/>
      <c r="P1817" s="2"/>
      <c r="Q1817" s="2"/>
      <c r="R1817" s="192"/>
    </row>
    <row r="1818" spans="1:18" ht="39.6">
      <c r="A1818" s="28" t="str">
        <f t="shared" si="28"/>
        <v>23</v>
      </c>
      <c r="B1818" s="3" t="s">
        <v>2224</v>
      </c>
      <c r="C1818" s="3" t="s">
        <v>251</v>
      </c>
      <c r="D1818" s="3">
        <v>4</v>
      </c>
      <c r="E1818" s="3" t="s">
        <v>23</v>
      </c>
      <c r="F1818" s="3" t="s">
        <v>17</v>
      </c>
      <c r="G1818" s="3" t="s">
        <v>482</v>
      </c>
      <c r="H1818" s="3" t="s">
        <v>20</v>
      </c>
      <c r="I1818" s="4">
        <v>13</v>
      </c>
      <c r="J1818" s="4">
        <v>13</v>
      </c>
      <c r="K1818" s="4">
        <v>800</v>
      </c>
      <c r="L1818" s="7">
        <v>10400</v>
      </c>
      <c r="M1818" s="7">
        <v>10400</v>
      </c>
      <c r="N1818" s="6">
        <v>1</v>
      </c>
      <c r="O1818" s="2"/>
      <c r="P1818" s="2"/>
      <c r="Q1818" s="2"/>
      <c r="R1818" s="192"/>
    </row>
    <row r="1819" spans="1:18" ht="39.6">
      <c r="A1819" s="28" t="str">
        <f t="shared" si="28"/>
        <v>23</v>
      </c>
      <c r="B1819" s="3" t="s">
        <v>2225</v>
      </c>
      <c r="C1819" s="3" t="s">
        <v>251</v>
      </c>
      <c r="D1819" s="3">
        <v>4</v>
      </c>
      <c r="E1819" s="3" t="s">
        <v>23</v>
      </c>
      <c r="F1819" s="3" t="s">
        <v>17</v>
      </c>
      <c r="G1819" s="3" t="s">
        <v>484</v>
      </c>
      <c r="H1819" s="3" t="s">
        <v>20</v>
      </c>
      <c r="I1819" s="4">
        <v>13</v>
      </c>
      <c r="J1819" s="4">
        <v>13</v>
      </c>
      <c r="K1819" s="4">
        <v>800</v>
      </c>
      <c r="L1819" s="7">
        <v>10400</v>
      </c>
      <c r="M1819" s="7">
        <v>10400</v>
      </c>
      <c r="N1819" s="6">
        <v>1</v>
      </c>
      <c r="O1819" s="2"/>
      <c r="P1819" s="2"/>
      <c r="Q1819" s="2"/>
      <c r="R1819" s="192"/>
    </row>
    <row r="1820" spans="1:18" ht="39.6">
      <c r="A1820" s="28" t="str">
        <f t="shared" si="28"/>
        <v>23</v>
      </c>
      <c r="B1820" s="3" t="s">
        <v>2226</v>
      </c>
      <c r="C1820" s="3" t="s">
        <v>251</v>
      </c>
      <c r="D1820" s="3">
        <v>4</v>
      </c>
      <c r="E1820" s="3" t="s">
        <v>23</v>
      </c>
      <c r="F1820" s="3" t="s">
        <v>17</v>
      </c>
      <c r="G1820" s="3" t="s">
        <v>486</v>
      </c>
      <c r="H1820" s="3" t="s">
        <v>20</v>
      </c>
      <c r="I1820" s="4">
        <v>13</v>
      </c>
      <c r="J1820" s="4">
        <v>13</v>
      </c>
      <c r="K1820" s="4">
        <v>800</v>
      </c>
      <c r="L1820" s="7">
        <v>10400</v>
      </c>
      <c r="M1820" s="7">
        <v>10400</v>
      </c>
      <c r="N1820" s="6">
        <v>1</v>
      </c>
      <c r="O1820" s="2"/>
      <c r="P1820" s="2"/>
      <c r="Q1820" s="2"/>
      <c r="R1820" s="192"/>
    </row>
    <row r="1821" spans="1:18" ht="26.4">
      <c r="A1821" s="28" t="str">
        <f t="shared" si="28"/>
        <v>21</v>
      </c>
      <c r="B1821" s="3" t="s">
        <v>2227</v>
      </c>
      <c r="C1821" s="3" t="s">
        <v>290</v>
      </c>
      <c r="D1821" s="3">
        <v>4</v>
      </c>
      <c r="E1821" s="3" t="s">
        <v>23</v>
      </c>
      <c r="F1821" s="3" t="s">
        <v>17</v>
      </c>
      <c r="G1821" s="3" t="s">
        <v>518</v>
      </c>
      <c r="H1821" s="3" t="s">
        <v>20</v>
      </c>
      <c r="I1821" s="4">
        <v>26</v>
      </c>
      <c r="J1821" s="4">
        <v>26</v>
      </c>
      <c r="K1821" s="4">
        <v>800</v>
      </c>
      <c r="L1821" s="7">
        <v>20800</v>
      </c>
      <c r="M1821" s="7">
        <v>20800</v>
      </c>
      <c r="N1821" s="6">
        <v>1</v>
      </c>
      <c r="O1821" s="2"/>
      <c r="P1821" s="2"/>
      <c r="Q1821" s="2"/>
      <c r="R1821" s="192"/>
    </row>
    <row r="1822" spans="1:18" ht="26.4">
      <c r="A1822" s="28" t="str">
        <f t="shared" si="28"/>
        <v>5</v>
      </c>
      <c r="B1822" s="3" t="s">
        <v>2228</v>
      </c>
      <c r="C1822" s="3" t="s">
        <v>264</v>
      </c>
      <c r="D1822" s="3">
        <v>4</v>
      </c>
      <c r="E1822" s="3" t="s">
        <v>23</v>
      </c>
      <c r="F1822" s="3" t="s">
        <v>17</v>
      </c>
      <c r="G1822" s="3" t="s">
        <v>540</v>
      </c>
      <c r="H1822" s="3" t="s">
        <v>20</v>
      </c>
      <c r="I1822" s="4">
        <v>17</v>
      </c>
      <c r="J1822" s="4">
        <v>17</v>
      </c>
      <c r="K1822" s="4">
        <v>800</v>
      </c>
      <c r="L1822" s="7">
        <v>13600</v>
      </c>
      <c r="M1822" s="7">
        <v>13600</v>
      </c>
      <c r="N1822" s="6">
        <v>1</v>
      </c>
      <c r="O1822" s="2"/>
      <c r="P1822" s="2"/>
      <c r="Q1822" s="2"/>
      <c r="R1822" s="192"/>
    </row>
    <row r="1823" spans="1:18" ht="26.4">
      <c r="A1823" s="28" t="str">
        <f t="shared" si="28"/>
        <v>5</v>
      </c>
      <c r="B1823" s="3" t="s">
        <v>2229</v>
      </c>
      <c r="C1823" s="3" t="s">
        <v>264</v>
      </c>
      <c r="D1823" s="3">
        <v>4</v>
      </c>
      <c r="E1823" s="3" t="s">
        <v>23</v>
      </c>
      <c r="F1823" s="3" t="s">
        <v>17</v>
      </c>
      <c r="G1823" s="3" t="s">
        <v>542</v>
      </c>
      <c r="H1823" s="3" t="s">
        <v>20</v>
      </c>
      <c r="I1823" s="4">
        <v>13</v>
      </c>
      <c r="J1823" s="4">
        <v>13</v>
      </c>
      <c r="K1823" s="4">
        <v>800</v>
      </c>
      <c r="L1823" s="7">
        <v>10400</v>
      </c>
      <c r="M1823" s="7">
        <v>10400</v>
      </c>
      <c r="N1823" s="6">
        <v>1</v>
      </c>
      <c r="O1823" s="2"/>
      <c r="P1823" s="2"/>
      <c r="Q1823" s="2"/>
      <c r="R1823" s="192"/>
    </row>
    <row r="1824" spans="1:18" ht="39.6">
      <c r="A1824" s="28" t="str">
        <f t="shared" si="28"/>
        <v>6</v>
      </c>
      <c r="B1824" s="3" t="s">
        <v>2230</v>
      </c>
      <c r="C1824" s="3" t="s">
        <v>301</v>
      </c>
      <c r="D1824" s="3">
        <v>4</v>
      </c>
      <c r="E1824" s="3" t="s">
        <v>23</v>
      </c>
      <c r="F1824" s="3" t="s">
        <v>17</v>
      </c>
      <c r="G1824" s="3" t="s">
        <v>520</v>
      </c>
      <c r="H1824" s="3" t="s">
        <v>20</v>
      </c>
      <c r="I1824" s="4">
        <v>14</v>
      </c>
      <c r="J1824" s="4">
        <v>14</v>
      </c>
      <c r="K1824" s="4">
        <v>800</v>
      </c>
      <c r="L1824" s="7">
        <v>11200</v>
      </c>
      <c r="M1824" s="7">
        <v>11200</v>
      </c>
      <c r="N1824" s="6">
        <v>1</v>
      </c>
      <c r="O1824" s="2"/>
      <c r="P1824" s="2"/>
      <c r="Q1824" s="2"/>
      <c r="R1824" s="192"/>
    </row>
    <row r="1825" spans="1:18" ht="39.6">
      <c r="A1825" s="28" t="str">
        <f t="shared" si="28"/>
        <v>6</v>
      </c>
      <c r="B1825" s="3" t="s">
        <v>2231</v>
      </c>
      <c r="C1825" s="3" t="s">
        <v>301</v>
      </c>
      <c r="D1825" s="3">
        <v>4</v>
      </c>
      <c r="E1825" s="3" t="s">
        <v>23</v>
      </c>
      <c r="F1825" s="3" t="s">
        <v>17</v>
      </c>
      <c r="G1825" s="3" t="s">
        <v>522</v>
      </c>
      <c r="H1825" s="3" t="s">
        <v>20</v>
      </c>
      <c r="I1825" s="4">
        <v>11</v>
      </c>
      <c r="J1825" s="4">
        <v>11</v>
      </c>
      <c r="K1825" s="4">
        <v>800</v>
      </c>
      <c r="L1825" s="7">
        <v>8800</v>
      </c>
      <c r="M1825" s="7">
        <v>8800</v>
      </c>
      <c r="N1825" s="6">
        <v>1</v>
      </c>
      <c r="O1825" s="2"/>
      <c r="P1825" s="2"/>
      <c r="Q1825" s="2"/>
      <c r="R1825" s="192"/>
    </row>
    <row r="1826" spans="1:18" ht="39.6">
      <c r="A1826" s="28" t="str">
        <f t="shared" si="28"/>
        <v>15</v>
      </c>
      <c r="B1826" s="3" t="s">
        <v>2232</v>
      </c>
      <c r="C1826" s="3" t="s">
        <v>256</v>
      </c>
      <c r="D1826" s="3">
        <v>4</v>
      </c>
      <c r="E1826" s="3" t="s">
        <v>23</v>
      </c>
      <c r="F1826" s="3" t="s">
        <v>17</v>
      </c>
      <c r="G1826" s="3" t="s">
        <v>478</v>
      </c>
      <c r="H1826" s="3" t="s">
        <v>20</v>
      </c>
      <c r="I1826" s="4">
        <v>10</v>
      </c>
      <c r="J1826" s="4">
        <v>10</v>
      </c>
      <c r="K1826" s="4">
        <v>800</v>
      </c>
      <c r="L1826" s="7">
        <v>8000</v>
      </c>
      <c r="M1826" s="7">
        <v>8000</v>
      </c>
      <c r="N1826" s="6">
        <v>1</v>
      </c>
      <c r="O1826" s="2"/>
      <c r="P1826" s="2"/>
      <c r="Q1826" s="2"/>
      <c r="R1826" s="192"/>
    </row>
    <row r="1827" spans="1:18" ht="39.6">
      <c r="A1827" s="28" t="str">
        <f t="shared" si="28"/>
        <v>15</v>
      </c>
      <c r="B1827" s="3" t="s">
        <v>2233</v>
      </c>
      <c r="C1827" s="3" t="s">
        <v>256</v>
      </c>
      <c r="D1827" s="3">
        <v>4</v>
      </c>
      <c r="E1827" s="3" t="s">
        <v>23</v>
      </c>
      <c r="F1827" s="3" t="s">
        <v>17</v>
      </c>
      <c r="G1827" s="3" t="s">
        <v>480</v>
      </c>
      <c r="H1827" s="3" t="s">
        <v>20</v>
      </c>
      <c r="I1827" s="4">
        <v>10</v>
      </c>
      <c r="J1827" s="4">
        <v>10</v>
      </c>
      <c r="K1827" s="4">
        <v>800</v>
      </c>
      <c r="L1827" s="7">
        <v>8000</v>
      </c>
      <c r="M1827" s="7">
        <v>8000</v>
      </c>
      <c r="N1827" s="6">
        <v>1</v>
      </c>
      <c r="O1827" s="2"/>
      <c r="P1827" s="2"/>
      <c r="Q1827" s="2"/>
      <c r="R1827" s="192"/>
    </row>
    <row r="1828" spans="1:18" ht="26.4">
      <c r="A1828" s="28" t="str">
        <f t="shared" si="28"/>
        <v>3</v>
      </c>
      <c r="B1828" s="3" t="s">
        <v>2234</v>
      </c>
      <c r="C1828" s="3" t="s">
        <v>245</v>
      </c>
      <c r="D1828" s="3">
        <v>4</v>
      </c>
      <c r="E1828" s="3" t="s">
        <v>23</v>
      </c>
      <c r="F1828" s="3" t="s">
        <v>17</v>
      </c>
      <c r="G1828" s="3" t="s">
        <v>376</v>
      </c>
      <c r="H1828" s="3" t="s">
        <v>21</v>
      </c>
      <c r="I1828" s="4">
        <v>8</v>
      </c>
      <c r="J1828" s="4">
        <v>0</v>
      </c>
      <c r="K1828" s="4">
        <v>935</v>
      </c>
      <c r="L1828" s="7">
        <v>7480</v>
      </c>
      <c r="M1828" s="4">
        <v>0</v>
      </c>
      <c r="N1828" s="6">
        <v>0</v>
      </c>
      <c r="O1828" s="2"/>
      <c r="P1828" s="2"/>
      <c r="Q1828" s="2"/>
      <c r="R1828" s="192"/>
    </row>
    <row r="1829" spans="1:18" ht="26.4">
      <c r="A1829" s="28" t="str">
        <f t="shared" si="28"/>
        <v>3</v>
      </c>
      <c r="B1829" s="3" t="s">
        <v>2235</v>
      </c>
      <c r="C1829" s="3" t="s">
        <v>245</v>
      </c>
      <c r="D1829" s="3">
        <v>4</v>
      </c>
      <c r="E1829" s="3" t="s">
        <v>23</v>
      </c>
      <c r="F1829" s="3" t="s">
        <v>17</v>
      </c>
      <c r="G1829" s="3" t="s">
        <v>378</v>
      </c>
      <c r="H1829" s="3" t="s">
        <v>21</v>
      </c>
      <c r="I1829" s="4">
        <v>17</v>
      </c>
      <c r="J1829" s="4">
        <v>0</v>
      </c>
      <c r="K1829" s="4">
        <v>935</v>
      </c>
      <c r="L1829" s="7">
        <v>15895</v>
      </c>
      <c r="M1829" s="4">
        <v>0</v>
      </c>
      <c r="N1829" s="6">
        <v>0</v>
      </c>
      <c r="O1829" s="2"/>
      <c r="P1829" s="2"/>
      <c r="Q1829" s="2"/>
      <c r="R1829" s="192"/>
    </row>
    <row r="1830" spans="1:18" ht="26.4">
      <c r="A1830" s="28" t="str">
        <f t="shared" si="28"/>
        <v>20</v>
      </c>
      <c r="B1830" s="3" t="s">
        <v>2236</v>
      </c>
      <c r="C1830" s="3" t="s">
        <v>323</v>
      </c>
      <c r="D1830" s="3">
        <v>4</v>
      </c>
      <c r="E1830" s="3" t="s">
        <v>23</v>
      </c>
      <c r="F1830" s="3" t="s">
        <v>17</v>
      </c>
      <c r="G1830" s="3" t="s">
        <v>324</v>
      </c>
      <c r="H1830" s="3" t="s">
        <v>21</v>
      </c>
      <c r="I1830" s="4">
        <v>18</v>
      </c>
      <c r="J1830" s="4">
        <v>18</v>
      </c>
      <c r="K1830" s="4">
        <v>935</v>
      </c>
      <c r="L1830" s="7">
        <v>16830</v>
      </c>
      <c r="M1830" s="7">
        <v>16830</v>
      </c>
      <c r="N1830" s="6">
        <v>1</v>
      </c>
      <c r="O1830" s="2"/>
      <c r="P1830" s="2"/>
      <c r="Q1830" s="2"/>
      <c r="R1830" s="192"/>
    </row>
    <row r="1831" spans="1:18" ht="26.4">
      <c r="A1831" s="28" t="str">
        <f t="shared" si="28"/>
        <v>20</v>
      </c>
      <c r="B1831" s="3" t="s">
        <v>2237</v>
      </c>
      <c r="C1831" s="3" t="s">
        <v>323</v>
      </c>
      <c r="D1831" s="3">
        <v>4</v>
      </c>
      <c r="E1831" s="3" t="s">
        <v>23</v>
      </c>
      <c r="F1831" s="3" t="s">
        <v>17</v>
      </c>
      <c r="G1831" s="3" t="s">
        <v>326</v>
      </c>
      <c r="H1831" s="3" t="s">
        <v>21</v>
      </c>
      <c r="I1831" s="4">
        <v>7</v>
      </c>
      <c r="J1831" s="4">
        <v>7</v>
      </c>
      <c r="K1831" s="4">
        <v>935</v>
      </c>
      <c r="L1831" s="7">
        <v>6545</v>
      </c>
      <c r="M1831" s="7">
        <v>6545</v>
      </c>
      <c r="N1831" s="6">
        <v>1</v>
      </c>
      <c r="O1831" s="2"/>
      <c r="P1831" s="2"/>
      <c r="Q1831" s="2"/>
      <c r="R1831" s="192"/>
    </row>
    <row r="1832" spans="1:18" ht="26.4">
      <c r="A1832" s="28" t="str">
        <f t="shared" si="28"/>
        <v>7</v>
      </c>
      <c r="B1832" s="3" t="s">
        <v>2238</v>
      </c>
      <c r="C1832" s="3" t="s">
        <v>293</v>
      </c>
      <c r="D1832" s="3">
        <v>4</v>
      </c>
      <c r="E1832" s="3" t="s">
        <v>23</v>
      </c>
      <c r="F1832" s="3" t="s">
        <v>17</v>
      </c>
      <c r="G1832" s="3" t="s">
        <v>364</v>
      </c>
      <c r="H1832" s="3" t="s">
        <v>21</v>
      </c>
      <c r="I1832" s="4">
        <v>11</v>
      </c>
      <c r="J1832" s="4">
        <v>11</v>
      </c>
      <c r="K1832" s="4">
        <v>934</v>
      </c>
      <c r="L1832" s="7">
        <v>10274</v>
      </c>
      <c r="M1832" s="7">
        <v>10274</v>
      </c>
      <c r="N1832" s="6">
        <v>1</v>
      </c>
      <c r="O1832" s="2"/>
      <c r="P1832" s="2"/>
      <c r="Q1832" s="2"/>
      <c r="R1832" s="192"/>
    </row>
    <row r="1833" spans="1:18" ht="26.4">
      <c r="A1833" s="28" t="str">
        <f t="shared" si="28"/>
        <v>1</v>
      </c>
      <c r="B1833" s="3" t="s">
        <v>2239</v>
      </c>
      <c r="C1833" s="3" t="s">
        <v>272</v>
      </c>
      <c r="D1833" s="3">
        <v>4</v>
      </c>
      <c r="E1833" s="3" t="s">
        <v>23</v>
      </c>
      <c r="F1833" s="3" t="s">
        <v>17</v>
      </c>
      <c r="G1833" s="3" t="s">
        <v>340</v>
      </c>
      <c r="H1833" s="3" t="s">
        <v>21</v>
      </c>
      <c r="I1833" s="4">
        <v>9</v>
      </c>
      <c r="J1833" s="4">
        <v>9</v>
      </c>
      <c r="K1833" s="4">
        <v>935</v>
      </c>
      <c r="L1833" s="7">
        <v>8415</v>
      </c>
      <c r="M1833" s="7">
        <v>8415</v>
      </c>
      <c r="N1833" s="6">
        <v>1</v>
      </c>
      <c r="O1833" s="2"/>
      <c r="P1833" s="2"/>
      <c r="Q1833" s="2"/>
      <c r="R1833" s="192"/>
    </row>
    <row r="1834" spans="1:18" ht="26.4">
      <c r="A1834" s="28" t="str">
        <f t="shared" si="28"/>
        <v>16</v>
      </c>
      <c r="B1834" s="3" t="s">
        <v>2240</v>
      </c>
      <c r="C1834" s="3" t="s">
        <v>231</v>
      </c>
      <c r="D1834" s="3">
        <v>4</v>
      </c>
      <c r="E1834" s="3" t="s">
        <v>23</v>
      </c>
      <c r="F1834" s="3" t="s">
        <v>17</v>
      </c>
      <c r="G1834" s="3" t="s">
        <v>309</v>
      </c>
      <c r="H1834" s="3" t="s">
        <v>21</v>
      </c>
      <c r="I1834" s="4">
        <v>10</v>
      </c>
      <c r="J1834" s="4">
        <v>10</v>
      </c>
      <c r="K1834" s="4">
        <v>935</v>
      </c>
      <c r="L1834" s="7">
        <v>9350</v>
      </c>
      <c r="M1834" s="7">
        <v>9350</v>
      </c>
      <c r="N1834" s="6">
        <v>1</v>
      </c>
      <c r="O1834" s="2"/>
      <c r="P1834" s="2"/>
      <c r="Q1834" s="2"/>
      <c r="R1834" s="192"/>
    </row>
    <row r="1835" spans="1:18" ht="26.4">
      <c r="A1835" s="28" t="str">
        <f t="shared" si="28"/>
        <v>16</v>
      </c>
      <c r="B1835" s="3" t="s">
        <v>2241</v>
      </c>
      <c r="C1835" s="3" t="s">
        <v>231</v>
      </c>
      <c r="D1835" s="3">
        <v>4</v>
      </c>
      <c r="E1835" s="3" t="s">
        <v>23</v>
      </c>
      <c r="F1835" s="3" t="s">
        <v>17</v>
      </c>
      <c r="G1835" s="3" t="s">
        <v>311</v>
      </c>
      <c r="H1835" s="3" t="s">
        <v>21</v>
      </c>
      <c r="I1835" s="4">
        <v>22</v>
      </c>
      <c r="J1835" s="4">
        <v>22</v>
      </c>
      <c r="K1835" s="4">
        <v>935</v>
      </c>
      <c r="L1835" s="7">
        <v>20570</v>
      </c>
      <c r="M1835" s="7">
        <v>20570</v>
      </c>
      <c r="N1835" s="6">
        <v>1</v>
      </c>
      <c r="O1835" s="2"/>
      <c r="P1835" s="2"/>
      <c r="Q1835" s="2"/>
      <c r="R1835" s="192"/>
    </row>
    <row r="1836" spans="1:18" ht="26.4">
      <c r="A1836" s="28" t="str">
        <f t="shared" si="28"/>
        <v>13</v>
      </c>
      <c r="B1836" s="3" t="s">
        <v>2242</v>
      </c>
      <c r="C1836" s="3" t="s">
        <v>248</v>
      </c>
      <c r="D1836" s="3">
        <v>4</v>
      </c>
      <c r="E1836" s="3" t="s">
        <v>23</v>
      </c>
      <c r="F1836" s="3" t="s">
        <v>17</v>
      </c>
      <c r="G1836" s="3" t="s">
        <v>338</v>
      </c>
      <c r="H1836" s="3" t="s">
        <v>21</v>
      </c>
      <c r="I1836" s="4">
        <v>11</v>
      </c>
      <c r="J1836" s="4">
        <v>11</v>
      </c>
      <c r="K1836" s="4">
        <v>935</v>
      </c>
      <c r="L1836" s="7">
        <v>10285</v>
      </c>
      <c r="M1836" s="7">
        <v>10285</v>
      </c>
      <c r="N1836" s="6">
        <v>1</v>
      </c>
      <c r="O1836" s="2"/>
      <c r="P1836" s="2"/>
      <c r="Q1836" s="2"/>
      <c r="R1836" s="192"/>
    </row>
    <row r="1837" spans="1:18" ht="26.4">
      <c r="A1837" s="28" t="str">
        <f t="shared" si="28"/>
        <v>13</v>
      </c>
      <c r="B1837" s="3" t="s">
        <v>2243</v>
      </c>
      <c r="C1837" s="3" t="s">
        <v>248</v>
      </c>
      <c r="D1837" s="3">
        <v>4</v>
      </c>
      <c r="E1837" s="3" t="s">
        <v>23</v>
      </c>
      <c r="F1837" s="3" t="s">
        <v>17</v>
      </c>
      <c r="G1837" s="3" t="s">
        <v>449</v>
      </c>
      <c r="H1837" s="3" t="s">
        <v>21</v>
      </c>
      <c r="I1837" s="4">
        <v>14</v>
      </c>
      <c r="J1837" s="4">
        <v>14</v>
      </c>
      <c r="K1837" s="4">
        <v>935</v>
      </c>
      <c r="L1837" s="7">
        <v>13090</v>
      </c>
      <c r="M1837" s="7">
        <v>13090</v>
      </c>
      <c r="N1837" s="6">
        <v>1</v>
      </c>
      <c r="O1837" s="2"/>
      <c r="P1837" s="2"/>
      <c r="Q1837" s="2"/>
      <c r="R1837" s="192"/>
    </row>
    <row r="1838" spans="1:18" ht="26.4">
      <c r="A1838" s="28" t="str">
        <f t="shared" si="28"/>
        <v>8</v>
      </c>
      <c r="B1838" s="3" t="s">
        <v>2244</v>
      </c>
      <c r="C1838" s="3" t="s">
        <v>261</v>
      </c>
      <c r="D1838" s="3">
        <v>4</v>
      </c>
      <c r="E1838" s="3" t="s">
        <v>23</v>
      </c>
      <c r="F1838" s="3" t="s">
        <v>17</v>
      </c>
      <c r="G1838" s="3" t="s">
        <v>330</v>
      </c>
      <c r="H1838" s="3" t="s">
        <v>21</v>
      </c>
      <c r="I1838" s="4">
        <v>10</v>
      </c>
      <c r="J1838" s="4">
        <v>10</v>
      </c>
      <c r="K1838" s="4">
        <v>935</v>
      </c>
      <c r="L1838" s="7">
        <v>9350</v>
      </c>
      <c r="M1838" s="7">
        <v>9350</v>
      </c>
      <c r="N1838" s="6">
        <v>1</v>
      </c>
      <c r="O1838" s="2"/>
      <c r="P1838" s="2"/>
      <c r="Q1838" s="2"/>
      <c r="R1838" s="192"/>
    </row>
    <row r="1839" spans="1:18" ht="26.4">
      <c r="A1839" s="28" t="str">
        <f t="shared" si="28"/>
        <v>8</v>
      </c>
      <c r="B1839" s="3" t="s">
        <v>2245</v>
      </c>
      <c r="C1839" s="3" t="s">
        <v>261</v>
      </c>
      <c r="D1839" s="3">
        <v>4</v>
      </c>
      <c r="E1839" s="3" t="s">
        <v>23</v>
      </c>
      <c r="F1839" s="3" t="s">
        <v>17</v>
      </c>
      <c r="G1839" s="3" t="s">
        <v>332</v>
      </c>
      <c r="H1839" s="3" t="s">
        <v>21</v>
      </c>
      <c r="I1839" s="4">
        <v>19</v>
      </c>
      <c r="J1839" s="4">
        <v>19</v>
      </c>
      <c r="K1839" s="4">
        <v>935</v>
      </c>
      <c r="L1839" s="7">
        <v>17765</v>
      </c>
      <c r="M1839" s="7">
        <v>17765</v>
      </c>
      <c r="N1839" s="6">
        <v>1</v>
      </c>
      <c r="O1839" s="2"/>
      <c r="P1839" s="2"/>
      <c r="Q1839" s="2"/>
      <c r="R1839" s="192"/>
    </row>
    <row r="1840" spans="1:18" ht="39.6">
      <c r="A1840" s="28" t="str">
        <f t="shared" si="28"/>
        <v>17</v>
      </c>
      <c r="B1840" s="3" t="s">
        <v>2246</v>
      </c>
      <c r="C1840" s="3" t="s">
        <v>306</v>
      </c>
      <c r="D1840" s="3">
        <v>4</v>
      </c>
      <c r="E1840" s="3" t="s">
        <v>23</v>
      </c>
      <c r="F1840" s="3" t="s">
        <v>17</v>
      </c>
      <c r="G1840" s="3" t="s">
        <v>313</v>
      </c>
      <c r="H1840" s="3" t="s">
        <v>21</v>
      </c>
      <c r="I1840" s="4">
        <v>10</v>
      </c>
      <c r="J1840" s="4">
        <v>10</v>
      </c>
      <c r="K1840" s="4">
        <v>935</v>
      </c>
      <c r="L1840" s="7">
        <v>9350</v>
      </c>
      <c r="M1840" s="7">
        <v>9350</v>
      </c>
      <c r="N1840" s="6">
        <v>1</v>
      </c>
      <c r="O1840" s="2"/>
      <c r="P1840" s="2"/>
      <c r="Q1840" s="2"/>
      <c r="R1840" s="192"/>
    </row>
    <row r="1841" spans="1:18" ht="26.4">
      <c r="A1841" s="28" t="str">
        <f t="shared" si="28"/>
        <v>12</v>
      </c>
      <c r="B1841" s="3" t="s">
        <v>2247</v>
      </c>
      <c r="C1841" s="3" t="s">
        <v>279</v>
      </c>
      <c r="D1841" s="3">
        <v>4</v>
      </c>
      <c r="E1841" s="3" t="s">
        <v>23</v>
      </c>
      <c r="F1841" s="3" t="s">
        <v>17</v>
      </c>
      <c r="G1841" s="3" t="s">
        <v>358</v>
      </c>
      <c r="H1841" s="3" t="s">
        <v>21</v>
      </c>
      <c r="I1841" s="4">
        <v>12</v>
      </c>
      <c r="J1841" s="4">
        <v>12</v>
      </c>
      <c r="K1841" s="4">
        <v>935</v>
      </c>
      <c r="L1841" s="7">
        <v>11220</v>
      </c>
      <c r="M1841" s="7">
        <v>11220</v>
      </c>
      <c r="N1841" s="6">
        <v>1</v>
      </c>
      <c r="O1841" s="2"/>
      <c r="P1841" s="2"/>
      <c r="Q1841" s="2"/>
      <c r="R1841" s="192"/>
    </row>
    <row r="1842" spans="1:18" ht="26.4">
      <c r="A1842" s="28" t="str">
        <f t="shared" si="28"/>
        <v>2</v>
      </c>
      <c r="B1842" s="3" t="s">
        <v>2248</v>
      </c>
      <c r="C1842" s="3" t="s">
        <v>285</v>
      </c>
      <c r="D1842" s="3">
        <v>4</v>
      </c>
      <c r="E1842" s="3" t="s">
        <v>23</v>
      </c>
      <c r="F1842" s="3" t="s">
        <v>17</v>
      </c>
      <c r="G1842" s="3" t="s">
        <v>366</v>
      </c>
      <c r="H1842" s="3" t="s">
        <v>21</v>
      </c>
      <c r="I1842" s="4">
        <v>9</v>
      </c>
      <c r="J1842" s="4">
        <v>9</v>
      </c>
      <c r="K1842" s="4">
        <v>935</v>
      </c>
      <c r="L1842" s="7">
        <v>8415</v>
      </c>
      <c r="M1842" s="7">
        <v>8415</v>
      </c>
      <c r="N1842" s="6">
        <v>1</v>
      </c>
      <c r="O1842" s="2"/>
      <c r="P1842" s="2"/>
      <c r="Q1842" s="2"/>
      <c r="R1842" s="192"/>
    </row>
    <row r="1843" spans="1:18" ht="26.4">
      <c r="A1843" s="28" t="str">
        <f t="shared" si="28"/>
        <v>2</v>
      </c>
      <c r="B1843" s="3" t="s">
        <v>2249</v>
      </c>
      <c r="C1843" s="3" t="s">
        <v>285</v>
      </c>
      <c r="D1843" s="3">
        <v>4</v>
      </c>
      <c r="E1843" s="3" t="s">
        <v>23</v>
      </c>
      <c r="F1843" s="3" t="s">
        <v>17</v>
      </c>
      <c r="G1843" s="3" t="s">
        <v>368</v>
      </c>
      <c r="H1843" s="3" t="s">
        <v>21</v>
      </c>
      <c r="I1843" s="4">
        <v>16</v>
      </c>
      <c r="J1843" s="4">
        <v>16</v>
      </c>
      <c r="K1843" s="4">
        <v>935</v>
      </c>
      <c r="L1843" s="7">
        <v>14960</v>
      </c>
      <c r="M1843" s="7">
        <v>14960</v>
      </c>
      <c r="N1843" s="6">
        <v>1</v>
      </c>
      <c r="O1843" s="2"/>
      <c r="P1843" s="2"/>
      <c r="Q1843" s="2"/>
      <c r="R1843" s="192"/>
    </row>
    <row r="1844" spans="1:18" ht="26.4">
      <c r="A1844" s="28" t="str">
        <f t="shared" si="28"/>
        <v>9</v>
      </c>
      <c r="B1844" s="3" t="s">
        <v>2250</v>
      </c>
      <c r="C1844" s="3" t="s">
        <v>240</v>
      </c>
      <c r="D1844" s="3">
        <v>4</v>
      </c>
      <c r="E1844" s="3" t="s">
        <v>23</v>
      </c>
      <c r="F1844" s="3" t="s">
        <v>17</v>
      </c>
      <c r="G1844" s="3" t="s">
        <v>328</v>
      </c>
      <c r="H1844" s="3" t="s">
        <v>21</v>
      </c>
      <c r="I1844" s="4">
        <v>10</v>
      </c>
      <c r="J1844" s="4">
        <v>10</v>
      </c>
      <c r="K1844" s="4">
        <v>934.9</v>
      </c>
      <c r="L1844" s="7">
        <v>9340</v>
      </c>
      <c r="M1844" s="7">
        <v>9349</v>
      </c>
      <c r="N1844" s="6">
        <v>1</v>
      </c>
      <c r="O1844" s="2"/>
      <c r="P1844" s="2"/>
      <c r="Q1844" s="2"/>
      <c r="R1844" s="192"/>
    </row>
    <row r="1845" spans="1:18" ht="26.4">
      <c r="A1845" s="28" t="str">
        <f t="shared" si="28"/>
        <v>10</v>
      </c>
      <c r="B1845" s="3" t="s">
        <v>2251</v>
      </c>
      <c r="C1845" s="3" t="s">
        <v>298</v>
      </c>
      <c r="D1845" s="3">
        <v>4</v>
      </c>
      <c r="E1845" s="3" t="s">
        <v>23</v>
      </c>
      <c r="F1845" s="3" t="s">
        <v>17</v>
      </c>
      <c r="G1845" s="3" t="s">
        <v>370</v>
      </c>
      <c r="H1845" s="3" t="s">
        <v>21</v>
      </c>
      <c r="I1845" s="4">
        <v>7</v>
      </c>
      <c r="J1845" s="4">
        <v>7</v>
      </c>
      <c r="K1845" s="4">
        <v>935</v>
      </c>
      <c r="L1845" s="7">
        <v>6545</v>
      </c>
      <c r="M1845" s="7">
        <v>6545</v>
      </c>
      <c r="N1845" s="6">
        <v>1</v>
      </c>
      <c r="O1845" s="2"/>
      <c r="P1845" s="2"/>
      <c r="Q1845" s="2"/>
      <c r="R1845" s="192"/>
    </row>
    <row r="1846" spans="1:18" ht="26.4">
      <c r="A1846" s="28" t="str">
        <f t="shared" si="28"/>
        <v>10</v>
      </c>
      <c r="B1846" s="3" t="s">
        <v>2252</v>
      </c>
      <c r="C1846" s="3" t="s">
        <v>298</v>
      </c>
      <c r="D1846" s="3">
        <v>4</v>
      </c>
      <c r="E1846" s="3" t="s">
        <v>23</v>
      </c>
      <c r="F1846" s="3" t="s">
        <v>17</v>
      </c>
      <c r="G1846" s="3" t="s">
        <v>454</v>
      </c>
      <c r="H1846" s="3" t="s">
        <v>21</v>
      </c>
      <c r="I1846" s="4">
        <v>16</v>
      </c>
      <c r="J1846" s="4">
        <v>16</v>
      </c>
      <c r="K1846" s="4">
        <v>935</v>
      </c>
      <c r="L1846" s="7">
        <v>14960</v>
      </c>
      <c r="M1846" s="7">
        <v>14960</v>
      </c>
      <c r="N1846" s="6">
        <v>1</v>
      </c>
      <c r="O1846" s="2"/>
      <c r="P1846" s="2"/>
      <c r="Q1846" s="2"/>
      <c r="R1846" s="192"/>
    </row>
    <row r="1847" spans="1:18" ht="39.6">
      <c r="A1847" s="28" t="str">
        <f t="shared" si="28"/>
        <v>14</v>
      </c>
      <c r="B1847" s="3" t="s">
        <v>2253</v>
      </c>
      <c r="C1847" s="3" t="s">
        <v>267</v>
      </c>
      <c r="D1847" s="3">
        <v>4</v>
      </c>
      <c r="E1847" s="3" t="s">
        <v>23</v>
      </c>
      <c r="F1847" s="3" t="s">
        <v>17</v>
      </c>
      <c r="G1847" s="3" t="s">
        <v>349</v>
      </c>
      <c r="H1847" s="3" t="s">
        <v>21</v>
      </c>
      <c r="I1847" s="4">
        <v>11</v>
      </c>
      <c r="J1847" s="4">
        <v>11</v>
      </c>
      <c r="K1847" s="4">
        <v>935</v>
      </c>
      <c r="L1847" s="7">
        <v>10285</v>
      </c>
      <c r="M1847" s="7">
        <v>10285</v>
      </c>
      <c r="N1847" s="6">
        <v>1</v>
      </c>
      <c r="O1847" s="2"/>
      <c r="P1847" s="2"/>
      <c r="Q1847" s="2"/>
      <c r="R1847" s="192"/>
    </row>
    <row r="1848" spans="1:18" ht="26.4">
      <c r="A1848" s="28" t="str">
        <f t="shared" si="28"/>
        <v>11</v>
      </c>
      <c r="B1848" s="3" t="s">
        <v>2254</v>
      </c>
      <c r="C1848" s="3" t="s">
        <v>228</v>
      </c>
      <c r="D1848" s="3">
        <v>4</v>
      </c>
      <c r="E1848" s="3" t="s">
        <v>23</v>
      </c>
      <c r="F1848" s="3" t="s">
        <v>17</v>
      </c>
      <c r="G1848" s="3" t="s">
        <v>351</v>
      </c>
      <c r="H1848" s="3" t="s">
        <v>21</v>
      </c>
      <c r="I1848" s="4">
        <v>8</v>
      </c>
      <c r="J1848" s="4">
        <v>8</v>
      </c>
      <c r="K1848" s="4">
        <v>935</v>
      </c>
      <c r="L1848" s="7">
        <v>7480</v>
      </c>
      <c r="M1848" s="7">
        <v>7480</v>
      </c>
      <c r="N1848" s="6">
        <v>1</v>
      </c>
      <c r="O1848" s="2"/>
      <c r="P1848" s="2"/>
      <c r="Q1848" s="2"/>
      <c r="R1848" s="192"/>
    </row>
    <row r="1849" spans="1:18" ht="26.4">
      <c r="A1849" s="28" t="str">
        <f t="shared" si="28"/>
        <v>11</v>
      </c>
      <c r="B1849" s="3" t="s">
        <v>2255</v>
      </c>
      <c r="C1849" s="3" t="s">
        <v>228</v>
      </c>
      <c r="D1849" s="3">
        <v>4</v>
      </c>
      <c r="E1849" s="3" t="s">
        <v>23</v>
      </c>
      <c r="F1849" s="3" t="s">
        <v>17</v>
      </c>
      <c r="G1849" s="3" t="s">
        <v>353</v>
      </c>
      <c r="H1849" s="3" t="s">
        <v>21</v>
      </c>
      <c r="I1849" s="4">
        <v>20</v>
      </c>
      <c r="J1849" s="4">
        <v>20</v>
      </c>
      <c r="K1849" s="4">
        <v>935</v>
      </c>
      <c r="L1849" s="7">
        <v>18700</v>
      </c>
      <c r="M1849" s="7">
        <v>18700</v>
      </c>
      <c r="N1849" s="6">
        <v>1</v>
      </c>
      <c r="O1849" s="2"/>
      <c r="P1849" s="2"/>
      <c r="Q1849" s="2"/>
      <c r="R1849" s="192"/>
    </row>
    <row r="1850" spans="1:18" ht="26.4">
      <c r="A1850" s="28" t="str">
        <f t="shared" si="28"/>
        <v>18</v>
      </c>
      <c r="B1850" s="3" t="s">
        <v>2256</v>
      </c>
      <c r="C1850" s="3" t="s">
        <v>234</v>
      </c>
      <c r="D1850" s="3">
        <v>4</v>
      </c>
      <c r="E1850" s="3" t="s">
        <v>23</v>
      </c>
      <c r="F1850" s="3" t="s">
        <v>17</v>
      </c>
      <c r="G1850" s="3" t="s">
        <v>315</v>
      </c>
      <c r="H1850" s="3" t="s">
        <v>21</v>
      </c>
      <c r="I1850" s="4">
        <v>18</v>
      </c>
      <c r="J1850" s="4">
        <v>18</v>
      </c>
      <c r="K1850" s="4">
        <v>929</v>
      </c>
      <c r="L1850" s="7">
        <v>16722</v>
      </c>
      <c r="M1850" s="7">
        <v>16722</v>
      </c>
      <c r="N1850" s="6">
        <v>1</v>
      </c>
      <c r="O1850" s="2"/>
      <c r="P1850" s="2"/>
      <c r="Q1850" s="2"/>
      <c r="R1850" s="192"/>
    </row>
    <row r="1851" spans="1:18" ht="26.4">
      <c r="A1851" s="28" t="str">
        <f t="shared" si="28"/>
        <v>4</v>
      </c>
      <c r="B1851" s="3" t="s">
        <v>2257</v>
      </c>
      <c r="C1851" s="3" t="s">
        <v>237</v>
      </c>
      <c r="D1851" s="3">
        <v>4</v>
      </c>
      <c r="E1851" s="3" t="s">
        <v>23</v>
      </c>
      <c r="F1851" s="3" t="s">
        <v>17</v>
      </c>
      <c r="G1851" s="3" t="s">
        <v>334</v>
      </c>
      <c r="H1851" s="3" t="s">
        <v>21</v>
      </c>
      <c r="I1851" s="4">
        <v>15</v>
      </c>
      <c r="J1851" s="4">
        <v>15</v>
      </c>
      <c r="K1851" s="4">
        <v>935</v>
      </c>
      <c r="L1851" s="7">
        <v>14025</v>
      </c>
      <c r="M1851" s="7">
        <v>14025</v>
      </c>
      <c r="N1851" s="6">
        <v>1</v>
      </c>
      <c r="O1851" s="2"/>
      <c r="P1851" s="2"/>
      <c r="Q1851" s="2"/>
      <c r="R1851" s="192"/>
    </row>
    <row r="1852" spans="1:18" ht="26.4">
      <c r="A1852" s="28" t="str">
        <f t="shared" si="28"/>
        <v>4</v>
      </c>
      <c r="B1852" s="3" t="s">
        <v>2258</v>
      </c>
      <c r="C1852" s="3" t="s">
        <v>237</v>
      </c>
      <c r="D1852" s="3">
        <v>4</v>
      </c>
      <c r="E1852" s="3" t="s">
        <v>23</v>
      </c>
      <c r="F1852" s="3" t="s">
        <v>17</v>
      </c>
      <c r="G1852" s="3" t="s">
        <v>336</v>
      </c>
      <c r="H1852" s="3" t="s">
        <v>21</v>
      </c>
      <c r="I1852" s="4">
        <v>7</v>
      </c>
      <c r="J1852" s="4">
        <v>7</v>
      </c>
      <c r="K1852" s="4">
        <v>935</v>
      </c>
      <c r="L1852" s="7">
        <v>6545</v>
      </c>
      <c r="M1852" s="7">
        <v>6545</v>
      </c>
      <c r="N1852" s="6">
        <v>1</v>
      </c>
      <c r="O1852" s="2"/>
      <c r="P1852" s="2"/>
      <c r="Q1852" s="2"/>
      <c r="R1852" s="192"/>
    </row>
    <row r="1853" spans="1:18" ht="26.4">
      <c r="A1853" s="28" t="str">
        <f t="shared" si="28"/>
        <v>19</v>
      </c>
      <c r="B1853" s="3" t="s">
        <v>2259</v>
      </c>
      <c r="C1853" s="3" t="s">
        <v>282</v>
      </c>
      <c r="D1853" s="3">
        <v>4</v>
      </c>
      <c r="E1853" s="3" t="s">
        <v>23</v>
      </c>
      <c r="F1853" s="3" t="s">
        <v>17</v>
      </c>
      <c r="G1853" s="3" t="s">
        <v>372</v>
      </c>
      <c r="H1853" s="3" t="s">
        <v>21</v>
      </c>
      <c r="I1853" s="4">
        <v>10</v>
      </c>
      <c r="J1853" s="4">
        <v>10</v>
      </c>
      <c r="K1853" s="4">
        <v>935</v>
      </c>
      <c r="L1853" s="7">
        <v>9350</v>
      </c>
      <c r="M1853" s="7">
        <v>9350</v>
      </c>
      <c r="N1853" s="6">
        <v>1</v>
      </c>
      <c r="O1853" s="2"/>
      <c r="P1853" s="2"/>
      <c r="Q1853" s="2"/>
      <c r="R1853" s="192"/>
    </row>
    <row r="1854" spans="1:18" ht="26.4">
      <c r="A1854" s="28" t="str">
        <f t="shared" si="28"/>
        <v>19</v>
      </c>
      <c r="B1854" s="3" t="s">
        <v>2260</v>
      </c>
      <c r="C1854" s="3" t="s">
        <v>282</v>
      </c>
      <c r="D1854" s="3">
        <v>4</v>
      </c>
      <c r="E1854" s="3" t="s">
        <v>23</v>
      </c>
      <c r="F1854" s="3" t="s">
        <v>17</v>
      </c>
      <c r="G1854" s="3" t="s">
        <v>374</v>
      </c>
      <c r="H1854" s="3" t="s">
        <v>21</v>
      </c>
      <c r="I1854" s="4">
        <v>16</v>
      </c>
      <c r="J1854" s="4">
        <v>16</v>
      </c>
      <c r="K1854" s="4">
        <v>935</v>
      </c>
      <c r="L1854" s="7">
        <v>14960</v>
      </c>
      <c r="M1854" s="7">
        <v>14960</v>
      </c>
      <c r="N1854" s="6">
        <v>1</v>
      </c>
      <c r="O1854" s="2"/>
      <c r="P1854" s="2"/>
      <c r="Q1854" s="2"/>
      <c r="R1854" s="192"/>
    </row>
    <row r="1855" spans="1:18" ht="39.6">
      <c r="A1855" s="28" t="str">
        <f t="shared" si="28"/>
        <v>23</v>
      </c>
      <c r="B1855" s="3" t="s">
        <v>2261</v>
      </c>
      <c r="C1855" s="3" t="s">
        <v>251</v>
      </c>
      <c r="D1855" s="3">
        <v>4</v>
      </c>
      <c r="E1855" s="3" t="s">
        <v>23</v>
      </c>
      <c r="F1855" s="3" t="s">
        <v>17</v>
      </c>
      <c r="G1855" s="3" t="s">
        <v>321</v>
      </c>
      <c r="H1855" s="3" t="s">
        <v>21</v>
      </c>
      <c r="I1855" s="4">
        <v>9</v>
      </c>
      <c r="J1855" s="4">
        <v>9</v>
      </c>
      <c r="K1855" s="4">
        <v>935</v>
      </c>
      <c r="L1855" s="7">
        <v>8415</v>
      </c>
      <c r="M1855" s="7">
        <v>8415</v>
      </c>
      <c r="N1855" s="6">
        <v>1</v>
      </c>
      <c r="O1855" s="2"/>
      <c r="P1855" s="2"/>
      <c r="Q1855" s="2"/>
      <c r="R1855" s="192"/>
    </row>
    <row r="1856" spans="1:18" ht="26.4">
      <c r="A1856" s="28" t="str">
        <f t="shared" si="28"/>
        <v>21</v>
      </c>
      <c r="B1856" s="3" t="s">
        <v>2262</v>
      </c>
      <c r="C1856" s="3" t="s">
        <v>290</v>
      </c>
      <c r="D1856" s="3">
        <v>4</v>
      </c>
      <c r="E1856" s="3" t="s">
        <v>23</v>
      </c>
      <c r="F1856" s="3" t="s">
        <v>17</v>
      </c>
      <c r="G1856" s="3" t="s">
        <v>342</v>
      </c>
      <c r="H1856" s="3" t="s">
        <v>21</v>
      </c>
      <c r="I1856" s="4">
        <v>16</v>
      </c>
      <c r="J1856" s="4">
        <v>16</v>
      </c>
      <c r="K1856" s="4">
        <v>900</v>
      </c>
      <c r="L1856" s="7">
        <v>14400</v>
      </c>
      <c r="M1856" s="7">
        <v>14400</v>
      </c>
      <c r="N1856" s="6">
        <v>1</v>
      </c>
      <c r="O1856" s="2"/>
      <c r="P1856" s="2"/>
      <c r="Q1856" s="2"/>
      <c r="R1856" s="192"/>
    </row>
    <row r="1857" spans="1:18" ht="26.4">
      <c r="A1857" s="28" t="str">
        <f t="shared" si="28"/>
        <v>21</v>
      </c>
      <c r="B1857" s="3" t="s">
        <v>2263</v>
      </c>
      <c r="C1857" s="3" t="s">
        <v>290</v>
      </c>
      <c r="D1857" s="3">
        <v>4</v>
      </c>
      <c r="E1857" s="3" t="s">
        <v>23</v>
      </c>
      <c r="F1857" s="3" t="s">
        <v>17</v>
      </c>
      <c r="G1857" s="3">
        <v>22312</v>
      </c>
      <c r="H1857" s="3" t="s">
        <v>21</v>
      </c>
      <c r="I1857" s="4">
        <v>19</v>
      </c>
      <c r="J1857" s="4">
        <v>19</v>
      </c>
      <c r="K1857" s="4">
        <v>935</v>
      </c>
      <c r="L1857" s="7">
        <v>17765</v>
      </c>
      <c r="M1857" s="7">
        <v>17765</v>
      </c>
      <c r="N1857" s="6">
        <v>1</v>
      </c>
      <c r="O1857" s="2"/>
      <c r="P1857" s="2"/>
      <c r="Q1857" s="2"/>
      <c r="R1857" s="192"/>
    </row>
    <row r="1858" spans="1:18" ht="26.4">
      <c r="A1858" s="28" t="str">
        <f t="shared" si="28"/>
        <v>5</v>
      </c>
      <c r="B1858" s="3" t="s">
        <v>2264</v>
      </c>
      <c r="C1858" s="3" t="s">
        <v>264</v>
      </c>
      <c r="D1858" s="3">
        <v>4</v>
      </c>
      <c r="E1858" s="3" t="s">
        <v>23</v>
      </c>
      <c r="F1858" s="3" t="s">
        <v>17</v>
      </c>
      <c r="G1858" s="3" t="s">
        <v>360</v>
      </c>
      <c r="H1858" s="3" t="s">
        <v>21</v>
      </c>
      <c r="I1858" s="4">
        <v>18</v>
      </c>
      <c r="J1858" s="4">
        <v>18</v>
      </c>
      <c r="K1858" s="4">
        <v>935</v>
      </c>
      <c r="L1858" s="7">
        <v>16830</v>
      </c>
      <c r="M1858" s="7">
        <v>16830</v>
      </c>
      <c r="N1858" s="6">
        <v>1</v>
      </c>
      <c r="O1858" s="2"/>
      <c r="P1858" s="2"/>
      <c r="Q1858" s="2"/>
      <c r="R1858" s="192"/>
    </row>
    <row r="1859" spans="1:18" ht="26.4">
      <c r="A1859" s="28" t="str">
        <f t="shared" si="28"/>
        <v>5</v>
      </c>
      <c r="B1859" s="3" t="s">
        <v>2265</v>
      </c>
      <c r="C1859" s="3" t="s">
        <v>264</v>
      </c>
      <c r="D1859" s="3">
        <v>4</v>
      </c>
      <c r="E1859" s="3" t="s">
        <v>23</v>
      </c>
      <c r="F1859" s="3" t="s">
        <v>17</v>
      </c>
      <c r="G1859" s="3" t="s">
        <v>362</v>
      </c>
      <c r="H1859" s="3" t="s">
        <v>21</v>
      </c>
      <c r="I1859" s="4">
        <v>7</v>
      </c>
      <c r="J1859" s="4">
        <v>7</v>
      </c>
      <c r="K1859" s="4">
        <v>935</v>
      </c>
      <c r="L1859" s="7">
        <v>6545</v>
      </c>
      <c r="M1859" s="7">
        <v>6545</v>
      </c>
      <c r="N1859" s="6">
        <v>1</v>
      </c>
      <c r="O1859" s="2"/>
      <c r="P1859" s="2"/>
      <c r="Q1859" s="2"/>
      <c r="R1859" s="192"/>
    </row>
    <row r="1860" spans="1:18" ht="39.6">
      <c r="A1860" s="28" t="str">
        <f t="shared" si="28"/>
        <v>6</v>
      </c>
      <c r="B1860" s="3" t="s">
        <v>2266</v>
      </c>
      <c r="C1860" s="3" t="s">
        <v>301</v>
      </c>
      <c r="D1860" s="3">
        <v>4</v>
      </c>
      <c r="E1860" s="3" t="s">
        <v>23</v>
      </c>
      <c r="F1860" s="3" t="s">
        <v>17</v>
      </c>
      <c r="G1860" s="3" t="s">
        <v>345</v>
      </c>
      <c r="H1860" s="3" t="s">
        <v>21</v>
      </c>
      <c r="I1860" s="4">
        <v>17</v>
      </c>
      <c r="J1860" s="4">
        <v>17</v>
      </c>
      <c r="K1860" s="4">
        <v>935</v>
      </c>
      <c r="L1860" s="7">
        <v>15895</v>
      </c>
      <c r="M1860" s="7">
        <v>15895</v>
      </c>
      <c r="N1860" s="6">
        <v>1</v>
      </c>
      <c r="O1860" s="2"/>
      <c r="P1860" s="2"/>
      <c r="Q1860" s="2"/>
      <c r="R1860" s="192"/>
    </row>
    <row r="1861" spans="1:18" ht="39.6">
      <c r="A1861" s="28" t="str">
        <f t="shared" si="28"/>
        <v>6</v>
      </c>
      <c r="B1861" s="3" t="s">
        <v>2267</v>
      </c>
      <c r="C1861" s="3" t="s">
        <v>301</v>
      </c>
      <c r="D1861" s="3">
        <v>4</v>
      </c>
      <c r="E1861" s="3" t="s">
        <v>23</v>
      </c>
      <c r="F1861" s="3" t="s">
        <v>17</v>
      </c>
      <c r="G1861" s="3" t="s">
        <v>347</v>
      </c>
      <c r="H1861" s="3" t="s">
        <v>21</v>
      </c>
      <c r="I1861" s="4">
        <v>10</v>
      </c>
      <c r="J1861" s="4">
        <v>10</v>
      </c>
      <c r="K1861" s="4">
        <v>935</v>
      </c>
      <c r="L1861" s="7">
        <v>9350</v>
      </c>
      <c r="M1861" s="7">
        <v>9350</v>
      </c>
      <c r="N1861" s="6">
        <v>1</v>
      </c>
      <c r="O1861" s="2"/>
      <c r="P1861" s="2"/>
      <c r="Q1861" s="2"/>
      <c r="R1861" s="192"/>
    </row>
    <row r="1862" spans="1:18" ht="39.6">
      <c r="A1862" s="28" t="str">
        <f t="shared" si="28"/>
        <v>15</v>
      </c>
      <c r="B1862" s="3" t="s">
        <v>2268</v>
      </c>
      <c r="C1862" s="3" t="s">
        <v>256</v>
      </c>
      <c r="D1862" s="3">
        <v>4</v>
      </c>
      <c r="E1862" s="3" t="s">
        <v>23</v>
      </c>
      <c r="F1862" s="3" t="s">
        <v>17</v>
      </c>
      <c r="G1862" s="3" t="s">
        <v>317</v>
      </c>
      <c r="H1862" s="3" t="s">
        <v>21</v>
      </c>
      <c r="I1862" s="4">
        <v>18</v>
      </c>
      <c r="J1862" s="4">
        <v>18</v>
      </c>
      <c r="K1862" s="4">
        <v>935</v>
      </c>
      <c r="L1862" s="7">
        <v>16830</v>
      </c>
      <c r="M1862" s="7">
        <v>16830</v>
      </c>
      <c r="N1862" s="6">
        <v>1</v>
      </c>
      <c r="O1862" s="2"/>
      <c r="P1862" s="2"/>
      <c r="Q1862" s="2"/>
      <c r="R1862" s="192"/>
    </row>
    <row r="1863" spans="1:18" ht="39.6">
      <c r="A1863" s="28" t="str">
        <f t="shared" si="28"/>
        <v>15</v>
      </c>
      <c r="B1863" s="3" t="s">
        <v>2269</v>
      </c>
      <c r="C1863" s="3" t="s">
        <v>256</v>
      </c>
      <c r="D1863" s="3">
        <v>4</v>
      </c>
      <c r="E1863" s="3" t="s">
        <v>23</v>
      </c>
      <c r="F1863" s="3" t="s">
        <v>17</v>
      </c>
      <c r="G1863" s="3" t="s">
        <v>319</v>
      </c>
      <c r="H1863" s="3" t="s">
        <v>21</v>
      </c>
      <c r="I1863" s="4">
        <v>5</v>
      </c>
      <c r="J1863" s="4">
        <v>5</v>
      </c>
      <c r="K1863" s="4">
        <v>935</v>
      </c>
      <c r="L1863" s="7">
        <v>4675</v>
      </c>
      <c r="M1863" s="7">
        <v>4675</v>
      </c>
      <c r="N1863" s="6">
        <v>1</v>
      </c>
      <c r="O1863" s="2"/>
      <c r="P1863" s="2"/>
      <c r="Q1863" s="2"/>
      <c r="R1863" s="192"/>
    </row>
    <row r="1864" spans="1:18" ht="26.4">
      <c r="A1864" s="28" t="str">
        <f t="shared" ref="A1864:A1927" si="29">MID(C1864,FIND("(",C1864)+1,FIND(")",C1864)-1-FIND("(",C1864))</f>
        <v>3</v>
      </c>
      <c r="B1864" s="3" t="s">
        <v>2270</v>
      </c>
      <c r="C1864" s="3" t="s">
        <v>245</v>
      </c>
      <c r="D1864" s="3">
        <v>4</v>
      </c>
      <c r="E1864" s="3" t="s">
        <v>24</v>
      </c>
      <c r="F1864" s="3" t="s">
        <v>17</v>
      </c>
      <c r="G1864" s="3" t="s">
        <v>436</v>
      </c>
      <c r="H1864" s="3" t="s">
        <v>18</v>
      </c>
      <c r="I1864" s="4">
        <v>41</v>
      </c>
      <c r="J1864" s="4">
        <v>5</v>
      </c>
      <c r="K1864" s="4">
        <v>365</v>
      </c>
      <c r="L1864" s="7">
        <v>14965</v>
      </c>
      <c r="M1864" s="7">
        <v>1825</v>
      </c>
      <c r="N1864" s="6">
        <v>0.122</v>
      </c>
      <c r="O1864" s="2"/>
      <c r="P1864" s="2"/>
      <c r="Q1864" s="2"/>
      <c r="R1864" s="192"/>
    </row>
    <row r="1865" spans="1:18" ht="26.4">
      <c r="A1865" s="28" t="str">
        <f t="shared" si="29"/>
        <v>3</v>
      </c>
      <c r="B1865" s="3" t="s">
        <v>2271</v>
      </c>
      <c r="C1865" s="3" t="s">
        <v>245</v>
      </c>
      <c r="D1865" s="3">
        <v>4</v>
      </c>
      <c r="E1865" s="3" t="s">
        <v>24</v>
      </c>
      <c r="F1865" s="3" t="s">
        <v>17</v>
      </c>
      <c r="G1865" s="3" t="s">
        <v>438</v>
      </c>
      <c r="H1865" s="3" t="s">
        <v>18</v>
      </c>
      <c r="I1865" s="4">
        <v>36</v>
      </c>
      <c r="J1865" s="4">
        <v>0</v>
      </c>
      <c r="K1865" s="4">
        <v>365</v>
      </c>
      <c r="L1865" s="7">
        <v>13140</v>
      </c>
      <c r="M1865" s="4">
        <v>0</v>
      </c>
      <c r="N1865" s="6">
        <v>0</v>
      </c>
      <c r="O1865" s="2"/>
      <c r="P1865" s="2"/>
      <c r="Q1865" s="2"/>
      <c r="R1865" s="192"/>
    </row>
    <row r="1866" spans="1:18" ht="26.4">
      <c r="A1866" s="28" t="str">
        <f t="shared" si="29"/>
        <v>20</v>
      </c>
      <c r="B1866" s="3" t="s">
        <v>2272</v>
      </c>
      <c r="C1866" s="3" t="s">
        <v>323</v>
      </c>
      <c r="D1866" s="3">
        <v>4</v>
      </c>
      <c r="E1866" s="3" t="s">
        <v>24</v>
      </c>
      <c r="F1866" s="3" t="s">
        <v>17</v>
      </c>
      <c r="G1866" s="3" t="s">
        <v>382</v>
      </c>
      <c r="H1866" s="3" t="s">
        <v>18</v>
      </c>
      <c r="I1866" s="4">
        <v>31</v>
      </c>
      <c r="J1866" s="4">
        <v>31</v>
      </c>
      <c r="K1866" s="4">
        <v>365</v>
      </c>
      <c r="L1866" s="7">
        <v>11315</v>
      </c>
      <c r="M1866" s="7">
        <v>11315</v>
      </c>
      <c r="N1866" s="6">
        <v>1</v>
      </c>
      <c r="O1866" s="2"/>
      <c r="P1866" s="2"/>
      <c r="Q1866" s="2"/>
      <c r="R1866" s="192"/>
    </row>
    <row r="1867" spans="1:18" ht="26.4">
      <c r="A1867" s="28" t="str">
        <f t="shared" si="29"/>
        <v>7</v>
      </c>
      <c r="B1867" s="3" t="s">
        <v>2273</v>
      </c>
      <c r="C1867" s="3" t="s">
        <v>293</v>
      </c>
      <c r="D1867" s="3">
        <v>4</v>
      </c>
      <c r="E1867" s="3" t="s">
        <v>24</v>
      </c>
      <c r="F1867" s="3" t="s">
        <v>17</v>
      </c>
      <c r="G1867" s="3" t="s">
        <v>416</v>
      </c>
      <c r="H1867" s="3" t="s">
        <v>18</v>
      </c>
      <c r="I1867" s="4">
        <v>45</v>
      </c>
      <c r="J1867" s="4">
        <v>38</v>
      </c>
      <c r="K1867" s="4">
        <v>364</v>
      </c>
      <c r="L1867" s="7">
        <v>16380</v>
      </c>
      <c r="M1867" s="7">
        <v>13832</v>
      </c>
      <c r="N1867" s="6">
        <v>0.84440000000000004</v>
      </c>
      <c r="O1867" s="2"/>
      <c r="P1867" s="2"/>
      <c r="Q1867" s="2"/>
      <c r="R1867" s="192"/>
    </row>
    <row r="1868" spans="1:18" ht="26.4">
      <c r="A1868" s="28" t="str">
        <f t="shared" si="29"/>
        <v>1</v>
      </c>
      <c r="B1868" s="3" t="s">
        <v>2274</v>
      </c>
      <c r="C1868" s="3" t="s">
        <v>272</v>
      </c>
      <c r="D1868" s="3">
        <v>4</v>
      </c>
      <c r="E1868" s="3" t="s">
        <v>24</v>
      </c>
      <c r="F1868" s="3" t="s">
        <v>17</v>
      </c>
      <c r="G1868" s="3" t="s">
        <v>400</v>
      </c>
      <c r="H1868" s="3" t="s">
        <v>18</v>
      </c>
      <c r="I1868" s="4">
        <v>38</v>
      </c>
      <c r="J1868" s="4">
        <v>38</v>
      </c>
      <c r="K1868" s="4">
        <v>365</v>
      </c>
      <c r="L1868" s="7">
        <v>13870</v>
      </c>
      <c r="M1868" s="7">
        <v>13870</v>
      </c>
      <c r="N1868" s="6">
        <v>1</v>
      </c>
      <c r="O1868" s="2"/>
      <c r="P1868" s="2"/>
      <c r="Q1868" s="2"/>
      <c r="R1868" s="192"/>
    </row>
    <row r="1869" spans="1:18" ht="26.4">
      <c r="A1869" s="28" t="str">
        <f t="shared" si="29"/>
        <v>16</v>
      </c>
      <c r="B1869" s="3" t="s">
        <v>2275</v>
      </c>
      <c r="C1869" s="3" t="s">
        <v>231</v>
      </c>
      <c r="D1869" s="3">
        <v>4</v>
      </c>
      <c r="E1869" s="3" t="s">
        <v>24</v>
      </c>
      <c r="F1869" s="3" t="s">
        <v>17</v>
      </c>
      <c r="G1869" s="3" t="s">
        <v>392</v>
      </c>
      <c r="H1869" s="3" t="s">
        <v>18</v>
      </c>
      <c r="I1869" s="4">
        <v>41</v>
      </c>
      <c r="J1869" s="4">
        <v>41</v>
      </c>
      <c r="K1869" s="4">
        <v>365</v>
      </c>
      <c r="L1869" s="7">
        <v>14965</v>
      </c>
      <c r="M1869" s="7">
        <v>14965</v>
      </c>
      <c r="N1869" s="6">
        <v>1</v>
      </c>
      <c r="O1869" s="2"/>
      <c r="P1869" s="2"/>
      <c r="Q1869" s="2"/>
      <c r="R1869" s="192"/>
    </row>
    <row r="1870" spans="1:18" ht="26.4">
      <c r="A1870" s="28" t="str">
        <f t="shared" si="29"/>
        <v>13</v>
      </c>
      <c r="B1870" s="3" t="s">
        <v>2276</v>
      </c>
      <c r="C1870" s="3" t="s">
        <v>248</v>
      </c>
      <c r="D1870" s="3">
        <v>4</v>
      </c>
      <c r="E1870" s="3" t="s">
        <v>24</v>
      </c>
      <c r="F1870" s="3" t="s">
        <v>17</v>
      </c>
      <c r="G1870" s="3" t="s">
        <v>390</v>
      </c>
      <c r="H1870" s="3" t="s">
        <v>18</v>
      </c>
      <c r="I1870" s="4">
        <v>34</v>
      </c>
      <c r="J1870" s="4">
        <v>34</v>
      </c>
      <c r="K1870" s="4">
        <v>365</v>
      </c>
      <c r="L1870" s="7">
        <v>12410</v>
      </c>
      <c r="M1870" s="7">
        <v>12410</v>
      </c>
      <c r="N1870" s="6">
        <v>1</v>
      </c>
      <c r="O1870" s="2"/>
      <c r="P1870" s="2"/>
      <c r="Q1870" s="2"/>
      <c r="R1870" s="192"/>
    </row>
    <row r="1871" spans="1:18" ht="26.4">
      <c r="A1871" s="28" t="str">
        <f t="shared" si="29"/>
        <v>8</v>
      </c>
      <c r="B1871" s="3" t="s">
        <v>2277</v>
      </c>
      <c r="C1871" s="3" t="s">
        <v>261</v>
      </c>
      <c r="D1871" s="3">
        <v>4</v>
      </c>
      <c r="E1871" s="3" t="s">
        <v>24</v>
      </c>
      <c r="F1871" s="3" t="s">
        <v>17</v>
      </c>
      <c r="G1871" s="3" t="s">
        <v>394</v>
      </c>
      <c r="H1871" s="3" t="s">
        <v>18</v>
      </c>
      <c r="I1871" s="4">
        <v>39</v>
      </c>
      <c r="J1871" s="4">
        <v>39</v>
      </c>
      <c r="K1871" s="4">
        <v>365</v>
      </c>
      <c r="L1871" s="7">
        <v>14235</v>
      </c>
      <c r="M1871" s="7">
        <v>14235</v>
      </c>
      <c r="N1871" s="6">
        <v>1</v>
      </c>
      <c r="O1871" s="2"/>
      <c r="P1871" s="2"/>
      <c r="Q1871" s="2"/>
      <c r="R1871" s="192"/>
    </row>
    <row r="1872" spans="1:18" ht="26.4">
      <c r="A1872" s="28" t="str">
        <f t="shared" si="29"/>
        <v>8</v>
      </c>
      <c r="B1872" s="3" t="s">
        <v>2278</v>
      </c>
      <c r="C1872" s="3" t="s">
        <v>261</v>
      </c>
      <c r="D1872" s="3">
        <v>4</v>
      </c>
      <c r="E1872" s="3" t="s">
        <v>24</v>
      </c>
      <c r="F1872" s="3" t="s">
        <v>17</v>
      </c>
      <c r="G1872" s="3" t="s">
        <v>396</v>
      </c>
      <c r="H1872" s="3" t="s">
        <v>18</v>
      </c>
      <c r="I1872" s="4">
        <v>35</v>
      </c>
      <c r="J1872" s="4">
        <v>35</v>
      </c>
      <c r="K1872" s="4">
        <v>365</v>
      </c>
      <c r="L1872" s="7">
        <v>12775</v>
      </c>
      <c r="M1872" s="7">
        <v>12775</v>
      </c>
      <c r="N1872" s="6">
        <v>1</v>
      </c>
      <c r="O1872" s="2"/>
      <c r="P1872" s="2"/>
      <c r="Q1872" s="2"/>
      <c r="R1872" s="192"/>
    </row>
    <row r="1873" spans="1:18" ht="26.4">
      <c r="A1873" s="28" t="str">
        <f t="shared" si="29"/>
        <v>12</v>
      </c>
      <c r="B1873" s="3" t="s">
        <v>2279</v>
      </c>
      <c r="C1873" s="3" t="s">
        <v>279</v>
      </c>
      <c r="D1873" s="3">
        <v>4</v>
      </c>
      <c r="E1873" s="3" t="s">
        <v>24</v>
      </c>
      <c r="F1873" s="3" t="s">
        <v>17</v>
      </c>
      <c r="G1873" s="3" t="s">
        <v>420</v>
      </c>
      <c r="H1873" s="3" t="s">
        <v>18</v>
      </c>
      <c r="I1873" s="4">
        <v>37</v>
      </c>
      <c r="J1873" s="4">
        <v>37</v>
      </c>
      <c r="K1873" s="4">
        <v>365</v>
      </c>
      <c r="L1873" s="7">
        <v>13505</v>
      </c>
      <c r="M1873" s="7">
        <v>13505</v>
      </c>
      <c r="N1873" s="6">
        <v>1</v>
      </c>
      <c r="O1873" s="2"/>
      <c r="P1873" s="2"/>
      <c r="Q1873" s="2"/>
      <c r="R1873" s="192"/>
    </row>
    <row r="1874" spans="1:18" ht="26.4">
      <c r="A1874" s="28" t="str">
        <f t="shared" si="29"/>
        <v>2</v>
      </c>
      <c r="B1874" s="3" t="s">
        <v>2280</v>
      </c>
      <c r="C1874" s="3" t="s">
        <v>285</v>
      </c>
      <c r="D1874" s="3">
        <v>4</v>
      </c>
      <c r="E1874" s="3" t="s">
        <v>24</v>
      </c>
      <c r="F1874" s="3" t="s">
        <v>17</v>
      </c>
      <c r="G1874" s="3" t="s">
        <v>418</v>
      </c>
      <c r="H1874" s="3" t="s">
        <v>18</v>
      </c>
      <c r="I1874" s="4">
        <v>30</v>
      </c>
      <c r="J1874" s="4">
        <v>30</v>
      </c>
      <c r="K1874" s="4">
        <v>365</v>
      </c>
      <c r="L1874" s="7">
        <v>10950</v>
      </c>
      <c r="M1874" s="7">
        <v>10950</v>
      </c>
      <c r="N1874" s="6">
        <v>1</v>
      </c>
      <c r="O1874" s="2"/>
      <c r="P1874" s="2"/>
      <c r="Q1874" s="2"/>
      <c r="R1874" s="192"/>
    </row>
    <row r="1875" spans="1:18" ht="26.4">
      <c r="A1875" s="28" t="str">
        <f t="shared" si="29"/>
        <v>9</v>
      </c>
      <c r="B1875" s="3" t="s">
        <v>2281</v>
      </c>
      <c r="C1875" s="3" t="s">
        <v>240</v>
      </c>
      <c r="D1875" s="3">
        <v>4</v>
      </c>
      <c r="E1875" s="3" t="s">
        <v>24</v>
      </c>
      <c r="F1875" s="3" t="s">
        <v>17</v>
      </c>
      <c r="G1875" s="3" t="s">
        <v>380</v>
      </c>
      <c r="H1875" s="3" t="s">
        <v>18</v>
      </c>
      <c r="I1875" s="4">
        <v>32</v>
      </c>
      <c r="J1875" s="4">
        <v>32</v>
      </c>
      <c r="K1875" s="4">
        <v>364.9</v>
      </c>
      <c r="L1875" s="7">
        <v>11648</v>
      </c>
      <c r="M1875" s="7">
        <v>11676.8</v>
      </c>
      <c r="N1875" s="6">
        <v>1</v>
      </c>
      <c r="O1875" s="2"/>
      <c r="P1875" s="2"/>
      <c r="Q1875" s="2"/>
      <c r="R1875" s="192"/>
    </row>
    <row r="1876" spans="1:18" ht="26.4">
      <c r="A1876" s="28" t="str">
        <f t="shared" si="29"/>
        <v>10</v>
      </c>
      <c r="B1876" s="3" t="s">
        <v>2282</v>
      </c>
      <c r="C1876" s="3" t="s">
        <v>298</v>
      </c>
      <c r="D1876" s="3">
        <v>4</v>
      </c>
      <c r="E1876" s="3" t="s">
        <v>24</v>
      </c>
      <c r="F1876" s="3" t="s">
        <v>17</v>
      </c>
      <c r="G1876" s="3" t="s">
        <v>386</v>
      </c>
      <c r="H1876" s="3" t="s">
        <v>18</v>
      </c>
      <c r="I1876" s="4">
        <v>26</v>
      </c>
      <c r="J1876" s="4">
        <v>26</v>
      </c>
      <c r="K1876" s="4">
        <v>365</v>
      </c>
      <c r="L1876" s="7">
        <v>9490</v>
      </c>
      <c r="M1876" s="7">
        <v>9490</v>
      </c>
      <c r="N1876" s="6">
        <v>1</v>
      </c>
      <c r="O1876" s="2"/>
      <c r="P1876" s="2"/>
      <c r="Q1876" s="2"/>
      <c r="R1876" s="192"/>
    </row>
    <row r="1877" spans="1:18" ht="26.4">
      <c r="A1877" s="28" t="str">
        <f t="shared" si="29"/>
        <v>10</v>
      </c>
      <c r="B1877" s="3" t="s">
        <v>2283</v>
      </c>
      <c r="C1877" s="3" t="s">
        <v>298</v>
      </c>
      <c r="D1877" s="3">
        <v>4</v>
      </c>
      <c r="E1877" s="3" t="s">
        <v>24</v>
      </c>
      <c r="F1877" s="3" t="s">
        <v>17</v>
      </c>
      <c r="G1877" s="3" t="s">
        <v>388</v>
      </c>
      <c r="H1877" s="3" t="s">
        <v>18</v>
      </c>
      <c r="I1877" s="4">
        <v>29</v>
      </c>
      <c r="J1877" s="4">
        <v>29</v>
      </c>
      <c r="K1877" s="4">
        <v>365</v>
      </c>
      <c r="L1877" s="7">
        <v>10585</v>
      </c>
      <c r="M1877" s="7">
        <v>10585</v>
      </c>
      <c r="N1877" s="6">
        <v>1</v>
      </c>
      <c r="O1877" s="2"/>
      <c r="P1877" s="2"/>
      <c r="Q1877" s="2"/>
      <c r="R1877" s="192"/>
    </row>
    <row r="1878" spans="1:18" ht="39.6">
      <c r="A1878" s="28" t="str">
        <f t="shared" si="29"/>
        <v>14</v>
      </c>
      <c r="B1878" s="3" t="s">
        <v>2284</v>
      </c>
      <c r="C1878" s="3" t="s">
        <v>267</v>
      </c>
      <c r="D1878" s="3">
        <v>4</v>
      </c>
      <c r="E1878" s="3" t="s">
        <v>24</v>
      </c>
      <c r="F1878" s="3" t="s">
        <v>17</v>
      </c>
      <c r="G1878" s="3" t="s">
        <v>434</v>
      </c>
      <c r="H1878" s="3" t="s">
        <v>18</v>
      </c>
      <c r="I1878" s="4">
        <v>35</v>
      </c>
      <c r="J1878" s="4">
        <v>35</v>
      </c>
      <c r="K1878" s="4">
        <v>365</v>
      </c>
      <c r="L1878" s="7">
        <v>12775</v>
      </c>
      <c r="M1878" s="7">
        <v>12775</v>
      </c>
      <c r="N1878" s="6">
        <v>1</v>
      </c>
      <c r="O1878" s="2"/>
      <c r="P1878" s="2"/>
      <c r="Q1878" s="2"/>
      <c r="R1878" s="192"/>
    </row>
    <row r="1879" spans="1:18" ht="26.4">
      <c r="A1879" s="28" t="str">
        <f t="shared" si="29"/>
        <v>11</v>
      </c>
      <c r="B1879" s="3" t="s">
        <v>2285</v>
      </c>
      <c r="C1879" s="3" t="s">
        <v>228</v>
      </c>
      <c r="D1879" s="3">
        <v>4</v>
      </c>
      <c r="E1879" s="3" t="s">
        <v>24</v>
      </c>
      <c r="F1879" s="3" t="s">
        <v>17</v>
      </c>
      <c r="G1879" s="3" t="s">
        <v>408</v>
      </c>
      <c r="H1879" s="3" t="s">
        <v>18</v>
      </c>
      <c r="I1879" s="4">
        <v>45</v>
      </c>
      <c r="J1879" s="4">
        <v>45</v>
      </c>
      <c r="K1879" s="4">
        <v>365</v>
      </c>
      <c r="L1879" s="7">
        <v>16425</v>
      </c>
      <c r="M1879" s="7">
        <v>16425</v>
      </c>
      <c r="N1879" s="6">
        <v>1</v>
      </c>
      <c r="O1879" s="2"/>
      <c r="P1879" s="2"/>
      <c r="Q1879" s="2"/>
      <c r="R1879" s="192"/>
    </row>
    <row r="1880" spans="1:18" ht="26.4">
      <c r="A1880" s="28" t="str">
        <f t="shared" si="29"/>
        <v>18</v>
      </c>
      <c r="B1880" s="3" t="s">
        <v>2286</v>
      </c>
      <c r="C1880" s="3" t="s">
        <v>234</v>
      </c>
      <c r="D1880" s="3">
        <v>4</v>
      </c>
      <c r="E1880" s="3" t="s">
        <v>24</v>
      </c>
      <c r="F1880" s="3" t="s">
        <v>17</v>
      </c>
      <c r="G1880" s="3" t="s">
        <v>410</v>
      </c>
      <c r="H1880" s="3" t="s">
        <v>18</v>
      </c>
      <c r="I1880" s="4">
        <v>43</v>
      </c>
      <c r="J1880" s="4">
        <v>43</v>
      </c>
      <c r="K1880" s="4">
        <v>359</v>
      </c>
      <c r="L1880" s="7">
        <v>15437</v>
      </c>
      <c r="M1880" s="7">
        <v>15437</v>
      </c>
      <c r="N1880" s="6">
        <v>1</v>
      </c>
      <c r="O1880" s="2"/>
      <c r="P1880" s="2"/>
      <c r="Q1880" s="2"/>
      <c r="R1880" s="192"/>
    </row>
    <row r="1881" spans="1:18" ht="26.4">
      <c r="A1881" s="28" t="str">
        <f t="shared" si="29"/>
        <v>4</v>
      </c>
      <c r="B1881" s="3" t="s">
        <v>2287</v>
      </c>
      <c r="C1881" s="3" t="s">
        <v>237</v>
      </c>
      <c r="D1881" s="3">
        <v>4</v>
      </c>
      <c r="E1881" s="3" t="s">
        <v>24</v>
      </c>
      <c r="F1881" s="3" t="s">
        <v>17</v>
      </c>
      <c r="G1881" s="3" t="s">
        <v>402</v>
      </c>
      <c r="H1881" s="3" t="s">
        <v>18</v>
      </c>
      <c r="I1881" s="4">
        <v>29</v>
      </c>
      <c r="J1881" s="4">
        <v>29</v>
      </c>
      <c r="K1881" s="4">
        <v>365</v>
      </c>
      <c r="L1881" s="7">
        <v>10585</v>
      </c>
      <c r="M1881" s="7">
        <v>10585</v>
      </c>
      <c r="N1881" s="6">
        <v>1</v>
      </c>
      <c r="O1881" s="2"/>
      <c r="P1881" s="2"/>
      <c r="Q1881" s="2"/>
      <c r="R1881" s="192"/>
    </row>
    <row r="1882" spans="1:18" ht="26.4">
      <c r="A1882" s="28" t="str">
        <f t="shared" si="29"/>
        <v>4</v>
      </c>
      <c r="B1882" s="3" t="s">
        <v>2288</v>
      </c>
      <c r="C1882" s="3" t="s">
        <v>237</v>
      </c>
      <c r="D1882" s="3">
        <v>4</v>
      </c>
      <c r="E1882" s="3" t="s">
        <v>24</v>
      </c>
      <c r="F1882" s="3" t="s">
        <v>17</v>
      </c>
      <c r="G1882" s="3" t="s">
        <v>404</v>
      </c>
      <c r="H1882" s="3" t="s">
        <v>18</v>
      </c>
      <c r="I1882" s="4">
        <v>29</v>
      </c>
      <c r="J1882" s="4">
        <v>29</v>
      </c>
      <c r="K1882" s="4">
        <v>365</v>
      </c>
      <c r="L1882" s="7">
        <v>10585</v>
      </c>
      <c r="M1882" s="7">
        <v>10585</v>
      </c>
      <c r="N1882" s="6">
        <v>1</v>
      </c>
      <c r="O1882" s="2"/>
      <c r="P1882" s="2"/>
      <c r="Q1882" s="2"/>
      <c r="R1882" s="192"/>
    </row>
    <row r="1883" spans="1:18" ht="26.4">
      <c r="A1883" s="28" t="str">
        <f t="shared" si="29"/>
        <v>19</v>
      </c>
      <c r="B1883" s="3" t="s">
        <v>2289</v>
      </c>
      <c r="C1883" s="3" t="s">
        <v>282</v>
      </c>
      <c r="D1883" s="3">
        <v>4</v>
      </c>
      <c r="E1883" s="3" t="s">
        <v>24</v>
      </c>
      <c r="F1883" s="3" t="s">
        <v>17</v>
      </c>
      <c r="G1883" s="3" t="s">
        <v>422</v>
      </c>
      <c r="H1883" s="3" t="s">
        <v>18</v>
      </c>
      <c r="I1883" s="4">
        <v>24</v>
      </c>
      <c r="J1883" s="4">
        <v>24</v>
      </c>
      <c r="K1883" s="4">
        <v>365</v>
      </c>
      <c r="L1883" s="7">
        <v>8760</v>
      </c>
      <c r="M1883" s="7">
        <v>8760</v>
      </c>
      <c r="N1883" s="6">
        <v>1</v>
      </c>
      <c r="O1883" s="2"/>
      <c r="P1883" s="2"/>
      <c r="Q1883" s="2"/>
      <c r="R1883" s="192"/>
    </row>
    <row r="1884" spans="1:18" ht="26.4">
      <c r="A1884" s="28" t="str">
        <f t="shared" si="29"/>
        <v>19</v>
      </c>
      <c r="B1884" s="3" t="s">
        <v>2290</v>
      </c>
      <c r="C1884" s="3" t="s">
        <v>282</v>
      </c>
      <c r="D1884" s="3">
        <v>4</v>
      </c>
      <c r="E1884" s="3" t="s">
        <v>24</v>
      </c>
      <c r="F1884" s="3" t="s">
        <v>17</v>
      </c>
      <c r="G1884" s="3" t="s">
        <v>424</v>
      </c>
      <c r="H1884" s="3" t="s">
        <v>18</v>
      </c>
      <c r="I1884" s="4">
        <v>24</v>
      </c>
      <c r="J1884" s="4">
        <v>24</v>
      </c>
      <c r="K1884" s="4">
        <v>365</v>
      </c>
      <c r="L1884" s="7">
        <v>8760</v>
      </c>
      <c r="M1884" s="7">
        <v>8760</v>
      </c>
      <c r="N1884" s="6">
        <v>1</v>
      </c>
      <c r="O1884" s="2"/>
      <c r="P1884" s="2"/>
      <c r="Q1884" s="2"/>
      <c r="R1884" s="192"/>
    </row>
    <row r="1885" spans="1:18" ht="39.6">
      <c r="A1885" s="28" t="str">
        <f t="shared" si="29"/>
        <v>23</v>
      </c>
      <c r="B1885" s="3" t="s">
        <v>2291</v>
      </c>
      <c r="C1885" s="3" t="s">
        <v>251</v>
      </c>
      <c r="D1885" s="3">
        <v>4</v>
      </c>
      <c r="E1885" s="3" t="s">
        <v>24</v>
      </c>
      <c r="F1885" s="3" t="s">
        <v>17</v>
      </c>
      <c r="G1885" s="3" t="s">
        <v>412</v>
      </c>
      <c r="H1885" s="3" t="s">
        <v>18</v>
      </c>
      <c r="I1885" s="4">
        <v>25</v>
      </c>
      <c r="J1885" s="4">
        <v>25</v>
      </c>
      <c r="K1885" s="4">
        <v>365</v>
      </c>
      <c r="L1885" s="7">
        <v>9125</v>
      </c>
      <c r="M1885" s="7">
        <v>9125</v>
      </c>
      <c r="N1885" s="6">
        <v>1</v>
      </c>
      <c r="O1885" s="2"/>
      <c r="P1885" s="2"/>
      <c r="Q1885" s="2"/>
      <c r="R1885" s="192"/>
    </row>
    <row r="1886" spans="1:18" ht="26.4">
      <c r="A1886" s="28" t="str">
        <f t="shared" si="29"/>
        <v>21</v>
      </c>
      <c r="B1886" s="3" t="s">
        <v>2292</v>
      </c>
      <c r="C1886" s="3" t="s">
        <v>290</v>
      </c>
      <c r="D1886" s="3">
        <v>4</v>
      </c>
      <c r="E1886" s="3" t="s">
        <v>24</v>
      </c>
      <c r="F1886" s="3" t="s">
        <v>17</v>
      </c>
      <c r="G1886" s="3" t="s">
        <v>406</v>
      </c>
      <c r="H1886" s="3" t="s">
        <v>18</v>
      </c>
      <c r="I1886" s="4">
        <v>42</v>
      </c>
      <c r="J1886" s="4">
        <v>42</v>
      </c>
      <c r="K1886" s="4">
        <v>365</v>
      </c>
      <c r="L1886" s="7">
        <v>15330</v>
      </c>
      <c r="M1886" s="7">
        <v>15330</v>
      </c>
      <c r="N1886" s="6">
        <v>1</v>
      </c>
      <c r="O1886" s="2"/>
      <c r="P1886" s="2"/>
      <c r="Q1886" s="2"/>
      <c r="R1886" s="192"/>
    </row>
    <row r="1887" spans="1:18" ht="26.4">
      <c r="A1887" s="28" t="str">
        <f t="shared" si="29"/>
        <v>5</v>
      </c>
      <c r="B1887" s="3" t="s">
        <v>2293</v>
      </c>
      <c r="C1887" s="3" t="s">
        <v>264</v>
      </c>
      <c r="D1887" s="3">
        <v>4</v>
      </c>
      <c r="E1887" s="3" t="s">
        <v>24</v>
      </c>
      <c r="F1887" s="3" t="s">
        <v>17</v>
      </c>
      <c r="G1887" s="3" t="s">
        <v>426</v>
      </c>
      <c r="H1887" s="3" t="s">
        <v>18</v>
      </c>
      <c r="I1887" s="4">
        <v>15</v>
      </c>
      <c r="J1887" s="4">
        <v>15</v>
      </c>
      <c r="K1887" s="4">
        <v>365</v>
      </c>
      <c r="L1887" s="7">
        <v>5475</v>
      </c>
      <c r="M1887" s="7">
        <v>5475</v>
      </c>
      <c r="N1887" s="6">
        <v>1</v>
      </c>
      <c r="O1887" s="2"/>
      <c r="P1887" s="2"/>
      <c r="Q1887" s="2"/>
      <c r="R1887" s="192"/>
    </row>
    <row r="1888" spans="1:18" ht="26.4">
      <c r="A1888" s="28" t="str">
        <f t="shared" si="29"/>
        <v>5</v>
      </c>
      <c r="B1888" s="3" t="s">
        <v>2294</v>
      </c>
      <c r="C1888" s="3" t="s">
        <v>264</v>
      </c>
      <c r="D1888" s="3">
        <v>4</v>
      </c>
      <c r="E1888" s="3" t="s">
        <v>24</v>
      </c>
      <c r="F1888" s="3" t="s">
        <v>17</v>
      </c>
      <c r="G1888" s="3" t="s">
        <v>428</v>
      </c>
      <c r="H1888" s="3" t="s">
        <v>18</v>
      </c>
      <c r="I1888" s="4">
        <v>17</v>
      </c>
      <c r="J1888" s="4">
        <v>17</v>
      </c>
      <c r="K1888" s="4">
        <v>365</v>
      </c>
      <c r="L1888" s="7">
        <v>6205</v>
      </c>
      <c r="M1888" s="7">
        <v>6205</v>
      </c>
      <c r="N1888" s="6">
        <v>1</v>
      </c>
      <c r="O1888" s="2"/>
      <c r="P1888" s="2"/>
      <c r="Q1888" s="2"/>
      <c r="R1888" s="192"/>
    </row>
    <row r="1889" spans="1:18" ht="39.6">
      <c r="A1889" s="28" t="str">
        <f t="shared" si="29"/>
        <v>6</v>
      </c>
      <c r="B1889" s="3" t="s">
        <v>2295</v>
      </c>
      <c r="C1889" s="3" t="s">
        <v>301</v>
      </c>
      <c r="D1889" s="3">
        <v>4</v>
      </c>
      <c r="E1889" s="3" t="s">
        <v>24</v>
      </c>
      <c r="F1889" s="3" t="s">
        <v>17</v>
      </c>
      <c r="G1889" s="3" t="s">
        <v>398</v>
      </c>
      <c r="H1889" s="3" t="s">
        <v>18</v>
      </c>
      <c r="I1889" s="4">
        <v>27</v>
      </c>
      <c r="J1889" s="4">
        <v>27</v>
      </c>
      <c r="K1889" s="4">
        <v>365</v>
      </c>
      <c r="L1889" s="7">
        <v>9855</v>
      </c>
      <c r="M1889" s="7">
        <v>9855</v>
      </c>
      <c r="N1889" s="6">
        <v>1</v>
      </c>
      <c r="O1889" s="2"/>
      <c r="P1889" s="2"/>
      <c r="Q1889" s="2"/>
      <c r="R1889" s="192"/>
    </row>
    <row r="1890" spans="1:18" ht="39.6">
      <c r="A1890" s="28" t="str">
        <f t="shared" si="29"/>
        <v>15</v>
      </c>
      <c r="B1890" s="3" t="s">
        <v>2296</v>
      </c>
      <c r="C1890" s="3" t="s">
        <v>256</v>
      </c>
      <c r="D1890" s="3">
        <v>4</v>
      </c>
      <c r="E1890" s="3" t="s">
        <v>24</v>
      </c>
      <c r="F1890" s="3" t="s">
        <v>17</v>
      </c>
      <c r="G1890" s="3" t="s">
        <v>430</v>
      </c>
      <c r="H1890" s="3" t="s">
        <v>18</v>
      </c>
      <c r="I1890" s="4">
        <v>29</v>
      </c>
      <c r="J1890" s="4">
        <v>29</v>
      </c>
      <c r="K1890" s="4">
        <v>365</v>
      </c>
      <c r="L1890" s="7">
        <v>10585</v>
      </c>
      <c r="M1890" s="7">
        <v>10585</v>
      </c>
      <c r="N1890" s="6">
        <v>1</v>
      </c>
      <c r="O1890" s="2"/>
      <c r="P1890" s="2"/>
      <c r="Q1890" s="2"/>
      <c r="R1890" s="192"/>
    </row>
    <row r="1891" spans="1:18" ht="39.6">
      <c r="A1891" s="28" t="str">
        <f t="shared" si="29"/>
        <v>15</v>
      </c>
      <c r="B1891" s="3" t="s">
        <v>2297</v>
      </c>
      <c r="C1891" s="3" t="s">
        <v>256</v>
      </c>
      <c r="D1891" s="3">
        <v>4</v>
      </c>
      <c r="E1891" s="3" t="s">
        <v>24</v>
      </c>
      <c r="F1891" s="3" t="s">
        <v>17</v>
      </c>
      <c r="G1891" s="3" t="s">
        <v>432</v>
      </c>
      <c r="H1891" s="3" t="s">
        <v>18</v>
      </c>
      <c r="I1891" s="4">
        <v>29</v>
      </c>
      <c r="J1891" s="4">
        <v>29</v>
      </c>
      <c r="K1891" s="4">
        <v>365</v>
      </c>
      <c r="L1891" s="7">
        <v>10585</v>
      </c>
      <c r="M1891" s="7">
        <v>10585</v>
      </c>
      <c r="N1891" s="6">
        <v>1</v>
      </c>
      <c r="O1891" s="2"/>
      <c r="P1891" s="2"/>
      <c r="Q1891" s="2"/>
      <c r="R1891" s="192"/>
    </row>
    <row r="1892" spans="1:18" ht="26.4">
      <c r="A1892" s="28" t="str">
        <f t="shared" si="29"/>
        <v>3</v>
      </c>
      <c r="B1892" s="3" t="s">
        <v>2298</v>
      </c>
      <c r="C1892" s="3" t="s">
        <v>245</v>
      </c>
      <c r="D1892" s="3">
        <v>4</v>
      </c>
      <c r="E1892" s="3" t="s">
        <v>24</v>
      </c>
      <c r="F1892" s="3" t="s">
        <v>17</v>
      </c>
      <c r="G1892" s="3" t="s">
        <v>246</v>
      </c>
      <c r="H1892" s="3" t="s">
        <v>19</v>
      </c>
      <c r="I1892" s="4">
        <v>21</v>
      </c>
      <c r="J1892" s="4">
        <v>21</v>
      </c>
      <c r="K1892" s="4">
        <v>600</v>
      </c>
      <c r="L1892" s="7">
        <v>12600</v>
      </c>
      <c r="M1892" s="7">
        <v>12600</v>
      </c>
      <c r="N1892" s="6">
        <v>1</v>
      </c>
      <c r="O1892" s="2"/>
      <c r="P1892" s="2"/>
      <c r="Q1892" s="2"/>
      <c r="R1892" s="192"/>
    </row>
    <row r="1893" spans="1:18" ht="26.4">
      <c r="A1893" s="28" t="str">
        <f t="shared" si="29"/>
        <v>20</v>
      </c>
      <c r="B1893" s="3" t="s">
        <v>2299</v>
      </c>
      <c r="C1893" s="3" t="s">
        <v>323</v>
      </c>
      <c r="D1893" s="3">
        <v>4</v>
      </c>
      <c r="E1893" s="3" t="s">
        <v>24</v>
      </c>
      <c r="F1893" s="3" t="s">
        <v>17</v>
      </c>
      <c r="G1893" s="3" t="s">
        <v>572</v>
      </c>
      <c r="H1893" s="3" t="s">
        <v>19</v>
      </c>
      <c r="I1893" s="4">
        <v>14</v>
      </c>
      <c r="J1893" s="4">
        <v>14</v>
      </c>
      <c r="K1893" s="4">
        <v>600</v>
      </c>
      <c r="L1893" s="7">
        <v>8400</v>
      </c>
      <c r="M1893" s="7">
        <v>8400</v>
      </c>
      <c r="N1893" s="6">
        <v>1</v>
      </c>
      <c r="O1893" s="2"/>
      <c r="P1893" s="2"/>
      <c r="Q1893" s="2"/>
      <c r="R1893" s="192"/>
    </row>
    <row r="1894" spans="1:18" ht="26.4">
      <c r="A1894" s="28" t="str">
        <f t="shared" si="29"/>
        <v>20</v>
      </c>
      <c r="B1894" s="3" t="s">
        <v>2300</v>
      </c>
      <c r="C1894" s="3" t="s">
        <v>323</v>
      </c>
      <c r="D1894" s="3">
        <v>4</v>
      </c>
      <c r="E1894" s="3" t="s">
        <v>24</v>
      </c>
      <c r="F1894" s="3" t="s">
        <v>17</v>
      </c>
      <c r="G1894" s="3" t="s">
        <v>574</v>
      </c>
      <c r="H1894" s="3" t="s">
        <v>19</v>
      </c>
      <c r="I1894" s="4">
        <v>17</v>
      </c>
      <c r="J1894" s="4">
        <v>17</v>
      </c>
      <c r="K1894" s="4">
        <v>600</v>
      </c>
      <c r="L1894" s="7">
        <v>10200</v>
      </c>
      <c r="M1894" s="7">
        <v>10200</v>
      </c>
      <c r="N1894" s="6">
        <v>1</v>
      </c>
      <c r="O1894" s="2"/>
      <c r="P1894" s="2"/>
      <c r="Q1894" s="2"/>
      <c r="R1894" s="192"/>
    </row>
    <row r="1895" spans="1:18" ht="26.4">
      <c r="A1895" s="28" t="str">
        <f t="shared" si="29"/>
        <v>7</v>
      </c>
      <c r="B1895" s="3" t="s">
        <v>2301</v>
      </c>
      <c r="C1895" s="3" t="s">
        <v>293</v>
      </c>
      <c r="D1895" s="3">
        <v>4</v>
      </c>
      <c r="E1895" s="3" t="s">
        <v>24</v>
      </c>
      <c r="F1895" s="3" t="s">
        <v>17</v>
      </c>
      <c r="G1895" s="3" t="s">
        <v>294</v>
      </c>
      <c r="H1895" s="3" t="s">
        <v>19</v>
      </c>
      <c r="I1895" s="4">
        <v>27</v>
      </c>
      <c r="J1895" s="4">
        <v>27</v>
      </c>
      <c r="K1895" s="4">
        <v>599</v>
      </c>
      <c r="L1895" s="7">
        <v>16173</v>
      </c>
      <c r="M1895" s="7">
        <v>16173</v>
      </c>
      <c r="N1895" s="6">
        <v>1</v>
      </c>
      <c r="O1895" s="2"/>
      <c r="P1895" s="2"/>
      <c r="Q1895" s="2"/>
      <c r="R1895" s="192"/>
    </row>
    <row r="1896" spans="1:18" ht="26.4">
      <c r="A1896" s="28" t="str">
        <f t="shared" si="29"/>
        <v>7</v>
      </c>
      <c r="B1896" s="3" t="s">
        <v>2302</v>
      </c>
      <c r="C1896" s="3" t="s">
        <v>293</v>
      </c>
      <c r="D1896" s="3">
        <v>4</v>
      </c>
      <c r="E1896" s="3" t="s">
        <v>24</v>
      </c>
      <c r="F1896" s="3" t="s">
        <v>17</v>
      </c>
      <c r="G1896" s="3" t="s">
        <v>296</v>
      </c>
      <c r="H1896" s="3" t="s">
        <v>19</v>
      </c>
      <c r="I1896" s="4">
        <v>27</v>
      </c>
      <c r="J1896" s="4">
        <v>27</v>
      </c>
      <c r="K1896" s="4">
        <v>599</v>
      </c>
      <c r="L1896" s="7">
        <v>16173</v>
      </c>
      <c r="M1896" s="7">
        <v>16173</v>
      </c>
      <c r="N1896" s="6">
        <v>1</v>
      </c>
      <c r="O1896" s="2"/>
      <c r="P1896" s="2"/>
      <c r="Q1896" s="2"/>
      <c r="R1896" s="192"/>
    </row>
    <row r="1897" spans="1:18" ht="26.4">
      <c r="A1897" s="28" t="str">
        <f t="shared" si="29"/>
        <v>7</v>
      </c>
      <c r="B1897" s="3" t="s">
        <v>2303</v>
      </c>
      <c r="C1897" s="3" t="s">
        <v>293</v>
      </c>
      <c r="D1897" s="3">
        <v>4</v>
      </c>
      <c r="E1897" s="3" t="s">
        <v>24</v>
      </c>
      <c r="F1897" s="3" t="s">
        <v>17</v>
      </c>
      <c r="G1897" s="3" t="s">
        <v>611</v>
      </c>
      <c r="H1897" s="3" t="s">
        <v>19</v>
      </c>
      <c r="I1897" s="4">
        <v>20</v>
      </c>
      <c r="J1897" s="4">
        <v>20</v>
      </c>
      <c r="K1897" s="4">
        <v>599</v>
      </c>
      <c r="L1897" s="7">
        <v>11980</v>
      </c>
      <c r="M1897" s="7">
        <v>11980</v>
      </c>
      <c r="N1897" s="6">
        <v>1</v>
      </c>
      <c r="O1897" s="2"/>
      <c r="P1897" s="2"/>
      <c r="Q1897" s="2"/>
      <c r="R1897" s="192"/>
    </row>
    <row r="1898" spans="1:18" ht="26.4">
      <c r="A1898" s="28" t="str">
        <f t="shared" si="29"/>
        <v>1</v>
      </c>
      <c r="B1898" s="3" t="s">
        <v>2304</v>
      </c>
      <c r="C1898" s="3" t="s">
        <v>272</v>
      </c>
      <c r="D1898" s="3">
        <v>4</v>
      </c>
      <c r="E1898" s="3" t="s">
        <v>24</v>
      </c>
      <c r="F1898" s="3" t="s">
        <v>17</v>
      </c>
      <c r="G1898" s="3" t="s">
        <v>273</v>
      </c>
      <c r="H1898" s="3" t="s">
        <v>19</v>
      </c>
      <c r="I1898" s="4">
        <v>18</v>
      </c>
      <c r="J1898" s="4">
        <v>18</v>
      </c>
      <c r="K1898" s="4">
        <v>600</v>
      </c>
      <c r="L1898" s="7">
        <v>10800</v>
      </c>
      <c r="M1898" s="7">
        <v>10800</v>
      </c>
      <c r="N1898" s="6">
        <v>1</v>
      </c>
      <c r="O1898" s="2"/>
      <c r="P1898" s="2"/>
      <c r="Q1898" s="2"/>
      <c r="R1898" s="192"/>
    </row>
    <row r="1899" spans="1:18" ht="26.4">
      <c r="A1899" s="28" t="str">
        <f t="shared" si="29"/>
        <v>1</v>
      </c>
      <c r="B1899" s="3" t="s">
        <v>2305</v>
      </c>
      <c r="C1899" s="3" t="s">
        <v>272</v>
      </c>
      <c r="D1899" s="3">
        <v>4</v>
      </c>
      <c r="E1899" s="3" t="s">
        <v>24</v>
      </c>
      <c r="F1899" s="3" t="s">
        <v>17</v>
      </c>
      <c r="G1899" s="3" t="s">
        <v>275</v>
      </c>
      <c r="H1899" s="3" t="s">
        <v>19</v>
      </c>
      <c r="I1899" s="4">
        <v>19</v>
      </c>
      <c r="J1899" s="4">
        <v>19</v>
      </c>
      <c r="K1899" s="4">
        <v>600</v>
      </c>
      <c r="L1899" s="7">
        <v>11400</v>
      </c>
      <c r="M1899" s="7">
        <v>11400</v>
      </c>
      <c r="N1899" s="6">
        <v>1</v>
      </c>
      <c r="O1899" s="2"/>
      <c r="P1899" s="2"/>
      <c r="Q1899" s="2"/>
      <c r="R1899" s="192"/>
    </row>
    <row r="1900" spans="1:18" ht="26.4">
      <c r="A1900" s="28" t="str">
        <f t="shared" si="29"/>
        <v>1</v>
      </c>
      <c r="B1900" s="3" t="s">
        <v>2306</v>
      </c>
      <c r="C1900" s="3" t="s">
        <v>272</v>
      </c>
      <c r="D1900" s="3">
        <v>4</v>
      </c>
      <c r="E1900" s="3" t="s">
        <v>24</v>
      </c>
      <c r="F1900" s="3" t="s">
        <v>17</v>
      </c>
      <c r="G1900" s="3" t="s">
        <v>277</v>
      </c>
      <c r="H1900" s="3" t="s">
        <v>19</v>
      </c>
      <c r="I1900" s="4">
        <v>23</v>
      </c>
      <c r="J1900" s="4">
        <v>23</v>
      </c>
      <c r="K1900" s="4">
        <v>600</v>
      </c>
      <c r="L1900" s="7">
        <v>13800</v>
      </c>
      <c r="M1900" s="7">
        <v>13800</v>
      </c>
      <c r="N1900" s="6">
        <v>1</v>
      </c>
      <c r="O1900" s="2"/>
      <c r="P1900" s="2"/>
      <c r="Q1900" s="2"/>
      <c r="R1900" s="192"/>
    </row>
    <row r="1901" spans="1:18" ht="26.4">
      <c r="A1901" s="28" t="str">
        <f t="shared" si="29"/>
        <v>16</v>
      </c>
      <c r="B1901" s="3" t="s">
        <v>2307</v>
      </c>
      <c r="C1901" s="3" t="s">
        <v>231</v>
      </c>
      <c r="D1901" s="3">
        <v>4</v>
      </c>
      <c r="E1901" s="3" t="s">
        <v>24</v>
      </c>
      <c r="F1901" s="3" t="s">
        <v>17</v>
      </c>
      <c r="G1901" s="3" t="s">
        <v>232</v>
      </c>
      <c r="H1901" s="3" t="s">
        <v>19</v>
      </c>
      <c r="I1901" s="4">
        <v>25</v>
      </c>
      <c r="J1901" s="4">
        <v>25</v>
      </c>
      <c r="K1901" s="4">
        <v>600</v>
      </c>
      <c r="L1901" s="7">
        <v>15000</v>
      </c>
      <c r="M1901" s="7">
        <v>15000</v>
      </c>
      <c r="N1901" s="6">
        <v>1</v>
      </c>
      <c r="O1901" s="2"/>
      <c r="P1901" s="2"/>
      <c r="Q1901" s="2"/>
      <c r="R1901" s="192"/>
    </row>
    <row r="1902" spans="1:18" ht="26.4">
      <c r="A1902" s="28" t="str">
        <f t="shared" si="29"/>
        <v>16</v>
      </c>
      <c r="B1902" s="3" t="s">
        <v>2308</v>
      </c>
      <c r="C1902" s="3" t="s">
        <v>231</v>
      </c>
      <c r="D1902" s="3">
        <v>4</v>
      </c>
      <c r="E1902" s="3" t="s">
        <v>24</v>
      </c>
      <c r="F1902" s="3" t="s">
        <v>17</v>
      </c>
      <c r="G1902" s="3" t="s">
        <v>588</v>
      </c>
      <c r="H1902" s="3" t="s">
        <v>19</v>
      </c>
      <c r="I1902" s="4">
        <v>23</v>
      </c>
      <c r="J1902" s="4">
        <v>23</v>
      </c>
      <c r="K1902" s="4">
        <v>600</v>
      </c>
      <c r="L1902" s="7">
        <v>13800</v>
      </c>
      <c r="M1902" s="7">
        <v>13800</v>
      </c>
      <c r="N1902" s="6">
        <v>1</v>
      </c>
      <c r="O1902" s="2"/>
      <c r="P1902" s="2"/>
      <c r="Q1902" s="2"/>
      <c r="R1902" s="192"/>
    </row>
    <row r="1903" spans="1:18" ht="26.4">
      <c r="A1903" s="28" t="str">
        <f t="shared" si="29"/>
        <v>13</v>
      </c>
      <c r="B1903" s="3" t="s">
        <v>2309</v>
      </c>
      <c r="C1903" s="3" t="s">
        <v>248</v>
      </c>
      <c r="D1903" s="3">
        <v>4</v>
      </c>
      <c r="E1903" s="3" t="s">
        <v>24</v>
      </c>
      <c r="F1903" s="3" t="s">
        <v>17</v>
      </c>
      <c r="G1903" s="3" t="s">
        <v>249</v>
      </c>
      <c r="H1903" s="3" t="s">
        <v>19</v>
      </c>
      <c r="I1903" s="4">
        <v>21</v>
      </c>
      <c r="J1903" s="4">
        <v>21</v>
      </c>
      <c r="K1903" s="4">
        <v>600</v>
      </c>
      <c r="L1903" s="7">
        <v>12600</v>
      </c>
      <c r="M1903" s="7">
        <v>12600</v>
      </c>
      <c r="N1903" s="6">
        <v>1</v>
      </c>
      <c r="O1903" s="2"/>
      <c r="P1903" s="2"/>
      <c r="Q1903" s="2"/>
      <c r="R1903" s="192"/>
    </row>
    <row r="1904" spans="1:18" ht="26.4">
      <c r="A1904" s="28" t="str">
        <f t="shared" si="29"/>
        <v>13</v>
      </c>
      <c r="B1904" s="3" t="s">
        <v>2310</v>
      </c>
      <c r="C1904" s="3" t="s">
        <v>248</v>
      </c>
      <c r="D1904" s="3">
        <v>4</v>
      </c>
      <c r="E1904" s="3" t="s">
        <v>24</v>
      </c>
      <c r="F1904" s="3" t="s">
        <v>17</v>
      </c>
      <c r="G1904" s="3" t="s">
        <v>585</v>
      </c>
      <c r="H1904" s="3" t="s">
        <v>19</v>
      </c>
      <c r="I1904" s="4">
        <v>21</v>
      </c>
      <c r="J1904" s="4">
        <v>21</v>
      </c>
      <c r="K1904" s="4">
        <v>600</v>
      </c>
      <c r="L1904" s="7">
        <v>12600</v>
      </c>
      <c r="M1904" s="7">
        <v>12600</v>
      </c>
      <c r="N1904" s="6">
        <v>1</v>
      </c>
      <c r="O1904" s="2"/>
      <c r="P1904" s="2"/>
      <c r="Q1904" s="2"/>
      <c r="R1904" s="192"/>
    </row>
    <row r="1905" spans="1:18" ht="26.4">
      <c r="A1905" s="28" t="str">
        <f t="shared" si="29"/>
        <v>8</v>
      </c>
      <c r="B1905" s="3" t="s">
        <v>2311</v>
      </c>
      <c r="C1905" s="3" t="s">
        <v>261</v>
      </c>
      <c r="D1905" s="3">
        <v>4</v>
      </c>
      <c r="E1905" s="3" t="s">
        <v>24</v>
      </c>
      <c r="F1905" s="3" t="s">
        <v>17</v>
      </c>
      <c r="G1905" s="3" t="s">
        <v>262</v>
      </c>
      <c r="H1905" s="3" t="s">
        <v>19</v>
      </c>
      <c r="I1905" s="4">
        <v>22</v>
      </c>
      <c r="J1905" s="4">
        <v>19</v>
      </c>
      <c r="K1905" s="4">
        <v>600</v>
      </c>
      <c r="L1905" s="7">
        <v>13200</v>
      </c>
      <c r="M1905" s="7">
        <v>11400</v>
      </c>
      <c r="N1905" s="6">
        <v>0.86360000000000003</v>
      </c>
      <c r="O1905" s="2"/>
      <c r="P1905" s="2"/>
      <c r="Q1905" s="2"/>
      <c r="R1905" s="192"/>
    </row>
    <row r="1906" spans="1:18" ht="26.4">
      <c r="A1906" s="28" t="str">
        <f t="shared" si="29"/>
        <v>8</v>
      </c>
      <c r="B1906" s="3" t="s">
        <v>2312</v>
      </c>
      <c r="C1906" s="3" t="s">
        <v>261</v>
      </c>
      <c r="D1906" s="3">
        <v>4</v>
      </c>
      <c r="E1906" s="3" t="s">
        <v>24</v>
      </c>
      <c r="F1906" s="3" t="s">
        <v>17</v>
      </c>
      <c r="G1906" s="3" t="s">
        <v>591</v>
      </c>
      <c r="H1906" s="3" t="s">
        <v>19</v>
      </c>
      <c r="I1906" s="4">
        <v>20</v>
      </c>
      <c r="J1906" s="4">
        <v>20</v>
      </c>
      <c r="K1906" s="4">
        <v>600</v>
      </c>
      <c r="L1906" s="7">
        <v>12000</v>
      </c>
      <c r="M1906" s="7">
        <v>12000</v>
      </c>
      <c r="N1906" s="6">
        <v>1</v>
      </c>
      <c r="O1906" s="2"/>
      <c r="P1906" s="2"/>
      <c r="Q1906" s="2"/>
      <c r="R1906" s="192"/>
    </row>
    <row r="1907" spans="1:18" ht="39.6">
      <c r="A1907" s="28" t="str">
        <f t="shared" si="29"/>
        <v>17</v>
      </c>
      <c r="B1907" s="3" t="s">
        <v>2313</v>
      </c>
      <c r="C1907" s="3" t="s">
        <v>306</v>
      </c>
      <c r="D1907" s="3">
        <v>4</v>
      </c>
      <c r="E1907" s="3" t="s">
        <v>24</v>
      </c>
      <c r="F1907" s="3" t="s">
        <v>17</v>
      </c>
      <c r="G1907" s="3" t="s">
        <v>307</v>
      </c>
      <c r="H1907" s="3" t="s">
        <v>19</v>
      </c>
      <c r="I1907" s="4">
        <v>16</v>
      </c>
      <c r="J1907" s="4">
        <v>16</v>
      </c>
      <c r="K1907" s="4">
        <v>600</v>
      </c>
      <c r="L1907" s="7">
        <v>9600</v>
      </c>
      <c r="M1907" s="7">
        <v>9600</v>
      </c>
      <c r="N1907" s="6">
        <v>1</v>
      </c>
      <c r="O1907" s="2"/>
      <c r="P1907" s="2"/>
      <c r="Q1907" s="2"/>
      <c r="R1907" s="192"/>
    </row>
    <row r="1908" spans="1:18" ht="39.6">
      <c r="A1908" s="28" t="str">
        <f t="shared" si="29"/>
        <v>17</v>
      </c>
      <c r="B1908" s="3" t="s">
        <v>2314</v>
      </c>
      <c r="C1908" s="3" t="s">
        <v>306</v>
      </c>
      <c r="D1908" s="3">
        <v>4</v>
      </c>
      <c r="E1908" s="3" t="s">
        <v>24</v>
      </c>
      <c r="F1908" s="3" t="s">
        <v>17</v>
      </c>
      <c r="G1908" s="3" t="s">
        <v>577</v>
      </c>
      <c r="H1908" s="3" t="s">
        <v>19</v>
      </c>
      <c r="I1908" s="4">
        <v>17</v>
      </c>
      <c r="J1908" s="4">
        <v>17</v>
      </c>
      <c r="K1908" s="4">
        <v>600</v>
      </c>
      <c r="L1908" s="7">
        <v>10200</v>
      </c>
      <c r="M1908" s="7">
        <v>10200</v>
      </c>
      <c r="N1908" s="6">
        <v>1</v>
      </c>
      <c r="O1908" s="2"/>
      <c r="P1908" s="2"/>
      <c r="Q1908" s="2"/>
      <c r="R1908" s="192"/>
    </row>
    <row r="1909" spans="1:18" ht="39.6">
      <c r="A1909" s="28" t="str">
        <f t="shared" si="29"/>
        <v>17</v>
      </c>
      <c r="B1909" s="3" t="s">
        <v>2315</v>
      </c>
      <c r="C1909" s="3" t="s">
        <v>306</v>
      </c>
      <c r="D1909" s="3">
        <v>4</v>
      </c>
      <c r="E1909" s="3" t="s">
        <v>24</v>
      </c>
      <c r="F1909" s="3" t="s">
        <v>17</v>
      </c>
      <c r="G1909" s="3" t="s">
        <v>579</v>
      </c>
      <c r="H1909" s="3" t="s">
        <v>19</v>
      </c>
      <c r="I1909" s="4">
        <v>24</v>
      </c>
      <c r="J1909" s="4">
        <v>24</v>
      </c>
      <c r="K1909" s="4">
        <v>600</v>
      </c>
      <c r="L1909" s="7">
        <v>14400</v>
      </c>
      <c r="M1909" s="7">
        <v>14400</v>
      </c>
      <c r="N1909" s="6">
        <v>1</v>
      </c>
      <c r="O1909" s="2"/>
      <c r="P1909" s="2"/>
      <c r="Q1909" s="2"/>
      <c r="R1909" s="192"/>
    </row>
    <row r="1910" spans="1:18" ht="26.4">
      <c r="A1910" s="28" t="str">
        <f t="shared" si="29"/>
        <v>12</v>
      </c>
      <c r="B1910" s="3" t="s">
        <v>2316</v>
      </c>
      <c r="C1910" s="3" t="s">
        <v>279</v>
      </c>
      <c r="D1910" s="3">
        <v>4</v>
      </c>
      <c r="E1910" s="3" t="s">
        <v>24</v>
      </c>
      <c r="F1910" s="3" t="s">
        <v>17</v>
      </c>
      <c r="G1910" s="3" t="s">
        <v>280</v>
      </c>
      <c r="H1910" s="3" t="s">
        <v>19</v>
      </c>
      <c r="I1910" s="4">
        <v>22</v>
      </c>
      <c r="J1910" s="4">
        <v>22</v>
      </c>
      <c r="K1910" s="4">
        <v>600</v>
      </c>
      <c r="L1910" s="7">
        <v>13200</v>
      </c>
      <c r="M1910" s="7">
        <v>13200</v>
      </c>
      <c r="N1910" s="6">
        <v>1</v>
      </c>
      <c r="O1910" s="2"/>
      <c r="P1910" s="2"/>
      <c r="Q1910" s="2"/>
      <c r="R1910" s="192"/>
    </row>
    <row r="1911" spans="1:18" ht="26.4">
      <c r="A1911" s="28" t="str">
        <f t="shared" si="29"/>
        <v>12</v>
      </c>
      <c r="B1911" s="3" t="s">
        <v>2317</v>
      </c>
      <c r="C1911" s="3" t="s">
        <v>279</v>
      </c>
      <c r="D1911" s="3">
        <v>4</v>
      </c>
      <c r="E1911" s="3" t="s">
        <v>24</v>
      </c>
      <c r="F1911" s="3" t="s">
        <v>17</v>
      </c>
      <c r="G1911" s="3" t="s">
        <v>618</v>
      </c>
      <c r="H1911" s="3" t="s">
        <v>19</v>
      </c>
      <c r="I1911" s="4">
        <v>18</v>
      </c>
      <c r="J1911" s="4">
        <v>18</v>
      </c>
      <c r="K1911" s="4">
        <v>600</v>
      </c>
      <c r="L1911" s="7">
        <v>10800</v>
      </c>
      <c r="M1911" s="7">
        <v>10800</v>
      </c>
      <c r="N1911" s="6">
        <v>1</v>
      </c>
      <c r="O1911" s="2"/>
      <c r="P1911" s="2"/>
      <c r="Q1911" s="2"/>
      <c r="R1911" s="192"/>
    </row>
    <row r="1912" spans="1:18" ht="26.4">
      <c r="A1912" s="28" t="str">
        <f t="shared" si="29"/>
        <v>2</v>
      </c>
      <c r="B1912" s="3" t="s">
        <v>2318</v>
      </c>
      <c r="C1912" s="3" t="s">
        <v>285</v>
      </c>
      <c r="D1912" s="3">
        <v>4</v>
      </c>
      <c r="E1912" s="3" t="s">
        <v>24</v>
      </c>
      <c r="F1912" s="3" t="s">
        <v>17</v>
      </c>
      <c r="G1912" s="3" t="s">
        <v>286</v>
      </c>
      <c r="H1912" s="3" t="s">
        <v>19</v>
      </c>
      <c r="I1912" s="4">
        <v>25</v>
      </c>
      <c r="J1912" s="4">
        <v>25</v>
      </c>
      <c r="K1912" s="4">
        <v>600</v>
      </c>
      <c r="L1912" s="7">
        <v>15000</v>
      </c>
      <c r="M1912" s="7">
        <v>15000</v>
      </c>
      <c r="N1912" s="6">
        <v>1</v>
      </c>
      <c r="O1912" s="2"/>
      <c r="P1912" s="2"/>
      <c r="Q1912" s="2"/>
      <c r="R1912" s="192"/>
    </row>
    <row r="1913" spans="1:18" ht="26.4">
      <c r="A1913" s="28" t="str">
        <f t="shared" si="29"/>
        <v>2</v>
      </c>
      <c r="B1913" s="3" t="s">
        <v>2319</v>
      </c>
      <c r="C1913" s="3" t="s">
        <v>285</v>
      </c>
      <c r="D1913" s="3">
        <v>4</v>
      </c>
      <c r="E1913" s="3" t="s">
        <v>24</v>
      </c>
      <c r="F1913" s="3" t="s">
        <v>17</v>
      </c>
      <c r="G1913" s="3" t="s">
        <v>288</v>
      </c>
      <c r="H1913" s="3" t="s">
        <v>19</v>
      </c>
      <c r="I1913" s="4">
        <v>18</v>
      </c>
      <c r="J1913" s="4">
        <v>18</v>
      </c>
      <c r="K1913" s="4">
        <v>600</v>
      </c>
      <c r="L1913" s="7">
        <v>10800</v>
      </c>
      <c r="M1913" s="7">
        <v>10800</v>
      </c>
      <c r="N1913" s="6">
        <v>1</v>
      </c>
      <c r="O1913" s="2"/>
      <c r="P1913" s="2"/>
      <c r="Q1913" s="2"/>
      <c r="R1913" s="192"/>
    </row>
    <row r="1914" spans="1:18" ht="26.4">
      <c r="A1914" s="28" t="str">
        <f t="shared" si="29"/>
        <v>2</v>
      </c>
      <c r="B1914" s="3" t="s">
        <v>2320</v>
      </c>
      <c r="C1914" s="3" t="s">
        <v>285</v>
      </c>
      <c r="D1914" s="3">
        <v>4</v>
      </c>
      <c r="E1914" s="3" t="s">
        <v>24</v>
      </c>
      <c r="F1914" s="3" t="s">
        <v>17</v>
      </c>
      <c r="G1914" s="3" t="s">
        <v>615</v>
      </c>
      <c r="H1914" s="3" t="s">
        <v>19</v>
      </c>
      <c r="I1914" s="4">
        <v>14</v>
      </c>
      <c r="J1914" s="4">
        <v>14</v>
      </c>
      <c r="K1914" s="4">
        <v>600</v>
      </c>
      <c r="L1914" s="7">
        <v>8400</v>
      </c>
      <c r="M1914" s="7">
        <v>8400</v>
      </c>
      <c r="N1914" s="6">
        <v>1</v>
      </c>
      <c r="O1914" s="2"/>
      <c r="P1914" s="2"/>
      <c r="Q1914" s="2"/>
      <c r="R1914" s="192"/>
    </row>
    <row r="1915" spans="1:18" ht="26.4">
      <c r="A1915" s="28" t="str">
        <f t="shared" si="29"/>
        <v>9</v>
      </c>
      <c r="B1915" s="3" t="s">
        <v>2321</v>
      </c>
      <c r="C1915" s="3" t="s">
        <v>240</v>
      </c>
      <c r="D1915" s="3">
        <v>4</v>
      </c>
      <c r="E1915" s="3" t="s">
        <v>24</v>
      </c>
      <c r="F1915" s="3" t="s">
        <v>17</v>
      </c>
      <c r="G1915" s="3" t="s">
        <v>241</v>
      </c>
      <c r="H1915" s="3" t="s">
        <v>19</v>
      </c>
      <c r="I1915" s="4">
        <v>20</v>
      </c>
      <c r="J1915" s="4">
        <v>20</v>
      </c>
      <c r="K1915" s="4">
        <v>599.9</v>
      </c>
      <c r="L1915" s="7">
        <v>11980</v>
      </c>
      <c r="M1915" s="7">
        <v>11998</v>
      </c>
      <c r="N1915" s="6">
        <v>1</v>
      </c>
      <c r="O1915" s="2"/>
      <c r="P1915" s="2"/>
      <c r="Q1915" s="2"/>
      <c r="R1915" s="192"/>
    </row>
    <row r="1916" spans="1:18" ht="26.4">
      <c r="A1916" s="28" t="str">
        <f t="shared" si="29"/>
        <v>9</v>
      </c>
      <c r="B1916" s="3" t="s">
        <v>2322</v>
      </c>
      <c r="C1916" s="3" t="s">
        <v>240</v>
      </c>
      <c r="D1916" s="3">
        <v>4</v>
      </c>
      <c r="E1916" s="3" t="s">
        <v>24</v>
      </c>
      <c r="F1916" s="3" t="s">
        <v>17</v>
      </c>
      <c r="G1916" s="3" t="s">
        <v>243</v>
      </c>
      <c r="H1916" s="3" t="s">
        <v>19</v>
      </c>
      <c r="I1916" s="4">
        <v>20</v>
      </c>
      <c r="J1916" s="4">
        <v>20</v>
      </c>
      <c r="K1916" s="4">
        <v>599.9</v>
      </c>
      <c r="L1916" s="7">
        <v>11980</v>
      </c>
      <c r="M1916" s="7">
        <v>11998</v>
      </c>
      <c r="N1916" s="6">
        <v>1</v>
      </c>
      <c r="O1916" s="2"/>
      <c r="P1916" s="2"/>
      <c r="Q1916" s="2"/>
      <c r="R1916" s="192"/>
    </row>
    <row r="1917" spans="1:18" ht="26.4">
      <c r="A1917" s="28" t="str">
        <f t="shared" si="29"/>
        <v>9</v>
      </c>
      <c r="B1917" s="3" t="s">
        <v>2323</v>
      </c>
      <c r="C1917" s="3" t="s">
        <v>240</v>
      </c>
      <c r="D1917" s="3">
        <v>4</v>
      </c>
      <c r="E1917" s="3" t="s">
        <v>24</v>
      </c>
      <c r="F1917" s="3" t="s">
        <v>17</v>
      </c>
      <c r="G1917" s="3" t="s">
        <v>570</v>
      </c>
      <c r="H1917" s="3" t="s">
        <v>19</v>
      </c>
      <c r="I1917" s="4">
        <v>17</v>
      </c>
      <c r="J1917" s="4">
        <v>17</v>
      </c>
      <c r="K1917" s="4">
        <v>599.9</v>
      </c>
      <c r="L1917" s="7">
        <v>10183</v>
      </c>
      <c r="M1917" s="7">
        <v>10198.299999999999</v>
      </c>
      <c r="N1917" s="6">
        <v>1</v>
      </c>
      <c r="O1917" s="2"/>
      <c r="P1917" s="2"/>
      <c r="Q1917" s="2"/>
      <c r="R1917" s="192"/>
    </row>
    <row r="1918" spans="1:18" ht="26.4">
      <c r="A1918" s="28" t="str">
        <f t="shared" si="29"/>
        <v>10</v>
      </c>
      <c r="B1918" s="3" t="s">
        <v>2324</v>
      </c>
      <c r="C1918" s="3" t="s">
        <v>298</v>
      </c>
      <c r="D1918" s="3">
        <v>4</v>
      </c>
      <c r="E1918" s="3" t="s">
        <v>24</v>
      </c>
      <c r="F1918" s="3" t="s">
        <v>17</v>
      </c>
      <c r="G1918" s="3" t="s">
        <v>299</v>
      </c>
      <c r="H1918" s="3" t="s">
        <v>19</v>
      </c>
      <c r="I1918" s="4">
        <v>19</v>
      </c>
      <c r="J1918" s="4">
        <v>19</v>
      </c>
      <c r="K1918" s="4">
        <v>600</v>
      </c>
      <c r="L1918" s="7">
        <v>11400</v>
      </c>
      <c r="M1918" s="7">
        <v>11400</v>
      </c>
      <c r="N1918" s="6">
        <v>1</v>
      </c>
      <c r="O1918" s="2"/>
      <c r="P1918" s="2"/>
      <c r="Q1918" s="2"/>
      <c r="R1918" s="192"/>
    </row>
    <row r="1919" spans="1:18" ht="26.4">
      <c r="A1919" s="28" t="str">
        <f t="shared" si="29"/>
        <v>10</v>
      </c>
      <c r="B1919" s="3" t="s">
        <v>2325</v>
      </c>
      <c r="C1919" s="3" t="s">
        <v>298</v>
      </c>
      <c r="D1919" s="3">
        <v>4</v>
      </c>
      <c r="E1919" s="3" t="s">
        <v>24</v>
      </c>
      <c r="F1919" s="3" t="s">
        <v>17</v>
      </c>
      <c r="G1919" s="3" t="s">
        <v>582</v>
      </c>
      <c r="H1919" s="3" t="s">
        <v>19</v>
      </c>
      <c r="I1919" s="4">
        <v>17</v>
      </c>
      <c r="J1919" s="4">
        <v>17</v>
      </c>
      <c r="K1919" s="4">
        <v>600</v>
      </c>
      <c r="L1919" s="7">
        <v>10200</v>
      </c>
      <c r="M1919" s="7">
        <v>10200</v>
      </c>
      <c r="N1919" s="6">
        <v>1</v>
      </c>
      <c r="O1919" s="2"/>
      <c r="P1919" s="2"/>
      <c r="Q1919" s="2"/>
      <c r="R1919" s="192"/>
    </row>
    <row r="1920" spans="1:18" ht="39.6">
      <c r="A1920" s="28" t="str">
        <f t="shared" si="29"/>
        <v>14</v>
      </c>
      <c r="B1920" s="3" t="s">
        <v>2326</v>
      </c>
      <c r="C1920" s="3" t="s">
        <v>267</v>
      </c>
      <c r="D1920" s="3">
        <v>4</v>
      </c>
      <c r="E1920" s="3" t="s">
        <v>24</v>
      </c>
      <c r="F1920" s="3" t="s">
        <v>17</v>
      </c>
      <c r="G1920" s="3" t="s">
        <v>268</v>
      </c>
      <c r="H1920" s="3" t="s">
        <v>19</v>
      </c>
      <c r="I1920" s="4">
        <v>21</v>
      </c>
      <c r="J1920" s="4">
        <v>21</v>
      </c>
      <c r="K1920" s="4">
        <v>600</v>
      </c>
      <c r="L1920" s="7">
        <v>12600</v>
      </c>
      <c r="M1920" s="7">
        <v>12600</v>
      </c>
      <c r="N1920" s="6">
        <v>1</v>
      </c>
      <c r="O1920" s="2"/>
      <c r="P1920" s="2"/>
      <c r="Q1920" s="2"/>
      <c r="R1920" s="192"/>
    </row>
    <row r="1921" spans="1:18" ht="39.6">
      <c r="A1921" s="28" t="str">
        <f t="shared" si="29"/>
        <v>14</v>
      </c>
      <c r="B1921" s="3" t="s">
        <v>2327</v>
      </c>
      <c r="C1921" s="3" t="s">
        <v>267</v>
      </c>
      <c r="D1921" s="3">
        <v>4</v>
      </c>
      <c r="E1921" s="3" t="s">
        <v>24</v>
      </c>
      <c r="F1921" s="3" t="s">
        <v>17</v>
      </c>
      <c r="G1921" s="3" t="s">
        <v>270</v>
      </c>
      <c r="H1921" s="3" t="s">
        <v>19</v>
      </c>
      <c r="I1921" s="4">
        <v>20</v>
      </c>
      <c r="J1921" s="4">
        <v>20</v>
      </c>
      <c r="K1921" s="4">
        <v>600</v>
      </c>
      <c r="L1921" s="7">
        <v>12000</v>
      </c>
      <c r="M1921" s="7">
        <v>12000</v>
      </c>
      <c r="N1921" s="6">
        <v>1</v>
      </c>
      <c r="O1921" s="2"/>
      <c r="P1921" s="2"/>
      <c r="Q1921" s="2"/>
      <c r="R1921" s="192"/>
    </row>
    <row r="1922" spans="1:18" ht="39.6">
      <c r="A1922" s="28" t="str">
        <f t="shared" si="29"/>
        <v>14</v>
      </c>
      <c r="B1922" s="3" t="s">
        <v>2328</v>
      </c>
      <c r="C1922" s="3" t="s">
        <v>267</v>
      </c>
      <c r="D1922" s="3">
        <v>4</v>
      </c>
      <c r="E1922" s="3" t="s">
        <v>24</v>
      </c>
      <c r="F1922" s="3" t="s">
        <v>17</v>
      </c>
      <c r="G1922" s="3" t="s">
        <v>629</v>
      </c>
      <c r="H1922" s="3" t="s">
        <v>19</v>
      </c>
      <c r="I1922" s="4">
        <v>17</v>
      </c>
      <c r="J1922" s="4">
        <v>17</v>
      </c>
      <c r="K1922" s="4">
        <v>600</v>
      </c>
      <c r="L1922" s="7">
        <v>10200</v>
      </c>
      <c r="M1922" s="7">
        <v>10200</v>
      </c>
      <c r="N1922" s="6">
        <v>1</v>
      </c>
      <c r="O1922" s="2"/>
      <c r="P1922" s="2"/>
      <c r="Q1922" s="2"/>
      <c r="R1922" s="192"/>
    </row>
    <row r="1923" spans="1:18" ht="26.4">
      <c r="A1923" s="28" t="str">
        <f t="shared" si="29"/>
        <v>11</v>
      </c>
      <c r="B1923" s="3" t="s">
        <v>2329</v>
      </c>
      <c r="C1923" s="3" t="s">
        <v>228</v>
      </c>
      <c r="D1923" s="3">
        <v>4</v>
      </c>
      <c r="E1923" s="3" t="s">
        <v>24</v>
      </c>
      <c r="F1923" s="3" t="s">
        <v>17</v>
      </c>
      <c r="G1923" s="3" t="s">
        <v>229</v>
      </c>
      <c r="H1923" s="3" t="s">
        <v>19</v>
      </c>
      <c r="I1923" s="4">
        <v>23</v>
      </c>
      <c r="J1923" s="4">
        <v>23</v>
      </c>
      <c r="K1923" s="4">
        <v>600</v>
      </c>
      <c r="L1923" s="7">
        <v>13800</v>
      </c>
      <c r="M1923" s="7">
        <v>13800</v>
      </c>
      <c r="N1923" s="6">
        <v>1</v>
      </c>
      <c r="O1923" s="2"/>
      <c r="P1923" s="2"/>
      <c r="Q1923" s="2"/>
      <c r="R1923" s="192"/>
    </row>
    <row r="1924" spans="1:18" ht="26.4">
      <c r="A1924" s="28" t="str">
        <f t="shared" si="29"/>
        <v>11</v>
      </c>
      <c r="B1924" s="3" t="s">
        <v>2330</v>
      </c>
      <c r="C1924" s="3" t="s">
        <v>228</v>
      </c>
      <c r="D1924" s="3">
        <v>4</v>
      </c>
      <c r="E1924" s="3" t="s">
        <v>24</v>
      </c>
      <c r="F1924" s="3" t="s">
        <v>17</v>
      </c>
      <c r="G1924" s="3" t="s">
        <v>1967</v>
      </c>
      <c r="H1924" s="3" t="s">
        <v>19</v>
      </c>
      <c r="I1924" s="4">
        <v>22</v>
      </c>
      <c r="J1924" s="4">
        <v>22</v>
      </c>
      <c r="K1924" s="4">
        <v>600</v>
      </c>
      <c r="L1924" s="7">
        <v>13200</v>
      </c>
      <c r="M1924" s="7">
        <v>13200</v>
      </c>
      <c r="N1924" s="6">
        <v>1</v>
      </c>
      <c r="O1924" s="2"/>
      <c r="P1924" s="2"/>
      <c r="Q1924" s="2"/>
      <c r="R1924" s="192"/>
    </row>
    <row r="1925" spans="1:18" ht="26.4">
      <c r="A1925" s="28" t="str">
        <f t="shared" si="29"/>
        <v>18</v>
      </c>
      <c r="B1925" s="3" t="s">
        <v>2331</v>
      </c>
      <c r="C1925" s="3" t="s">
        <v>234</v>
      </c>
      <c r="D1925" s="3">
        <v>4</v>
      </c>
      <c r="E1925" s="3" t="s">
        <v>24</v>
      </c>
      <c r="F1925" s="3" t="s">
        <v>17</v>
      </c>
      <c r="G1925" s="3" t="s">
        <v>235</v>
      </c>
      <c r="H1925" s="3" t="s">
        <v>19</v>
      </c>
      <c r="I1925" s="4">
        <v>20</v>
      </c>
      <c r="J1925" s="4">
        <v>20</v>
      </c>
      <c r="K1925" s="4">
        <v>594</v>
      </c>
      <c r="L1925" s="7">
        <v>11880</v>
      </c>
      <c r="M1925" s="7">
        <v>11880</v>
      </c>
      <c r="N1925" s="6">
        <v>1</v>
      </c>
      <c r="O1925" s="2"/>
      <c r="P1925" s="2"/>
      <c r="Q1925" s="2"/>
      <c r="R1925" s="192"/>
    </row>
    <row r="1926" spans="1:18" ht="26.4">
      <c r="A1926" s="28" t="str">
        <f t="shared" si="29"/>
        <v>4</v>
      </c>
      <c r="B1926" s="3" t="s">
        <v>2332</v>
      </c>
      <c r="C1926" s="3" t="s">
        <v>237</v>
      </c>
      <c r="D1926" s="3">
        <v>4</v>
      </c>
      <c r="E1926" s="3" t="s">
        <v>24</v>
      </c>
      <c r="F1926" s="3" t="s">
        <v>17</v>
      </c>
      <c r="G1926" s="3" t="s">
        <v>238</v>
      </c>
      <c r="H1926" s="3" t="s">
        <v>19</v>
      </c>
      <c r="I1926" s="4">
        <v>21</v>
      </c>
      <c r="J1926" s="4">
        <v>21</v>
      </c>
      <c r="K1926" s="4">
        <v>600</v>
      </c>
      <c r="L1926" s="7">
        <v>12600</v>
      </c>
      <c r="M1926" s="7">
        <v>12600</v>
      </c>
      <c r="N1926" s="6">
        <v>1</v>
      </c>
      <c r="O1926" s="2"/>
      <c r="P1926" s="2"/>
      <c r="Q1926" s="2"/>
      <c r="R1926" s="192"/>
    </row>
    <row r="1927" spans="1:18" ht="26.4">
      <c r="A1927" s="28" t="str">
        <f t="shared" si="29"/>
        <v>4</v>
      </c>
      <c r="B1927" s="3" t="s">
        <v>2333</v>
      </c>
      <c r="C1927" s="3" t="s">
        <v>237</v>
      </c>
      <c r="D1927" s="3">
        <v>4</v>
      </c>
      <c r="E1927" s="3" t="s">
        <v>24</v>
      </c>
      <c r="F1927" s="3" t="s">
        <v>17</v>
      </c>
      <c r="G1927" s="3" t="s">
        <v>599</v>
      </c>
      <c r="H1927" s="3" t="s">
        <v>19</v>
      </c>
      <c r="I1927" s="4">
        <v>16</v>
      </c>
      <c r="J1927" s="4">
        <v>16</v>
      </c>
      <c r="K1927" s="4">
        <v>600</v>
      </c>
      <c r="L1927" s="7">
        <v>9600</v>
      </c>
      <c r="M1927" s="7">
        <v>9600</v>
      </c>
      <c r="N1927" s="6">
        <v>1</v>
      </c>
      <c r="O1927" s="2"/>
      <c r="P1927" s="2"/>
      <c r="Q1927" s="2"/>
      <c r="R1927" s="192"/>
    </row>
    <row r="1928" spans="1:18" ht="26.4">
      <c r="A1928" s="28" t="str">
        <f t="shared" ref="A1928:A1991" si="30">MID(C1928,FIND("(",C1928)+1,FIND(")",C1928)-1-FIND("(",C1928))</f>
        <v>19</v>
      </c>
      <c r="B1928" s="3" t="s">
        <v>2334</v>
      </c>
      <c r="C1928" s="3" t="s">
        <v>282</v>
      </c>
      <c r="D1928" s="3">
        <v>4</v>
      </c>
      <c r="E1928" s="3" t="s">
        <v>24</v>
      </c>
      <c r="F1928" s="3" t="s">
        <v>17</v>
      </c>
      <c r="G1928" s="3" t="s">
        <v>283</v>
      </c>
      <c r="H1928" s="3" t="s">
        <v>19</v>
      </c>
      <c r="I1928" s="4">
        <v>23</v>
      </c>
      <c r="J1928" s="4">
        <v>23</v>
      </c>
      <c r="K1928" s="4">
        <v>600</v>
      </c>
      <c r="L1928" s="7">
        <v>13800</v>
      </c>
      <c r="M1928" s="7">
        <v>13800</v>
      </c>
      <c r="N1928" s="6">
        <v>1</v>
      </c>
      <c r="O1928" s="2"/>
      <c r="P1928" s="2"/>
      <c r="Q1928" s="2"/>
      <c r="R1928" s="192"/>
    </row>
    <row r="1929" spans="1:18" ht="26.4">
      <c r="A1929" s="28" t="str">
        <f t="shared" si="30"/>
        <v>19</v>
      </c>
      <c r="B1929" s="3" t="s">
        <v>2335</v>
      </c>
      <c r="C1929" s="3" t="s">
        <v>282</v>
      </c>
      <c r="D1929" s="3">
        <v>4</v>
      </c>
      <c r="E1929" s="3" t="s">
        <v>24</v>
      </c>
      <c r="F1929" s="3" t="s">
        <v>17</v>
      </c>
      <c r="G1929" s="3" t="s">
        <v>621</v>
      </c>
      <c r="H1929" s="3" t="s">
        <v>19</v>
      </c>
      <c r="I1929" s="4">
        <v>17</v>
      </c>
      <c r="J1929" s="4">
        <v>17</v>
      </c>
      <c r="K1929" s="4">
        <v>600</v>
      </c>
      <c r="L1929" s="7">
        <v>10200</v>
      </c>
      <c r="M1929" s="7">
        <v>10200</v>
      </c>
      <c r="N1929" s="6">
        <v>1</v>
      </c>
      <c r="O1929" s="2"/>
      <c r="P1929" s="2"/>
      <c r="Q1929" s="2"/>
      <c r="R1929" s="192"/>
    </row>
    <row r="1930" spans="1:18" ht="39.6">
      <c r="A1930" s="28" t="str">
        <f t="shared" si="30"/>
        <v>23</v>
      </c>
      <c r="B1930" s="3" t="s">
        <v>2336</v>
      </c>
      <c r="C1930" s="3" t="s">
        <v>251</v>
      </c>
      <c r="D1930" s="3">
        <v>4</v>
      </c>
      <c r="E1930" s="3" t="s">
        <v>24</v>
      </c>
      <c r="F1930" s="3" t="s">
        <v>17</v>
      </c>
      <c r="G1930" s="3" t="s">
        <v>252</v>
      </c>
      <c r="H1930" s="3" t="s">
        <v>19</v>
      </c>
      <c r="I1930" s="4">
        <v>20</v>
      </c>
      <c r="J1930" s="4">
        <v>20</v>
      </c>
      <c r="K1930" s="4">
        <v>600</v>
      </c>
      <c r="L1930" s="7">
        <v>12000</v>
      </c>
      <c r="M1930" s="7">
        <v>12000</v>
      </c>
      <c r="N1930" s="6">
        <v>1</v>
      </c>
      <c r="O1930" s="2"/>
      <c r="P1930" s="2"/>
      <c r="Q1930" s="2"/>
      <c r="R1930" s="192"/>
    </row>
    <row r="1931" spans="1:18" ht="39.6">
      <c r="A1931" s="28" t="str">
        <f t="shared" si="30"/>
        <v>23</v>
      </c>
      <c r="B1931" s="3" t="s">
        <v>2337</v>
      </c>
      <c r="C1931" s="3" t="s">
        <v>251</v>
      </c>
      <c r="D1931" s="3">
        <v>4</v>
      </c>
      <c r="E1931" s="3" t="s">
        <v>24</v>
      </c>
      <c r="F1931" s="3" t="s">
        <v>17</v>
      </c>
      <c r="G1931" s="3" t="s">
        <v>254</v>
      </c>
      <c r="H1931" s="3" t="s">
        <v>19</v>
      </c>
      <c r="I1931" s="4">
        <v>20</v>
      </c>
      <c r="J1931" s="4">
        <v>20</v>
      </c>
      <c r="K1931" s="4">
        <v>600</v>
      </c>
      <c r="L1931" s="7">
        <v>12000</v>
      </c>
      <c r="M1931" s="7">
        <v>12000</v>
      </c>
      <c r="N1931" s="6">
        <v>1</v>
      </c>
      <c r="O1931" s="2"/>
      <c r="P1931" s="2"/>
      <c r="Q1931" s="2"/>
      <c r="R1931" s="192"/>
    </row>
    <row r="1932" spans="1:18" ht="39.6">
      <c r="A1932" s="28" t="str">
        <f t="shared" si="30"/>
        <v>23</v>
      </c>
      <c r="B1932" s="3" t="s">
        <v>2338</v>
      </c>
      <c r="C1932" s="3" t="s">
        <v>251</v>
      </c>
      <c r="D1932" s="3">
        <v>4</v>
      </c>
      <c r="E1932" s="3" t="s">
        <v>24</v>
      </c>
      <c r="F1932" s="3" t="s">
        <v>17</v>
      </c>
      <c r="G1932" s="3" t="s">
        <v>606</v>
      </c>
      <c r="H1932" s="3" t="s">
        <v>19</v>
      </c>
      <c r="I1932" s="4">
        <v>16</v>
      </c>
      <c r="J1932" s="4">
        <v>16</v>
      </c>
      <c r="K1932" s="4">
        <v>600</v>
      </c>
      <c r="L1932" s="7">
        <v>9600</v>
      </c>
      <c r="M1932" s="7">
        <v>9600</v>
      </c>
      <c r="N1932" s="6">
        <v>1</v>
      </c>
      <c r="O1932" s="2"/>
      <c r="P1932" s="2"/>
      <c r="Q1932" s="2"/>
      <c r="R1932" s="192"/>
    </row>
    <row r="1933" spans="1:18" ht="26.4">
      <c r="A1933" s="28" t="str">
        <f t="shared" si="30"/>
        <v>21</v>
      </c>
      <c r="B1933" s="3" t="s">
        <v>2339</v>
      </c>
      <c r="C1933" s="3" t="s">
        <v>290</v>
      </c>
      <c r="D1933" s="3">
        <v>4</v>
      </c>
      <c r="E1933" s="3" t="s">
        <v>24</v>
      </c>
      <c r="F1933" s="3" t="s">
        <v>17</v>
      </c>
      <c r="G1933" s="3" t="s">
        <v>291</v>
      </c>
      <c r="H1933" s="3" t="s">
        <v>19</v>
      </c>
      <c r="I1933" s="4">
        <v>27</v>
      </c>
      <c r="J1933" s="4">
        <v>27</v>
      </c>
      <c r="K1933" s="4">
        <v>600</v>
      </c>
      <c r="L1933" s="7">
        <v>16200</v>
      </c>
      <c r="M1933" s="7">
        <v>16200</v>
      </c>
      <c r="N1933" s="6">
        <v>1</v>
      </c>
      <c r="O1933" s="2"/>
      <c r="P1933" s="2"/>
      <c r="Q1933" s="2"/>
      <c r="R1933" s="192"/>
    </row>
    <row r="1934" spans="1:18" ht="26.4">
      <c r="A1934" s="28" t="str">
        <f t="shared" si="30"/>
        <v>5</v>
      </c>
      <c r="B1934" s="3" t="s">
        <v>2340</v>
      </c>
      <c r="C1934" s="3" t="s">
        <v>264</v>
      </c>
      <c r="D1934" s="3">
        <v>4</v>
      </c>
      <c r="E1934" s="3" t="s">
        <v>24</v>
      </c>
      <c r="F1934" s="3" t="s">
        <v>17</v>
      </c>
      <c r="G1934" s="3" t="s">
        <v>265</v>
      </c>
      <c r="H1934" s="3" t="s">
        <v>19</v>
      </c>
      <c r="I1934" s="4">
        <v>19</v>
      </c>
      <c r="J1934" s="4">
        <v>19</v>
      </c>
      <c r="K1934" s="4">
        <v>600</v>
      </c>
      <c r="L1934" s="7">
        <v>11400</v>
      </c>
      <c r="M1934" s="7">
        <v>11400</v>
      </c>
      <c r="N1934" s="6">
        <v>1</v>
      </c>
      <c r="O1934" s="2"/>
      <c r="P1934" s="2"/>
      <c r="Q1934" s="2"/>
      <c r="R1934" s="192"/>
    </row>
    <row r="1935" spans="1:18" ht="26.4">
      <c r="A1935" s="28" t="str">
        <f t="shared" si="30"/>
        <v>5</v>
      </c>
      <c r="B1935" s="3" t="s">
        <v>2341</v>
      </c>
      <c r="C1935" s="3" t="s">
        <v>264</v>
      </c>
      <c r="D1935" s="3">
        <v>4</v>
      </c>
      <c r="E1935" s="3" t="s">
        <v>24</v>
      </c>
      <c r="F1935" s="3" t="s">
        <v>17</v>
      </c>
      <c r="G1935" s="3" t="s">
        <v>624</v>
      </c>
      <c r="H1935" s="3" t="s">
        <v>19</v>
      </c>
      <c r="I1935" s="4">
        <v>18</v>
      </c>
      <c r="J1935" s="4">
        <v>18</v>
      </c>
      <c r="K1935" s="4">
        <v>600</v>
      </c>
      <c r="L1935" s="7">
        <v>10800</v>
      </c>
      <c r="M1935" s="7">
        <v>10800</v>
      </c>
      <c r="N1935" s="6">
        <v>1</v>
      </c>
      <c r="O1935" s="2"/>
      <c r="P1935" s="2"/>
      <c r="Q1935" s="2"/>
      <c r="R1935" s="192"/>
    </row>
    <row r="1936" spans="1:18" ht="39.6">
      <c r="A1936" s="28" t="str">
        <f t="shared" si="30"/>
        <v>6</v>
      </c>
      <c r="B1936" s="3" t="s">
        <v>2342</v>
      </c>
      <c r="C1936" s="3" t="s">
        <v>301</v>
      </c>
      <c r="D1936" s="3">
        <v>4</v>
      </c>
      <c r="E1936" s="3" t="s">
        <v>24</v>
      </c>
      <c r="F1936" s="3" t="s">
        <v>17</v>
      </c>
      <c r="G1936" s="3" t="s">
        <v>302</v>
      </c>
      <c r="H1936" s="3" t="s">
        <v>19</v>
      </c>
      <c r="I1936" s="4">
        <v>19</v>
      </c>
      <c r="J1936" s="4">
        <v>19</v>
      </c>
      <c r="K1936" s="4">
        <v>600</v>
      </c>
      <c r="L1936" s="7">
        <v>11400</v>
      </c>
      <c r="M1936" s="7">
        <v>11400</v>
      </c>
      <c r="N1936" s="6">
        <v>1</v>
      </c>
      <c r="O1936" s="2"/>
      <c r="P1936" s="2"/>
      <c r="Q1936" s="2"/>
      <c r="R1936" s="192"/>
    </row>
    <row r="1937" spans="1:18" ht="39.6">
      <c r="A1937" s="28" t="str">
        <f t="shared" si="30"/>
        <v>6</v>
      </c>
      <c r="B1937" s="3" t="s">
        <v>2343</v>
      </c>
      <c r="C1937" s="3" t="s">
        <v>301</v>
      </c>
      <c r="D1937" s="3">
        <v>4</v>
      </c>
      <c r="E1937" s="3" t="s">
        <v>24</v>
      </c>
      <c r="F1937" s="3" t="s">
        <v>17</v>
      </c>
      <c r="G1937" s="3" t="s">
        <v>304</v>
      </c>
      <c r="H1937" s="3" t="s">
        <v>19</v>
      </c>
      <c r="I1937" s="4">
        <v>12</v>
      </c>
      <c r="J1937" s="4">
        <v>12</v>
      </c>
      <c r="K1937" s="4">
        <v>600</v>
      </c>
      <c r="L1937" s="7">
        <v>7200</v>
      </c>
      <c r="M1937" s="7">
        <v>7200</v>
      </c>
      <c r="N1937" s="6">
        <v>1</v>
      </c>
      <c r="O1937" s="2"/>
      <c r="P1937" s="2"/>
      <c r="Q1937" s="2"/>
      <c r="R1937" s="192"/>
    </row>
    <row r="1938" spans="1:18" ht="39.6">
      <c r="A1938" s="28" t="str">
        <f t="shared" si="30"/>
        <v>15</v>
      </c>
      <c r="B1938" s="3" t="s">
        <v>2344</v>
      </c>
      <c r="C1938" s="3" t="s">
        <v>256</v>
      </c>
      <c r="D1938" s="3">
        <v>4</v>
      </c>
      <c r="E1938" s="3" t="s">
        <v>24</v>
      </c>
      <c r="F1938" s="3" t="s">
        <v>17</v>
      </c>
      <c r="G1938" s="3" t="s">
        <v>257</v>
      </c>
      <c r="H1938" s="3" t="s">
        <v>19</v>
      </c>
      <c r="I1938" s="4">
        <v>19</v>
      </c>
      <c r="J1938" s="4">
        <v>19</v>
      </c>
      <c r="K1938" s="4">
        <v>600</v>
      </c>
      <c r="L1938" s="7">
        <v>11400</v>
      </c>
      <c r="M1938" s="7">
        <v>11400</v>
      </c>
      <c r="N1938" s="6">
        <v>1</v>
      </c>
      <c r="O1938" s="2"/>
      <c r="P1938" s="2"/>
      <c r="Q1938" s="2"/>
      <c r="R1938" s="192"/>
    </row>
    <row r="1939" spans="1:18" ht="39.6">
      <c r="A1939" s="28" t="str">
        <f t="shared" si="30"/>
        <v>15</v>
      </c>
      <c r="B1939" s="3" t="s">
        <v>2345</v>
      </c>
      <c r="C1939" s="3" t="s">
        <v>256</v>
      </c>
      <c r="D1939" s="3">
        <v>4</v>
      </c>
      <c r="E1939" s="3" t="s">
        <v>24</v>
      </c>
      <c r="F1939" s="3" t="s">
        <v>17</v>
      </c>
      <c r="G1939" s="3" t="s">
        <v>1983</v>
      </c>
      <c r="H1939" s="3" t="s">
        <v>19</v>
      </c>
      <c r="I1939" s="4">
        <v>19</v>
      </c>
      <c r="J1939" s="4">
        <v>19</v>
      </c>
      <c r="K1939" s="4">
        <v>565</v>
      </c>
      <c r="L1939" s="7">
        <v>10735</v>
      </c>
      <c r="M1939" s="7">
        <v>10735</v>
      </c>
      <c r="N1939" s="6">
        <v>1</v>
      </c>
      <c r="O1939" s="2"/>
      <c r="P1939" s="2"/>
      <c r="Q1939" s="2"/>
      <c r="R1939" s="192"/>
    </row>
    <row r="1940" spans="1:18" ht="26.4">
      <c r="A1940" s="28" t="str">
        <f t="shared" si="30"/>
        <v>3</v>
      </c>
      <c r="B1940" s="3" t="s">
        <v>2346</v>
      </c>
      <c r="C1940" s="3" t="s">
        <v>245</v>
      </c>
      <c r="D1940" s="3">
        <v>4</v>
      </c>
      <c r="E1940" s="3" t="s">
        <v>24</v>
      </c>
      <c r="F1940" s="3" t="s">
        <v>17</v>
      </c>
      <c r="G1940" s="3" t="s">
        <v>562</v>
      </c>
      <c r="H1940" s="3" t="s">
        <v>20</v>
      </c>
      <c r="I1940" s="4">
        <v>14</v>
      </c>
      <c r="J1940" s="4">
        <v>14</v>
      </c>
      <c r="K1940" s="4">
        <v>750</v>
      </c>
      <c r="L1940" s="7">
        <v>10500</v>
      </c>
      <c r="M1940" s="7">
        <v>10500</v>
      </c>
      <c r="N1940" s="6">
        <v>1</v>
      </c>
      <c r="O1940" s="2"/>
      <c r="P1940" s="2"/>
      <c r="Q1940" s="2"/>
      <c r="R1940" s="192"/>
    </row>
    <row r="1941" spans="1:18" ht="26.4">
      <c r="A1941" s="28" t="str">
        <f t="shared" si="30"/>
        <v>3</v>
      </c>
      <c r="B1941" s="3" t="s">
        <v>2347</v>
      </c>
      <c r="C1941" s="3" t="s">
        <v>245</v>
      </c>
      <c r="D1941" s="3">
        <v>4</v>
      </c>
      <c r="E1941" s="3" t="s">
        <v>24</v>
      </c>
      <c r="F1941" s="3" t="s">
        <v>17</v>
      </c>
      <c r="G1941" s="3" t="s">
        <v>564</v>
      </c>
      <c r="H1941" s="3" t="s">
        <v>20</v>
      </c>
      <c r="I1941" s="4">
        <v>22</v>
      </c>
      <c r="J1941" s="4">
        <v>0</v>
      </c>
      <c r="K1941" s="4">
        <v>750</v>
      </c>
      <c r="L1941" s="7">
        <v>16500</v>
      </c>
      <c r="M1941" s="4">
        <v>0</v>
      </c>
      <c r="N1941" s="6">
        <v>0</v>
      </c>
      <c r="O1941" s="2"/>
      <c r="P1941" s="2"/>
      <c r="Q1941" s="2"/>
      <c r="R1941" s="192"/>
    </row>
    <row r="1942" spans="1:18" ht="26.4">
      <c r="A1942" s="28" t="str">
        <f t="shared" si="30"/>
        <v>3</v>
      </c>
      <c r="B1942" s="3" t="s">
        <v>2348</v>
      </c>
      <c r="C1942" s="3" t="s">
        <v>245</v>
      </c>
      <c r="D1942" s="3">
        <v>4</v>
      </c>
      <c r="E1942" s="3" t="s">
        <v>24</v>
      </c>
      <c r="F1942" s="3" t="s">
        <v>17</v>
      </c>
      <c r="G1942" s="3" t="s">
        <v>566</v>
      </c>
      <c r="H1942" s="3" t="s">
        <v>20</v>
      </c>
      <c r="I1942" s="4">
        <v>12</v>
      </c>
      <c r="J1942" s="4">
        <v>12</v>
      </c>
      <c r="K1942" s="4">
        <v>750</v>
      </c>
      <c r="L1942" s="7">
        <v>9000</v>
      </c>
      <c r="M1942" s="7">
        <v>9000</v>
      </c>
      <c r="N1942" s="6">
        <v>1</v>
      </c>
      <c r="O1942" s="2"/>
      <c r="P1942" s="2"/>
      <c r="Q1942" s="2"/>
      <c r="R1942" s="192"/>
    </row>
    <row r="1943" spans="1:18" ht="26.4">
      <c r="A1943" s="28" t="str">
        <f t="shared" si="30"/>
        <v>20</v>
      </c>
      <c r="B1943" s="3" t="s">
        <v>2349</v>
      </c>
      <c r="C1943" s="3" t="s">
        <v>323</v>
      </c>
      <c r="D1943" s="3">
        <v>4</v>
      </c>
      <c r="E1943" s="3" t="s">
        <v>24</v>
      </c>
      <c r="F1943" s="3" t="s">
        <v>17</v>
      </c>
      <c r="G1943" s="3" t="s">
        <v>488</v>
      </c>
      <c r="H1943" s="3" t="s">
        <v>20</v>
      </c>
      <c r="I1943" s="4">
        <v>10</v>
      </c>
      <c r="J1943" s="4">
        <v>10</v>
      </c>
      <c r="K1943" s="4">
        <v>750</v>
      </c>
      <c r="L1943" s="7">
        <v>7500</v>
      </c>
      <c r="M1943" s="7">
        <v>7500</v>
      </c>
      <c r="N1943" s="6">
        <v>1</v>
      </c>
      <c r="O1943" s="2"/>
      <c r="P1943" s="2"/>
      <c r="Q1943" s="2"/>
      <c r="R1943" s="192"/>
    </row>
    <row r="1944" spans="1:18" ht="26.4">
      <c r="A1944" s="28" t="str">
        <f t="shared" si="30"/>
        <v>20</v>
      </c>
      <c r="B1944" s="3" t="s">
        <v>2350</v>
      </c>
      <c r="C1944" s="3" t="s">
        <v>323</v>
      </c>
      <c r="D1944" s="3">
        <v>4</v>
      </c>
      <c r="E1944" s="3" t="s">
        <v>24</v>
      </c>
      <c r="F1944" s="3" t="s">
        <v>17</v>
      </c>
      <c r="G1944" s="3" t="s">
        <v>490</v>
      </c>
      <c r="H1944" s="3" t="s">
        <v>20</v>
      </c>
      <c r="I1944" s="4">
        <v>10</v>
      </c>
      <c r="J1944" s="4">
        <v>10</v>
      </c>
      <c r="K1944" s="4">
        <v>750</v>
      </c>
      <c r="L1944" s="7">
        <v>7500</v>
      </c>
      <c r="M1944" s="7">
        <v>7500</v>
      </c>
      <c r="N1944" s="6">
        <v>1</v>
      </c>
      <c r="O1944" s="2"/>
      <c r="P1944" s="2"/>
      <c r="Q1944" s="2"/>
      <c r="R1944" s="192"/>
    </row>
    <row r="1945" spans="1:18" ht="26.4">
      <c r="A1945" s="28" t="str">
        <f t="shared" si="30"/>
        <v>7</v>
      </c>
      <c r="B1945" s="3" t="s">
        <v>2351</v>
      </c>
      <c r="C1945" s="3" t="s">
        <v>293</v>
      </c>
      <c r="D1945" s="3">
        <v>4</v>
      </c>
      <c r="E1945" s="3" t="s">
        <v>24</v>
      </c>
      <c r="F1945" s="3" t="s">
        <v>17</v>
      </c>
      <c r="G1945" s="3" t="s">
        <v>544</v>
      </c>
      <c r="H1945" s="3" t="s">
        <v>20</v>
      </c>
      <c r="I1945" s="4">
        <v>17</v>
      </c>
      <c r="J1945" s="4">
        <v>6</v>
      </c>
      <c r="K1945" s="4">
        <v>749</v>
      </c>
      <c r="L1945" s="7">
        <v>12733</v>
      </c>
      <c r="M1945" s="7">
        <v>4494</v>
      </c>
      <c r="N1945" s="6">
        <v>0.35289999999999999</v>
      </c>
      <c r="O1945" s="2"/>
      <c r="P1945" s="2"/>
      <c r="Q1945" s="2"/>
      <c r="R1945" s="192"/>
    </row>
    <row r="1946" spans="1:18" ht="26.4">
      <c r="A1946" s="28" t="str">
        <f t="shared" si="30"/>
        <v>7</v>
      </c>
      <c r="B1946" s="3" t="s">
        <v>2352</v>
      </c>
      <c r="C1946" s="3" t="s">
        <v>293</v>
      </c>
      <c r="D1946" s="3">
        <v>4</v>
      </c>
      <c r="E1946" s="3" t="s">
        <v>24</v>
      </c>
      <c r="F1946" s="3" t="s">
        <v>17</v>
      </c>
      <c r="G1946" s="3" t="s">
        <v>546</v>
      </c>
      <c r="H1946" s="3" t="s">
        <v>20</v>
      </c>
      <c r="I1946" s="4">
        <v>15</v>
      </c>
      <c r="J1946" s="4">
        <v>12</v>
      </c>
      <c r="K1946" s="4">
        <v>749</v>
      </c>
      <c r="L1946" s="7">
        <v>11235</v>
      </c>
      <c r="M1946" s="7">
        <v>8988</v>
      </c>
      <c r="N1946" s="6">
        <v>0.8</v>
      </c>
      <c r="O1946" s="2"/>
      <c r="P1946" s="2"/>
      <c r="Q1946" s="2"/>
      <c r="R1946" s="192"/>
    </row>
    <row r="1947" spans="1:18" ht="26.4">
      <c r="A1947" s="28" t="str">
        <f t="shared" si="30"/>
        <v>7</v>
      </c>
      <c r="B1947" s="3" t="s">
        <v>2353</v>
      </c>
      <c r="C1947" s="3" t="s">
        <v>293</v>
      </c>
      <c r="D1947" s="3">
        <v>4</v>
      </c>
      <c r="E1947" s="3" t="s">
        <v>24</v>
      </c>
      <c r="F1947" s="3" t="s">
        <v>17</v>
      </c>
      <c r="G1947" s="3" t="s">
        <v>548</v>
      </c>
      <c r="H1947" s="3" t="s">
        <v>20</v>
      </c>
      <c r="I1947" s="4">
        <v>11</v>
      </c>
      <c r="J1947" s="4">
        <v>11</v>
      </c>
      <c r="K1947" s="4">
        <v>749</v>
      </c>
      <c r="L1947" s="7">
        <v>8239</v>
      </c>
      <c r="M1947" s="7">
        <v>8239</v>
      </c>
      <c r="N1947" s="6">
        <v>1</v>
      </c>
      <c r="O1947" s="2"/>
      <c r="P1947" s="2"/>
      <c r="Q1947" s="2"/>
      <c r="R1947" s="192"/>
    </row>
    <row r="1948" spans="1:18" ht="26.4">
      <c r="A1948" s="28" t="str">
        <f t="shared" si="30"/>
        <v>1</v>
      </c>
      <c r="B1948" s="3" t="s">
        <v>2354</v>
      </c>
      <c r="C1948" s="3" t="s">
        <v>272</v>
      </c>
      <c r="D1948" s="3">
        <v>4</v>
      </c>
      <c r="E1948" s="3" t="s">
        <v>24</v>
      </c>
      <c r="F1948" s="3" t="s">
        <v>17</v>
      </c>
      <c r="G1948" s="3" t="s">
        <v>512</v>
      </c>
      <c r="H1948" s="3" t="s">
        <v>20</v>
      </c>
      <c r="I1948" s="4">
        <v>21</v>
      </c>
      <c r="J1948" s="4">
        <v>21</v>
      </c>
      <c r="K1948" s="4">
        <v>750</v>
      </c>
      <c r="L1948" s="7">
        <v>15750</v>
      </c>
      <c r="M1948" s="7">
        <v>15750</v>
      </c>
      <c r="N1948" s="6">
        <v>1</v>
      </c>
      <c r="O1948" s="2"/>
      <c r="P1948" s="2"/>
      <c r="Q1948" s="2"/>
      <c r="R1948" s="192"/>
    </row>
    <row r="1949" spans="1:18" ht="26.4">
      <c r="A1949" s="28" t="str">
        <f t="shared" si="30"/>
        <v>1</v>
      </c>
      <c r="B1949" s="3" t="s">
        <v>2355</v>
      </c>
      <c r="C1949" s="3" t="s">
        <v>272</v>
      </c>
      <c r="D1949" s="3">
        <v>4</v>
      </c>
      <c r="E1949" s="3" t="s">
        <v>24</v>
      </c>
      <c r="F1949" s="3" t="s">
        <v>17</v>
      </c>
      <c r="G1949" s="3" t="s">
        <v>514</v>
      </c>
      <c r="H1949" s="3" t="s">
        <v>20</v>
      </c>
      <c r="I1949" s="4">
        <v>10</v>
      </c>
      <c r="J1949" s="4">
        <v>10</v>
      </c>
      <c r="K1949" s="4">
        <v>750</v>
      </c>
      <c r="L1949" s="7">
        <v>7500</v>
      </c>
      <c r="M1949" s="7">
        <v>7500</v>
      </c>
      <c r="N1949" s="6">
        <v>1</v>
      </c>
      <c r="O1949" s="2"/>
      <c r="P1949" s="2"/>
      <c r="Q1949" s="2"/>
      <c r="R1949" s="192"/>
    </row>
    <row r="1950" spans="1:18" ht="26.4">
      <c r="A1950" s="28" t="str">
        <f t="shared" si="30"/>
        <v>1</v>
      </c>
      <c r="B1950" s="3" t="s">
        <v>2356</v>
      </c>
      <c r="C1950" s="3" t="s">
        <v>272</v>
      </c>
      <c r="D1950" s="3">
        <v>4</v>
      </c>
      <c r="E1950" s="3" t="s">
        <v>24</v>
      </c>
      <c r="F1950" s="3" t="s">
        <v>17</v>
      </c>
      <c r="G1950" s="3" t="s">
        <v>516</v>
      </c>
      <c r="H1950" s="3" t="s">
        <v>20</v>
      </c>
      <c r="I1950" s="4">
        <v>10</v>
      </c>
      <c r="J1950" s="4">
        <v>10</v>
      </c>
      <c r="K1950" s="4">
        <v>750</v>
      </c>
      <c r="L1950" s="7">
        <v>7500</v>
      </c>
      <c r="M1950" s="7">
        <v>7500</v>
      </c>
      <c r="N1950" s="6">
        <v>1</v>
      </c>
      <c r="O1950" s="2"/>
      <c r="P1950" s="2"/>
      <c r="Q1950" s="2"/>
      <c r="R1950" s="192"/>
    </row>
    <row r="1951" spans="1:18" ht="26.4">
      <c r="A1951" s="28" t="str">
        <f t="shared" si="30"/>
        <v>16</v>
      </c>
      <c r="B1951" s="3" t="s">
        <v>2357</v>
      </c>
      <c r="C1951" s="3" t="s">
        <v>231</v>
      </c>
      <c r="D1951" s="3">
        <v>4</v>
      </c>
      <c r="E1951" s="3" t="s">
        <v>24</v>
      </c>
      <c r="F1951" s="3" t="s">
        <v>17</v>
      </c>
      <c r="G1951" s="3" t="s">
        <v>468</v>
      </c>
      <c r="H1951" s="3" t="s">
        <v>20</v>
      </c>
      <c r="I1951" s="4">
        <v>20</v>
      </c>
      <c r="J1951" s="4">
        <v>20</v>
      </c>
      <c r="K1951" s="4">
        <v>750</v>
      </c>
      <c r="L1951" s="7">
        <v>15000</v>
      </c>
      <c r="M1951" s="7">
        <v>15000</v>
      </c>
      <c r="N1951" s="6">
        <v>1</v>
      </c>
      <c r="O1951" s="2"/>
      <c r="P1951" s="2"/>
      <c r="Q1951" s="2"/>
      <c r="R1951" s="192"/>
    </row>
    <row r="1952" spans="1:18" ht="26.4">
      <c r="A1952" s="28" t="str">
        <f t="shared" si="30"/>
        <v>13</v>
      </c>
      <c r="B1952" s="3" t="s">
        <v>2358</v>
      </c>
      <c r="C1952" s="3" t="s">
        <v>248</v>
      </c>
      <c r="D1952" s="3">
        <v>4</v>
      </c>
      <c r="E1952" s="3" t="s">
        <v>24</v>
      </c>
      <c r="F1952" s="3" t="s">
        <v>17</v>
      </c>
      <c r="G1952" s="3" t="s">
        <v>506</v>
      </c>
      <c r="H1952" s="3" t="s">
        <v>20</v>
      </c>
      <c r="I1952" s="4">
        <v>15</v>
      </c>
      <c r="J1952" s="4">
        <v>15</v>
      </c>
      <c r="K1952" s="4">
        <v>750</v>
      </c>
      <c r="L1952" s="7">
        <v>11250</v>
      </c>
      <c r="M1952" s="7">
        <v>11250</v>
      </c>
      <c r="N1952" s="6">
        <v>1</v>
      </c>
      <c r="O1952" s="2"/>
      <c r="P1952" s="2"/>
      <c r="Q1952" s="2"/>
      <c r="R1952" s="192"/>
    </row>
    <row r="1953" spans="1:18" ht="26.4">
      <c r="A1953" s="28" t="str">
        <f t="shared" si="30"/>
        <v>13</v>
      </c>
      <c r="B1953" s="3" t="s">
        <v>2359</v>
      </c>
      <c r="C1953" s="3" t="s">
        <v>248</v>
      </c>
      <c r="D1953" s="3">
        <v>4</v>
      </c>
      <c r="E1953" s="3" t="s">
        <v>24</v>
      </c>
      <c r="F1953" s="3" t="s">
        <v>17</v>
      </c>
      <c r="G1953" s="3" t="s">
        <v>508</v>
      </c>
      <c r="H1953" s="3" t="s">
        <v>20</v>
      </c>
      <c r="I1953" s="4">
        <v>15</v>
      </c>
      <c r="J1953" s="4">
        <v>15</v>
      </c>
      <c r="K1953" s="4">
        <v>750</v>
      </c>
      <c r="L1953" s="7">
        <v>11250</v>
      </c>
      <c r="M1953" s="7">
        <v>11250</v>
      </c>
      <c r="N1953" s="6">
        <v>1</v>
      </c>
      <c r="O1953" s="2"/>
      <c r="P1953" s="2"/>
      <c r="Q1953" s="2"/>
      <c r="R1953" s="192"/>
    </row>
    <row r="1954" spans="1:18" ht="26.4">
      <c r="A1954" s="28" t="str">
        <f t="shared" si="30"/>
        <v>13</v>
      </c>
      <c r="B1954" s="3" t="s">
        <v>2360</v>
      </c>
      <c r="C1954" s="3" t="s">
        <v>248</v>
      </c>
      <c r="D1954" s="3">
        <v>4</v>
      </c>
      <c r="E1954" s="3" t="s">
        <v>24</v>
      </c>
      <c r="F1954" s="3" t="s">
        <v>17</v>
      </c>
      <c r="G1954" s="3" t="s">
        <v>510</v>
      </c>
      <c r="H1954" s="3" t="s">
        <v>20</v>
      </c>
      <c r="I1954" s="4">
        <v>10</v>
      </c>
      <c r="J1954" s="4">
        <v>10</v>
      </c>
      <c r="K1954" s="4">
        <v>750</v>
      </c>
      <c r="L1954" s="7">
        <v>7500</v>
      </c>
      <c r="M1954" s="7">
        <v>7500</v>
      </c>
      <c r="N1954" s="6">
        <v>1</v>
      </c>
      <c r="O1954" s="2"/>
      <c r="P1954" s="2"/>
      <c r="Q1954" s="2"/>
      <c r="R1954" s="192"/>
    </row>
    <row r="1955" spans="1:18" ht="26.4">
      <c r="A1955" s="28" t="str">
        <f t="shared" si="30"/>
        <v>8</v>
      </c>
      <c r="B1955" s="3" t="s">
        <v>2361</v>
      </c>
      <c r="C1955" s="3" t="s">
        <v>261</v>
      </c>
      <c r="D1955" s="3">
        <v>4</v>
      </c>
      <c r="E1955" s="3" t="s">
        <v>24</v>
      </c>
      <c r="F1955" s="3" t="s">
        <v>17</v>
      </c>
      <c r="G1955" s="3" t="s">
        <v>498</v>
      </c>
      <c r="H1955" s="3" t="s">
        <v>20</v>
      </c>
      <c r="I1955" s="4">
        <v>14</v>
      </c>
      <c r="J1955" s="4">
        <v>14</v>
      </c>
      <c r="K1955" s="4">
        <v>750</v>
      </c>
      <c r="L1955" s="7">
        <v>10500</v>
      </c>
      <c r="M1955" s="7">
        <v>10500</v>
      </c>
      <c r="N1955" s="6">
        <v>1</v>
      </c>
      <c r="O1955" s="2"/>
      <c r="P1955" s="2"/>
      <c r="Q1955" s="2"/>
      <c r="R1955" s="192"/>
    </row>
    <row r="1956" spans="1:18" ht="26.4">
      <c r="A1956" s="28" t="str">
        <f t="shared" si="30"/>
        <v>8</v>
      </c>
      <c r="B1956" s="3" t="s">
        <v>2362</v>
      </c>
      <c r="C1956" s="3" t="s">
        <v>261</v>
      </c>
      <c r="D1956" s="3">
        <v>4</v>
      </c>
      <c r="E1956" s="3" t="s">
        <v>24</v>
      </c>
      <c r="F1956" s="3" t="s">
        <v>17</v>
      </c>
      <c r="G1956" s="3" t="s">
        <v>500</v>
      </c>
      <c r="H1956" s="3" t="s">
        <v>20</v>
      </c>
      <c r="I1956" s="4">
        <v>14</v>
      </c>
      <c r="J1956" s="4">
        <v>14</v>
      </c>
      <c r="K1956" s="4">
        <v>750</v>
      </c>
      <c r="L1956" s="7">
        <v>10500</v>
      </c>
      <c r="M1956" s="7">
        <v>10500</v>
      </c>
      <c r="N1956" s="6">
        <v>1</v>
      </c>
      <c r="O1956" s="2"/>
      <c r="P1956" s="2"/>
      <c r="Q1956" s="2"/>
      <c r="R1956" s="192"/>
    </row>
    <row r="1957" spans="1:18" ht="39.6">
      <c r="A1957" s="28" t="str">
        <f t="shared" si="30"/>
        <v>17</v>
      </c>
      <c r="B1957" s="3" t="s">
        <v>2363</v>
      </c>
      <c r="C1957" s="3" t="s">
        <v>306</v>
      </c>
      <c r="D1957" s="3">
        <v>4</v>
      </c>
      <c r="E1957" s="3" t="s">
        <v>24</v>
      </c>
      <c r="F1957" s="3" t="s">
        <v>17</v>
      </c>
      <c r="G1957" s="3" t="s">
        <v>470</v>
      </c>
      <c r="H1957" s="3" t="s">
        <v>20</v>
      </c>
      <c r="I1957" s="4">
        <v>21</v>
      </c>
      <c r="J1957" s="4">
        <v>21</v>
      </c>
      <c r="K1957" s="4">
        <v>750</v>
      </c>
      <c r="L1957" s="7">
        <v>15750</v>
      </c>
      <c r="M1957" s="7">
        <v>15750</v>
      </c>
      <c r="N1957" s="6">
        <v>1</v>
      </c>
      <c r="O1957" s="2"/>
      <c r="P1957" s="2"/>
      <c r="Q1957" s="2"/>
      <c r="R1957" s="192"/>
    </row>
    <row r="1958" spans="1:18" ht="39.6">
      <c r="A1958" s="28" t="str">
        <f t="shared" si="30"/>
        <v>17</v>
      </c>
      <c r="B1958" s="3" t="s">
        <v>2364</v>
      </c>
      <c r="C1958" s="3" t="s">
        <v>306</v>
      </c>
      <c r="D1958" s="3">
        <v>4</v>
      </c>
      <c r="E1958" s="3" t="s">
        <v>24</v>
      </c>
      <c r="F1958" s="3" t="s">
        <v>17</v>
      </c>
      <c r="G1958" s="3" t="s">
        <v>472</v>
      </c>
      <c r="H1958" s="3" t="s">
        <v>20</v>
      </c>
      <c r="I1958" s="4">
        <v>10</v>
      </c>
      <c r="J1958" s="4">
        <v>10</v>
      </c>
      <c r="K1958" s="4">
        <v>750</v>
      </c>
      <c r="L1958" s="7">
        <v>7500</v>
      </c>
      <c r="M1958" s="7">
        <v>7500</v>
      </c>
      <c r="N1958" s="6">
        <v>1</v>
      </c>
      <c r="O1958" s="2"/>
      <c r="P1958" s="2"/>
      <c r="Q1958" s="2"/>
      <c r="R1958" s="192"/>
    </row>
    <row r="1959" spans="1:18" ht="39.6">
      <c r="A1959" s="28" t="str">
        <f t="shared" si="30"/>
        <v>17</v>
      </c>
      <c r="B1959" s="3" t="s">
        <v>2365</v>
      </c>
      <c r="C1959" s="3" t="s">
        <v>306</v>
      </c>
      <c r="D1959" s="3">
        <v>4</v>
      </c>
      <c r="E1959" s="3" t="s">
        <v>24</v>
      </c>
      <c r="F1959" s="3" t="s">
        <v>17</v>
      </c>
      <c r="G1959" s="3" t="s">
        <v>474</v>
      </c>
      <c r="H1959" s="3" t="s">
        <v>20</v>
      </c>
      <c r="I1959" s="4">
        <v>10</v>
      </c>
      <c r="J1959" s="4">
        <v>10</v>
      </c>
      <c r="K1959" s="4">
        <v>750</v>
      </c>
      <c r="L1959" s="7">
        <v>7500</v>
      </c>
      <c r="M1959" s="7">
        <v>7500</v>
      </c>
      <c r="N1959" s="6">
        <v>1</v>
      </c>
      <c r="O1959" s="2"/>
      <c r="P1959" s="2"/>
      <c r="Q1959" s="2"/>
      <c r="R1959" s="192"/>
    </row>
    <row r="1960" spans="1:18" ht="26.4">
      <c r="A1960" s="28" t="str">
        <f t="shared" si="30"/>
        <v>12</v>
      </c>
      <c r="B1960" s="3" t="s">
        <v>2366</v>
      </c>
      <c r="C1960" s="3" t="s">
        <v>279</v>
      </c>
      <c r="D1960" s="3">
        <v>4</v>
      </c>
      <c r="E1960" s="3" t="s">
        <v>24</v>
      </c>
      <c r="F1960" s="3" t="s">
        <v>17</v>
      </c>
      <c r="G1960" s="3" t="s">
        <v>536</v>
      </c>
      <c r="H1960" s="3" t="s">
        <v>20</v>
      </c>
      <c r="I1960" s="4">
        <v>14</v>
      </c>
      <c r="J1960" s="4">
        <v>14</v>
      </c>
      <c r="K1960" s="4">
        <v>750</v>
      </c>
      <c r="L1960" s="7">
        <v>10500</v>
      </c>
      <c r="M1960" s="7">
        <v>10500</v>
      </c>
      <c r="N1960" s="6">
        <v>1</v>
      </c>
      <c r="O1960" s="2"/>
      <c r="P1960" s="2"/>
      <c r="Q1960" s="2"/>
      <c r="R1960" s="192"/>
    </row>
    <row r="1961" spans="1:18" ht="26.4">
      <c r="A1961" s="28" t="str">
        <f t="shared" si="30"/>
        <v>12</v>
      </c>
      <c r="B1961" s="3" t="s">
        <v>2367</v>
      </c>
      <c r="C1961" s="3" t="s">
        <v>279</v>
      </c>
      <c r="D1961" s="3">
        <v>4</v>
      </c>
      <c r="E1961" s="3" t="s">
        <v>24</v>
      </c>
      <c r="F1961" s="3" t="s">
        <v>17</v>
      </c>
      <c r="G1961" s="3" t="s">
        <v>538</v>
      </c>
      <c r="H1961" s="3" t="s">
        <v>20</v>
      </c>
      <c r="I1961" s="4">
        <v>13</v>
      </c>
      <c r="J1961" s="4">
        <v>13</v>
      </c>
      <c r="K1961" s="4">
        <v>750</v>
      </c>
      <c r="L1961" s="7">
        <v>9750</v>
      </c>
      <c r="M1961" s="7">
        <v>9750</v>
      </c>
      <c r="N1961" s="6">
        <v>1</v>
      </c>
      <c r="O1961" s="2"/>
      <c r="P1961" s="2"/>
      <c r="Q1961" s="2"/>
      <c r="R1961" s="192"/>
    </row>
    <row r="1962" spans="1:18" ht="26.4">
      <c r="A1962" s="28" t="str">
        <f t="shared" si="30"/>
        <v>12</v>
      </c>
      <c r="B1962" s="3" t="s">
        <v>2368</v>
      </c>
      <c r="C1962" s="3" t="s">
        <v>279</v>
      </c>
      <c r="D1962" s="3">
        <v>4</v>
      </c>
      <c r="E1962" s="3" t="s">
        <v>24</v>
      </c>
      <c r="F1962" s="3" t="s">
        <v>17</v>
      </c>
      <c r="G1962" s="3" t="s">
        <v>1290</v>
      </c>
      <c r="H1962" s="3" t="s">
        <v>20</v>
      </c>
      <c r="I1962" s="4">
        <v>13</v>
      </c>
      <c r="J1962" s="4">
        <v>13</v>
      </c>
      <c r="K1962" s="4">
        <v>750</v>
      </c>
      <c r="L1962" s="7">
        <v>9750</v>
      </c>
      <c r="M1962" s="7">
        <v>9750</v>
      </c>
      <c r="N1962" s="6">
        <v>1</v>
      </c>
      <c r="O1962" s="2"/>
      <c r="P1962" s="2"/>
      <c r="Q1962" s="2"/>
      <c r="R1962" s="192"/>
    </row>
    <row r="1963" spans="1:18" ht="26.4">
      <c r="A1963" s="28" t="str">
        <f t="shared" si="30"/>
        <v>2</v>
      </c>
      <c r="B1963" s="3" t="s">
        <v>2369</v>
      </c>
      <c r="C1963" s="3" t="s">
        <v>285</v>
      </c>
      <c r="D1963" s="3">
        <v>4</v>
      </c>
      <c r="E1963" s="3" t="s">
        <v>24</v>
      </c>
      <c r="F1963" s="3" t="s">
        <v>17</v>
      </c>
      <c r="G1963" s="3" t="s">
        <v>550</v>
      </c>
      <c r="H1963" s="3" t="s">
        <v>20</v>
      </c>
      <c r="I1963" s="4">
        <v>15</v>
      </c>
      <c r="J1963" s="4">
        <v>15</v>
      </c>
      <c r="K1963" s="4">
        <v>750</v>
      </c>
      <c r="L1963" s="7">
        <v>11250</v>
      </c>
      <c r="M1963" s="7">
        <v>11250</v>
      </c>
      <c r="N1963" s="6">
        <v>1</v>
      </c>
      <c r="O1963" s="2"/>
      <c r="P1963" s="2"/>
      <c r="Q1963" s="2"/>
      <c r="R1963" s="192"/>
    </row>
    <row r="1964" spans="1:18" ht="26.4">
      <c r="A1964" s="28" t="str">
        <f t="shared" si="30"/>
        <v>2</v>
      </c>
      <c r="B1964" s="3" t="s">
        <v>2370</v>
      </c>
      <c r="C1964" s="3" t="s">
        <v>285</v>
      </c>
      <c r="D1964" s="3">
        <v>4</v>
      </c>
      <c r="E1964" s="3" t="s">
        <v>24</v>
      </c>
      <c r="F1964" s="3" t="s">
        <v>17</v>
      </c>
      <c r="G1964" s="3" t="s">
        <v>552</v>
      </c>
      <c r="H1964" s="3" t="s">
        <v>20</v>
      </c>
      <c r="I1964" s="4">
        <v>10</v>
      </c>
      <c r="J1964" s="4">
        <v>10</v>
      </c>
      <c r="K1964" s="4">
        <v>750</v>
      </c>
      <c r="L1964" s="7">
        <v>7500</v>
      </c>
      <c r="M1964" s="7">
        <v>7500</v>
      </c>
      <c r="N1964" s="6">
        <v>1</v>
      </c>
      <c r="O1964" s="2"/>
      <c r="P1964" s="2"/>
      <c r="Q1964" s="2"/>
      <c r="R1964" s="192"/>
    </row>
    <row r="1965" spans="1:18" ht="26.4">
      <c r="A1965" s="28" t="str">
        <f t="shared" si="30"/>
        <v>9</v>
      </c>
      <c r="B1965" s="3" t="s">
        <v>2371</v>
      </c>
      <c r="C1965" s="3" t="s">
        <v>240</v>
      </c>
      <c r="D1965" s="3">
        <v>4</v>
      </c>
      <c r="E1965" s="3" t="s">
        <v>24</v>
      </c>
      <c r="F1965" s="3" t="s">
        <v>17</v>
      </c>
      <c r="G1965" s="3" t="s">
        <v>492</v>
      </c>
      <c r="H1965" s="3" t="s">
        <v>20</v>
      </c>
      <c r="I1965" s="4">
        <v>16</v>
      </c>
      <c r="J1965" s="4">
        <v>16</v>
      </c>
      <c r="K1965" s="4">
        <v>749.9</v>
      </c>
      <c r="L1965" s="7">
        <v>11984</v>
      </c>
      <c r="M1965" s="7">
        <v>11998.4</v>
      </c>
      <c r="N1965" s="6">
        <v>1</v>
      </c>
      <c r="O1965" s="2"/>
      <c r="P1965" s="2"/>
      <c r="Q1965" s="2"/>
      <c r="R1965" s="192"/>
    </row>
    <row r="1966" spans="1:18" ht="26.4">
      <c r="A1966" s="28" t="str">
        <f t="shared" si="30"/>
        <v>9</v>
      </c>
      <c r="B1966" s="3" t="s">
        <v>2372</v>
      </c>
      <c r="C1966" s="3" t="s">
        <v>240</v>
      </c>
      <c r="D1966" s="3">
        <v>4</v>
      </c>
      <c r="E1966" s="3" t="s">
        <v>24</v>
      </c>
      <c r="F1966" s="3" t="s">
        <v>17</v>
      </c>
      <c r="G1966" s="3" t="s">
        <v>494</v>
      </c>
      <c r="H1966" s="3" t="s">
        <v>20</v>
      </c>
      <c r="I1966" s="4">
        <v>16</v>
      </c>
      <c r="J1966" s="4">
        <v>16</v>
      </c>
      <c r="K1966" s="4">
        <v>749.9</v>
      </c>
      <c r="L1966" s="7">
        <v>11984</v>
      </c>
      <c r="M1966" s="7">
        <v>11998.4</v>
      </c>
      <c r="N1966" s="6">
        <v>1</v>
      </c>
      <c r="O1966" s="2"/>
      <c r="P1966" s="2"/>
      <c r="Q1966" s="2"/>
      <c r="R1966" s="192"/>
    </row>
    <row r="1967" spans="1:18" ht="26.4">
      <c r="A1967" s="28" t="str">
        <f t="shared" si="30"/>
        <v>9</v>
      </c>
      <c r="B1967" s="3" t="s">
        <v>2373</v>
      </c>
      <c r="C1967" s="3" t="s">
        <v>240</v>
      </c>
      <c r="D1967" s="3">
        <v>4</v>
      </c>
      <c r="E1967" s="3" t="s">
        <v>24</v>
      </c>
      <c r="F1967" s="3" t="s">
        <v>17</v>
      </c>
      <c r="G1967" s="3" t="s">
        <v>496</v>
      </c>
      <c r="H1967" s="3" t="s">
        <v>20</v>
      </c>
      <c r="I1967" s="4">
        <v>15</v>
      </c>
      <c r="J1967" s="4">
        <v>15</v>
      </c>
      <c r="K1967" s="4">
        <v>749.9</v>
      </c>
      <c r="L1967" s="7">
        <v>11235</v>
      </c>
      <c r="M1967" s="7">
        <v>11248.5</v>
      </c>
      <c r="N1967" s="6">
        <v>1</v>
      </c>
      <c r="O1967" s="2"/>
      <c r="P1967" s="2"/>
      <c r="Q1967" s="2"/>
      <c r="R1967" s="192"/>
    </row>
    <row r="1968" spans="1:18" ht="26.4">
      <c r="A1968" s="28" t="str">
        <f t="shared" si="30"/>
        <v>10</v>
      </c>
      <c r="B1968" s="3" t="s">
        <v>2374</v>
      </c>
      <c r="C1968" s="3" t="s">
        <v>298</v>
      </c>
      <c r="D1968" s="3">
        <v>4</v>
      </c>
      <c r="E1968" s="3" t="s">
        <v>24</v>
      </c>
      <c r="F1968" s="3" t="s">
        <v>17</v>
      </c>
      <c r="G1968" s="3" t="s">
        <v>554</v>
      </c>
      <c r="H1968" s="3" t="s">
        <v>20</v>
      </c>
      <c r="I1968" s="4">
        <v>15</v>
      </c>
      <c r="J1968" s="4">
        <v>15</v>
      </c>
      <c r="K1968" s="4">
        <v>750</v>
      </c>
      <c r="L1968" s="7">
        <v>11250</v>
      </c>
      <c r="M1968" s="7">
        <v>11250</v>
      </c>
      <c r="N1968" s="6">
        <v>1</v>
      </c>
      <c r="O1968" s="2"/>
      <c r="P1968" s="2"/>
      <c r="Q1968" s="2"/>
      <c r="R1968" s="192"/>
    </row>
    <row r="1969" spans="1:18" ht="26.4">
      <c r="A1969" s="28" t="str">
        <f t="shared" si="30"/>
        <v>10</v>
      </c>
      <c r="B1969" s="3" t="s">
        <v>2375</v>
      </c>
      <c r="C1969" s="3" t="s">
        <v>298</v>
      </c>
      <c r="D1969" s="3">
        <v>4</v>
      </c>
      <c r="E1969" s="3" t="s">
        <v>24</v>
      </c>
      <c r="F1969" s="3" t="s">
        <v>17</v>
      </c>
      <c r="G1969" s="3" t="s">
        <v>556</v>
      </c>
      <c r="H1969" s="3" t="s">
        <v>20</v>
      </c>
      <c r="I1969" s="4">
        <v>10</v>
      </c>
      <c r="J1969" s="4">
        <v>10</v>
      </c>
      <c r="K1969" s="4">
        <v>750</v>
      </c>
      <c r="L1969" s="7">
        <v>7500</v>
      </c>
      <c r="M1969" s="7">
        <v>7500</v>
      </c>
      <c r="N1969" s="6">
        <v>1</v>
      </c>
      <c r="O1969" s="2"/>
      <c r="P1969" s="2"/>
      <c r="Q1969" s="2"/>
      <c r="R1969" s="192"/>
    </row>
    <row r="1970" spans="1:18" ht="39.6">
      <c r="A1970" s="28" t="str">
        <f t="shared" si="30"/>
        <v>14</v>
      </c>
      <c r="B1970" s="3" t="s">
        <v>2376</v>
      </c>
      <c r="C1970" s="3" t="s">
        <v>267</v>
      </c>
      <c r="D1970" s="3">
        <v>4</v>
      </c>
      <c r="E1970" s="3" t="s">
        <v>24</v>
      </c>
      <c r="F1970" s="3" t="s">
        <v>17</v>
      </c>
      <c r="G1970" s="3" t="s">
        <v>524</v>
      </c>
      <c r="H1970" s="3" t="s">
        <v>20</v>
      </c>
      <c r="I1970" s="4">
        <v>14</v>
      </c>
      <c r="J1970" s="4">
        <v>14</v>
      </c>
      <c r="K1970" s="4">
        <v>750</v>
      </c>
      <c r="L1970" s="7">
        <v>10500</v>
      </c>
      <c r="M1970" s="7">
        <v>10500</v>
      </c>
      <c r="N1970" s="6">
        <v>1</v>
      </c>
      <c r="O1970" s="2"/>
      <c r="P1970" s="2"/>
      <c r="Q1970" s="2"/>
      <c r="R1970" s="192"/>
    </row>
    <row r="1971" spans="1:18" ht="39.6">
      <c r="A1971" s="28" t="str">
        <f t="shared" si="30"/>
        <v>14</v>
      </c>
      <c r="B1971" s="3" t="s">
        <v>2377</v>
      </c>
      <c r="C1971" s="3" t="s">
        <v>267</v>
      </c>
      <c r="D1971" s="3">
        <v>4</v>
      </c>
      <c r="E1971" s="3" t="s">
        <v>24</v>
      </c>
      <c r="F1971" s="3" t="s">
        <v>17</v>
      </c>
      <c r="G1971" s="3" t="s">
        <v>526</v>
      </c>
      <c r="H1971" s="3" t="s">
        <v>20</v>
      </c>
      <c r="I1971" s="4">
        <v>14</v>
      </c>
      <c r="J1971" s="4">
        <v>14</v>
      </c>
      <c r="K1971" s="4">
        <v>750</v>
      </c>
      <c r="L1971" s="7">
        <v>10500</v>
      </c>
      <c r="M1971" s="7">
        <v>10500</v>
      </c>
      <c r="N1971" s="6">
        <v>1</v>
      </c>
      <c r="O1971" s="2"/>
      <c r="P1971" s="2"/>
      <c r="Q1971" s="2"/>
      <c r="R1971" s="192"/>
    </row>
    <row r="1972" spans="1:18" ht="39.6">
      <c r="A1972" s="28" t="str">
        <f t="shared" si="30"/>
        <v>14</v>
      </c>
      <c r="B1972" s="3" t="s">
        <v>2378</v>
      </c>
      <c r="C1972" s="3" t="s">
        <v>267</v>
      </c>
      <c r="D1972" s="3">
        <v>4</v>
      </c>
      <c r="E1972" s="3" t="s">
        <v>24</v>
      </c>
      <c r="F1972" s="3" t="s">
        <v>17</v>
      </c>
      <c r="G1972" s="3" t="s">
        <v>528</v>
      </c>
      <c r="H1972" s="3" t="s">
        <v>20</v>
      </c>
      <c r="I1972" s="4">
        <v>13</v>
      </c>
      <c r="J1972" s="4">
        <v>13</v>
      </c>
      <c r="K1972" s="4">
        <v>750</v>
      </c>
      <c r="L1972" s="7">
        <v>9750</v>
      </c>
      <c r="M1972" s="7">
        <v>9750</v>
      </c>
      <c r="N1972" s="6">
        <v>1</v>
      </c>
      <c r="O1972" s="2"/>
      <c r="P1972" s="2"/>
      <c r="Q1972" s="2"/>
      <c r="R1972" s="192"/>
    </row>
    <row r="1973" spans="1:18" ht="26.4">
      <c r="A1973" s="28" t="str">
        <f t="shared" si="30"/>
        <v>11</v>
      </c>
      <c r="B1973" s="3" t="s">
        <v>2379</v>
      </c>
      <c r="C1973" s="3" t="s">
        <v>228</v>
      </c>
      <c r="D1973" s="3">
        <v>4</v>
      </c>
      <c r="E1973" s="3" t="s">
        <v>24</v>
      </c>
      <c r="F1973" s="3" t="s">
        <v>17</v>
      </c>
      <c r="G1973" s="3" t="s">
        <v>530</v>
      </c>
      <c r="H1973" s="3" t="s">
        <v>20</v>
      </c>
      <c r="I1973" s="4">
        <v>16</v>
      </c>
      <c r="J1973" s="4">
        <v>16</v>
      </c>
      <c r="K1973" s="4">
        <v>750</v>
      </c>
      <c r="L1973" s="7">
        <v>12000</v>
      </c>
      <c r="M1973" s="7">
        <v>12000</v>
      </c>
      <c r="N1973" s="6">
        <v>1</v>
      </c>
      <c r="O1973" s="2"/>
      <c r="P1973" s="2"/>
      <c r="Q1973" s="2"/>
      <c r="R1973" s="192"/>
    </row>
    <row r="1974" spans="1:18" ht="26.4">
      <c r="A1974" s="28" t="str">
        <f t="shared" si="30"/>
        <v>11</v>
      </c>
      <c r="B1974" s="3" t="s">
        <v>2380</v>
      </c>
      <c r="C1974" s="3" t="s">
        <v>228</v>
      </c>
      <c r="D1974" s="3">
        <v>4</v>
      </c>
      <c r="E1974" s="3" t="s">
        <v>24</v>
      </c>
      <c r="F1974" s="3" t="s">
        <v>17</v>
      </c>
      <c r="G1974" s="3" t="s">
        <v>532</v>
      </c>
      <c r="H1974" s="3" t="s">
        <v>20</v>
      </c>
      <c r="I1974" s="4">
        <v>15</v>
      </c>
      <c r="J1974" s="4">
        <v>15</v>
      </c>
      <c r="K1974" s="4">
        <v>750</v>
      </c>
      <c r="L1974" s="7">
        <v>11250</v>
      </c>
      <c r="M1974" s="7">
        <v>11250</v>
      </c>
      <c r="N1974" s="6">
        <v>1</v>
      </c>
      <c r="O1974" s="2"/>
      <c r="P1974" s="2"/>
      <c r="Q1974" s="2"/>
      <c r="R1974" s="192"/>
    </row>
    <row r="1975" spans="1:18" ht="26.4">
      <c r="A1975" s="28" t="str">
        <f t="shared" si="30"/>
        <v>18</v>
      </c>
      <c r="B1975" s="3" t="s">
        <v>2381</v>
      </c>
      <c r="C1975" s="3" t="s">
        <v>234</v>
      </c>
      <c r="D1975" s="3">
        <v>4</v>
      </c>
      <c r="E1975" s="3" t="s">
        <v>24</v>
      </c>
      <c r="F1975" s="3" t="s">
        <v>17</v>
      </c>
      <c r="G1975" s="3" t="s">
        <v>476</v>
      </c>
      <c r="H1975" s="3" t="s">
        <v>20</v>
      </c>
      <c r="I1975" s="4">
        <v>13</v>
      </c>
      <c r="J1975" s="4">
        <v>13</v>
      </c>
      <c r="K1975" s="4">
        <v>744</v>
      </c>
      <c r="L1975" s="7">
        <v>9672</v>
      </c>
      <c r="M1975" s="7">
        <v>9672</v>
      </c>
      <c r="N1975" s="6">
        <v>1</v>
      </c>
      <c r="O1975" s="2"/>
      <c r="P1975" s="2"/>
      <c r="Q1975" s="2"/>
      <c r="R1975" s="192"/>
    </row>
    <row r="1976" spans="1:18" ht="26.4">
      <c r="A1976" s="28" t="str">
        <f t="shared" si="30"/>
        <v>4</v>
      </c>
      <c r="B1976" s="3" t="s">
        <v>2382</v>
      </c>
      <c r="C1976" s="3" t="s">
        <v>237</v>
      </c>
      <c r="D1976" s="3">
        <v>4</v>
      </c>
      <c r="E1976" s="3" t="s">
        <v>24</v>
      </c>
      <c r="F1976" s="3" t="s">
        <v>17</v>
      </c>
      <c r="G1976" s="3" t="s">
        <v>502</v>
      </c>
      <c r="H1976" s="3" t="s">
        <v>20</v>
      </c>
      <c r="I1976" s="4">
        <v>11</v>
      </c>
      <c r="J1976" s="4">
        <v>11</v>
      </c>
      <c r="K1976" s="4">
        <v>750</v>
      </c>
      <c r="L1976" s="7">
        <v>8250</v>
      </c>
      <c r="M1976" s="7">
        <v>8250</v>
      </c>
      <c r="N1976" s="6">
        <v>1</v>
      </c>
      <c r="O1976" s="2"/>
      <c r="P1976" s="2"/>
      <c r="Q1976" s="2"/>
      <c r="R1976" s="192"/>
    </row>
    <row r="1977" spans="1:18" ht="26.4">
      <c r="A1977" s="28" t="str">
        <f t="shared" si="30"/>
        <v>4</v>
      </c>
      <c r="B1977" s="3" t="s">
        <v>2383</v>
      </c>
      <c r="C1977" s="3" t="s">
        <v>237</v>
      </c>
      <c r="D1977" s="3">
        <v>4</v>
      </c>
      <c r="E1977" s="3" t="s">
        <v>24</v>
      </c>
      <c r="F1977" s="3" t="s">
        <v>17</v>
      </c>
      <c r="G1977" s="3" t="s">
        <v>504</v>
      </c>
      <c r="H1977" s="3" t="s">
        <v>20</v>
      </c>
      <c r="I1977" s="4">
        <v>10</v>
      </c>
      <c r="J1977" s="4">
        <v>10</v>
      </c>
      <c r="K1977" s="4">
        <v>750</v>
      </c>
      <c r="L1977" s="7">
        <v>7500</v>
      </c>
      <c r="M1977" s="7">
        <v>7500</v>
      </c>
      <c r="N1977" s="6">
        <v>1</v>
      </c>
      <c r="O1977" s="2"/>
      <c r="P1977" s="2"/>
      <c r="Q1977" s="2"/>
      <c r="R1977" s="192"/>
    </row>
    <row r="1978" spans="1:18" ht="26.4">
      <c r="A1978" s="28" t="str">
        <f t="shared" si="30"/>
        <v>19</v>
      </c>
      <c r="B1978" s="3" t="s">
        <v>2384</v>
      </c>
      <c r="C1978" s="3" t="s">
        <v>282</v>
      </c>
      <c r="D1978" s="3">
        <v>4</v>
      </c>
      <c r="E1978" s="3" t="s">
        <v>24</v>
      </c>
      <c r="F1978" s="3" t="s">
        <v>17</v>
      </c>
      <c r="G1978" s="3" t="s">
        <v>558</v>
      </c>
      <c r="H1978" s="3" t="s">
        <v>20</v>
      </c>
      <c r="I1978" s="4">
        <v>19</v>
      </c>
      <c r="J1978" s="4">
        <v>19</v>
      </c>
      <c r="K1978" s="4">
        <v>750</v>
      </c>
      <c r="L1978" s="7">
        <v>14250</v>
      </c>
      <c r="M1978" s="7">
        <v>14250</v>
      </c>
      <c r="N1978" s="6">
        <v>1</v>
      </c>
      <c r="O1978" s="2"/>
      <c r="P1978" s="2"/>
      <c r="Q1978" s="2"/>
      <c r="R1978" s="192"/>
    </row>
    <row r="1979" spans="1:18" ht="26.4">
      <c r="A1979" s="28" t="str">
        <f t="shared" si="30"/>
        <v>19</v>
      </c>
      <c r="B1979" s="3" t="s">
        <v>2385</v>
      </c>
      <c r="C1979" s="3" t="s">
        <v>282</v>
      </c>
      <c r="D1979" s="3">
        <v>4</v>
      </c>
      <c r="E1979" s="3" t="s">
        <v>24</v>
      </c>
      <c r="F1979" s="3" t="s">
        <v>17</v>
      </c>
      <c r="G1979" s="3" t="s">
        <v>560</v>
      </c>
      <c r="H1979" s="3" t="s">
        <v>20</v>
      </c>
      <c r="I1979" s="4">
        <v>13</v>
      </c>
      <c r="J1979" s="4">
        <v>13</v>
      </c>
      <c r="K1979" s="4">
        <v>750</v>
      </c>
      <c r="L1979" s="7">
        <v>9750</v>
      </c>
      <c r="M1979" s="7">
        <v>9750</v>
      </c>
      <c r="N1979" s="6">
        <v>1</v>
      </c>
      <c r="O1979" s="2"/>
      <c r="P1979" s="2"/>
      <c r="Q1979" s="2"/>
      <c r="R1979" s="192"/>
    </row>
    <row r="1980" spans="1:18" ht="39.6">
      <c r="A1980" s="28" t="str">
        <f t="shared" si="30"/>
        <v>23</v>
      </c>
      <c r="B1980" s="3" t="s">
        <v>2386</v>
      </c>
      <c r="C1980" s="3" t="s">
        <v>251</v>
      </c>
      <c r="D1980" s="3">
        <v>4</v>
      </c>
      <c r="E1980" s="3" t="s">
        <v>24</v>
      </c>
      <c r="F1980" s="3" t="s">
        <v>17</v>
      </c>
      <c r="G1980" s="3" t="s">
        <v>482</v>
      </c>
      <c r="H1980" s="3" t="s">
        <v>20</v>
      </c>
      <c r="I1980" s="4">
        <v>12</v>
      </c>
      <c r="J1980" s="4">
        <v>12</v>
      </c>
      <c r="K1980" s="4">
        <v>750</v>
      </c>
      <c r="L1980" s="7">
        <v>9000</v>
      </c>
      <c r="M1980" s="7">
        <v>9000</v>
      </c>
      <c r="N1980" s="6">
        <v>1</v>
      </c>
      <c r="O1980" s="2"/>
      <c r="P1980" s="2"/>
      <c r="Q1980" s="2"/>
      <c r="R1980" s="192"/>
    </row>
    <row r="1981" spans="1:18" ht="39.6">
      <c r="A1981" s="28" t="str">
        <f t="shared" si="30"/>
        <v>23</v>
      </c>
      <c r="B1981" s="3" t="s">
        <v>2387</v>
      </c>
      <c r="C1981" s="3" t="s">
        <v>251</v>
      </c>
      <c r="D1981" s="3">
        <v>4</v>
      </c>
      <c r="E1981" s="3" t="s">
        <v>24</v>
      </c>
      <c r="F1981" s="3" t="s">
        <v>17</v>
      </c>
      <c r="G1981" s="3" t="s">
        <v>484</v>
      </c>
      <c r="H1981" s="3" t="s">
        <v>20</v>
      </c>
      <c r="I1981" s="4">
        <v>12</v>
      </c>
      <c r="J1981" s="4">
        <v>12</v>
      </c>
      <c r="K1981" s="4">
        <v>750</v>
      </c>
      <c r="L1981" s="7">
        <v>9000</v>
      </c>
      <c r="M1981" s="7">
        <v>9000</v>
      </c>
      <c r="N1981" s="6">
        <v>1</v>
      </c>
      <c r="O1981" s="2"/>
      <c r="P1981" s="2"/>
      <c r="Q1981" s="2"/>
      <c r="R1981" s="192"/>
    </row>
    <row r="1982" spans="1:18" ht="39.6">
      <c r="A1982" s="28" t="str">
        <f t="shared" si="30"/>
        <v>23</v>
      </c>
      <c r="B1982" s="3" t="s">
        <v>2388</v>
      </c>
      <c r="C1982" s="3" t="s">
        <v>251</v>
      </c>
      <c r="D1982" s="3">
        <v>4</v>
      </c>
      <c r="E1982" s="3" t="s">
        <v>24</v>
      </c>
      <c r="F1982" s="3" t="s">
        <v>17</v>
      </c>
      <c r="G1982" s="3" t="s">
        <v>486</v>
      </c>
      <c r="H1982" s="3" t="s">
        <v>20</v>
      </c>
      <c r="I1982" s="4">
        <v>12</v>
      </c>
      <c r="J1982" s="4">
        <v>12</v>
      </c>
      <c r="K1982" s="4">
        <v>750</v>
      </c>
      <c r="L1982" s="7">
        <v>9000</v>
      </c>
      <c r="M1982" s="7">
        <v>9000</v>
      </c>
      <c r="N1982" s="6">
        <v>1</v>
      </c>
      <c r="O1982" s="2"/>
      <c r="P1982" s="2"/>
      <c r="Q1982" s="2"/>
      <c r="R1982" s="192"/>
    </row>
    <row r="1983" spans="1:18" ht="26.4">
      <c r="A1983" s="28" t="str">
        <f t="shared" si="30"/>
        <v>21</v>
      </c>
      <c r="B1983" s="3" t="s">
        <v>2389</v>
      </c>
      <c r="C1983" s="3" t="s">
        <v>290</v>
      </c>
      <c r="D1983" s="3">
        <v>4</v>
      </c>
      <c r="E1983" s="3" t="s">
        <v>24</v>
      </c>
      <c r="F1983" s="3" t="s">
        <v>17</v>
      </c>
      <c r="G1983" s="3" t="s">
        <v>518</v>
      </c>
      <c r="H1983" s="3" t="s">
        <v>20</v>
      </c>
      <c r="I1983" s="4">
        <v>28</v>
      </c>
      <c r="J1983" s="4">
        <v>28</v>
      </c>
      <c r="K1983" s="4">
        <v>750</v>
      </c>
      <c r="L1983" s="7">
        <v>21000</v>
      </c>
      <c r="M1983" s="7">
        <v>21000</v>
      </c>
      <c r="N1983" s="6">
        <v>1</v>
      </c>
      <c r="O1983" s="2"/>
      <c r="P1983" s="2"/>
      <c r="Q1983" s="2"/>
      <c r="R1983" s="192"/>
    </row>
    <row r="1984" spans="1:18" ht="26.4">
      <c r="A1984" s="28" t="str">
        <f t="shared" si="30"/>
        <v>5</v>
      </c>
      <c r="B1984" s="3" t="s">
        <v>2390</v>
      </c>
      <c r="C1984" s="3" t="s">
        <v>264</v>
      </c>
      <c r="D1984" s="3">
        <v>4</v>
      </c>
      <c r="E1984" s="3" t="s">
        <v>24</v>
      </c>
      <c r="F1984" s="3" t="s">
        <v>17</v>
      </c>
      <c r="G1984" s="3" t="s">
        <v>540</v>
      </c>
      <c r="H1984" s="3" t="s">
        <v>20</v>
      </c>
      <c r="I1984" s="4">
        <v>17</v>
      </c>
      <c r="J1984" s="4">
        <v>17</v>
      </c>
      <c r="K1984" s="4">
        <v>750</v>
      </c>
      <c r="L1984" s="7">
        <v>12750</v>
      </c>
      <c r="M1984" s="7">
        <v>12750</v>
      </c>
      <c r="N1984" s="6">
        <v>1</v>
      </c>
      <c r="O1984" s="2"/>
      <c r="P1984" s="2"/>
      <c r="Q1984" s="2"/>
      <c r="R1984" s="192"/>
    </row>
    <row r="1985" spans="1:18" ht="26.4">
      <c r="A1985" s="28" t="str">
        <f t="shared" si="30"/>
        <v>5</v>
      </c>
      <c r="B1985" s="3" t="s">
        <v>2391</v>
      </c>
      <c r="C1985" s="3" t="s">
        <v>264</v>
      </c>
      <c r="D1985" s="3">
        <v>4</v>
      </c>
      <c r="E1985" s="3" t="s">
        <v>24</v>
      </c>
      <c r="F1985" s="3" t="s">
        <v>17</v>
      </c>
      <c r="G1985" s="3" t="s">
        <v>542</v>
      </c>
      <c r="H1985" s="3" t="s">
        <v>20</v>
      </c>
      <c r="I1985" s="4">
        <v>13</v>
      </c>
      <c r="J1985" s="4">
        <v>13</v>
      </c>
      <c r="K1985" s="4">
        <v>750</v>
      </c>
      <c r="L1985" s="7">
        <v>9750</v>
      </c>
      <c r="M1985" s="7">
        <v>9750</v>
      </c>
      <c r="N1985" s="6">
        <v>1</v>
      </c>
      <c r="O1985" s="2"/>
      <c r="P1985" s="2"/>
      <c r="Q1985" s="2"/>
      <c r="R1985" s="192"/>
    </row>
    <row r="1986" spans="1:18" ht="39.6">
      <c r="A1986" s="28" t="str">
        <f t="shared" si="30"/>
        <v>6</v>
      </c>
      <c r="B1986" s="3" t="s">
        <v>2392</v>
      </c>
      <c r="C1986" s="3" t="s">
        <v>301</v>
      </c>
      <c r="D1986" s="3">
        <v>4</v>
      </c>
      <c r="E1986" s="3" t="s">
        <v>24</v>
      </c>
      <c r="F1986" s="3" t="s">
        <v>17</v>
      </c>
      <c r="G1986" s="3" t="s">
        <v>520</v>
      </c>
      <c r="H1986" s="3" t="s">
        <v>20</v>
      </c>
      <c r="I1986" s="4">
        <v>15</v>
      </c>
      <c r="J1986" s="4">
        <v>15</v>
      </c>
      <c r="K1986" s="4">
        <v>750</v>
      </c>
      <c r="L1986" s="7">
        <v>11250</v>
      </c>
      <c r="M1986" s="7">
        <v>11250</v>
      </c>
      <c r="N1986" s="6">
        <v>1</v>
      </c>
      <c r="O1986" s="2"/>
      <c r="P1986" s="2"/>
      <c r="Q1986" s="2"/>
      <c r="R1986" s="192"/>
    </row>
    <row r="1987" spans="1:18" ht="39.6">
      <c r="A1987" s="28" t="str">
        <f t="shared" si="30"/>
        <v>6</v>
      </c>
      <c r="B1987" s="3" t="s">
        <v>2393</v>
      </c>
      <c r="C1987" s="3" t="s">
        <v>301</v>
      </c>
      <c r="D1987" s="3">
        <v>4</v>
      </c>
      <c r="E1987" s="3" t="s">
        <v>24</v>
      </c>
      <c r="F1987" s="3" t="s">
        <v>17</v>
      </c>
      <c r="G1987" s="3" t="s">
        <v>522</v>
      </c>
      <c r="H1987" s="3" t="s">
        <v>20</v>
      </c>
      <c r="I1987" s="4">
        <v>11</v>
      </c>
      <c r="J1987" s="4">
        <v>11</v>
      </c>
      <c r="K1987" s="4">
        <v>750</v>
      </c>
      <c r="L1987" s="7">
        <v>8250</v>
      </c>
      <c r="M1987" s="7">
        <v>8250</v>
      </c>
      <c r="N1987" s="6">
        <v>1</v>
      </c>
      <c r="O1987" s="2"/>
      <c r="P1987" s="2"/>
      <c r="Q1987" s="2"/>
      <c r="R1987" s="192"/>
    </row>
    <row r="1988" spans="1:18" ht="39.6">
      <c r="A1988" s="28" t="str">
        <f t="shared" si="30"/>
        <v>15</v>
      </c>
      <c r="B1988" s="3" t="s">
        <v>2394</v>
      </c>
      <c r="C1988" s="3" t="s">
        <v>256</v>
      </c>
      <c r="D1988" s="3">
        <v>4</v>
      </c>
      <c r="E1988" s="3" t="s">
        <v>24</v>
      </c>
      <c r="F1988" s="3" t="s">
        <v>17</v>
      </c>
      <c r="G1988" s="3" t="s">
        <v>478</v>
      </c>
      <c r="H1988" s="3" t="s">
        <v>20</v>
      </c>
      <c r="I1988" s="4">
        <v>10</v>
      </c>
      <c r="J1988" s="4">
        <v>10</v>
      </c>
      <c r="K1988" s="4">
        <v>750</v>
      </c>
      <c r="L1988" s="7">
        <v>7500</v>
      </c>
      <c r="M1988" s="7">
        <v>7500</v>
      </c>
      <c r="N1988" s="6">
        <v>1</v>
      </c>
      <c r="O1988" s="2"/>
      <c r="P1988" s="2"/>
      <c r="Q1988" s="2"/>
      <c r="R1988" s="192"/>
    </row>
    <row r="1989" spans="1:18" ht="39.6">
      <c r="A1989" s="28" t="str">
        <f t="shared" si="30"/>
        <v>15</v>
      </c>
      <c r="B1989" s="3" t="s">
        <v>2395</v>
      </c>
      <c r="C1989" s="3" t="s">
        <v>256</v>
      </c>
      <c r="D1989" s="3">
        <v>4</v>
      </c>
      <c r="E1989" s="3" t="s">
        <v>24</v>
      </c>
      <c r="F1989" s="3" t="s">
        <v>17</v>
      </c>
      <c r="G1989" s="3" t="s">
        <v>480</v>
      </c>
      <c r="H1989" s="3" t="s">
        <v>20</v>
      </c>
      <c r="I1989" s="4">
        <v>11</v>
      </c>
      <c r="J1989" s="4">
        <v>11</v>
      </c>
      <c r="K1989" s="4">
        <v>750</v>
      </c>
      <c r="L1989" s="7">
        <v>8250</v>
      </c>
      <c r="M1989" s="7">
        <v>8250</v>
      </c>
      <c r="N1989" s="6">
        <v>1</v>
      </c>
      <c r="O1989" s="2"/>
      <c r="P1989" s="2"/>
      <c r="Q1989" s="2"/>
      <c r="R1989" s="192"/>
    </row>
    <row r="1990" spans="1:18" ht="26.4">
      <c r="A1990" s="28" t="str">
        <f t="shared" si="30"/>
        <v>3</v>
      </c>
      <c r="B1990" s="3" t="s">
        <v>2396</v>
      </c>
      <c r="C1990" s="3" t="s">
        <v>245</v>
      </c>
      <c r="D1990" s="3">
        <v>4</v>
      </c>
      <c r="E1990" s="3" t="s">
        <v>24</v>
      </c>
      <c r="F1990" s="3" t="s">
        <v>17</v>
      </c>
      <c r="G1990" s="3" t="s">
        <v>376</v>
      </c>
      <c r="H1990" s="3" t="s">
        <v>21</v>
      </c>
      <c r="I1990" s="4">
        <v>10</v>
      </c>
      <c r="J1990" s="4">
        <v>9</v>
      </c>
      <c r="K1990" s="4">
        <v>935</v>
      </c>
      <c r="L1990" s="7">
        <v>9350</v>
      </c>
      <c r="M1990" s="7">
        <v>8415</v>
      </c>
      <c r="N1990" s="6">
        <v>0.9</v>
      </c>
      <c r="O1990" s="2"/>
      <c r="P1990" s="2"/>
      <c r="Q1990" s="2"/>
      <c r="R1990" s="192"/>
    </row>
    <row r="1991" spans="1:18" ht="26.4">
      <c r="A1991" s="28" t="str">
        <f t="shared" si="30"/>
        <v>3</v>
      </c>
      <c r="B1991" s="3" t="s">
        <v>2397</v>
      </c>
      <c r="C1991" s="3" t="s">
        <v>245</v>
      </c>
      <c r="D1991" s="3">
        <v>4</v>
      </c>
      <c r="E1991" s="3" t="s">
        <v>24</v>
      </c>
      <c r="F1991" s="3" t="s">
        <v>17</v>
      </c>
      <c r="G1991" s="3" t="s">
        <v>378</v>
      </c>
      <c r="H1991" s="3" t="s">
        <v>21</v>
      </c>
      <c r="I1991" s="4">
        <v>22</v>
      </c>
      <c r="J1991" s="4">
        <v>0</v>
      </c>
      <c r="K1991" s="4">
        <v>935</v>
      </c>
      <c r="L1991" s="7">
        <v>20570</v>
      </c>
      <c r="M1991" s="4">
        <v>0</v>
      </c>
      <c r="N1991" s="6">
        <v>0</v>
      </c>
      <c r="O1991" s="2"/>
      <c r="P1991" s="2"/>
      <c r="Q1991" s="2"/>
      <c r="R1991" s="192"/>
    </row>
    <row r="1992" spans="1:18" ht="26.4">
      <c r="A1992" s="28" t="str">
        <f t="shared" ref="A1992:A2055" si="31">MID(C1992,FIND("(",C1992)+1,FIND(")",C1992)-1-FIND("(",C1992))</f>
        <v>20</v>
      </c>
      <c r="B1992" s="3" t="s">
        <v>2398</v>
      </c>
      <c r="C1992" s="3" t="s">
        <v>323</v>
      </c>
      <c r="D1992" s="3">
        <v>4</v>
      </c>
      <c r="E1992" s="3" t="s">
        <v>24</v>
      </c>
      <c r="F1992" s="3" t="s">
        <v>17</v>
      </c>
      <c r="G1992" s="3" t="s">
        <v>324</v>
      </c>
      <c r="H1992" s="3" t="s">
        <v>21</v>
      </c>
      <c r="I1992" s="4">
        <v>23</v>
      </c>
      <c r="J1992" s="4">
        <v>23</v>
      </c>
      <c r="K1992" s="4">
        <v>935</v>
      </c>
      <c r="L1992" s="7">
        <v>21505</v>
      </c>
      <c r="M1992" s="7">
        <v>21505</v>
      </c>
      <c r="N1992" s="6">
        <v>1</v>
      </c>
      <c r="O1992" s="2"/>
      <c r="P1992" s="2"/>
      <c r="Q1992" s="2"/>
      <c r="R1992" s="192"/>
    </row>
    <row r="1993" spans="1:18" ht="26.4">
      <c r="A1993" s="28" t="str">
        <f t="shared" si="31"/>
        <v>20</v>
      </c>
      <c r="B1993" s="3" t="s">
        <v>2399</v>
      </c>
      <c r="C1993" s="3" t="s">
        <v>323</v>
      </c>
      <c r="D1993" s="3">
        <v>4</v>
      </c>
      <c r="E1993" s="3" t="s">
        <v>24</v>
      </c>
      <c r="F1993" s="3" t="s">
        <v>17</v>
      </c>
      <c r="G1993" s="3" t="s">
        <v>326</v>
      </c>
      <c r="H1993" s="3" t="s">
        <v>21</v>
      </c>
      <c r="I1993" s="4">
        <v>9</v>
      </c>
      <c r="J1993" s="4">
        <v>9</v>
      </c>
      <c r="K1993" s="4">
        <v>935</v>
      </c>
      <c r="L1993" s="7">
        <v>8415</v>
      </c>
      <c r="M1993" s="7">
        <v>8415</v>
      </c>
      <c r="N1993" s="6">
        <v>1</v>
      </c>
      <c r="O1993" s="2"/>
      <c r="P1993" s="2"/>
      <c r="Q1993" s="2"/>
      <c r="R1993" s="192"/>
    </row>
    <row r="1994" spans="1:18" ht="26.4">
      <c r="A1994" s="28" t="str">
        <f t="shared" si="31"/>
        <v>7</v>
      </c>
      <c r="B1994" s="3" t="s">
        <v>2400</v>
      </c>
      <c r="C1994" s="3" t="s">
        <v>293</v>
      </c>
      <c r="D1994" s="3">
        <v>4</v>
      </c>
      <c r="E1994" s="3" t="s">
        <v>24</v>
      </c>
      <c r="F1994" s="3" t="s">
        <v>17</v>
      </c>
      <c r="G1994" s="3" t="s">
        <v>364</v>
      </c>
      <c r="H1994" s="3" t="s">
        <v>21</v>
      </c>
      <c r="I1994" s="4">
        <v>14</v>
      </c>
      <c r="J1994" s="4">
        <v>14</v>
      </c>
      <c r="K1994" s="4">
        <v>934</v>
      </c>
      <c r="L1994" s="7">
        <v>13076</v>
      </c>
      <c r="M1994" s="7">
        <v>13076</v>
      </c>
      <c r="N1994" s="6">
        <v>1</v>
      </c>
      <c r="O1994" s="2"/>
      <c r="P1994" s="2"/>
      <c r="Q1994" s="2"/>
      <c r="R1994" s="192"/>
    </row>
    <row r="1995" spans="1:18" ht="26.4">
      <c r="A1995" s="28" t="str">
        <f t="shared" si="31"/>
        <v>1</v>
      </c>
      <c r="B1995" s="3" t="s">
        <v>2401</v>
      </c>
      <c r="C1995" s="3" t="s">
        <v>272</v>
      </c>
      <c r="D1995" s="3">
        <v>4</v>
      </c>
      <c r="E1995" s="3" t="s">
        <v>24</v>
      </c>
      <c r="F1995" s="3" t="s">
        <v>17</v>
      </c>
      <c r="G1995" s="3" t="s">
        <v>340</v>
      </c>
      <c r="H1995" s="3" t="s">
        <v>21</v>
      </c>
      <c r="I1995" s="4">
        <v>12</v>
      </c>
      <c r="J1995" s="4">
        <v>12</v>
      </c>
      <c r="K1995" s="4">
        <v>935</v>
      </c>
      <c r="L1995" s="7">
        <v>11220</v>
      </c>
      <c r="M1995" s="7">
        <v>11220</v>
      </c>
      <c r="N1995" s="6">
        <v>1</v>
      </c>
      <c r="O1995" s="2"/>
      <c r="P1995" s="2"/>
      <c r="Q1995" s="2"/>
      <c r="R1995" s="192"/>
    </row>
    <row r="1996" spans="1:18" ht="26.4">
      <c r="A1996" s="28" t="str">
        <f t="shared" si="31"/>
        <v>16</v>
      </c>
      <c r="B1996" s="3" t="s">
        <v>2402</v>
      </c>
      <c r="C1996" s="3" t="s">
        <v>231</v>
      </c>
      <c r="D1996" s="3">
        <v>4</v>
      </c>
      <c r="E1996" s="3" t="s">
        <v>24</v>
      </c>
      <c r="F1996" s="3" t="s">
        <v>17</v>
      </c>
      <c r="G1996" s="3" t="s">
        <v>309</v>
      </c>
      <c r="H1996" s="3" t="s">
        <v>21</v>
      </c>
      <c r="I1996" s="4">
        <v>13</v>
      </c>
      <c r="J1996" s="4">
        <v>13</v>
      </c>
      <c r="K1996" s="4">
        <v>935</v>
      </c>
      <c r="L1996" s="7">
        <v>12155</v>
      </c>
      <c r="M1996" s="7">
        <v>12155</v>
      </c>
      <c r="N1996" s="6">
        <v>1</v>
      </c>
      <c r="O1996" s="2"/>
      <c r="P1996" s="2"/>
      <c r="Q1996" s="2"/>
      <c r="R1996" s="192"/>
    </row>
    <row r="1997" spans="1:18" ht="26.4">
      <c r="A1997" s="28" t="str">
        <f t="shared" si="31"/>
        <v>16</v>
      </c>
      <c r="B1997" s="3" t="s">
        <v>2403</v>
      </c>
      <c r="C1997" s="3" t="s">
        <v>231</v>
      </c>
      <c r="D1997" s="3">
        <v>4</v>
      </c>
      <c r="E1997" s="3" t="s">
        <v>24</v>
      </c>
      <c r="F1997" s="3" t="s">
        <v>17</v>
      </c>
      <c r="G1997" s="3" t="s">
        <v>311</v>
      </c>
      <c r="H1997" s="3" t="s">
        <v>21</v>
      </c>
      <c r="I1997" s="4">
        <v>28</v>
      </c>
      <c r="J1997" s="4">
        <v>28</v>
      </c>
      <c r="K1997" s="4">
        <v>935</v>
      </c>
      <c r="L1997" s="7">
        <v>26180</v>
      </c>
      <c r="M1997" s="7">
        <v>26180</v>
      </c>
      <c r="N1997" s="6">
        <v>1</v>
      </c>
      <c r="O1997" s="2"/>
      <c r="P1997" s="2"/>
      <c r="Q1997" s="2"/>
      <c r="R1997" s="192"/>
    </row>
    <row r="1998" spans="1:18" ht="26.4">
      <c r="A1998" s="28" t="str">
        <f t="shared" si="31"/>
        <v>13</v>
      </c>
      <c r="B1998" s="3" t="s">
        <v>2404</v>
      </c>
      <c r="C1998" s="3" t="s">
        <v>248</v>
      </c>
      <c r="D1998" s="3">
        <v>4</v>
      </c>
      <c r="E1998" s="3" t="s">
        <v>24</v>
      </c>
      <c r="F1998" s="3" t="s">
        <v>17</v>
      </c>
      <c r="G1998" s="3" t="s">
        <v>338</v>
      </c>
      <c r="H1998" s="3" t="s">
        <v>21</v>
      </c>
      <c r="I1998" s="4">
        <v>13</v>
      </c>
      <c r="J1998" s="4">
        <v>13</v>
      </c>
      <c r="K1998" s="4">
        <v>935</v>
      </c>
      <c r="L1998" s="7">
        <v>12155</v>
      </c>
      <c r="M1998" s="7">
        <v>12155</v>
      </c>
      <c r="N1998" s="6">
        <v>1</v>
      </c>
      <c r="O1998" s="2"/>
      <c r="P1998" s="2"/>
      <c r="Q1998" s="2"/>
      <c r="R1998" s="192"/>
    </row>
    <row r="1999" spans="1:18" ht="26.4">
      <c r="A1999" s="28" t="str">
        <f t="shared" si="31"/>
        <v>13</v>
      </c>
      <c r="B1999" s="3" t="s">
        <v>2405</v>
      </c>
      <c r="C1999" s="3" t="s">
        <v>248</v>
      </c>
      <c r="D1999" s="3">
        <v>4</v>
      </c>
      <c r="E1999" s="3" t="s">
        <v>24</v>
      </c>
      <c r="F1999" s="3" t="s">
        <v>17</v>
      </c>
      <c r="G1999" s="3" t="s">
        <v>449</v>
      </c>
      <c r="H1999" s="3" t="s">
        <v>21</v>
      </c>
      <c r="I1999" s="4">
        <v>17</v>
      </c>
      <c r="J1999" s="4">
        <v>17</v>
      </c>
      <c r="K1999" s="4">
        <v>935</v>
      </c>
      <c r="L1999" s="7">
        <v>15895</v>
      </c>
      <c r="M1999" s="7">
        <v>15895</v>
      </c>
      <c r="N1999" s="6">
        <v>1</v>
      </c>
      <c r="O1999" s="2"/>
      <c r="P1999" s="2"/>
      <c r="Q1999" s="2"/>
      <c r="R1999" s="192"/>
    </row>
    <row r="2000" spans="1:18" ht="26.4">
      <c r="A2000" s="28" t="str">
        <f t="shared" si="31"/>
        <v>8</v>
      </c>
      <c r="B2000" s="3" t="s">
        <v>2406</v>
      </c>
      <c r="C2000" s="3" t="s">
        <v>261</v>
      </c>
      <c r="D2000" s="3">
        <v>4</v>
      </c>
      <c r="E2000" s="3" t="s">
        <v>24</v>
      </c>
      <c r="F2000" s="3" t="s">
        <v>17</v>
      </c>
      <c r="G2000" s="3" t="s">
        <v>330</v>
      </c>
      <c r="H2000" s="3" t="s">
        <v>21</v>
      </c>
      <c r="I2000" s="4">
        <v>13</v>
      </c>
      <c r="J2000" s="4">
        <v>13</v>
      </c>
      <c r="K2000" s="4">
        <v>935</v>
      </c>
      <c r="L2000" s="7">
        <v>12155</v>
      </c>
      <c r="M2000" s="7">
        <v>12155</v>
      </c>
      <c r="N2000" s="6">
        <v>1</v>
      </c>
      <c r="O2000" s="2"/>
      <c r="P2000" s="2"/>
      <c r="Q2000" s="2"/>
      <c r="R2000" s="192"/>
    </row>
    <row r="2001" spans="1:18" ht="26.4">
      <c r="A2001" s="28" t="str">
        <f t="shared" si="31"/>
        <v>8</v>
      </c>
      <c r="B2001" s="3" t="s">
        <v>2407</v>
      </c>
      <c r="C2001" s="3" t="s">
        <v>261</v>
      </c>
      <c r="D2001" s="3">
        <v>4</v>
      </c>
      <c r="E2001" s="3" t="s">
        <v>24</v>
      </c>
      <c r="F2001" s="3" t="s">
        <v>17</v>
      </c>
      <c r="G2001" s="3" t="s">
        <v>332</v>
      </c>
      <c r="H2001" s="3" t="s">
        <v>21</v>
      </c>
      <c r="I2001" s="4">
        <v>23</v>
      </c>
      <c r="J2001" s="4">
        <v>23</v>
      </c>
      <c r="K2001" s="4">
        <v>935</v>
      </c>
      <c r="L2001" s="7">
        <v>21505</v>
      </c>
      <c r="M2001" s="7">
        <v>21505</v>
      </c>
      <c r="N2001" s="6">
        <v>1</v>
      </c>
      <c r="O2001" s="2"/>
      <c r="P2001" s="2"/>
      <c r="Q2001" s="2"/>
      <c r="R2001" s="192"/>
    </row>
    <row r="2002" spans="1:18" ht="39.6">
      <c r="A2002" s="28" t="str">
        <f t="shared" si="31"/>
        <v>17</v>
      </c>
      <c r="B2002" s="3" t="s">
        <v>2408</v>
      </c>
      <c r="C2002" s="3" t="s">
        <v>306</v>
      </c>
      <c r="D2002" s="3">
        <v>4</v>
      </c>
      <c r="E2002" s="3" t="s">
        <v>24</v>
      </c>
      <c r="F2002" s="3" t="s">
        <v>17</v>
      </c>
      <c r="G2002" s="3" t="s">
        <v>313</v>
      </c>
      <c r="H2002" s="3" t="s">
        <v>21</v>
      </c>
      <c r="I2002" s="4">
        <v>13</v>
      </c>
      <c r="J2002" s="4">
        <v>13</v>
      </c>
      <c r="K2002" s="4">
        <v>935</v>
      </c>
      <c r="L2002" s="7">
        <v>12155</v>
      </c>
      <c r="M2002" s="7">
        <v>12155</v>
      </c>
      <c r="N2002" s="6">
        <v>1</v>
      </c>
      <c r="O2002" s="2"/>
      <c r="P2002" s="2"/>
      <c r="Q2002" s="2"/>
      <c r="R2002" s="192"/>
    </row>
    <row r="2003" spans="1:18" ht="26.4">
      <c r="A2003" s="28" t="str">
        <f t="shared" si="31"/>
        <v>12</v>
      </c>
      <c r="B2003" s="3" t="s">
        <v>2409</v>
      </c>
      <c r="C2003" s="3" t="s">
        <v>279</v>
      </c>
      <c r="D2003" s="3">
        <v>4</v>
      </c>
      <c r="E2003" s="3" t="s">
        <v>24</v>
      </c>
      <c r="F2003" s="3" t="s">
        <v>17</v>
      </c>
      <c r="G2003" s="3" t="s">
        <v>358</v>
      </c>
      <c r="H2003" s="3" t="s">
        <v>21</v>
      </c>
      <c r="I2003" s="4">
        <v>14</v>
      </c>
      <c r="J2003" s="4">
        <v>4</v>
      </c>
      <c r="K2003" s="4">
        <v>935</v>
      </c>
      <c r="L2003" s="7">
        <v>13090</v>
      </c>
      <c r="M2003" s="7">
        <v>3740</v>
      </c>
      <c r="N2003" s="6">
        <v>0.28570000000000001</v>
      </c>
      <c r="O2003" s="2"/>
      <c r="P2003" s="2"/>
      <c r="Q2003" s="2"/>
      <c r="R2003" s="192"/>
    </row>
    <row r="2004" spans="1:18" ht="26.4">
      <c r="A2004" s="28" t="str">
        <f t="shared" si="31"/>
        <v>2</v>
      </c>
      <c r="B2004" s="3" t="s">
        <v>2410</v>
      </c>
      <c r="C2004" s="3" t="s">
        <v>285</v>
      </c>
      <c r="D2004" s="3">
        <v>4</v>
      </c>
      <c r="E2004" s="3" t="s">
        <v>24</v>
      </c>
      <c r="F2004" s="3" t="s">
        <v>17</v>
      </c>
      <c r="G2004" s="3" t="s">
        <v>366</v>
      </c>
      <c r="H2004" s="3" t="s">
        <v>21</v>
      </c>
      <c r="I2004" s="4">
        <v>12</v>
      </c>
      <c r="J2004" s="4">
        <v>12</v>
      </c>
      <c r="K2004" s="4">
        <v>935</v>
      </c>
      <c r="L2004" s="7">
        <v>11220</v>
      </c>
      <c r="M2004" s="7">
        <v>11220</v>
      </c>
      <c r="N2004" s="6">
        <v>1</v>
      </c>
      <c r="O2004" s="2"/>
      <c r="P2004" s="2"/>
      <c r="Q2004" s="2"/>
      <c r="R2004" s="192"/>
    </row>
    <row r="2005" spans="1:18" ht="26.4">
      <c r="A2005" s="28" t="str">
        <f t="shared" si="31"/>
        <v>2</v>
      </c>
      <c r="B2005" s="3" t="s">
        <v>2411</v>
      </c>
      <c r="C2005" s="3" t="s">
        <v>285</v>
      </c>
      <c r="D2005" s="3">
        <v>4</v>
      </c>
      <c r="E2005" s="3" t="s">
        <v>24</v>
      </c>
      <c r="F2005" s="3" t="s">
        <v>17</v>
      </c>
      <c r="G2005" s="3" t="s">
        <v>368</v>
      </c>
      <c r="H2005" s="3" t="s">
        <v>21</v>
      </c>
      <c r="I2005" s="4">
        <v>16</v>
      </c>
      <c r="J2005" s="4">
        <v>16</v>
      </c>
      <c r="K2005" s="4">
        <v>935</v>
      </c>
      <c r="L2005" s="7">
        <v>14960</v>
      </c>
      <c r="M2005" s="7">
        <v>14960</v>
      </c>
      <c r="N2005" s="6">
        <v>1</v>
      </c>
      <c r="O2005" s="2"/>
      <c r="P2005" s="2"/>
      <c r="Q2005" s="2"/>
      <c r="R2005" s="192"/>
    </row>
    <row r="2006" spans="1:18" ht="26.4">
      <c r="A2006" s="28" t="str">
        <f t="shared" si="31"/>
        <v>9</v>
      </c>
      <c r="B2006" s="3" t="s">
        <v>2412</v>
      </c>
      <c r="C2006" s="3" t="s">
        <v>240</v>
      </c>
      <c r="D2006" s="3">
        <v>4</v>
      </c>
      <c r="E2006" s="3" t="s">
        <v>24</v>
      </c>
      <c r="F2006" s="3" t="s">
        <v>17</v>
      </c>
      <c r="G2006" s="3" t="s">
        <v>328</v>
      </c>
      <c r="H2006" s="3" t="s">
        <v>21</v>
      </c>
      <c r="I2006" s="4">
        <v>13</v>
      </c>
      <c r="J2006" s="4">
        <v>13</v>
      </c>
      <c r="K2006" s="4">
        <v>934.9</v>
      </c>
      <c r="L2006" s="7">
        <v>12142</v>
      </c>
      <c r="M2006" s="7">
        <v>12153.7</v>
      </c>
      <c r="N2006" s="6">
        <v>1</v>
      </c>
      <c r="O2006" s="2"/>
      <c r="P2006" s="2"/>
      <c r="Q2006" s="2"/>
      <c r="R2006" s="192"/>
    </row>
    <row r="2007" spans="1:18" ht="26.4">
      <c r="A2007" s="28" t="str">
        <f t="shared" si="31"/>
        <v>10</v>
      </c>
      <c r="B2007" s="3" t="s">
        <v>2413</v>
      </c>
      <c r="C2007" s="3" t="s">
        <v>298</v>
      </c>
      <c r="D2007" s="3">
        <v>4</v>
      </c>
      <c r="E2007" s="3" t="s">
        <v>24</v>
      </c>
      <c r="F2007" s="3" t="s">
        <v>17</v>
      </c>
      <c r="G2007" s="3" t="s">
        <v>370</v>
      </c>
      <c r="H2007" s="3" t="s">
        <v>21</v>
      </c>
      <c r="I2007" s="4">
        <v>10</v>
      </c>
      <c r="J2007" s="4">
        <v>10</v>
      </c>
      <c r="K2007" s="4">
        <v>935</v>
      </c>
      <c r="L2007" s="7">
        <v>9350</v>
      </c>
      <c r="M2007" s="7">
        <v>9350</v>
      </c>
      <c r="N2007" s="6">
        <v>1</v>
      </c>
      <c r="O2007" s="2"/>
      <c r="P2007" s="2"/>
      <c r="Q2007" s="2"/>
      <c r="R2007" s="192"/>
    </row>
    <row r="2008" spans="1:18" ht="26.4">
      <c r="A2008" s="28" t="str">
        <f t="shared" si="31"/>
        <v>10</v>
      </c>
      <c r="B2008" s="3" t="s">
        <v>2414</v>
      </c>
      <c r="C2008" s="3" t="s">
        <v>298</v>
      </c>
      <c r="D2008" s="3">
        <v>4</v>
      </c>
      <c r="E2008" s="3" t="s">
        <v>24</v>
      </c>
      <c r="F2008" s="3" t="s">
        <v>17</v>
      </c>
      <c r="G2008" s="3" t="s">
        <v>454</v>
      </c>
      <c r="H2008" s="3" t="s">
        <v>21</v>
      </c>
      <c r="I2008" s="4">
        <v>19</v>
      </c>
      <c r="J2008" s="4">
        <v>19</v>
      </c>
      <c r="K2008" s="4">
        <v>935</v>
      </c>
      <c r="L2008" s="7">
        <v>17765</v>
      </c>
      <c r="M2008" s="7">
        <v>17765</v>
      </c>
      <c r="N2008" s="6">
        <v>1</v>
      </c>
      <c r="O2008" s="2"/>
      <c r="P2008" s="2"/>
      <c r="Q2008" s="2"/>
      <c r="R2008" s="192"/>
    </row>
    <row r="2009" spans="1:18" ht="39.6">
      <c r="A2009" s="28" t="str">
        <f t="shared" si="31"/>
        <v>14</v>
      </c>
      <c r="B2009" s="3" t="s">
        <v>2415</v>
      </c>
      <c r="C2009" s="3" t="s">
        <v>267</v>
      </c>
      <c r="D2009" s="3">
        <v>4</v>
      </c>
      <c r="E2009" s="3" t="s">
        <v>24</v>
      </c>
      <c r="F2009" s="3" t="s">
        <v>17</v>
      </c>
      <c r="G2009" s="3" t="s">
        <v>349</v>
      </c>
      <c r="H2009" s="3" t="s">
        <v>21</v>
      </c>
      <c r="I2009" s="4">
        <v>13</v>
      </c>
      <c r="J2009" s="4">
        <v>13</v>
      </c>
      <c r="K2009" s="4">
        <v>935</v>
      </c>
      <c r="L2009" s="7">
        <v>12155</v>
      </c>
      <c r="M2009" s="7">
        <v>12155</v>
      </c>
      <c r="N2009" s="6">
        <v>1</v>
      </c>
      <c r="O2009" s="2"/>
      <c r="P2009" s="2"/>
      <c r="Q2009" s="2"/>
      <c r="R2009" s="192"/>
    </row>
    <row r="2010" spans="1:18" ht="26.4">
      <c r="A2010" s="28" t="str">
        <f t="shared" si="31"/>
        <v>11</v>
      </c>
      <c r="B2010" s="3" t="s">
        <v>2416</v>
      </c>
      <c r="C2010" s="3" t="s">
        <v>228</v>
      </c>
      <c r="D2010" s="3">
        <v>4</v>
      </c>
      <c r="E2010" s="3" t="s">
        <v>24</v>
      </c>
      <c r="F2010" s="3" t="s">
        <v>17</v>
      </c>
      <c r="G2010" s="3" t="s">
        <v>351</v>
      </c>
      <c r="H2010" s="3" t="s">
        <v>21</v>
      </c>
      <c r="I2010" s="4">
        <v>12</v>
      </c>
      <c r="J2010" s="4">
        <v>12</v>
      </c>
      <c r="K2010" s="4">
        <v>935</v>
      </c>
      <c r="L2010" s="7">
        <v>11220</v>
      </c>
      <c r="M2010" s="7">
        <v>11220</v>
      </c>
      <c r="N2010" s="6">
        <v>1</v>
      </c>
      <c r="O2010" s="2"/>
      <c r="P2010" s="2"/>
      <c r="Q2010" s="2"/>
      <c r="R2010" s="192"/>
    </row>
    <row r="2011" spans="1:18" ht="26.4">
      <c r="A2011" s="28" t="str">
        <f t="shared" si="31"/>
        <v>11</v>
      </c>
      <c r="B2011" s="3" t="s">
        <v>2417</v>
      </c>
      <c r="C2011" s="3" t="s">
        <v>228</v>
      </c>
      <c r="D2011" s="3">
        <v>4</v>
      </c>
      <c r="E2011" s="3" t="s">
        <v>24</v>
      </c>
      <c r="F2011" s="3" t="s">
        <v>17</v>
      </c>
      <c r="G2011" s="3" t="s">
        <v>353</v>
      </c>
      <c r="H2011" s="3" t="s">
        <v>21</v>
      </c>
      <c r="I2011" s="4">
        <v>26</v>
      </c>
      <c r="J2011" s="4">
        <v>26</v>
      </c>
      <c r="K2011" s="4">
        <v>935</v>
      </c>
      <c r="L2011" s="7">
        <v>24310</v>
      </c>
      <c r="M2011" s="7">
        <v>24310</v>
      </c>
      <c r="N2011" s="6">
        <v>1</v>
      </c>
      <c r="O2011" s="2"/>
      <c r="P2011" s="2"/>
      <c r="Q2011" s="2"/>
      <c r="R2011" s="192"/>
    </row>
    <row r="2012" spans="1:18" ht="26.4">
      <c r="A2012" s="28" t="str">
        <f t="shared" si="31"/>
        <v>18</v>
      </c>
      <c r="B2012" s="3" t="s">
        <v>2418</v>
      </c>
      <c r="C2012" s="3" t="s">
        <v>234</v>
      </c>
      <c r="D2012" s="3">
        <v>4</v>
      </c>
      <c r="E2012" s="3" t="s">
        <v>24</v>
      </c>
      <c r="F2012" s="3" t="s">
        <v>17</v>
      </c>
      <c r="G2012" s="3" t="s">
        <v>315</v>
      </c>
      <c r="H2012" s="3" t="s">
        <v>21</v>
      </c>
      <c r="I2012" s="4">
        <v>23</v>
      </c>
      <c r="J2012" s="4">
        <v>23</v>
      </c>
      <c r="K2012" s="4">
        <v>929</v>
      </c>
      <c r="L2012" s="7">
        <v>21367</v>
      </c>
      <c r="M2012" s="7">
        <v>21367</v>
      </c>
      <c r="N2012" s="6">
        <v>1</v>
      </c>
      <c r="O2012" s="2"/>
      <c r="P2012" s="2"/>
      <c r="Q2012" s="2"/>
      <c r="R2012" s="192"/>
    </row>
    <row r="2013" spans="1:18" ht="26.4">
      <c r="A2013" s="28" t="str">
        <f t="shared" si="31"/>
        <v>4</v>
      </c>
      <c r="B2013" s="3" t="s">
        <v>2419</v>
      </c>
      <c r="C2013" s="3" t="s">
        <v>237</v>
      </c>
      <c r="D2013" s="3">
        <v>4</v>
      </c>
      <c r="E2013" s="3" t="s">
        <v>24</v>
      </c>
      <c r="F2013" s="3" t="s">
        <v>17</v>
      </c>
      <c r="G2013" s="3" t="s">
        <v>334</v>
      </c>
      <c r="H2013" s="3" t="s">
        <v>21</v>
      </c>
      <c r="I2013" s="4">
        <v>19</v>
      </c>
      <c r="J2013" s="4">
        <v>19</v>
      </c>
      <c r="K2013" s="4">
        <v>935</v>
      </c>
      <c r="L2013" s="7">
        <v>17765</v>
      </c>
      <c r="M2013" s="7">
        <v>17765</v>
      </c>
      <c r="N2013" s="6">
        <v>1</v>
      </c>
      <c r="O2013" s="2"/>
      <c r="P2013" s="2"/>
      <c r="Q2013" s="2"/>
      <c r="R2013" s="192"/>
    </row>
    <row r="2014" spans="1:18" ht="26.4">
      <c r="A2014" s="28" t="str">
        <f t="shared" si="31"/>
        <v>4</v>
      </c>
      <c r="B2014" s="3" t="s">
        <v>2420</v>
      </c>
      <c r="C2014" s="3" t="s">
        <v>237</v>
      </c>
      <c r="D2014" s="3">
        <v>4</v>
      </c>
      <c r="E2014" s="3" t="s">
        <v>24</v>
      </c>
      <c r="F2014" s="3" t="s">
        <v>17</v>
      </c>
      <c r="G2014" s="3" t="s">
        <v>336</v>
      </c>
      <c r="H2014" s="3" t="s">
        <v>21</v>
      </c>
      <c r="I2014" s="4">
        <v>9</v>
      </c>
      <c r="J2014" s="4">
        <v>9</v>
      </c>
      <c r="K2014" s="4">
        <v>935</v>
      </c>
      <c r="L2014" s="7">
        <v>8415</v>
      </c>
      <c r="M2014" s="7">
        <v>8415</v>
      </c>
      <c r="N2014" s="6">
        <v>1</v>
      </c>
      <c r="O2014" s="2"/>
      <c r="P2014" s="2"/>
      <c r="Q2014" s="2"/>
      <c r="R2014" s="192"/>
    </row>
    <row r="2015" spans="1:18" ht="26.4">
      <c r="A2015" s="28" t="str">
        <f t="shared" si="31"/>
        <v>19</v>
      </c>
      <c r="B2015" s="3" t="s">
        <v>2421</v>
      </c>
      <c r="C2015" s="3" t="s">
        <v>282</v>
      </c>
      <c r="D2015" s="3">
        <v>4</v>
      </c>
      <c r="E2015" s="3" t="s">
        <v>24</v>
      </c>
      <c r="F2015" s="3" t="s">
        <v>17</v>
      </c>
      <c r="G2015" s="3" t="s">
        <v>372</v>
      </c>
      <c r="H2015" s="3" t="s">
        <v>21</v>
      </c>
      <c r="I2015" s="4">
        <v>13</v>
      </c>
      <c r="J2015" s="4">
        <v>13</v>
      </c>
      <c r="K2015" s="4">
        <v>935</v>
      </c>
      <c r="L2015" s="7">
        <v>12155</v>
      </c>
      <c r="M2015" s="7">
        <v>12155</v>
      </c>
      <c r="N2015" s="6">
        <v>1</v>
      </c>
      <c r="O2015" s="2"/>
      <c r="P2015" s="2"/>
      <c r="Q2015" s="2"/>
      <c r="R2015" s="192"/>
    </row>
    <row r="2016" spans="1:18" ht="26.4">
      <c r="A2016" s="28" t="str">
        <f t="shared" si="31"/>
        <v>19</v>
      </c>
      <c r="B2016" s="3" t="s">
        <v>2422</v>
      </c>
      <c r="C2016" s="3" t="s">
        <v>282</v>
      </c>
      <c r="D2016" s="3">
        <v>4</v>
      </c>
      <c r="E2016" s="3" t="s">
        <v>24</v>
      </c>
      <c r="F2016" s="3" t="s">
        <v>17</v>
      </c>
      <c r="G2016" s="3" t="s">
        <v>374</v>
      </c>
      <c r="H2016" s="3" t="s">
        <v>21</v>
      </c>
      <c r="I2016" s="4">
        <v>20</v>
      </c>
      <c r="J2016" s="4">
        <v>20</v>
      </c>
      <c r="K2016" s="4">
        <v>935</v>
      </c>
      <c r="L2016" s="7">
        <v>18700</v>
      </c>
      <c r="M2016" s="7">
        <v>18700</v>
      </c>
      <c r="N2016" s="6">
        <v>1</v>
      </c>
      <c r="O2016" s="2"/>
      <c r="P2016" s="2"/>
      <c r="Q2016" s="2"/>
      <c r="R2016" s="192"/>
    </row>
    <row r="2017" spans="1:18" ht="39.6">
      <c r="A2017" s="28" t="str">
        <f t="shared" si="31"/>
        <v>23</v>
      </c>
      <c r="B2017" s="3" t="s">
        <v>2423</v>
      </c>
      <c r="C2017" s="3" t="s">
        <v>251</v>
      </c>
      <c r="D2017" s="3">
        <v>4</v>
      </c>
      <c r="E2017" s="3" t="s">
        <v>24</v>
      </c>
      <c r="F2017" s="3" t="s">
        <v>17</v>
      </c>
      <c r="G2017" s="3" t="s">
        <v>321</v>
      </c>
      <c r="H2017" s="3" t="s">
        <v>21</v>
      </c>
      <c r="I2017" s="4">
        <v>12</v>
      </c>
      <c r="J2017" s="4">
        <v>12</v>
      </c>
      <c r="K2017" s="4">
        <v>935</v>
      </c>
      <c r="L2017" s="7">
        <v>11220</v>
      </c>
      <c r="M2017" s="7">
        <v>11220</v>
      </c>
      <c r="N2017" s="6">
        <v>1</v>
      </c>
      <c r="O2017" s="2"/>
      <c r="P2017" s="2"/>
      <c r="Q2017" s="2"/>
      <c r="R2017" s="192"/>
    </row>
    <row r="2018" spans="1:18" ht="26.4">
      <c r="A2018" s="28" t="str">
        <f t="shared" si="31"/>
        <v>21</v>
      </c>
      <c r="B2018" s="3" t="s">
        <v>2424</v>
      </c>
      <c r="C2018" s="3" t="s">
        <v>290</v>
      </c>
      <c r="D2018" s="3">
        <v>4</v>
      </c>
      <c r="E2018" s="3" t="s">
        <v>24</v>
      </c>
      <c r="F2018" s="3" t="s">
        <v>17</v>
      </c>
      <c r="G2018" s="3" t="s">
        <v>342</v>
      </c>
      <c r="H2018" s="3" t="s">
        <v>21</v>
      </c>
      <c r="I2018" s="4">
        <v>20</v>
      </c>
      <c r="J2018" s="4">
        <v>20</v>
      </c>
      <c r="K2018" s="4">
        <v>900</v>
      </c>
      <c r="L2018" s="7">
        <v>18000</v>
      </c>
      <c r="M2018" s="7">
        <v>18000</v>
      </c>
      <c r="N2018" s="6">
        <v>1</v>
      </c>
      <c r="O2018" s="2"/>
      <c r="P2018" s="2"/>
      <c r="Q2018" s="2"/>
      <c r="R2018" s="192"/>
    </row>
    <row r="2019" spans="1:18" ht="26.4">
      <c r="A2019" s="28" t="str">
        <f t="shared" si="31"/>
        <v>21</v>
      </c>
      <c r="B2019" s="3" t="s">
        <v>2425</v>
      </c>
      <c r="C2019" s="3" t="s">
        <v>290</v>
      </c>
      <c r="D2019" s="3">
        <v>4</v>
      </c>
      <c r="E2019" s="3" t="s">
        <v>24</v>
      </c>
      <c r="F2019" s="3" t="s">
        <v>17</v>
      </c>
      <c r="G2019" s="3">
        <v>22312</v>
      </c>
      <c r="H2019" s="3" t="s">
        <v>21</v>
      </c>
      <c r="I2019" s="4">
        <v>22</v>
      </c>
      <c r="J2019" s="4">
        <v>22</v>
      </c>
      <c r="K2019" s="4">
        <v>935</v>
      </c>
      <c r="L2019" s="7">
        <v>20570</v>
      </c>
      <c r="M2019" s="7">
        <v>20570</v>
      </c>
      <c r="N2019" s="6">
        <v>1</v>
      </c>
      <c r="O2019" s="2"/>
      <c r="P2019" s="2"/>
      <c r="Q2019" s="2"/>
      <c r="R2019" s="192"/>
    </row>
    <row r="2020" spans="1:18" ht="26.4">
      <c r="A2020" s="28" t="str">
        <f t="shared" si="31"/>
        <v>5</v>
      </c>
      <c r="B2020" s="3" t="s">
        <v>2426</v>
      </c>
      <c r="C2020" s="3" t="s">
        <v>264</v>
      </c>
      <c r="D2020" s="3">
        <v>4</v>
      </c>
      <c r="E2020" s="3" t="s">
        <v>24</v>
      </c>
      <c r="F2020" s="3" t="s">
        <v>17</v>
      </c>
      <c r="G2020" s="3" t="s">
        <v>360</v>
      </c>
      <c r="H2020" s="3" t="s">
        <v>21</v>
      </c>
      <c r="I2020" s="4">
        <v>24</v>
      </c>
      <c r="J2020" s="4">
        <v>24</v>
      </c>
      <c r="K2020" s="4">
        <v>935</v>
      </c>
      <c r="L2020" s="7">
        <v>22440</v>
      </c>
      <c r="M2020" s="7">
        <v>22440</v>
      </c>
      <c r="N2020" s="6">
        <v>1</v>
      </c>
      <c r="O2020" s="2"/>
      <c r="P2020" s="2"/>
      <c r="Q2020" s="2"/>
      <c r="R2020" s="192"/>
    </row>
    <row r="2021" spans="1:18" ht="26.4">
      <c r="A2021" s="28" t="str">
        <f t="shared" si="31"/>
        <v>5</v>
      </c>
      <c r="B2021" s="3" t="s">
        <v>2427</v>
      </c>
      <c r="C2021" s="3" t="s">
        <v>264</v>
      </c>
      <c r="D2021" s="3">
        <v>4</v>
      </c>
      <c r="E2021" s="3" t="s">
        <v>24</v>
      </c>
      <c r="F2021" s="3" t="s">
        <v>17</v>
      </c>
      <c r="G2021" s="3" t="s">
        <v>362</v>
      </c>
      <c r="H2021" s="3" t="s">
        <v>21</v>
      </c>
      <c r="I2021" s="4">
        <v>9</v>
      </c>
      <c r="J2021" s="4">
        <v>9</v>
      </c>
      <c r="K2021" s="4">
        <v>935</v>
      </c>
      <c r="L2021" s="7">
        <v>8415</v>
      </c>
      <c r="M2021" s="7">
        <v>8415</v>
      </c>
      <c r="N2021" s="6">
        <v>1</v>
      </c>
      <c r="O2021" s="2"/>
      <c r="P2021" s="2"/>
      <c r="Q2021" s="2"/>
      <c r="R2021" s="192"/>
    </row>
    <row r="2022" spans="1:18" ht="39.6">
      <c r="A2022" s="28" t="str">
        <f t="shared" si="31"/>
        <v>6</v>
      </c>
      <c r="B2022" s="3" t="s">
        <v>2428</v>
      </c>
      <c r="C2022" s="3" t="s">
        <v>301</v>
      </c>
      <c r="D2022" s="3">
        <v>4</v>
      </c>
      <c r="E2022" s="3" t="s">
        <v>24</v>
      </c>
      <c r="F2022" s="3" t="s">
        <v>17</v>
      </c>
      <c r="G2022" s="3" t="s">
        <v>345</v>
      </c>
      <c r="H2022" s="3" t="s">
        <v>21</v>
      </c>
      <c r="I2022" s="4">
        <v>20</v>
      </c>
      <c r="J2022" s="4">
        <v>20</v>
      </c>
      <c r="K2022" s="4">
        <v>935</v>
      </c>
      <c r="L2022" s="7">
        <v>18700</v>
      </c>
      <c r="M2022" s="7">
        <v>18700</v>
      </c>
      <c r="N2022" s="6">
        <v>1</v>
      </c>
      <c r="O2022" s="2"/>
      <c r="P2022" s="2"/>
      <c r="Q2022" s="2"/>
      <c r="R2022" s="192"/>
    </row>
    <row r="2023" spans="1:18" ht="39.6">
      <c r="A2023" s="28" t="str">
        <f t="shared" si="31"/>
        <v>6</v>
      </c>
      <c r="B2023" s="3" t="s">
        <v>2429</v>
      </c>
      <c r="C2023" s="3" t="s">
        <v>301</v>
      </c>
      <c r="D2023" s="3">
        <v>4</v>
      </c>
      <c r="E2023" s="3" t="s">
        <v>24</v>
      </c>
      <c r="F2023" s="3" t="s">
        <v>17</v>
      </c>
      <c r="G2023" s="3" t="s">
        <v>347</v>
      </c>
      <c r="H2023" s="3" t="s">
        <v>21</v>
      </c>
      <c r="I2023" s="4">
        <v>13</v>
      </c>
      <c r="J2023" s="4">
        <v>13</v>
      </c>
      <c r="K2023" s="4">
        <v>935</v>
      </c>
      <c r="L2023" s="7">
        <v>12155</v>
      </c>
      <c r="M2023" s="7">
        <v>12155</v>
      </c>
      <c r="N2023" s="6">
        <v>1</v>
      </c>
      <c r="O2023" s="2"/>
      <c r="P2023" s="2"/>
      <c r="Q2023" s="2"/>
      <c r="R2023" s="192"/>
    </row>
    <row r="2024" spans="1:18" ht="39.6">
      <c r="A2024" s="28" t="str">
        <f t="shared" si="31"/>
        <v>15</v>
      </c>
      <c r="B2024" s="3" t="s">
        <v>2430</v>
      </c>
      <c r="C2024" s="3" t="s">
        <v>256</v>
      </c>
      <c r="D2024" s="3">
        <v>4</v>
      </c>
      <c r="E2024" s="3" t="s">
        <v>24</v>
      </c>
      <c r="F2024" s="3" t="s">
        <v>17</v>
      </c>
      <c r="G2024" s="3" t="s">
        <v>317</v>
      </c>
      <c r="H2024" s="3" t="s">
        <v>21</v>
      </c>
      <c r="I2024" s="4">
        <v>23</v>
      </c>
      <c r="J2024" s="4">
        <v>23</v>
      </c>
      <c r="K2024" s="4">
        <v>935</v>
      </c>
      <c r="L2024" s="7">
        <v>21505</v>
      </c>
      <c r="M2024" s="7">
        <v>21505</v>
      </c>
      <c r="N2024" s="6">
        <v>1</v>
      </c>
      <c r="O2024" s="2"/>
      <c r="P2024" s="2"/>
      <c r="Q2024" s="2"/>
      <c r="R2024" s="192"/>
    </row>
    <row r="2025" spans="1:18" ht="39.6">
      <c r="A2025" s="28" t="str">
        <f t="shared" si="31"/>
        <v>15</v>
      </c>
      <c r="B2025" s="3" t="s">
        <v>2431</v>
      </c>
      <c r="C2025" s="3" t="s">
        <v>256</v>
      </c>
      <c r="D2025" s="3">
        <v>4</v>
      </c>
      <c r="E2025" s="3" t="s">
        <v>24</v>
      </c>
      <c r="F2025" s="3" t="s">
        <v>17</v>
      </c>
      <c r="G2025" s="3" t="s">
        <v>319</v>
      </c>
      <c r="H2025" s="3" t="s">
        <v>21</v>
      </c>
      <c r="I2025" s="4">
        <v>7</v>
      </c>
      <c r="J2025" s="4">
        <v>7</v>
      </c>
      <c r="K2025" s="4">
        <v>935</v>
      </c>
      <c r="L2025" s="7">
        <v>6545</v>
      </c>
      <c r="M2025" s="7">
        <v>6545</v>
      </c>
      <c r="N2025" s="6">
        <v>1</v>
      </c>
      <c r="O2025" s="2"/>
      <c r="P2025" s="2"/>
      <c r="Q2025" s="2"/>
      <c r="R2025" s="192"/>
    </row>
    <row r="2026" spans="1:18" ht="26.4">
      <c r="A2026" s="28" t="str">
        <f t="shared" si="31"/>
        <v>3</v>
      </c>
      <c r="B2026" s="3" t="s">
        <v>2432</v>
      </c>
      <c r="C2026" s="3" t="s">
        <v>245</v>
      </c>
      <c r="D2026" s="3">
        <v>4</v>
      </c>
      <c r="E2026" s="3" t="s">
        <v>25</v>
      </c>
      <c r="F2026" s="3" t="s">
        <v>17</v>
      </c>
      <c r="G2026" s="3" t="s">
        <v>436</v>
      </c>
      <c r="H2026" s="3" t="s">
        <v>18</v>
      </c>
      <c r="I2026" s="4">
        <v>58</v>
      </c>
      <c r="J2026" s="4">
        <v>0</v>
      </c>
      <c r="K2026" s="4">
        <v>380</v>
      </c>
      <c r="L2026" s="7">
        <v>22040</v>
      </c>
      <c r="M2026" s="4">
        <v>0</v>
      </c>
      <c r="N2026" s="6">
        <v>0</v>
      </c>
      <c r="O2026" s="2"/>
      <c r="P2026" s="2"/>
      <c r="Q2026" s="2"/>
      <c r="R2026" s="192"/>
    </row>
    <row r="2027" spans="1:18" ht="26.4">
      <c r="A2027" s="28" t="str">
        <f t="shared" si="31"/>
        <v>3</v>
      </c>
      <c r="B2027" s="3" t="s">
        <v>2433</v>
      </c>
      <c r="C2027" s="3" t="s">
        <v>245</v>
      </c>
      <c r="D2027" s="3">
        <v>4</v>
      </c>
      <c r="E2027" s="3" t="s">
        <v>25</v>
      </c>
      <c r="F2027" s="3" t="s">
        <v>17</v>
      </c>
      <c r="G2027" s="3" t="s">
        <v>438</v>
      </c>
      <c r="H2027" s="3" t="s">
        <v>18</v>
      </c>
      <c r="I2027" s="4">
        <v>50</v>
      </c>
      <c r="J2027" s="4">
        <v>16</v>
      </c>
      <c r="K2027" s="4">
        <v>380</v>
      </c>
      <c r="L2027" s="7">
        <v>19000</v>
      </c>
      <c r="M2027" s="7">
        <v>6080</v>
      </c>
      <c r="N2027" s="6">
        <v>0.32</v>
      </c>
      <c r="O2027" s="2"/>
      <c r="P2027" s="2"/>
      <c r="Q2027" s="2"/>
      <c r="R2027" s="192"/>
    </row>
    <row r="2028" spans="1:18" ht="26.4">
      <c r="A2028" s="28" t="str">
        <f t="shared" si="31"/>
        <v>7</v>
      </c>
      <c r="B2028" s="3" t="s">
        <v>2434</v>
      </c>
      <c r="C2028" s="3" t="s">
        <v>293</v>
      </c>
      <c r="D2028" s="3">
        <v>4</v>
      </c>
      <c r="E2028" s="3" t="s">
        <v>25</v>
      </c>
      <c r="F2028" s="3" t="s">
        <v>17</v>
      </c>
      <c r="G2028" s="3" t="s">
        <v>416</v>
      </c>
      <c r="H2028" s="3" t="s">
        <v>18</v>
      </c>
      <c r="I2028" s="4">
        <v>16</v>
      </c>
      <c r="J2028" s="4">
        <v>16</v>
      </c>
      <c r="K2028" s="4">
        <v>379</v>
      </c>
      <c r="L2028" s="7">
        <v>6064</v>
      </c>
      <c r="M2028" s="7">
        <v>6064</v>
      </c>
      <c r="N2028" s="6">
        <v>1</v>
      </c>
      <c r="O2028" s="2"/>
      <c r="P2028" s="2"/>
      <c r="Q2028" s="2"/>
      <c r="R2028" s="192"/>
    </row>
    <row r="2029" spans="1:18" ht="26.4">
      <c r="A2029" s="28" t="str">
        <f t="shared" si="31"/>
        <v>1</v>
      </c>
      <c r="B2029" s="3" t="s">
        <v>2435</v>
      </c>
      <c r="C2029" s="3" t="s">
        <v>272</v>
      </c>
      <c r="D2029" s="3">
        <v>4</v>
      </c>
      <c r="E2029" s="3" t="s">
        <v>25</v>
      </c>
      <c r="F2029" s="3" t="s">
        <v>17</v>
      </c>
      <c r="G2029" s="3" t="s">
        <v>400</v>
      </c>
      <c r="H2029" s="3" t="s">
        <v>18</v>
      </c>
      <c r="I2029" s="4">
        <v>43</v>
      </c>
      <c r="J2029" s="4">
        <v>42</v>
      </c>
      <c r="K2029" s="4">
        <v>380</v>
      </c>
      <c r="L2029" s="7">
        <v>16340</v>
      </c>
      <c r="M2029" s="7">
        <v>15960</v>
      </c>
      <c r="N2029" s="6">
        <v>0.97670000000000001</v>
      </c>
      <c r="O2029" s="2"/>
      <c r="P2029" s="2"/>
      <c r="Q2029" s="2"/>
      <c r="R2029" s="192"/>
    </row>
    <row r="2030" spans="1:18" ht="26.4">
      <c r="A2030" s="28" t="str">
        <f t="shared" si="31"/>
        <v>16</v>
      </c>
      <c r="B2030" s="3" t="s">
        <v>2436</v>
      </c>
      <c r="C2030" s="3" t="s">
        <v>231</v>
      </c>
      <c r="D2030" s="3">
        <v>4</v>
      </c>
      <c r="E2030" s="3" t="s">
        <v>25</v>
      </c>
      <c r="F2030" s="3" t="s">
        <v>17</v>
      </c>
      <c r="G2030" s="3" t="s">
        <v>392</v>
      </c>
      <c r="H2030" s="3" t="s">
        <v>18</v>
      </c>
      <c r="I2030" s="4">
        <v>51</v>
      </c>
      <c r="J2030" s="4">
        <v>51</v>
      </c>
      <c r="K2030" s="4">
        <v>380</v>
      </c>
      <c r="L2030" s="7">
        <v>19380</v>
      </c>
      <c r="M2030" s="7">
        <v>19380</v>
      </c>
      <c r="N2030" s="6">
        <v>1</v>
      </c>
      <c r="O2030" s="2"/>
      <c r="P2030" s="2"/>
      <c r="Q2030" s="2"/>
      <c r="R2030" s="192"/>
    </row>
    <row r="2031" spans="1:18" ht="26.4">
      <c r="A2031" s="28" t="str">
        <f t="shared" si="31"/>
        <v>13</v>
      </c>
      <c r="B2031" s="3" t="s">
        <v>2437</v>
      </c>
      <c r="C2031" s="3" t="s">
        <v>248</v>
      </c>
      <c r="D2031" s="3">
        <v>4</v>
      </c>
      <c r="E2031" s="3" t="s">
        <v>25</v>
      </c>
      <c r="F2031" s="3" t="s">
        <v>17</v>
      </c>
      <c r="G2031" s="3" t="s">
        <v>390</v>
      </c>
      <c r="H2031" s="3" t="s">
        <v>18</v>
      </c>
      <c r="I2031" s="4">
        <v>38</v>
      </c>
      <c r="J2031" s="4">
        <v>37</v>
      </c>
      <c r="K2031" s="4">
        <v>380</v>
      </c>
      <c r="L2031" s="7">
        <v>14440</v>
      </c>
      <c r="M2031" s="7">
        <v>14060</v>
      </c>
      <c r="N2031" s="6">
        <v>0.97370000000000001</v>
      </c>
      <c r="O2031" s="2"/>
      <c r="P2031" s="2"/>
      <c r="Q2031" s="2"/>
      <c r="R2031" s="192"/>
    </row>
    <row r="2032" spans="1:18" ht="26.4">
      <c r="A2032" s="28" t="str">
        <f t="shared" si="31"/>
        <v>8</v>
      </c>
      <c r="B2032" s="3" t="s">
        <v>2438</v>
      </c>
      <c r="C2032" s="3" t="s">
        <v>261</v>
      </c>
      <c r="D2032" s="3">
        <v>4</v>
      </c>
      <c r="E2032" s="3" t="s">
        <v>25</v>
      </c>
      <c r="F2032" s="3" t="s">
        <v>17</v>
      </c>
      <c r="G2032" s="3" t="s">
        <v>394</v>
      </c>
      <c r="H2032" s="3" t="s">
        <v>18</v>
      </c>
      <c r="I2032" s="4">
        <v>39</v>
      </c>
      <c r="J2032" s="4">
        <v>39</v>
      </c>
      <c r="K2032" s="4">
        <v>380</v>
      </c>
      <c r="L2032" s="7">
        <v>14820</v>
      </c>
      <c r="M2032" s="7">
        <v>14820</v>
      </c>
      <c r="N2032" s="6">
        <v>1</v>
      </c>
      <c r="O2032" s="2"/>
      <c r="P2032" s="2"/>
      <c r="Q2032" s="2"/>
      <c r="R2032" s="192"/>
    </row>
    <row r="2033" spans="1:18" ht="26.4">
      <c r="A2033" s="28" t="str">
        <f t="shared" si="31"/>
        <v>8</v>
      </c>
      <c r="B2033" s="3" t="s">
        <v>2439</v>
      </c>
      <c r="C2033" s="3" t="s">
        <v>261</v>
      </c>
      <c r="D2033" s="3">
        <v>4</v>
      </c>
      <c r="E2033" s="3" t="s">
        <v>25</v>
      </c>
      <c r="F2033" s="3" t="s">
        <v>17</v>
      </c>
      <c r="G2033" s="3" t="s">
        <v>396</v>
      </c>
      <c r="H2033" s="3" t="s">
        <v>18</v>
      </c>
      <c r="I2033" s="4">
        <v>35</v>
      </c>
      <c r="J2033" s="4">
        <v>35</v>
      </c>
      <c r="K2033" s="4">
        <v>380</v>
      </c>
      <c r="L2033" s="7">
        <v>13300</v>
      </c>
      <c r="M2033" s="7">
        <v>13300</v>
      </c>
      <c r="N2033" s="6">
        <v>1</v>
      </c>
      <c r="O2033" s="2"/>
      <c r="P2033" s="2"/>
      <c r="Q2033" s="2"/>
      <c r="R2033" s="192"/>
    </row>
    <row r="2034" spans="1:18" ht="39.6">
      <c r="A2034" s="28" t="str">
        <f t="shared" si="31"/>
        <v>17</v>
      </c>
      <c r="B2034" s="3" t="s">
        <v>2440</v>
      </c>
      <c r="C2034" s="3" t="s">
        <v>306</v>
      </c>
      <c r="D2034" s="3">
        <v>4</v>
      </c>
      <c r="E2034" s="3" t="s">
        <v>25</v>
      </c>
      <c r="F2034" s="3" t="s">
        <v>17</v>
      </c>
      <c r="G2034" s="3" t="s">
        <v>384</v>
      </c>
      <c r="H2034" s="3" t="s">
        <v>18</v>
      </c>
      <c r="I2034" s="4">
        <v>40</v>
      </c>
      <c r="J2034" s="4">
        <v>40</v>
      </c>
      <c r="K2034" s="4">
        <v>380</v>
      </c>
      <c r="L2034" s="7">
        <v>15200</v>
      </c>
      <c r="M2034" s="7">
        <v>15200</v>
      </c>
      <c r="N2034" s="6">
        <v>1</v>
      </c>
      <c r="O2034" s="2"/>
      <c r="P2034" s="2"/>
      <c r="Q2034" s="2"/>
      <c r="R2034" s="192"/>
    </row>
    <row r="2035" spans="1:18" ht="26.4">
      <c r="A2035" s="28" t="str">
        <f t="shared" si="31"/>
        <v>12</v>
      </c>
      <c r="B2035" s="3" t="s">
        <v>2441</v>
      </c>
      <c r="C2035" s="3" t="s">
        <v>279</v>
      </c>
      <c r="D2035" s="3">
        <v>4</v>
      </c>
      <c r="E2035" s="3" t="s">
        <v>25</v>
      </c>
      <c r="F2035" s="3" t="s">
        <v>17</v>
      </c>
      <c r="G2035" s="3" t="s">
        <v>420</v>
      </c>
      <c r="H2035" s="3" t="s">
        <v>18</v>
      </c>
      <c r="I2035" s="4">
        <v>40</v>
      </c>
      <c r="J2035" s="4">
        <v>4</v>
      </c>
      <c r="K2035" s="4">
        <v>380</v>
      </c>
      <c r="L2035" s="7">
        <v>15200</v>
      </c>
      <c r="M2035" s="7">
        <v>1520</v>
      </c>
      <c r="N2035" s="6">
        <v>0.1</v>
      </c>
      <c r="O2035" s="2"/>
      <c r="P2035" s="2"/>
      <c r="Q2035" s="2"/>
      <c r="R2035" s="192"/>
    </row>
    <row r="2036" spans="1:18" ht="26.4">
      <c r="A2036" s="28" t="str">
        <f t="shared" si="31"/>
        <v>2</v>
      </c>
      <c r="B2036" s="3" t="s">
        <v>2442</v>
      </c>
      <c r="C2036" s="3" t="s">
        <v>285</v>
      </c>
      <c r="D2036" s="3">
        <v>4</v>
      </c>
      <c r="E2036" s="3" t="s">
        <v>25</v>
      </c>
      <c r="F2036" s="3" t="s">
        <v>17</v>
      </c>
      <c r="G2036" s="3" t="s">
        <v>418</v>
      </c>
      <c r="H2036" s="3" t="s">
        <v>18</v>
      </c>
      <c r="I2036" s="4">
        <v>34</v>
      </c>
      <c r="J2036" s="4">
        <v>29</v>
      </c>
      <c r="K2036" s="4">
        <v>380</v>
      </c>
      <c r="L2036" s="7">
        <v>12920</v>
      </c>
      <c r="M2036" s="7">
        <v>11020</v>
      </c>
      <c r="N2036" s="6">
        <v>0.85289999999999999</v>
      </c>
      <c r="O2036" s="2"/>
      <c r="P2036" s="2"/>
      <c r="Q2036" s="2"/>
      <c r="R2036" s="192"/>
    </row>
    <row r="2037" spans="1:18" ht="26.4">
      <c r="A2037" s="28" t="str">
        <f t="shared" si="31"/>
        <v>9</v>
      </c>
      <c r="B2037" s="3" t="s">
        <v>2443</v>
      </c>
      <c r="C2037" s="3" t="s">
        <v>240</v>
      </c>
      <c r="D2037" s="3">
        <v>4</v>
      </c>
      <c r="E2037" s="3" t="s">
        <v>25</v>
      </c>
      <c r="F2037" s="3" t="s">
        <v>17</v>
      </c>
      <c r="G2037" s="3" t="s">
        <v>380</v>
      </c>
      <c r="H2037" s="3" t="s">
        <v>18</v>
      </c>
      <c r="I2037" s="4">
        <v>36</v>
      </c>
      <c r="J2037" s="4">
        <v>36</v>
      </c>
      <c r="K2037" s="4">
        <v>379.9</v>
      </c>
      <c r="L2037" s="7">
        <v>13644</v>
      </c>
      <c r="M2037" s="7">
        <v>13676.4</v>
      </c>
      <c r="N2037" s="6">
        <v>1</v>
      </c>
      <c r="O2037" s="2"/>
      <c r="P2037" s="2"/>
      <c r="Q2037" s="2"/>
      <c r="R2037" s="192"/>
    </row>
    <row r="2038" spans="1:18" ht="26.4">
      <c r="A2038" s="28" t="str">
        <f t="shared" si="31"/>
        <v>10</v>
      </c>
      <c r="B2038" s="3" t="s">
        <v>2444</v>
      </c>
      <c r="C2038" s="3" t="s">
        <v>298</v>
      </c>
      <c r="D2038" s="3">
        <v>4</v>
      </c>
      <c r="E2038" s="3" t="s">
        <v>25</v>
      </c>
      <c r="F2038" s="3" t="s">
        <v>17</v>
      </c>
      <c r="G2038" s="3" t="s">
        <v>386</v>
      </c>
      <c r="H2038" s="3" t="s">
        <v>18</v>
      </c>
      <c r="I2038" s="4">
        <v>31</v>
      </c>
      <c r="J2038" s="4">
        <v>31</v>
      </c>
      <c r="K2038" s="4">
        <v>380</v>
      </c>
      <c r="L2038" s="7">
        <v>11780</v>
      </c>
      <c r="M2038" s="7">
        <v>11780</v>
      </c>
      <c r="N2038" s="6">
        <v>1</v>
      </c>
      <c r="O2038" s="2"/>
      <c r="P2038" s="2"/>
      <c r="Q2038" s="2"/>
      <c r="R2038" s="192"/>
    </row>
    <row r="2039" spans="1:18" ht="26.4">
      <c r="A2039" s="28" t="str">
        <f t="shared" si="31"/>
        <v>10</v>
      </c>
      <c r="B2039" s="3" t="s">
        <v>2445</v>
      </c>
      <c r="C2039" s="3" t="s">
        <v>298</v>
      </c>
      <c r="D2039" s="3">
        <v>4</v>
      </c>
      <c r="E2039" s="3" t="s">
        <v>25</v>
      </c>
      <c r="F2039" s="3" t="s">
        <v>17</v>
      </c>
      <c r="G2039" s="3" t="s">
        <v>388</v>
      </c>
      <c r="H2039" s="3" t="s">
        <v>18</v>
      </c>
      <c r="I2039" s="4">
        <v>33</v>
      </c>
      <c r="J2039" s="4">
        <v>33</v>
      </c>
      <c r="K2039" s="4">
        <v>380</v>
      </c>
      <c r="L2039" s="7">
        <v>12540</v>
      </c>
      <c r="M2039" s="7">
        <v>12540</v>
      </c>
      <c r="N2039" s="6">
        <v>1</v>
      </c>
      <c r="O2039" s="2"/>
      <c r="P2039" s="2"/>
      <c r="Q2039" s="2"/>
      <c r="R2039" s="192"/>
    </row>
    <row r="2040" spans="1:18" ht="39.6">
      <c r="A2040" s="28" t="str">
        <f t="shared" si="31"/>
        <v>14</v>
      </c>
      <c r="B2040" s="3" t="s">
        <v>2446</v>
      </c>
      <c r="C2040" s="3" t="s">
        <v>267</v>
      </c>
      <c r="D2040" s="3">
        <v>4</v>
      </c>
      <c r="E2040" s="3" t="s">
        <v>25</v>
      </c>
      <c r="F2040" s="3" t="s">
        <v>17</v>
      </c>
      <c r="G2040" s="3" t="s">
        <v>434</v>
      </c>
      <c r="H2040" s="3" t="s">
        <v>18</v>
      </c>
      <c r="I2040" s="4">
        <v>42</v>
      </c>
      <c r="J2040" s="4">
        <v>42</v>
      </c>
      <c r="K2040" s="4">
        <v>380</v>
      </c>
      <c r="L2040" s="7">
        <v>15960</v>
      </c>
      <c r="M2040" s="7">
        <v>15960</v>
      </c>
      <c r="N2040" s="6">
        <v>1</v>
      </c>
      <c r="O2040" s="2"/>
      <c r="P2040" s="2"/>
      <c r="Q2040" s="2"/>
      <c r="R2040" s="192"/>
    </row>
    <row r="2041" spans="1:18" ht="26.4">
      <c r="A2041" s="28" t="str">
        <f t="shared" si="31"/>
        <v>11</v>
      </c>
      <c r="B2041" s="3" t="s">
        <v>2447</v>
      </c>
      <c r="C2041" s="3" t="s">
        <v>228</v>
      </c>
      <c r="D2041" s="3">
        <v>4</v>
      </c>
      <c r="E2041" s="3" t="s">
        <v>25</v>
      </c>
      <c r="F2041" s="3" t="s">
        <v>17</v>
      </c>
      <c r="G2041" s="3" t="s">
        <v>408</v>
      </c>
      <c r="H2041" s="3" t="s">
        <v>18</v>
      </c>
      <c r="I2041" s="4">
        <v>45</v>
      </c>
      <c r="J2041" s="4">
        <v>45</v>
      </c>
      <c r="K2041" s="4">
        <v>380</v>
      </c>
      <c r="L2041" s="7">
        <v>17100</v>
      </c>
      <c r="M2041" s="7">
        <v>17100</v>
      </c>
      <c r="N2041" s="6">
        <v>1</v>
      </c>
      <c r="O2041" s="2"/>
      <c r="P2041" s="2"/>
      <c r="Q2041" s="2"/>
      <c r="R2041" s="192"/>
    </row>
    <row r="2042" spans="1:18" ht="26.4">
      <c r="A2042" s="28" t="str">
        <f t="shared" si="31"/>
        <v>18</v>
      </c>
      <c r="B2042" s="3" t="s">
        <v>2448</v>
      </c>
      <c r="C2042" s="3" t="s">
        <v>234</v>
      </c>
      <c r="D2042" s="3">
        <v>4</v>
      </c>
      <c r="E2042" s="3" t="s">
        <v>25</v>
      </c>
      <c r="F2042" s="3" t="s">
        <v>17</v>
      </c>
      <c r="G2042" s="3" t="s">
        <v>410</v>
      </c>
      <c r="H2042" s="3" t="s">
        <v>18</v>
      </c>
      <c r="I2042" s="4">
        <v>55</v>
      </c>
      <c r="J2042" s="4">
        <v>44</v>
      </c>
      <c r="K2042" s="4">
        <v>374</v>
      </c>
      <c r="L2042" s="7">
        <v>20570</v>
      </c>
      <c r="M2042" s="7">
        <v>16456</v>
      </c>
      <c r="N2042" s="6">
        <v>0.8</v>
      </c>
      <c r="O2042" s="2"/>
      <c r="P2042" s="2"/>
      <c r="Q2042" s="2"/>
      <c r="R2042" s="192"/>
    </row>
    <row r="2043" spans="1:18" ht="26.4">
      <c r="A2043" s="28" t="str">
        <f t="shared" si="31"/>
        <v>4</v>
      </c>
      <c r="B2043" s="3" t="s">
        <v>2449</v>
      </c>
      <c r="C2043" s="3" t="s">
        <v>237</v>
      </c>
      <c r="D2043" s="3">
        <v>4</v>
      </c>
      <c r="E2043" s="3" t="s">
        <v>25</v>
      </c>
      <c r="F2043" s="3" t="s">
        <v>17</v>
      </c>
      <c r="G2043" s="3" t="s">
        <v>402</v>
      </c>
      <c r="H2043" s="3" t="s">
        <v>18</v>
      </c>
      <c r="I2043" s="4">
        <v>37</v>
      </c>
      <c r="J2043" s="4">
        <v>37</v>
      </c>
      <c r="K2043" s="4">
        <v>380</v>
      </c>
      <c r="L2043" s="7">
        <v>14060</v>
      </c>
      <c r="M2043" s="7">
        <v>14060</v>
      </c>
      <c r="N2043" s="6">
        <v>1</v>
      </c>
      <c r="O2043" s="2"/>
      <c r="P2043" s="2"/>
      <c r="Q2043" s="2"/>
      <c r="R2043" s="192"/>
    </row>
    <row r="2044" spans="1:18" ht="26.4">
      <c r="A2044" s="28" t="str">
        <f t="shared" si="31"/>
        <v>4</v>
      </c>
      <c r="B2044" s="3" t="s">
        <v>2450</v>
      </c>
      <c r="C2044" s="3" t="s">
        <v>237</v>
      </c>
      <c r="D2044" s="3">
        <v>4</v>
      </c>
      <c r="E2044" s="3" t="s">
        <v>25</v>
      </c>
      <c r="F2044" s="3" t="s">
        <v>17</v>
      </c>
      <c r="G2044" s="3" t="s">
        <v>404</v>
      </c>
      <c r="H2044" s="3" t="s">
        <v>18</v>
      </c>
      <c r="I2044" s="4">
        <v>37</v>
      </c>
      <c r="J2044" s="4">
        <v>37</v>
      </c>
      <c r="K2044" s="4">
        <v>380</v>
      </c>
      <c r="L2044" s="7">
        <v>14060</v>
      </c>
      <c r="M2044" s="7">
        <v>14060</v>
      </c>
      <c r="N2044" s="6">
        <v>1</v>
      </c>
      <c r="O2044" s="2"/>
      <c r="P2044" s="2"/>
      <c r="Q2044" s="2"/>
      <c r="R2044" s="192"/>
    </row>
    <row r="2045" spans="1:18" ht="26.4">
      <c r="A2045" s="28" t="str">
        <f t="shared" si="31"/>
        <v>19</v>
      </c>
      <c r="B2045" s="3" t="s">
        <v>2451</v>
      </c>
      <c r="C2045" s="3" t="s">
        <v>282</v>
      </c>
      <c r="D2045" s="3">
        <v>4</v>
      </c>
      <c r="E2045" s="3" t="s">
        <v>25</v>
      </c>
      <c r="F2045" s="3" t="s">
        <v>17</v>
      </c>
      <c r="G2045" s="3" t="s">
        <v>422</v>
      </c>
      <c r="H2045" s="3" t="s">
        <v>18</v>
      </c>
      <c r="I2045" s="4">
        <v>24</v>
      </c>
      <c r="J2045" s="4">
        <v>20</v>
      </c>
      <c r="K2045" s="4">
        <v>380</v>
      </c>
      <c r="L2045" s="7">
        <v>9120</v>
      </c>
      <c r="M2045" s="7">
        <v>7600</v>
      </c>
      <c r="N2045" s="6">
        <v>0.83330000000000004</v>
      </c>
      <c r="O2045" s="2"/>
      <c r="P2045" s="2"/>
      <c r="Q2045" s="2"/>
      <c r="R2045" s="192"/>
    </row>
    <row r="2046" spans="1:18" ht="26.4">
      <c r="A2046" s="28" t="str">
        <f t="shared" si="31"/>
        <v>19</v>
      </c>
      <c r="B2046" s="3" t="s">
        <v>2452</v>
      </c>
      <c r="C2046" s="3" t="s">
        <v>282</v>
      </c>
      <c r="D2046" s="3">
        <v>4</v>
      </c>
      <c r="E2046" s="3" t="s">
        <v>25</v>
      </c>
      <c r="F2046" s="3" t="s">
        <v>17</v>
      </c>
      <c r="G2046" s="3" t="s">
        <v>424</v>
      </c>
      <c r="H2046" s="3" t="s">
        <v>18</v>
      </c>
      <c r="I2046" s="4">
        <v>24</v>
      </c>
      <c r="J2046" s="4">
        <v>20</v>
      </c>
      <c r="K2046" s="4">
        <v>380</v>
      </c>
      <c r="L2046" s="7">
        <v>9120</v>
      </c>
      <c r="M2046" s="7">
        <v>7600</v>
      </c>
      <c r="N2046" s="6">
        <v>0.83330000000000004</v>
      </c>
      <c r="O2046" s="2"/>
      <c r="P2046" s="2"/>
      <c r="Q2046" s="2"/>
      <c r="R2046" s="192"/>
    </row>
    <row r="2047" spans="1:18" ht="39.6">
      <c r="A2047" s="28" t="str">
        <f t="shared" si="31"/>
        <v>23</v>
      </c>
      <c r="B2047" s="3" t="s">
        <v>2453</v>
      </c>
      <c r="C2047" s="3" t="s">
        <v>251</v>
      </c>
      <c r="D2047" s="3">
        <v>4</v>
      </c>
      <c r="E2047" s="3" t="s">
        <v>25</v>
      </c>
      <c r="F2047" s="3" t="s">
        <v>17</v>
      </c>
      <c r="G2047" s="3" t="s">
        <v>412</v>
      </c>
      <c r="H2047" s="3" t="s">
        <v>18</v>
      </c>
      <c r="I2047" s="4">
        <v>29</v>
      </c>
      <c r="J2047" s="4">
        <v>29</v>
      </c>
      <c r="K2047" s="4">
        <v>380</v>
      </c>
      <c r="L2047" s="7">
        <v>11020</v>
      </c>
      <c r="M2047" s="7">
        <v>11020</v>
      </c>
      <c r="N2047" s="6">
        <v>1</v>
      </c>
      <c r="O2047" s="2"/>
      <c r="P2047" s="2"/>
      <c r="Q2047" s="2"/>
      <c r="R2047" s="192"/>
    </row>
    <row r="2048" spans="1:18" ht="26.4">
      <c r="A2048" s="28" t="str">
        <f t="shared" si="31"/>
        <v>21</v>
      </c>
      <c r="B2048" s="3" t="s">
        <v>2454</v>
      </c>
      <c r="C2048" s="3" t="s">
        <v>290</v>
      </c>
      <c r="D2048" s="3">
        <v>4</v>
      </c>
      <c r="E2048" s="3" t="s">
        <v>25</v>
      </c>
      <c r="F2048" s="3" t="s">
        <v>17</v>
      </c>
      <c r="G2048" s="3" t="s">
        <v>406</v>
      </c>
      <c r="H2048" s="3" t="s">
        <v>18</v>
      </c>
      <c r="I2048" s="4">
        <v>42</v>
      </c>
      <c r="J2048" s="4">
        <v>42</v>
      </c>
      <c r="K2048" s="4">
        <v>380</v>
      </c>
      <c r="L2048" s="7">
        <v>15960</v>
      </c>
      <c r="M2048" s="7">
        <v>15960</v>
      </c>
      <c r="N2048" s="6">
        <v>1</v>
      </c>
      <c r="O2048" s="2"/>
      <c r="P2048" s="2"/>
      <c r="Q2048" s="2"/>
      <c r="R2048" s="192"/>
    </row>
    <row r="2049" spans="1:18" ht="26.4">
      <c r="A2049" s="28" t="str">
        <f t="shared" si="31"/>
        <v>5</v>
      </c>
      <c r="B2049" s="3" t="s">
        <v>2455</v>
      </c>
      <c r="C2049" s="3" t="s">
        <v>264</v>
      </c>
      <c r="D2049" s="3">
        <v>4</v>
      </c>
      <c r="E2049" s="3" t="s">
        <v>25</v>
      </c>
      <c r="F2049" s="3" t="s">
        <v>17</v>
      </c>
      <c r="G2049" s="3" t="s">
        <v>426</v>
      </c>
      <c r="H2049" s="3" t="s">
        <v>18</v>
      </c>
      <c r="I2049" s="4">
        <v>17</v>
      </c>
      <c r="J2049" s="4">
        <v>17</v>
      </c>
      <c r="K2049" s="4">
        <v>380</v>
      </c>
      <c r="L2049" s="7">
        <v>6460</v>
      </c>
      <c r="M2049" s="7">
        <v>6460</v>
      </c>
      <c r="N2049" s="6">
        <v>1</v>
      </c>
      <c r="O2049" s="2"/>
      <c r="P2049" s="2"/>
      <c r="Q2049" s="2"/>
      <c r="R2049" s="192"/>
    </row>
    <row r="2050" spans="1:18" ht="26.4">
      <c r="A2050" s="28" t="str">
        <f t="shared" si="31"/>
        <v>5</v>
      </c>
      <c r="B2050" s="3" t="s">
        <v>2456</v>
      </c>
      <c r="C2050" s="3" t="s">
        <v>264</v>
      </c>
      <c r="D2050" s="3">
        <v>4</v>
      </c>
      <c r="E2050" s="3" t="s">
        <v>25</v>
      </c>
      <c r="F2050" s="3" t="s">
        <v>17</v>
      </c>
      <c r="G2050" s="3" t="s">
        <v>428</v>
      </c>
      <c r="H2050" s="3" t="s">
        <v>18</v>
      </c>
      <c r="I2050" s="4">
        <v>18</v>
      </c>
      <c r="J2050" s="4">
        <v>18</v>
      </c>
      <c r="K2050" s="4">
        <v>380</v>
      </c>
      <c r="L2050" s="7">
        <v>6840</v>
      </c>
      <c r="M2050" s="7">
        <v>6840</v>
      </c>
      <c r="N2050" s="6">
        <v>1</v>
      </c>
      <c r="O2050" s="2"/>
      <c r="P2050" s="2"/>
      <c r="Q2050" s="2"/>
      <c r="R2050" s="192"/>
    </row>
    <row r="2051" spans="1:18" ht="39.6">
      <c r="A2051" s="28" t="str">
        <f t="shared" si="31"/>
        <v>6</v>
      </c>
      <c r="B2051" s="3" t="s">
        <v>2457</v>
      </c>
      <c r="C2051" s="3" t="s">
        <v>301</v>
      </c>
      <c r="D2051" s="3">
        <v>4</v>
      </c>
      <c r="E2051" s="3" t="s">
        <v>25</v>
      </c>
      <c r="F2051" s="3" t="s">
        <v>17</v>
      </c>
      <c r="G2051" s="3" t="s">
        <v>398</v>
      </c>
      <c r="H2051" s="3" t="s">
        <v>18</v>
      </c>
      <c r="I2051" s="4">
        <v>27</v>
      </c>
      <c r="J2051" s="4">
        <v>0</v>
      </c>
      <c r="K2051" s="4">
        <v>380</v>
      </c>
      <c r="L2051" s="7">
        <v>10260</v>
      </c>
      <c r="M2051" s="4">
        <v>0</v>
      </c>
      <c r="N2051" s="6">
        <v>0</v>
      </c>
      <c r="O2051" s="2"/>
      <c r="P2051" s="2"/>
      <c r="Q2051" s="2"/>
      <c r="R2051" s="192"/>
    </row>
    <row r="2052" spans="1:18" ht="39.6">
      <c r="A2052" s="28" t="str">
        <f t="shared" si="31"/>
        <v>15</v>
      </c>
      <c r="B2052" s="3" t="s">
        <v>2458</v>
      </c>
      <c r="C2052" s="3" t="s">
        <v>256</v>
      </c>
      <c r="D2052" s="3">
        <v>4</v>
      </c>
      <c r="E2052" s="3" t="s">
        <v>25</v>
      </c>
      <c r="F2052" s="3" t="s">
        <v>17</v>
      </c>
      <c r="G2052" s="3" t="s">
        <v>430</v>
      </c>
      <c r="H2052" s="3" t="s">
        <v>18</v>
      </c>
      <c r="I2052" s="4">
        <v>34</v>
      </c>
      <c r="J2052" s="4">
        <v>34</v>
      </c>
      <c r="K2052" s="4">
        <v>380</v>
      </c>
      <c r="L2052" s="7">
        <v>12920</v>
      </c>
      <c r="M2052" s="7">
        <v>12920</v>
      </c>
      <c r="N2052" s="6">
        <v>1</v>
      </c>
      <c r="O2052" s="2"/>
      <c r="P2052" s="2"/>
      <c r="Q2052" s="2"/>
      <c r="R2052" s="192"/>
    </row>
    <row r="2053" spans="1:18" ht="39.6">
      <c r="A2053" s="28" t="str">
        <f t="shared" si="31"/>
        <v>15</v>
      </c>
      <c r="B2053" s="3" t="s">
        <v>2459</v>
      </c>
      <c r="C2053" s="3" t="s">
        <v>256</v>
      </c>
      <c r="D2053" s="3">
        <v>4</v>
      </c>
      <c r="E2053" s="3" t="s">
        <v>25</v>
      </c>
      <c r="F2053" s="3" t="s">
        <v>17</v>
      </c>
      <c r="G2053" s="3" t="s">
        <v>432</v>
      </c>
      <c r="H2053" s="3" t="s">
        <v>18</v>
      </c>
      <c r="I2053" s="4">
        <v>34</v>
      </c>
      <c r="J2053" s="4">
        <v>34</v>
      </c>
      <c r="K2053" s="4">
        <v>380</v>
      </c>
      <c r="L2053" s="7">
        <v>12920</v>
      </c>
      <c r="M2053" s="7">
        <v>12920</v>
      </c>
      <c r="N2053" s="6">
        <v>1</v>
      </c>
      <c r="O2053" s="2"/>
      <c r="P2053" s="2"/>
      <c r="Q2053" s="2"/>
      <c r="R2053" s="192"/>
    </row>
    <row r="2054" spans="1:18" ht="26.4">
      <c r="A2054" s="28" t="str">
        <f t="shared" si="31"/>
        <v>3</v>
      </c>
      <c r="B2054" s="3" t="s">
        <v>2460</v>
      </c>
      <c r="C2054" s="3" t="s">
        <v>245</v>
      </c>
      <c r="D2054" s="3">
        <v>4</v>
      </c>
      <c r="E2054" s="3" t="s">
        <v>25</v>
      </c>
      <c r="F2054" s="3" t="s">
        <v>17</v>
      </c>
      <c r="G2054" s="3" t="s">
        <v>246</v>
      </c>
      <c r="H2054" s="3" t="s">
        <v>19</v>
      </c>
      <c r="I2054" s="4">
        <v>24</v>
      </c>
      <c r="J2054" s="4">
        <v>24</v>
      </c>
      <c r="K2054" s="4">
        <v>570</v>
      </c>
      <c r="L2054" s="7">
        <v>13680</v>
      </c>
      <c r="M2054" s="7">
        <v>13680</v>
      </c>
      <c r="N2054" s="6">
        <v>1</v>
      </c>
      <c r="O2054" s="2"/>
      <c r="P2054" s="2"/>
      <c r="Q2054" s="2"/>
      <c r="R2054" s="192"/>
    </row>
    <row r="2055" spans="1:18" ht="26.4">
      <c r="A2055" s="28" t="str">
        <f t="shared" si="31"/>
        <v>7</v>
      </c>
      <c r="B2055" s="3" t="s">
        <v>2461</v>
      </c>
      <c r="C2055" s="3" t="s">
        <v>293</v>
      </c>
      <c r="D2055" s="3">
        <v>4</v>
      </c>
      <c r="E2055" s="3" t="s">
        <v>25</v>
      </c>
      <c r="F2055" s="3" t="s">
        <v>17</v>
      </c>
      <c r="G2055" s="3" t="s">
        <v>294</v>
      </c>
      <c r="H2055" s="3" t="s">
        <v>19</v>
      </c>
      <c r="I2055" s="4">
        <v>10</v>
      </c>
      <c r="J2055" s="4">
        <v>10</v>
      </c>
      <c r="K2055" s="4">
        <v>569</v>
      </c>
      <c r="L2055" s="7">
        <v>5690</v>
      </c>
      <c r="M2055" s="7">
        <v>5690</v>
      </c>
      <c r="N2055" s="6">
        <v>1</v>
      </c>
      <c r="O2055" s="2"/>
      <c r="P2055" s="2"/>
      <c r="Q2055" s="2"/>
      <c r="R2055" s="192"/>
    </row>
    <row r="2056" spans="1:18" ht="26.4">
      <c r="A2056" s="28" t="str">
        <f t="shared" ref="A2056:A2119" si="32">MID(C2056,FIND("(",C2056)+1,FIND(")",C2056)-1-FIND("(",C2056))</f>
        <v>7</v>
      </c>
      <c r="B2056" s="3" t="s">
        <v>2462</v>
      </c>
      <c r="C2056" s="3" t="s">
        <v>293</v>
      </c>
      <c r="D2056" s="3">
        <v>4</v>
      </c>
      <c r="E2056" s="3" t="s">
        <v>25</v>
      </c>
      <c r="F2056" s="3" t="s">
        <v>17</v>
      </c>
      <c r="G2056" s="3" t="s">
        <v>296</v>
      </c>
      <c r="H2056" s="3" t="s">
        <v>19</v>
      </c>
      <c r="I2056" s="4">
        <v>10</v>
      </c>
      <c r="J2056" s="4">
        <v>10</v>
      </c>
      <c r="K2056" s="4">
        <v>569</v>
      </c>
      <c r="L2056" s="7">
        <v>5690</v>
      </c>
      <c r="M2056" s="7">
        <v>5690</v>
      </c>
      <c r="N2056" s="6">
        <v>1</v>
      </c>
      <c r="O2056" s="2"/>
      <c r="P2056" s="2"/>
      <c r="Q2056" s="2"/>
      <c r="R2056" s="192"/>
    </row>
    <row r="2057" spans="1:18" ht="26.4">
      <c r="A2057" s="28" t="str">
        <f t="shared" si="32"/>
        <v>7</v>
      </c>
      <c r="B2057" s="3" t="s">
        <v>2463</v>
      </c>
      <c r="C2057" s="3" t="s">
        <v>293</v>
      </c>
      <c r="D2057" s="3">
        <v>4</v>
      </c>
      <c r="E2057" s="3" t="s">
        <v>25</v>
      </c>
      <c r="F2057" s="3" t="s">
        <v>17</v>
      </c>
      <c r="G2057" s="3" t="s">
        <v>611</v>
      </c>
      <c r="H2057" s="3" t="s">
        <v>19</v>
      </c>
      <c r="I2057" s="4">
        <v>9</v>
      </c>
      <c r="J2057" s="4">
        <v>9</v>
      </c>
      <c r="K2057" s="4">
        <v>569</v>
      </c>
      <c r="L2057" s="7">
        <v>5121</v>
      </c>
      <c r="M2057" s="7">
        <v>5121</v>
      </c>
      <c r="N2057" s="6">
        <v>1</v>
      </c>
      <c r="O2057" s="2"/>
      <c r="P2057" s="2"/>
      <c r="Q2057" s="2"/>
      <c r="R2057" s="192"/>
    </row>
    <row r="2058" spans="1:18" ht="26.4">
      <c r="A2058" s="28" t="str">
        <f t="shared" si="32"/>
        <v>1</v>
      </c>
      <c r="B2058" s="3" t="s">
        <v>2464</v>
      </c>
      <c r="C2058" s="3" t="s">
        <v>272</v>
      </c>
      <c r="D2058" s="3">
        <v>4</v>
      </c>
      <c r="E2058" s="3" t="s">
        <v>25</v>
      </c>
      <c r="F2058" s="3" t="s">
        <v>17</v>
      </c>
      <c r="G2058" s="3" t="s">
        <v>273</v>
      </c>
      <c r="H2058" s="3" t="s">
        <v>19</v>
      </c>
      <c r="I2058" s="4">
        <v>19</v>
      </c>
      <c r="J2058" s="4">
        <v>19</v>
      </c>
      <c r="K2058" s="4">
        <v>570</v>
      </c>
      <c r="L2058" s="7">
        <v>10830</v>
      </c>
      <c r="M2058" s="7">
        <v>10830</v>
      </c>
      <c r="N2058" s="6">
        <v>1</v>
      </c>
      <c r="O2058" s="2"/>
      <c r="P2058" s="2"/>
      <c r="Q2058" s="2"/>
      <c r="R2058" s="192"/>
    </row>
    <row r="2059" spans="1:18" ht="26.4">
      <c r="A2059" s="28" t="str">
        <f t="shared" si="32"/>
        <v>1</v>
      </c>
      <c r="B2059" s="3" t="s">
        <v>2465</v>
      </c>
      <c r="C2059" s="3" t="s">
        <v>272</v>
      </c>
      <c r="D2059" s="3">
        <v>4</v>
      </c>
      <c r="E2059" s="3" t="s">
        <v>25</v>
      </c>
      <c r="F2059" s="3" t="s">
        <v>17</v>
      </c>
      <c r="G2059" s="3" t="s">
        <v>275</v>
      </c>
      <c r="H2059" s="3" t="s">
        <v>19</v>
      </c>
      <c r="I2059" s="4">
        <v>20</v>
      </c>
      <c r="J2059" s="4">
        <v>20</v>
      </c>
      <c r="K2059" s="4">
        <v>570</v>
      </c>
      <c r="L2059" s="7">
        <v>11400</v>
      </c>
      <c r="M2059" s="7">
        <v>11400</v>
      </c>
      <c r="N2059" s="6">
        <v>1</v>
      </c>
      <c r="O2059" s="2"/>
      <c r="P2059" s="2"/>
      <c r="Q2059" s="2"/>
      <c r="R2059" s="192"/>
    </row>
    <row r="2060" spans="1:18" ht="26.4">
      <c r="A2060" s="28" t="str">
        <f t="shared" si="32"/>
        <v>1</v>
      </c>
      <c r="B2060" s="3" t="s">
        <v>2466</v>
      </c>
      <c r="C2060" s="3" t="s">
        <v>272</v>
      </c>
      <c r="D2060" s="3">
        <v>4</v>
      </c>
      <c r="E2060" s="3" t="s">
        <v>25</v>
      </c>
      <c r="F2060" s="3" t="s">
        <v>17</v>
      </c>
      <c r="G2060" s="3" t="s">
        <v>277</v>
      </c>
      <c r="H2060" s="3" t="s">
        <v>19</v>
      </c>
      <c r="I2060" s="4">
        <v>24</v>
      </c>
      <c r="J2060" s="4">
        <v>24</v>
      </c>
      <c r="K2060" s="4">
        <v>570</v>
      </c>
      <c r="L2060" s="7">
        <v>13680</v>
      </c>
      <c r="M2060" s="7">
        <v>13680</v>
      </c>
      <c r="N2060" s="6">
        <v>1</v>
      </c>
      <c r="O2060" s="2"/>
      <c r="P2060" s="2"/>
      <c r="Q2060" s="2"/>
      <c r="R2060" s="192"/>
    </row>
    <row r="2061" spans="1:18" ht="26.4">
      <c r="A2061" s="28" t="str">
        <f t="shared" si="32"/>
        <v>16</v>
      </c>
      <c r="B2061" s="3" t="s">
        <v>2467</v>
      </c>
      <c r="C2061" s="3" t="s">
        <v>231</v>
      </c>
      <c r="D2061" s="3">
        <v>4</v>
      </c>
      <c r="E2061" s="3" t="s">
        <v>25</v>
      </c>
      <c r="F2061" s="3" t="s">
        <v>17</v>
      </c>
      <c r="G2061" s="3" t="s">
        <v>232</v>
      </c>
      <c r="H2061" s="3" t="s">
        <v>19</v>
      </c>
      <c r="I2061" s="4">
        <v>29</v>
      </c>
      <c r="J2061" s="4">
        <v>29</v>
      </c>
      <c r="K2061" s="4">
        <v>570</v>
      </c>
      <c r="L2061" s="7">
        <v>16530</v>
      </c>
      <c r="M2061" s="7">
        <v>16530</v>
      </c>
      <c r="N2061" s="6">
        <v>1</v>
      </c>
      <c r="O2061" s="2"/>
      <c r="P2061" s="2"/>
      <c r="Q2061" s="2"/>
      <c r="R2061" s="192"/>
    </row>
    <row r="2062" spans="1:18" ht="26.4">
      <c r="A2062" s="28" t="str">
        <f t="shared" si="32"/>
        <v>16</v>
      </c>
      <c r="B2062" s="3" t="s">
        <v>2468</v>
      </c>
      <c r="C2062" s="3" t="s">
        <v>231</v>
      </c>
      <c r="D2062" s="3">
        <v>4</v>
      </c>
      <c r="E2062" s="3" t="s">
        <v>25</v>
      </c>
      <c r="F2062" s="3" t="s">
        <v>17</v>
      </c>
      <c r="G2062" s="3" t="s">
        <v>588</v>
      </c>
      <c r="H2062" s="3" t="s">
        <v>19</v>
      </c>
      <c r="I2062" s="4">
        <v>25</v>
      </c>
      <c r="J2062" s="4">
        <v>25</v>
      </c>
      <c r="K2062" s="4">
        <v>570</v>
      </c>
      <c r="L2062" s="7">
        <v>14250</v>
      </c>
      <c r="M2062" s="7">
        <v>14250</v>
      </c>
      <c r="N2062" s="6">
        <v>1</v>
      </c>
      <c r="O2062" s="2"/>
      <c r="P2062" s="2"/>
      <c r="Q2062" s="2"/>
      <c r="R2062" s="192"/>
    </row>
    <row r="2063" spans="1:18" ht="26.4">
      <c r="A2063" s="28" t="str">
        <f t="shared" si="32"/>
        <v>13</v>
      </c>
      <c r="B2063" s="3" t="s">
        <v>2469</v>
      </c>
      <c r="C2063" s="3" t="s">
        <v>248</v>
      </c>
      <c r="D2063" s="3">
        <v>4</v>
      </c>
      <c r="E2063" s="3" t="s">
        <v>25</v>
      </c>
      <c r="F2063" s="3" t="s">
        <v>17</v>
      </c>
      <c r="G2063" s="3" t="s">
        <v>249</v>
      </c>
      <c r="H2063" s="3" t="s">
        <v>19</v>
      </c>
      <c r="I2063" s="4">
        <v>22</v>
      </c>
      <c r="J2063" s="4">
        <v>22</v>
      </c>
      <c r="K2063" s="4">
        <v>570</v>
      </c>
      <c r="L2063" s="7">
        <v>12540</v>
      </c>
      <c r="M2063" s="7">
        <v>12540</v>
      </c>
      <c r="N2063" s="6">
        <v>1</v>
      </c>
      <c r="O2063" s="2"/>
      <c r="P2063" s="2"/>
      <c r="Q2063" s="2"/>
      <c r="R2063" s="192"/>
    </row>
    <row r="2064" spans="1:18" ht="26.4">
      <c r="A2064" s="28" t="str">
        <f t="shared" si="32"/>
        <v>13</v>
      </c>
      <c r="B2064" s="3" t="s">
        <v>2470</v>
      </c>
      <c r="C2064" s="3" t="s">
        <v>248</v>
      </c>
      <c r="D2064" s="3">
        <v>4</v>
      </c>
      <c r="E2064" s="3" t="s">
        <v>25</v>
      </c>
      <c r="F2064" s="3" t="s">
        <v>17</v>
      </c>
      <c r="G2064" s="3" t="s">
        <v>585</v>
      </c>
      <c r="H2064" s="3" t="s">
        <v>19</v>
      </c>
      <c r="I2064" s="4">
        <v>22</v>
      </c>
      <c r="J2064" s="4">
        <v>22</v>
      </c>
      <c r="K2064" s="4">
        <v>570</v>
      </c>
      <c r="L2064" s="7">
        <v>12540</v>
      </c>
      <c r="M2064" s="7">
        <v>12540</v>
      </c>
      <c r="N2064" s="6">
        <v>1</v>
      </c>
      <c r="O2064" s="2"/>
      <c r="P2064" s="2"/>
      <c r="Q2064" s="2"/>
      <c r="R2064" s="192"/>
    </row>
    <row r="2065" spans="1:18" ht="26.4">
      <c r="A2065" s="28" t="str">
        <f t="shared" si="32"/>
        <v>8</v>
      </c>
      <c r="B2065" s="3" t="s">
        <v>2471</v>
      </c>
      <c r="C2065" s="3" t="s">
        <v>261</v>
      </c>
      <c r="D2065" s="3">
        <v>4</v>
      </c>
      <c r="E2065" s="3" t="s">
        <v>25</v>
      </c>
      <c r="F2065" s="3" t="s">
        <v>17</v>
      </c>
      <c r="G2065" s="3" t="s">
        <v>262</v>
      </c>
      <c r="H2065" s="3" t="s">
        <v>19</v>
      </c>
      <c r="I2065" s="4">
        <v>25</v>
      </c>
      <c r="J2065" s="4">
        <v>25</v>
      </c>
      <c r="K2065" s="4">
        <v>570</v>
      </c>
      <c r="L2065" s="7">
        <v>14250</v>
      </c>
      <c r="M2065" s="7">
        <v>14250</v>
      </c>
      <c r="N2065" s="6">
        <v>1</v>
      </c>
      <c r="O2065" s="2"/>
      <c r="P2065" s="2"/>
      <c r="Q2065" s="2"/>
      <c r="R2065" s="192"/>
    </row>
    <row r="2066" spans="1:18" ht="26.4">
      <c r="A2066" s="28" t="str">
        <f t="shared" si="32"/>
        <v>8</v>
      </c>
      <c r="B2066" s="3" t="s">
        <v>2472</v>
      </c>
      <c r="C2066" s="3" t="s">
        <v>261</v>
      </c>
      <c r="D2066" s="3">
        <v>4</v>
      </c>
      <c r="E2066" s="3" t="s">
        <v>25</v>
      </c>
      <c r="F2066" s="3" t="s">
        <v>17</v>
      </c>
      <c r="G2066" s="3" t="s">
        <v>591</v>
      </c>
      <c r="H2066" s="3" t="s">
        <v>19</v>
      </c>
      <c r="I2066" s="4">
        <v>20</v>
      </c>
      <c r="J2066" s="4">
        <v>20</v>
      </c>
      <c r="K2066" s="4">
        <v>570</v>
      </c>
      <c r="L2066" s="7">
        <v>11400</v>
      </c>
      <c r="M2066" s="7">
        <v>11400</v>
      </c>
      <c r="N2066" s="6">
        <v>1</v>
      </c>
      <c r="O2066" s="2"/>
      <c r="P2066" s="2"/>
      <c r="Q2066" s="2"/>
      <c r="R2066" s="192"/>
    </row>
    <row r="2067" spans="1:18" ht="39.6">
      <c r="A2067" s="28" t="str">
        <f t="shared" si="32"/>
        <v>17</v>
      </c>
      <c r="B2067" s="3" t="s">
        <v>2473</v>
      </c>
      <c r="C2067" s="3" t="s">
        <v>306</v>
      </c>
      <c r="D2067" s="3">
        <v>4</v>
      </c>
      <c r="E2067" s="3" t="s">
        <v>25</v>
      </c>
      <c r="F2067" s="3" t="s">
        <v>17</v>
      </c>
      <c r="G2067" s="3" t="s">
        <v>307</v>
      </c>
      <c r="H2067" s="3" t="s">
        <v>19</v>
      </c>
      <c r="I2067" s="4">
        <v>18</v>
      </c>
      <c r="J2067" s="4">
        <v>18</v>
      </c>
      <c r="K2067" s="4">
        <v>570</v>
      </c>
      <c r="L2067" s="7">
        <v>10260</v>
      </c>
      <c r="M2067" s="7">
        <v>10260</v>
      </c>
      <c r="N2067" s="6">
        <v>1</v>
      </c>
      <c r="O2067" s="2"/>
      <c r="P2067" s="2"/>
      <c r="Q2067" s="2"/>
      <c r="R2067" s="192"/>
    </row>
    <row r="2068" spans="1:18" ht="39.6">
      <c r="A2068" s="28" t="str">
        <f t="shared" si="32"/>
        <v>17</v>
      </c>
      <c r="B2068" s="3" t="s">
        <v>2474</v>
      </c>
      <c r="C2068" s="3" t="s">
        <v>306</v>
      </c>
      <c r="D2068" s="3">
        <v>4</v>
      </c>
      <c r="E2068" s="3" t="s">
        <v>25</v>
      </c>
      <c r="F2068" s="3" t="s">
        <v>17</v>
      </c>
      <c r="G2068" s="3" t="s">
        <v>577</v>
      </c>
      <c r="H2068" s="3" t="s">
        <v>19</v>
      </c>
      <c r="I2068" s="4">
        <v>19</v>
      </c>
      <c r="J2068" s="4">
        <v>19</v>
      </c>
      <c r="K2068" s="4">
        <v>570</v>
      </c>
      <c r="L2068" s="7">
        <v>10830</v>
      </c>
      <c r="M2068" s="7">
        <v>10830</v>
      </c>
      <c r="N2068" s="6">
        <v>1</v>
      </c>
      <c r="O2068" s="2"/>
      <c r="P2068" s="2"/>
      <c r="Q2068" s="2"/>
      <c r="R2068" s="192"/>
    </row>
    <row r="2069" spans="1:18" ht="39.6">
      <c r="A2069" s="28" t="str">
        <f t="shared" si="32"/>
        <v>17</v>
      </c>
      <c r="B2069" s="3" t="s">
        <v>2475</v>
      </c>
      <c r="C2069" s="3" t="s">
        <v>306</v>
      </c>
      <c r="D2069" s="3">
        <v>4</v>
      </c>
      <c r="E2069" s="3" t="s">
        <v>25</v>
      </c>
      <c r="F2069" s="3" t="s">
        <v>17</v>
      </c>
      <c r="G2069" s="3" t="s">
        <v>579</v>
      </c>
      <c r="H2069" s="3" t="s">
        <v>19</v>
      </c>
      <c r="I2069" s="4">
        <v>26</v>
      </c>
      <c r="J2069" s="4">
        <v>26</v>
      </c>
      <c r="K2069" s="4">
        <v>570</v>
      </c>
      <c r="L2069" s="7">
        <v>14820</v>
      </c>
      <c r="M2069" s="7">
        <v>14820</v>
      </c>
      <c r="N2069" s="6">
        <v>1</v>
      </c>
      <c r="O2069" s="2"/>
      <c r="P2069" s="2"/>
      <c r="Q2069" s="2"/>
      <c r="R2069" s="192"/>
    </row>
    <row r="2070" spans="1:18" ht="26.4">
      <c r="A2070" s="28" t="str">
        <f t="shared" si="32"/>
        <v>12</v>
      </c>
      <c r="B2070" s="3" t="s">
        <v>2476</v>
      </c>
      <c r="C2070" s="3" t="s">
        <v>279</v>
      </c>
      <c r="D2070" s="3">
        <v>4</v>
      </c>
      <c r="E2070" s="3" t="s">
        <v>25</v>
      </c>
      <c r="F2070" s="3" t="s">
        <v>17</v>
      </c>
      <c r="G2070" s="3" t="s">
        <v>280</v>
      </c>
      <c r="H2070" s="3" t="s">
        <v>19</v>
      </c>
      <c r="I2070" s="4">
        <v>24</v>
      </c>
      <c r="J2070" s="4">
        <v>16</v>
      </c>
      <c r="K2070" s="4">
        <v>570</v>
      </c>
      <c r="L2070" s="7">
        <v>13680</v>
      </c>
      <c r="M2070" s="7">
        <v>9120</v>
      </c>
      <c r="N2070" s="6">
        <v>0.66669999999999996</v>
      </c>
      <c r="O2070" s="2"/>
      <c r="P2070" s="2"/>
      <c r="Q2070" s="2"/>
      <c r="R2070" s="192"/>
    </row>
    <row r="2071" spans="1:18" ht="26.4">
      <c r="A2071" s="28" t="str">
        <f t="shared" si="32"/>
        <v>12</v>
      </c>
      <c r="B2071" s="3" t="s">
        <v>2477</v>
      </c>
      <c r="C2071" s="3" t="s">
        <v>279</v>
      </c>
      <c r="D2071" s="3">
        <v>4</v>
      </c>
      <c r="E2071" s="3" t="s">
        <v>25</v>
      </c>
      <c r="F2071" s="3" t="s">
        <v>17</v>
      </c>
      <c r="G2071" s="3" t="s">
        <v>618</v>
      </c>
      <c r="H2071" s="3" t="s">
        <v>19</v>
      </c>
      <c r="I2071" s="4">
        <v>21</v>
      </c>
      <c r="J2071" s="4">
        <v>21</v>
      </c>
      <c r="K2071" s="4">
        <v>570</v>
      </c>
      <c r="L2071" s="7">
        <v>11970</v>
      </c>
      <c r="M2071" s="7">
        <v>11970</v>
      </c>
      <c r="N2071" s="6">
        <v>1</v>
      </c>
      <c r="O2071" s="2"/>
      <c r="P2071" s="2"/>
      <c r="Q2071" s="2"/>
      <c r="R2071" s="192"/>
    </row>
    <row r="2072" spans="1:18" ht="26.4">
      <c r="A2072" s="28" t="str">
        <f t="shared" si="32"/>
        <v>2</v>
      </c>
      <c r="B2072" s="3" t="s">
        <v>2478</v>
      </c>
      <c r="C2072" s="3" t="s">
        <v>285</v>
      </c>
      <c r="D2072" s="3">
        <v>4</v>
      </c>
      <c r="E2072" s="3" t="s">
        <v>25</v>
      </c>
      <c r="F2072" s="3" t="s">
        <v>17</v>
      </c>
      <c r="G2072" s="3" t="s">
        <v>286</v>
      </c>
      <c r="H2072" s="3" t="s">
        <v>19</v>
      </c>
      <c r="I2072" s="4">
        <v>28</v>
      </c>
      <c r="J2072" s="4">
        <v>28</v>
      </c>
      <c r="K2072" s="4">
        <v>570</v>
      </c>
      <c r="L2072" s="7">
        <v>15960</v>
      </c>
      <c r="M2072" s="7">
        <v>15960</v>
      </c>
      <c r="N2072" s="6">
        <v>1</v>
      </c>
      <c r="O2072" s="2"/>
      <c r="P2072" s="2"/>
      <c r="Q2072" s="2"/>
      <c r="R2072" s="192"/>
    </row>
    <row r="2073" spans="1:18" ht="26.4">
      <c r="A2073" s="28" t="str">
        <f t="shared" si="32"/>
        <v>2</v>
      </c>
      <c r="B2073" s="3" t="s">
        <v>2479</v>
      </c>
      <c r="C2073" s="3" t="s">
        <v>285</v>
      </c>
      <c r="D2073" s="3">
        <v>4</v>
      </c>
      <c r="E2073" s="3" t="s">
        <v>25</v>
      </c>
      <c r="F2073" s="3" t="s">
        <v>17</v>
      </c>
      <c r="G2073" s="3" t="s">
        <v>288</v>
      </c>
      <c r="H2073" s="3" t="s">
        <v>19</v>
      </c>
      <c r="I2073" s="4">
        <v>19</v>
      </c>
      <c r="J2073" s="4">
        <v>19</v>
      </c>
      <c r="K2073" s="4">
        <v>570</v>
      </c>
      <c r="L2073" s="7">
        <v>10830</v>
      </c>
      <c r="M2073" s="7">
        <v>10830</v>
      </c>
      <c r="N2073" s="6">
        <v>1</v>
      </c>
      <c r="O2073" s="2"/>
      <c r="P2073" s="2"/>
      <c r="Q2073" s="2"/>
      <c r="R2073" s="192"/>
    </row>
    <row r="2074" spans="1:18" ht="26.4">
      <c r="A2074" s="28" t="str">
        <f t="shared" si="32"/>
        <v>2</v>
      </c>
      <c r="B2074" s="3" t="s">
        <v>2480</v>
      </c>
      <c r="C2074" s="3" t="s">
        <v>285</v>
      </c>
      <c r="D2074" s="3">
        <v>4</v>
      </c>
      <c r="E2074" s="3" t="s">
        <v>25</v>
      </c>
      <c r="F2074" s="3" t="s">
        <v>17</v>
      </c>
      <c r="G2074" s="3" t="s">
        <v>615</v>
      </c>
      <c r="H2074" s="3" t="s">
        <v>19</v>
      </c>
      <c r="I2074" s="4">
        <v>14</v>
      </c>
      <c r="J2074" s="4">
        <v>14</v>
      </c>
      <c r="K2074" s="4">
        <v>570</v>
      </c>
      <c r="L2074" s="7">
        <v>7980</v>
      </c>
      <c r="M2074" s="7">
        <v>7980</v>
      </c>
      <c r="N2074" s="6">
        <v>1</v>
      </c>
      <c r="O2074" s="2"/>
      <c r="P2074" s="2"/>
      <c r="Q2074" s="2"/>
      <c r="R2074" s="192"/>
    </row>
    <row r="2075" spans="1:18" ht="26.4">
      <c r="A2075" s="28" t="str">
        <f t="shared" si="32"/>
        <v>9</v>
      </c>
      <c r="B2075" s="3" t="s">
        <v>2481</v>
      </c>
      <c r="C2075" s="3" t="s">
        <v>240</v>
      </c>
      <c r="D2075" s="3">
        <v>4</v>
      </c>
      <c r="E2075" s="3" t="s">
        <v>25</v>
      </c>
      <c r="F2075" s="3" t="s">
        <v>17</v>
      </c>
      <c r="G2075" s="3" t="s">
        <v>241</v>
      </c>
      <c r="H2075" s="3" t="s">
        <v>19</v>
      </c>
      <c r="I2075" s="4">
        <v>22</v>
      </c>
      <c r="J2075" s="4">
        <v>22</v>
      </c>
      <c r="K2075" s="4">
        <v>569.9</v>
      </c>
      <c r="L2075" s="7">
        <v>12518</v>
      </c>
      <c r="M2075" s="7">
        <v>12537.8</v>
      </c>
      <c r="N2075" s="6">
        <v>1</v>
      </c>
      <c r="O2075" s="2"/>
      <c r="P2075" s="2"/>
      <c r="Q2075" s="2"/>
      <c r="R2075" s="192"/>
    </row>
    <row r="2076" spans="1:18" ht="26.4">
      <c r="A2076" s="28" t="str">
        <f t="shared" si="32"/>
        <v>9</v>
      </c>
      <c r="B2076" s="3" t="s">
        <v>2482</v>
      </c>
      <c r="C2076" s="3" t="s">
        <v>240</v>
      </c>
      <c r="D2076" s="3">
        <v>4</v>
      </c>
      <c r="E2076" s="3" t="s">
        <v>25</v>
      </c>
      <c r="F2076" s="3" t="s">
        <v>17</v>
      </c>
      <c r="G2076" s="3" t="s">
        <v>243</v>
      </c>
      <c r="H2076" s="3" t="s">
        <v>19</v>
      </c>
      <c r="I2076" s="4">
        <v>23</v>
      </c>
      <c r="J2076" s="4">
        <v>23</v>
      </c>
      <c r="K2076" s="4">
        <v>569.9</v>
      </c>
      <c r="L2076" s="7">
        <v>13087</v>
      </c>
      <c r="M2076" s="7">
        <v>13107.7</v>
      </c>
      <c r="N2076" s="6">
        <v>1</v>
      </c>
      <c r="O2076" s="2"/>
      <c r="P2076" s="2"/>
      <c r="Q2076" s="2"/>
      <c r="R2076" s="192"/>
    </row>
    <row r="2077" spans="1:18" ht="26.4">
      <c r="A2077" s="28" t="str">
        <f t="shared" si="32"/>
        <v>9</v>
      </c>
      <c r="B2077" s="3" t="s">
        <v>2483</v>
      </c>
      <c r="C2077" s="3" t="s">
        <v>240</v>
      </c>
      <c r="D2077" s="3">
        <v>4</v>
      </c>
      <c r="E2077" s="3" t="s">
        <v>25</v>
      </c>
      <c r="F2077" s="3" t="s">
        <v>17</v>
      </c>
      <c r="G2077" s="3" t="s">
        <v>570</v>
      </c>
      <c r="H2077" s="3" t="s">
        <v>19</v>
      </c>
      <c r="I2077" s="4">
        <v>18</v>
      </c>
      <c r="J2077" s="4">
        <v>18</v>
      </c>
      <c r="K2077" s="4">
        <v>569.9</v>
      </c>
      <c r="L2077" s="7">
        <v>10242</v>
      </c>
      <c r="M2077" s="7">
        <v>10258.200000000001</v>
      </c>
      <c r="N2077" s="6">
        <v>1</v>
      </c>
      <c r="O2077" s="2"/>
      <c r="P2077" s="2"/>
      <c r="Q2077" s="2"/>
      <c r="R2077" s="192"/>
    </row>
    <row r="2078" spans="1:18" ht="26.4">
      <c r="A2078" s="28" t="str">
        <f t="shared" si="32"/>
        <v>10</v>
      </c>
      <c r="B2078" s="3" t="s">
        <v>2484</v>
      </c>
      <c r="C2078" s="3" t="s">
        <v>298</v>
      </c>
      <c r="D2078" s="3">
        <v>4</v>
      </c>
      <c r="E2078" s="3" t="s">
        <v>25</v>
      </c>
      <c r="F2078" s="3" t="s">
        <v>17</v>
      </c>
      <c r="G2078" s="3" t="s">
        <v>299</v>
      </c>
      <c r="H2078" s="3" t="s">
        <v>19</v>
      </c>
      <c r="I2078" s="4">
        <v>20</v>
      </c>
      <c r="J2078" s="4">
        <v>20</v>
      </c>
      <c r="K2078" s="4">
        <v>570</v>
      </c>
      <c r="L2078" s="7">
        <v>11400</v>
      </c>
      <c r="M2078" s="7">
        <v>11400</v>
      </c>
      <c r="N2078" s="6">
        <v>1</v>
      </c>
      <c r="O2078" s="2"/>
      <c r="P2078" s="2"/>
      <c r="Q2078" s="2"/>
      <c r="R2078" s="192"/>
    </row>
    <row r="2079" spans="1:18" ht="26.4">
      <c r="A2079" s="28" t="str">
        <f t="shared" si="32"/>
        <v>10</v>
      </c>
      <c r="B2079" s="3" t="s">
        <v>2485</v>
      </c>
      <c r="C2079" s="3" t="s">
        <v>298</v>
      </c>
      <c r="D2079" s="3">
        <v>4</v>
      </c>
      <c r="E2079" s="3" t="s">
        <v>25</v>
      </c>
      <c r="F2079" s="3" t="s">
        <v>17</v>
      </c>
      <c r="G2079" s="3" t="s">
        <v>582</v>
      </c>
      <c r="H2079" s="3" t="s">
        <v>19</v>
      </c>
      <c r="I2079" s="4">
        <v>16</v>
      </c>
      <c r="J2079" s="4">
        <v>16</v>
      </c>
      <c r="K2079" s="4">
        <v>570</v>
      </c>
      <c r="L2079" s="7">
        <v>9120</v>
      </c>
      <c r="M2079" s="7">
        <v>9120</v>
      </c>
      <c r="N2079" s="6">
        <v>1</v>
      </c>
      <c r="O2079" s="2"/>
      <c r="P2079" s="2"/>
      <c r="Q2079" s="2"/>
      <c r="R2079" s="192"/>
    </row>
    <row r="2080" spans="1:18" ht="39.6">
      <c r="A2080" s="28" t="str">
        <f t="shared" si="32"/>
        <v>14</v>
      </c>
      <c r="B2080" s="3" t="s">
        <v>2486</v>
      </c>
      <c r="C2080" s="3" t="s">
        <v>267</v>
      </c>
      <c r="D2080" s="3">
        <v>4</v>
      </c>
      <c r="E2080" s="3" t="s">
        <v>25</v>
      </c>
      <c r="F2080" s="3" t="s">
        <v>17</v>
      </c>
      <c r="G2080" s="3" t="s">
        <v>268</v>
      </c>
      <c r="H2080" s="3" t="s">
        <v>19</v>
      </c>
      <c r="I2080" s="4">
        <v>23</v>
      </c>
      <c r="J2080" s="4">
        <v>23</v>
      </c>
      <c r="K2080" s="4">
        <v>570</v>
      </c>
      <c r="L2080" s="7">
        <v>13110</v>
      </c>
      <c r="M2080" s="7">
        <v>13110</v>
      </c>
      <c r="N2080" s="6">
        <v>1</v>
      </c>
      <c r="O2080" s="2"/>
      <c r="P2080" s="2"/>
      <c r="Q2080" s="2"/>
      <c r="R2080" s="192"/>
    </row>
    <row r="2081" spans="1:18" ht="39.6">
      <c r="A2081" s="28" t="str">
        <f t="shared" si="32"/>
        <v>14</v>
      </c>
      <c r="B2081" s="3" t="s">
        <v>2487</v>
      </c>
      <c r="C2081" s="3" t="s">
        <v>267</v>
      </c>
      <c r="D2081" s="3">
        <v>4</v>
      </c>
      <c r="E2081" s="3" t="s">
        <v>25</v>
      </c>
      <c r="F2081" s="3" t="s">
        <v>17</v>
      </c>
      <c r="G2081" s="3" t="s">
        <v>270</v>
      </c>
      <c r="H2081" s="3" t="s">
        <v>19</v>
      </c>
      <c r="I2081" s="4">
        <v>23</v>
      </c>
      <c r="J2081" s="4">
        <v>23</v>
      </c>
      <c r="K2081" s="4">
        <v>570</v>
      </c>
      <c r="L2081" s="7">
        <v>13110</v>
      </c>
      <c r="M2081" s="7">
        <v>13110</v>
      </c>
      <c r="N2081" s="6">
        <v>1</v>
      </c>
      <c r="O2081" s="2"/>
      <c r="P2081" s="2"/>
      <c r="Q2081" s="2"/>
      <c r="R2081" s="192"/>
    </row>
    <row r="2082" spans="1:18" ht="39.6">
      <c r="A2082" s="28" t="str">
        <f t="shared" si="32"/>
        <v>14</v>
      </c>
      <c r="B2082" s="3" t="s">
        <v>2488</v>
      </c>
      <c r="C2082" s="3" t="s">
        <v>267</v>
      </c>
      <c r="D2082" s="3">
        <v>4</v>
      </c>
      <c r="E2082" s="3" t="s">
        <v>25</v>
      </c>
      <c r="F2082" s="3" t="s">
        <v>17</v>
      </c>
      <c r="G2082" s="3" t="s">
        <v>629</v>
      </c>
      <c r="H2082" s="3" t="s">
        <v>19</v>
      </c>
      <c r="I2082" s="4">
        <v>18</v>
      </c>
      <c r="J2082" s="4">
        <v>18</v>
      </c>
      <c r="K2082" s="4">
        <v>570</v>
      </c>
      <c r="L2082" s="7">
        <v>10260</v>
      </c>
      <c r="M2082" s="7">
        <v>10260</v>
      </c>
      <c r="N2082" s="6">
        <v>1</v>
      </c>
      <c r="O2082" s="2"/>
      <c r="P2082" s="2"/>
      <c r="Q2082" s="2"/>
      <c r="R2082" s="192"/>
    </row>
    <row r="2083" spans="1:18" ht="26.4">
      <c r="A2083" s="28" t="str">
        <f t="shared" si="32"/>
        <v>11</v>
      </c>
      <c r="B2083" s="3" t="s">
        <v>2489</v>
      </c>
      <c r="C2083" s="3" t="s">
        <v>228</v>
      </c>
      <c r="D2083" s="3">
        <v>4</v>
      </c>
      <c r="E2083" s="3" t="s">
        <v>25</v>
      </c>
      <c r="F2083" s="3" t="s">
        <v>17</v>
      </c>
      <c r="G2083" s="3" t="s">
        <v>229</v>
      </c>
      <c r="H2083" s="3" t="s">
        <v>19</v>
      </c>
      <c r="I2083" s="4">
        <v>26</v>
      </c>
      <c r="J2083" s="4">
        <v>26</v>
      </c>
      <c r="K2083" s="4">
        <v>570</v>
      </c>
      <c r="L2083" s="7">
        <v>14820</v>
      </c>
      <c r="M2083" s="7">
        <v>14820</v>
      </c>
      <c r="N2083" s="6">
        <v>1</v>
      </c>
      <c r="O2083" s="2"/>
      <c r="P2083" s="2"/>
      <c r="Q2083" s="2"/>
      <c r="R2083" s="192"/>
    </row>
    <row r="2084" spans="1:18" ht="26.4">
      <c r="A2084" s="28" t="str">
        <f t="shared" si="32"/>
        <v>11</v>
      </c>
      <c r="B2084" s="3" t="s">
        <v>2490</v>
      </c>
      <c r="C2084" s="3" t="s">
        <v>228</v>
      </c>
      <c r="D2084" s="3">
        <v>4</v>
      </c>
      <c r="E2084" s="3" t="s">
        <v>25</v>
      </c>
      <c r="F2084" s="3" t="s">
        <v>17</v>
      </c>
      <c r="G2084" s="3" t="s">
        <v>1967</v>
      </c>
      <c r="H2084" s="3" t="s">
        <v>19</v>
      </c>
      <c r="I2084" s="4">
        <v>24</v>
      </c>
      <c r="J2084" s="4">
        <v>24</v>
      </c>
      <c r="K2084" s="4">
        <v>570</v>
      </c>
      <c r="L2084" s="7">
        <v>13680</v>
      </c>
      <c r="M2084" s="7">
        <v>13680</v>
      </c>
      <c r="N2084" s="6">
        <v>1</v>
      </c>
      <c r="O2084" s="2"/>
      <c r="P2084" s="2"/>
      <c r="Q2084" s="2"/>
      <c r="R2084" s="192"/>
    </row>
    <row r="2085" spans="1:18" ht="26.4">
      <c r="A2085" s="28" t="str">
        <f t="shared" si="32"/>
        <v>18</v>
      </c>
      <c r="B2085" s="3" t="s">
        <v>2491</v>
      </c>
      <c r="C2085" s="3" t="s">
        <v>234</v>
      </c>
      <c r="D2085" s="3">
        <v>4</v>
      </c>
      <c r="E2085" s="3" t="s">
        <v>25</v>
      </c>
      <c r="F2085" s="3" t="s">
        <v>17</v>
      </c>
      <c r="G2085" s="3" t="s">
        <v>235</v>
      </c>
      <c r="H2085" s="3" t="s">
        <v>19</v>
      </c>
      <c r="I2085" s="4">
        <v>23</v>
      </c>
      <c r="J2085" s="4">
        <v>23</v>
      </c>
      <c r="K2085" s="4">
        <v>564</v>
      </c>
      <c r="L2085" s="7">
        <v>12972</v>
      </c>
      <c r="M2085" s="7">
        <v>12972</v>
      </c>
      <c r="N2085" s="6">
        <v>1</v>
      </c>
      <c r="O2085" s="2"/>
      <c r="P2085" s="2"/>
      <c r="Q2085" s="2"/>
      <c r="R2085" s="192"/>
    </row>
    <row r="2086" spans="1:18" ht="26.4">
      <c r="A2086" s="28" t="str">
        <f t="shared" si="32"/>
        <v>4</v>
      </c>
      <c r="B2086" s="3" t="s">
        <v>2492</v>
      </c>
      <c r="C2086" s="3" t="s">
        <v>237</v>
      </c>
      <c r="D2086" s="3">
        <v>4</v>
      </c>
      <c r="E2086" s="3" t="s">
        <v>25</v>
      </c>
      <c r="F2086" s="3" t="s">
        <v>17</v>
      </c>
      <c r="G2086" s="3" t="s">
        <v>238</v>
      </c>
      <c r="H2086" s="3" t="s">
        <v>19</v>
      </c>
      <c r="I2086" s="4">
        <v>23</v>
      </c>
      <c r="J2086" s="4">
        <v>23</v>
      </c>
      <c r="K2086" s="4">
        <v>570</v>
      </c>
      <c r="L2086" s="7">
        <v>13110</v>
      </c>
      <c r="M2086" s="7">
        <v>13110</v>
      </c>
      <c r="N2086" s="6">
        <v>1</v>
      </c>
      <c r="O2086" s="2"/>
      <c r="P2086" s="2"/>
      <c r="Q2086" s="2"/>
      <c r="R2086" s="192"/>
    </row>
    <row r="2087" spans="1:18" ht="26.4">
      <c r="A2087" s="28" t="str">
        <f t="shared" si="32"/>
        <v>4</v>
      </c>
      <c r="B2087" s="3" t="s">
        <v>2493</v>
      </c>
      <c r="C2087" s="3" t="s">
        <v>237</v>
      </c>
      <c r="D2087" s="3">
        <v>4</v>
      </c>
      <c r="E2087" s="3" t="s">
        <v>25</v>
      </c>
      <c r="F2087" s="3" t="s">
        <v>17</v>
      </c>
      <c r="G2087" s="3" t="s">
        <v>599</v>
      </c>
      <c r="H2087" s="3" t="s">
        <v>19</v>
      </c>
      <c r="I2087" s="4">
        <v>18</v>
      </c>
      <c r="J2087" s="4">
        <v>18</v>
      </c>
      <c r="K2087" s="4">
        <v>570</v>
      </c>
      <c r="L2087" s="7">
        <v>10260</v>
      </c>
      <c r="M2087" s="7">
        <v>10260</v>
      </c>
      <c r="N2087" s="6">
        <v>1</v>
      </c>
      <c r="O2087" s="2"/>
      <c r="P2087" s="2"/>
      <c r="Q2087" s="2"/>
      <c r="R2087" s="192"/>
    </row>
    <row r="2088" spans="1:18" ht="26.4">
      <c r="A2088" s="28" t="str">
        <f t="shared" si="32"/>
        <v>19</v>
      </c>
      <c r="B2088" s="3" t="s">
        <v>2494</v>
      </c>
      <c r="C2088" s="3" t="s">
        <v>282</v>
      </c>
      <c r="D2088" s="3">
        <v>4</v>
      </c>
      <c r="E2088" s="3" t="s">
        <v>25</v>
      </c>
      <c r="F2088" s="3" t="s">
        <v>17</v>
      </c>
      <c r="G2088" s="3" t="s">
        <v>283</v>
      </c>
      <c r="H2088" s="3" t="s">
        <v>19</v>
      </c>
      <c r="I2088" s="4">
        <v>26</v>
      </c>
      <c r="J2088" s="4">
        <v>26</v>
      </c>
      <c r="K2088" s="4">
        <v>570</v>
      </c>
      <c r="L2088" s="7">
        <v>14820</v>
      </c>
      <c r="M2088" s="7">
        <v>14820</v>
      </c>
      <c r="N2088" s="6">
        <v>1</v>
      </c>
      <c r="O2088" s="2"/>
      <c r="P2088" s="2"/>
      <c r="Q2088" s="2"/>
      <c r="R2088" s="192"/>
    </row>
    <row r="2089" spans="1:18" ht="26.4">
      <c r="A2089" s="28" t="str">
        <f t="shared" si="32"/>
        <v>19</v>
      </c>
      <c r="B2089" s="3" t="s">
        <v>2495</v>
      </c>
      <c r="C2089" s="3" t="s">
        <v>282</v>
      </c>
      <c r="D2089" s="3">
        <v>4</v>
      </c>
      <c r="E2089" s="3" t="s">
        <v>25</v>
      </c>
      <c r="F2089" s="3" t="s">
        <v>17</v>
      </c>
      <c r="G2089" s="3" t="s">
        <v>621</v>
      </c>
      <c r="H2089" s="3" t="s">
        <v>19</v>
      </c>
      <c r="I2089" s="4">
        <v>18</v>
      </c>
      <c r="J2089" s="4">
        <v>11</v>
      </c>
      <c r="K2089" s="4">
        <v>570</v>
      </c>
      <c r="L2089" s="7">
        <v>10260</v>
      </c>
      <c r="M2089" s="7">
        <v>6270</v>
      </c>
      <c r="N2089" s="6">
        <v>0.61109999999999998</v>
      </c>
      <c r="O2089" s="2"/>
      <c r="P2089" s="2"/>
      <c r="Q2089" s="2"/>
      <c r="R2089" s="192"/>
    </row>
    <row r="2090" spans="1:18" ht="39.6">
      <c r="A2090" s="28" t="str">
        <f t="shared" si="32"/>
        <v>23</v>
      </c>
      <c r="B2090" s="3" t="s">
        <v>2496</v>
      </c>
      <c r="C2090" s="3" t="s">
        <v>251</v>
      </c>
      <c r="D2090" s="3">
        <v>4</v>
      </c>
      <c r="E2090" s="3" t="s">
        <v>25</v>
      </c>
      <c r="F2090" s="3" t="s">
        <v>17</v>
      </c>
      <c r="G2090" s="3" t="s">
        <v>252</v>
      </c>
      <c r="H2090" s="3" t="s">
        <v>19</v>
      </c>
      <c r="I2090" s="4">
        <v>20</v>
      </c>
      <c r="J2090" s="4">
        <v>20</v>
      </c>
      <c r="K2090" s="4">
        <v>570</v>
      </c>
      <c r="L2090" s="7">
        <v>11400</v>
      </c>
      <c r="M2090" s="7">
        <v>11400</v>
      </c>
      <c r="N2090" s="6">
        <v>1</v>
      </c>
      <c r="O2090" s="2"/>
      <c r="P2090" s="2"/>
      <c r="Q2090" s="2"/>
      <c r="R2090" s="192"/>
    </row>
    <row r="2091" spans="1:18" ht="39.6">
      <c r="A2091" s="28" t="str">
        <f t="shared" si="32"/>
        <v>23</v>
      </c>
      <c r="B2091" s="3" t="s">
        <v>2497</v>
      </c>
      <c r="C2091" s="3" t="s">
        <v>251</v>
      </c>
      <c r="D2091" s="3">
        <v>4</v>
      </c>
      <c r="E2091" s="3" t="s">
        <v>25</v>
      </c>
      <c r="F2091" s="3" t="s">
        <v>17</v>
      </c>
      <c r="G2091" s="3" t="s">
        <v>254</v>
      </c>
      <c r="H2091" s="3" t="s">
        <v>19</v>
      </c>
      <c r="I2091" s="4">
        <v>20</v>
      </c>
      <c r="J2091" s="4">
        <v>20</v>
      </c>
      <c r="K2091" s="4">
        <v>570</v>
      </c>
      <c r="L2091" s="7">
        <v>11400</v>
      </c>
      <c r="M2091" s="7">
        <v>11400</v>
      </c>
      <c r="N2091" s="6">
        <v>1</v>
      </c>
      <c r="O2091" s="2"/>
      <c r="P2091" s="2"/>
      <c r="Q2091" s="2"/>
      <c r="R2091" s="192"/>
    </row>
    <row r="2092" spans="1:18" ht="39.6">
      <c r="A2092" s="28" t="str">
        <f t="shared" si="32"/>
        <v>23</v>
      </c>
      <c r="B2092" s="3" t="s">
        <v>2498</v>
      </c>
      <c r="C2092" s="3" t="s">
        <v>251</v>
      </c>
      <c r="D2092" s="3">
        <v>4</v>
      </c>
      <c r="E2092" s="3" t="s">
        <v>25</v>
      </c>
      <c r="F2092" s="3" t="s">
        <v>17</v>
      </c>
      <c r="G2092" s="3" t="s">
        <v>606</v>
      </c>
      <c r="H2092" s="3" t="s">
        <v>19</v>
      </c>
      <c r="I2092" s="4">
        <v>16</v>
      </c>
      <c r="J2092" s="4">
        <v>16</v>
      </c>
      <c r="K2092" s="4">
        <v>570</v>
      </c>
      <c r="L2092" s="7">
        <v>9120</v>
      </c>
      <c r="M2092" s="7">
        <v>9120</v>
      </c>
      <c r="N2092" s="6">
        <v>1</v>
      </c>
      <c r="O2092" s="2"/>
      <c r="P2092" s="2"/>
      <c r="Q2092" s="2"/>
      <c r="R2092" s="192"/>
    </row>
    <row r="2093" spans="1:18" ht="26.4">
      <c r="A2093" s="28" t="str">
        <f t="shared" si="32"/>
        <v>21</v>
      </c>
      <c r="B2093" s="3" t="s">
        <v>2499</v>
      </c>
      <c r="C2093" s="3" t="s">
        <v>290</v>
      </c>
      <c r="D2093" s="3">
        <v>4</v>
      </c>
      <c r="E2093" s="3" t="s">
        <v>25</v>
      </c>
      <c r="F2093" s="3" t="s">
        <v>17</v>
      </c>
      <c r="G2093" s="3" t="s">
        <v>291</v>
      </c>
      <c r="H2093" s="3" t="s">
        <v>19</v>
      </c>
      <c r="I2093" s="4">
        <v>27</v>
      </c>
      <c r="J2093" s="4">
        <v>27</v>
      </c>
      <c r="K2093" s="4">
        <v>570</v>
      </c>
      <c r="L2093" s="7">
        <v>15390</v>
      </c>
      <c r="M2093" s="7">
        <v>15390</v>
      </c>
      <c r="N2093" s="6">
        <v>1</v>
      </c>
      <c r="O2093" s="2"/>
      <c r="P2093" s="2"/>
      <c r="Q2093" s="2"/>
      <c r="R2093" s="192"/>
    </row>
    <row r="2094" spans="1:18" ht="26.4">
      <c r="A2094" s="28" t="str">
        <f t="shared" si="32"/>
        <v>5</v>
      </c>
      <c r="B2094" s="3" t="s">
        <v>2500</v>
      </c>
      <c r="C2094" s="3" t="s">
        <v>264</v>
      </c>
      <c r="D2094" s="3">
        <v>4</v>
      </c>
      <c r="E2094" s="3" t="s">
        <v>25</v>
      </c>
      <c r="F2094" s="3" t="s">
        <v>17</v>
      </c>
      <c r="G2094" s="3" t="s">
        <v>265</v>
      </c>
      <c r="H2094" s="3" t="s">
        <v>19</v>
      </c>
      <c r="I2094" s="4">
        <v>19</v>
      </c>
      <c r="J2094" s="4">
        <v>19</v>
      </c>
      <c r="K2094" s="4">
        <v>570</v>
      </c>
      <c r="L2094" s="7">
        <v>10830</v>
      </c>
      <c r="M2094" s="7">
        <v>10830</v>
      </c>
      <c r="N2094" s="6">
        <v>1</v>
      </c>
      <c r="O2094" s="2"/>
      <c r="P2094" s="2"/>
      <c r="Q2094" s="2"/>
      <c r="R2094" s="192"/>
    </row>
    <row r="2095" spans="1:18" ht="26.4">
      <c r="A2095" s="28" t="str">
        <f t="shared" si="32"/>
        <v>5</v>
      </c>
      <c r="B2095" s="3" t="s">
        <v>2501</v>
      </c>
      <c r="C2095" s="3" t="s">
        <v>264</v>
      </c>
      <c r="D2095" s="3">
        <v>4</v>
      </c>
      <c r="E2095" s="3" t="s">
        <v>25</v>
      </c>
      <c r="F2095" s="3" t="s">
        <v>17</v>
      </c>
      <c r="G2095" s="3" t="s">
        <v>624</v>
      </c>
      <c r="H2095" s="3" t="s">
        <v>19</v>
      </c>
      <c r="I2095" s="4">
        <v>18</v>
      </c>
      <c r="J2095" s="4">
        <v>18</v>
      </c>
      <c r="K2095" s="4">
        <v>380</v>
      </c>
      <c r="L2095" s="7">
        <v>6840</v>
      </c>
      <c r="M2095" s="7">
        <v>6840</v>
      </c>
      <c r="N2095" s="6">
        <v>1</v>
      </c>
      <c r="O2095" s="2"/>
      <c r="P2095" s="2"/>
      <c r="Q2095" s="2"/>
      <c r="R2095" s="192"/>
    </row>
    <row r="2096" spans="1:18" ht="39.6">
      <c r="A2096" s="28" t="str">
        <f t="shared" si="32"/>
        <v>6</v>
      </c>
      <c r="B2096" s="3" t="s">
        <v>2502</v>
      </c>
      <c r="C2096" s="3" t="s">
        <v>301</v>
      </c>
      <c r="D2096" s="3">
        <v>4</v>
      </c>
      <c r="E2096" s="3" t="s">
        <v>25</v>
      </c>
      <c r="F2096" s="3" t="s">
        <v>17</v>
      </c>
      <c r="G2096" s="3" t="s">
        <v>302</v>
      </c>
      <c r="H2096" s="3" t="s">
        <v>19</v>
      </c>
      <c r="I2096" s="4">
        <v>19</v>
      </c>
      <c r="J2096" s="4">
        <v>18</v>
      </c>
      <c r="K2096" s="4">
        <v>570</v>
      </c>
      <c r="L2096" s="7">
        <v>10830</v>
      </c>
      <c r="M2096" s="7">
        <v>10260</v>
      </c>
      <c r="N2096" s="6">
        <v>0.94740000000000002</v>
      </c>
      <c r="O2096" s="2"/>
      <c r="P2096" s="2"/>
      <c r="Q2096" s="2"/>
      <c r="R2096" s="192"/>
    </row>
    <row r="2097" spans="1:18" ht="39.6">
      <c r="A2097" s="28" t="str">
        <f t="shared" si="32"/>
        <v>6</v>
      </c>
      <c r="B2097" s="3" t="s">
        <v>2503</v>
      </c>
      <c r="C2097" s="3" t="s">
        <v>301</v>
      </c>
      <c r="D2097" s="3">
        <v>4</v>
      </c>
      <c r="E2097" s="3" t="s">
        <v>25</v>
      </c>
      <c r="F2097" s="3" t="s">
        <v>17</v>
      </c>
      <c r="G2097" s="3" t="s">
        <v>304</v>
      </c>
      <c r="H2097" s="3" t="s">
        <v>19</v>
      </c>
      <c r="I2097" s="4">
        <v>12</v>
      </c>
      <c r="J2097" s="4">
        <v>0</v>
      </c>
      <c r="K2097" s="4">
        <v>570</v>
      </c>
      <c r="L2097" s="7">
        <v>6840</v>
      </c>
      <c r="M2097" s="4">
        <v>0</v>
      </c>
      <c r="N2097" s="6">
        <v>0</v>
      </c>
      <c r="O2097" s="2"/>
      <c r="P2097" s="2"/>
      <c r="Q2097" s="2"/>
      <c r="R2097" s="192"/>
    </row>
    <row r="2098" spans="1:18" ht="39.6">
      <c r="A2098" s="28" t="str">
        <f t="shared" si="32"/>
        <v>15</v>
      </c>
      <c r="B2098" s="3" t="s">
        <v>2504</v>
      </c>
      <c r="C2098" s="3" t="s">
        <v>256</v>
      </c>
      <c r="D2098" s="3">
        <v>4</v>
      </c>
      <c r="E2098" s="3" t="s">
        <v>25</v>
      </c>
      <c r="F2098" s="3" t="s">
        <v>17</v>
      </c>
      <c r="G2098" s="3" t="s">
        <v>257</v>
      </c>
      <c r="H2098" s="3" t="s">
        <v>19</v>
      </c>
      <c r="I2098" s="4">
        <v>20</v>
      </c>
      <c r="J2098" s="4">
        <v>20</v>
      </c>
      <c r="K2098" s="4">
        <v>570</v>
      </c>
      <c r="L2098" s="7">
        <v>11400</v>
      </c>
      <c r="M2098" s="7">
        <v>11400</v>
      </c>
      <c r="N2098" s="6">
        <v>1</v>
      </c>
      <c r="O2098" s="2"/>
      <c r="P2098" s="2"/>
      <c r="Q2098" s="2"/>
      <c r="R2098" s="192"/>
    </row>
    <row r="2099" spans="1:18" ht="39.6">
      <c r="A2099" s="28" t="str">
        <f t="shared" si="32"/>
        <v>15</v>
      </c>
      <c r="B2099" s="3" t="s">
        <v>2505</v>
      </c>
      <c r="C2099" s="3" t="s">
        <v>256</v>
      </c>
      <c r="D2099" s="3">
        <v>4</v>
      </c>
      <c r="E2099" s="3" t="s">
        <v>25</v>
      </c>
      <c r="F2099" s="3" t="s">
        <v>17</v>
      </c>
      <c r="G2099" s="3" t="s">
        <v>1983</v>
      </c>
      <c r="H2099" s="3" t="s">
        <v>19</v>
      </c>
      <c r="I2099" s="4">
        <v>22</v>
      </c>
      <c r="J2099" s="4">
        <v>22</v>
      </c>
      <c r="K2099" s="4">
        <v>565</v>
      </c>
      <c r="L2099" s="7">
        <v>12430</v>
      </c>
      <c r="M2099" s="7">
        <v>12430</v>
      </c>
      <c r="N2099" s="6">
        <v>1</v>
      </c>
      <c r="O2099" s="2"/>
      <c r="P2099" s="2"/>
      <c r="Q2099" s="2"/>
      <c r="R2099" s="192"/>
    </row>
    <row r="2100" spans="1:18" ht="26.4">
      <c r="A2100" s="28" t="str">
        <f t="shared" si="32"/>
        <v>3</v>
      </c>
      <c r="B2100" s="3" t="s">
        <v>2506</v>
      </c>
      <c r="C2100" s="3" t="s">
        <v>245</v>
      </c>
      <c r="D2100" s="3">
        <v>4</v>
      </c>
      <c r="E2100" s="3" t="s">
        <v>25</v>
      </c>
      <c r="F2100" s="3" t="s">
        <v>17</v>
      </c>
      <c r="G2100" s="3" t="s">
        <v>562</v>
      </c>
      <c r="H2100" s="3" t="s">
        <v>20</v>
      </c>
      <c r="I2100" s="4">
        <v>17</v>
      </c>
      <c r="J2100" s="4">
        <v>17</v>
      </c>
      <c r="K2100" s="4">
        <v>760</v>
      </c>
      <c r="L2100" s="7">
        <v>12920</v>
      </c>
      <c r="M2100" s="7">
        <v>12920</v>
      </c>
      <c r="N2100" s="6">
        <v>1</v>
      </c>
      <c r="O2100" s="2"/>
      <c r="P2100" s="2"/>
      <c r="Q2100" s="2"/>
      <c r="R2100" s="192"/>
    </row>
    <row r="2101" spans="1:18" ht="26.4">
      <c r="A2101" s="28" t="str">
        <f t="shared" si="32"/>
        <v>3</v>
      </c>
      <c r="B2101" s="3" t="s">
        <v>2507</v>
      </c>
      <c r="C2101" s="3" t="s">
        <v>245</v>
      </c>
      <c r="D2101" s="3">
        <v>4</v>
      </c>
      <c r="E2101" s="3" t="s">
        <v>25</v>
      </c>
      <c r="F2101" s="3" t="s">
        <v>17</v>
      </c>
      <c r="G2101" s="3" t="s">
        <v>564</v>
      </c>
      <c r="H2101" s="3" t="s">
        <v>20</v>
      </c>
      <c r="I2101" s="4">
        <v>29</v>
      </c>
      <c r="J2101" s="4">
        <v>29</v>
      </c>
      <c r="K2101" s="4">
        <v>760</v>
      </c>
      <c r="L2101" s="7">
        <v>22040</v>
      </c>
      <c r="M2101" s="7">
        <v>22040</v>
      </c>
      <c r="N2101" s="6">
        <v>1</v>
      </c>
      <c r="O2101" s="2"/>
      <c r="P2101" s="2"/>
      <c r="Q2101" s="2"/>
      <c r="R2101" s="192"/>
    </row>
    <row r="2102" spans="1:18" ht="26.4">
      <c r="A2102" s="28" t="str">
        <f t="shared" si="32"/>
        <v>3</v>
      </c>
      <c r="B2102" s="3" t="s">
        <v>2508</v>
      </c>
      <c r="C2102" s="3" t="s">
        <v>245</v>
      </c>
      <c r="D2102" s="3">
        <v>4</v>
      </c>
      <c r="E2102" s="3" t="s">
        <v>25</v>
      </c>
      <c r="F2102" s="3" t="s">
        <v>17</v>
      </c>
      <c r="G2102" s="3" t="s">
        <v>566</v>
      </c>
      <c r="H2102" s="3" t="s">
        <v>20</v>
      </c>
      <c r="I2102" s="4">
        <v>16</v>
      </c>
      <c r="J2102" s="4">
        <v>16</v>
      </c>
      <c r="K2102" s="4">
        <v>760</v>
      </c>
      <c r="L2102" s="7">
        <v>12160</v>
      </c>
      <c r="M2102" s="7">
        <v>12160</v>
      </c>
      <c r="N2102" s="6">
        <v>1</v>
      </c>
      <c r="O2102" s="2"/>
      <c r="P2102" s="2"/>
      <c r="Q2102" s="2"/>
      <c r="R2102" s="192"/>
    </row>
    <row r="2103" spans="1:18" ht="26.4">
      <c r="A2103" s="28" t="str">
        <f t="shared" si="32"/>
        <v>7</v>
      </c>
      <c r="B2103" s="3" t="s">
        <v>2509</v>
      </c>
      <c r="C2103" s="3" t="s">
        <v>293</v>
      </c>
      <c r="D2103" s="3">
        <v>4</v>
      </c>
      <c r="E2103" s="3" t="s">
        <v>25</v>
      </c>
      <c r="F2103" s="3" t="s">
        <v>17</v>
      </c>
      <c r="G2103" s="3" t="s">
        <v>544</v>
      </c>
      <c r="H2103" s="3" t="s">
        <v>20</v>
      </c>
      <c r="I2103" s="4">
        <v>10</v>
      </c>
      <c r="J2103" s="4">
        <v>10</v>
      </c>
      <c r="K2103" s="4">
        <v>759</v>
      </c>
      <c r="L2103" s="7">
        <v>7590</v>
      </c>
      <c r="M2103" s="7">
        <v>7590</v>
      </c>
      <c r="N2103" s="6">
        <v>1</v>
      </c>
      <c r="O2103" s="2"/>
      <c r="P2103" s="2"/>
      <c r="Q2103" s="2"/>
      <c r="R2103" s="192"/>
    </row>
    <row r="2104" spans="1:18" ht="26.4">
      <c r="A2104" s="28" t="str">
        <f t="shared" si="32"/>
        <v>7</v>
      </c>
      <c r="B2104" s="3" t="s">
        <v>2510</v>
      </c>
      <c r="C2104" s="3" t="s">
        <v>293</v>
      </c>
      <c r="D2104" s="3">
        <v>4</v>
      </c>
      <c r="E2104" s="3" t="s">
        <v>25</v>
      </c>
      <c r="F2104" s="3" t="s">
        <v>17</v>
      </c>
      <c r="G2104" s="3" t="s">
        <v>546</v>
      </c>
      <c r="H2104" s="3" t="s">
        <v>20</v>
      </c>
      <c r="I2104" s="4">
        <v>9</v>
      </c>
      <c r="J2104" s="4">
        <v>9</v>
      </c>
      <c r="K2104" s="4">
        <v>759</v>
      </c>
      <c r="L2104" s="7">
        <v>6831</v>
      </c>
      <c r="M2104" s="7">
        <v>6831</v>
      </c>
      <c r="N2104" s="6">
        <v>1</v>
      </c>
      <c r="O2104" s="2"/>
      <c r="P2104" s="2"/>
      <c r="Q2104" s="2"/>
      <c r="R2104" s="192"/>
    </row>
    <row r="2105" spans="1:18" ht="26.4">
      <c r="A2105" s="28" t="str">
        <f t="shared" si="32"/>
        <v>7</v>
      </c>
      <c r="B2105" s="3" t="s">
        <v>2511</v>
      </c>
      <c r="C2105" s="3" t="s">
        <v>293</v>
      </c>
      <c r="D2105" s="3">
        <v>4</v>
      </c>
      <c r="E2105" s="3" t="s">
        <v>25</v>
      </c>
      <c r="F2105" s="3" t="s">
        <v>17</v>
      </c>
      <c r="G2105" s="3" t="s">
        <v>548</v>
      </c>
      <c r="H2105" s="3" t="s">
        <v>20</v>
      </c>
      <c r="I2105" s="4">
        <v>9</v>
      </c>
      <c r="J2105" s="4">
        <v>9</v>
      </c>
      <c r="K2105" s="4">
        <v>759</v>
      </c>
      <c r="L2105" s="7">
        <v>6831</v>
      </c>
      <c r="M2105" s="7">
        <v>6831</v>
      </c>
      <c r="N2105" s="6">
        <v>1</v>
      </c>
      <c r="O2105" s="2"/>
      <c r="P2105" s="2"/>
      <c r="Q2105" s="2"/>
      <c r="R2105" s="192"/>
    </row>
    <row r="2106" spans="1:18" ht="26.4">
      <c r="A2106" s="28" t="str">
        <f t="shared" si="32"/>
        <v>1</v>
      </c>
      <c r="B2106" s="3" t="s">
        <v>2512</v>
      </c>
      <c r="C2106" s="3" t="s">
        <v>272</v>
      </c>
      <c r="D2106" s="3">
        <v>4</v>
      </c>
      <c r="E2106" s="3" t="s">
        <v>25</v>
      </c>
      <c r="F2106" s="3" t="s">
        <v>17</v>
      </c>
      <c r="G2106" s="3" t="s">
        <v>512</v>
      </c>
      <c r="H2106" s="3" t="s">
        <v>20</v>
      </c>
      <c r="I2106" s="4">
        <v>24</v>
      </c>
      <c r="J2106" s="4">
        <v>24</v>
      </c>
      <c r="K2106" s="4">
        <v>760</v>
      </c>
      <c r="L2106" s="7">
        <v>18240</v>
      </c>
      <c r="M2106" s="7">
        <v>18240</v>
      </c>
      <c r="N2106" s="6">
        <v>1</v>
      </c>
      <c r="O2106" s="2"/>
      <c r="P2106" s="2"/>
      <c r="Q2106" s="2"/>
      <c r="R2106" s="192"/>
    </row>
    <row r="2107" spans="1:18" ht="26.4">
      <c r="A2107" s="28" t="str">
        <f t="shared" si="32"/>
        <v>1</v>
      </c>
      <c r="B2107" s="3" t="s">
        <v>2513</v>
      </c>
      <c r="C2107" s="3" t="s">
        <v>272</v>
      </c>
      <c r="D2107" s="3">
        <v>4</v>
      </c>
      <c r="E2107" s="3" t="s">
        <v>25</v>
      </c>
      <c r="F2107" s="3" t="s">
        <v>17</v>
      </c>
      <c r="G2107" s="3" t="s">
        <v>514</v>
      </c>
      <c r="H2107" s="3" t="s">
        <v>20</v>
      </c>
      <c r="I2107" s="4">
        <v>12</v>
      </c>
      <c r="J2107" s="4">
        <v>12</v>
      </c>
      <c r="K2107" s="4">
        <v>760</v>
      </c>
      <c r="L2107" s="7">
        <v>9120</v>
      </c>
      <c r="M2107" s="7">
        <v>9120</v>
      </c>
      <c r="N2107" s="6">
        <v>1</v>
      </c>
      <c r="O2107" s="2"/>
      <c r="P2107" s="2"/>
      <c r="Q2107" s="2"/>
      <c r="R2107" s="192"/>
    </row>
    <row r="2108" spans="1:18" ht="26.4">
      <c r="A2108" s="28" t="str">
        <f t="shared" si="32"/>
        <v>1</v>
      </c>
      <c r="B2108" s="3" t="s">
        <v>2514</v>
      </c>
      <c r="C2108" s="3" t="s">
        <v>272</v>
      </c>
      <c r="D2108" s="3">
        <v>4</v>
      </c>
      <c r="E2108" s="3" t="s">
        <v>25</v>
      </c>
      <c r="F2108" s="3" t="s">
        <v>17</v>
      </c>
      <c r="G2108" s="3" t="s">
        <v>516</v>
      </c>
      <c r="H2108" s="3" t="s">
        <v>20</v>
      </c>
      <c r="I2108" s="4">
        <v>12</v>
      </c>
      <c r="J2108" s="4">
        <v>12</v>
      </c>
      <c r="K2108" s="4">
        <v>760</v>
      </c>
      <c r="L2108" s="7">
        <v>9120</v>
      </c>
      <c r="M2108" s="7">
        <v>9120</v>
      </c>
      <c r="N2108" s="6">
        <v>1</v>
      </c>
      <c r="O2108" s="2"/>
      <c r="P2108" s="2"/>
      <c r="Q2108" s="2"/>
      <c r="R2108" s="192"/>
    </row>
    <row r="2109" spans="1:18" ht="26.4">
      <c r="A2109" s="28" t="str">
        <f t="shared" si="32"/>
        <v>16</v>
      </c>
      <c r="B2109" s="3" t="s">
        <v>2515</v>
      </c>
      <c r="C2109" s="3" t="s">
        <v>231</v>
      </c>
      <c r="D2109" s="3">
        <v>4</v>
      </c>
      <c r="E2109" s="3" t="s">
        <v>25</v>
      </c>
      <c r="F2109" s="3" t="s">
        <v>17</v>
      </c>
      <c r="G2109" s="3" t="s">
        <v>468</v>
      </c>
      <c r="H2109" s="3" t="s">
        <v>20</v>
      </c>
      <c r="I2109" s="4">
        <v>26</v>
      </c>
      <c r="J2109" s="4">
        <v>26</v>
      </c>
      <c r="K2109" s="4">
        <v>760</v>
      </c>
      <c r="L2109" s="7">
        <v>19760</v>
      </c>
      <c r="M2109" s="7">
        <v>19760</v>
      </c>
      <c r="N2109" s="6">
        <v>1</v>
      </c>
      <c r="O2109" s="2"/>
      <c r="P2109" s="2"/>
      <c r="Q2109" s="2"/>
      <c r="R2109" s="192"/>
    </row>
    <row r="2110" spans="1:18" ht="26.4">
      <c r="A2110" s="28" t="str">
        <f t="shared" si="32"/>
        <v>13</v>
      </c>
      <c r="B2110" s="3" t="s">
        <v>2516</v>
      </c>
      <c r="C2110" s="3" t="s">
        <v>248</v>
      </c>
      <c r="D2110" s="3">
        <v>4</v>
      </c>
      <c r="E2110" s="3" t="s">
        <v>25</v>
      </c>
      <c r="F2110" s="3" t="s">
        <v>17</v>
      </c>
      <c r="G2110" s="3" t="s">
        <v>506</v>
      </c>
      <c r="H2110" s="3" t="s">
        <v>20</v>
      </c>
      <c r="I2110" s="4">
        <v>18</v>
      </c>
      <c r="J2110" s="4">
        <v>17</v>
      </c>
      <c r="K2110" s="4">
        <v>760</v>
      </c>
      <c r="L2110" s="7">
        <v>13680</v>
      </c>
      <c r="M2110" s="7">
        <v>12920</v>
      </c>
      <c r="N2110" s="6">
        <v>0.94440000000000002</v>
      </c>
      <c r="O2110" s="2"/>
      <c r="P2110" s="2"/>
      <c r="Q2110" s="2"/>
      <c r="R2110" s="192"/>
    </row>
    <row r="2111" spans="1:18" ht="26.4">
      <c r="A2111" s="28" t="str">
        <f t="shared" si="32"/>
        <v>13</v>
      </c>
      <c r="B2111" s="3" t="s">
        <v>2517</v>
      </c>
      <c r="C2111" s="3" t="s">
        <v>248</v>
      </c>
      <c r="D2111" s="3">
        <v>4</v>
      </c>
      <c r="E2111" s="3" t="s">
        <v>25</v>
      </c>
      <c r="F2111" s="3" t="s">
        <v>17</v>
      </c>
      <c r="G2111" s="3" t="s">
        <v>508</v>
      </c>
      <c r="H2111" s="3" t="s">
        <v>20</v>
      </c>
      <c r="I2111" s="4">
        <v>18</v>
      </c>
      <c r="J2111" s="4">
        <v>17</v>
      </c>
      <c r="K2111" s="4">
        <v>760</v>
      </c>
      <c r="L2111" s="7">
        <v>13680</v>
      </c>
      <c r="M2111" s="7">
        <v>12920</v>
      </c>
      <c r="N2111" s="6">
        <v>0.94440000000000002</v>
      </c>
      <c r="O2111" s="2"/>
      <c r="P2111" s="2"/>
      <c r="Q2111" s="2"/>
      <c r="R2111" s="192"/>
    </row>
    <row r="2112" spans="1:18" ht="26.4">
      <c r="A2112" s="28" t="str">
        <f t="shared" si="32"/>
        <v>13</v>
      </c>
      <c r="B2112" s="3" t="s">
        <v>2518</v>
      </c>
      <c r="C2112" s="3" t="s">
        <v>248</v>
      </c>
      <c r="D2112" s="3">
        <v>4</v>
      </c>
      <c r="E2112" s="3" t="s">
        <v>25</v>
      </c>
      <c r="F2112" s="3" t="s">
        <v>17</v>
      </c>
      <c r="G2112" s="3" t="s">
        <v>510</v>
      </c>
      <c r="H2112" s="3" t="s">
        <v>20</v>
      </c>
      <c r="I2112" s="4">
        <v>10</v>
      </c>
      <c r="J2112" s="4">
        <v>10</v>
      </c>
      <c r="K2112" s="4">
        <v>760</v>
      </c>
      <c r="L2112" s="7">
        <v>7600</v>
      </c>
      <c r="M2112" s="7">
        <v>7600</v>
      </c>
      <c r="N2112" s="6">
        <v>1</v>
      </c>
      <c r="O2112" s="2"/>
      <c r="P2112" s="2"/>
      <c r="Q2112" s="2"/>
      <c r="R2112" s="192"/>
    </row>
    <row r="2113" spans="1:18" ht="26.4">
      <c r="A2113" s="28" t="str">
        <f t="shared" si="32"/>
        <v>8</v>
      </c>
      <c r="B2113" s="3" t="s">
        <v>2519</v>
      </c>
      <c r="C2113" s="3" t="s">
        <v>261</v>
      </c>
      <c r="D2113" s="3">
        <v>4</v>
      </c>
      <c r="E2113" s="3" t="s">
        <v>25</v>
      </c>
      <c r="F2113" s="3" t="s">
        <v>17</v>
      </c>
      <c r="G2113" s="3" t="s">
        <v>498</v>
      </c>
      <c r="H2113" s="3" t="s">
        <v>20</v>
      </c>
      <c r="I2113" s="4">
        <v>18</v>
      </c>
      <c r="J2113" s="4">
        <v>18</v>
      </c>
      <c r="K2113" s="4">
        <v>760</v>
      </c>
      <c r="L2113" s="7">
        <v>13680</v>
      </c>
      <c r="M2113" s="7">
        <v>13680</v>
      </c>
      <c r="N2113" s="6">
        <v>1</v>
      </c>
      <c r="O2113" s="2"/>
      <c r="P2113" s="2"/>
      <c r="Q2113" s="2"/>
      <c r="R2113" s="192"/>
    </row>
    <row r="2114" spans="1:18" ht="26.4">
      <c r="A2114" s="28" t="str">
        <f t="shared" si="32"/>
        <v>8</v>
      </c>
      <c r="B2114" s="3" t="s">
        <v>2520</v>
      </c>
      <c r="C2114" s="3" t="s">
        <v>261</v>
      </c>
      <c r="D2114" s="3">
        <v>4</v>
      </c>
      <c r="E2114" s="3" t="s">
        <v>25</v>
      </c>
      <c r="F2114" s="3" t="s">
        <v>17</v>
      </c>
      <c r="G2114" s="3" t="s">
        <v>500</v>
      </c>
      <c r="H2114" s="3" t="s">
        <v>20</v>
      </c>
      <c r="I2114" s="4">
        <v>16</v>
      </c>
      <c r="J2114" s="4">
        <v>16</v>
      </c>
      <c r="K2114" s="4">
        <v>760</v>
      </c>
      <c r="L2114" s="7">
        <v>12160</v>
      </c>
      <c r="M2114" s="7">
        <v>12160</v>
      </c>
      <c r="N2114" s="6">
        <v>1</v>
      </c>
      <c r="O2114" s="2"/>
      <c r="P2114" s="2"/>
      <c r="Q2114" s="2"/>
      <c r="R2114" s="192"/>
    </row>
    <row r="2115" spans="1:18" ht="39.6">
      <c r="A2115" s="28" t="str">
        <f t="shared" si="32"/>
        <v>17</v>
      </c>
      <c r="B2115" s="3" t="s">
        <v>2521</v>
      </c>
      <c r="C2115" s="3" t="s">
        <v>306</v>
      </c>
      <c r="D2115" s="3">
        <v>4</v>
      </c>
      <c r="E2115" s="3" t="s">
        <v>25</v>
      </c>
      <c r="F2115" s="3" t="s">
        <v>17</v>
      </c>
      <c r="G2115" s="3" t="s">
        <v>470</v>
      </c>
      <c r="H2115" s="3" t="s">
        <v>20</v>
      </c>
      <c r="I2115" s="4">
        <v>29</v>
      </c>
      <c r="J2115" s="4">
        <v>29</v>
      </c>
      <c r="K2115" s="4">
        <v>760</v>
      </c>
      <c r="L2115" s="7">
        <v>22040</v>
      </c>
      <c r="M2115" s="7">
        <v>22040</v>
      </c>
      <c r="N2115" s="6">
        <v>1</v>
      </c>
      <c r="O2115" s="2"/>
      <c r="P2115" s="2"/>
      <c r="Q2115" s="2"/>
      <c r="R2115" s="192"/>
    </row>
    <row r="2116" spans="1:18" ht="39.6">
      <c r="A2116" s="28" t="str">
        <f t="shared" si="32"/>
        <v>17</v>
      </c>
      <c r="B2116" s="3" t="s">
        <v>2522</v>
      </c>
      <c r="C2116" s="3" t="s">
        <v>306</v>
      </c>
      <c r="D2116" s="3">
        <v>4</v>
      </c>
      <c r="E2116" s="3" t="s">
        <v>25</v>
      </c>
      <c r="F2116" s="3" t="s">
        <v>17</v>
      </c>
      <c r="G2116" s="3" t="s">
        <v>472</v>
      </c>
      <c r="H2116" s="3" t="s">
        <v>20</v>
      </c>
      <c r="I2116" s="4">
        <v>15</v>
      </c>
      <c r="J2116" s="4">
        <v>15</v>
      </c>
      <c r="K2116" s="4">
        <v>760</v>
      </c>
      <c r="L2116" s="7">
        <v>11400</v>
      </c>
      <c r="M2116" s="7">
        <v>11400</v>
      </c>
      <c r="N2116" s="6">
        <v>1</v>
      </c>
      <c r="O2116" s="2"/>
      <c r="P2116" s="2"/>
      <c r="Q2116" s="2"/>
      <c r="R2116" s="192"/>
    </row>
    <row r="2117" spans="1:18" ht="39.6">
      <c r="A2117" s="28" t="str">
        <f t="shared" si="32"/>
        <v>17</v>
      </c>
      <c r="B2117" s="3" t="s">
        <v>2523</v>
      </c>
      <c r="C2117" s="3" t="s">
        <v>306</v>
      </c>
      <c r="D2117" s="3">
        <v>4</v>
      </c>
      <c r="E2117" s="3" t="s">
        <v>25</v>
      </c>
      <c r="F2117" s="3" t="s">
        <v>17</v>
      </c>
      <c r="G2117" s="3" t="s">
        <v>474</v>
      </c>
      <c r="H2117" s="3" t="s">
        <v>20</v>
      </c>
      <c r="I2117" s="4">
        <v>14</v>
      </c>
      <c r="J2117" s="4">
        <v>14</v>
      </c>
      <c r="K2117" s="4">
        <v>760</v>
      </c>
      <c r="L2117" s="7">
        <v>10640</v>
      </c>
      <c r="M2117" s="7">
        <v>10640</v>
      </c>
      <c r="N2117" s="6">
        <v>1</v>
      </c>
      <c r="O2117" s="2"/>
      <c r="P2117" s="2"/>
      <c r="Q2117" s="2"/>
      <c r="R2117" s="192"/>
    </row>
    <row r="2118" spans="1:18" ht="26.4">
      <c r="A2118" s="28" t="str">
        <f t="shared" si="32"/>
        <v>12</v>
      </c>
      <c r="B2118" s="3" t="s">
        <v>2524</v>
      </c>
      <c r="C2118" s="3" t="s">
        <v>279</v>
      </c>
      <c r="D2118" s="3">
        <v>4</v>
      </c>
      <c r="E2118" s="3" t="s">
        <v>25</v>
      </c>
      <c r="F2118" s="3" t="s">
        <v>17</v>
      </c>
      <c r="G2118" s="3" t="s">
        <v>536</v>
      </c>
      <c r="H2118" s="3" t="s">
        <v>20</v>
      </c>
      <c r="I2118" s="4">
        <v>17</v>
      </c>
      <c r="J2118" s="4">
        <v>15</v>
      </c>
      <c r="K2118" s="4">
        <v>760</v>
      </c>
      <c r="L2118" s="7">
        <v>12920</v>
      </c>
      <c r="M2118" s="7">
        <v>11400</v>
      </c>
      <c r="N2118" s="6">
        <v>0.88239999999999996</v>
      </c>
      <c r="O2118" s="2"/>
      <c r="P2118" s="2"/>
      <c r="Q2118" s="2"/>
      <c r="R2118" s="192"/>
    </row>
    <row r="2119" spans="1:18" ht="26.4">
      <c r="A2119" s="28" t="str">
        <f t="shared" si="32"/>
        <v>12</v>
      </c>
      <c r="B2119" s="3" t="s">
        <v>2525</v>
      </c>
      <c r="C2119" s="3" t="s">
        <v>279</v>
      </c>
      <c r="D2119" s="3">
        <v>4</v>
      </c>
      <c r="E2119" s="3" t="s">
        <v>25</v>
      </c>
      <c r="F2119" s="3" t="s">
        <v>17</v>
      </c>
      <c r="G2119" s="3" t="s">
        <v>538</v>
      </c>
      <c r="H2119" s="3" t="s">
        <v>20</v>
      </c>
      <c r="I2119" s="4">
        <v>17</v>
      </c>
      <c r="J2119" s="4">
        <v>17</v>
      </c>
      <c r="K2119" s="4">
        <v>760</v>
      </c>
      <c r="L2119" s="7">
        <v>12920</v>
      </c>
      <c r="M2119" s="7">
        <v>12920</v>
      </c>
      <c r="N2119" s="6">
        <v>1</v>
      </c>
      <c r="O2119" s="2"/>
      <c r="P2119" s="2"/>
      <c r="Q2119" s="2"/>
      <c r="R2119" s="192"/>
    </row>
    <row r="2120" spans="1:18" ht="26.4">
      <c r="A2120" s="28" t="str">
        <f t="shared" ref="A2120:A2183" si="33">MID(C2120,FIND("(",C2120)+1,FIND(")",C2120)-1-FIND("(",C2120))</f>
        <v>12</v>
      </c>
      <c r="B2120" s="3" t="s">
        <v>2526</v>
      </c>
      <c r="C2120" s="3" t="s">
        <v>279</v>
      </c>
      <c r="D2120" s="3">
        <v>4</v>
      </c>
      <c r="E2120" s="3" t="s">
        <v>25</v>
      </c>
      <c r="F2120" s="3" t="s">
        <v>17</v>
      </c>
      <c r="G2120" s="3" t="s">
        <v>1290</v>
      </c>
      <c r="H2120" s="3" t="s">
        <v>20</v>
      </c>
      <c r="I2120" s="4">
        <v>17</v>
      </c>
      <c r="J2120" s="4">
        <v>15</v>
      </c>
      <c r="K2120" s="4">
        <v>760</v>
      </c>
      <c r="L2120" s="7">
        <v>12920</v>
      </c>
      <c r="M2120" s="7">
        <v>11400</v>
      </c>
      <c r="N2120" s="6">
        <v>0.88239999999999996</v>
      </c>
      <c r="O2120" s="2"/>
      <c r="P2120" s="2"/>
      <c r="Q2120" s="2"/>
      <c r="R2120" s="192"/>
    </row>
    <row r="2121" spans="1:18" ht="26.4">
      <c r="A2121" s="28" t="str">
        <f t="shared" si="33"/>
        <v>2</v>
      </c>
      <c r="B2121" s="3" t="s">
        <v>2527</v>
      </c>
      <c r="C2121" s="3" t="s">
        <v>285</v>
      </c>
      <c r="D2121" s="3">
        <v>4</v>
      </c>
      <c r="E2121" s="3" t="s">
        <v>25</v>
      </c>
      <c r="F2121" s="3" t="s">
        <v>17</v>
      </c>
      <c r="G2121" s="3" t="s">
        <v>550</v>
      </c>
      <c r="H2121" s="3" t="s">
        <v>20</v>
      </c>
      <c r="I2121" s="4">
        <v>21</v>
      </c>
      <c r="J2121" s="4">
        <v>21</v>
      </c>
      <c r="K2121" s="4">
        <v>760</v>
      </c>
      <c r="L2121" s="7">
        <v>15960</v>
      </c>
      <c r="M2121" s="7">
        <v>15960</v>
      </c>
      <c r="N2121" s="6">
        <v>1</v>
      </c>
      <c r="O2121" s="2"/>
      <c r="P2121" s="2"/>
      <c r="Q2121" s="2"/>
      <c r="R2121" s="192"/>
    </row>
    <row r="2122" spans="1:18" ht="26.4">
      <c r="A2122" s="28" t="str">
        <f t="shared" si="33"/>
        <v>2</v>
      </c>
      <c r="B2122" s="3" t="s">
        <v>2528</v>
      </c>
      <c r="C2122" s="3" t="s">
        <v>285</v>
      </c>
      <c r="D2122" s="3">
        <v>4</v>
      </c>
      <c r="E2122" s="3" t="s">
        <v>25</v>
      </c>
      <c r="F2122" s="3" t="s">
        <v>17</v>
      </c>
      <c r="G2122" s="3" t="s">
        <v>552</v>
      </c>
      <c r="H2122" s="3" t="s">
        <v>20</v>
      </c>
      <c r="I2122" s="4">
        <v>13</v>
      </c>
      <c r="J2122" s="4">
        <v>13</v>
      </c>
      <c r="K2122" s="4">
        <v>760</v>
      </c>
      <c r="L2122" s="7">
        <v>9880</v>
      </c>
      <c r="M2122" s="7">
        <v>9880</v>
      </c>
      <c r="N2122" s="6">
        <v>1</v>
      </c>
      <c r="O2122" s="2"/>
      <c r="P2122" s="2"/>
      <c r="Q2122" s="2"/>
      <c r="R2122" s="192"/>
    </row>
    <row r="2123" spans="1:18" ht="26.4">
      <c r="A2123" s="28" t="str">
        <f t="shared" si="33"/>
        <v>9</v>
      </c>
      <c r="B2123" s="3" t="s">
        <v>2529</v>
      </c>
      <c r="C2123" s="3" t="s">
        <v>240</v>
      </c>
      <c r="D2123" s="3">
        <v>4</v>
      </c>
      <c r="E2123" s="3" t="s">
        <v>25</v>
      </c>
      <c r="F2123" s="3" t="s">
        <v>17</v>
      </c>
      <c r="G2123" s="3" t="s">
        <v>492</v>
      </c>
      <c r="H2123" s="3" t="s">
        <v>20</v>
      </c>
      <c r="I2123" s="4">
        <v>18</v>
      </c>
      <c r="J2123" s="4">
        <v>18</v>
      </c>
      <c r="K2123" s="4">
        <v>759.9</v>
      </c>
      <c r="L2123" s="7">
        <v>13662</v>
      </c>
      <c r="M2123" s="7">
        <v>13678.2</v>
      </c>
      <c r="N2123" s="6">
        <v>1</v>
      </c>
      <c r="O2123" s="2"/>
      <c r="P2123" s="2"/>
      <c r="Q2123" s="2"/>
      <c r="R2123" s="192"/>
    </row>
    <row r="2124" spans="1:18" ht="26.4">
      <c r="A2124" s="28" t="str">
        <f t="shared" si="33"/>
        <v>9</v>
      </c>
      <c r="B2124" s="3" t="s">
        <v>2530</v>
      </c>
      <c r="C2124" s="3" t="s">
        <v>240</v>
      </c>
      <c r="D2124" s="3">
        <v>4</v>
      </c>
      <c r="E2124" s="3" t="s">
        <v>25</v>
      </c>
      <c r="F2124" s="3" t="s">
        <v>17</v>
      </c>
      <c r="G2124" s="3" t="s">
        <v>494</v>
      </c>
      <c r="H2124" s="3" t="s">
        <v>20</v>
      </c>
      <c r="I2124" s="4">
        <v>18</v>
      </c>
      <c r="J2124" s="4">
        <v>18</v>
      </c>
      <c r="K2124" s="4">
        <v>759.9</v>
      </c>
      <c r="L2124" s="7">
        <v>13662</v>
      </c>
      <c r="M2124" s="7">
        <v>13678.2</v>
      </c>
      <c r="N2124" s="6">
        <v>1</v>
      </c>
      <c r="O2124" s="2"/>
      <c r="P2124" s="2"/>
      <c r="Q2124" s="2"/>
      <c r="R2124" s="192"/>
    </row>
    <row r="2125" spans="1:18" ht="26.4">
      <c r="A2125" s="28" t="str">
        <f t="shared" si="33"/>
        <v>9</v>
      </c>
      <c r="B2125" s="3" t="s">
        <v>2531</v>
      </c>
      <c r="C2125" s="3" t="s">
        <v>240</v>
      </c>
      <c r="D2125" s="3">
        <v>4</v>
      </c>
      <c r="E2125" s="3" t="s">
        <v>25</v>
      </c>
      <c r="F2125" s="3" t="s">
        <v>17</v>
      </c>
      <c r="G2125" s="3" t="s">
        <v>496</v>
      </c>
      <c r="H2125" s="3" t="s">
        <v>20</v>
      </c>
      <c r="I2125" s="4">
        <v>18</v>
      </c>
      <c r="J2125" s="4">
        <v>18</v>
      </c>
      <c r="K2125" s="4">
        <v>759.9</v>
      </c>
      <c r="L2125" s="7">
        <v>13662</v>
      </c>
      <c r="M2125" s="7">
        <v>13678.2</v>
      </c>
      <c r="N2125" s="6">
        <v>1</v>
      </c>
      <c r="O2125" s="2"/>
      <c r="P2125" s="2"/>
      <c r="Q2125" s="2"/>
      <c r="R2125" s="192"/>
    </row>
    <row r="2126" spans="1:18" ht="26.4">
      <c r="A2126" s="28" t="str">
        <f t="shared" si="33"/>
        <v>10</v>
      </c>
      <c r="B2126" s="3" t="s">
        <v>2532</v>
      </c>
      <c r="C2126" s="3" t="s">
        <v>298</v>
      </c>
      <c r="D2126" s="3">
        <v>4</v>
      </c>
      <c r="E2126" s="3" t="s">
        <v>25</v>
      </c>
      <c r="F2126" s="3" t="s">
        <v>17</v>
      </c>
      <c r="G2126" s="3" t="s">
        <v>554</v>
      </c>
      <c r="H2126" s="3" t="s">
        <v>20</v>
      </c>
      <c r="I2126" s="4">
        <v>17</v>
      </c>
      <c r="J2126" s="4">
        <v>17</v>
      </c>
      <c r="K2126" s="4">
        <v>760</v>
      </c>
      <c r="L2126" s="7">
        <v>12920</v>
      </c>
      <c r="M2126" s="7">
        <v>12920</v>
      </c>
      <c r="N2126" s="6">
        <v>1</v>
      </c>
      <c r="O2126" s="2"/>
      <c r="P2126" s="2"/>
      <c r="Q2126" s="2"/>
      <c r="R2126" s="192"/>
    </row>
    <row r="2127" spans="1:18" ht="26.4">
      <c r="A2127" s="28" t="str">
        <f t="shared" si="33"/>
        <v>10</v>
      </c>
      <c r="B2127" s="3" t="s">
        <v>2533</v>
      </c>
      <c r="C2127" s="3" t="s">
        <v>298</v>
      </c>
      <c r="D2127" s="3">
        <v>4</v>
      </c>
      <c r="E2127" s="3" t="s">
        <v>25</v>
      </c>
      <c r="F2127" s="3" t="s">
        <v>17</v>
      </c>
      <c r="G2127" s="3" t="s">
        <v>556</v>
      </c>
      <c r="H2127" s="3" t="s">
        <v>20</v>
      </c>
      <c r="I2127" s="4">
        <v>14</v>
      </c>
      <c r="J2127" s="4">
        <v>14</v>
      </c>
      <c r="K2127" s="4">
        <v>760</v>
      </c>
      <c r="L2127" s="7">
        <v>10640</v>
      </c>
      <c r="M2127" s="7">
        <v>10640</v>
      </c>
      <c r="N2127" s="6">
        <v>1</v>
      </c>
      <c r="O2127" s="2"/>
      <c r="P2127" s="2"/>
      <c r="Q2127" s="2"/>
      <c r="R2127" s="192"/>
    </row>
    <row r="2128" spans="1:18" ht="39.6">
      <c r="A2128" s="28" t="str">
        <f t="shared" si="33"/>
        <v>14</v>
      </c>
      <c r="B2128" s="3" t="s">
        <v>2534</v>
      </c>
      <c r="C2128" s="3" t="s">
        <v>267</v>
      </c>
      <c r="D2128" s="3">
        <v>4</v>
      </c>
      <c r="E2128" s="3" t="s">
        <v>25</v>
      </c>
      <c r="F2128" s="3" t="s">
        <v>17</v>
      </c>
      <c r="G2128" s="3" t="s">
        <v>524</v>
      </c>
      <c r="H2128" s="3" t="s">
        <v>20</v>
      </c>
      <c r="I2128" s="4">
        <v>18</v>
      </c>
      <c r="J2128" s="4">
        <v>18</v>
      </c>
      <c r="K2128" s="4">
        <v>760</v>
      </c>
      <c r="L2128" s="7">
        <v>13680</v>
      </c>
      <c r="M2128" s="7">
        <v>13680</v>
      </c>
      <c r="N2128" s="6">
        <v>1</v>
      </c>
      <c r="O2128" s="2"/>
      <c r="P2128" s="2"/>
      <c r="Q2128" s="2"/>
      <c r="R2128" s="192"/>
    </row>
    <row r="2129" spans="1:18" ht="39.6">
      <c r="A2129" s="28" t="str">
        <f t="shared" si="33"/>
        <v>14</v>
      </c>
      <c r="B2129" s="3" t="s">
        <v>2535</v>
      </c>
      <c r="C2129" s="3" t="s">
        <v>267</v>
      </c>
      <c r="D2129" s="3">
        <v>4</v>
      </c>
      <c r="E2129" s="3" t="s">
        <v>25</v>
      </c>
      <c r="F2129" s="3" t="s">
        <v>17</v>
      </c>
      <c r="G2129" s="3" t="s">
        <v>526</v>
      </c>
      <c r="H2129" s="3" t="s">
        <v>20</v>
      </c>
      <c r="I2129" s="4">
        <v>16</v>
      </c>
      <c r="J2129" s="4">
        <v>16</v>
      </c>
      <c r="K2129" s="4">
        <v>760</v>
      </c>
      <c r="L2129" s="7">
        <v>12160</v>
      </c>
      <c r="M2129" s="7">
        <v>12160</v>
      </c>
      <c r="N2129" s="6">
        <v>1</v>
      </c>
      <c r="O2129" s="2"/>
      <c r="P2129" s="2"/>
      <c r="Q2129" s="2"/>
      <c r="R2129" s="192"/>
    </row>
    <row r="2130" spans="1:18" ht="39.6">
      <c r="A2130" s="28" t="str">
        <f t="shared" si="33"/>
        <v>14</v>
      </c>
      <c r="B2130" s="3" t="s">
        <v>2536</v>
      </c>
      <c r="C2130" s="3" t="s">
        <v>267</v>
      </c>
      <c r="D2130" s="3">
        <v>4</v>
      </c>
      <c r="E2130" s="3" t="s">
        <v>25</v>
      </c>
      <c r="F2130" s="3" t="s">
        <v>17</v>
      </c>
      <c r="G2130" s="3" t="s">
        <v>528</v>
      </c>
      <c r="H2130" s="3" t="s">
        <v>20</v>
      </c>
      <c r="I2130" s="4">
        <v>15</v>
      </c>
      <c r="J2130" s="4">
        <v>15</v>
      </c>
      <c r="K2130" s="4">
        <v>760</v>
      </c>
      <c r="L2130" s="7">
        <v>11400</v>
      </c>
      <c r="M2130" s="7">
        <v>11400</v>
      </c>
      <c r="N2130" s="6">
        <v>1</v>
      </c>
      <c r="O2130" s="2"/>
      <c r="P2130" s="2"/>
      <c r="Q2130" s="2"/>
      <c r="R2130" s="192"/>
    </row>
    <row r="2131" spans="1:18" ht="26.4">
      <c r="A2131" s="28" t="str">
        <f t="shared" si="33"/>
        <v>11</v>
      </c>
      <c r="B2131" s="3" t="s">
        <v>2537</v>
      </c>
      <c r="C2131" s="3" t="s">
        <v>228</v>
      </c>
      <c r="D2131" s="3">
        <v>4</v>
      </c>
      <c r="E2131" s="3" t="s">
        <v>25</v>
      </c>
      <c r="F2131" s="3" t="s">
        <v>17</v>
      </c>
      <c r="G2131" s="3" t="s">
        <v>530</v>
      </c>
      <c r="H2131" s="3" t="s">
        <v>20</v>
      </c>
      <c r="I2131" s="4">
        <v>20</v>
      </c>
      <c r="J2131" s="4">
        <v>20</v>
      </c>
      <c r="K2131" s="4">
        <v>760</v>
      </c>
      <c r="L2131" s="7">
        <v>15200</v>
      </c>
      <c r="M2131" s="7">
        <v>15200</v>
      </c>
      <c r="N2131" s="6">
        <v>1</v>
      </c>
      <c r="O2131" s="2"/>
      <c r="P2131" s="2"/>
      <c r="Q2131" s="2"/>
      <c r="R2131" s="192"/>
    </row>
    <row r="2132" spans="1:18" ht="26.4">
      <c r="A2132" s="28" t="str">
        <f t="shared" si="33"/>
        <v>11</v>
      </c>
      <c r="B2132" s="3" t="s">
        <v>2538</v>
      </c>
      <c r="C2132" s="3" t="s">
        <v>228</v>
      </c>
      <c r="D2132" s="3">
        <v>4</v>
      </c>
      <c r="E2132" s="3" t="s">
        <v>25</v>
      </c>
      <c r="F2132" s="3" t="s">
        <v>17</v>
      </c>
      <c r="G2132" s="3" t="s">
        <v>532</v>
      </c>
      <c r="H2132" s="3" t="s">
        <v>20</v>
      </c>
      <c r="I2132" s="4">
        <v>18</v>
      </c>
      <c r="J2132" s="4">
        <v>18</v>
      </c>
      <c r="K2132" s="4">
        <v>760</v>
      </c>
      <c r="L2132" s="7">
        <v>13680</v>
      </c>
      <c r="M2132" s="7">
        <v>13680</v>
      </c>
      <c r="N2132" s="6">
        <v>1</v>
      </c>
      <c r="O2132" s="2"/>
      <c r="P2132" s="2"/>
      <c r="Q2132" s="2"/>
      <c r="R2132" s="192"/>
    </row>
    <row r="2133" spans="1:18" ht="26.4">
      <c r="A2133" s="28" t="str">
        <f t="shared" si="33"/>
        <v>18</v>
      </c>
      <c r="B2133" s="3" t="s">
        <v>2539</v>
      </c>
      <c r="C2133" s="3" t="s">
        <v>234</v>
      </c>
      <c r="D2133" s="3">
        <v>4</v>
      </c>
      <c r="E2133" s="3" t="s">
        <v>25</v>
      </c>
      <c r="F2133" s="3" t="s">
        <v>17</v>
      </c>
      <c r="G2133" s="3" t="s">
        <v>476</v>
      </c>
      <c r="H2133" s="3" t="s">
        <v>20</v>
      </c>
      <c r="I2133" s="4">
        <v>17</v>
      </c>
      <c r="J2133" s="4">
        <v>17</v>
      </c>
      <c r="K2133" s="4">
        <v>754</v>
      </c>
      <c r="L2133" s="7">
        <v>12818</v>
      </c>
      <c r="M2133" s="7">
        <v>12818</v>
      </c>
      <c r="N2133" s="6">
        <v>1</v>
      </c>
      <c r="O2133" s="2"/>
      <c r="P2133" s="2"/>
      <c r="Q2133" s="2"/>
      <c r="R2133" s="192"/>
    </row>
    <row r="2134" spans="1:18" ht="26.4">
      <c r="A2134" s="28" t="str">
        <f t="shared" si="33"/>
        <v>4</v>
      </c>
      <c r="B2134" s="3" t="s">
        <v>2540</v>
      </c>
      <c r="C2134" s="3" t="s">
        <v>237</v>
      </c>
      <c r="D2134" s="3">
        <v>4</v>
      </c>
      <c r="E2134" s="3" t="s">
        <v>25</v>
      </c>
      <c r="F2134" s="3" t="s">
        <v>17</v>
      </c>
      <c r="G2134" s="3" t="s">
        <v>502</v>
      </c>
      <c r="H2134" s="3" t="s">
        <v>20</v>
      </c>
      <c r="I2134" s="4">
        <v>15</v>
      </c>
      <c r="J2134" s="4">
        <v>15</v>
      </c>
      <c r="K2134" s="4">
        <v>760</v>
      </c>
      <c r="L2134" s="7">
        <v>11400</v>
      </c>
      <c r="M2134" s="7">
        <v>11400</v>
      </c>
      <c r="N2134" s="6">
        <v>1</v>
      </c>
      <c r="O2134" s="2"/>
      <c r="P2134" s="2"/>
      <c r="Q2134" s="2"/>
      <c r="R2134" s="192"/>
    </row>
    <row r="2135" spans="1:18" ht="26.4">
      <c r="A2135" s="28" t="str">
        <f t="shared" si="33"/>
        <v>4</v>
      </c>
      <c r="B2135" s="3" t="s">
        <v>2541</v>
      </c>
      <c r="C2135" s="3" t="s">
        <v>237</v>
      </c>
      <c r="D2135" s="3">
        <v>4</v>
      </c>
      <c r="E2135" s="3" t="s">
        <v>25</v>
      </c>
      <c r="F2135" s="3" t="s">
        <v>17</v>
      </c>
      <c r="G2135" s="3" t="s">
        <v>504</v>
      </c>
      <c r="H2135" s="3" t="s">
        <v>20</v>
      </c>
      <c r="I2135" s="4">
        <v>13</v>
      </c>
      <c r="J2135" s="4">
        <v>13</v>
      </c>
      <c r="K2135" s="4">
        <v>760</v>
      </c>
      <c r="L2135" s="7">
        <v>9880</v>
      </c>
      <c r="M2135" s="7">
        <v>9880</v>
      </c>
      <c r="N2135" s="6">
        <v>1</v>
      </c>
      <c r="O2135" s="2"/>
      <c r="P2135" s="2"/>
      <c r="Q2135" s="2"/>
      <c r="R2135" s="192"/>
    </row>
    <row r="2136" spans="1:18" ht="26.4">
      <c r="A2136" s="28" t="str">
        <f t="shared" si="33"/>
        <v>19</v>
      </c>
      <c r="B2136" s="3" t="s">
        <v>2542</v>
      </c>
      <c r="C2136" s="3" t="s">
        <v>282</v>
      </c>
      <c r="D2136" s="3">
        <v>4</v>
      </c>
      <c r="E2136" s="3" t="s">
        <v>25</v>
      </c>
      <c r="F2136" s="3" t="s">
        <v>17</v>
      </c>
      <c r="G2136" s="3" t="s">
        <v>558</v>
      </c>
      <c r="H2136" s="3" t="s">
        <v>20</v>
      </c>
      <c r="I2136" s="4">
        <v>24</v>
      </c>
      <c r="J2136" s="4">
        <v>24</v>
      </c>
      <c r="K2136" s="4">
        <v>760</v>
      </c>
      <c r="L2136" s="7">
        <v>18240</v>
      </c>
      <c r="M2136" s="7">
        <v>18240</v>
      </c>
      <c r="N2136" s="6">
        <v>1</v>
      </c>
      <c r="O2136" s="2"/>
      <c r="P2136" s="2"/>
      <c r="Q2136" s="2"/>
      <c r="R2136" s="192"/>
    </row>
    <row r="2137" spans="1:18" ht="26.4">
      <c r="A2137" s="28" t="str">
        <f t="shared" si="33"/>
        <v>19</v>
      </c>
      <c r="B2137" s="3" t="s">
        <v>2543</v>
      </c>
      <c r="C2137" s="3" t="s">
        <v>282</v>
      </c>
      <c r="D2137" s="3">
        <v>4</v>
      </c>
      <c r="E2137" s="3" t="s">
        <v>25</v>
      </c>
      <c r="F2137" s="3" t="s">
        <v>17</v>
      </c>
      <c r="G2137" s="3" t="s">
        <v>560</v>
      </c>
      <c r="H2137" s="3" t="s">
        <v>20</v>
      </c>
      <c r="I2137" s="4">
        <v>15</v>
      </c>
      <c r="J2137" s="4">
        <v>15</v>
      </c>
      <c r="K2137" s="4">
        <v>760</v>
      </c>
      <c r="L2137" s="7">
        <v>11400</v>
      </c>
      <c r="M2137" s="7">
        <v>11400</v>
      </c>
      <c r="N2137" s="6">
        <v>1</v>
      </c>
      <c r="O2137" s="2"/>
      <c r="P2137" s="2"/>
      <c r="Q2137" s="2"/>
      <c r="R2137" s="192"/>
    </row>
    <row r="2138" spans="1:18" ht="39.6">
      <c r="A2138" s="28" t="str">
        <f t="shared" si="33"/>
        <v>23</v>
      </c>
      <c r="B2138" s="3" t="s">
        <v>2544</v>
      </c>
      <c r="C2138" s="3" t="s">
        <v>251</v>
      </c>
      <c r="D2138" s="3">
        <v>4</v>
      </c>
      <c r="E2138" s="3" t="s">
        <v>25</v>
      </c>
      <c r="F2138" s="3" t="s">
        <v>17</v>
      </c>
      <c r="G2138" s="3" t="s">
        <v>482</v>
      </c>
      <c r="H2138" s="3" t="s">
        <v>20</v>
      </c>
      <c r="I2138" s="4">
        <v>16</v>
      </c>
      <c r="J2138" s="4">
        <v>16</v>
      </c>
      <c r="K2138" s="4">
        <v>760</v>
      </c>
      <c r="L2138" s="7">
        <v>12160</v>
      </c>
      <c r="M2138" s="7">
        <v>12160</v>
      </c>
      <c r="N2138" s="6">
        <v>1</v>
      </c>
      <c r="O2138" s="2"/>
      <c r="P2138" s="2"/>
      <c r="Q2138" s="2"/>
      <c r="R2138" s="192"/>
    </row>
    <row r="2139" spans="1:18" ht="39.6">
      <c r="A2139" s="28" t="str">
        <f t="shared" si="33"/>
        <v>23</v>
      </c>
      <c r="B2139" s="3" t="s">
        <v>2545</v>
      </c>
      <c r="C2139" s="3" t="s">
        <v>251</v>
      </c>
      <c r="D2139" s="3">
        <v>4</v>
      </c>
      <c r="E2139" s="3" t="s">
        <v>25</v>
      </c>
      <c r="F2139" s="3" t="s">
        <v>17</v>
      </c>
      <c r="G2139" s="3" t="s">
        <v>484</v>
      </c>
      <c r="H2139" s="3" t="s">
        <v>20</v>
      </c>
      <c r="I2139" s="4">
        <v>16</v>
      </c>
      <c r="J2139" s="4">
        <v>16</v>
      </c>
      <c r="K2139" s="4">
        <v>760</v>
      </c>
      <c r="L2139" s="7">
        <v>12160</v>
      </c>
      <c r="M2139" s="7">
        <v>12160</v>
      </c>
      <c r="N2139" s="6">
        <v>1</v>
      </c>
      <c r="O2139" s="2"/>
      <c r="P2139" s="2"/>
      <c r="Q2139" s="2"/>
      <c r="R2139" s="192"/>
    </row>
    <row r="2140" spans="1:18" ht="39.6">
      <c r="A2140" s="28" t="str">
        <f t="shared" si="33"/>
        <v>23</v>
      </c>
      <c r="B2140" s="3" t="s">
        <v>2546</v>
      </c>
      <c r="C2140" s="3" t="s">
        <v>251</v>
      </c>
      <c r="D2140" s="3">
        <v>4</v>
      </c>
      <c r="E2140" s="3" t="s">
        <v>25</v>
      </c>
      <c r="F2140" s="3" t="s">
        <v>17</v>
      </c>
      <c r="G2140" s="3" t="s">
        <v>486</v>
      </c>
      <c r="H2140" s="3" t="s">
        <v>20</v>
      </c>
      <c r="I2140" s="4">
        <v>16</v>
      </c>
      <c r="J2140" s="4">
        <v>16</v>
      </c>
      <c r="K2140" s="4">
        <v>760</v>
      </c>
      <c r="L2140" s="7">
        <v>12160</v>
      </c>
      <c r="M2140" s="7">
        <v>12160</v>
      </c>
      <c r="N2140" s="6">
        <v>1</v>
      </c>
      <c r="O2140" s="2"/>
      <c r="P2140" s="2"/>
      <c r="Q2140" s="2"/>
      <c r="R2140" s="192"/>
    </row>
    <row r="2141" spans="1:18" ht="26.4">
      <c r="A2141" s="28" t="str">
        <f t="shared" si="33"/>
        <v>21</v>
      </c>
      <c r="B2141" s="3" t="s">
        <v>2547</v>
      </c>
      <c r="C2141" s="3" t="s">
        <v>290</v>
      </c>
      <c r="D2141" s="3">
        <v>4</v>
      </c>
      <c r="E2141" s="3" t="s">
        <v>25</v>
      </c>
      <c r="F2141" s="3" t="s">
        <v>17</v>
      </c>
      <c r="G2141" s="3" t="s">
        <v>518</v>
      </c>
      <c r="H2141" s="3" t="s">
        <v>20</v>
      </c>
      <c r="I2141" s="4">
        <v>30</v>
      </c>
      <c r="J2141" s="4">
        <v>30</v>
      </c>
      <c r="K2141" s="4">
        <v>760</v>
      </c>
      <c r="L2141" s="7">
        <v>22800</v>
      </c>
      <c r="M2141" s="7">
        <v>22800</v>
      </c>
      <c r="N2141" s="6">
        <v>1</v>
      </c>
      <c r="O2141" s="2"/>
      <c r="P2141" s="2"/>
      <c r="Q2141" s="2"/>
      <c r="R2141" s="192"/>
    </row>
    <row r="2142" spans="1:18" ht="26.4">
      <c r="A2142" s="28" t="str">
        <f t="shared" si="33"/>
        <v>5</v>
      </c>
      <c r="B2142" s="3" t="s">
        <v>2548</v>
      </c>
      <c r="C2142" s="3" t="s">
        <v>264</v>
      </c>
      <c r="D2142" s="3">
        <v>4</v>
      </c>
      <c r="E2142" s="3" t="s">
        <v>25</v>
      </c>
      <c r="F2142" s="3" t="s">
        <v>17</v>
      </c>
      <c r="G2142" s="3" t="s">
        <v>540</v>
      </c>
      <c r="H2142" s="3" t="s">
        <v>20</v>
      </c>
      <c r="I2142" s="4">
        <v>16</v>
      </c>
      <c r="J2142" s="4">
        <v>16</v>
      </c>
      <c r="K2142" s="4">
        <v>760</v>
      </c>
      <c r="L2142" s="7">
        <v>12160</v>
      </c>
      <c r="M2142" s="7">
        <v>12160</v>
      </c>
      <c r="N2142" s="6">
        <v>1</v>
      </c>
      <c r="O2142" s="2"/>
      <c r="P2142" s="2"/>
      <c r="Q2142" s="2"/>
      <c r="R2142" s="192"/>
    </row>
    <row r="2143" spans="1:18" ht="26.4">
      <c r="A2143" s="28" t="str">
        <f t="shared" si="33"/>
        <v>5</v>
      </c>
      <c r="B2143" s="3" t="s">
        <v>2549</v>
      </c>
      <c r="C2143" s="3" t="s">
        <v>264</v>
      </c>
      <c r="D2143" s="3">
        <v>4</v>
      </c>
      <c r="E2143" s="3" t="s">
        <v>25</v>
      </c>
      <c r="F2143" s="3" t="s">
        <v>17</v>
      </c>
      <c r="G2143" s="3" t="s">
        <v>542</v>
      </c>
      <c r="H2143" s="3" t="s">
        <v>20</v>
      </c>
      <c r="I2143" s="4">
        <v>15</v>
      </c>
      <c r="J2143" s="4">
        <v>15</v>
      </c>
      <c r="K2143" s="4">
        <v>760</v>
      </c>
      <c r="L2143" s="7">
        <v>11400</v>
      </c>
      <c r="M2143" s="7">
        <v>11400</v>
      </c>
      <c r="N2143" s="6">
        <v>1</v>
      </c>
      <c r="O2143" s="2"/>
      <c r="P2143" s="2"/>
      <c r="Q2143" s="2"/>
      <c r="R2143" s="192"/>
    </row>
    <row r="2144" spans="1:18" ht="39.6">
      <c r="A2144" s="28" t="str">
        <f t="shared" si="33"/>
        <v>6</v>
      </c>
      <c r="B2144" s="3" t="s">
        <v>2550</v>
      </c>
      <c r="C2144" s="3" t="s">
        <v>301</v>
      </c>
      <c r="D2144" s="3">
        <v>4</v>
      </c>
      <c r="E2144" s="3" t="s">
        <v>25</v>
      </c>
      <c r="F2144" s="3" t="s">
        <v>17</v>
      </c>
      <c r="G2144" s="3" t="s">
        <v>520</v>
      </c>
      <c r="H2144" s="3" t="s">
        <v>20</v>
      </c>
      <c r="I2144" s="4">
        <v>17</v>
      </c>
      <c r="J2144" s="4">
        <v>17</v>
      </c>
      <c r="K2144" s="4">
        <v>760</v>
      </c>
      <c r="L2144" s="7">
        <v>12920</v>
      </c>
      <c r="M2144" s="7">
        <v>12920</v>
      </c>
      <c r="N2144" s="6">
        <v>1</v>
      </c>
      <c r="O2144" s="2"/>
      <c r="P2144" s="2"/>
      <c r="Q2144" s="2"/>
      <c r="R2144" s="192"/>
    </row>
    <row r="2145" spans="1:18" ht="39.6">
      <c r="A2145" s="28" t="str">
        <f t="shared" si="33"/>
        <v>6</v>
      </c>
      <c r="B2145" s="3" t="s">
        <v>2551</v>
      </c>
      <c r="C2145" s="3" t="s">
        <v>301</v>
      </c>
      <c r="D2145" s="3">
        <v>4</v>
      </c>
      <c r="E2145" s="3" t="s">
        <v>25</v>
      </c>
      <c r="F2145" s="3" t="s">
        <v>17</v>
      </c>
      <c r="G2145" s="3" t="s">
        <v>522</v>
      </c>
      <c r="H2145" s="3" t="s">
        <v>20</v>
      </c>
      <c r="I2145" s="4">
        <v>16</v>
      </c>
      <c r="J2145" s="4">
        <v>16</v>
      </c>
      <c r="K2145" s="4">
        <v>760</v>
      </c>
      <c r="L2145" s="7">
        <v>12160</v>
      </c>
      <c r="M2145" s="7">
        <v>12160</v>
      </c>
      <c r="N2145" s="6">
        <v>1</v>
      </c>
      <c r="O2145" s="2"/>
      <c r="P2145" s="2"/>
      <c r="Q2145" s="2"/>
      <c r="R2145" s="192"/>
    </row>
    <row r="2146" spans="1:18" ht="39.6">
      <c r="A2146" s="28" t="str">
        <f t="shared" si="33"/>
        <v>15</v>
      </c>
      <c r="B2146" s="3" t="s">
        <v>2552</v>
      </c>
      <c r="C2146" s="3" t="s">
        <v>256</v>
      </c>
      <c r="D2146" s="3">
        <v>4</v>
      </c>
      <c r="E2146" s="3" t="s">
        <v>25</v>
      </c>
      <c r="F2146" s="3" t="s">
        <v>17</v>
      </c>
      <c r="G2146" s="3" t="s">
        <v>478</v>
      </c>
      <c r="H2146" s="3" t="s">
        <v>20</v>
      </c>
      <c r="I2146" s="4">
        <v>12</v>
      </c>
      <c r="J2146" s="4">
        <v>12</v>
      </c>
      <c r="K2146" s="4">
        <v>760</v>
      </c>
      <c r="L2146" s="7">
        <v>9120</v>
      </c>
      <c r="M2146" s="7">
        <v>9120</v>
      </c>
      <c r="N2146" s="6">
        <v>1</v>
      </c>
      <c r="O2146" s="2"/>
      <c r="P2146" s="2"/>
      <c r="Q2146" s="2"/>
      <c r="R2146" s="192"/>
    </row>
    <row r="2147" spans="1:18" ht="39.6">
      <c r="A2147" s="28" t="str">
        <f t="shared" si="33"/>
        <v>15</v>
      </c>
      <c r="B2147" s="3" t="s">
        <v>2553</v>
      </c>
      <c r="C2147" s="3" t="s">
        <v>256</v>
      </c>
      <c r="D2147" s="3">
        <v>4</v>
      </c>
      <c r="E2147" s="3" t="s">
        <v>25</v>
      </c>
      <c r="F2147" s="3" t="s">
        <v>17</v>
      </c>
      <c r="G2147" s="3" t="s">
        <v>480</v>
      </c>
      <c r="H2147" s="3" t="s">
        <v>20</v>
      </c>
      <c r="I2147" s="4">
        <v>13</v>
      </c>
      <c r="J2147" s="4">
        <v>13</v>
      </c>
      <c r="K2147" s="4">
        <v>760</v>
      </c>
      <c r="L2147" s="7">
        <v>9880</v>
      </c>
      <c r="M2147" s="7">
        <v>9880</v>
      </c>
      <c r="N2147" s="6">
        <v>1</v>
      </c>
      <c r="O2147" s="2"/>
      <c r="P2147" s="2"/>
      <c r="Q2147" s="2"/>
      <c r="R2147" s="192"/>
    </row>
    <row r="2148" spans="1:18" ht="26.4">
      <c r="A2148" s="28" t="str">
        <f t="shared" si="33"/>
        <v>3</v>
      </c>
      <c r="B2148" s="3" t="s">
        <v>2554</v>
      </c>
      <c r="C2148" s="3" t="s">
        <v>245</v>
      </c>
      <c r="D2148" s="3">
        <v>4</v>
      </c>
      <c r="E2148" s="3" t="s">
        <v>25</v>
      </c>
      <c r="F2148" s="3" t="s">
        <v>17</v>
      </c>
      <c r="G2148" s="3" t="s">
        <v>376</v>
      </c>
      <c r="H2148" s="3" t="s">
        <v>21</v>
      </c>
      <c r="I2148" s="4">
        <v>17</v>
      </c>
      <c r="J2148" s="4">
        <v>17</v>
      </c>
      <c r="K2148" s="7">
        <v>1000</v>
      </c>
      <c r="L2148" s="7">
        <v>17000</v>
      </c>
      <c r="M2148" s="7">
        <v>17000</v>
      </c>
      <c r="N2148" s="6">
        <v>1</v>
      </c>
      <c r="O2148" s="2"/>
      <c r="P2148" s="2"/>
      <c r="Q2148" s="2"/>
      <c r="R2148" s="192"/>
    </row>
    <row r="2149" spans="1:18" ht="26.4">
      <c r="A2149" s="28" t="str">
        <f t="shared" si="33"/>
        <v>3</v>
      </c>
      <c r="B2149" s="3" t="s">
        <v>2555</v>
      </c>
      <c r="C2149" s="3" t="s">
        <v>245</v>
      </c>
      <c r="D2149" s="3">
        <v>4</v>
      </c>
      <c r="E2149" s="3" t="s">
        <v>25</v>
      </c>
      <c r="F2149" s="3" t="s">
        <v>17</v>
      </c>
      <c r="G2149" s="3" t="s">
        <v>378</v>
      </c>
      <c r="H2149" s="3" t="s">
        <v>21</v>
      </c>
      <c r="I2149" s="4">
        <v>35</v>
      </c>
      <c r="J2149" s="4">
        <v>0</v>
      </c>
      <c r="K2149" s="7">
        <v>1000</v>
      </c>
      <c r="L2149" s="7">
        <v>35000</v>
      </c>
      <c r="M2149" s="4">
        <v>0</v>
      </c>
      <c r="N2149" s="6">
        <v>0</v>
      </c>
      <c r="O2149" s="2"/>
      <c r="P2149" s="2"/>
      <c r="Q2149" s="2"/>
      <c r="R2149" s="192"/>
    </row>
    <row r="2150" spans="1:18" ht="26.4">
      <c r="A2150" s="28" t="str">
        <f t="shared" si="33"/>
        <v>7</v>
      </c>
      <c r="B2150" s="3" t="s">
        <v>2556</v>
      </c>
      <c r="C2150" s="3" t="s">
        <v>293</v>
      </c>
      <c r="D2150" s="3">
        <v>4</v>
      </c>
      <c r="E2150" s="3" t="s">
        <v>25</v>
      </c>
      <c r="F2150" s="3" t="s">
        <v>17</v>
      </c>
      <c r="G2150" s="3" t="s">
        <v>364</v>
      </c>
      <c r="H2150" s="3" t="s">
        <v>21</v>
      </c>
      <c r="I2150" s="4">
        <v>8</v>
      </c>
      <c r="J2150" s="4">
        <v>8</v>
      </c>
      <c r="K2150" s="4">
        <v>999</v>
      </c>
      <c r="L2150" s="7">
        <v>7992</v>
      </c>
      <c r="M2150" s="7">
        <v>7992</v>
      </c>
      <c r="N2150" s="6">
        <v>1</v>
      </c>
      <c r="O2150" s="2"/>
      <c r="P2150" s="2"/>
      <c r="Q2150" s="2"/>
      <c r="R2150" s="192"/>
    </row>
    <row r="2151" spans="1:18" ht="26.4">
      <c r="A2151" s="28" t="str">
        <f t="shared" si="33"/>
        <v>1</v>
      </c>
      <c r="B2151" s="3" t="s">
        <v>2557</v>
      </c>
      <c r="C2151" s="3" t="s">
        <v>272</v>
      </c>
      <c r="D2151" s="3">
        <v>4</v>
      </c>
      <c r="E2151" s="3" t="s">
        <v>25</v>
      </c>
      <c r="F2151" s="3" t="s">
        <v>17</v>
      </c>
      <c r="G2151" s="3" t="s">
        <v>340</v>
      </c>
      <c r="H2151" s="3" t="s">
        <v>21</v>
      </c>
      <c r="I2151" s="4">
        <v>16</v>
      </c>
      <c r="J2151" s="4">
        <v>16</v>
      </c>
      <c r="K2151" s="7">
        <v>1000</v>
      </c>
      <c r="L2151" s="7">
        <v>16000</v>
      </c>
      <c r="M2151" s="7">
        <v>16000</v>
      </c>
      <c r="N2151" s="6">
        <v>1</v>
      </c>
      <c r="O2151" s="2"/>
      <c r="P2151" s="2"/>
      <c r="Q2151" s="2"/>
      <c r="R2151" s="192"/>
    </row>
    <row r="2152" spans="1:18" ht="26.4">
      <c r="A2152" s="28" t="str">
        <f t="shared" si="33"/>
        <v>16</v>
      </c>
      <c r="B2152" s="3" t="s">
        <v>2558</v>
      </c>
      <c r="C2152" s="3" t="s">
        <v>231</v>
      </c>
      <c r="D2152" s="3">
        <v>4</v>
      </c>
      <c r="E2152" s="3" t="s">
        <v>25</v>
      </c>
      <c r="F2152" s="3" t="s">
        <v>17</v>
      </c>
      <c r="G2152" s="3" t="s">
        <v>309</v>
      </c>
      <c r="H2152" s="3" t="s">
        <v>21</v>
      </c>
      <c r="I2152" s="4">
        <v>16</v>
      </c>
      <c r="J2152" s="4">
        <v>16</v>
      </c>
      <c r="K2152" s="7">
        <v>1000</v>
      </c>
      <c r="L2152" s="7">
        <v>16000</v>
      </c>
      <c r="M2152" s="7">
        <v>16000</v>
      </c>
      <c r="N2152" s="6">
        <v>1</v>
      </c>
      <c r="O2152" s="2"/>
      <c r="P2152" s="2"/>
      <c r="Q2152" s="2"/>
      <c r="R2152" s="192"/>
    </row>
    <row r="2153" spans="1:18" ht="26.4">
      <c r="A2153" s="28" t="str">
        <f t="shared" si="33"/>
        <v>16</v>
      </c>
      <c r="B2153" s="3" t="s">
        <v>2559</v>
      </c>
      <c r="C2153" s="3" t="s">
        <v>231</v>
      </c>
      <c r="D2153" s="3">
        <v>4</v>
      </c>
      <c r="E2153" s="3" t="s">
        <v>25</v>
      </c>
      <c r="F2153" s="3" t="s">
        <v>17</v>
      </c>
      <c r="G2153" s="3" t="s">
        <v>311</v>
      </c>
      <c r="H2153" s="3" t="s">
        <v>21</v>
      </c>
      <c r="I2153" s="4">
        <v>46</v>
      </c>
      <c r="J2153" s="4">
        <v>46</v>
      </c>
      <c r="K2153" s="7">
        <v>1000</v>
      </c>
      <c r="L2153" s="7">
        <v>46000</v>
      </c>
      <c r="M2153" s="7">
        <v>46000</v>
      </c>
      <c r="N2153" s="6">
        <v>1</v>
      </c>
      <c r="O2153" s="2"/>
      <c r="P2153" s="2"/>
      <c r="Q2153" s="2"/>
      <c r="R2153" s="192"/>
    </row>
    <row r="2154" spans="1:18" ht="26.4">
      <c r="A2154" s="28" t="str">
        <f t="shared" si="33"/>
        <v>13</v>
      </c>
      <c r="B2154" s="3" t="s">
        <v>2560</v>
      </c>
      <c r="C2154" s="3" t="s">
        <v>248</v>
      </c>
      <c r="D2154" s="3">
        <v>4</v>
      </c>
      <c r="E2154" s="3" t="s">
        <v>25</v>
      </c>
      <c r="F2154" s="3" t="s">
        <v>17</v>
      </c>
      <c r="G2154" s="3" t="s">
        <v>338</v>
      </c>
      <c r="H2154" s="3" t="s">
        <v>21</v>
      </c>
      <c r="I2154" s="4">
        <v>20</v>
      </c>
      <c r="J2154" s="4">
        <v>20</v>
      </c>
      <c r="K2154" s="7">
        <v>1000</v>
      </c>
      <c r="L2154" s="7">
        <v>20000</v>
      </c>
      <c r="M2154" s="7">
        <v>20000</v>
      </c>
      <c r="N2154" s="6">
        <v>1</v>
      </c>
      <c r="O2154" s="2"/>
      <c r="P2154" s="2"/>
      <c r="Q2154" s="2"/>
      <c r="R2154" s="192"/>
    </row>
    <row r="2155" spans="1:18" ht="26.4">
      <c r="A2155" s="28" t="str">
        <f t="shared" si="33"/>
        <v>13</v>
      </c>
      <c r="B2155" s="3" t="s">
        <v>2561</v>
      </c>
      <c r="C2155" s="3" t="s">
        <v>248</v>
      </c>
      <c r="D2155" s="3">
        <v>4</v>
      </c>
      <c r="E2155" s="3" t="s">
        <v>25</v>
      </c>
      <c r="F2155" s="3" t="s">
        <v>17</v>
      </c>
      <c r="G2155" s="3" t="s">
        <v>449</v>
      </c>
      <c r="H2155" s="3" t="s">
        <v>21</v>
      </c>
      <c r="I2155" s="4">
        <v>23</v>
      </c>
      <c r="J2155" s="4">
        <v>23</v>
      </c>
      <c r="K2155" s="7">
        <v>1000</v>
      </c>
      <c r="L2155" s="7">
        <v>23000</v>
      </c>
      <c r="M2155" s="7">
        <v>23000</v>
      </c>
      <c r="N2155" s="6">
        <v>1</v>
      </c>
      <c r="O2155" s="2"/>
      <c r="P2155" s="2"/>
      <c r="Q2155" s="2"/>
      <c r="R2155" s="192"/>
    </row>
    <row r="2156" spans="1:18" ht="26.4">
      <c r="A2156" s="28" t="str">
        <f t="shared" si="33"/>
        <v>8</v>
      </c>
      <c r="B2156" s="3" t="s">
        <v>2562</v>
      </c>
      <c r="C2156" s="3" t="s">
        <v>261</v>
      </c>
      <c r="D2156" s="3">
        <v>4</v>
      </c>
      <c r="E2156" s="3" t="s">
        <v>25</v>
      </c>
      <c r="F2156" s="3" t="s">
        <v>17</v>
      </c>
      <c r="G2156" s="3" t="s">
        <v>330</v>
      </c>
      <c r="H2156" s="3" t="s">
        <v>21</v>
      </c>
      <c r="I2156" s="4">
        <v>13</v>
      </c>
      <c r="J2156" s="4">
        <v>13</v>
      </c>
      <c r="K2156" s="7">
        <v>1000</v>
      </c>
      <c r="L2156" s="7">
        <v>13000</v>
      </c>
      <c r="M2156" s="7">
        <v>13000</v>
      </c>
      <c r="N2156" s="6">
        <v>1</v>
      </c>
      <c r="O2156" s="2"/>
      <c r="P2156" s="2"/>
      <c r="Q2156" s="2"/>
      <c r="R2156" s="192"/>
    </row>
    <row r="2157" spans="1:18" ht="26.4">
      <c r="A2157" s="28" t="str">
        <f t="shared" si="33"/>
        <v>8</v>
      </c>
      <c r="B2157" s="3" t="s">
        <v>2563</v>
      </c>
      <c r="C2157" s="3" t="s">
        <v>261</v>
      </c>
      <c r="D2157" s="3">
        <v>4</v>
      </c>
      <c r="E2157" s="3" t="s">
        <v>25</v>
      </c>
      <c r="F2157" s="3" t="s">
        <v>17</v>
      </c>
      <c r="G2157" s="3" t="s">
        <v>332</v>
      </c>
      <c r="H2157" s="3" t="s">
        <v>21</v>
      </c>
      <c r="I2157" s="4">
        <v>23</v>
      </c>
      <c r="J2157" s="4">
        <v>23</v>
      </c>
      <c r="K2157" s="7">
        <v>1000</v>
      </c>
      <c r="L2157" s="7">
        <v>23000</v>
      </c>
      <c r="M2157" s="7">
        <v>23000</v>
      </c>
      <c r="N2157" s="6">
        <v>1</v>
      </c>
      <c r="O2157" s="2"/>
      <c r="P2157" s="2"/>
      <c r="Q2157" s="2"/>
      <c r="R2157" s="192"/>
    </row>
    <row r="2158" spans="1:18" ht="39.6">
      <c r="A2158" s="28" t="str">
        <f t="shared" si="33"/>
        <v>17</v>
      </c>
      <c r="B2158" s="3" t="s">
        <v>2564</v>
      </c>
      <c r="C2158" s="3" t="s">
        <v>306</v>
      </c>
      <c r="D2158" s="3">
        <v>4</v>
      </c>
      <c r="E2158" s="3" t="s">
        <v>25</v>
      </c>
      <c r="F2158" s="3" t="s">
        <v>17</v>
      </c>
      <c r="G2158" s="3" t="s">
        <v>313</v>
      </c>
      <c r="H2158" s="3" t="s">
        <v>21</v>
      </c>
      <c r="I2158" s="4">
        <v>21</v>
      </c>
      <c r="J2158" s="4">
        <v>21</v>
      </c>
      <c r="K2158" s="7">
        <v>1000</v>
      </c>
      <c r="L2158" s="7">
        <v>21000</v>
      </c>
      <c r="M2158" s="7">
        <v>21000</v>
      </c>
      <c r="N2158" s="6">
        <v>1</v>
      </c>
      <c r="O2158" s="2"/>
      <c r="P2158" s="2"/>
      <c r="Q2158" s="2"/>
      <c r="R2158" s="192"/>
    </row>
    <row r="2159" spans="1:18" ht="26.4">
      <c r="A2159" s="28" t="str">
        <f t="shared" si="33"/>
        <v>12</v>
      </c>
      <c r="B2159" s="3" t="s">
        <v>2565</v>
      </c>
      <c r="C2159" s="3" t="s">
        <v>279</v>
      </c>
      <c r="D2159" s="3">
        <v>4</v>
      </c>
      <c r="E2159" s="3" t="s">
        <v>25</v>
      </c>
      <c r="F2159" s="3" t="s">
        <v>17</v>
      </c>
      <c r="G2159" s="3" t="s">
        <v>358</v>
      </c>
      <c r="H2159" s="3" t="s">
        <v>21</v>
      </c>
      <c r="I2159" s="4">
        <v>23</v>
      </c>
      <c r="J2159" s="4">
        <v>23</v>
      </c>
      <c r="K2159" s="7">
        <v>1000</v>
      </c>
      <c r="L2159" s="7">
        <v>23000</v>
      </c>
      <c r="M2159" s="7">
        <v>23000</v>
      </c>
      <c r="N2159" s="6">
        <v>1</v>
      </c>
      <c r="O2159" s="2"/>
      <c r="P2159" s="2"/>
      <c r="Q2159" s="2"/>
      <c r="R2159" s="192"/>
    </row>
    <row r="2160" spans="1:18" ht="26.4">
      <c r="A2160" s="28" t="str">
        <f t="shared" si="33"/>
        <v>2</v>
      </c>
      <c r="B2160" s="3" t="s">
        <v>2566</v>
      </c>
      <c r="C2160" s="3" t="s">
        <v>285</v>
      </c>
      <c r="D2160" s="3">
        <v>4</v>
      </c>
      <c r="E2160" s="3" t="s">
        <v>25</v>
      </c>
      <c r="F2160" s="3" t="s">
        <v>17</v>
      </c>
      <c r="G2160" s="3" t="s">
        <v>366</v>
      </c>
      <c r="H2160" s="3" t="s">
        <v>21</v>
      </c>
      <c r="I2160" s="4">
        <v>16</v>
      </c>
      <c r="J2160" s="4">
        <v>16</v>
      </c>
      <c r="K2160" s="7">
        <v>1000</v>
      </c>
      <c r="L2160" s="7">
        <v>16000</v>
      </c>
      <c r="M2160" s="7">
        <v>16000</v>
      </c>
      <c r="N2160" s="6">
        <v>1</v>
      </c>
      <c r="O2160" s="2"/>
      <c r="P2160" s="2"/>
      <c r="Q2160" s="2"/>
      <c r="R2160" s="192"/>
    </row>
    <row r="2161" spans="1:18" ht="26.4">
      <c r="A2161" s="28" t="str">
        <f t="shared" si="33"/>
        <v>2</v>
      </c>
      <c r="B2161" s="3" t="s">
        <v>2567</v>
      </c>
      <c r="C2161" s="3" t="s">
        <v>285</v>
      </c>
      <c r="D2161" s="3">
        <v>4</v>
      </c>
      <c r="E2161" s="3" t="s">
        <v>25</v>
      </c>
      <c r="F2161" s="3" t="s">
        <v>17</v>
      </c>
      <c r="G2161" s="3" t="s">
        <v>368</v>
      </c>
      <c r="H2161" s="3" t="s">
        <v>21</v>
      </c>
      <c r="I2161" s="4">
        <v>26</v>
      </c>
      <c r="J2161" s="4">
        <v>26</v>
      </c>
      <c r="K2161" s="7">
        <v>1000</v>
      </c>
      <c r="L2161" s="7">
        <v>26000</v>
      </c>
      <c r="M2161" s="7">
        <v>26000</v>
      </c>
      <c r="N2161" s="6">
        <v>1</v>
      </c>
      <c r="O2161" s="2"/>
      <c r="P2161" s="2"/>
      <c r="Q2161" s="2"/>
      <c r="R2161" s="192"/>
    </row>
    <row r="2162" spans="1:18" ht="26.4">
      <c r="A2162" s="28" t="str">
        <f t="shared" si="33"/>
        <v>9</v>
      </c>
      <c r="B2162" s="3" t="s">
        <v>2568</v>
      </c>
      <c r="C2162" s="3" t="s">
        <v>240</v>
      </c>
      <c r="D2162" s="3">
        <v>4</v>
      </c>
      <c r="E2162" s="3" t="s">
        <v>25</v>
      </c>
      <c r="F2162" s="3" t="s">
        <v>17</v>
      </c>
      <c r="G2162" s="3" t="s">
        <v>328</v>
      </c>
      <c r="H2162" s="3" t="s">
        <v>21</v>
      </c>
      <c r="I2162" s="4">
        <v>21</v>
      </c>
      <c r="J2162" s="4">
        <v>21</v>
      </c>
      <c r="K2162" s="4">
        <v>999.9</v>
      </c>
      <c r="L2162" s="7">
        <v>20979</v>
      </c>
      <c r="M2162" s="7">
        <v>20997.9</v>
      </c>
      <c r="N2162" s="6">
        <v>1</v>
      </c>
      <c r="O2162" s="2"/>
      <c r="P2162" s="2"/>
      <c r="Q2162" s="2"/>
      <c r="R2162" s="192"/>
    </row>
    <row r="2163" spans="1:18" ht="26.4">
      <c r="A2163" s="28" t="str">
        <f t="shared" si="33"/>
        <v>10</v>
      </c>
      <c r="B2163" s="3" t="s">
        <v>2569</v>
      </c>
      <c r="C2163" s="3" t="s">
        <v>298</v>
      </c>
      <c r="D2163" s="3">
        <v>4</v>
      </c>
      <c r="E2163" s="3" t="s">
        <v>25</v>
      </c>
      <c r="F2163" s="3" t="s">
        <v>17</v>
      </c>
      <c r="G2163" s="3" t="s">
        <v>370</v>
      </c>
      <c r="H2163" s="3" t="s">
        <v>21</v>
      </c>
      <c r="I2163" s="4">
        <v>16</v>
      </c>
      <c r="J2163" s="4">
        <v>16</v>
      </c>
      <c r="K2163" s="7">
        <v>1000</v>
      </c>
      <c r="L2163" s="7">
        <v>16000</v>
      </c>
      <c r="M2163" s="7">
        <v>16000</v>
      </c>
      <c r="N2163" s="6">
        <v>1</v>
      </c>
      <c r="O2163" s="2"/>
      <c r="P2163" s="2"/>
      <c r="Q2163" s="2"/>
      <c r="R2163" s="192"/>
    </row>
    <row r="2164" spans="1:18" ht="26.4">
      <c r="A2164" s="28" t="str">
        <f t="shared" si="33"/>
        <v>10</v>
      </c>
      <c r="B2164" s="3" t="s">
        <v>2570</v>
      </c>
      <c r="C2164" s="3" t="s">
        <v>298</v>
      </c>
      <c r="D2164" s="3">
        <v>4</v>
      </c>
      <c r="E2164" s="3" t="s">
        <v>25</v>
      </c>
      <c r="F2164" s="3" t="s">
        <v>17</v>
      </c>
      <c r="G2164" s="3" t="s">
        <v>454</v>
      </c>
      <c r="H2164" s="3" t="s">
        <v>21</v>
      </c>
      <c r="I2164" s="4">
        <v>24</v>
      </c>
      <c r="J2164" s="4">
        <v>23</v>
      </c>
      <c r="K2164" s="7">
        <v>1000</v>
      </c>
      <c r="L2164" s="7">
        <v>24000</v>
      </c>
      <c r="M2164" s="7">
        <v>23000</v>
      </c>
      <c r="N2164" s="6">
        <v>0.95830000000000004</v>
      </c>
      <c r="O2164" s="2"/>
      <c r="P2164" s="2"/>
      <c r="Q2164" s="2"/>
      <c r="R2164" s="192"/>
    </row>
    <row r="2165" spans="1:18" ht="39.6">
      <c r="A2165" s="28" t="str">
        <f t="shared" si="33"/>
        <v>14</v>
      </c>
      <c r="B2165" s="3" t="s">
        <v>2571</v>
      </c>
      <c r="C2165" s="3" t="s">
        <v>267</v>
      </c>
      <c r="D2165" s="3">
        <v>4</v>
      </c>
      <c r="E2165" s="3" t="s">
        <v>25</v>
      </c>
      <c r="F2165" s="3" t="s">
        <v>17</v>
      </c>
      <c r="G2165" s="3" t="s">
        <v>349</v>
      </c>
      <c r="H2165" s="3" t="s">
        <v>21</v>
      </c>
      <c r="I2165" s="4">
        <v>20</v>
      </c>
      <c r="J2165" s="4">
        <v>20</v>
      </c>
      <c r="K2165" s="7">
        <v>1000</v>
      </c>
      <c r="L2165" s="7">
        <v>20000</v>
      </c>
      <c r="M2165" s="7">
        <v>20000</v>
      </c>
      <c r="N2165" s="6">
        <v>1</v>
      </c>
      <c r="O2165" s="2"/>
      <c r="P2165" s="2"/>
      <c r="Q2165" s="2"/>
      <c r="R2165" s="192"/>
    </row>
    <row r="2166" spans="1:18" ht="26.4">
      <c r="A2166" s="28" t="str">
        <f t="shared" si="33"/>
        <v>11</v>
      </c>
      <c r="B2166" s="3" t="s">
        <v>2572</v>
      </c>
      <c r="C2166" s="3" t="s">
        <v>228</v>
      </c>
      <c r="D2166" s="3">
        <v>4</v>
      </c>
      <c r="E2166" s="3" t="s">
        <v>25</v>
      </c>
      <c r="F2166" s="3" t="s">
        <v>17</v>
      </c>
      <c r="G2166" s="3" t="s">
        <v>351</v>
      </c>
      <c r="H2166" s="3" t="s">
        <v>21</v>
      </c>
      <c r="I2166" s="4">
        <v>17</v>
      </c>
      <c r="J2166" s="4">
        <v>17</v>
      </c>
      <c r="K2166" s="7">
        <v>1000</v>
      </c>
      <c r="L2166" s="7">
        <v>17000</v>
      </c>
      <c r="M2166" s="7">
        <v>17000</v>
      </c>
      <c r="N2166" s="6">
        <v>1</v>
      </c>
      <c r="O2166" s="2"/>
      <c r="P2166" s="2"/>
      <c r="Q2166" s="2"/>
      <c r="R2166" s="192"/>
    </row>
    <row r="2167" spans="1:18" ht="26.4">
      <c r="A2167" s="28" t="str">
        <f t="shared" si="33"/>
        <v>11</v>
      </c>
      <c r="B2167" s="3" t="s">
        <v>2573</v>
      </c>
      <c r="C2167" s="3" t="s">
        <v>228</v>
      </c>
      <c r="D2167" s="3">
        <v>4</v>
      </c>
      <c r="E2167" s="3" t="s">
        <v>25</v>
      </c>
      <c r="F2167" s="3" t="s">
        <v>17</v>
      </c>
      <c r="G2167" s="3" t="s">
        <v>353</v>
      </c>
      <c r="H2167" s="3" t="s">
        <v>21</v>
      </c>
      <c r="I2167" s="4">
        <v>35</v>
      </c>
      <c r="J2167" s="4">
        <v>35</v>
      </c>
      <c r="K2167" s="7">
        <v>1000</v>
      </c>
      <c r="L2167" s="7">
        <v>35000</v>
      </c>
      <c r="M2167" s="7">
        <v>35000</v>
      </c>
      <c r="N2167" s="6">
        <v>1</v>
      </c>
      <c r="O2167" s="2"/>
      <c r="P2167" s="2"/>
      <c r="Q2167" s="2"/>
      <c r="R2167" s="192"/>
    </row>
    <row r="2168" spans="1:18" ht="26.4">
      <c r="A2168" s="28" t="str">
        <f t="shared" si="33"/>
        <v>18</v>
      </c>
      <c r="B2168" s="3" t="s">
        <v>2574</v>
      </c>
      <c r="C2168" s="3" t="s">
        <v>234</v>
      </c>
      <c r="D2168" s="3">
        <v>4</v>
      </c>
      <c r="E2168" s="3" t="s">
        <v>25</v>
      </c>
      <c r="F2168" s="3" t="s">
        <v>17</v>
      </c>
      <c r="G2168" s="3" t="s">
        <v>315</v>
      </c>
      <c r="H2168" s="3" t="s">
        <v>21</v>
      </c>
      <c r="I2168" s="4">
        <v>38</v>
      </c>
      <c r="J2168" s="4">
        <v>38</v>
      </c>
      <c r="K2168" s="4">
        <v>994</v>
      </c>
      <c r="L2168" s="7">
        <v>37772</v>
      </c>
      <c r="M2168" s="7">
        <v>37772</v>
      </c>
      <c r="N2168" s="6">
        <v>1</v>
      </c>
      <c r="O2168" s="2"/>
      <c r="P2168" s="2"/>
      <c r="Q2168" s="2"/>
      <c r="R2168" s="192"/>
    </row>
    <row r="2169" spans="1:18" ht="26.4">
      <c r="A2169" s="28" t="str">
        <f t="shared" si="33"/>
        <v>4</v>
      </c>
      <c r="B2169" s="3" t="s">
        <v>2575</v>
      </c>
      <c r="C2169" s="3" t="s">
        <v>237</v>
      </c>
      <c r="D2169" s="3">
        <v>4</v>
      </c>
      <c r="E2169" s="3" t="s">
        <v>25</v>
      </c>
      <c r="F2169" s="3" t="s">
        <v>17</v>
      </c>
      <c r="G2169" s="3" t="s">
        <v>334</v>
      </c>
      <c r="H2169" s="3" t="s">
        <v>21</v>
      </c>
      <c r="I2169" s="4">
        <v>29</v>
      </c>
      <c r="J2169" s="4">
        <v>29</v>
      </c>
      <c r="K2169" s="7">
        <v>1000</v>
      </c>
      <c r="L2169" s="7">
        <v>29000</v>
      </c>
      <c r="M2169" s="7">
        <v>29000</v>
      </c>
      <c r="N2169" s="6">
        <v>1</v>
      </c>
      <c r="O2169" s="2"/>
      <c r="P2169" s="2"/>
      <c r="Q2169" s="2"/>
      <c r="R2169" s="192"/>
    </row>
    <row r="2170" spans="1:18" ht="26.4">
      <c r="A2170" s="28" t="str">
        <f t="shared" si="33"/>
        <v>4</v>
      </c>
      <c r="B2170" s="3" t="s">
        <v>2576</v>
      </c>
      <c r="C2170" s="3" t="s">
        <v>237</v>
      </c>
      <c r="D2170" s="3">
        <v>4</v>
      </c>
      <c r="E2170" s="3" t="s">
        <v>25</v>
      </c>
      <c r="F2170" s="3" t="s">
        <v>17</v>
      </c>
      <c r="G2170" s="3" t="s">
        <v>336</v>
      </c>
      <c r="H2170" s="3" t="s">
        <v>21</v>
      </c>
      <c r="I2170" s="4">
        <v>15</v>
      </c>
      <c r="J2170" s="4">
        <v>15</v>
      </c>
      <c r="K2170" s="7">
        <v>1000</v>
      </c>
      <c r="L2170" s="7">
        <v>15000</v>
      </c>
      <c r="M2170" s="7">
        <v>15000</v>
      </c>
      <c r="N2170" s="6">
        <v>1</v>
      </c>
      <c r="O2170" s="2"/>
      <c r="P2170" s="2"/>
      <c r="Q2170" s="2"/>
      <c r="R2170" s="192"/>
    </row>
    <row r="2171" spans="1:18" ht="26.4">
      <c r="A2171" s="28" t="str">
        <f t="shared" si="33"/>
        <v>19</v>
      </c>
      <c r="B2171" s="3" t="s">
        <v>2577</v>
      </c>
      <c r="C2171" s="3" t="s">
        <v>282</v>
      </c>
      <c r="D2171" s="3">
        <v>4</v>
      </c>
      <c r="E2171" s="3" t="s">
        <v>25</v>
      </c>
      <c r="F2171" s="3" t="s">
        <v>17</v>
      </c>
      <c r="G2171" s="3" t="s">
        <v>372</v>
      </c>
      <c r="H2171" s="3" t="s">
        <v>21</v>
      </c>
      <c r="I2171" s="4">
        <v>19</v>
      </c>
      <c r="J2171" s="4">
        <v>19</v>
      </c>
      <c r="K2171" s="7">
        <v>1000</v>
      </c>
      <c r="L2171" s="7">
        <v>19000</v>
      </c>
      <c r="M2171" s="7">
        <v>19000</v>
      </c>
      <c r="N2171" s="6">
        <v>1</v>
      </c>
      <c r="O2171" s="2"/>
      <c r="P2171" s="2"/>
      <c r="Q2171" s="2"/>
      <c r="R2171" s="192"/>
    </row>
    <row r="2172" spans="1:18" ht="26.4">
      <c r="A2172" s="28" t="str">
        <f t="shared" si="33"/>
        <v>19</v>
      </c>
      <c r="B2172" s="3" t="s">
        <v>2578</v>
      </c>
      <c r="C2172" s="3" t="s">
        <v>282</v>
      </c>
      <c r="D2172" s="3">
        <v>4</v>
      </c>
      <c r="E2172" s="3" t="s">
        <v>25</v>
      </c>
      <c r="F2172" s="3" t="s">
        <v>17</v>
      </c>
      <c r="G2172" s="3" t="s">
        <v>374</v>
      </c>
      <c r="H2172" s="3" t="s">
        <v>21</v>
      </c>
      <c r="I2172" s="4">
        <v>30</v>
      </c>
      <c r="J2172" s="4">
        <v>30</v>
      </c>
      <c r="K2172" s="7">
        <v>1000</v>
      </c>
      <c r="L2172" s="7">
        <v>30000</v>
      </c>
      <c r="M2172" s="7">
        <v>30000</v>
      </c>
      <c r="N2172" s="6">
        <v>1</v>
      </c>
      <c r="O2172" s="2"/>
      <c r="P2172" s="2"/>
      <c r="Q2172" s="2"/>
      <c r="R2172" s="192"/>
    </row>
    <row r="2173" spans="1:18" ht="39.6">
      <c r="A2173" s="28" t="str">
        <f t="shared" si="33"/>
        <v>23</v>
      </c>
      <c r="B2173" s="3" t="s">
        <v>2579</v>
      </c>
      <c r="C2173" s="3" t="s">
        <v>251</v>
      </c>
      <c r="D2173" s="3">
        <v>4</v>
      </c>
      <c r="E2173" s="3" t="s">
        <v>25</v>
      </c>
      <c r="F2173" s="3" t="s">
        <v>17</v>
      </c>
      <c r="G2173" s="3" t="s">
        <v>321</v>
      </c>
      <c r="H2173" s="3" t="s">
        <v>21</v>
      </c>
      <c r="I2173" s="4">
        <v>18</v>
      </c>
      <c r="J2173" s="4">
        <v>18</v>
      </c>
      <c r="K2173" s="7">
        <v>1000</v>
      </c>
      <c r="L2173" s="7">
        <v>18000</v>
      </c>
      <c r="M2173" s="7">
        <v>18000</v>
      </c>
      <c r="N2173" s="6">
        <v>1</v>
      </c>
      <c r="O2173" s="2"/>
      <c r="P2173" s="2"/>
      <c r="Q2173" s="2"/>
      <c r="R2173" s="192"/>
    </row>
    <row r="2174" spans="1:18" ht="26.4">
      <c r="A2174" s="28" t="str">
        <f t="shared" si="33"/>
        <v>21</v>
      </c>
      <c r="B2174" s="3" t="s">
        <v>2580</v>
      </c>
      <c r="C2174" s="3" t="s">
        <v>290</v>
      </c>
      <c r="D2174" s="3">
        <v>4</v>
      </c>
      <c r="E2174" s="3" t="s">
        <v>25</v>
      </c>
      <c r="F2174" s="3" t="s">
        <v>17</v>
      </c>
      <c r="G2174" s="3" t="s">
        <v>342</v>
      </c>
      <c r="H2174" s="3" t="s">
        <v>21</v>
      </c>
      <c r="I2174" s="4">
        <v>26</v>
      </c>
      <c r="J2174" s="4">
        <v>26</v>
      </c>
      <c r="K2174" s="4">
        <v>950</v>
      </c>
      <c r="L2174" s="7">
        <v>24700</v>
      </c>
      <c r="M2174" s="7">
        <v>24700</v>
      </c>
      <c r="N2174" s="6">
        <v>1</v>
      </c>
      <c r="O2174" s="2"/>
      <c r="P2174" s="2"/>
      <c r="Q2174" s="2"/>
      <c r="R2174" s="192"/>
    </row>
    <row r="2175" spans="1:18" ht="26.4">
      <c r="A2175" s="28" t="str">
        <f t="shared" si="33"/>
        <v>21</v>
      </c>
      <c r="B2175" s="3" t="s">
        <v>2581</v>
      </c>
      <c r="C2175" s="3" t="s">
        <v>290</v>
      </c>
      <c r="D2175" s="3">
        <v>4</v>
      </c>
      <c r="E2175" s="3" t="s">
        <v>25</v>
      </c>
      <c r="F2175" s="3" t="s">
        <v>17</v>
      </c>
      <c r="G2175" s="3">
        <v>22312</v>
      </c>
      <c r="H2175" s="3" t="s">
        <v>21</v>
      </c>
      <c r="I2175" s="4">
        <v>30</v>
      </c>
      <c r="J2175" s="4">
        <v>30</v>
      </c>
      <c r="K2175" s="7">
        <v>1000</v>
      </c>
      <c r="L2175" s="7">
        <v>30000</v>
      </c>
      <c r="M2175" s="7">
        <v>30000</v>
      </c>
      <c r="N2175" s="6">
        <v>1</v>
      </c>
      <c r="O2175" s="2"/>
      <c r="P2175" s="2"/>
      <c r="Q2175" s="2"/>
      <c r="R2175" s="192"/>
    </row>
    <row r="2176" spans="1:18" ht="26.4">
      <c r="A2176" s="28" t="str">
        <f t="shared" si="33"/>
        <v>5</v>
      </c>
      <c r="B2176" s="3" t="s">
        <v>2582</v>
      </c>
      <c r="C2176" s="3" t="s">
        <v>264</v>
      </c>
      <c r="D2176" s="3">
        <v>4</v>
      </c>
      <c r="E2176" s="3" t="s">
        <v>25</v>
      </c>
      <c r="F2176" s="3" t="s">
        <v>17</v>
      </c>
      <c r="G2176" s="3" t="s">
        <v>360</v>
      </c>
      <c r="H2176" s="3" t="s">
        <v>21</v>
      </c>
      <c r="I2176" s="4">
        <v>31</v>
      </c>
      <c r="J2176" s="4">
        <v>31</v>
      </c>
      <c r="K2176" s="7">
        <v>1000</v>
      </c>
      <c r="L2176" s="7">
        <v>31000</v>
      </c>
      <c r="M2176" s="7">
        <v>31000</v>
      </c>
      <c r="N2176" s="6">
        <v>1</v>
      </c>
      <c r="O2176" s="2"/>
      <c r="P2176" s="2"/>
      <c r="Q2176" s="2"/>
      <c r="R2176" s="192"/>
    </row>
    <row r="2177" spans="1:18" ht="26.4">
      <c r="A2177" s="28" t="str">
        <f t="shared" si="33"/>
        <v>5</v>
      </c>
      <c r="B2177" s="3" t="s">
        <v>2583</v>
      </c>
      <c r="C2177" s="3" t="s">
        <v>264</v>
      </c>
      <c r="D2177" s="3">
        <v>4</v>
      </c>
      <c r="E2177" s="3" t="s">
        <v>25</v>
      </c>
      <c r="F2177" s="3" t="s">
        <v>17</v>
      </c>
      <c r="G2177" s="3" t="s">
        <v>362</v>
      </c>
      <c r="H2177" s="3" t="s">
        <v>21</v>
      </c>
      <c r="I2177" s="4">
        <v>11</v>
      </c>
      <c r="J2177" s="4">
        <v>11</v>
      </c>
      <c r="K2177" s="7">
        <v>1000</v>
      </c>
      <c r="L2177" s="7">
        <v>11000</v>
      </c>
      <c r="M2177" s="7">
        <v>11000</v>
      </c>
      <c r="N2177" s="6">
        <v>1</v>
      </c>
      <c r="O2177" s="2"/>
      <c r="P2177" s="2"/>
      <c r="Q2177" s="2"/>
      <c r="R2177" s="192"/>
    </row>
    <row r="2178" spans="1:18" ht="39.6">
      <c r="A2178" s="28" t="str">
        <f t="shared" si="33"/>
        <v>6</v>
      </c>
      <c r="B2178" s="3" t="s">
        <v>2584</v>
      </c>
      <c r="C2178" s="3" t="s">
        <v>301</v>
      </c>
      <c r="D2178" s="3">
        <v>4</v>
      </c>
      <c r="E2178" s="3" t="s">
        <v>25</v>
      </c>
      <c r="F2178" s="3" t="s">
        <v>17</v>
      </c>
      <c r="G2178" s="3" t="s">
        <v>345</v>
      </c>
      <c r="H2178" s="3" t="s">
        <v>21</v>
      </c>
      <c r="I2178" s="4">
        <v>30</v>
      </c>
      <c r="J2178" s="4">
        <v>26</v>
      </c>
      <c r="K2178" s="7">
        <v>1000</v>
      </c>
      <c r="L2178" s="7">
        <v>30000</v>
      </c>
      <c r="M2178" s="7">
        <v>26000</v>
      </c>
      <c r="N2178" s="6">
        <v>0.86670000000000003</v>
      </c>
      <c r="O2178" s="2"/>
      <c r="P2178" s="2"/>
      <c r="Q2178" s="2"/>
      <c r="R2178" s="192"/>
    </row>
    <row r="2179" spans="1:18" ht="39.6">
      <c r="A2179" s="28" t="str">
        <f t="shared" si="33"/>
        <v>6</v>
      </c>
      <c r="B2179" s="3" t="s">
        <v>2585</v>
      </c>
      <c r="C2179" s="3" t="s">
        <v>301</v>
      </c>
      <c r="D2179" s="3">
        <v>4</v>
      </c>
      <c r="E2179" s="3" t="s">
        <v>25</v>
      </c>
      <c r="F2179" s="3" t="s">
        <v>17</v>
      </c>
      <c r="G2179" s="3" t="s">
        <v>347</v>
      </c>
      <c r="H2179" s="3" t="s">
        <v>21</v>
      </c>
      <c r="I2179" s="4">
        <v>21</v>
      </c>
      <c r="J2179" s="4">
        <v>21</v>
      </c>
      <c r="K2179" s="7">
        <v>1000</v>
      </c>
      <c r="L2179" s="7">
        <v>21000</v>
      </c>
      <c r="M2179" s="7">
        <v>21000</v>
      </c>
      <c r="N2179" s="6">
        <v>1</v>
      </c>
      <c r="O2179" s="2"/>
      <c r="P2179" s="2"/>
      <c r="Q2179" s="2"/>
      <c r="R2179" s="192"/>
    </row>
    <row r="2180" spans="1:18" ht="39.6">
      <c r="A2180" s="28" t="str">
        <f t="shared" si="33"/>
        <v>15</v>
      </c>
      <c r="B2180" s="3" t="s">
        <v>2586</v>
      </c>
      <c r="C2180" s="3" t="s">
        <v>256</v>
      </c>
      <c r="D2180" s="3">
        <v>4</v>
      </c>
      <c r="E2180" s="3" t="s">
        <v>25</v>
      </c>
      <c r="F2180" s="3" t="s">
        <v>17</v>
      </c>
      <c r="G2180" s="3" t="s">
        <v>317</v>
      </c>
      <c r="H2180" s="3" t="s">
        <v>21</v>
      </c>
      <c r="I2180" s="4">
        <v>33</v>
      </c>
      <c r="J2180" s="4">
        <v>33</v>
      </c>
      <c r="K2180" s="7">
        <v>1000</v>
      </c>
      <c r="L2180" s="7">
        <v>33000</v>
      </c>
      <c r="M2180" s="7">
        <v>33000</v>
      </c>
      <c r="N2180" s="6">
        <v>1</v>
      </c>
      <c r="O2180" s="2"/>
      <c r="P2180" s="2"/>
      <c r="Q2180" s="2"/>
      <c r="R2180" s="192"/>
    </row>
    <row r="2181" spans="1:18" ht="39.6">
      <c r="A2181" s="28" t="str">
        <f t="shared" si="33"/>
        <v>15</v>
      </c>
      <c r="B2181" s="3" t="s">
        <v>2587</v>
      </c>
      <c r="C2181" s="3" t="s">
        <v>256</v>
      </c>
      <c r="D2181" s="3">
        <v>4</v>
      </c>
      <c r="E2181" s="3" t="s">
        <v>25</v>
      </c>
      <c r="F2181" s="3" t="s">
        <v>17</v>
      </c>
      <c r="G2181" s="3" t="s">
        <v>319</v>
      </c>
      <c r="H2181" s="3" t="s">
        <v>21</v>
      </c>
      <c r="I2181" s="4">
        <v>9</v>
      </c>
      <c r="J2181" s="4">
        <v>9</v>
      </c>
      <c r="K2181" s="7">
        <v>1000</v>
      </c>
      <c r="L2181" s="7">
        <v>9000</v>
      </c>
      <c r="M2181" s="7">
        <v>9000</v>
      </c>
      <c r="N2181" s="6">
        <v>1</v>
      </c>
      <c r="O2181" s="2"/>
      <c r="P2181" s="2"/>
      <c r="Q2181" s="2"/>
      <c r="R2181" s="192"/>
    </row>
    <row r="2182" spans="1:18" ht="26.4">
      <c r="A2182" s="28" t="str">
        <f t="shared" si="33"/>
        <v>3</v>
      </c>
      <c r="B2182" s="3" t="s">
        <v>2588</v>
      </c>
      <c r="C2182" s="3" t="s">
        <v>245</v>
      </c>
      <c r="D2182" s="3">
        <v>4</v>
      </c>
      <c r="E2182" s="3" t="s">
        <v>26</v>
      </c>
      <c r="F2182" s="3" t="s">
        <v>17</v>
      </c>
      <c r="G2182" s="3" t="s">
        <v>436</v>
      </c>
      <c r="H2182" s="3" t="s">
        <v>18</v>
      </c>
      <c r="I2182" s="4">
        <v>74</v>
      </c>
      <c r="J2182" s="4">
        <v>74</v>
      </c>
      <c r="K2182" s="4">
        <v>400</v>
      </c>
      <c r="L2182" s="7">
        <v>29600</v>
      </c>
      <c r="M2182" s="7">
        <v>29600</v>
      </c>
      <c r="N2182" s="6">
        <v>1</v>
      </c>
      <c r="O2182" s="2"/>
      <c r="P2182" s="2"/>
      <c r="Q2182" s="2"/>
      <c r="R2182" s="192"/>
    </row>
    <row r="2183" spans="1:18" ht="26.4">
      <c r="A2183" s="28" t="str">
        <f t="shared" si="33"/>
        <v>3</v>
      </c>
      <c r="B2183" s="3" t="s">
        <v>2589</v>
      </c>
      <c r="C2183" s="3" t="s">
        <v>245</v>
      </c>
      <c r="D2183" s="3">
        <v>4</v>
      </c>
      <c r="E2183" s="3" t="s">
        <v>26</v>
      </c>
      <c r="F2183" s="3" t="s">
        <v>17</v>
      </c>
      <c r="G2183" s="3" t="s">
        <v>438</v>
      </c>
      <c r="H2183" s="3" t="s">
        <v>18</v>
      </c>
      <c r="I2183" s="4">
        <v>65</v>
      </c>
      <c r="J2183" s="4">
        <v>65</v>
      </c>
      <c r="K2183" s="4">
        <v>400</v>
      </c>
      <c r="L2183" s="7">
        <v>26000</v>
      </c>
      <c r="M2183" s="7">
        <v>26000</v>
      </c>
      <c r="N2183" s="6">
        <v>1</v>
      </c>
      <c r="O2183" s="2"/>
      <c r="P2183" s="2"/>
      <c r="Q2183" s="2"/>
      <c r="R2183" s="192"/>
    </row>
    <row r="2184" spans="1:18" ht="26.4">
      <c r="A2184" s="28" t="str">
        <f t="shared" ref="A2184:A2247" si="34">MID(C2184,FIND("(",C2184)+1,FIND(")",C2184)-1-FIND("(",C2184))</f>
        <v>7</v>
      </c>
      <c r="B2184" s="3" t="s">
        <v>2590</v>
      </c>
      <c r="C2184" s="3" t="s">
        <v>293</v>
      </c>
      <c r="D2184" s="3">
        <v>4</v>
      </c>
      <c r="E2184" s="3" t="s">
        <v>26</v>
      </c>
      <c r="F2184" s="3" t="s">
        <v>17</v>
      </c>
      <c r="G2184" s="3" t="s">
        <v>416</v>
      </c>
      <c r="H2184" s="3" t="s">
        <v>18</v>
      </c>
      <c r="I2184" s="4">
        <v>45</v>
      </c>
      <c r="J2184" s="4">
        <v>45</v>
      </c>
      <c r="K2184" s="4">
        <v>399</v>
      </c>
      <c r="L2184" s="7">
        <v>17955</v>
      </c>
      <c r="M2184" s="7">
        <v>17955</v>
      </c>
      <c r="N2184" s="6">
        <v>1</v>
      </c>
      <c r="O2184" s="2"/>
      <c r="P2184" s="2"/>
      <c r="Q2184" s="2"/>
      <c r="R2184" s="192"/>
    </row>
    <row r="2185" spans="1:18" ht="26.4">
      <c r="A2185" s="28" t="str">
        <f t="shared" si="34"/>
        <v>1</v>
      </c>
      <c r="B2185" s="3" t="s">
        <v>2591</v>
      </c>
      <c r="C2185" s="3" t="s">
        <v>272</v>
      </c>
      <c r="D2185" s="3">
        <v>4</v>
      </c>
      <c r="E2185" s="3" t="s">
        <v>26</v>
      </c>
      <c r="F2185" s="3" t="s">
        <v>17</v>
      </c>
      <c r="G2185" s="3" t="s">
        <v>400</v>
      </c>
      <c r="H2185" s="3" t="s">
        <v>18</v>
      </c>
      <c r="I2185" s="4">
        <v>60</v>
      </c>
      <c r="J2185" s="4">
        <v>60</v>
      </c>
      <c r="K2185" s="4">
        <v>400</v>
      </c>
      <c r="L2185" s="7">
        <v>24000</v>
      </c>
      <c r="M2185" s="7">
        <v>24000</v>
      </c>
      <c r="N2185" s="6">
        <v>1</v>
      </c>
      <c r="O2185" s="2"/>
      <c r="P2185" s="2"/>
      <c r="Q2185" s="2"/>
      <c r="R2185" s="192"/>
    </row>
    <row r="2186" spans="1:18" ht="26.4">
      <c r="A2186" s="28" t="str">
        <f t="shared" si="34"/>
        <v>16</v>
      </c>
      <c r="B2186" s="3" t="s">
        <v>2592</v>
      </c>
      <c r="C2186" s="3" t="s">
        <v>231</v>
      </c>
      <c r="D2186" s="3">
        <v>4</v>
      </c>
      <c r="E2186" s="3" t="s">
        <v>26</v>
      </c>
      <c r="F2186" s="3" t="s">
        <v>17</v>
      </c>
      <c r="G2186" s="3" t="s">
        <v>392</v>
      </c>
      <c r="H2186" s="3" t="s">
        <v>18</v>
      </c>
      <c r="I2186" s="4">
        <v>49</v>
      </c>
      <c r="J2186" s="4">
        <v>49</v>
      </c>
      <c r="K2186" s="4">
        <v>400</v>
      </c>
      <c r="L2186" s="7">
        <v>19600</v>
      </c>
      <c r="M2186" s="7">
        <v>19600</v>
      </c>
      <c r="N2186" s="6">
        <v>1</v>
      </c>
      <c r="O2186" s="2"/>
      <c r="P2186" s="2"/>
      <c r="Q2186" s="2"/>
      <c r="R2186" s="192"/>
    </row>
    <row r="2187" spans="1:18" ht="26.4">
      <c r="A2187" s="28" t="str">
        <f t="shared" si="34"/>
        <v>8</v>
      </c>
      <c r="B2187" s="3" t="s">
        <v>2593</v>
      </c>
      <c r="C2187" s="3" t="s">
        <v>261</v>
      </c>
      <c r="D2187" s="3">
        <v>4</v>
      </c>
      <c r="E2187" s="3" t="s">
        <v>26</v>
      </c>
      <c r="F2187" s="3" t="s">
        <v>17</v>
      </c>
      <c r="G2187" s="3" t="s">
        <v>394</v>
      </c>
      <c r="H2187" s="3" t="s">
        <v>18</v>
      </c>
      <c r="I2187" s="4">
        <v>35</v>
      </c>
      <c r="J2187" s="4">
        <v>35</v>
      </c>
      <c r="K2187" s="4">
        <v>400</v>
      </c>
      <c r="L2187" s="7">
        <v>14000</v>
      </c>
      <c r="M2187" s="7">
        <v>14000</v>
      </c>
      <c r="N2187" s="6">
        <v>1</v>
      </c>
      <c r="O2187" s="2"/>
      <c r="P2187" s="2"/>
      <c r="Q2187" s="2"/>
      <c r="R2187" s="192"/>
    </row>
    <row r="2188" spans="1:18" ht="26.4">
      <c r="A2188" s="28" t="str">
        <f t="shared" si="34"/>
        <v>8</v>
      </c>
      <c r="B2188" s="3" t="s">
        <v>2594</v>
      </c>
      <c r="C2188" s="3" t="s">
        <v>261</v>
      </c>
      <c r="D2188" s="3">
        <v>4</v>
      </c>
      <c r="E2188" s="3" t="s">
        <v>26</v>
      </c>
      <c r="F2188" s="3" t="s">
        <v>17</v>
      </c>
      <c r="G2188" s="3" t="s">
        <v>396</v>
      </c>
      <c r="H2188" s="3" t="s">
        <v>18</v>
      </c>
      <c r="I2188" s="4">
        <v>36</v>
      </c>
      <c r="J2188" s="4">
        <v>36</v>
      </c>
      <c r="K2188" s="4">
        <v>400</v>
      </c>
      <c r="L2188" s="7">
        <v>14400</v>
      </c>
      <c r="M2188" s="7">
        <v>14400</v>
      </c>
      <c r="N2188" s="6">
        <v>1</v>
      </c>
      <c r="O2188" s="2"/>
      <c r="P2188" s="2"/>
      <c r="Q2188" s="2"/>
      <c r="R2188" s="192"/>
    </row>
    <row r="2189" spans="1:18" ht="39.6">
      <c r="A2189" s="28" t="str">
        <f t="shared" si="34"/>
        <v>17</v>
      </c>
      <c r="B2189" s="3" t="s">
        <v>2595</v>
      </c>
      <c r="C2189" s="3" t="s">
        <v>306</v>
      </c>
      <c r="D2189" s="3">
        <v>4</v>
      </c>
      <c r="E2189" s="3" t="s">
        <v>26</v>
      </c>
      <c r="F2189" s="3" t="s">
        <v>17</v>
      </c>
      <c r="G2189" s="3" t="s">
        <v>384</v>
      </c>
      <c r="H2189" s="3" t="s">
        <v>18</v>
      </c>
      <c r="I2189" s="4">
        <v>60</v>
      </c>
      <c r="J2189" s="4">
        <v>60</v>
      </c>
      <c r="K2189" s="4">
        <v>400</v>
      </c>
      <c r="L2189" s="7">
        <v>24000</v>
      </c>
      <c r="M2189" s="7">
        <v>24000</v>
      </c>
      <c r="N2189" s="6">
        <v>1</v>
      </c>
      <c r="O2189" s="2"/>
      <c r="P2189" s="2"/>
      <c r="Q2189" s="2"/>
      <c r="R2189" s="192"/>
    </row>
    <row r="2190" spans="1:18" ht="26.4">
      <c r="A2190" s="28" t="str">
        <f t="shared" si="34"/>
        <v>12</v>
      </c>
      <c r="B2190" s="3" t="s">
        <v>2596</v>
      </c>
      <c r="C2190" s="3" t="s">
        <v>279</v>
      </c>
      <c r="D2190" s="3">
        <v>4</v>
      </c>
      <c r="E2190" s="3" t="s">
        <v>26</v>
      </c>
      <c r="F2190" s="3" t="s">
        <v>17</v>
      </c>
      <c r="G2190" s="3" t="s">
        <v>420</v>
      </c>
      <c r="H2190" s="3" t="s">
        <v>18</v>
      </c>
      <c r="I2190" s="4">
        <v>55</v>
      </c>
      <c r="J2190" s="4">
        <v>55</v>
      </c>
      <c r="K2190" s="4">
        <v>400</v>
      </c>
      <c r="L2190" s="7">
        <v>22000</v>
      </c>
      <c r="M2190" s="7">
        <v>22000</v>
      </c>
      <c r="N2190" s="6">
        <v>1</v>
      </c>
      <c r="O2190" s="2"/>
      <c r="P2190" s="2"/>
      <c r="Q2190" s="2"/>
      <c r="R2190" s="192"/>
    </row>
    <row r="2191" spans="1:18" ht="26.4">
      <c r="A2191" s="28" t="str">
        <f t="shared" si="34"/>
        <v>2</v>
      </c>
      <c r="B2191" s="3" t="s">
        <v>2597</v>
      </c>
      <c r="C2191" s="3" t="s">
        <v>285</v>
      </c>
      <c r="D2191" s="3">
        <v>4</v>
      </c>
      <c r="E2191" s="3" t="s">
        <v>26</v>
      </c>
      <c r="F2191" s="3" t="s">
        <v>17</v>
      </c>
      <c r="G2191" s="3" t="s">
        <v>418</v>
      </c>
      <c r="H2191" s="3" t="s">
        <v>18</v>
      </c>
      <c r="I2191" s="4">
        <v>36</v>
      </c>
      <c r="J2191" s="4">
        <v>36</v>
      </c>
      <c r="K2191" s="4">
        <v>400</v>
      </c>
      <c r="L2191" s="7">
        <v>14400</v>
      </c>
      <c r="M2191" s="7">
        <v>14400</v>
      </c>
      <c r="N2191" s="6">
        <v>1</v>
      </c>
      <c r="O2191" s="2"/>
      <c r="P2191" s="2"/>
      <c r="Q2191" s="2"/>
      <c r="R2191" s="192"/>
    </row>
    <row r="2192" spans="1:18" ht="26.4">
      <c r="A2192" s="28" t="str">
        <f t="shared" si="34"/>
        <v>9</v>
      </c>
      <c r="B2192" s="3" t="s">
        <v>2598</v>
      </c>
      <c r="C2192" s="3" t="s">
        <v>240</v>
      </c>
      <c r="D2192" s="3">
        <v>4</v>
      </c>
      <c r="E2192" s="3" t="s">
        <v>26</v>
      </c>
      <c r="F2192" s="3" t="s">
        <v>17</v>
      </c>
      <c r="G2192" s="3" t="s">
        <v>380</v>
      </c>
      <c r="H2192" s="3" t="s">
        <v>18</v>
      </c>
      <c r="I2192" s="4">
        <v>39</v>
      </c>
      <c r="J2192" s="4">
        <v>39</v>
      </c>
      <c r="K2192" s="4">
        <v>399.9</v>
      </c>
      <c r="L2192" s="7">
        <v>15561</v>
      </c>
      <c r="M2192" s="7">
        <v>15596.1</v>
      </c>
      <c r="N2192" s="6">
        <v>1</v>
      </c>
      <c r="O2192" s="2"/>
      <c r="P2192" s="2"/>
      <c r="Q2192" s="2"/>
      <c r="R2192" s="192"/>
    </row>
    <row r="2193" spans="1:18" ht="26.4">
      <c r="A2193" s="28" t="str">
        <f t="shared" si="34"/>
        <v>10</v>
      </c>
      <c r="B2193" s="3" t="s">
        <v>2599</v>
      </c>
      <c r="C2193" s="3" t="s">
        <v>298</v>
      </c>
      <c r="D2193" s="3">
        <v>4</v>
      </c>
      <c r="E2193" s="3" t="s">
        <v>26</v>
      </c>
      <c r="F2193" s="3" t="s">
        <v>17</v>
      </c>
      <c r="G2193" s="3" t="s">
        <v>386</v>
      </c>
      <c r="H2193" s="3" t="s">
        <v>18</v>
      </c>
      <c r="I2193" s="4">
        <v>35</v>
      </c>
      <c r="J2193" s="4">
        <v>35</v>
      </c>
      <c r="K2193" s="4">
        <v>400</v>
      </c>
      <c r="L2193" s="7">
        <v>14000</v>
      </c>
      <c r="M2193" s="7">
        <v>14000</v>
      </c>
      <c r="N2193" s="6">
        <v>1</v>
      </c>
      <c r="O2193" s="2"/>
      <c r="P2193" s="2"/>
      <c r="Q2193" s="2"/>
      <c r="R2193" s="192"/>
    </row>
    <row r="2194" spans="1:18" ht="26.4">
      <c r="A2194" s="28" t="str">
        <f t="shared" si="34"/>
        <v>10</v>
      </c>
      <c r="B2194" s="3" t="s">
        <v>2600</v>
      </c>
      <c r="C2194" s="3" t="s">
        <v>298</v>
      </c>
      <c r="D2194" s="3">
        <v>4</v>
      </c>
      <c r="E2194" s="3" t="s">
        <v>26</v>
      </c>
      <c r="F2194" s="3" t="s">
        <v>17</v>
      </c>
      <c r="G2194" s="3" t="s">
        <v>388</v>
      </c>
      <c r="H2194" s="3" t="s">
        <v>18</v>
      </c>
      <c r="I2194" s="4">
        <v>37</v>
      </c>
      <c r="J2194" s="4">
        <v>37</v>
      </c>
      <c r="K2194" s="4">
        <v>400</v>
      </c>
      <c r="L2194" s="7">
        <v>14800</v>
      </c>
      <c r="M2194" s="7">
        <v>14800</v>
      </c>
      <c r="N2194" s="6">
        <v>1</v>
      </c>
      <c r="O2194" s="2"/>
      <c r="P2194" s="2"/>
      <c r="Q2194" s="2"/>
      <c r="R2194" s="192"/>
    </row>
    <row r="2195" spans="1:18" ht="39.6">
      <c r="A2195" s="28" t="str">
        <f t="shared" si="34"/>
        <v>14</v>
      </c>
      <c r="B2195" s="3" t="s">
        <v>2601</v>
      </c>
      <c r="C2195" s="3" t="s">
        <v>267</v>
      </c>
      <c r="D2195" s="3">
        <v>4</v>
      </c>
      <c r="E2195" s="3" t="s">
        <v>26</v>
      </c>
      <c r="F2195" s="3" t="s">
        <v>17</v>
      </c>
      <c r="G2195" s="3" t="s">
        <v>434</v>
      </c>
      <c r="H2195" s="3" t="s">
        <v>18</v>
      </c>
      <c r="I2195" s="4">
        <v>52</v>
      </c>
      <c r="J2195" s="4">
        <v>52</v>
      </c>
      <c r="K2195" s="4">
        <v>400</v>
      </c>
      <c r="L2195" s="7">
        <v>20800</v>
      </c>
      <c r="M2195" s="7">
        <v>20800</v>
      </c>
      <c r="N2195" s="6">
        <v>1</v>
      </c>
      <c r="O2195" s="2"/>
      <c r="P2195" s="2"/>
      <c r="Q2195" s="2"/>
      <c r="R2195" s="192"/>
    </row>
    <row r="2196" spans="1:18" ht="26.4">
      <c r="A2196" s="28" t="str">
        <f t="shared" si="34"/>
        <v>11</v>
      </c>
      <c r="B2196" s="3" t="s">
        <v>2602</v>
      </c>
      <c r="C2196" s="3" t="s">
        <v>228</v>
      </c>
      <c r="D2196" s="3">
        <v>4</v>
      </c>
      <c r="E2196" s="3" t="s">
        <v>26</v>
      </c>
      <c r="F2196" s="3" t="s">
        <v>17</v>
      </c>
      <c r="G2196" s="3" t="s">
        <v>408</v>
      </c>
      <c r="H2196" s="3" t="s">
        <v>18</v>
      </c>
      <c r="I2196" s="4">
        <v>45</v>
      </c>
      <c r="J2196" s="4">
        <v>45</v>
      </c>
      <c r="K2196" s="4">
        <v>400</v>
      </c>
      <c r="L2196" s="7">
        <v>18000</v>
      </c>
      <c r="M2196" s="7">
        <v>18000</v>
      </c>
      <c r="N2196" s="6">
        <v>1</v>
      </c>
      <c r="O2196" s="2"/>
      <c r="P2196" s="2"/>
      <c r="Q2196" s="2"/>
      <c r="R2196" s="192"/>
    </row>
    <row r="2197" spans="1:18" ht="26.4">
      <c r="A2197" s="28" t="str">
        <f t="shared" si="34"/>
        <v>4</v>
      </c>
      <c r="B2197" s="3" t="s">
        <v>2603</v>
      </c>
      <c r="C2197" s="3" t="s">
        <v>237</v>
      </c>
      <c r="D2197" s="3">
        <v>4</v>
      </c>
      <c r="E2197" s="3" t="s">
        <v>26</v>
      </c>
      <c r="F2197" s="3" t="s">
        <v>17</v>
      </c>
      <c r="G2197" s="3" t="s">
        <v>402</v>
      </c>
      <c r="H2197" s="3" t="s">
        <v>18</v>
      </c>
      <c r="I2197" s="4">
        <v>35</v>
      </c>
      <c r="J2197" s="4">
        <v>35</v>
      </c>
      <c r="K2197" s="4">
        <v>400</v>
      </c>
      <c r="L2197" s="7">
        <v>14000</v>
      </c>
      <c r="M2197" s="7">
        <v>14000</v>
      </c>
      <c r="N2197" s="6">
        <v>1</v>
      </c>
      <c r="O2197" s="2"/>
      <c r="P2197" s="2"/>
      <c r="Q2197" s="2"/>
      <c r="R2197" s="192"/>
    </row>
    <row r="2198" spans="1:18" ht="26.4">
      <c r="A2198" s="28" t="str">
        <f t="shared" si="34"/>
        <v>4</v>
      </c>
      <c r="B2198" s="3" t="s">
        <v>2604</v>
      </c>
      <c r="C2198" s="3" t="s">
        <v>237</v>
      </c>
      <c r="D2198" s="3">
        <v>4</v>
      </c>
      <c r="E2198" s="3" t="s">
        <v>26</v>
      </c>
      <c r="F2198" s="3" t="s">
        <v>17</v>
      </c>
      <c r="G2198" s="3" t="s">
        <v>404</v>
      </c>
      <c r="H2198" s="3" t="s">
        <v>18</v>
      </c>
      <c r="I2198" s="4">
        <v>35</v>
      </c>
      <c r="J2198" s="4">
        <v>35</v>
      </c>
      <c r="K2198" s="4">
        <v>400</v>
      </c>
      <c r="L2198" s="7">
        <v>14000</v>
      </c>
      <c r="M2198" s="7">
        <v>14000</v>
      </c>
      <c r="N2198" s="6">
        <v>1</v>
      </c>
      <c r="O2198" s="2"/>
      <c r="P2198" s="2"/>
      <c r="Q2198" s="2"/>
      <c r="R2198" s="192"/>
    </row>
    <row r="2199" spans="1:18" ht="26.4">
      <c r="A2199" s="28" t="str">
        <f t="shared" si="34"/>
        <v>19</v>
      </c>
      <c r="B2199" s="3" t="s">
        <v>2605</v>
      </c>
      <c r="C2199" s="3" t="s">
        <v>282</v>
      </c>
      <c r="D2199" s="3">
        <v>4</v>
      </c>
      <c r="E2199" s="3" t="s">
        <v>26</v>
      </c>
      <c r="F2199" s="3" t="s">
        <v>17</v>
      </c>
      <c r="G2199" s="3" t="s">
        <v>422</v>
      </c>
      <c r="H2199" s="3" t="s">
        <v>18</v>
      </c>
      <c r="I2199" s="4">
        <v>50</v>
      </c>
      <c r="J2199" s="4">
        <v>50</v>
      </c>
      <c r="K2199" s="4">
        <v>400</v>
      </c>
      <c r="L2199" s="7">
        <v>20000</v>
      </c>
      <c r="M2199" s="7">
        <v>20000</v>
      </c>
      <c r="N2199" s="6">
        <v>1</v>
      </c>
      <c r="O2199" s="2"/>
      <c r="P2199" s="2"/>
      <c r="Q2199" s="2"/>
      <c r="R2199" s="192"/>
    </row>
    <row r="2200" spans="1:18" ht="26.4">
      <c r="A2200" s="28" t="str">
        <f t="shared" si="34"/>
        <v>19</v>
      </c>
      <c r="B2200" s="3" t="s">
        <v>2606</v>
      </c>
      <c r="C2200" s="3" t="s">
        <v>282</v>
      </c>
      <c r="D2200" s="3">
        <v>4</v>
      </c>
      <c r="E2200" s="3" t="s">
        <v>26</v>
      </c>
      <c r="F2200" s="3" t="s">
        <v>17</v>
      </c>
      <c r="G2200" s="3" t="s">
        <v>424</v>
      </c>
      <c r="H2200" s="3" t="s">
        <v>18</v>
      </c>
      <c r="I2200" s="4">
        <v>50</v>
      </c>
      <c r="J2200" s="4">
        <v>50</v>
      </c>
      <c r="K2200" s="4">
        <v>400</v>
      </c>
      <c r="L2200" s="7">
        <v>20000</v>
      </c>
      <c r="M2200" s="7">
        <v>20000</v>
      </c>
      <c r="N2200" s="6">
        <v>1</v>
      </c>
      <c r="O2200" s="2"/>
      <c r="P2200" s="2"/>
      <c r="Q2200" s="2"/>
      <c r="R2200" s="192"/>
    </row>
    <row r="2201" spans="1:18" ht="39.6">
      <c r="A2201" s="28" t="str">
        <f t="shared" si="34"/>
        <v>23</v>
      </c>
      <c r="B2201" s="3" t="s">
        <v>2607</v>
      </c>
      <c r="C2201" s="3" t="s">
        <v>251</v>
      </c>
      <c r="D2201" s="3">
        <v>4</v>
      </c>
      <c r="E2201" s="3" t="s">
        <v>26</v>
      </c>
      <c r="F2201" s="3" t="s">
        <v>17</v>
      </c>
      <c r="G2201" s="3" t="s">
        <v>412</v>
      </c>
      <c r="H2201" s="3" t="s">
        <v>18</v>
      </c>
      <c r="I2201" s="4">
        <v>29</v>
      </c>
      <c r="J2201" s="4">
        <v>29</v>
      </c>
      <c r="K2201" s="4">
        <v>400</v>
      </c>
      <c r="L2201" s="7">
        <v>11600</v>
      </c>
      <c r="M2201" s="7">
        <v>11600</v>
      </c>
      <c r="N2201" s="6">
        <v>1</v>
      </c>
      <c r="O2201" s="2"/>
      <c r="P2201" s="2"/>
      <c r="Q2201" s="2"/>
      <c r="R2201" s="192"/>
    </row>
    <row r="2202" spans="1:18" ht="39.6">
      <c r="A2202" s="28" t="str">
        <f t="shared" si="34"/>
        <v>6</v>
      </c>
      <c r="B2202" s="3" t="s">
        <v>2608</v>
      </c>
      <c r="C2202" s="3" t="s">
        <v>301</v>
      </c>
      <c r="D2202" s="3">
        <v>4</v>
      </c>
      <c r="E2202" s="3" t="s">
        <v>26</v>
      </c>
      <c r="F2202" s="3" t="s">
        <v>17</v>
      </c>
      <c r="G2202" s="3" t="s">
        <v>398</v>
      </c>
      <c r="H2202" s="3" t="s">
        <v>18</v>
      </c>
      <c r="I2202" s="4">
        <v>27</v>
      </c>
      <c r="J2202" s="4">
        <v>27</v>
      </c>
      <c r="K2202" s="4">
        <v>400</v>
      </c>
      <c r="L2202" s="7">
        <v>10800</v>
      </c>
      <c r="M2202" s="7">
        <v>10800</v>
      </c>
      <c r="N2202" s="6">
        <v>1</v>
      </c>
      <c r="O2202" s="2"/>
      <c r="P2202" s="2"/>
      <c r="Q2202" s="2"/>
      <c r="R2202" s="192"/>
    </row>
    <row r="2203" spans="1:18" ht="39.6">
      <c r="A2203" s="28" t="str">
        <f t="shared" si="34"/>
        <v>15</v>
      </c>
      <c r="B2203" s="3" t="s">
        <v>2609</v>
      </c>
      <c r="C2203" s="3" t="s">
        <v>256</v>
      </c>
      <c r="D2203" s="3">
        <v>4</v>
      </c>
      <c r="E2203" s="3" t="s">
        <v>26</v>
      </c>
      <c r="F2203" s="3" t="s">
        <v>17</v>
      </c>
      <c r="G2203" s="3" t="s">
        <v>430</v>
      </c>
      <c r="H2203" s="3" t="s">
        <v>18</v>
      </c>
      <c r="I2203" s="4">
        <v>35</v>
      </c>
      <c r="J2203" s="4">
        <v>35</v>
      </c>
      <c r="K2203" s="4">
        <v>400</v>
      </c>
      <c r="L2203" s="7">
        <v>14000</v>
      </c>
      <c r="M2203" s="7">
        <v>14000</v>
      </c>
      <c r="N2203" s="6">
        <v>1</v>
      </c>
      <c r="O2203" s="2"/>
      <c r="P2203" s="2"/>
      <c r="Q2203" s="2"/>
      <c r="R2203" s="192"/>
    </row>
    <row r="2204" spans="1:18" ht="39.6">
      <c r="A2204" s="28" t="str">
        <f t="shared" si="34"/>
        <v>15</v>
      </c>
      <c r="B2204" s="3" t="s">
        <v>2610</v>
      </c>
      <c r="C2204" s="3" t="s">
        <v>256</v>
      </c>
      <c r="D2204" s="3">
        <v>4</v>
      </c>
      <c r="E2204" s="3" t="s">
        <v>26</v>
      </c>
      <c r="F2204" s="3" t="s">
        <v>17</v>
      </c>
      <c r="G2204" s="3" t="s">
        <v>432</v>
      </c>
      <c r="H2204" s="3" t="s">
        <v>18</v>
      </c>
      <c r="I2204" s="4">
        <v>35</v>
      </c>
      <c r="J2204" s="4">
        <v>35</v>
      </c>
      <c r="K2204" s="4">
        <v>400</v>
      </c>
      <c r="L2204" s="7">
        <v>14000</v>
      </c>
      <c r="M2204" s="7">
        <v>14000</v>
      </c>
      <c r="N2204" s="6">
        <v>1</v>
      </c>
      <c r="O2204" s="2"/>
      <c r="P2204" s="2"/>
      <c r="Q2204" s="2"/>
      <c r="R2204" s="192"/>
    </row>
    <row r="2205" spans="1:18" ht="26.4">
      <c r="A2205" s="28" t="str">
        <f t="shared" si="34"/>
        <v>3</v>
      </c>
      <c r="B2205" s="3" t="s">
        <v>2611</v>
      </c>
      <c r="C2205" s="3" t="s">
        <v>245</v>
      </c>
      <c r="D2205" s="3">
        <v>4</v>
      </c>
      <c r="E2205" s="3" t="s">
        <v>26</v>
      </c>
      <c r="F2205" s="3" t="s">
        <v>17</v>
      </c>
      <c r="G2205" s="3" t="s">
        <v>246</v>
      </c>
      <c r="H2205" s="3" t="s">
        <v>19</v>
      </c>
      <c r="I2205" s="4">
        <v>32</v>
      </c>
      <c r="J2205" s="4">
        <v>32</v>
      </c>
      <c r="K2205" s="4">
        <v>600</v>
      </c>
      <c r="L2205" s="7">
        <v>19200</v>
      </c>
      <c r="M2205" s="7">
        <v>19200</v>
      </c>
      <c r="N2205" s="6">
        <v>1</v>
      </c>
      <c r="O2205" s="2"/>
      <c r="P2205" s="2"/>
      <c r="Q2205" s="2"/>
      <c r="R2205" s="192"/>
    </row>
    <row r="2206" spans="1:18" ht="26.4">
      <c r="A2206" s="28" t="str">
        <f t="shared" si="34"/>
        <v>7</v>
      </c>
      <c r="B2206" s="3" t="s">
        <v>2612</v>
      </c>
      <c r="C2206" s="3" t="s">
        <v>293</v>
      </c>
      <c r="D2206" s="3">
        <v>4</v>
      </c>
      <c r="E2206" s="3" t="s">
        <v>26</v>
      </c>
      <c r="F2206" s="3" t="s">
        <v>17</v>
      </c>
      <c r="G2206" s="3" t="s">
        <v>294</v>
      </c>
      <c r="H2206" s="3" t="s">
        <v>19</v>
      </c>
      <c r="I2206" s="4">
        <v>27</v>
      </c>
      <c r="J2206" s="4">
        <v>27</v>
      </c>
      <c r="K2206" s="4">
        <v>599</v>
      </c>
      <c r="L2206" s="7">
        <v>16173</v>
      </c>
      <c r="M2206" s="7">
        <v>16173</v>
      </c>
      <c r="N2206" s="6">
        <v>1</v>
      </c>
      <c r="O2206" s="2"/>
      <c r="P2206" s="2"/>
      <c r="Q2206" s="2"/>
      <c r="R2206" s="192"/>
    </row>
    <row r="2207" spans="1:18" ht="26.4">
      <c r="A2207" s="28" t="str">
        <f t="shared" si="34"/>
        <v>7</v>
      </c>
      <c r="B2207" s="3" t="s">
        <v>2613</v>
      </c>
      <c r="C2207" s="3" t="s">
        <v>293</v>
      </c>
      <c r="D2207" s="3">
        <v>4</v>
      </c>
      <c r="E2207" s="3" t="s">
        <v>26</v>
      </c>
      <c r="F2207" s="3" t="s">
        <v>17</v>
      </c>
      <c r="G2207" s="3" t="s">
        <v>296</v>
      </c>
      <c r="H2207" s="3" t="s">
        <v>19</v>
      </c>
      <c r="I2207" s="4">
        <v>27</v>
      </c>
      <c r="J2207" s="4">
        <v>27</v>
      </c>
      <c r="K2207" s="4">
        <v>599</v>
      </c>
      <c r="L2207" s="7">
        <v>16173</v>
      </c>
      <c r="M2207" s="7">
        <v>16173</v>
      </c>
      <c r="N2207" s="6">
        <v>1</v>
      </c>
      <c r="O2207" s="2"/>
      <c r="P2207" s="2"/>
      <c r="Q2207" s="2"/>
      <c r="R2207" s="192"/>
    </row>
    <row r="2208" spans="1:18" ht="26.4">
      <c r="A2208" s="28" t="str">
        <f t="shared" si="34"/>
        <v>7</v>
      </c>
      <c r="B2208" s="3" t="s">
        <v>2614</v>
      </c>
      <c r="C2208" s="3" t="s">
        <v>293</v>
      </c>
      <c r="D2208" s="3">
        <v>4</v>
      </c>
      <c r="E2208" s="3" t="s">
        <v>26</v>
      </c>
      <c r="F2208" s="3" t="s">
        <v>17</v>
      </c>
      <c r="G2208" s="3" t="s">
        <v>611</v>
      </c>
      <c r="H2208" s="3" t="s">
        <v>19</v>
      </c>
      <c r="I2208" s="4">
        <v>25</v>
      </c>
      <c r="J2208" s="4">
        <v>25</v>
      </c>
      <c r="K2208" s="4">
        <v>599</v>
      </c>
      <c r="L2208" s="7">
        <v>14975</v>
      </c>
      <c r="M2208" s="7">
        <v>14975</v>
      </c>
      <c r="N2208" s="6">
        <v>1</v>
      </c>
      <c r="O2208" s="2"/>
      <c r="P2208" s="2"/>
      <c r="Q2208" s="2"/>
      <c r="R2208" s="192"/>
    </row>
    <row r="2209" spans="1:18" ht="26.4">
      <c r="A2209" s="28" t="str">
        <f t="shared" si="34"/>
        <v>1</v>
      </c>
      <c r="B2209" s="3" t="s">
        <v>2615</v>
      </c>
      <c r="C2209" s="3" t="s">
        <v>272</v>
      </c>
      <c r="D2209" s="3">
        <v>4</v>
      </c>
      <c r="E2209" s="3" t="s">
        <v>26</v>
      </c>
      <c r="F2209" s="3" t="s">
        <v>17</v>
      </c>
      <c r="G2209" s="3" t="s">
        <v>273</v>
      </c>
      <c r="H2209" s="3" t="s">
        <v>19</v>
      </c>
      <c r="I2209" s="4">
        <v>24</v>
      </c>
      <c r="J2209" s="4">
        <v>24</v>
      </c>
      <c r="K2209" s="4">
        <v>600</v>
      </c>
      <c r="L2209" s="7">
        <v>14400</v>
      </c>
      <c r="M2209" s="7">
        <v>14400</v>
      </c>
      <c r="N2209" s="6">
        <v>1</v>
      </c>
      <c r="O2209" s="2"/>
      <c r="P2209" s="2"/>
      <c r="Q2209" s="2"/>
      <c r="R2209" s="192"/>
    </row>
    <row r="2210" spans="1:18" ht="26.4">
      <c r="A2210" s="28" t="str">
        <f t="shared" si="34"/>
        <v>1</v>
      </c>
      <c r="B2210" s="3" t="s">
        <v>2616</v>
      </c>
      <c r="C2210" s="3" t="s">
        <v>272</v>
      </c>
      <c r="D2210" s="3">
        <v>4</v>
      </c>
      <c r="E2210" s="3" t="s">
        <v>26</v>
      </c>
      <c r="F2210" s="3" t="s">
        <v>17</v>
      </c>
      <c r="G2210" s="3" t="s">
        <v>275</v>
      </c>
      <c r="H2210" s="3" t="s">
        <v>19</v>
      </c>
      <c r="I2210" s="4">
        <v>25</v>
      </c>
      <c r="J2210" s="4">
        <v>25</v>
      </c>
      <c r="K2210" s="4">
        <v>600</v>
      </c>
      <c r="L2210" s="7">
        <v>15000</v>
      </c>
      <c r="M2210" s="7">
        <v>15000</v>
      </c>
      <c r="N2210" s="6">
        <v>1</v>
      </c>
      <c r="O2210" s="2"/>
      <c r="P2210" s="2"/>
      <c r="Q2210" s="2"/>
      <c r="R2210" s="192"/>
    </row>
    <row r="2211" spans="1:18" ht="26.4">
      <c r="A2211" s="28" t="str">
        <f t="shared" si="34"/>
        <v>1</v>
      </c>
      <c r="B2211" s="3" t="s">
        <v>2617</v>
      </c>
      <c r="C2211" s="3" t="s">
        <v>272</v>
      </c>
      <c r="D2211" s="3">
        <v>4</v>
      </c>
      <c r="E2211" s="3" t="s">
        <v>26</v>
      </c>
      <c r="F2211" s="3" t="s">
        <v>17</v>
      </c>
      <c r="G2211" s="3" t="s">
        <v>277</v>
      </c>
      <c r="H2211" s="3" t="s">
        <v>19</v>
      </c>
      <c r="I2211" s="4">
        <v>32</v>
      </c>
      <c r="J2211" s="4">
        <v>32</v>
      </c>
      <c r="K2211" s="4">
        <v>600</v>
      </c>
      <c r="L2211" s="7">
        <v>19200</v>
      </c>
      <c r="M2211" s="7">
        <v>19200</v>
      </c>
      <c r="N2211" s="6">
        <v>1</v>
      </c>
      <c r="O2211" s="2"/>
      <c r="P2211" s="2"/>
      <c r="Q2211" s="2"/>
      <c r="R2211" s="192"/>
    </row>
    <row r="2212" spans="1:18" ht="26.4">
      <c r="A2212" s="28" t="str">
        <f t="shared" si="34"/>
        <v>16</v>
      </c>
      <c r="B2212" s="3" t="s">
        <v>2618</v>
      </c>
      <c r="C2212" s="3" t="s">
        <v>231</v>
      </c>
      <c r="D2212" s="3">
        <v>4</v>
      </c>
      <c r="E2212" s="3" t="s">
        <v>26</v>
      </c>
      <c r="F2212" s="3" t="s">
        <v>17</v>
      </c>
      <c r="G2212" s="3" t="s">
        <v>232</v>
      </c>
      <c r="H2212" s="3" t="s">
        <v>19</v>
      </c>
      <c r="I2212" s="4">
        <v>36</v>
      </c>
      <c r="J2212" s="4">
        <v>36</v>
      </c>
      <c r="K2212" s="4">
        <v>600</v>
      </c>
      <c r="L2212" s="7">
        <v>21600</v>
      </c>
      <c r="M2212" s="7">
        <v>21600</v>
      </c>
      <c r="N2212" s="6">
        <v>1</v>
      </c>
      <c r="O2212" s="2"/>
      <c r="P2212" s="2"/>
      <c r="Q2212" s="2"/>
      <c r="R2212" s="192"/>
    </row>
    <row r="2213" spans="1:18" ht="26.4">
      <c r="A2213" s="28" t="str">
        <f t="shared" si="34"/>
        <v>16</v>
      </c>
      <c r="B2213" s="3" t="s">
        <v>2619</v>
      </c>
      <c r="C2213" s="3" t="s">
        <v>231</v>
      </c>
      <c r="D2213" s="3">
        <v>4</v>
      </c>
      <c r="E2213" s="3" t="s">
        <v>26</v>
      </c>
      <c r="F2213" s="3" t="s">
        <v>17</v>
      </c>
      <c r="G2213" s="3" t="s">
        <v>588</v>
      </c>
      <c r="H2213" s="3" t="s">
        <v>19</v>
      </c>
      <c r="I2213" s="4">
        <v>24</v>
      </c>
      <c r="J2213" s="4">
        <v>24</v>
      </c>
      <c r="K2213" s="4">
        <v>600</v>
      </c>
      <c r="L2213" s="7">
        <v>14400</v>
      </c>
      <c r="M2213" s="7">
        <v>14400</v>
      </c>
      <c r="N2213" s="6">
        <v>1</v>
      </c>
      <c r="O2213" s="2"/>
      <c r="P2213" s="2"/>
      <c r="Q2213" s="2"/>
      <c r="R2213" s="192"/>
    </row>
    <row r="2214" spans="1:18" ht="26.4">
      <c r="A2214" s="28" t="str">
        <f t="shared" si="34"/>
        <v>8</v>
      </c>
      <c r="B2214" s="3" t="s">
        <v>2620</v>
      </c>
      <c r="C2214" s="3" t="s">
        <v>261</v>
      </c>
      <c r="D2214" s="3">
        <v>4</v>
      </c>
      <c r="E2214" s="3" t="s">
        <v>26</v>
      </c>
      <c r="F2214" s="3" t="s">
        <v>17</v>
      </c>
      <c r="G2214" s="3" t="s">
        <v>262</v>
      </c>
      <c r="H2214" s="3" t="s">
        <v>19</v>
      </c>
      <c r="I2214" s="4">
        <v>25</v>
      </c>
      <c r="J2214" s="4">
        <v>25</v>
      </c>
      <c r="K2214" s="4">
        <v>600</v>
      </c>
      <c r="L2214" s="7">
        <v>15000</v>
      </c>
      <c r="M2214" s="7">
        <v>15000</v>
      </c>
      <c r="N2214" s="6">
        <v>1</v>
      </c>
      <c r="O2214" s="2"/>
      <c r="P2214" s="2"/>
      <c r="Q2214" s="2"/>
      <c r="R2214" s="192"/>
    </row>
    <row r="2215" spans="1:18" ht="26.4">
      <c r="A2215" s="28" t="str">
        <f t="shared" si="34"/>
        <v>8</v>
      </c>
      <c r="B2215" s="3" t="s">
        <v>2621</v>
      </c>
      <c r="C2215" s="3" t="s">
        <v>261</v>
      </c>
      <c r="D2215" s="3">
        <v>4</v>
      </c>
      <c r="E2215" s="3" t="s">
        <v>26</v>
      </c>
      <c r="F2215" s="3" t="s">
        <v>17</v>
      </c>
      <c r="G2215" s="3" t="s">
        <v>591</v>
      </c>
      <c r="H2215" s="3" t="s">
        <v>19</v>
      </c>
      <c r="I2215" s="4">
        <v>23</v>
      </c>
      <c r="J2215" s="4">
        <v>23</v>
      </c>
      <c r="K2215" s="4">
        <v>600</v>
      </c>
      <c r="L2215" s="7">
        <v>13800</v>
      </c>
      <c r="M2215" s="7">
        <v>13800</v>
      </c>
      <c r="N2215" s="6">
        <v>1</v>
      </c>
      <c r="O2215" s="2"/>
      <c r="P2215" s="2"/>
      <c r="Q2215" s="2"/>
      <c r="R2215" s="192"/>
    </row>
    <row r="2216" spans="1:18" ht="39.6">
      <c r="A2216" s="28" t="str">
        <f t="shared" si="34"/>
        <v>17</v>
      </c>
      <c r="B2216" s="3" t="s">
        <v>2622</v>
      </c>
      <c r="C2216" s="3" t="s">
        <v>306</v>
      </c>
      <c r="D2216" s="3">
        <v>4</v>
      </c>
      <c r="E2216" s="3" t="s">
        <v>26</v>
      </c>
      <c r="F2216" s="3" t="s">
        <v>17</v>
      </c>
      <c r="G2216" s="3" t="s">
        <v>307</v>
      </c>
      <c r="H2216" s="3" t="s">
        <v>19</v>
      </c>
      <c r="I2216" s="4">
        <v>25</v>
      </c>
      <c r="J2216" s="4">
        <v>25</v>
      </c>
      <c r="K2216" s="4">
        <v>600</v>
      </c>
      <c r="L2216" s="7">
        <v>15000</v>
      </c>
      <c r="M2216" s="7">
        <v>15000</v>
      </c>
      <c r="N2216" s="6">
        <v>1</v>
      </c>
      <c r="O2216" s="2"/>
      <c r="P2216" s="2"/>
      <c r="Q2216" s="2"/>
      <c r="R2216" s="192"/>
    </row>
    <row r="2217" spans="1:18" ht="39.6">
      <c r="A2217" s="28" t="str">
        <f t="shared" si="34"/>
        <v>17</v>
      </c>
      <c r="B2217" s="3" t="s">
        <v>2623</v>
      </c>
      <c r="C2217" s="3" t="s">
        <v>306</v>
      </c>
      <c r="D2217" s="3">
        <v>4</v>
      </c>
      <c r="E2217" s="3" t="s">
        <v>26</v>
      </c>
      <c r="F2217" s="3" t="s">
        <v>17</v>
      </c>
      <c r="G2217" s="3" t="s">
        <v>577</v>
      </c>
      <c r="H2217" s="3" t="s">
        <v>19</v>
      </c>
      <c r="I2217" s="4">
        <v>27</v>
      </c>
      <c r="J2217" s="4">
        <v>27</v>
      </c>
      <c r="K2217" s="4">
        <v>600</v>
      </c>
      <c r="L2217" s="7">
        <v>16200</v>
      </c>
      <c r="M2217" s="7">
        <v>16200</v>
      </c>
      <c r="N2217" s="6">
        <v>1</v>
      </c>
      <c r="O2217" s="2"/>
      <c r="P2217" s="2"/>
      <c r="Q2217" s="2"/>
      <c r="R2217" s="192"/>
    </row>
    <row r="2218" spans="1:18" ht="39.6">
      <c r="A2218" s="28" t="str">
        <f t="shared" si="34"/>
        <v>17</v>
      </c>
      <c r="B2218" s="3" t="s">
        <v>2624</v>
      </c>
      <c r="C2218" s="3" t="s">
        <v>306</v>
      </c>
      <c r="D2218" s="3">
        <v>4</v>
      </c>
      <c r="E2218" s="3" t="s">
        <v>26</v>
      </c>
      <c r="F2218" s="3" t="s">
        <v>17</v>
      </c>
      <c r="G2218" s="3" t="s">
        <v>579</v>
      </c>
      <c r="H2218" s="3" t="s">
        <v>19</v>
      </c>
      <c r="I2218" s="4">
        <v>35</v>
      </c>
      <c r="J2218" s="4">
        <v>35</v>
      </c>
      <c r="K2218" s="4">
        <v>600</v>
      </c>
      <c r="L2218" s="7">
        <v>21000</v>
      </c>
      <c r="M2218" s="7">
        <v>21000</v>
      </c>
      <c r="N2218" s="6">
        <v>1</v>
      </c>
      <c r="O2218" s="2"/>
      <c r="P2218" s="2"/>
      <c r="Q2218" s="2"/>
      <c r="R2218" s="192"/>
    </row>
    <row r="2219" spans="1:18" ht="26.4">
      <c r="A2219" s="28" t="str">
        <f t="shared" si="34"/>
        <v>12</v>
      </c>
      <c r="B2219" s="3" t="s">
        <v>2625</v>
      </c>
      <c r="C2219" s="3" t="s">
        <v>279</v>
      </c>
      <c r="D2219" s="3">
        <v>4</v>
      </c>
      <c r="E2219" s="3" t="s">
        <v>26</v>
      </c>
      <c r="F2219" s="3" t="s">
        <v>17</v>
      </c>
      <c r="G2219" s="3" t="s">
        <v>280</v>
      </c>
      <c r="H2219" s="3" t="s">
        <v>19</v>
      </c>
      <c r="I2219" s="4">
        <v>30</v>
      </c>
      <c r="J2219" s="4">
        <v>30</v>
      </c>
      <c r="K2219" s="4">
        <v>600</v>
      </c>
      <c r="L2219" s="7">
        <v>18000</v>
      </c>
      <c r="M2219" s="7">
        <v>18000</v>
      </c>
      <c r="N2219" s="6">
        <v>1</v>
      </c>
      <c r="O2219" s="2"/>
      <c r="P2219" s="2"/>
      <c r="Q2219" s="2"/>
      <c r="R2219" s="192"/>
    </row>
    <row r="2220" spans="1:18" ht="26.4">
      <c r="A2220" s="28" t="str">
        <f t="shared" si="34"/>
        <v>12</v>
      </c>
      <c r="B2220" s="3" t="s">
        <v>2626</v>
      </c>
      <c r="C2220" s="3" t="s">
        <v>279</v>
      </c>
      <c r="D2220" s="3">
        <v>4</v>
      </c>
      <c r="E2220" s="3" t="s">
        <v>26</v>
      </c>
      <c r="F2220" s="3" t="s">
        <v>17</v>
      </c>
      <c r="G2220" s="3" t="s">
        <v>618</v>
      </c>
      <c r="H2220" s="3" t="s">
        <v>19</v>
      </c>
      <c r="I2220" s="4">
        <v>28</v>
      </c>
      <c r="J2220" s="4">
        <v>28</v>
      </c>
      <c r="K2220" s="4">
        <v>600</v>
      </c>
      <c r="L2220" s="7">
        <v>16800</v>
      </c>
      <c r="M2220" s="7">
        <v>16800</v>
      </c>
      <c r="N2220" s="6">
        <v>1</v>
      </c>
      <c r="O2220" s="2"/>
      <c r="P2220" s="2"/>
      <c r="Q2220" s="2"/>
      <c r="R2220" s="192"/>
    </row>
    <row r="2221" spans="1:18" ht="26.4">
      <c r="A2221" s="28" t="str">
        <f t="shared" si="34"/>
        <v>2</v>
      </c>
      <c r="B2221" s="3" t="s">
        <v>2627</v>
      </c>
      <c r="C2221" s="3" t="s">
        <v>285</v>
      </c>
      <c r="D2221" s="3">
        <v>4</v>
      </c>
      <c r="E2221" s="3" t="s">
        <v>26</v>
      </c>
      <c r="F2221" s="3" t="s">
        <v>17</v>
      </c>
      <c r="G2221" s="3" t="s">
        <v>286</v>
      </c>
      <c r="H2221" s="3" t="s">
        <v>19</v>
      </c>
      <c r="I2221" s="4">
        <v>30</v>
      </c>
      <c r="J2221" s="4">
        <v>30</v>
      </c>
      <c r="K2221" s="4">
        <v>600</v>
      </c>
      <c r="L2221" s="7">
        <v>18000</v>
      </c>
      <c r="M2221" s="7">
        <v>18000</v>
      </c>
      <c r="N2221" s="6">
        <v>1</v>
      </c>
      <c r="O2221" s="2"/>
      <c r="P2221" s="2"/>
      <c r="Q2221" s="2"/>
      <c r="R2221" s="192"/>
    </row>
    <row r="2222" spans="1:18" ht="26.4">
      <c r="A2222" s="28" t="str">
        <f t="shared" si="34"/>
        <v>2</v>
      </c>
      <c r="B2222" s="3" t="s">
        <v>2628</v>
      </c>
      <c r="C2222" s="3" t="s">
        <v>285</v>
      </c>
      <c r="D2222" s="3">
        <v>4</v>
      </c>
      <c r="E2222" s="3" t="s">
        <v>26</v>
      </c>
      <c r="F2222" s="3" t="s">
        <v>17</v>
      </c>
      <c r="G2222" s="3" t="s">
        <v>288</v>
      </c>
      <c r="H2222" s="3" t="s">
        <v>19</v>
      </c>
      <c r="I2222" s="4">
        <v>20</v>
      </c>
      <c r="J2222" s="4">
        <v>20</v>
      </c>
      <c r="K2222" s="4">
        <v>600</v>
      </c>
      <c r="L2222" s="7">
        <v>12000</v>
      </c>
      <c r="M2222" s="7">
        <v>12000</v>
      </c>
      <c r="N2222" s="6">
        <v>1</v>
      </c>
      <c r="O2222" s="2"/>
      <c r="P2222" s="2"/>
      <c r="Q2222" s="2"/>
      <c r="R2222" s="192"/>
    </row>
    <row r="2223" spans="1:18" ht="26.4">
      <c r="A2223" s="28" t="str">
        <f t="shared" si="34"/>
        <v>2</v>
      </c>
      <c r="B2223" s="3" t="s">
        <v>2629</v>
      </c>
      <c r="C2223" s="3" t="s">
        <v>285</v>
      </c>
      <c r="D2223" s="3">
        <v>4</v>
      </c>
      <c r="E2223" s="3" t="s">
        <v>26</v>
      </c>
      <c r="F2223" s="3" t="s">
        <v>17</v>
      </c>
      <c r="G2223" s="3" t="s">
        <v>615</v>
      </c>
      <c r="H2223" s="3" t="s">
        <v>19</v>
      </c>
      <c r="I2223" s="4">
        <v>21</v>
      </c>
      <c r="J2223" s="4">
        <v>21</v>
      </c>
      <c r="K2223" s="4">
        <v>600</v>
      </c>
      <c r="L2223" s="7">
        <v>12600</v>
      </c>
      <c r="M2223" s="7">
        <v>12600</v>
      </c>
      <c r="N2223" s="6">
        <v>1</v>
      </c>
      <c r="O2223" s="2"/>
      <c r="P2223" s="2"/>
      <c r="Q2223" s="2"/>
      <c r="R2223" s="192"/>
    </row>
    <row r="2224" spans="1:18" ht="26.4">
      <c r="A2224" s="28" t="str">
        <f t="shared" si="34"/>
        <v>9</v>
      </c>
      <c r="B2224" s="3" t="s">
        <v>2630</v>
      </c>
      <c r="C2224" s="3" t="s">
        <v>240</v>
      </c>
      <c r="D2224" s="3">
        <v>4</v>
      </c>
      <c r="E2224" s="3" t="s">
        <v>26</v>
      </c>
      <c r="F2224" s="3" t="s">
        <v>17</v>
      </c>
      <c r="G2224" s="3" t="s">
        <v>241</v>
      </c>
      <c r="H2224" s="3" t="s">
        <v>19</v>
      </c>
      <c r="I2224" s="4">
        <v>26</v>
      </c>
      <c r="J2224" s="4">
        <v>26</v>
      </c>
      <c r="K2224" s="4">
        <v>599.9</v>
      </c>
      <c r="L2224" s="7">
        <v>15574</v>
      </c>
      <c r="M2224" s="7">
        <v>15597.4</v>
      </c>
      <c r="N2224" s="6">
        <v>1</v>
      </c>
      <c r="O2224" s="2"/>
      <c r="P2224" s="2"/>
      <c r="Q2224" s="2"/>
      <c r="R2224" s="192"/>
    </row>
    <row r="2225" spans="1:18" ht="26.4">
      <c r="A2225" s="28" t="str">
        <f t="shared" si="34"/>
        <v>9</v>
      </c>
      <c r="B2225" s="3" t="s">
        <v>2631</v>
      </c>
      <c r="C2225" s="3" t="s">
        <v>240</v>
      </c>
      <c r="D2225" s="3">
        <v>4</v>
      </c>
      <c r="E2225" s="3" t="s">
        <v>26</v>
      </c>
      <c r="F2225" s="3" t="s">
        <v>17</v>
      </c>
      <c r="G2225" s="3" t="s">
        <v>243</v>
      </c>
      <c r="H2225" s="3" t="s">
        <v>19</v>
      </c>
      <c r="I2225" s="4">
        <v>25</v>
      </c>
      <c r="J2225" s="4">
        <v>25</v>
      </c>
      <c r="K2225" s="4">
        <v>599.9</v>
      </c>
      <c r="L2225" s="7">
        <v>14975</v>
      </c>
      <c r="M2225" s="7">
        <v>14997.5</v>
      </c>
      <c r="N2225" s="6">
        <v>1</v>
      </c>
      <c r="O2225" s="2"/>
      <c r="P2225" s="2"/>
      <c r="Q2225" s="2"/>
      <c r="R2225" s="192"/>
    </row>
    <row r="2226" spans="1:18" ht="26.4">
      <c r="A2226" s="28" t="str">
        <f t="shared" si="34"/>
        <v>9</v>
      </c>
      <c r="B2226" s="3" t="s">
        <v>2632</v>
      </c>
      <c r="C2226" s="3" t="s">
        <v>240</v>
      </c>
      <c r="D2226" s="3">
        <v>4</v>
      </c>
      <c r="E2226" s="3" t="s">
        <v>26</v>
      </c>
      <c r="F2226" s="3" t="s">
        <v>17</v>
      </c>
      <c r="G2226" s="3" t="s">
        <v>570</v>
      </c>
      <c r="H2226" s="3" t="s">
        <v>19</v>
      </c>
      <c r="I2226" s="4">
        <v>21</v>
      </c>
      <c r="J2226" s="4">
        <v>21</v>
      </c>
      <c r="K2226" s="4">
        <v>599.9</v>
      </c>
      <c r="L2226" s="7">
        <v>12579</v>
      </c>
      <c r="M2226" s="7">
        <v>12597.9</v>
      </c>
      <c r="N2226" s="6">
        <v>1</v>
      </c>
      <c r="O2226" s="2"/>
      <c r="P2226" s="2"/>
      <c r="Q2226" s="2"/>
      <c r="R2226" s="192"/>
    </row>
    <row r="2227" spans="1:18" ht="26.4">
      <c r="A2227" s="28" t="str">
        <f t="shared" si="34"/>
        <v>10</v>
      </c>
      <c r="B2227" s="3" t="s">
        <v>2633</v>
      </c>
      <c r="C2227" s="3" t="s">
        <v>298</v>
      </c>
      <c r="D2227" s="3">
        <v>4</v>
      </c>
      <c r="E2227" s="3" t="s">
        <v>26</v>
      </c>
      <c r="F2227" s="3" t="s">
        <v>17</v>
      </c>
      <c r="G2227" s="3" t="s">
        <v>299</v>
      </c>
      <c r="H2227" s="3" t="s">
        <v>19</v>
      </c>
      <c r="I2227" s="4">
        <v>23</v>
      </c>
      <c r="J2227" s="4">
        <v>23</v>
      </c>
      <c r="K2227" s="4">
        <v>600</v>
      </c>
      <c r="L2227" s="7">
        <v>13800</v>
      </c>
      <c r="M2227" s="7">
        <v>13800</v>
      </c>
      <c r="N2227" s="6">
        <v>1</v>
      </c>
      <c r="O2227" s="2"/>
      <c r="P2227" s="2"/>
      <c r="Q2227" s="2"/>
      <c r="R2227" s="192"/>
    </row>
    <row r="2228" spans="1:18" ht="26.4">
      <c r="A2228" s="28" t="str">
        <f t="shared" si="34"/>
        <v>10</v>
      </c>
      <c r="B2228" s="3" t="s">
        <v>2634</v>
      </c>
      <c r="C2228" s="3" t="s">
        <v>298</v>
      </c>
      <c r="D2228" s="3">
        <v>4</v>
      </c>
      <c r="E2228" s="3" t="s">
        <v>26</v>
      </c>
      <c r="F2228" s="3" t="s">
        <v>17</v>
      </c>
      <c r="G2228" s="3" t="s">
        <v>582</v>
      </c>
      <c r="H2228" s="3" t="s">
        <v>19</v>
      </c>
      <c r="I2228" s="4">
        <v>18</v>
      </c>
      <c r="J2228" s="4">
        <v>18</v>
      </c>
      <c r="K2228" s="4">
        <v>600</v>
      </c>
      <c r="L2228" s="7">
        <v>10800</v>
      </c>
      <c r="M2228" s="7">
        <v>10800</v>
      </c>
      <c r="N2228" s="6">
        <v>1</v>
      </c>
      <c r="O2228" s="2"/>
      <c r="P2228" s="2"/>
      <c r="Q2228" s="2"/>
      <c r="R2228" s="192"/>
    </row>
    <row r="2229" spans="1:18" ht="39.6">
      <c r="A2229" s="28" t="str">
        <f t="shared" si="34"/>
        <v>14</v>
      </c>
      <c r="B2229" s="3" t="s">
        <v>2635</v>
      </c>
      <c r="C2229" s="3" t="s">
        <v>267</v>
      </c>
      <c r="D2229" s="3">
        <v>4</v>
      </c>
      <c r="E2229" s="3" t="s">
        <v>26</v>
      </c>
      <c r="F2229" s="3" t="s">
        <v>17</v>
      </c>
      <c r="G2229" s="3" t="s">
        <v>268</v>
      </c>
      <c r="H2229" s="3" t="s">
        <v>19</v>
      </c>
      <c r="I2229" s="4">
        <v>29</v>
      </c>
      <c r="J2229" s="4">
        <v>29</v>
      </c>
      <c r="K2229" s="4">
        <v>600</v>
      </c>
      <c r="L2229" s="7">
        <v>17400</v>
      </c>
      <c r="M2229" s="7">
        <v>17400</v>
      </c>
      <c r="N2229" s="6">
        <v>1</v>
      </c>
      <c r="O2229" s="2"/>
      <c r="P2229" s="2"/>
      <c r="Q2229" s="2"/>
      <c r="R2229" s="192"/>
    </row>
    <row r="2230" spans="1:18" ht="39.6">
      <c r="A2230" s="28" t="str">
        <f t="shared" si="34"/>
        <v>14</v>
      </c>
      <c r="B2230" s="3" t="s">
        <v>2636</v>
      </c>
      <c r="C2230" s="3" t="s">
        <v>267</v>
      </c>
      <c r="D2230" s="3">
        <v>4</v>
      </c>
      <c r="E2230" s="3" t="s">
        <v>26</v>
      </c>
      <c r="F2230" s="3" t="s">
        <v>17</v>
      </c>
      <c r="G2230" s="3" t="s">
        <v>270</v>
      </c>
      <c r="H2230" s="3" t="s">
        <v>19</v>
      </c>
      <c r="I2230" s="4">
        <v>29</v>
      </c>
      <c r="J2230" s="4">
        <v>29</v>
      </c>
      <c r="K2230" s="4">
        <v>600</v>
      </c>
      <c r="L2230" s="7">
        <v>17400</v>
      </c>
      <c r="M2230" s="7">
        <v>17400</v>
      </c>
      <c r="N2230" s="6">
        <v>1</v>
      </c>
      <c r="O2230" s="2"/>
      <c r="P2230" s="2"/>
      <c r="Q2230" s="2"/>
      <c r="R2230" s="192"/>
    </row>
    <row r="2231" spans="1:18" ht="39.6">
      <c r="A2231" s="28" t="str">
        <f t="shared" si="34"/>
        <v>14</v>
      </c>
      <c r="B2231" s="3" t="s">
        <v>2637</v>
      </c>
      <c r="C2231" s="3" t="s">
        <v>267</v>
      </c>
      <c r="D2231" s="3">
        <v>4</v>
      </c>
      <c r="E2231" s="3" t="s">
        <v>26</v>
      </c>
      <c r="F2231" s="3" t="s">
        <v>17</v>
      </c>
      <c r="G2231" s="3" t="s">
        <v>629</v>
      </c>
      <c r="H2231" s="3" t="s">
        <v>19</v>
      </c>
      <c r="I2231" s="4">
        <v>20</v>
      </c>
      <c r="J2231" s="4">
        <v>20</v>
      </c>
      <c r="K2231" s="4">
        <v>600</v>
      </c>
      <c r="L2231" s="7">
        <v>12000</v>
      </c>
      <c r="M2231" s="7">
        <v>12000</v>
      </c>
      <c r="N2231" s="6">
        <v>1</v>
      </c>
      <c r="O2231" s="2"/>
      <c r="P2231" s="2"/>
      <c r="Q2231" s="2"/>
      <c r="R2231" s="192"/>
    </row>
    <row r="2232" spans="1:18" ht="26.4">
      <c r="A2232" s="28" t="str">
        <f t="shared" si="34"/>
        <v>11</v>
      </c>
      <c r="B2232" s="3" t="s">
        <v>2638</v>
      </c>
      <c r="C2232" s="3" t="s">
        <v>228</v>
      </c>
      <c r="D2232" s="3">
        <v>4</v>
      </c>
      <c r="E2232" s="3" t="s">
        <v>26</v>
      </c>
      <c r="F2232" s="3" t="s">
        <v>17</v>
      </c>
      <c r="G2232" s="3" t="s">
        <v>229</v>
      </c>
      <c r="H2232" s="3" t="s">
        <v>19</v>
      </c>
      <c r="I2232" s="4">
        <v>30</v>
      </c>
      <c r="J2232" s="4">
        <v>30</v>
      </c>
      <c r="K2232" s="4">
        <v>600</v>
      </c>
      <c r="L2232" s="7">
        <v>18000</v>
      </c>
      <c r="M2232" s="7">
        <v>18000</v>
      </c>
      <c r="N2232" s="6">
        <v>1</v>
      </c>
      <c r="O2232" s="2"/>
      <c r="P2232" s="2"/>
      <c r="Q2232" s="2"/>
      <c r="R2232" s="192"/>
    </row>
    <row r="2233" spans="1:18" ht="26.4">
      <c r="A2233" s="28" t="str">
        <f t="shared" si="34"/>
        <v>11</v>
      </c>
      <c r="B2233" s="3" t="s">
        <v>2639</v>
      </c>
      <c r="C2233" s="3" t="s">
        <v>228</v>
      </c>
      <c r="D2233" s="3">
        <v>4</v>
      </c>
      <c r="E2233" s="3" t="s">
        <v>26</v>
      </c>
      <c r="F2233" s="3" t="s">
        <v>17</v>
      </c>
      <c r="G2233" s="3" t="s">
        <v>1967</v>
      </c>
      <c r="H2233" s="3" t="s">
        <v>19</v>
      </c>
      <c r="I2233" s="4">
        <v>25</v>
      </c>
      <c r="J2233" s="4">
        <v>25</v>
      </c>
      <c r="K2233" s="4">
        <v>600</v>
      </c>
      <c r="L2233" s="7">
        <v>15000</v>
      </c>
      <c r="M2233" s="7">
        <v>15000</v>
      </c>
      <c r="N2233" s="6">
        <v>1</v>
      </c>
      <c r="O2233" s="2"/>
      <c r="P2233" s="2"/>
      <c r="Q2233" s="2"/>
      <c r="R2233" s="192"/>
    </row>
    <row r="2234" spans="1:18" ht="26.4">
      <c r="A2234" s="28" t="str">
        <f t="shared" si="34"/>
        <v>4</v>
      </c>
      <c r="B2234" s="3" t="s">
        <v>2640</v>
      </c>
      <c r="C2234" s="3" t="s">
        <v>237</v>
      </c>
      <c r="D2234" s="3">
        <v>4</v>
      </c>
      <c r="E2234" s="3" t="s">
        <v>26</v>
      </c>
      <c r="F2234" s="3" t="s">
        <v>17</v>
      </c>
      <c r="G2234" s="3" t="s">
        <v>238</v>
      </c>
      <c r="H2234" s="3" t="s">
        <v>19</v>
      </c>
      <c r="I2234" s="4">
        <v>31</v>
      </c>
      <c r="J2234" s="4">
        <v>31</v>
      </c>
      <c r="K2234" s="4">
        <v>600</v>
      </c>
      <c r="L2234" s="7">
        <v>18600</v>
      </c>
      <c r="M2234" s="7">
        <v>18600</v>
      </c>
      <c r="N2234" s="6">
        <v>1</v>
      </c>
      <c r="O2234" s="2"/>
      <c r="P2234" s="2"/>
      <c r="Q2234" s="2"/>
      <c r="R2234" s="192"/>
    </row>
    <row r="2235" spans="1:18" ht="26.4">
      <c r="A2235" s="28" t="str">
        <f t="shared" si="34"/>
        <v>4</v>
      </c>
      <c r="B2235" s="3" t="s">
        <v>2641</v>
      </c>
      <c r="C2235" s="3" t="s">
        <v>237</v>
      </c>
      <c r="D2235" s="3">
        <v>4</v>
      </c>
      <c r="E2235" s="3" t="s">
        <v>26</v>
      </c>
      <c r="F2235" s="3" t="s">
        <v>17</v>
      </c>
      <c r="G2235" s="3" t="s">
        <v>599</v>
      </c>
      <c r="H2235" s="3" t="s">
        <v>19</v>
      </c>
      <c r="I2235" s="4">
        <v>23</v>
      </c>
      <c r="J2235" s="4">
        <v>23</v>
      </c>
      <c r="K2235" s="4">
        <v>600</v>
      </c>
      <c r="L2235" s="7">
        <v>13800</v>
      </c>
      <c r="M2235" s="7">
        <v>13800</v>
      </c>
      <c r="N2235" s="6">
        <v>1</v>
      </c>
      <c r="O2235" s="2"/>
      <c r="P2235" s="2"/>
      <c r="Q2235" s="2"/>
      <c r="R2235" s="192"/>
    </row>
    <row r="2236" spans="1:18" ht="26.4">
      <c r="A2236" s="28" t="str">
        <f t="shared" si="34"/>
        <v>19</v>
      </c>
      <c r="B2236" s="3" t="s">
        <v>2642</v>
      </c>
      <c r="C2236" s="3" t="s">
        <v>282</v>
      </c>
      <c r="D2236" s="3">
        <v>4</v>
      </c>
      <c r="E2236" s="3" t="s">
        <v>26</v>
      </c>
      <c r="F2236" s="3" t="s">
        <v>17</v>
      </c>
      <c r="G2236" s="3" t="s">
        <v>283</v>
      </c>
      <c r="H2236" s="3" t="s">
        <v>19</v>
      </c>
      <c r="I2236" s="4">
        <v>29</v>
      </c>
      <c r="J2236" s="4">
        <v>29</v>
      </c>
      <c r="K2236" s="4">
        <v>600</v>
      </c>
      <c r="L2236" s="7">
        <v>17400</v>
      </c>
      <c r="M2236" s="7">
        <v>17400</v>
      </c>
      <c r="N2236" s="6">
        <v>1</v>
      </c>
      <c r="O2236" s="2"/>
      <c r="P2236" s="2"/>
      <c r="Q2236" s="2"/>
      <c r="R2236" s="192"/>
    </row>
    <row r="2237" spans="1:18" ht="26.4">
      <c r="A2237" s="28" t="str">
        <f t="shared" si="34"/>
        <v>19</v>
      </c>
      <c r="B2237" s="3" t="s">
        <v>2643</v>
      </c>
      <c r="C2237" s="3" t="s">
        <v>282</v>
      </c>
      <c r="D2237" s="3">
        <v>4</v>
      </c>
      <c r="E2237" s="3" t="s">
        <v>26</v>
      </c>
      <c r="F2237" s="3" t="s">
        <v>17</v>
      </c>
      <c r="G2237" s="3" t="s">
        <v>621</v>
      </c>
      <c r="H2237" s="3" t="s">
        <v>19</v>
      </c>
      <c r="I2237" s="4">
        <v>25</v>
      </c>
      <c r="J2237" s="4">
        <v>25</v>
      </c>
      <c r="K2237" s="4">
        <v>600</v>
      </c>
      <c r="L2237" s="7">
        <v>15000</v>
      </c>
      <c r="M2237" s="7">
        <v>15000</v>
      </c>
      <c r="N2237" s="6">
        <v>1</v>
      </c>
      <c r="O2237" s="2"/>
      <c r="P2237" s="2"/>
      <c r="Q2237" s="2"/>
      <c r="R2237" s="192"/>
    </row>
    <row r="2238" spans="1:18" ht="39.6">
      <c r="A2238" s="28" t="str">
        <f t="shared" si="34"/>
        <v>23</v>
      </c>
      <c r="B2238" s="3" t="s">
        <v>2644</v>
      </c>
      <c r="C2238" s="3" t="s">
        <v>251</v>
      </c>
      <c r="D2238" s="3">
        <v>4</v>
      </c>
      <c r="E2238" s="3" t="s">
        <v>26</v>
      </c>
      <c r="F2238" s="3" t="s">
        <v>17</v>
      </c>
      <c r="G2238" s="3" t="s">
        <v>252</v>
      </c>
      <c r="H2238" s="3" t="s">
        <v>19</v>
      </c>
      <c r="I2238" s="4">
        <v>20</v>
      </c>
      <c r="J2238" s="4">
        <v>20</v>
      </c>
      <c r="K2238" s="4">
        <v>600</v>
      </c>
      <c r="L2238" s="7">
        <v>12000</v>
      </c>
      <c r="M2238" s="7">
        <v>12000</v>
      </c>
      <c r="N2238" s="6">
        <v>1</v>
      </c>
      <c r="O2238" s="2"/>
      <c r="P2238" s="2"/>
      <c r="Q2238" s="2"/>
      <c r="R2238" s="192"/>
    </row>
    <row r="2239" spans="1:18" ht="39.6">
      <c r="A2239" s="28" t="str">
        <f t="shared" si="34"/>
        <v>23</v>
      </c>
      <c r="B2239" s="3" t="s">
        <v>2645</v>
      </c>
      <c r="C2239" s="3" t="s">
        <v>251</v>
      </c>
      <c r="D2239" s="3">
        <v>4</v>
      </c>
      <c r="E2239" s="3" t="s">
        <v>26</v>
      </c>
      <c r="F2239" s="3" t="s">
        <v>17</v>
      </c>
      <c r="G2239" s="3" t="s">
        <v>254</v>
      </c>
      <c r="H2239" s="3" t="s">
        <v>19</v>
      </c>
      <c r="I2239" s="4">
        <v>20</v>
      </c>
      <c r="J2239" s="4">
        <v>20</v>
      </c>
      <c r="K2239" s="4">
        <v>600</v>
      </c>
      <c r="L2239" s="7">
        <v>12000</v>
      </c>
      <c r="M2239" s="7">
        <v>12000</v>
      </c>
      <c r="N2239" s="6">
        <v>1</v>
      </c>
      <c r="O2239" s="2"/>
      <c r="P2239" s="2"/>
      <c r="Q2239" s="2"/>
      <c r="R2239" s="192"/>
    </row>
    <row r="2240" spans="1:18" ht="39.6">
      <c r="A2240" s="28" t="str">
        <f t="shared" si="34"/>
        <v>23</v>
      </c>
      <c r="B2240" s="3" t="s">
        <v>2646</v>
      </c>
      <c r="C2240" s="3" t="s">
        <v>251</v>
      </c>
      <c r="D2240" s="3">
        <v>4</v>
      </c>
      <c r="E2240" s="3" t="s">
        <v>26</v>
      </c>
      <c r="F2240" s="3" t="s">
        <v>17</v>
      </c>
      <c r="G2240" s="3" t="s">
        <v>606</v>
      </c>
      <c r="H2240" s="3" t="s">
        <v>19</v>
      </c>
      <c r="I2240" s="4">
        <v>16</v>
      </c>
      <c r="J2240" s="4">
        <v>16</v>
      </c>
      <c r="K2240" s="4">
        <v>600</v>
      </c>
      <c r="L2240" s="7">
        <v>9600</v>
      </c>
      <c r="M2240" s="7">
        <v>9600</v>
      </c>
      <c r="N2240" s="6">
        <v>1</v>
      </c>
      <c r="O2240" s="2"/>
      <c r="P2240" s="2"/>
      <c r="Q2240" s="2"/>
      <c r="R2240" s="192"/>
    </row>
    <row r="2241" spans="1:18" ht="39.6">
      <c r="A2241" s="28" t="str">
        <f t="shared" si="34"/>
        <v>6</v>
      </c>
      <c r="B2241" s="3" t="s">
        <v>2647</v>
      </c>
      <c r="C2241" s="3" t="s">
        <v>301</v>
      </c>
      <c r="D2241" s="3">
        <v>4</v>
      </c>
      <c r="E2241" s="3" t="s">
        <v>26</v>
      </c>
      <c r="F2241" s="3" t="s">
        <v>17</v>
      </c>
      <c r="G2241" s="3" t="s">
        <v>302</v>
      </c>
      <c r="H2241" s="3" t="s">
        <v>19</v>
      </c>
      <c r="I2241" s="4">
        <v>26</v>
      </c>
      <c r="J2241" s="4">
        <v>26</v>
      </c>
      <c r="K2241" s="4">
        <v>600</v>
      </c>
      <c r="L2241" s="7">
        <v>15600</v>
      </c>
      <c r="M2241" s="7">
        <v>15600</v>
      </c>
      <c r="N2241" s="6">
        <v>1</v>
      </c>
      <c r="O2241" s="2"/>
      <c r="P2241" s="2"/>
      <c r="Q2241" s="2"/>
      <c r="R2241" s="192"/>
    </row>
    <row r="2242" spans="1:18" ht="39.6">
      <c r="A2242" s="28" t="str">
        <f t="shared" si="34"/>
        <v>6</v>
      </c>
      <c r="B2242" s="3" t="s">
        <v>2648</v>
      </c>
      <c r="C2242" s="3" t="s">
        <v>301</v>
      </c>
      <c r="D2242" s="3">
        <v>4</v>
      </c>
      <c r="E2242" s="3" t="s">
        <v>26</v>
      </c>
      <c r="F2242" s="3" t="s">
        <v>17</v>
      </c>
      <c r="G2242" s="3" t="s">
        <v>304</v>
      </c>
      <c r="H2242" s="3" t="s">
        <v>19</v>
      </c>
      <c r="I2242" s="4">
        <v>14</v>
      </c>
      <c r="J2242" s="4">
        <v>14</v>
      </c>
      <c r="K2242" s="4">
        <v>600</v>
      </c>
      <c r="L2242" s="7">
        <v>8400</v>
      </c>
      <c r="M2242" s="7">
        <v>8400</v>
      </c>
      <c r="N2242" s="6">
        <v>1</v>
      </c>
      <c r="O2242" s="2"/>
      <c r="P2242" s="2"/>
      <c r="Q2242" s="2"/>
      <c r="R2242" s="192"/>
    </row>
    <row r="2243" spans="1:18" ht="39.6">
      <c r="A2243" s="28" t="str">
        <f t="shared" si="34"/>
        <v>15</v>
      </c>
      <c r="B2243" s="3" t="s">
        <v>2649</v>
      </c>
      <c r="C2243" s="3" t="s">
        <v>256</v>
      </c>
      <c r="D2243" s="3">
        <v>4</v>
      </c>
      <c r="E2243" s="3" t="s">
        <v>26</v>
      </c>
      <c r="F2243" s="3" t="s">
        <v>17</v>
      </c>
      <c r="G2243" s="3" t="s">
        <v>257</v>
      </c>
      <c r="H2243" s="3" t="s">
        <v>19</v>
      </c>
      <c r="I2243" s="4">
        <v>21</v>
      </c>
      <c r="J2243" s="4">
        <v>21</v>
      </c>
      <c r="K2243" s="4">
        <v>600</v>
      </c>
      <c r="L2243" s="7">
        <v>12600</v>
      </c>
      <c r="M2243" s="7">
        <v>12600</v>
      </c>
      <c r="N2243" s="6">
        <v>1</v>
      </c>
      <c r="O2243" s="2"/>
      <c r="P2243" s="2"/>
      <c r="Q2243" s="2"/>
      <c r="R2243" s="192"/>
    </row>
    <row r="2244" spans="1:18" ht="39.6">
      <c r="A2244" s="28" t="str">
        <f t="shared" si="34"/>
        <v>15</v>
      </c>
      <c r="B2244" s="3" t="s">
        <v>2650</v>
      </c>
      <c r="C2244" s="3" t="s">
        <v>256</v>
      </c>
      <c r="D2244" s="3">
        <v>4</v>
      </c>
      <c r="E2244" s="3" t="s">
        <v>26</v>
      </c>
      <c r="F2244" s="3" t="s">
        <v>17</v>
      </c>
      <c r="G2244" s="3" t="s">
        <v>1983</v>
      </c>
      <c r="H2244" s="3" t="s">
        <v>19</v>
      </c>
      <c r="I2244" s="4">
        <v>22</v>
      </c>
      <c r="J2244" s="4">
        <v>22</v>
      </c>
      <c r="K2244" s="4">
        <v>565</v>
      </c>
      <c r="L2244" s="7">
        <v>12430</v>
      </c>
      <c r="M2244" s="7">
        <v>12430</v>
      </c>
      <c r="N2244" s="6">
        <v>1</v>
      </c>
      <c r="O2244" s="2"/>
      <c r="P2244" s="2"/>
      <c r="Q2244" s="2"/>
      <c r="R2244" s="192"/>
    </row>
    <row r="2245" spans="1:18" ht="26.4">
      <c r="A2245" s="28" t="str">
        <f t="shared" si="34"/>
        <v>3</v>
      </c>
      <c r="B2245" s="3" t="s">
        <v>2651</v>
      </c>
      <c r="C2245" s="3" t="s">
        <v>245</v>
      </c>
      <c r="D2245" s="3">
        <v>4</v>
      </c>
      <c r="E2245" s="3" t="s">
        <v>26</v>
      </c>
      <c r="F2245" s="3" t="s">
        <v>17</v>
      </c>
      <c r="G2245" s="3" t="s">
        <v>562</v>
      </c>
      <c r="H2245" s="3" t="s">
        <v>20</v>
      </c>
      <c r="I2245" s="4">
        <v>31</v>
      </c>
      <c r="J2245" s="4">
        <v>31</v>
      </c>
      <c r="K2245" s="4">
        <v>850</v>
      </c>
      <c r="L2245" s="7">
        <v>26350</v>
      </c>
      <c r="M2245" s="7">
        <v>26350</v>
      </c>
      <c r="N2245" s="6">
        <v>1</v>
      </c>
      <c r="O2245" s="2"/>
      <c r="P2245" s="2"/>
      <c r="Q2245" s="2"/>
      <c r="R2245" s="192"/>
    </row>
    <row r="2246" spans="1:18" ht="26.4">
      <c r="A2246" s="28" t="str">
        <f t="shared" si="34"/>
        <v>3</v>
      </c>
      <c r="B2246" s="3" t="s">
        <v>2652</v>
      </c>
      <c r="C2246" s="3" t="s">
        <v>245</v>
      </c>
      <c r="D2246" s="3">
        <v>4</v>
      </c>
      <c r="E2246" s="3" t="s">
        <v>26</v>
      </c>
      <c r="F2246" s="3" t="s">
        <v>17</v>
      </c>
      <c r="G2246" s="3" t="s">
        <v>564</v>
      </c>
      <c r="H2246" s="3" t="s">
        <v>20</v>
      </c>
      <c r="I2246" s="4">
        <v>53</v>
      </c>
      <c r="J2246" s="4">
        <v>53</v>
      </c>
      <c r="K2246" s="4">
        <v>850</v>
      </c>
      <c r="L2246" s="7">
        <v>45050</v>
      </c>
      <c r="M2246" s="7">
        <v>45050</v>
      </c>
      <c r="N2246" s="6">
        <v>1</v>
      </c>
      <c r="O2246" s="2"/>
      <c r="P2246" s="2"/>
      <c r="Q2246" s="2"/>
      <c r="R2246" s="192"/>
    </row>
    <row r="2247" spans="1:18" ht="26.4">
      <c r="A2247" s="28" t="str">
        <f t="shared" si="34"/>
        <v>3</v>
      </c>
      <c r="B2247" s="3" t="s">
        <v>2653</v>
      </c>
      <c r="C2247" s="3" t="s">
        <v>245</v>
      </c>
      <c r="D2247" s="3">
        <v>4</v>
      </c>
      <c r="E2247" s="3" t="s">
        <v>26</v>
      </c>
      <c r="F2247" s="3" t="s">
        <v>17</v>
      </c>
      <c r="G2247" s="3" t="s">
        <v>566</v>
      </c>
      <c r="H2247" s="3" t="s">
        <v>20</v>
      </c>
      <c r="I2247" s="4">
        <v>28</v>
      </c>
      <c r="J2247" s="4">
        <v>28</v>
      </c>
      <c r="K2247" s="4">
        <v>850</v>
      </c>
      <c r="L2247" s="7">
        <v>23800</v>
      </c>
      <c r="M2247" s="7">
        <v>23800</v>
      </c>
      <c r="N2247" s="6">
        <v>1</v>
      </c>
      <c r="O2247" s="2"/>
      <c r="P2247" s="2"/>
      <c r="Q2247" s="2"/>
      <c r="R2247" s="192"/>
    </row>
    <row r="2248" spans="1:18" ht="26.4">
      <c r="A2248" s="28" t="str">
        <f t="shared" ref="A2248:A2311" si="35">MID(C2248,FIND("(",C2248)+1,FIND(")",C2248)-1-FIND("(",C2248))</f>
        <v>7</v>
      </c>
      <c r="B2248" s="3" t="s">
        <v>2654</v>
      </c>
      <c r="C2248" s="3" t="s">
        <v>293</v>
      </c>
      <c r="D2248" s="3">
        <v>4</v>
      </c>
      <c r="E2248" s="3" t="s">
        <v>26</v>
      </c>
      <c r="F2248" s="3" t="s">
        <v>17</v>
      </c>
      <c r="G2248" s="3" t="s">
        <v>544</v>
      </c>
      <c r="H2248" s="3" t="s">
        <v>20</v>
      </c>
      <c r="I2248" s="4">
        <v>20</v>
      </c>
      <c r="J2248" s="4">
        <v>20</v>
      </c>
      <c r="K2248" s="4">
        <v>849</v>
      </c>
      <c r="L2248" s="7">
        <v>16980</v>
      </c>
      <c r="M2248" s="7">
        <v>16980</v>
      </c>
      <c r="N2248" s="6">
        <v>1</v>
      </c>
      <c r="O2248" s="2"/>
      <c r="P2248" s="2"/>
      <c r="Q2248" s="2"/>
      <c r="R2248" s="192"/>
    </row>
    <row r="2249" spans="1:18" ht="26.4">
      <c r="A2249" s="28" t="str">
        <f t="shared" si="35"/>
        <v>7</v>
      </c>
      <c r="B2249" s="3" t="s">
        <v>2655</v>
      </c>
      <c r="C2249" s="3" t="s">
        <v>293</v>
      </c>
      <c r="D2249" s="3">
        <v>4</v>
      </c>
      <c r="E2249" s="3" t="s">
        <v>26</v>
      </c>
      <c r="F2249" s="3" t="s">
        <v>17</v>
      </c>
      <c r="G2249" s="3" t="s">
        <v>546</v>
      </c>
      <c r="H2249" s="3" t="s">
        <v>20</v>
      </c>
      <c r="I2249" s="4">
        <v>18</v>
      </c>
      <c r="J2249" s="4">
        <v>18</v>
      </c>
      <c r="K2249" s="4">
        <v>849</v>
      </c>
      <c r="L2249" s="7">
        <v>15282</v>
      </c>
      <c r="M2249" s="7">
        <v>15282</v>
      </c>
      <c r="N2249" s="6">
        <v>1</v>
      </c>
      <c r="O2249" s="2"/>
      <c r="P2249" s="2"/>
      <c r="Q2249" s="2"/>
      <c r="R2249" s="192"/>
    </row>
    <row r="2250" spans="1:18" ht="26.4">
      <c r="A2250" s="28" t="str">
        <f t="shared" si="35"/>
        <v>7</v>
      </c>
      <c r="B2250" s="3" t="s">
        <v>2656</v>
      </c>
      <c r="C2250" s="3" t="s">
        <v>293</v>
      </c>
      <c r="D2250" s="3">
        <v>4</v>
      </c>
      <c r="E2250" s="3" t="s">
        <v>26</v>
      </c>
      <c r="F2250" s="3" t="s">
        <v>17</v>
      </c>
      <c r="G2250" s="3" t="s">
        <v>548</v>
      </c>
      <c r="H2250" s="3" t="s">
        <v>20</v>
      </c>
      <c r="I2250" s="4">
        <v>18</v>
      </c>
      <c r="J2250" s="4">
        <v>18</v>
      </c>
      <c r="K2250" s="4">
        <v>849</v>
      </c>
      <c r="L2250" s="7">
        <v>15282</v>
      </c>
      <c r="M2250" s="7">
        <v>15282</v>
      </c>
      <c r="N2250" s="6">
        <v>1</v>
      </c>
      <c r="O2250" s="2"/>
      <c r="P2250" s="2"/>
      <c r="Q2250" s="2"/>
      <c r="R2250" s="192"/>
    </row>
    <row r="2251" spans="1:18" ht="26.4">
      <c r="A2251" s="28" t="str">
        <f t="shared" si="35"/>
        <v>1</v>
      </c>
      <c r="B2251" s="3" t="s">
        <v>2657</v>
      </c>
      <c r="C2251" s="3" t="s">
        <v>272</v>
      </c>
      <c r="D2251" s="3">
        <v>4</v>
      </c>
      <c r="E2251" s="3" t="s">
        <v>26</v>
      </c>
      <c r="F2251" s="3" t="s">
        <v>17</v>
      </c>
      <c r="G2251" s="3" t="s">
        <v>512</v>
      </c>
      <c r="H2251" s="3" t="s">
        <v>20</v>
      </c>
      <c r="I2251" s="4">
        <v>38</v>
      </c>
      <c r="J2251" s="4">
        <v>38</v>
      </c>
      <c r="K2251" s="4">
        <v>850</v>
      </c>
      <c r="L2251" s="7">
        <v>32300</v>
      </c>
      <c r="M2251" s="7">
        <v>32300</v>
      </c>
      <c r="N2251" s="6">
        <v>1</v>
      </c>
      <c r="O2251" s="2"/>
      <c r="P2251" s="2"/>
      <c r="Q2251" s="2"/>
      <c r="R2251" s="192"/>
    </row>
    <row r="2252" spans="1:18" ht="26.4">
      <c r="A2252" s="28" t="str">
        <f t="shared" si="35"/>
        <v>1</v>
      </c>
      <c r="B2252" s="3" t="s">
        <v>2658</v>
      </c>
      <c r="C2252" s="3" t="s">
        <v>272</v>
      </c>
      <c r="D2252" s="3">
        <v>4</v>
      </c>
      <c r="E2252" s="3" t="s">
        <v>26</v>
      </c>
      <c r="F2252" s="3" t="s">
        <v>17</v>
      </c>
      <c r="G2252" s="3" t="s">
        <v>514</v>
      </c>
      <c r="H2252" s="3" t="s">
        <v>20</v>
      </c>
      <c r="I2252" s="4">
        <v>19</v>
      </c>
      <c r="J2252" s="4">
        <v>19</v>
      </c>
      <c r="K2252" s="4">
        <v>850</v>
      </c>
      <c r="L2252" s="7">
        <v>16150</v>
      </c>
      <c r="M2252" s="7">
        <v>16150</v>
      </c>
      <c r="N2252" s="6">
        <v>1</v>
      </c>
      <c r="O2252" s="2"/>
      <c r="P2252" s="2"/>
      <c r="Q2252" s="2"/>
      <c r="R2252" s="192"/>
    </row>
    <row r="2253" spans="1:18" ht="26.4">
      <c r="A2253" s="28" t="str">
        <f t="shared" si="35"/>
        <v>1</v>
      </c>
      <c r="B2253" s="3" t="s">
        <v>2659</v>
      </c>
      <c r="C2253" s="3" t="s">
        <v>272</v>
      </c>
      <c r="D2253" s="3">
        <v>4</v>
      </c>
      <c r="E2253" s="3" t="s">
        <v>26</v>
      </c>
      <c r="F2253" s="3" t="s">
        <v>17</v>
      </c>
      <c r="G2253" s="3" t="s">
        <v>516</v>
      </c>
      <c r="H2253" s="3" t="s">
        <v>20</v>
      </c>
      <c r="I2253" s="4">
        <v>18</v>
      </c>
      <c r="J2253" s="4">
        <v>18</v>
      </c>
      <c r="K2253" s="4">
        <v>850</v>
      </c>
      <c r="L2253" s="7">
        <v>15300</v>
      </c>
      <c r="M2253" s="7">
        <v>15300</v>
      </c>
      <c r="N2253" s="6">
        <v>1</v>
      </c>
      <c r="O2253" s="2"/>
      <c r="P2253" s="2"/>
      <c r="Q2253" s="2"/>
      <c r="R2253" s="192"/>
    </row>
    <row r="2254" spans="1:18" ht="26.4">
      <c r="A2254" s="28" t="str">
        <f t="shared" si="35"/>
        <v>16</v>
      </c>
      <c r="B2254" s="3" t="s">
        <v>2660</v>
      </c>
      <c r="C2254" s="3" t="s">
        <v>231</v>
      </c>
      <c r="D2254" s="3">
        <v>4</v>
      </c>
      <c r="E2254" s="3" t="s">
        <v>26</v>
      </c>
      <c r="F2254" s="3" t="s">
        <v>17</v>
      </c>
      <c r="G2254" s="3" t="s">
        <v>468</v>
      </c>
      <c r="H2254" s="3" t="s">
        <v>20</v>
      </c>
      <c r="I2254" s="4">
        <v>34</v>
      </c>
      <c r="J2254" s="4">
        <v>34</v>
      </c>
      <c r="K2254" s="4">
        <v>850</v>
      </c>
      <c r="L2254" s="7">
        <v>28900</v>
      </c>
      <c r="M2254" s="7">
        <v>28900</v>
      </c>
      <c r="N2254" s="6">
        <v>1</v>
      </c>
      <c r="O2254" s="2"/>
      <c r="P2254" s="2"/>
      <c r="Q2254" s="2"/>
      <c r="R2254" s="192"/>
    </row>
    <row r="2255" spans="1:18" ht="26.4">
      <c r="A2255" s="28" t="str">
        <f t="shared" si="35"/>
        <v>8</v>
      </c>
      <c r="B2255" s="3" t="s">
        <v>2661</v>
      </c>
      <c r="C2255" s="3" t="s">
        <v>261</v>
      </c>
      <c r="D2255" s="3">
        <v>4</v>
      </c>
      <c r="E2255" s="3" t="s">
        <v>26</v>
      </c>
      <c r="F2255" s="3" t="s">
        <v>17</v>
      </c>
      <c r="G2255" s="3" t="s">
        <v>498</v>
      </c>
      <c r="H2255" s="3" t="s">
        <v>20</v>
      </c>
      <c r="I2255" s="4">
        <v>20</v>
      </c>
      <c r="J2255" s="4">
        <v>20</v>
      </c>
      <c r="K2255" s="4">
        <v>850</v>
      </c>
      <c r="L2255" s="7">
        <v>17000</v>
      </c>
      <c r="M2255" s="7">
        <v>17000</v>
      </c>
      <c r="N2255" s="6">
        <v>1</v>
      </c>
      <c r="O2255" s="2"/>
      <c r="P2255" s="2"/>
      <c r="Q2255" s="2"/>
      <c r="R2255" s="192"/>
    </row>
    <row r="2256" spans="1:18" ht="26.4">
      <c r="A2256" s="28" t="str">
        <f t="shared" si="35"/>
        <v>8</v>
      </c>
      <c r="B2256" s="3" t="s">
        <v>2662</v>
      </c>
      <c r="C2256" s="3" t="s">
        <v>261</v>
      </c>
      <c r="D2256" s="3">
        <v>4</v>
      </c>
      <c r="E2256" s="3" t="s">
        <v>26</v>
      </c>
      <c r="F2256" s="3" t="s">
        <v>17</v>
      </c>
      <c r="G2256" s="3" t="s">
        <v>500</v>
      </c>
      <c r="H2256" s="3" t="s">
        <v>20</v>
      </c>
      <c r="I2256" s="4">
        <v>18</v>
      </c>
      <c r="J2256" s="4">
        <v>18</v>
      </c>
      <c r="K2256" s="4">
        <v>850</v>
      </c>
      <c r="L2256" s="7">
        <v>15300</v>
      </c>
      <c r="M2256" s="7">
        <v>15300</v>
      </c>
      <c r="N2256" s="6">
        <v>1</v>
      </c>
      <c r="O2256" s="2"/>
      <c r="P2256" s="2"/>
      <c r="Q2256" s="2"/>
      <c r="R2256" s="192"/>
    </row>
    <row r="2257" spans="1:18" ht="39.6">
      <c r="A2257" s="28" t="str">
        <f t="shared" si="35"/>
        <v>17</v>
      </c>
      <c r="B2257" s="3" t="s">
        <v>2663</v>
      </c>
      <c r="C2257" s="3" t="s">
        <v>306</v>
      </c>
      <c r="D2257" s="3">
        <v>4</v>
      </c>
      <c r="E2257" s="3" t="s">
        <v>26</v>
      </c>
      <c r="F2257" s="3" t="s">
        <v>17</v>
      </c>
      <c r="G2257" s="3" t="s">
        <v>470</v>
      </c>
      <c r="H2257" s="3" t="s">
        <v>20</v>
      </c>
      <c r="I2257" s="4">
        <v>49</v>
      </c>
      <c r="J2257" s="4">
        <v>49</v>
      </c>
      <c r="K2257" s="4">
        <v>850</v>
      </c>
      <c r="L2257" s="7">
        <v>41650</v>
      </c>
      <c r="M2257" s="7">
        <v>41650</v>
      </c>
      <c r="N2257" s="6">
        <v>1</v>
      </c>
      <c r="O2257" s="2"/>
      <c r="P2257" s="2"/>
      <c r="Q2257" s="2"/>
      <c r="R2257" s="192"/>
    </row>
    <row r="2258" spans="1:18" ht="39.6">
      <c r="A2258" s="28" t="str">
        <f t="shared" si="35"/>
        <v>17</v>
      </c>
      <c r="B2258" s="3" t="s">
        <v>2664</v>
      </c>
      <c r="C2258" s="3" t="s">
        <v>306</v>
      </c>
      <c r="D2258" s="3">
        <v>4</v>
      </c>
      <c r="E2258" s="3" t="s">
        <v>26</v>
      </c>
      <c r="F2258" s="3" t="s">
        <v>17</v>
      </c>
      <c r="G2258" s="3" t="s">
        <v>472</v>
      </c>
      <c r="H2258" s="3" t="s">
        <v>20</v>
      </c>
      <c r="I2258" s="4">
        <v>28</v>
      </c>
      <c r="J2258" s="4">
        <v>28</v>
      </c>
      <c r="K2258" s="4">
        <v>850</v>
      </c>
      <c r="L2258" s="7">
        <v>23800</v>
      </c>
      <c r="M2258" s="7">
        <v>23800</v>
      </c>
      <c r="N2258" s="6">
        <v>1</v>
      </c>
      <c r="O2258" s="2"/>
      <c r="P2258" s="2"/>
      <c r="Q2258" s="2"/>
      <c r="R2258" s="192"/>
    </row>
    <row r="2259" spans="1:18" ht="39.6">
      <c r="A2259" s="28" t="str">
        <f t="shared" si="35"/>
        <v>17</v>
      </c>
      <c r="B2259" s="3" t="s">
        <v>2665</v>
      </c>
      <c r="C2259" s="3" t="s">
        <v>306</v>
      </c>
      <c r="D2259" s="3">
        <v>4</v>
      </c>
      <c r="E2259" s="3" t="s">
        <v>26</v>
      </c>
      <c r="F2259" s="3" t="s">
        <v>17</v>
      </c>
      <c r="G2259" s="3" t="s">
        <v>474</v>
      </c>
      <c r="H2259" s="3" t="s">
        <v>20</v>
      </c>
      <c r="I2259" s="4">
        <v>26</v>
      </c>
      <c r="J2259" s="4">
        <v>26</v>
      </c>
      <c r="K2259" s="4">
        <v>850</v>
      </c>
      <c r="L2259" s="7">
        <v>22100</v>
      </c>
      <c r="M2259" s="7">
        <v>22100</v>
      </c>
      <c r="N2259" s="6">
        <v>1</v>
      </c>
      <c r="O2259" s="2"/>
      <c r="P2259" s="2"/>
      <c r="Q2259" s="2"/>
      <c r="R2259" s="192"/>
    </row>
    <row r="2260" spans="1:18" ht="26.4">
      <c r="A2260" s="28" t="str">
        <f t="shared" si="35"/>
        <v>12</v>
      </c>
      <c r="B2260" s="3" t="s">
        <v>2666</v>
      </c>
      <c r="C2260" s="3" t="s">
        <v>279</v>
      </c>
      <c r="D2260" s="3">
        <v>4</v>
      </c>
      <c r="E2260" s="3" t="s">
        <v>26</v>
      </c>
      <c r="F2260" s="3" t="s">
        <v>17</v>
      </c>
      <c r="G2260" s="3" t="s">
        <v>536</v>
      </c>
      <c r="H2260" s="3" t="s">
        <v>20</v>
      </c>
      <c r="I2260" s="4">
        <v>27</v>
      </c>
      <c r="J2260" s="4">
        <v>27</v>
      </c>
      <c r="K2260" s="4">
        <v>850</v>
      </c>
      <c r="L2260" s="7">
        <v>22950</v>
      </c>
      <c r="M2260" s="7">
        <v>22950</v>
      </c>
      <c r="N2260" s="6">
        <v>1</v>
      </c>
      <c r="O2260" s="2"/>
      <c r="P2260" s="2"/>
      <c r="Q2260" s="2"/>
      <c r="R2260" s="192"/>
    </row>
    <row r="2261" spans="1:18" ht="26.4">
      <c r="A2261" s="28" t="str">
        <f t="shared" si="35"/>
        <v>12</v>
      </c>
      <c r="B2261" s="3" t="s">
        <v>2667</v>
      </c>
      <c r="C2261" s="3" t="s">
        <v>279</v>
      </c>
      <c r="D2261" s="3">
        <v>4</v>
      </c>
      <c r="E2261" s="3" t="s">
        <v>26</v>
      </c>
      <c r="F2261" s="3" t="s">
        <v>17</v>
      </c>
      <c r="G2261" s="3" t="s">
        <v>538</v>
      </c>
      <c r="H2261" s="3" t="s">
        <v>20</v>
      </c>
      <c r="I2261" s="4">
        <v>27</v>
      </c>
      <c r="J2261" s="4">
        <v>27</v>
      </c>
      <c r="K2261" s="4">
        <v>850</v>
      </c>
      <c r="L2261" s="7">
        <v>22950</v>
      </c>
      <c r="M2261" s="7">
        <v>22950</v>
      </c>
      <c r="N2261" s="6">
        <v>1</v>
      </c>
      <c r="O2261" s="2"/>
      <c r="P2261" s="2"/>
      <c r="Q2261" s="2"/>
      <c r="R2261" s="192"/>
    </row>
    <row r="2262" spans="1:18" ht="26.4">
      <c r="A2262" s="28" t="str">
        <f t="shared" si="35"/>
        <v>12</v>
      </c>
      <c r="B2262" s="3" t="s">
        <v>2668</v>
      </c>
      <c r="C2262" s="3" t="s">
        <v>279</v>
      </c>
      <c r="D2262" s="3">
        <v>4</v>
      </c>
      <c r="E2262" s="3" t="s">
        <v>26</v>
      </c>
      <c r="F2262" s="3" t="s">
        <v>17</v>
      </c>
      <c r="G2262" s="3" t="s">
        <v>1290</v>
      </c>
      <c r="H2262" s="3" t="s">
        <v>20</v>
      </c>
      <c r="I2262" s="4">
        <v>27</v>
      </c>
      <c r="J2262" s="4">
        <v>27</v>
      </c>
      <c r="K2262" s="4">
        <v>850</v>
      </c>
      <c r="L2262" s="7">
        <v>22950</v>
      </c>
      <c r="M2262" s="7">
        <v>22950</v>
      </c>
      <c r="N2262" s="6">
        <v>1</v>
      </c>
      <c r="O2262" s="2"/>
      <c r="P2262" s="2"/>
      <c r="Q2262" s="2"/>
      <c r="R2262" s="192"/>
    </row>
    <row r="2263" spans="1:18" ht="26.4">
      <c r="A2263" s="28" t="str">
        <f t="shared" si="35"/>
        <v>2</v>
      </c>
      <c r="B2263" s="3" t="s">
        <v>2669</v>
      </c>
      <c r="C2263" s="3" t="s">
        <v>285</v>
      </c>
      <c r="D2263" s="3">
        <v>4</v>
      </c>
      <c r="E2263" s="3" t="s">
        <v>26</v>
      </c>
      <c r="F2263" s="3" t="s">
        <v>17</v>
      </c>
      <c r="G2263" s="3" t="s">
        <v>550</v>
      </c>
      <c r="H2263" s="3" t="s">
        <v>20</v>
      </c>
      <c r="I2263" s="4">
        <v>23</v>
      </c>
      <c r="J2263" s="4">
        <v>23</v>
      </c>
      <c r="K2263" s="4">
        <v>850</v>
      </c>
      <c r="L2263" s="7">
        <v>19550</v>
      </c>
      <c r="M2263" s="7">
        <v>19550</v>
      </c>
      <c r="N2263" s="6">
        <v>1</v>
      </c>
      <c r="O2263" s="2"/>
      <c r="P2263" s="2"/>
      <c r="Q2263" s="2"/>
      <c r="R2263" s="192"/>
    </row>
    <row r="2264" spans="1:18" ht="26.4">
      <c r="A2264" s="28" t="str">
        <f t="shared" si="35"/>
        <v>2</v>
      </c>
      <c r="B2264" s="3" t="s">
        <v>2670</v>
      </c>
      <c r="C2264" s="3" t="s">
        <v>285</v>
      </c>
      <c r="D2264" s="3">
        <v>4</v>
      </c>
      <c r="E2264" s="3" t="s">
        <v>26</v>
      </c>
      <c r="F2264" s="3" t="s">
        <v>17</v>
      </c>
      <c r="G2264" s="3" t="s">
        <v>552</v>
      </c>
      <c r="H2264" s="3" t="s">
        <v>20</v>
      </c>
      <c r="I2264" s="4">
        <v>15</v>
      </c>
      <c r="J2264" s="4">
        <v>15</v>
      </c>
      <c r="K2264" s="4">
        <v>850</v>
      </c>
      <c r="L2264" s="7">
        <v>12750</v>
      </c>
      <c r="M2264" s="7">
        <v>12750</v>
      </c>
      <c r="N2264" s="6">
        <v>1</v>
      </c>
      <c r="O2264" s="2"/>
      <c r="P2264" s="2"/>
      <c r="Q2264" s="2"/>
      <c r="R2264" s="192"/>
    </row>
    <row r="2265" spans="1:18" ht="26.4">
      <c r="A2265" s="28" t="str">
        <f t="shared" si="35"/>
        <v>9</v>
      </c>
      <c r="B2265" s="3" t="s">
        <v>2671</v>
      </c>
      <c r="C2265" s="3" t="s">
        <v>240</v>
      </c>
      <c r="D2265" s="3">
        <v>4</v>
      </c>
      <c r="E2265" s="3" t="s">
        <v>26</v>
      </c>
      <c r="F2265" s="3" t="s">
        <v>17</v>
      </c>
      <c r="G2265" s="3" t="s">
        <v>492</v>
      </c>
      <c r="H2265" s="3" t="s">
        <v>20</v>
      </c>
      <c r="I2265" s="4">
        <v>25</v>
      </c>
      <c r="J2265" s="4">
        <v>25</v>
      </c>
      <c r="K2265" s="4">
        <v>849.9</v>
      </c>
      <c r="L2265" s="7">
        <v>21225</v>
      </c>
      <c r="M2265" s="7">
        <v>21247.5</v>
      </c>
      <c r="N2265" s="6">
        <v>1</v>
      </c>
      <c r="O2265" s="2"/>
      <c r="P2265" s="2"/>
      <c r="Q2265" s="2"/>
      <c r="R2265" s="192"/>
    </row>
    <row r="2266" spans="1:18" ht="26.4">
      <c r="A2266" s="28" t="str">
        <f t="shared" si="35"/>
        <v>9</v>
      </c>
      <c r="B2266" s="3" t="s">
        <v>2672</v>
      </c>
      <c r="C2266" s="3" t="s">
        <v>240</v>
      </c>
      <c r="D2266" s="3">
        <v>4</v>
      </c>
      <c r="E2266" s="3" t="s">
        <v>26</v>
      </c>
      <c r="F2266" s="3" t="s">
        <v>17</v>
      </c>
      <c r="G2266" s="3" t="s">
        <v>494</v>
      </c>
      <c r="H2266" s="3" t="s">
        <v>20</v>
      </c>
      <c r="I2266" s="4">
        <v>21</v>
      </c>
      <c r="J2266" s="4">
        <v>21</v>
      </c>
      <c r="K2266" s="4">
        <v>849.9</v>
      </c>
      <c r="L2266" s="7">
        <v>17829</v>
      </c>
      <c r="M2266" s="7">
        <v>17847.900000000001</v>
      </c>
      <c r="N2266" s="6">
        <v>1</v>
      </c>
      <c r="O2266" s="2"/>
      <c r="P2266" s="2"/>
      <c r="Q2266" s="2"/>
      <c r="R2266" s="192"/>
    </row>
    <row r="2267" spans="1:18" ht="26.4">
      <c r="A2267" s="28" t="str">
        <f t="shared" si="35"/>
        <v>9</v>
      </c>
      <c r="B2267" s="3" t="s">
        <v>2673</v>
      </c>
      <c r="C2267" s="3" t="s">
        <v>240</v>
      </c>
      <c r="D2267" s="3">
        <v>4</v>
      </c>
      <c r="E2267" s="3" t="s">
        <v>26</v>
      </c>
      <c r="F2267" s="3" t="s">
        <v>17</v>
      </c>
      <c r="G2267" s="3" t="s">
        <v>496</v>
      </c>
      <c r="H2267" s="3" t="s">
        <v>20</v>
      </c>
      <c r="I2267" s="4">
        <v>21</v>
      </c>
      <c r="J2267" s="4">
        <v>21</v>
      </c>
      <c r="K2267" s="4">
        <v>849.9</v>
      </c>
      <c r="L2267" s="7">
        <v>17829</v>
      </c>
      <c r="M2267" s="7">
        <v>17847.900000000001</v>
      </c>
      <c r="N2267" s="6">
        <v>1</v>
      </c>
      <c r="O2267" s="2"/>
      <c r="P2267" s="2"/>
      <c r="Q2267" s="2"/>
      <c r="R2267" s="192"/>
    </row>
    <row r="2268" spans="1:18" ht="26.4">
      <c r="A2268" s="28" t="str">
        <f t="shared" si="35"/>
        <v>10</v>
      </c>
      <c r="B2268" s="3" t="s">
        <v>2674</v>
      </c>
      <c r="C2268" s="3" t="s">
        <v>298</v>
      </c>
      <c r="D2268" s="3">
        <v>4</v>
      </c>
      <c r="E2268" s="3" t="s">
        <v>26</v>
      </c>
      <c r="F2268" s="3" t="s">
        <v>17</v>
      </c>
      <c r="G2268" s="3" t="s">
        <v>554</v>
      </c>
      <c r="H2268" s="3" t="s">
        <v>20</v>
      </c>
      <c r="I2268" s="4">
        <v>21</v>
      </c>
      <c r="J2268" s="4">
        <v>21</v>
      </c>
      <c r="K2268" s="4">
        <v>850</v>
      </c>
      <c r="L2268" s="7">
        <v>17850</v>
      </c>
      <c r="M2268" s="7">
        <v>17850</v>
      </c>
      <c r="N2268" s="6">
        <v>1</v>
      </c>
      <c r="O2268" s="2"/>
      <c r="P2268" s="2"/>
      <c r="Q2268" s="2"/>
      <c r="R2268" s="192"/>
    </row>
    <row r="2269" spans="1:18" ht="26.4">
      <c r="A2269" s="28" t="str">
        <f t="shared" si="35"/>
        <v>10</v>
      </c>
      <c r="B2269" s="3" t="s">
        <v>2675</v>
      </c>
      <c r="C2269" s="3" t="s">
        <v>298</v>
      </c>
      <c r="D2269" s="3">
        <v>4</v>
      </c>
      <c r="E2269" s="3" t="s">
        <v>26</v>
      </c>
      <c r="F2269" s="3" t="s">
        <v>17</v>
      </c>
      <c r="G2269" s="3" t="s">
        <v>556</v>
      </c>
      <c r="H2269" s="3" t="s">
        <v>20</v>
      </c>
      <c r="I2269" s="4">
        <v>18</v>
      </c>
      <c r="J2269" s="4">
        <v>18</v>
      </c>
      <c r="K2269" s="4">
        <v>850</v>
      </c>
      <c r="L2269" s="7">
        <v>15300</v>
      </c>
      <c r="M2269" s="7">
        <v>15300</v>
      </c>
      <c r="N2269" s="6">
        <v>1</v>
      </c>
      <c r="O2269" s="2"/>
      <c r="P2269" s="2"/>
      <c r="Q2269" s="2"/>
      <c r="R2269" s="192"/>
    </row>
    <row r="2270" spans="1:18" ht="39.6">
      <c r="A2270" s="28" t="str">
        <f t="shared" si="35"/>
        <v>14</v>
      </c>
      <c r="B2270" s="3" t="s">
        <v>2676</v>
      </c>
      <c r="C2270" s="3" t="s">
        <v>267</v>
      </c>
      <c r="D2270" s="3">
        <v>4</v>
      </c>
      <c r="E2270" s="3" t="s">
        <v>26</v>
      </c>
      <c r="F2270" s="3" t="s">
        <v>17</v>
      </c>
      <c r="G2270" s="3" t="s">
        <v>524</v>
      </c>
      <c r="H2270" s="3" t="s">
        <v>20</v>
      </c>
      <c r="I2270" s="4">
        <v>19</v>
      </c>
      <c r="J2270" s="4">
        <v>19</v>
      </c>
      <c r="K2270" s="4">
        <v>850</v>
      </c>
      <c r="L2270" s="7">
        <v>16150</v>
      </c>
      <c r="M2270" s="7">
        <v>16150</v>
      </c>
      <c r="N2270" s="6">
        <v>1</v>
      </c>
      <c r="O2270" s="2"/>
      <c r="P2270" s="2"/>
      <c r="Q2270" s="2"/>
      <c r="R2270" s="192"/>
    </row>
    <row r="2271" spans="1:18" ht="39.6">
      <c r="A2271" s="28" t="str">
        <f t="shared" si="35"/>
        <v>14</v>
      </c>
      <c r="B2271" s="3" t="s">
        <v>2677</v>
      </c>
      <c r="C2271" s="3" t="s">
        <v>267</v>
      </c>
      <c r="D2271" s="3">
        <v>4</v>
      </c>
      <c r="E2271" s="3" t="s">
        <v>26</v>
      </c>
      <c r="F2271" s="3" t="s">
        <v>17</v>
      </c>
      <c r="G2271" s="3" t="s">
        <v>526</v>
      </c>
      <c r="H2271" s="3" t="s">
        <v>20</v>
      </c>
      <c r="I2271" s="4">
        <v>19</v>
      </c>
      <c r="J2271" s="4">
        <v>19</v>
      </c>
      <c r="K2271" s="4">
        <v>850</v>
      </c>
      <c r="L2271" s="7">
        <v>16150</v>
      </c>
      <c r="M2271" s="7">
        <v>16150</v>
      </c>
      <c r="N2271" s="6">
        <v>1</v>
      </c>
      <c r="O2271" s="2"/>
      <c r="P2271" s="2"/>
      <c r="Q2271" s="2"/>
      <c r="R2271" s="192"/>
    </row>
    <row r="2272" spans="1:18" ht="39.6">
      <c r="A2272" s="28" t="str">
        <f t="shared" si="35"/>
        <v>14</v>
      </c>
      <c r="B2272" s="3" t="s">
        <v>2678</v>
      </c>
      <c r="C2272" s="3" t="s">
        <v>267</v>
      </c>
      <c r="D2272" s="3">
        <v>4</v>
      </c>
      <c r="E2272" s="3" t="s">
        <v>26</v>
      </c>
      <c r="F2272" s="3" t="s">
        <v>17</v>
      </c>
      <c r="G2272" s="3" t="s">
        <v>528</v>
      </c>
      <c r="H2272" s="3" t="s">
        <v>20</v>
      </c>
      <c r="I2272" s="4">
        <v>19</v>
      </c>
      <c r="J2272" s="4">
        <v>19</v>
      </c>
      <c r="K2272" s="4">
        <v>850</v>
      </c>
      <c r="L2272" s="7">
        <v>16150</v>
      </c>
      <c r="M2272" s="7">
        <v>16150</v>
      </c>
      <c r="N2272" s="6">
        <v>1</v>
      </c>
      <c r="O2272" s="2"/>
      <c r="P2272" s="2"/>
      <c r="Q2272" s="2"/>
      <c r="R2272" s="192"/>
    </row>
    <row r="2273" spans="1:18" ht="26.4">
      <c r="A2273" s="28" t="str">
        <f t="shared" si="35"/>
        <v>11</v>
      </c>
      <c r="B2273" s="3" t="s">
        <v>2679</v>
      </c>
      <c r="C2273" s="3" t="s">
        <v>228</v>
      </c>
      <c r="D2273" s="3">
        <v>4</v>
      </c>
      <c r="E2273" s="3" t="s">
        <v>26</v>
      </c>
      <c r="F2273" s="3" t="s">
        <v>17</v>
      </c>
      <c r="G2273" s="3" t="s">
        <v>530</v>
      </c>
      <c r="H2273" s="3" t="s">
        <v>20</v>
      </c>
      <c r="I2273" s="4">
        <v>20</v>
      </c>
      <c r="J2273" s="4">
        <v>20</v>
      </c>
      <c r="K2273" s="4">
        <v>850</v>
      </c>
      <c r="L2273" s="7">
        <v>17000</v>
      </c>
      <c r="M2273" s="7">
        <v>17000</v>
      </c>
      <c r="N2273" s="6">
        <v>1</v>
      </c>
      <c r="O2273" s="2"/>
      <c r="P2273" s="2"/>
      <c r="Q2273" s="2"/>
      <c r="R2273" s="192"/>
    </row>
    <row r="2274" spans="1:18" ht="26.4">
      <c r="A2274" s="28" t="str">
        <f t="shared" si="35"/>
        <v>11</v>
      </c>
      <c r="B2274" s="3" t="s">
        <v>2680</v>
      </c>
      <c r="C2274" s="3" t="s">
        <v>228</v>
      </c>
      <c r="D2274" s="3">
        <v>4</v>
      </c>
      <c r="E2274" s="3" t="s">
        <v>26</v>
      </c>
      <c r="F2274" s="3" t="s">
        <v>17</v>
      </c>
      <c r="G2274" s="3" t="s">
        <v>532</v>
      </c>
      <c r="H2274" s="3" t="s">
        <v>20</v>
      </c>
      <c r="I2274" s="4">
        <v>18</v>
      </c>
      <c r="J2274" s="4">
        <v>18</v>
      </c>
      <c r="K2274" s="4">
        <v>850</v>
      </c>
      <c r="L2274" s="7">
        <v>15300</v>
      </c>
      <c r="M2274" s="7">
        <v>15300</v>
      </c>
      <c r="N2274" s="6">
        <v>1</v>
      </c>
      <c r="O2274" s="2"/>
      <c r="P2274" s="2"/>
      <c r="Q2274" s="2"/>
      <c r="R2274" s="192"/>
    </row>
    <row r="2275" spans="1:18" ht="26.4">
      <c r="A2275" s="28" t="str">
        <f t="shared" si="35"/>
        <v>4</v>
      </c>
      <c r="B2275" s="3" t="s">
        <v>2681</v>
      </c>
      <c r="C2275" s="3" t="s">
        <v>237</v>
      </c>
      <c r="D2275" s="3">
        <v>4</v>
      </c>
      <c r="E2275" s="3" t="s">
        <v>26</v>
      </c>
      <c r="F2275" s="3" t="s">
        <v>17</v>
      </c>
      <c r="G2275" s="3" t="s">
        <v>502</v>
      </c>
      <c r="H2275" s="3" t="s">
        <v>20</v>
      </c>
      <c r="I2275" s="4">
        <v>20</v>
      </c>
      <c r="J2275" s="4">
        <v>20</v>
      </c>
      <c r="K2275" s="4">
        <v>850</v>
      </c>
      <c r="L2275" s="7">
        <v>17000</v>
      </c>
      <c r="M2275" s="7">
        <v>17000</v>
      </c>
      <c r="N2275" s="6">
        <v>1</v>
      </c>
      <c r="O2275" s="2"/>
      <c r="P2275" s="2"/>
      <c r="Q2275" s="2"/>
      <c r="R2275" s="192"/>
    </row>
    <row r="2276" spans="1:18" ht="26.4">
      <c r="A2276" s="28" t="str">
        <f t="shared" si="35"/>
        <v>4</v>
      </c>
      <c r="B2276" s="3" t="s">
        <v>2682</v>
      </c>
      <c r="C2276" s="3" t="s">
        <v>237</v>
      </c>
      <c r="D2276" s="3">
        <v>4</v>
      </c>
      <c r="E2276" s="3" t="s">
        <v>26</v>
      </c>
      <c r="F2276" s="3" t="s">
        <v>17</v>
      </c>
      <c r="G2276" s="3" t="s">
        <v>504</v>
      </c>
      <c r="H2276" s="3" t="s">
        <v>20</v>
      </c>
      <c r="I2276" s="4">
        <v>20</v>
      </c>
      <c r="J2276" s="4">
        <v>20</v>
      </c>
      <c r="K2276" s="4">
        <v>850</v>
      </c>
      <c r="L2276" s="7">
        <v>17000</v>
      </c>
      <c r="M2276" s="7">
        <v>17000</v>
      </c>
      <c r="N2276" s="6">
        <v>1</v>
      </c>
      <c r="O2276" s="2"/>
      <c r="P2276" s="2"/>
      <c r="Q2276" s="2"/>
      <c r="R2276" s="192"/>
    </row>
    <row r="2277" spans="1:18" ht="26.4">
      <c r="A2277" s="28" t="str">
        <f t="shared" si="35"/>
        <v>19</v>
      </c>
      <c r="B2277" s="3" t="s">
        <v>2683</v>
      </c>
      <c r="C2277" s="3" t="s">
        <v>282</v>
      </c>
      <c r="D2277" s="3">
        <v>4</v>
      </c>
      <c r="E2277" s="3" t="s">
        <v>26</v>
      </c>
      <c r="F2277" s="3" t="s">
        <v>17</v>
      </c>
      <c r="G2277" s="3" t="s">
        <v>558</v>
      </c>
      <c r="H2277" s="3" t="s">
        <v>20</v>
      </c>
      <c r="I2277" s="4">
        <v>31</v>
      </c>
      <c r="J2277" s="4">
        <v>31</v>
      </c>
      <c r="K2277" s="4">
        <v>850</v>
      </c>
      <c r="L2277" s="7">
        <v>26350</v>
      </c>
      <c r="M2277" s="7">
        <v>26350</v>
      </c>
      <c r="N2277" s="6">
        <v>1</v>
      </c>
      <c r="O2277" s="2"/>
      <c r="P2277" s="2"/>
      <c r="Q2277" s="2"/>
      <c r="R2277" s="192"/>
    </row>
    <row r="2278" spans="1:18" ht="26.4">
      <c r="A2278" s="28" t="str">
        <f t="shared" si="35"/>
        <v>19</v>
      </c>
      <c r="B2278" s="3" t="s">
        <v>2684</v>
      </c>
      <c r="C2278" s="3" t="s">
        <v>282</v>
      </c>
      <c r="D2278" s="3">
        <v>4</v>
      </c>
      <c r="E2278" s="3" t="s">
        <v>26</v>
      </c>
      <c r="F2278" s="3" t="s">
        <v>17</v>
      </c>
      <c r="G2278" s="3" t="s">
        <v>560</v>
      </c>
      <c r="H2278" s="3" t="s">
        <v>20</v>
      </c>
      <c r="I2278" s="4">
        <v>20</v>
      </c>
      <c r="J2278" s="4">
        <v>20</v>
      </c>
      <c r="K2278" s="4">
        <v>850</v>
      </c>
      <c r="L2278" s="7">
        <v>17000</v>
      </c>
      <c r="M2278" s="7">
        <v>17000</v>
      </c>
      <c r="N2278" s="6">
        <v>1</v>
      </c>
      <c r="O2278" s="2"/>
      <c r="P2278" s="2"/>
      <c r="Q2278" s="2"/>
      <c r="R2278" s="192"/>
    </row>
    <row r="2279" spans="1:18" ht="39.6">
      <c r="A2279" s="28" t="str">
        <f t="shared" si="35"/>
        <v>23</v>
      </c>
      <c r="B2279" s="3" t="s">
        <v>2685</v>
      </c>
      <c r="C2279" s="3" t="s">
        <v>251</v>
      </c>
      <c r="D2279" s="3">
        <v>4</v>
      </c>
      <c r="E2279" s="3" t="s">
        <v>26</v>
      </c>
      <c r="F2279" s="3" t="s">
        <v>17</v>
      </c>
      <c r="G2279" s="3" t="s">
        <v>482</v>
      </c>
      <c r="H2279" s="3" t="s">
        <v>20</v>
      </c>
      <c r="I2279" s="4">
        <v>16</v>
      </c>
      <c r="J2279" s="4">
        <v>16</v>
      </c>
      <c r="K2279" s="4">
        <v>850</v>
      </c>
      <c r="L2279" s="7">
        <v>13600</v>
      </c>
      <c r="M2279" s="7">
        <v>13600</v>
      </c>
      <c r="N2279" s="6">
        <v>1</v>
      </c>
      <c r="O2279" s="2"/>
      <c r="P2279" s="2"/>
      <c r="Q2279" s="2"/>
      <c r="R2279" s="192"/>
    </row>
    <row r="2280" spans="1:18" ht="39.6">
      <c r="A2280" s="28" t="str">
        <f t="shared" si="35"/>
        <v>23</v>
      </c>
      <c r="B2280" s="3" t="s">
        <v>2686</v>
      </c>
      <c r="C2280" s="3" t="s">
        <v>251</v>
      </c>
      <c r="D2280" s="3">
        <v>4</v>
      </c>
      <c r="E2280" s="3" t="s">
        <v>26</v>
      </c>
      <c r="F2280" s="3" t="s">
        <v>17</v>
      </c>
      <c r="G2280" s="3" t="s">
        <v>484</v>
      </c>
      <c r="H2280" s="3" t="s">
        <v>20</v>
      </c>
      <c r="I2280" s="4">
        <v>16</v>
      </c>
      <c r="J2280" s="4">
        <v>16</v>
      </c>
      <c r="K2280" s="4">
        <v>850</v>
      </c>
      <c r="L2280" s="7">
        <v>13600</v>
      </c>
      <c r="M2280" s="7">
        <v>13600</v>
      </c>
      <c r="N2280" s="6">
        <v>1</v>
      </c>
      <c r="O2280" s="2"/>
      <c r="P2280" s="2"/>
      <c r="Q2280" s="2"/>
      <c r="R2280" s="192"/>
    </row>
    <row r="2281" spans="1:18" ht="39.6">
      <c r="A2281" s="28" t="str">
        <f t="shared" si="35"/>
        <v>23</v>
      </c>
      <c r="B2281" s="3" t="s">
        <v>2687</v>
      </c>
      <c r="C2281" s="3" t="s">
        <v>251</v>
      </c>
      <c r="D2281" s="3">
        <v>4</v>
      </c>
      <c r="E2281" s="3" t="s">
        <v>26</v>
      </c>
      <c r="F2281" s="3" t="s">
        <v>17</v>
      </c>
      <c r="G2281" s="3" t="s">
        <v>486</v>
      </c>
      <c r="H2281" s="3" t="s">
        <v>20</v>
      </c>
      <c r="I2281" s="4">
        <v>16</v>
      </c>
      <c r="J2281" s="4">
        <v>16</v>
      </c>
      <c r="K2281" s="4">
        <v>850</v>
      </c>
      <c r="L2281" s="7">
        <v>13600</v>
      </c>
      <c r="M2281" s="7">
        <v>13600</v>
      </c>
      <c r="N2281" s="6">
        <v>1</v>
      </c>
      <c r="O2281" s="2"/>
      <c r="P2281" s="2"/>
      <c r="Q2281" s="2"/>
      <c r="R2281" s="192"/>
    </row>
    <row r="2282" spans="1:18" ht="39.6">
      <c r="A2282" s="28" t="str">
        <f t="shared" si="35"/>
        <v>6</v>
      </c>
      <c r="B2282" s="3" t="s">
        <v>2688</v>
      </c>
      <c r="C2282" s="3" t="s">
        <v>301</v>
      </c>
      <c r="D2282" s="3">
        <v>4</v>
      </c>
      <c r="E2282" s="3" t="s">
        <v>26</v>
      </c>
      <c r="F2282" s="3" t="s">
        <v>17</v>
      </c>
      <c r="G2282" s="3" t="s">
        <v>520</v>
      </c>
      <c r="H2282" s="3" t="s">
        <v>20</v>
      </c>
      <c r="I2282" s="4">
        <v>34</v>
      </c>
      <c r="J2282" s="4">
        <v>34</v>
      </c>
      <c r="K2282" s="4">
        <v>850</v>
      </c>
      <c r="L2282" s="7">
        <v>28900</v>
      </c>
      <c r="M2282" s="7">
        <v>28900</v>
      </c>
      <c r="N2282" s="6">
        <v>1</v>
      </c>
      <c r="O2282" s="2"/>
      <c r="P2282" s="2"/>
      <c r="Q2282" s="2"/>
      <c r="R2282" s="192"/>
    </row>
    <row r="2283" spans="1:18" ht="39.6">
      <c r="A2283" s="28" t="str">
        <f t="shared" si="35"/>
        <v>6</v>
      </c>
      <c r="B2283" s="3" t="s">
        <v>2689</v>
      </c>
      <c r="C2283" s="3" t="s">
        <v>301</v>
      </c>
      <c r="D2283" s="3">
        <v>4</v>
      </c>
      <c r="E2283" s="3" t="s">
        <v>26</v>
      </c>
      <c r="F2283" s="3" t="s">
        <v>17</v>
      </c>
      <c r="G2283" s="3" t="s">
        <v>522</v>
      </c>
      <c r="H2283" s="3" t="s">
        <v>20</v>
      </c>
      <c r="I2283" s="4">
        <v>30</v>
      </c>
      <c r="J2283" s="4">
        <v>30</v>
      </c>
      <c r="K2283" s="4">
        <v>850</v>
      </c>
      <c r="L2283" s="7">
        <v>25500</v>
      </c>
      <c r="M2283" s="7">
        <v>25500</v>
      </c>
      <c r="N2283" s="6">
        <v>1</v>
      </c>
      <c r="O2283" s="2"/>
      <c r="P2283" s="2"/>
      <c r="Q2283" s="2"/>
      <c r="R2283" s="192"/>
    </row>
    <row r="2284" spans="1:18" ht="39.6">
      <c r="A2284" s="28" t="str">
        <f t="shared" si="35"/>
        <v>15</v>
      </c>
      <c r="B2284" s="3" t="s">
        <v>2690</v>
      </c>
      <c r="C2284" s="3" t="s">
        <v>256</v>
      </c>
      <c r="D2284" s="3">
        <v>4</v>
      </c>
      <c r="E2284" s="3" t="s">
        <v>26</v>
      </c>
      <c r="F2284" s="3" t="s">
        <v>17</v>
      </c>
      <c r="G2284" s="3" t="s">
        <v>478</v>
      </c>
      <c r="H2284" s="3" t="s">
        <v>20</v>
      </c>
      <c r="I2284" s="4">
        <v>15</v>
      </c>
      <c r="J2284" s="4">
        <v>15</v>
      </c>
      <c r="K2284" s="4">
        <v>850</v>
      </c>
      <c r="L2284" s="7">
        <v>12750</v>
      </c>
      <c r="M2284" s="7">
        <v>12750</v>
      </c>
      <c r="N2284" s="6">
        <v>1</v>
      </c>
      <c r="O2284" s="2"/>
      <c r="P2284" s="2"/>
      <c r="Q2284" s="2"/>
      <c r="R2284" s="192"/>
    </row>
    <row r="2285" spans="1:18" ht="39.6">
      <c r="A2285" s="28" t="str">
        <f t="shared" si="35"/>
        <v>15</v>
      </c>
      <c r="B2285" s="3" t="s">
        <v>2691</v>
      </c>
      <c r="C2285" s="3" t="s">
        <v>256</v>
      </c>
      <c r="D2285" s="3">
        <v>4</v>
      </c>
      <c r="E2285" s="3" t="s">
        <v>26</v>
      </c>
      <c r="F2285" s="3" t="s">
        <v>17</v>
      </c>
      <c r="G2285" s="3" t="s">
        <v>480</v>
      </c>
      <c r="H2285" s="3" t="s">
        <v>20</v>
      </c>
      <c r="I2285" s="4">
        <v>16</v>
      </c>
      <c r="J2285" s="4">
        <v>16</v>
      </c>
      <c r="K2285" s="4">
        <v>850</v>
      </c>
      <c r="L2285" s="7">
        <v>13600</v>
      </c>
      <c r="M2285" s="7">
        <v>13600</v>
      </c>
      <c r="N2285" s="6">
        <v>1</v>
      </c>
      <c r="O2285" s="2"/>
      <c r="P2285" s="2"/>
      <c r="Q2285" s="2"/>
      <c r="R2285" s="192"/>
    </row>
    <row r="2286" spans="1:18" ht="26.4">
      <c r="A2286" s="28" t="str">
        <f t="shared" si="35"/>
        <v>3</v>
      </c>
      <c r="B2286" s="3" t="s">
        <v>2692</v>
      </c>
      <c r="C2286" s="3" t="s">
        <v>245</v>
      </c>
      <c r="D2286" s="3">
        <v>4</v>
      </c>
      <c r="E2286" s="3" t="s">
        <v>26</v>
      </c>
      <c r="F2286" s="3" t="s">
        <v>17</v>
      </c>
      <c r="G2286" s="3" t="s">
        <v>376</v>
      </c>
      <c r="H2286" s="3" t="s">
        <v>21</v>
      </c>
      <c r="I2286" s="4">
        <v>25</v>
      </c>
      <c r="J2286" s="4">
        <v>25</v>
      </c>
      <c r="K2286" s="7">
        <v>1000</v>
      </c>
      <c r="L2286" s="7">
        <v>25000</v>
      </c>
      <c r="M2286" s="7">
        <v>25000</v>
      </c>
      <c r="N2286" s="6">
        <v>1</v>
      </c>
      <c r="O2286" s="2"/>
      <c r="P2286" s="2"/>
      <c r="Q2286" s="2"/>
      <c r="R2286" s="192"/>
    </row>
    <row r="2287" spans="1:18" ht="26.4">
      <c r="A2287" s="28" t="str">
        <f t="shared" si="35"/>
        <v>3</v>
      </c>
      <c r="B2287" s="3" t="s">
        <v>2693</v>
      </c>
      <c r="C2287" s="3" t="s">
        <v>245</v>
      </c>
      <c r="D2287" s="3">
        <v>4</v>
      </c>
      <c r="E2287" s="3" t="s">
        <v>26</v>
      </c>
      <c r="F2287" s="3" t="s">
        <v>17</v>
      </c>
      <c r="G2287" s="3" t="s">
        <v>378</v>
      </c>
      <c r="H2287" s="3" t="s">
        <v>21</v>
      </c>
      <c r="I2287" s="4">
        <v>55</v>
      </c>
      <c r="J2287" s="4">
        <v>55</v>
      </c>
      <c r="K2287" s="7">
        <v>1000</v>
      </c>
      <c r="L2287" s="7">
        <v>55000</v>
      </c>
      <c r="M2287" s="7">
        <v>55000</v>
      </c>
      <c r="N2287" s="6">
        <v>1</v>
      </c>
      <c r="O2287" s="2"/>
      <c r="P2287" s="2"/>
      <c r="Q2287" s="2"/>
      <c r="R2287" s="192"/>
    </row>
    <row r="2288" spans="1:18" ht="26.4">
      <c r="A2288" s="28" t="str">
        <f t="shared" si="35"/>
        <v>7</v>
      </c>
      <c r="B2288" s="3" t="s">
        <v>2694</v>
      </c>
      <c r="C2288" s="3" t="s">
        <v>293</v>
      </c>
      <c r="D2288" s="3">
        <v>4</v>
      </c>
      <c r="E2288" s="3" t="s">
        <v>26</v>
      </c>
      <c r="F2288" s="3" t="s">
        <v>17</v>
      </c>
      <c r="G2288" s="3" t="s">
        <v>364</v>
      </c>
      <c r="H2288" s="3" t="s">
        <v>21</v>
      </c>
      <c r="I2288" s="4">
        <v>20</v>
      </c>
      <c r="J2288" s="4">
        <v>20</v>
      </c>
      <c r="K2288" s="4">
        <v>999</v>
      </c>
      <c r="L2288" s="7">
        <v>19980</v>
      </c>
      <c r="M2288" s="7">
        <v>19980</v>
      </c>
      <c r="N2288" s="6">
        <v>1</v>
      </c>
      <c r="O2288" s="2"/>
      <c r="P2288" s="2"/>
      <c r="Q2288" s="2"/>
      <c r="R2288" s="192"/>
    </row>
    <row r="2289" spans="1:18" ht="26.4">
      <c r="A2289" s="28" t="str">
        <f t="shared" si="35"/>
        <v>1</v>
      </c>
      <c r="B2289" s="3" t="s">
        <v>2695</v>
      </c>
      <c r="C2289" s="3" t="s">
        <v>272</v>
      </c>
      <c r="D2289" s="3">
        <v>4</v>
      </c>
      <c r="E2289" s="3" t="s">
        <v>26</v>
      </c>
      <c r="F2289" s="3" t="s">
        <v>17</v>
      </c>
      <c r="G2289" s="3" t="s">
        <v>340</v>
      </c>
      <c r="H2289" s="3" t="s">
        <v>21</v>
      </c>
      <c r="I2289" s="4">
        <v>21</v>
      </c>
      <c r="J2289" s="4">
        <v>21</v>
      </c>
      <c r="K2289" s="7">
        <v>1000</v>
      </c>
      <c r="L2289" s="7">
        <v>21000</v>
      </c>
      <c r="M2289" s="7">
        <v>21000</v>
      </c>
      <c r="N2289" s="6">
        <v>1</v>
      </c>
      <c r="O2289" s="2"/>
      <c r="P2289" s="2"/>
      <c r="Q2289" s="2"/>
      <c r="R2289" s="192"/>
    </row>
    <row r="2290" spans="1:18" ht="26.4">
      <c r="A2290" s="28" t="str">
        <f t="shared" si="35"/>
        <v>16</v>
      </c>
      <c r="B2290" s="3" t="s">
        <v>2696</v>
      </c>
      <c r="C2290" s="3" t="s">
        <v>231</v>
      </c>
      <c r="D2290" s="3">
        <v>4</v>
      </c>
      <c r="E2290" s="3" t="s">
        <v>26</v>
      </c>
      <c r="F2290" s="3" t="s">
        <v>17</v>
      </c>
      <c r="G2290" s="3" t="s">
        <v>309</v>
      </c>
      <c r="H2290" s="3" t="s">
        <v>21</v>
      </c>
      <c r="I2290" s="4">
        <v>20</v>
      </c>
      <c r="J2290" s="4">
        <v>20</v>
      </c>
      <c r="K2290" s="7">
        <v>1000</v>
      </c>
      <c r="L2290" s="7">
        <v>20000</v>
      </c>
      <c r="M2290" s="7">
        <v>20000</v>
      </c>
      <c r="N2290" s="6">
        <v>1</v>
      </c>
      <c r="O2290" s="2"/>
      <c r="P2290" s="2"/>
      <c r="Q2290" s="2"/>
      <c r="R2290" s="192"/>
    </row>
    <row r="2291" spans="1:18" ht="26.4">
      <c r="A2291" s="28" t="str">
        <f t="shared" si="35"/>
        <v>16</v>
      </c>
      <c r="B2291" s="3" t="s">
        <v>2697</v>
      </c>
      <c r="C2291" s="3" t="s">
        <v>231</v>
      </c>
      <c r="D2291" s="3">
        <v>4</v>
      </c>
      <c r="E2291" s="3" t="s">
        <v>26</v>
      </c>
      <c r="F2291" s="3" t="s">
        <v>17</v>
      </c>
      <c r="G2291" s="3" t="s">
        <v>311</v>
      </c>
      <c r="H2291" s="3" t="s">
        <v>21</v>
      </c>
      <c r="I2291" s="4">
        <v>56</v>
      </c>
      <c r="J2291" s="4">
        <v>56</v>
      </c>
      <c r="K2291" s="7">
        <v>1000</v>
      </c>
      <c r="L2291" s="7">
        <v>56000</v>
      </c>
      <c r="M2291" s="7">
        <v>56000</v>
      </c>
      <c r="N2291" s="6">
        <v>1</v>
      </c>
      <c r="O2291" s="2"/>
      <c r="P2291" s="2"/>
      <c r="Q2291" s="2"/>
      <c r="R2291" s="192"/>
    </row>
    <row r="2292" spans="1:18" ht="26.4">
      <c r="A2292" s="28" t="str">
        <f t="shared" si="35"/>
        <v>8</v>
      </c>
      <c r="B2292" s="3" t="s">
        <v>2698</v>
      </c>
      <c r="C2292" s="3" t="s">
        <v>261</v>
      </c>
      <c r="D2292" s="3">
        <v>4</v>
      </c>
      <c r="E2292" s="3" t="s">
        <v>26</v>
      </c>
      <c r="F2292" s="3" t="s">
        <v>17</v>
      </c>
      <c r="G2292" s="3" t="s">
        <v>330</v>
      </c>
      <c r="H2292" s="3" t="s">
        <v>21</v>
      </c>
      <c r="I2292" s="4">
        <v>16</v>
      </c>
      <c r="J2292" s="4">
        <v>16</v>
      </c>
      <c r="K2292" s="7">
        <v>1000</v>
      </c>
      <c r="L2292" s="7">
        <v>16000</v>
      </c>
      <c r="M2292" s="7">
        <v>16000</v>
      </c>
      <c r="N2292" s="6">
        <v>1</v>
      </c>
      <c r="O2292" s="2"/>
      <c r="P2292" s="2"/>
      <c r="Q2292" s="2"/>
      <c r="R2292" s="192"/>
    </row>
    <row r="2293" spans="1:18" ht="26.4">
      <c r="A2293" s="28" t="str">
        <f t="shared" si="35"/>
        <v>8</v>
      </c>
      <c r="B2293" s="3" t="s">
        <v>2699</v>
      </c>
      <c r="C2293" s="3" t="s">
        <v>261</v>
      </c>
      <c r="D2293" s="3">
        <v>4</v>
      </c>
      <c r="E2293" s="3" t="s">
        <v>26</v>
      </c>
      <c r="F2293" s="3" t="s">
        <v>17</v>
      </c>
      <c r="G2293" s="3" t="s">
        <v>332</v>
      </c>
      <c r="H2293" s="3" t="s">
        <v>21</v>
      </c>
      <c r="I2293" s="4">
        <v>27</v>
      </c>
      <c r="J2293" s="4">
        <v>27</v>
      </c>
      <c r="K2293" s="7">
        <v>1000</v>
      </c>
      <c r="L2293" s="7">
        <v>27000</v>
      </c>
      <c r="M2293" s="7">
        <v>27000</v>
      </c>
      <c r="N2293" s="6">
        <v>1</v>
      </c>
      <c r="O2293" s="2"/>
      <c r="P2293" s="2"/>
      <c r="Q2293" s="2"/>
      <c r="R2293" s="192"/>
    </row>
    <row r="2294" spans="1:18" ht="39.6">
      <c r="A2294" s="28" t="str">
        <f t="shared" si="35"/>
        <v>17</v>
      </c>
      <c r="B2294" s="3" t="s">
        <v>2700</v>
      </c>
      <c r="C2294" s="3" t="s">
        <v>306</v>
      </c>
      <c r="D2294" s="3">
        <v>4</v>
      </c>
      <c r="E2294" s="3" t="s">
        <v>26</v>
      </c>
      <c r="F2294" s="3" t="s">
        <v>17</v>
      </c>
      <c r="G2294" s="3" t="s">
        <v>313</v>
      </c>
      <c r="H2294" s="3" t="s">
        <v>21</v>
      </c>
      <c r="I2294" s="4">
        <v>33</v>
      </c>
      <c r="J2294" s="4">
        <v>33</v>
      </c>
      <c r="K2294" s="7">
        <v>1000</v>
      </c>
      <c r="L2294" s="7">
        <v>33000</v>
      </c>
      <c r="M2294" s="7">
        <v>33000</v>
      </c>
      <c r="N2294" s="6">
        <v>1</v>
      </c>
      <c r="O2294" s="2"/>
      <c r="P2294" s="2"/>
      <c r="Q2294" s="2"/>
      <c r="R2294" s="192"/>
    </row>
    <row r="2295" spans="1:18" ht="26.4">
      <c r="A2295" s="28" t="str">
        <f t="shared" si="35"/>
        <v>12</v>
      </c>
      <c r="B2295" s="3" t="s">
        <v>2701</v>
      </c>
      <c r="C2295" s="3" t="s">
        <v>279</v>
      </c>
      <c r="D2295" s="3">
        <v>4</v>
      </c>
      <c r="E2295" s="3" t="s">
        <v>26</v>
      </c>
      <c r="F2295" s="3" t="s">
        <v>17</v>
      </c>
      <c r="G2295" s="3" t="s">
        <v>358</v>
      </c>
      <c r="H2295" s="3" t="s">
        <v>21</v>
      </c>
      <c r="I2295" s="4">
        <v>30</v>
      </c>
      <c r="J2295" s="4">
        <v>30</v>
      </c>
      <c r="K2295" s="7">
        <v>1000</v>
      </c>
      <c r="L2295" s="7">
        <v>30000</v>
      </c>
      <c r="M2295" s="7">
        <v>30000</v>
      </c>
      <c r="N2295" s="6">
        <v>1</v>
      </c>
      <c r="O2295" s="2"/>
      <c r="P2295" s="2"/>
      <c r="Q2295" s="2"/>
      <c r="R2295" s="192"/>
    </row>
    <row r="2296" spans="1:18" ht="26.4">
      <c r="A2296" s="28" t="str">
        <f t="shared" si="35"/>
        <v>2</v>
      </c>
      <c r="B2296" s="3" t="s">
        <v>2702</v>
      </c>
      <c r="C2296" s="3" t="s">
        <v>285</v>
      </c>
      <c r="D2296" s="3">
        <v>4</v>
      </c>
      <c r="E2296" s="3" t="s">
        <v>26</v>
      </c>
      <c r="F2296" s="3" t="s">
        <v>17</v>
      </c>
      <c r="G2296" s="3" t="s">
        <v>366</v>
      </c>
      <c r="H2296" s="3" t="s">
        <v>21</v>
      </c>
      <c r="I2296" s="4">
        <v>16</v>
      </c>
      <c r="J2296" s="4">
        <v>16</v>
      </c>
      <c r="K2296" s="7">
        <v>1000</v>
      </c>
      <c r="L2296" s="7">
        <v>16000</v>
      </c>
      <c r="M2296" s="7">
        <v>16000</v>
      </c>
      <c r="N2296" s="6">
        <v>1</v>
      </c>
      <c r="O2296" s="2"/>
      <c r="P2296" s="2"/>
      <c r="Q2296" s="2"/>
      <c r="R2296" s="192"/>
    </row>
    <row r="2297" spans="1:18" ht="26.4">
      <c r="A2297" s="28" t="str">
        <f t="shared" si="35"/>
        <v>2</v>
      </c>
      <c r="B2297" s="3" t="s">
        <v>2703</v>
      </c>
      <c r="C2297" s="3" t="s">
        <v>285</v>
      </c>
      <c r="D2297" s="3">
        <v>4</v>
      </c>
      <c r="E2297" s="3" t="s">
        <v>26</v>
      </c>
      <c r="F2297" s="3" t="s">
        <v>17</v>
      </c>
      <c r="G2297" s="3" t="s">
        <v>368</v>
      </c>
      <c r="H2297" s="3" t="s">
        <v>21</v>
      </c>
      <c r="I2297" s="4">
        <v>25</v>
      </c>
      <c r="J2297" s="4">
        <v>25</v>
      </c>
      <c r="K2297" s="7">
        <v>1000</v>
      </c>
      <c r="L2297" s="7">
        <v>25000</v>
      </c>
      <c r="M2297" s="7">
        <v>25000</v>
      </c>
      <c r="N2297" s="6">
        <v>1</v>
      </c>
      <c r="O2297" s="2"/>
      <c r="P2297" s="2"/>
      <c r="Q2297" s="2"/>
      <c r="R2297" s="192"/>
    </row>
    <row r="2298" spans="1:18" ht="26.4">
      <c r="A2298" s="28" t="str">
        <f t="shared" si="35"/>
        <v>9</v>
      </c>
      <c r="B2298" s="3" t="s">
        <v>2704</v>
      </c>
      <c r="C2298" s="3" t="s">
        <v>240</v>
      </c>
      <c r="D2298" s="3">
        <v>4</v>
      </c>
      <c r="E2298" s="3" t="s">
        <v>26</v>
      </c>
      <c r="F2298" s="3" t="s">
        <v>17</v>
      </c>
      <c r="G2298" s="3" t="s">
        <v>328</v>
      </c>
      <c r="H2298" s="3" t="s">
        <v>21</v>
      </c>
      <c r="I2298" s="4">
        <v>23</v>
      </c>
      <c r="J2298" s="4">
        <v>23</v>
      </c>
      <c r="K2298" s="4">
        <v>999.9</v>
      </c>
      <c r="L2298" s="7">
        <v>22977</v>
      </c>
      <c r="M2298" s="7">
        <v>22997.7</v>
      </c>
      <c r="N2298" s="6">
        <v>1</v>
      </c>
      <c r="O2298" s="2"/>
      <c r="P2298" s="2"/>
      <c r="Q2298" s="2"/>
      <c r="R2298" s="192"/>
    </row>
    <row r="2299" spans="1:18" ht="26.4">
      <c r="A2299" s="28" t="str">
        <f t="shared" si="35"/>
        <v>10</v>
      </c>
      <c r="B2299" s="3" t="s">
        <v>2705</v>
      </c>
      <c r="C2299" s="3" t="s">
        <v>298</v>
      </c>
      <c r="D2299" s="3">
        <v>4</v>
      </c>
      <c r="E2299" s="3" t="s">
        <v>26</v>
      </c>
      <c r="F2299" s="3" t="s">
        <v>17</v>
      </c>
      <c r="G2299" s="3" t="s">
        <v>370</v>
      </c>
      <c r="H2299" s="3" t="s">
        <v>21</v>
      </c>
      <c r="I2299" s="4">
        <v>16</v>
      </c>
      <c r="J2299" s="4">
        <v>16</v>
      </c>
      <c r="K2299" s="7">
        <v>1000</v>
      </c>
      <c r="L2299" s="7">
        <v>16000</v>
      </c>
      <c r="M2299" s="7">
        <v>16000</v>
      </c>
      <c r="N2299" s="6">
        <v>1</v>
      </c>
      <c r="O2299" s="2"/>
      <c r="P2299" s="2"/>
      <c r="Q2299" s="2"/>
      <c r="R2299" s="192"/>
    </row>
    <row r="2300" spans="1:18" ht="26.4">
      <c r="A2300" s="28" t="str">
        <f t="shared" si="35"/>
        <v>10</v>
      </c>
      <c r="B2300" s="3" t="s">
        <v>2706</v>
      </c>
      <c r="C2300" s="3" t="s">
        <v>298</v>
      </c>
      <c r="D2300" s="3">
        <v>4</v>
      </c>
      <c r="E2300" s="3" t="s">
        <v>26</v>
      </c>
      <c r="F2300" s="3" t="s">
        <v>17</v>
      </c>
      <c r="G2300" s="3" t="s">
        <v>454</v>
      </c>
      <c r="H2300" s="3" t="s">
        <v>21</v>
      </c>
      <c r="I2300" s="4">
        <v>24</v>
      </c>
      <c r="J2300" s="4">
        <v>24</v>
      </c>
      <c r="K2300" s="7">
        <v>1000</v>
      </c>
      <c r="L2300" s="7">
        <v>24000</v>
      </c>
      <c r="M2300" s="7">
        <v>24000</v>
      </c>
      <c r="N2300" s="6">
        <v>1</v>
      </c>
      <c r="O2300" s="2"/>
      <c r="P2300" s="2"/>
      <c r="Q2300" s="2"/>
      <c r="R2300" s="192"/>
    </row>
    <row r="2301" spans="1:18" ht="39.6">
      <c r="A2301" s="28" t="str">
        <f t="shared" si="35"/>
        <v>14</v>
      </c>
      <c r="B2301" s="3" t="s">
        <v>2707</v>
      </c>
      <c r="C2301" s="3" t="s">
        <v>267</v>
      </c>
      <c r="D2301" s="3">
        <v>4</v>
      </c>
      <c r="E2301" s="3" t="s">
        <v>26</v>
      </c>
      <c r="F2301" s="3" t="s">
        <v>17</v>
      </c>
      <c r="G2301" s="3" t="s">
        <v>349</v>
      </c>
      <c r="H2301" s="3" t="s">
        <v>21</v>
      </c>
      <c r="I2301" s="4">
        <v>20</v>
      </c>
      <c r="J2301" s="4">
        <v>20</v>
      </c>
      <c r="K2301" s="7">
        <v>1000</v>
      </c>
      <c r="L2301" s="7">
        <v>20000</v>
      </c>
      <c r="M2301" s="7">
        <v>20000</v>
      </c>
      <c r="N2301" s="6">
        <v>1</v>
      </c>
      <c r="O2301" s="2"/>
      <c r="P2301" s="2"/>
      <c r="Q2301" s="2"/>
      <c r="R2301" s="192"/>
    </row>
    <row r="2302" spans="1:18" ht="26.4">
      <c r="A2302" s="28" t="str">
        <f t="shared" si="35"/>
        <v>11</v>
      </c>
      <c r="B2302" s="3" t="s">
        <v>2708</v>
      </c>
      <c r="C2302" s="3" t="s">
        <v>228</v>
      </c>
      <c r="D2302" s="3">
        <v>4</v>
      </c>
      <c r="E2302" s="3" t="s">
        <v>26</v>
      </c>
      <c r="F2302" s="3" t="s">
        <v>17</v>
      </c>
      <c r="G2302" s="3" t="s">
        <v>351</v>
      </c>
      <c r="H2302" s="3" t="s">
        <v>21</v>
      </c>
      <c r="I2302" s="4">
        <v>17</v>
      </c>
      <c r="J2302" s="4">
        <v>17</v>
      </c>
      <c r="K2302" s="7">
        <v>1000</v>
      </c>
      <c r="L2302" s="7">
        <v>17000</v>
      </c>
      <c r="M2302" s="7">
        <v>17000</v>
      </c>
      <c r="N2302" s="6">
        <v>1</v>
      </c>
      <c r="O2302" s="2"/>
      <c r="P2302" s="2"/>
      <c r="Q2302" s="2"/>
      <c r="R2302" s="192"/>
    </row>
    <row r="2303" spans="1:18" ht="26.4">
      <c r="A2303" s="28" t="str">
        <f t="shared" si="35"/>
        <v>11</v>
      </c>
      <c r="B2303" s="3" t="s">
        <v>2709</v>
      </c>
      <c r="C2303" s="3" t="s">
        <v>228</v>
      </c>
      <c r="D2303" s="3">
        <v>4</v>
      </c>
      <c r="E2303" s="3" t="s">
        <v>26</v>
      </c>
      <c r="F2303" s="3" t="s">
        <v>17</v>
      </c>
      <c r="G2303" s="3" t="s">
        <v>353</v>
      </c>
      <c r="H2303" s="3" t="s">
        <v>21</v>
      </c>
      <c r="I2303" s="4">
        <v>35</v>
      </c>
      <c r="J2303" s="4">
        <v>35</v>
      </c>
      <c r="K2303" s="7">
        <v>1000</v>
      </c>
      <c r="L2303" s="7">
        <v>35000</v>
      </c>
      <c r="M2303" s="7">
        <v>35000</v>
      </c>
      <c r="N2303" s="6">
        <v>1</v>
      </c>
      <c r="O2303" s="2"/>
      <c r="P2303" s="2"/>
      <c r="Q2303" s="2"/>
      <c r="R2303" s="192"/>
    </row>
    <row r="2304" spans="1:18" ht="26.4">
      <c r="A2304" s="28" t="str">
        <f t="shared" si="35"/>
        <v>4</v>
      </c>
      <c r="B2304" s="3" t="s">
        <v>2710</v>
      </c>
      <c r="C2304" s="3" t="s">
        <v>237</v>
      </c>
      <c r="D2304" s="3">
        <v>4</v>
      </c>
      <c r="E2304" s="3" t="s">
        <v>26</v>
      </c>
      <c r="F2304" s="3" t="s">
        <v>17</v>
      </c>
      <c r="G2304" s="3" t="s">
        <v>334</v>
      </c>
      <c r="H2304" s="3" t="s">
        <v>21</v>
      </c>
      <c r="I2304" s="4">
        <v>51</v>
      </c>
      <c r="J2304" s="4">
        <v>51</v>
      </c>
      <c r="K2304" s="7">
        <v>1000</v>
      </c>
      <c r="L2304" s="7">
        <v>51000</v>
      </c>
      <c r="M2304" s="7">
        <v>51000</v>
      </c>
      <c r="N2304" s="6">
        <v>1</v>
      </c>
      <c r="O2304" s="2"/>
      <c r="P2304" s="2"/>
      <c r="Q2304" s="2"/>
      <c r="R2304" s="192"/>
    </row>
    <row r="2305" spans="1:18" ht="26.4">
      <c r="A2305" s="28" t="str">
        <f t="shared" si="35"/>
        <v>4</v>
      </c>
      <c r="B2305" s="3" t="s">
        <v>2711</v>
      </c>
      <c r="C2305" s="3" t="s">
        <v>237</v>
      </c>
      <c r="D2305" s="3">
        <v>4</v>
      </c>
      <c r="E2305" s="3" t="s">
        <v>26</v>
      </c>
      <c r="F2305" s="3" t="s">
        <v>17</v>
      </c>
      <c r="G2305" s="3" t="s">
        <v>336</v>
      </c>
      <c r="H2305" s="3" t="s">
        <v>21</v>
      </c>
      <c r="I2305" s="4">
        <v>14</v>
      </c>
      <c r="J2305" s="4">
        <v>14</v>
      </c>
      <c r="K2305" s="7">
        <v>1000</v>
      </c>
      <c r="L2305" s="7">
        <v>14000</v>
      </c>
      <c r="M2305" s="7">
        <v>14000</v>
      </c>
      <c r="N2305" s="6">
        <v>1</v>
      </c>
      <c r="O2305" s="2"/>
      <c r="P2305" s="2"/>
      <c r="Q2305" s="2"/>
      <c r="R2305" s="192"/>
    </row>
    <row r="2306" spans="1:18" ht="26.4">
      <c r="A2306" s="28" t="str">
        <f t="shared" si="35"/>
        <v>19</v>
      </c>
      <c r="B2306" s="3" t="s">
        <v>2712</v>
      </c>
      <c r="C2306" s="3" t="s">
        <v>282</v>
      </c>
      <c r="D2306" s="3">
        <v>4</v>
      </c>
      <c r="E2306" s="3" t="s">
        <v>26</v>
      </c>
      <c r="F2306" s="3" t="s">
        <v>17</v>
      </c>
      <c r="G2306" s="3" t="s">
        <v>372</v>
      </c>
      <c r="H2306" s="3" t="s">
        <v>21</v>
      </c>
      <c r="I2306" s="4">
        <v>21</v>
      </c>
      <c r="J2306" s="4">
        <v>21</v>
      </c>
      <c r="K2306" s="7">
        <v>1000</v>
      </c>
      <c r="L2306" s="7">
        <v>21000</v>
      </c>
      <c r="M2306" s="7">
        <v>21000</v>
      </c>
      <c r="N2306" s="6">
        <v>1</v>
      </c>
      <c r="O2306" s="2"/>
      <c r="P2306" s="2"/>
      <c r="Q2306" s="2"/>
      <c r="R2306" s="192"/>
    </row>
    <row r="2307" spans="1:18" ht="26.4">
      <c r="A2307" s="28" t="str">
        <f t="shared" si="35"/>
        <v>19</v>
      </c>
      <c r="B2307" s="3" t="s">
        <v>2713</v>
      </c>
      <c r="C2307" s="3" t="s">
        <v>282</v>
      </c>
      <c r="D2307" s="3">
        <v>4</v>
      </c>
      <c r="E2307" s="3" t="s">
        <v>26</v>
      </c>
      <c r="F2307" s="3" t="s">
        <v>17</v>
      </c>
      <c r="G2307" s="3" t="s">
        <v>374</v>
      </c>
      <c r="H2307" s="3" t="s">
        <v>21</v>
      </c>
      <c r="I2307" s="4">
        <v>31</v>
      </c>
      <c r="J2307" s="4">
        <v>31</v>
      </c>
      <c r="K2307" s="7">
        <v>1000</v>
      </c>
      <c r="L2307" s="7">
        <v>31000</v>
      </c>
      <c r="M2307" s="7">
        <v>31000</v>
      </c>
      <c r="N2307" s="6">
        <v>1</v>
      </c>
      <c r="O2307" s="2"/>
      <c r="P2307" s="2"/>
      <c r="Q2307" s="2"/>
      <c r="R2307" s="192"/>
    </row>
    <row r="2308" spans="1:18" ht="39.6">
      <c r="A2308" s="28" t="str">
        <f t="shared" si="35"/>
        <v>23</v>
      </c>
      <c r="B2308" s="3" t="s">
        <v>2714</v>
      </c>
      <c r="C2308" s="3" t="s">
        <v>251</v>
      </c>
      <c r="D2308" s="3">
        <v>4</v>
      </c>
      <c r="E2308" s="3" t="s">
        <v>26</v>
      </c>
      <c r="F2308" s="3" t="s">
        <v>17</v>
      </c>
      <c r="G2308" s="3" t="s">
        <v>321</v>
      </c>
      <c r="H2308" s="3" t="s">
        <v>21</v>
      </c>
      <c r="I2308" s="4">
        <v>22</v>
      </c>
      <c r="J2308" s="4">
        <v>22</v>
      </c>
      <c r="K2308" s="7">
        <v>1000</v>
      </c>
      <c r="L2308" s="7">
        <v>22000</v>
      </c>
      <c r="M2308" s="7">
        <v>22000</v>
      </c>
      <c r="N2308" s="6">
        <v>1</v>
      </c>
      <c r="O2308" s="2"/>
      <c r="P2308" s="2"/>
      <c r="Q2308" s="2"/>
      <c r="R2308" s="192"/>
    </row>
    <row r="2309" spans="1:18" ht="39.6">
      <c r="A2309" s="28" t="str">
        <f t="shared" si="35"/>
        <v>6</v>
      </c>
      <c r="B2309" s="3" t="s">
        <v>2715</v>
      </c>
      <c r="C2309" s="3" t="s">
        <v>301</v>
      </c>
      <c r="D2309" s="3">
        <v>4</v>
      </c>
      <c r="E2309" s="3" t="s">
        <v>26</v>
      </c>
      <c r="F2309" s="3" t="s">
        <v>17</v>
      </c>
      <c r="G2309" s="3" t="s">
        <v>345</v>
      </c>
      <c r="H2309" s="3" t="s">
        <v>21</v>
      </c>
      <c r="I2309" s="4">
        <v>47</v>
      </c>
      <c r="J2309" s="4">
        <v>47</v>
      </c>
      <c r="K2309" s="7">
        <v>1000</v>
      </c>
      <c r="L2309" s="7">
        <v>47000</v>
      </c>
      <c r="M2309" s="7">
        <v>47000</v>
      </c>
      <c r="N2309" s="6">
        <v>1</v>
      </c>
      <c r="O2309" s="2"/>
      <c r="P2309" s="2"/>
      <c r="Q2309" s="2"/>
      <c r="R2309" s="192"/>
    </row>
    <row r="2310" spans="1:18" ht="39.6">
      <c r="A2310" s="28" t="str">
        <f t="shared" si="35"/>
        <v>6</v>
      </c>
      <c r="B2310" s="3" t="s">
        <v>2716</v>
      </c>
      <c r="C2310" s="3" t="s">
        <v>301</v>
      </c>
      <c r="D2310" s="3">
        <v>4</v>
      </c>
      <c r="E2310" s="3" t="s">
        <v>26</v>
      </c>
      <c r="F2310" s="3" t="s">
        <v>17</v>
      </c>
      <c r="G2310" s="3" t="s">
        <v>347</v>
      </c>
      <c r="H2310" s="3" t="s">
        <v>21</v>
      </c>
      <c r="I2310" s="4">
        <v>33</v>
      </c>
      <c r="J2310" s="4">
        <v>33</v>
      </c>
      <c r="K2310" s="7">
        <v>1000</v>
      </c>
      <c r="L2310" s="7">
        <v>33000</v>
      </c>
      <c r="M2310" s="7">
        <v>33000</v>
      </c>
      <c r="N2310" s="6">
        <v>1</v>
      </c>
      <c r="O2310" s="2"/>
      <c r="P2310" s="2"/>
      <c r="Q2310" s="2"/>
      <c r="R2310" s="192"/>
    </row>
    <row r="2311" spans="1:18" ht="39.6">
      <c r="A2311" s="28" t="str">
        <f t="shared" si="35"/>
        <v>15</v>
      </c>
      <c r="B2311" s="3" t="s">
        <v>2717</v>
      </c>
      <c r="C2311" s="3" t="s">
        <v>256</v>
      </c>
      <c r="D2311" s="3">
        <v>4</v>
      </c>
      <c r="E2311" s="3" t="s">
        <v>26</v>
      </c>
      <c r="F2311" s="3" t="s">
        <v>17</v>
      </c>
      <c r="G2311" s="3" t="s">
        <v>317</v>
      </c>
      <c r="H2311" s="3" t="s">
        <v>21</v>
      </c>
      <c r="I2311" s="4">
        <v>40</v>
      </c>
      <c r="J2311" s="4">
        <v>40</v>
      </c>
      <c r="K2311" s="7">
        <v>1000</v>
      </c>
      <c r="L2311" s="7">
        <v>40000</v>
      </c>
      <c r="M2311" s="7">
        <v>40000</v>
      </c>
      <c r="N2311" s="6">
        <v>1</v>
      </c>
      <c r="O2311" s="2"/>
      <c r="P2311" s="2"/>
      <c r="Q2311" s="2"/>
      <c r="R2311" s="192"/>
    </row>
    <row r="2312" spans="1:18" ht="39.6">
      <c r="A2312" s="28" t="str">
        <f t="shared" ref="A2312:A2375" si="36">MID(C2312,FIND("(",C2312)+1,FIND(")",C2312)-1-FIND("(",C2312))</f>
        <v>15</v>
      </c>
      <c r="B2312" s="3" t="s">
        <v>2718</v>
      </c>
      <c r="C2312" s="3" t="s">
        <v>256</v>
      </c>
      <c r="D2312" s="3">
        <v>4</v>
      </c>
      <c r="E2312" s="3" t="s">
        <v>26</v>
      </c>
      <c r="F2312" s="3" t="s">
        <v>17</v>
      </c>
      <c r="G2312" s="3" t="s">
        <v>319</v>
      </c>
      <c r="H2312" s="3" t="s">
        <v>21</v>
      </c>
      <c r="I2312" s="4">
        <v>10</v>
      </c>
      <c r="J2312" s="4">
        <v>10</v>
      </c>
      <c r="K2312" s="7">
        <v>1000</v>
      </c>
      <c r="L2312" s="7">
        <v>10000</v>
      </c>
      <c r="M2312" s="7">
        <v>10000</v>
      </c>
      <c r="N2312" s="6">
        <v>1</v>
      </c>
      <c r="O2312" s="2"/>
      <c r="P2312" s="2"/>
      <c r="Q2312" s="2"/>
      <c r="R2312" s="192"/>
    </row>
    <row r="2313" spans="1:18" ht="26.4">
      <c r="A2313" s="28" t="str">
        <f t="shared" si="36"/>
        <v>7</v>
      </c>
      <c r="B2313" s="3" t="s">
        <v>2719</v>
      </c>
      <c r="C2313" s="3" t="s">
        <v>293</v>
      </c>
      <c r="D2313" s="3">
        <v>4</v>
      </c>
      <c r="E2313" s="3" t="s">
        <v>27</v>
      </c>
      <c r="F2313" s="3" t="s">
        <v>17</v>
      </c>
      <c r="G2313" s="3" t="s">
        <v>416</v>
      </c>
      <c r="H2313" s="3" t="s">
        <v>18</v>
      </c>
      <c r="I2313" s="4">
        <v>45</v>
      </c>
      <c r="J2313" s="4">
        <v>45</v>
      </c>
      <c r="K2313" s="4">
        <v>449</v>
      </c>
      <c r="L2313" s="7">
        <v>20205</v>
      </c>
      <c r="M2313" s="7">
        <v>20205</v>
      </c>
      <c r="N2313" s="6">
        <v>1</v>
      </c>
      <c r="O2313" s="2"/>
      <c r="P2313" s="2"/>
      <c r="Q2313" s="2"/>
      <c r="R2313" s="192"/>
    </row>
    <row r="2314" spans="1:18" ht="26.4">
      <c r="A2314" s="28" t="str">
        <f t="shared" si="36"/>
        <v>1</v>
      </c>
      <c r="B2314" s="3" t="s">
        <v>2720</v>
      </c>
      <c r="C2314" s="3" t="s">
        <v>272</v>
      </c>
      <c r="D2314" s="3">
        <v>4</v>
      </c>
      <c r="E2314" s="3" t="s">
        <v>27</v>
      </c>
      <c r="F2314" s="3" t="s">
        <v>17</v>
      </c>
      <c r="G2314" s="3" t="s">
        <v>400</v>
      </c>
      <c r="H2314" s="3" t="s">
        <v>18</v>
      </c>
      <c r="I2314" s="4">
        <v>66</v>
      </c>
      <c r="J2314" s="4">
        <v>66</v>
      </c>
      <c r="K2314" s="4">
        <v>450</v>
      </c>
      <c r="L2314" s="7">
        <v>29700</v>
      </c>
      <c r="M2314" s="7">
        <v>29700</v>
      </c>
      <c r="N2314" s="6">
        <v>1</v>
      </c>
      <c r="O2314" s="2"/>
      <c r="P2314" s="2"/>
      <c r="Q2314" s="2"/>
      <c r="R2314" s="192"/>
    </row>
    <row r="2315" spans="1:18" ht="26.4">
      <c r="A2315" s="28" t="str">
        <f t="shared" si="36"/>
        <v>13</v>
      </c>
      <c r="B2315" s="3" t="s">
        <v>2721</v>
      </c>
      <c r="C2315" s="3" t="s">
        <v>248</v>
      </c>
      <c r="D2315" s="3">
        <v>4</v>
      </c>
      <c r="E2315" s="3" t="s">
        <v>27</v>
      </c>
      <c r="F2315" s="3" t="s">
        <v>17</v>
      </c>
      <c r="G2315" s="3" t="s">
        <v>390</v>
      </c>
      <c r="H2315" s="3" t="s">
        <v>18</v>
      </c>
      <c r="I2315" s="4">
        <v>47</v>
      </c>
      <c r="J2315" s="4">
        <v>47</v>
      </c>
      <c r="K2315" s="4">
        <v>450</v>
      </c>
      <c r="L2315" s="7">
        <v>21150</v>
      </c>
      <c r="M2315" s="7">
        <v>21150</v>
      </c>
      <c r="N2315" s="6">
        <v>1</v>
      </c>
      <c r="O2315" s="2"/>
      <c r="P2315" s="2"/>
      <c r="Q2315" s="2"/>
      <c r="R2315" s="192"/>
    </row>
    <row r="2316" spans="1:18" ht="39.6">
      <c r="A2316" s="28" t="str">
        <f t="shared" si="36"/>
        <v>17</v>
      </c>
      <c r="B2316" s="3" t="s">
        <v>2722</v>
      </c>
      <c r="C2316" s="3" t="s">
        <v>306</v>
      </c>
      <c r="D2316" s="3">
        <v>4</v>
      </c>
      <c r="E2316" s="3" t="s">
        <v>27</v>
      </c>
      <c r="F2316" s="3" t="s">
        <v>17</v>
      </c>
      <c r="G2316" s="3" t="s">
        <v>384</v>
      </c>
      <c r="H2316" s="3" t="s">
        <v>18</v>
      </c>
      <c r="I2316" s="4">
        <v>80</v>
      </c>
      <c r="J2316" s="4">
        <v>80</v>
      </c>
      <c r="K2316" s="4">
        <v>450</v>
      </c>
      <c r="L2316" s="7">
        <v>36000</v>
      </c>
      <c r="M2316" s="7">
        <v>36000</v>
      </c>
      <c r="N2316" s="6">
        <v>1</v>
      </c>
      <c r="O2316" s="2"/>
      <c r="P2316" s="2"/>
      <c r="Q2316" s="2"/>
      <c r="R2316" s="192"/>
    </row>
    <row r="2317" spans="1:18" ht="26.4">
      <c r="A2317" s="28" t="str">
        <f t="shared" si="36"/>
        <v>2</v>
      </c>
      <c r="B2317" s="3" t="s">
        <v>2723</v>
      </c>
      <c r="C2317" s="3" t="s">
        <v>285</v>
      </c>
      <c r="D2317" s="3">
        <v>4</v>
      </c>
      <c r="E2317" s="3" t="s">
        <v>27</v>
      </c>
      <c r="F2317" s="3" t="s">
        <v>17</v>
      </c>
      <c r="G2317" s="3" t="s">
        <v>418</v>
      </c>
      <c r="H2317" s="3" t="s">
        <v>18</v>
      </c>
      <c r="I2317" s="4">
        <v>40</v>
      </c>
      <c r="J2317" s="4">
        <v>40</v>
      </c>
      <c r="K2317" s="4">
        <v>450</v>
      </c>
      <c r="L2317" s="7">
        <v>18000</v>
      </c>
      <c r="M2317" s="7">
        <v>18000</v>
      </c>
      <c r="N2317" s="6">
        <v>1</v>
      </c>
      <c r="O2317" s="2"/>
      <c r="P2317" s="2"/>
      <c r="Q2317" s="2"/>
      <c r="R2317" s="192"/>
    </row>
    <row r="2318" spans="1:18" ht="26.4">
      <c r="A2318" s="28" t="str">
        <f t="shared" si="36"/>
        <v>9</v>
      </c>
      <c r="B2318" s="3" t="s">
        <v>2724</v>
      </c>
      <c r="C2318" s="3" t="s">
        <v>240</v>
      </c>
      <c r="D2318" s="3">
        <v>4</v>
      </c>
      <c r="E2318" s="3" t="s">
        <v>27</v>
      </c>
      <c r="F2318" s="3" t="s">
        <v>17</v>
      </c>
      <c r="G2318" s="3" t="s">
        <v>380</v>
      </c>
      <c r="H2318" s="3" t="s">
        <v>18</v>
      </c>
      <c r="I2318" s="4">
        <v>39</v>
      </c>
      <c r="J2318" s="4">
        <v>39</v>
      </c>
      <c r="K2318" s="4">
        <v>449.9</v>
      </c>
      <c r="L2318" s="7">
        <v>17511</v>
      </c>
      <c r="M2318" s="7">
        <v>17546.099999999999</v>
      </c>
      <c r="N2318" s="6">
        <v>1</v>
      </c>
      <c r="O2318" s="2"/>
      <c r="P2318" s="2"/>
      <c r="Q2318" s="2"/>
      <c r="R2318" s="192"/>
    </row>
    <row r="2319" spans="1:18" ht="26.4">
      <c r="A2319" s="28" t="str">
        <f t="shared" si="36"/>
        <v>10</v>
      </c>
      <c r="B2319" s="3" t="s">
        <v>2725</v>
      </c>
      <c r="C2319" s="3" t="s">
        <v>298</v>
      </c>
      <c r="D2319" s="3">
        <v>4</v>
      </c>
      <c r="E2319" s="3" t="s">
        <v>27</v>
      </c>
      <c r="F2319" s="3" t="s">
        <v>17</v>
      </c>
      <c r="G2319" s="3" t="s">
        <v>386</v>
      </c>
      <c r="H2319" s="3" t="s">
        <v>18</v>
      </c>
      <c r="I2319" s="4">
        <v>37</v>
      </c>
      <c r="J2319" s="4">
        <v>37</v>
      </c>
      <c r="K2319" s="4">
        <v>450</v>
      </c>
      <c r="L2319" s="7">
        <v>16650</v>
      </c>
      <c r="M2319" s="7">
        <v>16650</v>
      </c>
      <c r="N2319" s="6">
        <v>1</v>
      </c>
      <c r="O2319" s="2"/>
      <c r="P2319" s="2"/>
      <c r="Q2319" s="2"/>
      <c r="R2319" s="192"/>
    </row>
    <row r="2320" spans="1:18" ht="26.4">
      <c r="A2320" s="28" t="str">
        <f t="shared" si="36"/>
        <v>10</v>
      </c>
      <c r="B2320" s="3" t="s">
        <v>2726</v>
      </c>
      <c r="C2320" s="3" t="s">
        <v>298</v>
      </c>
      <c r="D2320" s="3">
        <v>4</v>
      </c>
      <c r="E2320" s="3" t="s">
        <v>27</v>
      </c>
      <c r="F2320" s="3" t="s">
        <v>17</v>
      </c>
      <c r="G2320" s="3" t="s">
        <v>388</v>
      </c>
      <c r="H2320" s="3" t="s">
        <v>18</v>
      </c>
      <c r="I2320" s="4">
        <v>40</v>
      </c>
      <c r="J2320" s="4">
        <v>40</v>
      </c>
      <c r="K2320" s="4">
        <v>450</v>
      </c>
      <c r="L2320" s="7">
        <v>18000</v>
      </c>
      <c r="M2320" s="7">
        <v>18000</v>
      </c>
      <c r="N2320" s="6">
        <v>1</v>
      </c>
      <c r="O2320" s="2"/>
      <c r="P2320" s="2"/>
      <c r="Q2320" s="2"/>
      <c r="R2320" s="192"/>
    </row>
    <row r="2321" spans="1:18" ht="39.6">
      <c r="A2321" s="28" t="str">
        <f t="shared" si="36"/>
        <v>14</v>
      </c>
      <c r="B2321" s="3" t="s">
        <v>2727</v>
      </c>
      <c r="C2321" s="3" t="s">
        <v>267</v>
      </c>
      <c r="D2321" s="3">
        <v>4</v>
      </c>
      <c r="E2321" s="3" t="s">
        <v>27</v>
      </c>
      <c r="F2321" s="3" t="s">
        <v>17</v>
      </c>
      <c r="G2321" s="3" t="s">
        <v>434</v>
      </c>
      <c r="H2321" s="3" t="s">
        <v>18</v>
      </c>
      <c r="I2321" s="4">
        <v>52</v>
      </c>
      <c r="J2321" s="4">
        <v>52</v>
      </c>
      <c r="K2321" s="4">
        <v>450</v>
      </c>
      <c r="L2321" s="7">
        <v>23400</v>
      </c>
      <c r="M2321" s="7">
        <v>23400</v>
      </c>
      <c r="N2321" s="6">
        <v>1</v>
      </c>
      <c r="O2321" s="2"/>
      <c r="P2321" s="2"/>
      <c r="Q2321" s="2"/>
      <c r="R2321" s="192"/>
    </row>
    <row r="2322" spans="1:18" ht="26.4">
      <c r="A2322" s="28" t="str">
        <f t="shared" si="36"/>
        <v>4</v>
      </c>
      <c r="B2322" s="3" t="s">
        <v>2728</v>
      </c>
      <c r="C2322" s="3" t="s">
        <v>237</v>
      </c>
      <c r="D2322" s="3">
        <v>4</v>
      </c>
      <c r="E2322" s="3" t="s">
        <v>27</v>
      </c>
      <c r="F2322" s="3" t="s">
        <v>17</v>
      </c>
      <c r="G2322" s="3" t="s">
        <v>402</v>
      </c>
      <c r="H2322" s="3" t="s">
        <v>18</v>
      </c>
      <c r="I2322" s="4">
        <v>39</v>
      </c>
      <c r="J2322" s="4">
        <v>39</v>
      </c>
      <c r="K2322" s="4">
        <v>450</v>
      </c>
      <c r="L2322" s="7">
        <v>17550</v>
      </c>
      <c r="M2322" s="7">
        <v>17550</v>
      </c>
      <c r="N2322" s="6">
        <v>1</v>
      </c>
      <c r="O2322" s="2"/>
      <c r="P2322" s="2"/>
      <c r="Q2322" s="2"/>
      <c r="R2322" s="192"/>
    </row>
    <row r="2323" spans="1:18" ht="26.4">
      <c r="A2323" s="28" t="str">
        <f t="shared" si="36"/>
        <v>4</v>
      </c>
      <c r="B2323" s="3" t="s">
        <v>2729</v>
      </c>
      <c r="C2323" s="3" t="s">
        <v>237</v>
      </c>
      <c r="D2323" s="3">
        <v>4</v>
      </c>
      <c r="E2323" s="3" t="s">
        <v>27</v>
      </c>
      <c r="F2323" s="3" t="s">
        <v>17</v>
      </c>
      <c r="G2323" s="3" t="s">
        <v>404</v>
      </c>
      <c r="H2323" s="3" t="s">
        <v>18</v>
      </c>
      <c r="I2323" s="4">
        <v>39</v>
      </c>
      <c r="J2323" s="4">
        <v>39</v>
      </c>
      <c r="K2323" s="4">
        <v>450</v>
      </c>
      <c r="L2323" s="7">
        <v>17550</v>
      </c>
      <c r="M2323" s="7">
        <v>17550</v>
      </c>
      <c r="N2323" s="6">
        <v>1</v>
      </c>
      <c r="O2323" s="2"/>
      <c r="P2323" s="2"/>
      <c r="Q2323" s="2"/>
      <c r="R2323" s="192"/>
    </row>
    <row r="2324" spans="1:18" ht="26.4">
      <c r="A2324" s="28" t="str">
        <f t="shared" si="36"/>
        <v>19</v>
      </c>
      <c r="B2324" s="3" t="s">
        <v>2730</v>
      </c>
      <c r="C2324" s="3" t="s">
        <v>282</v>
      </c>
      <c r="D2324" s="3">
        <v>4</v>
      </c>
      <c r="E2324" s="3" t="s">
        <v>27</v>
      </c>
      <c r="F2324" s="3" t="s">
        <v>17</v>
      </c>
      <c r="G2324" s="3" t="s">
        <v>422</v>
      </c>
      <c r="H2324" s="3" t="s">
        <v>18</v>
      </c>
      <c r="I2324" s="4">
        <v>50</v>
      </c>
      <c r="J2324" s="4">
        <v>50</v>
      </c>
      <c r="K2324" s="4">
        <v>450</v>
      </c>
      <c r="L2324" s="7">
        <v>22500</v>
      </c>
      <c r="M2324" s="7">
        <v>22500</v>
      </c>
      <c r="N2324" s="6">
        <v>1</v>
      </c>
      <c r="O2324" s="2"/>
      <c r="P2324" s="2"/>
      <c r="Q2324" s="2"/>
      <c r="R2324" s="192"/>
    </row>
    <row r="2325" spans="1:18" ht="26.4">
      <c r="A2325" s="28" t="str">
        <f t="shared" si="36"/>
        <v>19</v>
      </c>
      <c r="B2325" s="3" t="s">
        <v>2731</v>
      </c>
      <c r="C2325" s="3" t="s">
        <v>282</v>
      </c>
      <c r="D2325" s="3">
        <v>4</v>
      </c>
      <c r="E2325" s="3" t="s">
        <v>27</v>
      </c>
      <c r="F2325" s="3" t="s">
        <v>17</v>
      </c>
      <c r="G2325" s="3" t="s">
        <v>424</v>
      </c>
      <c r="H2325" s="3" t="s">
        <v>18</v>
      </c>
      <c r="I2325" s="4">
        <v>50</v>
      </c>
      <c r="J2325" s="4">
        <v>50</v>
      </c>
      <c r="K2325" s="4">
        <v>450</v>
      </c>
      <c r="L2325" s="7">
        <v>22500</v>
      </c>
      <c r="M2325" s="7">
        <v>22500</v>
      </c>
      <c r="N2325" s="6">
        <v>1</v>
      </c>
      <c r="O2325" s="2"/>
      <c r="P2325" s="2"/>
      <c r="Q2325" s="2"/>
      <c r="R2325" s="192"/>
    </row>
    <row r="2326" spans="1:18" ht="39.6">
      <c r="A2326" s="28" t="str">
        <f t="shared" si="36"/>
        <v>23</v>
      </c>
      <c r="B2326" s="3" t="s">
        <v>2732</v>
      </c>
      <c r="C2326" s="3" t="s">
        <v>251</v>
      </c>
      <c r="D2326" s="3">
        <v>4</v>
      </c>
      <c r="E2326" s="3" t="s">
        <v>27</v>
      </c>
      <c r="F2326" s="3" t="s">
        <v>17</v>
      </c>
      <c r="G2326" s="3" t="s">
        <v>412</v>
      </c>
      <c r="H2326" s="3" t="s">
        <v>18</v>
      </c>
      <c r="I2326" s="4">
        <v>29</v>
      </c>
      <c r="J2326" s="4">
        <v>29</v>
      </c>
      <c r="K2326" s="4">
        <v>450</v>
      </c>
      <c r="L2326" s="7">
        <v>13050</v>
      </c>
      <c r="M2326" s="7">
        <v>13050</v>
      </c>
      <c r="N2326" s="6">
        <v>1</v>
      </c>
      <c r="O2326" s="2"/>
      <c r="P2326" s="2"/>
      <c r="Q2326" s="2"/>
      <c r="R2326" s="192"/>
    </row>
    <row r="2327" spans="1:18" ht="26.4">
      <c r="A2327" s="28" t="str">
        <f t="shared" si="36"/>
        <v>5</v>
      </c>
      <c r="B2327" s="3" t="s">
        <v>2733</v>
      </c>
      <c r="C2327" s="3" t="s">
        <v>264</v>
      </c>
      <c r="D2327" s="3">
        <v>4</v>
      </c>
      <c r="E2327" s="3" t="s">
        <v>27</v>
      </c>
      <c r="F2327" s="3" t="s">
        <v>17</v>
      </c>
      <c r="G2327" s="3" t="s">
        <v>426</v>
      </c>
      <c r="H2327" s="3" t="s">
        <v>18</v>
      </c>
      <c r="I2327" s="4">
        <v>17</v>
      </c>
      <c r="J2327" s="4">
        <v>17</v>
      </c>
      <c r="K2327" s="4">
        <v>450</v>
      </c>
      <c r="L2327" s="7">
        <v>7650</v>
      </c>
      <c r="M2327" s="7">
        <v>7650</v>
      </c>
      <c r="N2327" s="6">
        <v>1</v>
      </c>
      <c r="O2327" s="2"/>
      <c r="P2327" s="2"/>
      <c r="Q2327" s="2"/>
      <c r="R2327" s="192"/>
    </row>
    <row r="2328" spans="1:18" ht="26.4">
      <c r="A2328" s="28" t="str">
        <f t="shared" si="36"/>
        <v>5</v>
      </c>
      <c r="B2328" s="3" t="s">
        <v>2734</v>
      </c>
      <c r="C2328" s="3" t="s">
        <v>264</v>
      </c>
      <c r="D2328" s="3">
        <v>4</v>
      </c>
      <c r="E2328" s="3" t="s">
        <v>27</v>
      </c>
      <c r="F2328" s="3" t="s">
        <v>17</v>
      </c>
      <c r="G2328" s="3" t="s">
        <v>428</v>
      </c>
      <c r="H2328" s="3" t="s">
        <v>18</v>
      </c>
      <c r="I2328" s="4">
        <v>20</v>
      </c>
      <c r="J2328" s="4">
        <v>20</v>
      </c>
      <c r="K2328" s="4">
        <v>450</v>
      </c>
      <c r="L2328" s="7">
        <v>9000</v>
      </c>
      <c r="M2328" s="7">
        <v>9000</v>
      </c>
      <c r="N2328" s="6">
        <v>1</v>
      </c>
      <c r="O2328" s="2"/>
      <c r="P2328" s="2"/>
      <c r="Q2328" s="2"/>
      <c r="R2328" s="192"/>
    </row>
    <row r="2329" spans="1:18" ht="39.6">
      <c r="A2329" s="28" t="str">
        <f t="shared" si="36"/>
        <v>6</v>
      </c>
      <c r="B2329" s="3" t="s">
        <v>2735</v>
      </c>
      <c r="C2329" s="3" t="s">
        <v>301</v>
      </c>
      <c r="D2329" s="3">
        <v>4</v>
      </c>
      <c r="E2329" s="3" t="s">
        <v>27</v>
      </c>
      <c r="F2329" s="3" t="s">
        <v>17</v>
      </c>
      <c r="G2329" s="3" t="s">
        <v>398</v>
      </c>
      <c r="H2329" s="3" t="s">
        <v>18</v>
      </c>
      <c r="I2329" s="4">
        <v>27</v>
      </c>
      <c r="J2329" s="4">
        <v>1</v>
      </c>
      <c r="K2329" s="4">
        <v>450</v>
      </c>
      <c r="L2329" s="7">
        <v>12150</v>
      </c>
      <c r="M2329" s="4">
        <v>450</v>
      </c>
      <c r="N2329" s="6">
        <v>3.6999999999999998E-2</v>
      </c>
      <c r="O2329" s="2"/>
      <c r="P2329" s="2"/>
      <c r="Q2329" s="2"/>
      <c r="R2329" s="192"/>
    </row>
    <row r="2330" spans="1:18" ht="39.6">
      <c r="A2330" s="28" t="str">
        <f t="shared" si="36"/>
        <v>15</v>
      </c>
      <c r="B2330" s="3" t="s">
        <v>2736</v>
      </c>
      <c r="C2330" s="3" t="s">
        <v>256</v>
      </c>
      <c r="D2330" s="3">
        <v>4</v>
      </c>
      <c r="E2330" s="3" t="s">
        <v>27</v>
      </c>
      <c r="F2330" s="3" t="s">
        <v>17</v>
      </c>
      <c r="G2330" s="3" t="s">
        <v>430</v>
      </c>
      <c r="H2330" s="3" t="s">
        <v>18</v>
      </c>
      <c r="I2330" s="4">
        <v>39</v>
      </c>
      <c r="J2330" s="4">
        <v>39</v>
      </c>
      <c r="K2330" s="4">
        <v>450</v>
      </c>
      <c r="L2330" s="7">
        <v>17550</v>
      </c>
      <c r="M2330" s="7">
        <v>17550</v>
      </c>
      <c r="N2330" s="6">
        <v>1</v>
      </c>
      <c r="O2330" s="2"/>
      <c r="P2330" s="2"/>
      <c r="Q2330" s="2"/>
      <c r="R2330" s="192"/>
    </row>
    <row r="2331" spans="1:18" ht="39.6">
      <c r="A2331" s="28" t="str">
        <f t="shared" si="36"/>
        <v>15</v>
      </c>
      <c r="B2331" s="3" t="s">
        <v>2737</v>
      </c>
      <c r="C2331" s="3" t="s">
        <v>256</v>
      </c>
      <c r="D2331" s="3">
        <v>4</v>
      </c>
      <c r="E2331" s="3" t="s">
        <v>27</v>
      </c>
      <c r="F2331" s="3" t="s">
        <v>17</v>
      </c>
      <c r="G2331" s="3" t="s">
        <v>432</v>
      </c>
      <c r="H2331" s="3" t="s">
        <v>18</v>
      </c>
      <c r="I2331" s="4">
        <v>39</v>
      </c>
      <c r="J2331" s="4">
        <v>39</v>
      </c>
      <c r="K2331" s="4">
        <v>450</v>
      </c>
      <c r="L2331" s="7">
        <v>17550</v>
      </c>
      <c r="M2331" s="7">
        <v>17550</v>
      </c>
      <c r="N2331" s="6">
        <v>1</v>
      </c>
      <c r="O2331" s="2"/>
      <c r="P2331" s="2"/>
      <c r="Q2331" s="2"/>
      <c r="R2331" s="192"/>
    </row>
    <row r="2332" spans="1:18" ht="26.4">
      <c r="A2332" s="28" t="str">
        <f t="shared" si="36"/>
        <v>7</v>
      </c>
      <c r="B2332" s="3" t="s">
        <v>2738</v>
      </c>
      <c r="C2332" s="3" t="s">
        <v>293</v>
      </c>
      <c r="D2332" s="3">
        <v>4</v>
      </c>
      <c r="E2332" s="3" t="s">
        <v>27</v>
      </c>
      <c r="F2332" s="3" t="s">
        <v>17</v>
      </c>
      <c r="G2332" s="3" t="s">
        <v>294</v>
      </c>
      <c r="H2332" s="3" t="s">
        <v>19</v>
      </c>
      <c r="I2332" s="4">
        <v>27</v>
      </c>
      <c r="J2332" s="4">
        <v>27</v>
      </c>
      <c r="K2332" s="4">
        <v>599</v>
      </c>
      <c r="L2332" s="7">
        <v>16173</v>
      </c>
      <c r="M2332" s="7">
        <v>16173</v>
      </c>
      <c r="N2332" s="6">
        <v>1</v>
      </c>
      <c r="O2332" s="2"/>
      <c r="P2332" s="2"/>
      <c r="Q2332" s="2"/>
      <c r="R2332" s="192"/>
    </row>
    <row r="2333" spans="1:18" ht="26.4">
      <c r="A2333" s="28" t="str">
        <f t="shared" si="36"/>
        <v>7</v>
      </c>
      <c r="B2333" s="3" t="s">
        <v>2739</v>
      </c>
      <c r="C2333" s="3" t="s">
        <v>293</v>
      </c>
      <c r="D2333" s="3">
        <v>4</v>
      </c>
      <c r="E2333" s="3" t="s">
        <v>27</v>
      </c>
      <c r="F2333" s="3" t="s">
        <v>17</v>
      </c>
      <c r="G2333" s="3" t="s">
        <v>296</v>
      </c>
      <c r="H2333" s="3" t="s">
        <v>19</v>
      </c>
      <c r="I2333" s="4">
        <v>27</v>
      </c>
      <c r="J2333" s="4">
        <v>27</v>
      </c>
      <c r="K2333" s="4">
        <v>599</v>
      </c>
      <c r="L2333" s="7">
        <v>16173</v>
      </c>
      <c r="M2333" s="7">
        <v>16173</v>
      </c>
      <c r="N2333" s="6">
        <v>1</v>
      </c>
      <c r="O2333" s="2"/>
      <c r="P2333" s="2"/>
      <c r="Q2333" s="2"/>
      <c r="R2333" s="192"/>
    </row>
    <row r="2334" spans="1:18" ht="26.4">
      <c r="A2334" s="28" t="str">
        <f t="shared" si="36"/>
        <v>7</v>
      </c>
      <c r="B2334" s="3" t="s">
        <v>2740</v>
      </c>
      <c r="C2334" s="3" t="s">
        <v>293</v>
      </c>
      <c r="D2334" s="3">
        <v>4</v>
      </c>
      <c r="E2334" s="3" t="s">
        <v>27</v>
      </c>
      <c r="F2334" s="3" t="s">
        <v>17</v>
      </c>
      <c r="G2334" s="3" t="s">
        <v>611</v>
      </c>
      <c r="H2334" s="3" t="s">
        <v>19</v>
      </c>
      <c r="I2334" s="4">
        <v>25</v>
      </c>
      <c r="J2334" s="4">
        <v>25</v>
      </c>
      <c r="K2334" s="4">
        <v>599</v>
      </c>
      <c r="L2334" s="7">
        <v>14975</v>
      </c>
      <c r="M2334" s="7">
        <v>14975</v>
      </c>
      <c r="N2334" s="6">
        <v>1</v>
      </c>
      <c r="O2334" s="2"/>
      <c r="P2334" s="2"/>
      <c r="Q2334" s="2"/>
      <c r="R2334" s="192"/>
    </row>
    <row r="2335" spans="1:18" ht="26.4">
      <c r="A2335" s="28" t="str">
        <f t="shared" si="36"/>
        <v>1</v>
      </c>
      <c r="B2335" s="3" t="s">
        <v>2741</v>
      </c>
      <c r="C2335" s="3" t="s">
        <v>272</v>
      </c>
      <c r="D2335" s="3">
        <v>4</v>
      </c>
      <c r="E2335" s="3" t="s">
        <v>27</v>
      </c>
      <c r="F2335" s="3" t="s">
        <v>17</v>
      </c>
      <c r="G2335" s="3" t="s">
        <v>273</v>
      </c>
      <c r="H2335" s="3" t="s">
        <v>19</v>
      </c>
      <c r="I2335" s="4">
        <v>24</v>
      </c>
      <c r="J2335" s="4">
        <v>24</v>
      </c>
      <c r="K2335" s="4">
        <v>600</v>
      </c>
      <c r="L2335" s="7">
        <v>14400</v>
      </c>
      <c r="M2335" s="7">
        <v>14400</v>
      </c>
      <c r="N2335" s="6">
        <v>1</v>
      </c>
      <c r="O2335" s="2"/>
      <c r="P2335" s="2"/>
      <c r="Q2335" s="2"/>
      <c r="R2335" s="192"/>
    </row>
    <row r="2336" spans="1:18" ht="26.4">
      <c r="A2336" s="28" t="str">
        <f t="shared" si="36"/>
        <v>1</v>
      </c>
      <c r="B2336" s="3" t="s">
        <v>2742</v>
      </c>
      <c r="C2336" s="3" t="s">
        <v>272</v>
      </c>
      <c r="D2336" s="3">
        <v>4</v>
      </c>
      <c r="E2336" s="3" t="s">
        <v>27</v>
      </c>
      <c r="F2336" s="3" t="s">
        <v>17</v>
      </c>
      <c r="G2336" s="3" t="s">
        <v>275</v>
      </c>
      <c r="H2336" s="3" t="s">
        <v>19</v>
      </c>
      <c r="I2336" s="4">
        <v>25</v>
      </c>
      <c r="J2336" s="4">
        <v>25</v>
      </c>
      <c r="K2336" s="4">
        <v>600</v>
      </c>
      <c r="L2336" s="7">
        <v>15000</v>
      </c>
      <c r="M2336" s="7">
        <v>15000</v>
      </c>
      <c r="N2336" s="6">
        <v>1</v>
      </c>
      <c r="O2336" s="2"/>
      <c r="P2336" s="2"/>
      <c r="Q2336" s="2"/>
      <c r="R2336" s="192"/>
    </row>
    <row r="2337" spans="1:18" ht="26.4">
      <c r="A2337" s="28" t="str">
        <f t="shared" si="36"/>
        <v>1</v>
      </c>
      <c r="B2337" s="3" t="s">
        <v>2743</v>
      </c>
      <c r="C2337" s="3" t="s">
        <v>272</v>
      </c>
      <c r="D2337" s="3">
        <v>4</v>
      </c>
      <c r="E2337" s="3" t="s">
        <v>27</v>
      </c>
      <c r="F2337" s="3" t="s">
        <v>17</v>
      </c>
      <c r="G2337" s="3" t="s">
        <v>277</v>
      </c>
      <c r="H2337" s="3" t="s">
        <v>19</v>
      </c>
      <c r="I2337" s="4">
        <v>32</v>
      </c>
      <c r="J2337" s="4">
        <v>32</v>
      </c>
      <c r="K2337" s="4">
        <v>600</v>
      </c>
      <c r="L2337" s="7">
        <v>19200</v>
      </c>
      <c r="M2337" s="7">
        <v>19200</v>
      </c>
      <c r="N2337" s="6">
        <v>1</v>
      </c>
      <c r="O2337" s="2"/>
      <c r="P2337" s="2"/>
      <c r="Q2337" s="2"/>
      <c r="R2337" s="192"/>
    </row>
    <row r="2338" spans="1:18" ht="26.4">
      <c r="A2338" s="28" t="str">
        <f t="shared" si="36"/>
        <v>13</v>
      </c>
      <c r="B2338" s="3" t="s">
        <v>2744</v>
      </c>
      <c r="C2338" s="3" t="s">
        <v>248</v>
      </c>
      <c r="D2338" s="3">
        <v>4</v>
      </c>
      <c r="E2338" s="3" t="s">
        <v>27</v>
      </c>
      <c r="F2338" s="3" t="s">
        <v>17</v>
      </c>
      <c r="G2338" s="3" t="s">
        <v>249</v>
      </c>
      <c r="H2338" s="3" t="s">
        <v>19</v>
      </c>
      <c r="I2338" s="4">
        <v>25</v>
      </c>
      <c r="J2338" s="4">
        <v>25</v>
      </c>
      <c r="K2338" s="4">
        <v>600</v>
      </c>
      <c r="L2338" s="7">
        <v>15000</v>
      </c>
      <c r="M2338" s="7">
        <v>15000</v>
      </c>
      <c r="N2338" s="6">
        <v>1</v>
      </c>
      <c r="O2338" s="2"/>
      <c r="P2338" s="2"/>
      <c r="Q2338" s="2"/>
      <c r="R2338" s="192"/>
    </row>
    <row r="2339" spans="1:18" ht="26.4">
      <c r="A2339" s="28" t="str">
        <f t="shared" si="36"/>
        <v>13</v>
      </c>
      <c r="B2339" s="3" t="s">
        <v>2745</v>
      </c>
      <c r="C2339" s="3" t="s">
        <v>248</v>
      </c>
      <c r="D2339" s="3">
        <v>4</v>
      </c>
      <c r="E2339" s="3" t="s">
        <v>27</v>
      </c>
      <c r="F2339" s="3" t="s">
        <v>17</v>
      </c>
      <c r="G2339" s="3" t="s">
        <v>585</v>
      </c>
      <c r="H2339" s="3" t="s">
        <v>19</v>
      </c>
      <c r="I2339" s="4">
        <v>25</v>
      </c>
      <c r="J2339" s="4">
        <v>25</v>
      </c>
      <c r="K2339" s="4">
        <v>600</v>
      </c>
      <c r="L2339" s="7">
        <v>15000</v>
      </c>
      <c r="M2339" s="7">
        <v>15000</v>
      </c>
      <c r="N2339" s="6">
        <v>1</v>
      </c>
      <c r="O2339" s="2"/>
      <c r="P2339" s="2"/>
      <c r="Q2339" s="2"/>
      <c r="R2339" s="192"/>
    </row>
    <row r="2340" spans="1:18" ht="39.6">
      <c r="A2340" s="28" t="str">
        <f t="shared" si="36"/>
        <v>17</v>
      </c>
      <c r="B2340" s="3" t="s">
        <v>2746</v>
      </c>
      <c r="C2340" s="3" t="s">
        <v>306</v>
      </c>
      <c r="D2340" s="3">
        <v>4</v>
      </c>
      <c r="E2340" s="3" t="s">
        <v>27</v>
      </c>
      <c r="F2340" s="3" t="s">
        <v>17</v>
      </c>
      <c r="G2340" s="3" t="s">
        <v>307</v>
      </c>
      <c r="H2340" s="3" t="s">
        <v>19</v>
      </c>
      <c r="I2340" s="4">
        <v>37</v>
      </c>
      <c r="J2340" s="4">
        <v>37</v>
      </c>
      <c r="K2340" s="4">
        <v>600</v>
      </c>
      <c r="L2340" s="7">
        <v>22200</v>
      </c>
      <c r="M2340" s="7">
        <v>22200</v>
      </c>
      <c r="N2340" s="6">
        <v>1</v>
      </c>
      <c r="O2340" s="2"/>
      <c r="P2340" s="2"/>
      <c r="Q2340" s="2"/>
      <c r="R2340" s="192"/>
    </row>
    <row r="2341" spans="1:18" ht="39.6">
      <c r="A2341" s="28" t="str">
        <f t="shared" si="36"/>
        <v>17</v>
      </c>
      <c r="B2341" s="3" t="s">
        <v>2747</v>
      </c>
      <c r="C2341" s="3" t="s">
        <v>306</v>
      </c>
      <c r="D2341" s="3">
        <v>4</v>
      </c>
      <c r="E2341" s="3" t="s">
        <v>27</v>
      </c>
      <c r="F2341" s="3" t="s">
        <v>17</v>
      </c>
      <c r="G2341" s="3" t="s">
        <v>577</v>
      </c>
      <c r="H2341" s="3" t="s">
        <v>19</v>
      </c>
      <c r="I2341" s="4">
        <v>36</v>
      </c>
      <c r="J2341" s="4">
        <v>36</v>
      </c>
      <c r="K2341" s="4">
        <v>600</v>
      </c>
      <c r="L2341" s="7">
        <v>21600</v>
      </c>
      <c r="M2341" s="7">
        <v>21600</v>
      </c>
      <c r="N2341" s="6">
        <v>1</v>
      </c>
      <c r="O2341" s="2"/>
      <c r="P2341" s="2"/>
      <c r="Q2341" s="2"/>
      <c r="R2341" s="192"/>
    </row>
    <row r="2342" spans="1:18" ht="39.6">
      <c r="A2342" s="28" t="str">
        <f t="shared" si="36"/>
        <v>17</v>
      </c>
      <c r="B2342" s="3" t="s">
        <v>2748</v>
      </c>
      <c r="C2342" s="3" t="s">
        <v>306</v>
      </c>
      <c r="D2342" s="3">
        <v>4</v>
      </c>
      <c r="E2342" s="3" t="s">
        <v>27</v>
      </c>
      <c r="F2342" s="3" t="s">
        <v>17</v>
      </c>
      <c r="G2342" s="3" t="s">
        <v>579</v>
      </c>
      <c r="H2342" s="3" t="s">
        <v>19</v>
      </c>
      <c r="I2342" s="4">
        <v>60</v>
      </c>
      <c r="J2342" s="4">
        <v>60</v>
      </c>
      <c r="K2342" s="4">
        <v>600</v>
      </c>
      <c r="L2342" s="7">
        <v>36000</v>
      </c>
      <c r="M2342" s="7">
        <v>36000</v>
      </c>
      <c r="N2342" s="6">
        <v>1</v>
      </c>
      <c r="O2342" s="2"/>
      <c r="P2342" s="2"/>
      <c r="Q2342" s="2"/>
      <c r="R2342" s="192"/>
    </row>
    <row r="2343" spans="1:18" ht="26.4">
      <c r="A2343" s="28" t="str">
        <f t="shared" si="36"/>
        <v>2</v>
      </c>
      <c r="B2343" s="3" t="s">
        <v>2749</v>
      </c>
      <c r="C2343" s="3" t="s">
        <v>285</v>
      </c>
      <c r="D2343" s="3">
        <v>4</v>
      </c>
      <c r="E2343" s="3" t="s">
        <v>27</v>
      </c>
      <c r="F2343" s="3" t="s">
        <v>17</v>
      </c>
      <c r="G2343" s="3" t="s">
        <v>286</v>
      </c>
      <c r="H2343" s="3" t="s">
        <v>19</v>
      </c>
      <c r="I2343" s="4">
        <v>30</v>
      </c>
      <c r="J2343" s="4">
        <v>30</v>
      </c>
      <c r="K2343" s="4">
        <v>600</v>
      </c>
      <c r="L2343" s="7">
        <v>18000</v>
      </c>
      <c r="M2343" s="7">
        <v>18000</v>
      </c>
      <c r="N2343" s="6">
        <v>1</v>
      </c>
      <c r="O2343" s="2"/>
      <c r="P2343" s="2"/>
      <c r="Q2343" s="2"/>
      <c r="R2343" s="192"/>
    </row>
    <row r="2344" spans="1:18" ht="26.4">
      <c r="A2344" s="28" t="str">
        <f t="shared" si="36"/>
        <v>2</v>
      </c>
      <c r="B2344" s="3" t="s">
        <v>2750</v>
      </c>
      <c r="C2344" s="3" t="s">
        <v>285</v>
      </c>
      <c r="D2344" s="3">
        <v>4</v>
      </c>
      <c r="E2344" s="3" t="s">
        <v>27</v>
      </c>
      <c r="F2344" s="3" t="s">
        <v>17</v>
      </c>
      <c r="G2344" s="3" t="s">
        <v>288</v>
      </c>
      <c r="H2344" s="3" t="s">
        <v>19</v>
      </c>
      <c r="I2344" s="4">
        <v>20</v>
      </c>
      <c r="J2344" s="4">
        <v>20</v>
      </c>
      <c r="K2344" s="4">
        <v>600</v>
      </c>
      <c r="L2344" s="7">
        <v>12000</v>
      </c>
      <c r="M2344" s="7">
        <v>12000</v>
      </c>
      <c r="N2344" s="6">
        <v>1</v>
      </c>
      <c r="O2344" s="2"/>
      <c r="P2344" s="2"/>
      <c r="Q2344" s="2"/>
      <c r="R2344" s="192"/>
    </row>
    <row r="2345" spans="1:18" ht="26.4">
      <c r="A2345" s="28" t="str">
        <f t="shared" si="36"/>
        <v>2</v>
      </c>
      <c r="B2345" s="3" t="s">
        <v>2751</v>
      </c>
      <c r="C2345" s="3" t="s">
        <v>285</v>
      </c>
      <c r="D2345" s="3">
        <v>4</v>
      </c>
      <c r="E2345" s="3" t="s">
        <v>27</v>
      </c>
      <c r="F2345" s="3" t="s">
        <v>17</v>
      </c>
      <c r="G2345" s="3" t="s">
        <v>615</v>
      </c>
      <c r="H2345" s="3" t="s">
        <v>19</v>
      </c>
      <c r="I2345" s="4">
        <v>17</v>
      </c>
      <c r="J2345" s="4">
        <v>17</v>
      </c>
      <c r="K2345" s="4">
        <v>600</v>
      </c>
      <c r="L2345" s="7">
        <v>10200</v>
      </c>
      <c r="M2345" s="7">
        <v>10200</v>
      </c>
      <c r="N2345" s="6">
        <v>1</v>
      </c>
      <c r="O2345" s="2"/>
      <c r="P2345" s="2"/>
      <c r="Q2345" s="2"/>
      <c r="R2345" s="192"/>
    </row>
    <row r="2346" spans="1:18" ht="26.4">
      <c r="A2346" s="28" t="str">
        <f t="shared" si="36"/>
        <v>9</v>
      </c>
      <c r="B2346" s="3" t="s">
        <v>2752</v>
      </c>
      <c r="C2346" s="3" t="s">
        <v>240</v>
      </c>
      <c r="D2346" s="3">
        <v>4</v>
      </c>
      <c r="E2346" s="3" t="s">
        <v>27</v>
      </c>
      <c r="F2346" s="3" t="s">
        <v>17</v>
      </c>
      <c r="G2346" s="3" t="s">
        <v>241</v>
      </c>
      <c r="H2346" s="3" t="s">
        <v>19</v>
      </c>
      <c r="I2346" s="4">
        <v>24</v>
      </c>
      <c r="J2346" s="4">
        <v>24</v>
      </c>
      <c r="K2346" s="4">
        <v>599.9</v>
      </c>
      <c r="L2346" s="7">
        <v>14376</v>
      </c>
      <c r="M2346" s="7">
        <v>14397.6</v>
      </c>
      <c r="N2346" s="6">
        <v>1</v>
      </c>
      <c r="O2346" s="2"/>
      <c r="P2346" s="2"/>
      <c r="Q2346" s="2"/>
      <c r="R2346" s="192"/>
    </row>
    <row r="2347" spans="1:18" ht="26.4">
      <c r="A2347" s="28" t="str">
        <f t="shared" si="36"/>
        <v>9</v>
      </c>
      <c r="B2347" s="3" t="s">
        <v>2753</v>
      </c>
      <c r="C2347" s="3" t="s">
        <v>240</v>
      </c>
      <c r="D2347" s="3">
        <v>4</v>
      </c>
      <c r="E2347" s="3" t="s">
        <v>27</v>
      </c>
      <c r="F2347" s="3" t="s">
        <v>17</v>
      </c>
      <c r="G2347" s="3" t="s">
        <v>243</v>
      </c>
      <c r="H2347" s="3" t="s">
        <v>19</v>
      </c>
      <c r="I2347" s="4">
        <v>22</v>
      </c>
      <c r="J2347" s="4">
        <v>22</v>
      </c>
      <c r="K2347" s="4">
        <v>599.9</v>
      </c>
      <c r="L2347" s="7">
        <v>13178</v>
      </c>
      <c r="M2347" s="7">
        <v>13197.8</v>
      </c>
      <c r="N2347" s="6">
        <v>1</v>
      </c>
      <c r="O2347" s="2"/>
      <c r="P2347" s="2"/>
      <c r="Q2347" s="2"/>
      <c r="R2347" s="192"/>
    </row>
    <row r="2348" spans="1:18" ht="26.4">
      <c r="A2348" s="28" t="str">
        <f t="shared" si="36"/>
        <v>9</v>
      </c>
      <c r="B2348" s="3" t="s">
        <v>2754</v>
      </c>
      <c r="C2348" s="3" t="s">
        <v>240</v>
      </c>
      <c r="D2348" s="3">
        <v>4</v>
      </c>
      <c r="E2348" s="3" t="s">
        <v>27</v>
      </c>
      <c r="F2348" s="3" t="s">
        <v>17</v>
      </c>
      <c r="G2348" s="3" t="s">
        <v>570</v>
      </c>
      <c r="H2348" s="3" t="s">
        <v>19</v>
      </c>
      <c r="I2348" s="4">
        <v>19</v>
      </c>
      <c r="J2348" s="4">
        <v>19</v>
      </c>
      <c r="K2348" s="4">
        <v>599.9</v>
      </c>
      <c r="L2348" s="7">
        <v>11381</v>
      </c>
      <c r="M2348" s="7">
        <v>11398.1</v>
      </c>
      <c r="N2348" s="6">
        <v>1</v>
      </c>
      <c r="O2348" s="2"/>
      <c r="P2348" s="2"/>
      <c r="Q2348" s="2"/>
      <c r="R2348" s="192"/>
    </row>
    <row r="2349" spans="1:18" ht="26.4">
      <c r="A2349" s="28" t="str">
        <f t="shared" si="36"/>
        <v>10</v>
      </c>
      <c r="B2349" s="3" t="s">
        <v>2755</v>
      </c>
      <c r="C2349" s="3" t="s">
        <v>298</v>
      </c>
      <c r="D2349" s="3">
        <v>4</v>
      </c>
      <c r="E2349" s="3" t="s">
        <v>27</v>
      </c>
      <c r="F2349" s="3" t="s">
        <v>17</v>
      </c>
      <c r="G2349" s="3" t="s">
        <v>299</v>
      </c>
      <c r="H2349" s="3" t="s">
        <v>19</v>
      </c>
      <c r="I2349" s="4">
        <v>23</v>
      </c>
      <c r="J2349" s="4">
        <v>23</v>
      </c>
      <c r="K2349" s="4">
        <v>600</v>
      </c>
      <c r="L2349" s="7">
        <v>13800</v>
      </c>
      <c r="M2349" s="7">
        <v>13800</v>
      </c>
      <c r="N2349" s="6">
        <v>1</v>
      </c>
      <c r="O2349" s="2"/>
      <c r="P2349" s="2"/>
      <c r="Q2349" s="2"/>
      <c r="R2349" s="192"/>
    </row>
    <row r="2350" spans="1:18" ht="26.4">
      <c r="A2350" s="28" t="str">
        <f t="shared" si="36"/>
        <v>10</v>
      </c>
      <c r="B2350" s="3" t="s">
        <v>2756</v>
      </c>
      <c r="C2350" s="3" t="s">
        <v>298</v>
      </c>
      <c r="D2350" s="3">
        <v>4</v>
      </c>
      <c r="E2350" s="3" t="s">
        <v>27</v>
      </c>
      <c r="F2350" s="3" t="s">
        <v>17</v>
      </c>
      <c r="G2350" s="3" t="s">
        <v>582</v>
      </c>
      <c r="H2350" s="3" t="s">
        <v>19</v>
      </c>
      <c r="I2350" s="4">
        <v>18</v>
      </c>
      <c r="J2350" s="4">
        <v>18</v>
      </c>
      <c r="K2350" s="4">
        <v>600</v>
      </c>
      <c r="L2350" s="7">
        <v>10800</v>
      </c>
      <c r="M2350" s="7">
        <v>10800</v>
      </c>
      <c r="N2350" s="6">
        <v>1</v>
      </c>
      <c r="O2350" s="2"/>
      <c r="P2350" s="2"/>
      <c r="Q2350" s="2"/>
      <c r="R2350" s="192"/>
    </row>
    <row r="2351" spans="1:18" ht="39.6">
      <c r="A2351" s="28" t="str">
        <f t="shared" si="36"/>
        <v>14</v>
      </c>
      <c r="B2351" s="3" t="s">
        <v>2757</v>
      </c>
      <c r="C2351" s="3" t="s">
        <v>267</v>
      </c>
      <c r="D2351" s="3">
        <v>4</v>
      </c>
      <c r="E2351" s="3" t="s">
        <v>27</v>
      </c>
      <c r="F2351" s="3" t="s">
        <v>17</v>
      </c>
      <c r="G2351" s="3" t="s">
        <v>268</v>
      </c>
      <c r="H2351" s="3" t="s">
        <v>19</v>
      </c>
      <c r="I2351" s="4">
        <v>29</v>
      </c>
      <c r="J2351" s="4">
        <v>29</v>
      </c>
      <c r="K2351" s="4">
        <v>600</v>
      </c>
      <c r="L2351" s="7">
        <v>17400</v>
      </c>
      <c r="M2351" s="7">
        <v>17400</v>
      </c>
      <c r="N2351" s="6">
        <v>1</v>
      </c>
      <c r="O2351" s="2"/>
      <c r="P2351" s="2"/>
      <c r="Q2351" s="2"/>
      <c r="R2351" s="192"/>
    </row>
    <row r="2352" spans="1:18" ht="39.6">
      <c r="A2352" s="28" t="str">
        <f t="shared" si="36"/>
        <v>14</v>
      </c>
      <c r="B2352" s="3" t="s">
        <v>2758</v>
      </c>
      <c r="C2352" s="3" t="s">
        <v>267</v>
      </c>
      <c r="D2352" s="3">
        <v>4</v>
      </c>
      <c r="E2352" s="3" t="s">
        <v>27</v>
      </c>
      <c r="F2352" s="3" t="s">
        <v>17</v>
      </c>
      <c r="G2352" s="3" t="s">
        <v>270</v>
      </c>
      <c r="H2352" s="3" t="s">
        <v>19</v>
      </c>
      <c r="I2352" s="4">
        <v>29</v>
      </c>
      <c r="J2352" s="4">
        <v>29</v>
      </c>
      <c r="K2352" s="4">
        <v>600</v>
      </c>
      <c r="L2352" s="7">
        <v>17400</v>
      </c>
      <c r="M2352" s="7">
        <v>17400</v>
      </c>
      <c r="N2352" s="6">
        <v>1</v>
      </c>
      <c r="O2352" s="2"/>
      <c r="P2352" s="2"/>
      <c r="Q2352" s="2"/>
      <c r="R2352" s="192"/>
    </row>
    <row r="2353" spans="1:18" ht="39.6">
      <c r="A2353" s="28" t="str">
        <f t="shared" si="36"/>
        <v>14</v>
      </c>
      <c r="B2353" s="3" t="s">
        <v>2759</v>
      </c>
      <c r="C2353" s="3" t="s">
        <v>267</v>
      </c>
      <c r="D2353" s="3">
        <v>4</v>
      </c>
      <c r="E2353" s="3" t="s">
        <v>27</v>
      </c>
      <c r="F2353" s="3" t="s">
        <v>17</v>
      </c>
      <c r="G2353" s="3" t="s">
        <v>629</v>
      </c>
      <c r="H2353" s="3" t="s">
        <v>19</v>
      </c>
      <c r="I2353" s="4">
        <v>20</v>
      </c>
      <c r="J2353" s="4">
        <v>20</v>
      </c>
      <c r="K2353" s="4">
        <v>600</v>
      </c>
      <c r="L2353" s="7">
        <v>12000</v>
      </c>
      <c r="M2353" s="7">
        <v>12000</v>
      </c>
      <c r="N2353" s="6">
        <v>1</v>
      </c>
      <c r="O2353" s="2"/>
      <c r="P2353" s="2"/>
      <c r="Q2353" s="2"/>
      <c r="R2353" s="192"/>
    </row>
    <row r="2354" spans="1:18" ht="26.4">
      <c r="A2354" s="28" t="str">
        <f t="shared" si="36"/>
        <v>4</v>
      </c>
      <c r="B2354" s="3" t="s">
        <v>2760</v>
      </c>
      <c r="C2354" s="3" t="s">
        <v>237</v>
      </c>
      <c r="D2354" s="3">
        <v>4</v>
      </c>
      <c r="E2354" s="3" t="s">
        <v>27</v>
      </c>
      <c r="F2354" s="3" t="s">
        <v>17</v>
      </c>
      <c r="G2354" s="3" t="s">
        <v>238</v>
      </c>
      <c r="H2354" s="3" t="s">
        <v>19</v>
      </c>
      <c r="I2354" s="4">
        <v>35</v>
      </c>
      <c r="J2354" s="4">
        <v>35</v>
      </c>
      <c r="K2354" s="4">
        <v>600</v>
      </c>
      <c r="L2354" s="7">
        <v>21000</v>
      </c>
      <c r="M2354" s="7">
        <v>21000</v>
      </c>
      <c r="N2354" s="6">
        <v>1</v>
      </c>
      <c r="O2354" s="2"/>
      <c r="P2354" s="2"/>
      <c r="Q2354" s="2"/>
      <c r="R2354" s="192"/>
    </row>
    <row r="2355" spans="1:18" ht="26.4">
      <c r="A2355" s="28" t="str">
        <f t="shared" si="36"/>
        <v>4</v>
      </c>
      <c r="B2355" s="3" t="s">
        <v>2761</v>
      </c>
      <c r="C2355" s="3" t="s">
        <v>237</v>
      </c>
      <c r="D2355" s="3">
        <v>4</v>
      </c>
      <c r="E2355" s="3" t="s">
        <v>27</v>
      </c>
      <c r="F2355" s="3" t="s">
        <v>17</v>
      </c>
      <c r="G2355" s="3" t="s">
        <v>599</v>
      </c>
      <c r="H2355" s="3" t="s">
        <v>19</v>
      </c>
      <c r="I2355" s="4">
        <v>24</v>
      </c>
      <c r="J2355" s="4">
        <v>24</v>
      </c>
      <c r="K2355" s="4">
        <v>600</v>
      </c>
      <c r="L2355" s="7">
        <v>14400</v>
      </c>
      <c r="M2355" s="7">
        <v>14400</v>
      </c>
      <c r="N2355" s="6">
        <v>1</v>
      </c>
      <c r="O2355" s="2"/>
      <c r="P2355" s="2"/>
      <c r="Q2355" s="2"/>
      <c r="R2355" s="192"/>
    </row>
    <row r="2356" spans="1:18" ht="26.4">
      <c r="A2356" s="28" t="str">
        <f t="shared" si="36"/>
        <v>19</v>
      </c>
      <c r="B2356" s="3" t="s">
        <v>2762</v>
      </c>
      <c r="C2356" s="3" t="s">
        <v>282</v>
      </c>
      <c r="D2356" s="3">
        <v>4</v>
      </c>
      <c r="E2356" s="3" t="s">
        <v>27</v>
      </c>
      <c r="F2356" s="3" t="s">
        <v>17</v>
      </c>
      <c r="G2356" s="3" t="s">
        <v>283</v>
      </c>
      <c r="H2356" s="3" t="s">
        <v>19</v>
      </c>
      <c r="I2356" s="4">
        <v>30</v>
      </c>
      <c r="J2356" s="4">
        <v>30</v>
      </c>
      <c r="K2356" s="4">
        <v>600</v>
      </c>
      <c r="L2356" s="7">
        <v>18000</v>
      </c>
      <c r="M2356" s="7">
        <v>18000</v>
      </c>
      <c r="N2356" s="6">
        <v>1</v>
      </c>
      <c r="O2356" s="2"/>
      <c r="P2356" s="2"/>
      <c r="Q2356" s="2"/>
      <c r="R2356" s="192"/>
    </row>
    <row r="2357" spans="1:18" ht="26.4">
      <c r="A2357" s="28" t="str">
        <f t="shared" si="36"/>
        <v>19</v>
      </c>
      <c r="B2357" s="3" t="s">
        <v>2763</v>
      </c>
      <c r="C2357" s="3" t="s">
        <v>282</v>
      </c>
      <c r="D2357" s="3">
        <v>4</v>
      </c>
      <c r="E2357" s="3" t="s">
        <v>27</v>
      </c>
      <c r="F2357" s="3" t="s">
        <v>17</v>
      </c>
      <c r="G2357" s="3" t="s">
        <v>621</v>
      </c>
      <c r="H2357" s="3" t="s">
        <v>19</v>
      </c>
      <c r="I2357" s="4">
        <v>25</v>
      </c>
      <c r="J2357" s="4">
        <v>25</v>
      </c>
      <c r="K2357" s="4">
        <v>600</v>
      </c>
      <c r="L2357" s="7">
        <v>15000</v>
      </c>
      <c r="M2357" s="7">
        <v>15000</v>
      </c>
      <c r="N2357" s="6">
        <v>1</v>
      </c>
      <c r="O2357" s="2"/>
      <c r="P2357" s="2"/>
      <c r="Q2357" s="2"/>
      <c r="R2357" s="192"/>
    </row>
    <row r="2358" spans="1:18" ht="39.6">
      <c r="A2358" s="28" t="str">
        <f t="shared" si="36"/>
        <v>23</v>
      </c>
      <c r="B2358" s="3" t="s">
        <v>2764</v>
      </c>
      <c r="C2358" s="3" t="s">
        <v>251</v>
      </c>
      <c r="D2358" s="3">
        <v>4</v>
      </c>
      <c r="E2358" s="3" t="s">
        <v>27</v>
      </c>
      <c r="F2358" s="3" t="s">
        <v>17</v>
      </c>
      <c r="G2358" s="3" t="s">
        <v>252</v>
      </c>
      <c r="H2358" s="3" t="s">
        <v>19</v>
      </c>
      <c r="I2358" s="4">
        <v>20</v>
      </c>
      <c r="J2358" s="4">
        <v>20</v>
      </c>
      <c r="K2358" s="4">
        <v>600</v>
      </c>
      <c r="L2358" s="7">
        <v>12000</v>
      </c>
      <c r="M2358" s="7">
        <v>12000</v>
      </c>
      <c r="N2358" s="6">
        <v>1</v>
      </c>
      <c r="O2358" s="2"/>
      <c r="P2358" s="2"/>
      <c r="Q2358" s="2"/>
      <c r="R2358" s="192"/>
    </row>
    <row r="2359" spans="1:18" ht="39.6">
      <c r="A2359" s="28" t="str">
        <f t="shared" si="36"/>
        <v>23</v>
      </c>
      <c r="B2359" s="3" t="s">
        <v>2765</v>
      </c>
      <c r="C2359" s="3" t="s">
        <v>251</v>
      </c>
      <c r="D2359" s="3">
        <v>4</v>
      </c>
      <c r="E2359" s="3" t="s">
        <v>27</v>
      </c>
      <c r="F2359" s="3" t="s">
        <v>17</v>
      </c>
      <c r="G2359" s="3" t="s">
        <v>254</v>
      </c>
      <c r="H2359" s="3" t="s">
        <v>19</v>
      </c>
      <c r="I2359" s="4">
        <v>20</v>
      </c>
      <c r="J2359" s="4">
        <v>20</v>
      </c>
      <c r="K2359" s="4">
        <v>600</v>
      </c>
      <c r="L2359" s="7">
        <v>12000</v>
      </c>
      <c r="M2359" s="7">
        <v>12000</v>
      </c>
      <c r="N2359" s="6">
        <v>1</v>
      </c>
      <c r="O2359" s="2"/>
      <c r="P2359" s="2"/>
      <c r="Q2359" s="2"/>
      <c r="R2359" s="192"/>
    </row>
    <row r="2360" spans="1:18" ht="39.6">
      <c r="A2360" s="28" t="str">
        <f t="shared" si="36"/>
        <v>23</v>
      </c>
      <c r="B2360" s="3" t="s">
        <v>2766</v>
      </c>
      <c r="C2360" s="3" t="s">
        <v>251</v>
      </c>
      <c r="D2360" s="3">
        <v>4</v>
      </c>
      <c r="E2360" s="3" t="s">
        <v>27</v>
      </c>
      <c r="F2360" s="3" t="s">
        <v>17</v>
      </c>
      <c r="G2360" s="3" t="s">
        <v>606</v>
      </c>
      <c r="H2360" s="3" t="s">
        <v>19</v>
      </c>
      <c r="I2360" s="4">
        <v>16</v>
      </c>
      <c r="J2360" s="4">
        <v>16</v>
      </c>
      <c r="K2360" s="4">
        <v>600</v>
      </c>
      <c r="L2360" s="7">
        <v>9600</v>
      </c>
      <c r="M2360" s="7">
        <v>9600</v>
      </c>
      <c r="N2360" s="6">
        <v>1</v>
      </c>
      <c r="O2360" s="2"/>
      <c r="P2360" s="2"/>
      <c r="Q2360" s="2"/>
      <c r="R2360" s="192"/>
    </row>
    <row r="2361" spans="1:18" ht="26.4">
      <c r="A2361" s="28" t="str">
        <f t="shared" si="36"/>
        <v>5</v>
      </c>
      <c r="B2361" s="3" t="s">
        <v>2767</v>
      </c>
      <c r="C2361" s="3" t="s">
        <v>264</v>
      </c>
      <c r="D2361" s="3">
        <v>4</v>
      </c>
      <c r="E2361" s="3" t="s">
        <v>27</v>
      </c>
      <c r="F2361" s="3" t="s">
        <v>17</v>
      </c>
      <c r="G2361" s="3" t="s">
        <v>265</v>
      </c>
      <c r="H2361" s="3" t="s">
        <v>19</v>
      </c>
      <c r="I2361" s="4">
        <v>23</v>
      </c>
      <c r="J2361" s="4">
        <v>23</v>
      </c>
      <c r="K2361" s="4">
        <v>600</v>
      </c>
      <c r="L2361" s="7">
        <v>13800</v>
      </c>
      <c r="M2361" s="7">
        <v>13800</v>
      </c>
      <c r="N2361" s="6">
        <v>1</v>
      </c>
      <c r="O2361" s="2"/>
      <c r="P2361" s="2"/>
      <c r="Q2361" s="2"/>
      <c r="R2361" s="192"/>
    </row>
    <row r="2362" spans="1:18" ht="26.4">
      <c r="A2362" s="28" t="str">
        <f t="shared" si="36"/>
        <v>5</v>
      </c>
      <c r="B2362" s="3" t="s">
        <v>2768</v>
      </c>
      <c r="C2362" s="3" t="s">
        <v>264</v>
      </c>
      <c r="D2362" s="3">
        <v>4</v>
      </c>
      <c r="E2362" s="3" t="s">
        <v>27</v>
      </c>
      <c r="F2362" s="3" t="s">
        <v>17</v>
      </c>
      <c r="G2362" s="3" t="s">
        <v>624</v>
      </c>
      <c r="H2362" s="3" t="s">
        <v>19</v>
      </c>
      <c r="I2362" s="4">
        <v>21</v>
      </c>
      <c r="J2362" s="4">
        <v>21</v>
      </c>
      <c r="K2362" s="4">
        <v>600</v>
      </c>
      <c r="L2362" s="7">
        <v>12600</v>
      </c>
      <c r="M2362" s="7">
        <v>12600</v>
      </c>
      <c r="N2362" s="6">
        <v>1</v>
      </c>
      <c r="O2362" s="2"/>
      <c r="P2362" s="2"/>
      <c r="Q2362" s="2"/>
      <c r="R2362" s="192"/>
    </row>
    <row r="2363" spans="1:18" ht="39.6">
      <c r="A2363" s="28" t="str">
        <f t="shared" si="36"/>
        <v>6</v>
      </c>
      <c r="B2363" s="3" t="s">
        <v>2769</v>
      </c>
      <c r="C2363" s="3" t="s">
        <v>301</v>
      </c>
      <c r="D2363" s="3">
        <v>4</v>
      </c>
      <c r="E2363" s="3" t="s">
        <v>27</v>
      </c>
      <c r="F2363" s="3" t="s">
        <v>17</v>
      </c>
      <c r="G2363" s="3" t="s">
        <v>302</v>
      </c>
      <c r="H2363" s="3" t="s">
        <v>19</v>
      </c>
      <c r="I2363" s="4">
        <v>26</v>
      </c>
      <c r="J2363" s="4">
        <v>26</v>
      </c>
      <c r="K2363" s="4">
        <v>600</v>
      </c>
      <c r="L2363" s="7">
        <v>15600</v>
      </c>
      <c r="M2363" s="7">
        <v>15600</v>
      </c>
      <c r="N2363" s="6">
        <v>1</v>
      </c>
      <c r="O2363" s="2"/>
      <c r="P2363" s="2"/>
      <c r="Q2363" s="2"/>
      <c r="R2363" s="192"/>
    </row>
    <row r="2364" spans="1:18" ht="39.6">
      <c r="A2364" s="28" t="str">
        <f t="shared" si="36"/>
        <v>6</v>
      </c>
      <c r="B2364" s="3" t="s">
        <v>2770</v>
      </c>
      <c r="C2364" s="3" t="s">
        <v>301</v>
      </c>
      <c r="D2364" s="3">
        <v>4</v>
      </c>
      <c r="E2364" s="3" t="s">
        <v>27</v>
      </c>
      <c r="F2364" s="3" t="s">
        <v>17</v>
      </c>
      <c r="G2364" s="3" t="s">
        <v>304</v>
      </c>
      <c r="H2364" s="3" t="s">
        <v>19</v>
      </c>
      <c r="I2364" s="4">
        <v>12</v>
      </c>
      <c r="J2364" s="4">
        <v>8</v>
      </c>
      <c r="K2364" s="4">
        <v>600</v>
      </c>
      <c r="L2364" s="7">
        <v>7200</v>
      </c>
      <c r="M2364" s="7">
        <v>4800</v>
      </c>
      <c r="N2364" s="6">
        <v>0.66669999999999996</v>
      </c>
      <c r="O2364" s="2"/>
      <c r="P2364" s="2"/>
      <c r="Q2364" s="2"/>
      <c r="R2364" s="192"/>
    </row>
    <row r="2365" spans="1:18" ht="39.6">
      <c r="A2365" s="28" t="str">
        <f t="shared" si="36"/>
        <v>15</v>
      </c>
      <c r="B2365" s="3" t="s">
        <v>2771</v>
      </c>
      <c r="C2365" s="3" t="s">
        <v>256</v>
      </c>
      <c r="D2365" s="3">
        <v>4</v>
      </c>
      <c r="E2365" s="3" t="s">
        <v>27</v>
      </c>
      <c r="F2365" s="3" t="s">
        <v>17</v>
      </c>
      <c r="G2365" s="3" t="s">
        <v>257</v>
      </c>
      <c r="H2365" s="3" t="s">
        <v>19</v>
      </c>
      <c r="I2365" s="4">
        <v>21</v>
      </c>
      <c r="J2365" s="4">
        <v>21</v>
      </c>
      <c r="K2365" s="4">
        <v>600</v>
      </c>
      <c r="L2365" s="7">
        <v>12600</v>
      </c>
      <c r="M2365" s="7">
        <v>12600</v>
      </c>
      <c r="N2365" s="6">
        <v>1</v>
      </c>
      <c r="O2365" s="2"/>
      <c r="P2365" s="2"/>
      <c r="Q2365" s="2"/>
      <c r="R2365" s="192"/>
    </row>
    <row r="2366" spans="1:18" ht="39.6">
      <c r="A2366" s="28" t="str">
        <f t="shared" si="36"/>
        <v>15</v>
      </c>
      <c r="B2366" s="3" t="s">
        <v>2772</v>
      </c>
      <c r="C2366" s="3" t="s">
        <v>256</v>
      </c>
      <c r="D2366" s="3">
        <v>4</v>
      </c>
      <c r="E2366" s="3" t="s">
        <v>27</v>
      </c>
      <c r="F2366" s="3" t="s">
        <v>17</v>
      </c>
      <c r="G2366" s="3" t="s">
        <v>1983</v>
      </c>
      <c r="H2366" s="3" t="s">
        <v>19</v>
      </c>
      <c r="I2366" s="4">
        <v>22</v>
      </c>
      <c r="J2366" s="4">
        <v>22</v>
      </c>
      <c r="K2366" s="4">
        <v>565</v>
      </c>
      <c r="L2366" s="7">
        <v>12430</v>
      </c>
      <c r="M2366" s="7">
        <v>12430</v>
      </c>
      <c r="N2366" s="6">
        <v>1</v>
      </c>
      <c r="O2366" s="2"/>
      <c r="P2366" s="2"/>
      <c r="Q2366" s="2"/>
      <c r="R2366" s="192"/>
    </row>
    <row r="2367" spans="1:18" ht="26.4">
      <c r="A2367" s="28" t="str">
        <f t="shared" si="36"/>
        <v>7</v>
      </c>
      <c r="B2367" s="3" t="s">
        <v>2773</v>
      </c>
      <c r="C2367" s="3" t="s">
        <v>293</v>
      </c>
      <c r="D2367" s="3">
        <v>4</v>
      </c>
      <c r="E2367" s="3" t="s">
        <v>27</v>
      </c>
      <c r="F2367" s="3" t="s">
        <v>17</v>
      </c>
      <c r="G2367" s="3" t="s">
        <v>544</v>
      </c>
      <c r="H2367" s="3" t="s">
        <v>20</v>
      </c>
      <c r="I2367" s="4">
        <v>20</v>
      </c>
      <c r="J2367" s="4">
        <v>20</v>
      </c>
      <c r="K2367" s="4">
        <v>799</v>
      </c>
      <c r="L2367" s="7">
        <v>15980</v>
      </c>
      <c r="M2367" s="7">
        <v>15980</v>
      </c>
      <c r="N2367" s="6">
        <v>1</v>
      </c>
      <c r="O2367" s="2"/>
      <c r="P2367" s="2"/>
      <c r="Q2367" s="2"/>
      <c r="R2367" s="192"/>
    </row>
    <row r="2368" spans="1:18" ht="26.4">
      <c r="A2368" s="28" t="str">
        <f t="shared" si="36"/>
        <v>7</v>
      </c>
      <c r="B2368" s="3" t="s">
        <v>2774</v>
      </c>
      <c r="C2368" s="3" t="s">
        <v>293</v>
      </c>
      <c r="D2368" s="3">
        <v>4</v>
      </c>
      <c r="E2368" s="3" t="s">
        <v>27</v>
      </c>
      <c r="F2368" s="3" t="s">
        <v>17</v>
      </c>
      <c r="G2368" s="3" t="s">
        <v>546</v>
      </c>
      <c r="H2368" s="3" t="s">
        <v>20</v>
      </c>
      <c r="I2368" s="4">
        <v>18</v>
      </c>
      <c r="J2368" s="4">
        <v>18</v>
      </c>
      <c r="K2368" s="4">
        <v>799</v>
      </c>
      <c r="L2368" s="7">
        <v>14382</v>
      </c>
      <c r="M2368" s="7">
        <v>14382</v>
      </c>
      <c r="N2368" s="6">
        <v>1</v>
      </c>
      <c r="O2368" s="2"/>
      <c r="P2368" s="2"/>
      <c r="Q2368" s="2"/>
      <c r="R2368" s="192"/>
    </row>
    <row r="2369" spans="1:18" ht="26.4">
      <c r="A2369" s="28" t="str">
        <f t="shared" si="36"/>
        <v>7</v>
      </c>
      <c r="B2369" s="3" t="s">
        <v>2775</v>
      </c>
      <c r="C2369" s="3" t="s">
        <v>293</v>
      </c>
      <c r="D2369" s="3">
        <v>4</v>
      </c>
      <c r="E2369" s="3" t="s">
        <v>27</v>
      </c>
      <c r="F2369" s="3" t="s">
        <v>17</v>
      </c>
      <c r="G2369" s="3" t="s">
        <v>548</v>
      </c>
      <c r="H2369" s="3" t="s">
        <v>20</v>
      </c>
      <c r="I2369" s="4">
        <v>18</v>
      </c>
      <c r="J2369" s="4">
        <v>18</v>
      </c>
      <c r="K2369" s="4">
        <v>799</v>
      </c>
      <c r="L2369" s="7">
        <v>14382</v>
      </c>
      <c r="M2369" s="7">
        <v>14382</v>
      </c>
      <c r="N2369" s="6">
        <v>1</v>
      </c>
      <c r="O2369" s="2"/>
      <c r="P2369" s="2"/>
      <c r="Q2369" s="2"/>
      <c r="R2369" s="192"/>
    </row>
    <row r="2370" spans="1:18" ht="26.4">
      <c r="A2370" s="28" t="str">
        <f t="shared" si="36"/>
        <v>1</v>
      </c>
      <c r="B2370" s="3" t="s">
        <v>2776</v>
      </c>
      <c r="C2370" s="3" t="s">
        <v>272</v>
      </c>
      <c r="D2370" s="3">
        <v>4</v>
      </c>
      <c r="E2370" s="3" t="s">
        <v>27</v>
      </c>
      <c r="F2370" s="3" t="s">
        <v>17</v>
      </c>
      <c r="G2370" s="3" t="s">
        <v>512</v>
      </c>
      <c r="H2370" s="3" t="s">
        <v>20</v>
      </c>
      <c r="I2370" s="4">
        <v>35</v>
      </c>
      <c r="J2370" s="4">
        <v>35</v>
      </c>
      <c r="K2370" s="4">
        <v>800</v>
      </c>
      <c r="L2370" s="7">
        <v>28000</v>
      </c>
      <c r="M2370" s="7">
        <v>28000</v>
      </c>
      <c r="N2370" s="6">
        <v>1</v>
      </c>
      <c r="O2370" s="2"/>
      <c r="P2370" s="2"/>
      <c r="Q2370" s="2"/>
      <c r="R2370" s="192"/>
    </row>
    <row r="2371" spans="1:18" ht="26.4">
      <c r="A2371" s="28" t="str">
        <f t="shared" si="36"/>
        <v>1</v>
      </c>
      <c r="B2371" s="3" t="s">
        <v>2777</v>
      </c>
      <c r="C2371" s="3" t="s">
        <v>272</v>
      </c>
      <c r="D2371" s="3">
        <v>4</v>
      </c>
      <c r="E2371" s="3" t="s">
        <v>27</v>
      </c>
      <c r="F2371" s="3" t="s">
        <v>17</v>
      </c>
      <c r="G2371" s="3" t="s">
        <v>514</v>
      </c>
      <c r="H2371" s="3" t="s">
        <v>20</v>
      </c>
      <c r="I2371" s="4">
        <v>18</v>
      </c>
      <c r="J2371" s="4">
        <v>18</v>
      </c>
      <c r="K2371" s="4">
        <v>800</v>
      </c>
      <c r="L2371" s="7">
        <v>14400</v>
      </c>
      <c r="M2371" s="7">
        <v>14400</v>
      </c>
      <c r="N2371" s="6">
        <v>1</v>
      </c>
      <c r="O2371" s="2"/>
      <c r="P2371" s="2"/>
      <c r="Q2371" s="2"/>
      <c r="R2371" s="192"/>
    </row>
    <row r="2372" spans="1:18" ht="26.4">
      <c r="A2372" s="28" t="str">
        <f t="shared" si="36"/>
        <v>1</v>
      </c>
      <c r="B2372" s="3" t="s">
        <v>2778</v>
      </c>
      <c r="C2372" s="3" t="s">
        <v>272</v>
      </c>
      <c r="D2372" s="3">
        <v>4</v>
      </c>
      <c r="E2372" s="3" t="s">
        <v>27</v>
      </c>
      <c r="F2372" s="3" t="s">
        <v>17</v>
      </c>
      <c r="G2372" s="3" t="s">
        <v>516</v>
      </c>
      <c r="H2372" s="3" t="s">
        <v>20</v>
      </c>
      <c r="I2372" s="4">
        <v>16</v>
      </c>
      <c r="J2372" s="4">
        <v>16</v>
      </c>
      <c r="K2372" s="4">
        <v>800</v>
      </c>
      <c r="L2372" s="7">
        <v>12800</v>
      </c>
      <c r="M2372" s="7">
        <v>12800</v>
      </c>
      <c r="N2372" s="6">
        <v>1</v>
      </c>
      <c r="O2372" s="2"/>
      <c r="P2372" s="2"/>
      <c r="Q2372" s="2"/>
      <c r="R2372" s="192"/>
    </row>
    <row r="2373" spans="1:18" ht="26.4">
      <c r="A2373" s="28" t="str">
        <f t="shared" si="36"/>
        <v>13</v>
      </c>
      <c r="B2373" s="3" t="s">
        <v>2779</v>
      </c>
      <c r="C2373" s="3" t="s">
        <v>248</v>
      </c>
      <c r="D2373" s="3">
        <v>4</v>
      </c>
      <c r="E2373" s="3" t="s">
        <v>27</v>
      </c>
      <c r="F2373" s="3" t="s">
        <v>17</v>
      </c>
      <c r="G2373" s="3" t="s">
        <v>506</v>
      </c>
      <c r="H2373" s="3" t="s">
        <v>20</v>
      </c>
      <c r="I2373" s="4">
        <v>21</v>
      </c>
      <c r="J2373" s="4">
        <v>21</v>
      </c>
      <c r="K2373" s="4">
        <v>800</v>
      </c>
      <c r="L2373" s="7">
        <v>16800</v>
      </c>
      <c r="M2373" s="7">
        <v>16800</v>
      </c>
      <c r="N2373" s="6">
        <v>1</v>
      </c>
      <c r="O2373" s="2"/>
      <c r="P2373" s="2"/>
      <c r="Q2373" s="2"/>
      <c r="R2373" s="192"/>
    </row>
    <row r="2374" spans="1:18" ht="26.4">
      <c r="A2374" s="28" t="str">
        <f t="shared" si="36"/>
        <v>13</v>
      </c>
      <c r="B2374" s="3" t="s">
        <v>2780</v>
      </c>
      <c r="C2374" s="3" t="s">
        <v>248</v>
      </c>
      <c r="D2374" s="3">
        <v>4</v>
      </c>
      <c r="E2374" s="3" t="s">
        <v>27</v>
      </c>
      <c r="F2374" s="3" t="s">
        <v>17</v>
      </c>
      <c r="G2374" s="3" t="s">
        <v>508</v>
      </c>
      <c r="H2374" s="3" t="s">
        <v>20</v>
      </c>
      <c r="I2374" s="4">
        <v>21</v>
      </c>
      <c r="J2374" s="4">
        <v>21</v>
      </c>
      <c r="K2374" s="4">
        <v>800</v>
      </c>
      <c r="L2374" s="7">
        <v>16800</v>
      </c>
      <c r="M2374" s="7">
        <v>16800</v>
      </c>
      <c r="N2374" s="6">
        <v>1</v>
      </c>
      <c r="O2374" s="2"/>
      <c r="P2374" s="2"/>
      <c r="Q2374" s="2"/>
      <c r="R2374" s="192"/>
    </row>
    <row r="2375" spans="1:18" ht="26.4">
      <c r="A2375" s="28" t="str">
        <f t="shared" si="36"/>
        <v>13</v>
      </c>
      <c r="B2375" s="3" t="s">
        <v>2781</v>
      </c>
      <c r="C2375" s="3" t="s">
        <v>248</v>
      </c>
      <c r="D2375" s="3">
        <v>4</v>
      </c>
      <c r="E2375" s="3" t="s">
        <v>27</v>
      </c>
      <c r="F2375" s="3" t="s">
        <v>17</v>
      </c>
      <c r="G2375" s="3" t="s">
        <v>510</v>
      </c>
      <c r="H2375" s="3" t="s">
        <v>20</v>
      </c>
      <c r="I2375" s="4">
        <v>14</v>
      </c>
      <c r="J2375" s="4">
        <v>14</v>
      </c>
      <c r="K2375" s="4">
        <v>800</v>
      </c>
      <c r="L2375" s="7">
        <v>11200</v>
      </c>
      <c r="M2375" s="7">
        <v>11200</v>
      </c>
      <c r="N2375" s="6">
        <v>1</v>
      </c>
      <c r="O2375" s="2"/>
      <c r="P2375" s="2"/>
      <c r="Q2375" s="2"/>
      <c r="R2375" s="192"/>
    </row>
    <row r="2376" spans="1:18" ht="39.6">
      <c r="A2376" s="28" t="str">
        <f t="shared" ref="A2376:A2423" si="37">MID(C2376,FIND("(",C2376)+1,FIND(")",C2376)-1-FIND("(",C2376))</f>
        <v>17</v>
      </c>
      <c r="B2376" s="3" t="s">
        <v>2782</v>
      </c>
      <c r="C2376" s="3" t="s">
        <v>306</v>
      </c>
      <c r="D2376" s="3">
        <v>4</v>
      </c>
      <c r="E2376" s="3" t="s">
        <v>27</v>
      </c>
      <c r="F2376" s="3" t="s">
        <v>17</v>
      </c>
      <c r="G2376" s="3" t="s">
        <v>470</v>
      </c>
      <c r="H2376" s="3" t="s">
        <v>20</v>
      </c>
      <c r="I2376" s="4">
        <v>53</v>
      </c>
      <c r="J2376" s="4">
        <v>53</v>
      </c>
      <c r="K2376" s="4">
        <v>800</v>
      </c>
      <c r="L2376" s="7">
        <v>42400</v>
      </c>
      <c r="M2376" s="7">
        <v>42400</v>
      </c>
      <c r="N2376" s="6">
        <v>1</v>
      </c>
      <c r="O2376" s="2"/>
      <c r="P2376" s="2"/>
      <c r="Q2376" s="2"/>
      <c r="R2376" s="192"/>
    </row>
    <row r="2377" spans="1:18" ht="39.6">
      <c r="A2377" s="28" t="str">
        <f t="shared" si="37"/>
        <v>17</v>
      </c>
      <c r="B2377" s="3" t="s">
        <v>2783</v>
      </c>
      <c r="C2377" s="3" t="s">
        <v>306</v>
      </c>
      <c r="D2377" s="3">
        <v>4</v>
      </c>
      <c r="E2377" s="3" t="s">
        <v>27</v>
      </c>
      <c r="F2377" s="3" t="s">
        <v>17</v>
      </c>
      <c r="G2377" s="3" t="s">
        <v>472</v>
      </c>
      <c r="H2377" s="3" t="s">
        <v>20</v>
      </c>
      <c r="I2377" s="4">
        <v>35</v>
      </c>
      <c r="J2377" s="4">
        <v>35</v>
      </c>
      <c r="K2377" s="4">
        <v>800</v>
      </c>
      <c r="L2377" s="7">
        <v>28000</v>
      </c>
      <c r="M2377" s="7">
        <v>28000</v>
      </c>
      <c r="N2377" s="6">
        <v>1</v>
      </c>
      <c r="O2377" s="2"/>
      <c r="P2377" s="2"/>
      <c r="Q2377" s="2"/>
      <c r="R2377" s="192"/>
    </row>
    <row r="2378" spans="1:18" ht="39.6">
      <c r="A2378" s="28" t="str">
        <f t="shared" si="37"/>
        <v>17</v>
      </c>
      <c r="B2378" s="3" t="s">
        <v>2784</v>
      </c>
      <c r="C2378" s="3" t="s">
        <v>306</v>
      </c>
      <c r="D2378" s="3">
        <v>4</v>
      </c>
      <c r="E2378" s="3" t="s">
        <v>27</v>
      </c>
      <c r="F2378" s="3" t="s">
        <v>17</v>
      </c>
      <c r="G2378" s="3" t="s">
        <v>474</v>
      </c>
      <c r="H2378" s="3" t="s">
        <v>20</v>
      </c>
      <c r="I2378" s="4">
        <v>32</v>
      </c>
      <c r="J2378" s="4">
        <v>32</v>
      </c>
      <c r="K2378" s="4">
        <v>800</v>
      </c>
      <c r="L2378" s="7">
        <v>25600</v>
      </c>
      <c r="M2378" s="7">
        <v>25600</v>
      </c>
      <c r="N2378" s="6">
        <v>1</v>
      </c>
      <c r="O2378" s="2"/>
      <c r="P2378" s="2"/>
      <c r="Q2378" s="2"/>
      <c r="R2378" s="192"/>
    </row>
    <row r="2379" spans="1:18" ht="26.4">
      <c r="A2379" s="28" t="str">
        <f t="shared" si="37"/>
        <v>2</v>
      </c>
      <c r="B2379" s="3" t="s">
        <v>2785</v>
      </c>
      <c r="C2379" s="3" t="s">
        <v>285</v>
      </c>
      <c r="D2379" s="3">
        <v>4</v>
      </c>
      <c r="E2379" s="3" t="s">
        <v>27</v>
      </c>
      <c r="F2379" s="3" t="s">
        <v>17</v>
      </c>
      <c r="G2379" s="3" t="s">
        <v>550</v>
      </c>
      <c r="H2379" s="3" t="s">
        <v>20</v>
      </c>
      <c r="I2379" s="4">
        <v>22</v>
      </c>
      <c r="J2379" s="4">
        <v>22</v>
      </c>
      <c r="K2379" s="4">
        <v>800</v>
      </c>
      <c r="L2379" s="7">
        <v>17600</v>
      </c>
      <c r="M2379" s="7">
        <v>17600</v>
      </c>
      <c r="N2379" s="6">
        <v>1</v>
      </c>
      <c r="O2379" s="2"/>
      <c r="P2379" s="2"/>
      <c r="Q2379" s="2"/>
      <c r="R2379" s="192"/>
    </row>
    <row r="2380" spans="1:18" ht="26.4">
      <c r="A2380" s="28" t="str">
        <f t="shared" si="37"/>
        <v>2</v>
      </c>
      <c r="B2380" s="3" t="s">
        <v>2786</v>
      </c>
      <c r="C2380" s="3" t="s">
        <v>285</v>
      </c>
      <c r="D2380" s="3">
        <v>4</v>
      </c>
      <c r="E2380" s="3" t="s">
        <v>27</v>
      </c>
      <c r="F2380" s="3" t="s">
        <v>17</v>
      </c>
      <c r="G2380" s="3" t="s">
        <v>552</v>
      </c>
      <c r="H2380" s="3" t="s">
        <v>20</v>
      </c>
      <c r="I2380" s="4">
        <v>16</v>
      </c>
      <c r="J2380" s="4">
        <v>16</v>
      </c>
      <c r="K2380" s="4">
        <v>800</v>
      </c>
      <c r="L2380" s="7">
        <v>12800</v>
      </c>
      <c r="M2380" s="7">
        <v>12800</v>
      </c>
      <c r="N2380" s="6">
        <v>1</v>
      </c>
      <c r="O2380" s="2"/>
      <c r="P2380" s="2"/>
      <c r="Q2380" s="2"/>
      <c r="R2380" s="192"/>
    </row>
    <row r="2381" spans="1:18" ht="26.4">
      <c r="A2381" s="28" t="str">
        <f t="shared" si="37"/>
        <v>9</v>
      </c>
      <c r="B2381" s="3" t="s">
        <v>2787</v>
      </c>
      <c r="C2381" s="3" t="s">
        <v>240</v>
      </c>
      <c r="D2381" s="3">
        <v>4</v>
      </c>
      <c r="E2381" s="3" t="s">
        <v>27</v>
      </c>
      <c r="F2381" s="3" t="s">
        <v>17</v>
      </c>
      <c r="G2381" s="3" t="s">
        <v>492</v>
      </c>
      <c r="H2381" s="3" t="s">
        <v>20</v>
      </c>
      <c r="I2381" s="4">
        <v>21</v>
      </c>
      <c r="J2381" s="4">
        <v>21</v>
      </c>
      <c r="K2381" s="4">
        <v>799.9</v>
      </c>
      <c r="L2381" s="7">
        <v>16779</v>
      </c>
      <c r="M2381" s="7">
        <v>16797.900000000001</v>
      </c>
      <c r="N2381" s="6">
        <v>1</v>
      </c>
      <c r="O2381" s="2"/>
      <c r="P2381" s="2"/>
      <c r="Q2381" s="2"/>
      <c r="R2381" s="192"/>
    </row>
    <row r="2382" spans="1:18" ht="26.4">
      <c r="A2382" s="28" t="str">
        <f t="shared" si="37"/>
        <v>9</v>
      </c>
      <c r="B2382" s="3" t="s">
        <v>2788</v>
      </c>
      <c r="C2382" s="3" t="s">
        <v>240</v>
      </c>
      <c r="D2382" s="3">
        <v>4</v>
      </c>
      <c r="E2382" s="3" t="s">
        <v>27</v>
      </c>
      <c r="F2382" s="3" t="s">
        <v>17</v>
      </c>
      <c r="G2382" s="3" t="s">
        <v>494</v>
      </c>
      <c r="H2382" s="3" t="s">
        <v>20</v>
      </c>
      <c r="I2382" s="4">
        <v>18</v>
      </c>
      <c r="J2382" s="4">
        <v>18</v>
      </c>
      <c r="K2382" s="4">
        <v>799.9</v>
      </c>
      <c r="L2382" s="7">
        <v>14382</v>
      </c>
      <c r="M2382" s="7">
        <v>14398.2</v>
      </c>
      <c r="N2382" s="6">
        <v>1</v>
      </c>
      <c r="O2382" s="2"/>
      <c r="P2382" s="2"/>
      <c r="Q2382" s="2"/>
      <c r="R2382" s="192"/>
    </row>
    <row r="2383" spans="1:18" ht="26.4">
      <c r="A2383" s="28" t="str">
        <f t="shared" si="37"/>
        <v>9</v>
      </c>
      <c r="B2383" s="3" t="s">
        <v>2789</v>
      </c>
      <c r="C2383" s="3" t="s">
        <v>240</v>
      </c>
      <c r="D2383" s="3">
        <v>4</v>
      </c>
      <c r="E2383" s="3" t="s">
        <v>27</v>
      </c>
      <c r="F2383" s="3" t="s">
        <v>17</v>
      </c>
      <c r="G2383" s="3" t="s">
        <v>496</v>
      </c>
      <c r="H2383" s="3" t="s">
        <v>20</v>
      </c>
      <c r="I2383" s="4">
        <v>18</v>
      </c>
      <c r="J2383" s="4">
        <v>18</v>
      </c>
      <c r="K2383" s="4">
        <v>799.9</v>
      </c>
      <c r="L2383" s="7">
        <v>14382</v>
      </c>
      <c r="M2383" s="7">
        <v>14398.2</v>
      </c>
      <c r="N2383" s="6">
        <v>1</v>
      </c>
      <c r="O2383" s="2"/>
      <c r="P2383" s="2"/>
      <c r="Q2383" s="2"/>
      <c r="R2383" s="192"/>
    </row>
    <row r="2384" spans="1:18" ht="26.4">
      <c r="A2384" s="28" t="str">
        <f t="shared" si="37"/>
        <v>10</v>
      </c>
      <c r="B2384" s="3" t="s">
        <v>2790</v>
      </c>
      <c r="C2384" s="3" t="s">
        <v>298</v>
      </c>
      <c r="D2384" s="3">
        <v>4</v>
      </c>
      <c r="E2384" s="3" t="s">
        <v>27</v>
      </c>
      <c r="F2384" s="3" t="s">
        <v>17</v>
      </c>
      <c r="G2384" s="3" t="s">
        <v>554</v>
      </c>
      <c r="H2384" s="3" t="s">
        <v>20</v>
      </c>
      <c r="I2384" s="4">
        <v>20</v>
      </c>
      <c r="J2384" s="4">
        <v>20</v>
      </c>
      <c r="K2384" s="4">
        <v>800</v>
      </c>
      <c r="L2384" s="7">
        <v>16000</v>
      </c>
      <c r="M2384" s="7">
        <v>16000</v>
      </c>
      <c r="N2384" s="6">
        <v>1</v>
      </c>
      <c r="O2384" s="2"/>
      <c r="P2384" s="2"/>
      <c r="Q2384" s="2"/>
      <c r="R2384" s="192"/>
    </row>
    <row r="2385" spans="1:18" ht="26.4">
      <c r="A2385" s="28" t="str">
        <f t="shared" si="37"/>
        <v>10</v>
      </c>
      <c r="B2385" s="3" t="s">
        <v>2791</v>
      </c>
      <c r="C2385" s="3" t="s">
        <v>298</v>
      </c>
      <c r="D2385" s="3">
        <v>4</v>
      </c>
      <c r="E2385" s="3" t="s">
        <v>27</v>
      </c>
      <c r="F2385" s="3" t="s">
        <v>17</v>
      </c>
      <c r="G2385" s="3" t="s">
        <v>556</v>
      </c>
      <c r="H2385" s="3" t="s">
        <v>20</v>
      </c>
      <c r="I2385" s="4">
        <v>17</v>
      </c>
      <c r="J2385" s="4">
        <v>17</v>
      </c>
      <c r="K2385" s="4">
        <v>800</v>
      </c>
      <c r="L2385" s="7">
        <v>13600</v>
      </c>
      <c r="M2385" s="7">
        <v>13600</v>
      </c>
      <c r="N2385" s="6">
        <v>1</v>
      </c>
      <c r="O2385" s="2"/>
      <c r="P2385" s="2"/>
      <c r="Q2385" s="2"/>
      <c r="R2385" s="192"/>
    </row>
    <row r="2386" spans="1:18" ht="39.6">
      <c r="A2386" s="28" t="str">
        <f t="shared" si="37"/>
        <v>14</v>
      </c>
      <c r="B2386" s="3" t="s">
        <v>2792</v>
      </c>
      <c r="C2386" s="3" t="s">
        <v>267</v>
      </c>
      <c r="D2386" s="3">
        <v>4</v>
      </c>
      <c r="E2386" s="3" t="s">
        <v>27</v>
      </c>
      <c r="F2386" s="3" t="s">
        <v>17</v>
      </c>
      <c r="G2386" s="3" t="s">
        <v>524</v>
      </c>
      <c r="H2386" s="3" t="s">
        <v>20</v>
      </c>
      <c r="I2386" s="4">
        <v>19</v>
      </c>
      <c r="J2386" s="4">
        <v>19</v>
      </c>
      <c r="K2386" s="4">
        <v>800</v>
      </c>
      <c r="L2386" s="7">
        <v>15200</v>
      </c>
      <c r="M2386" s="7">
        <v>15200</v>
      </c>
      <c r="N2386" s="6">
        <v>1</v>
      </c>
      <c r="O2386" s="2"/>
      <c r="P2386" s="2"/>
      <c r="Q2386" s="2"/>
      <c r="R2386" s="192"/>
    </row>
    <row r="2387" spans="1:18" ht="39.6">
      <c r="A2387" s="28" t="str">
        <f t="shared" si="37"/>
        <v>14</v>
      </c>
      <c r="B2387" s="3" t="s">
        <v>2793</v>
      </c>
      <c r="C2387" s="3" t="s">
        <v>267</v>
      </c>
      <c r="D2387" s="3">
        <v>4</v>
      </c>
      <c r="E2387" s="3" t="s">
        <v>27</v>
      </c>
      <c r="F2387" s="3" t="s">
        <v>17</v>
      </c>
      <c r="G2387" s="3" t="s">
        <v>526</v>
      </c>
      <c r="H2387" s="3" t="s">
        <v>20</v>
      </c>
      <c r="I2387" s="4">
        <v>19</v>
      </c>
      <c r="J2387" s="4">
        <v>19</v>
      </c>
      <c r="K2387" s="4">
        <v>800</v>
      </c>
      <c r="L2387" s="7">
        <v>15200</v>
      </c>
      <c r="M2387" s="7">
        <v>15200</v>
      </c>
      <c r="N2387" s="6">
        <v>1</v>
      </c>
      <c r="O2387" s="2"/>
      <c r="P2387" s="2"/>
      <c r="Q2387" s="2"/>
      <c r="R2387" s="192"/>
    </row>
    <row r="2388" spans="1:18" ht="39.6">
      <c r="A2388" s="28" t="str">
        <f t="shared" si="37"/>
        <v>14</v>
      </c>
      <c r="B2388" s="3" t="s">
        <v>2794</v>
      </c>
      <c r="C2388" s="3" t="s">
        <v>267</v>
      </c>
      <c r="D2388" s="3">
        <v>4</v>
      </c>
      <c r="E2388" s="3" t="s">
        <v>27</v>
      </c>
      <c r="F2388" s="3" t="s">
        <v>17</v>
      </c>
      <c r="G2388" s="3" t="s">
        <v>528</v>
      </c>
      <c r="H2388" s="3" t="s">
        <v>20</v>
      </c>
      <c r="I2388" s="4">
        <v>19</v>
      </c>
      <c r="J2388" s="4">
        <v>19</v>
      </c>
      <c r="K2388" s="4">
        <v>800</v>
      </c>
      <c r="L2388" s="7">
        <v>15200</v>
      </c>
      <c r="M2388" s="7">
        <v>15200</v>
      </c>
      <c r="N2388" s="6">
        <v>1</v>
      </c>
      <c r="O2388" s="2"/>
      <c r="P2388" s="2"/>
      <c r="Q2388" s="2"/>
      <c r="R2388" s="192"/>
    </row>
    <row r="2389" spans="1:18" ht="26.4">
      <c r="A2389" s="28" t="str">
        <f t="shared" si="37"/>
        <v>4</v>
      </c>
      <c r="B2389" s="3" t="s">
        <v>2795</v>
      </c>
      <c r="C2389" s="3" t="s">
        <v>237</v>
      </c>
      <c r="D2389" s="3">
        <v>4</v>
      </c>
      <c r="E2389" s="3" t="s">
        <v>27</v>
      </c>
      <c r="F2389" s="3" t="s">
        <v>17</v>
      </c>
      <c r="G2389" s="3" t="s">
        <v>502</v>
      </c>
      <c r="H2389" s="3" t="s">
        <v>20</v>
      </c>
      <c r="I2389" s="4">
        <v>20</v>
      </c>
      <c r="J2389" s="4">
        <v>20</v>
      </c>
      <c r="K2389" s="4">
        <v>800</v>
      </c>
      <c r="L2389" s="7">
        <v>16000</v>
      </c>
      <c r="M2389" s="7">
        <v>16000</v>
      </c>
      <c r="N2389" s="6">
        <v>1</v>
      </c>
      <c r="O2389" s="2"/>
      <c r="P2389" s="2"/>
      <c r="Q2389" s="2"/>
      <c r="R2389" s="192"/>
    </row>
    <row r="2390" spans="1:18" ht="26.4">
      <c r="A2390" s="28" t="str">
        <f t="shared" si="37"/>
        <v>4</v>
      </c>
      <c r="B2390" s="3" t="s">
        <v>2796</v>
      </c>
      <c r="C2390" s="3" t="s">
        <v>237</v>
      </c>
      <c r="D2390" s="3">
        <v>4</v>
      </c>
      <c r="E2390" s="3" t="s">
        <v>27</v>
      </c>
      <c r="F2390" s="3" t="s">
        <v>17</v>
      </c>
      <c r="G2390" s="3" t="s">
        <v>504</v>
      </c>
      <c r="H2390" s="3" t="s">
        <v>20</v>
      </c>
      <c r="I2390" s="4">
        <v>20</v>
      </c>
      <c r="J2390" s="4">
        <v>20</v>
      </c>
      <c r="K2390" s="4">
        <v>800</v>
      </c>
      <c r="L2390" s="7">
        <v>16000</v>
      </c>
      <c r="M2390" s="7">
        <v>16000</v>
      </c>
      <c r="N2390" s="6">
        <v>1</v>
      </c>
      <c r="O2390" s="2"/>
      <c r="P2390" s="2"/>
      <c r="Q2390" s="2"/>
      <c r="R2390" s="192"/>
    </row>
    <row r="2391" spans="1:18" ht="26.4">
      <c r="A2391" s="28" t="str">
        <f t="shared" si="37"/>
        <v>19</v>
      </c>
      <c r="B2391" s="3" t="s">
        <v>2797</v>
      </c>
      <c r="C2391" s="3" t="s">
        <v>282</v>
      </c>
      <c r="D2391" s="3">
        <v>4</v>
      </c>
      <c r="E2391" s="3" t="s">
        <v>27</v>
      </c>
      <c r="F2391" s="3" t="s">
        <v>17</v>
      </c>
      <c r="G2391" s="3" t="s">
        <v>558</v>
      </c>
      <c r="H2391" s="3" t="s">
        <v>20</v>
      </c>
      <c r="I2391" s="4">
        <v>28</v>
      </c>
      <c r="J2391" s="4">
        <v>28</v>
      </c>
      <c r="K2391" s="4">
        <v>800</v>
      </c>
      <c r="L2391" s="7">
        <v>22400</v>
      </c>
      <c r="M2391" s="7">
        <v>22400</v>
      </c>
      <c r="N2391" s="6">
        <v>1</v>
      </c>
      <c r="O2391" s="2"/>
      <c r="P2391" s="2"/>
      <c r="Q2391" s="2"/>
      <c r="R2391" s="192"/>
    </row>
    <row r="2392" spans="1:18" ht="26.4">
      <c r="A2392" s="28" t="str">
        <f t="shared" si="37"/>
        <v>19</v>
      </c>
      <c r="B2392" s="3" t="s">
        <v>2798</v>
      </c>
      <c r="C2392" s="3" t="s">
        <v>282</v>
      </c>
      <c r="D2392" s="3">
        <v>4</v>
      </c>
      <c r="E2392" s="3" t="s">
        <v>27</v>
      </c>
      <c r="F2392" s="3" t="s">
        <v>17</v>
      </c>
      <c r="G2392" s="3" t="s">
        <v>560</v>
      </c>
      <c r="H2392" s="3" t="s">
        <v>20</v>
      </c>
      <c r="I2392" s="4">
        <v>18</v>
      </c>
      <c r="J2392" s="4">
        <v>18</v>
      </c>
      <c r="K2392" s="4">
        <v>800</v>
      </c>
      <c r="L2392" s="7">
        <v>14400</v>
      </c>
      <c r="M2392" s="7">
        <v>14400</v>
      </c>
      <c r="N2392" s="6">
        <v>1</v>
      </c>
      <c r="O2392" s="2"/>
      <c r="P2392" s="2"/>
      <c r="Q2392" s="2"/>
      <c r="R2392" s="192"/>
    </row>
    <row r="2393" spans="1:18" ht="39.6">
      <c r="A2393" s="28" t="str">
        <f t="shared" si="37"/>
        <v>23</v>
      </c>
      <c r="B2393" s="3" t="s">
        <v>2799</v>
      </c>
      <c r="C2393" s="3" t="s">
        <v>251</v>
      </c>
      <c r="D2393" s="3">
        <v>4</v>
      </c>
      <c r="E2393" s="3" t="s">
        <v>27</v>
      </c>
      <c r="F2393" s="3" t="s">
        <v>17</v>
      </c>
      <c r="G2393" s="3" t="s">
        <v>482</v>
      </c>
      <c r="H2393" s="3" t="s">
        <v>20</v>
      </c>
      <c r="I2393" s="4">
        <v>16</v>
      </c>
      <c r="J2393" s="4">
        <v>16</v>
      </c>
      <c r="K2393" s="4">
        <v>800</v>
      </c>
      <c r="L2393" s="7">
        <v>12800</v>
      </c>
      <c r="M2393" s="7">
        <v>12800</v>
      </c>
      <c r="N2393" s="6">
        <v>1</v>
      </c>
      <c r="O2393" s="2"/>
      <c r="P2393" s="2"/>
      <c r="Q2393" s="2"/>
      <c r="R2393" s="192"/>
    </row>
    <row r="2394" spans="1:18" ht="39.6">
      <c r="A2394" s="28" t="str">
        <f t="shared" si="37"/>
        <v>23</v>
      </c>
      <c r="B2394" s="3" t="s">
        <v>2800</v>
      </c>
      <c r="C2394" s="3" t="s">
        <v>251</v>
      </c>
      <c r="D2394" s="3">
        <v>4</v>
      </c>
      <c r="E2394" s="3" t="s">
        <v>27</v>
      </c>
      <c r="F2394" s="3" t="s">
        <v>17</v>
      </c>
      <c r="G2394" s="3" t="s">
        <v>484</v>
      </c>
      <c r="H2394" s="3" t="s">
        <v>20</v>
      </c>
      <c r="I2394" s="4">
        <v>16</v>
      </c>
      <c r="J2394" s="4">
        <v>16</v>
      </c>
      <c r="K2394" s="4">
        <v>800</v>
      </c>
      <c r="L2394" s="7">
        <v>12800</v>
      </c>
      <c r="M2394" s="7">
        <v>12800</v>
      </c>
      <c r="N2394" s="6">
        <v>1</v>
      </c>
      <c r="O2394" s="2"/>
      <c r="P2394" s="2"/>
      <c r="Q2394" s="2"/>
      <c r="R2394" s="192"/>
    </row>
    <row r="2395" spans="1:18" ht="39.6">
      <c r="A2395" s="28" t="str">
        <f t="shared" si="37"/>
        <v>23</v>
      </c>
      <c r="B2395" s="3" t="s">
        <v>2801</v>
      </c>
      <c r="C2395" s="3" t="s">
        <v>251</v>
      </c>
      <c r="D2395" s="3">
        <v>4</v>
      </c>
      <c r="E2395" s="3" t="s">
        <v>27</v>
      </c>
      <c r="F2395" s="3" t="s">
        <v>17</v>
      </c>
      <c r="G2395" s="3" t="s">
        <v>486</v>
      </c>
      <c r="H2395" s="3" t="s">
        <v>20</v>
      </c>
      <c r="I2395" s="4">
        <v>16</v>
      </c>
      <c r="J2395" s="4">
        <v>16</v>
      </c>
      <c r="K2395" s="4">
        <v>800</v>
      </c>
      <c r="L2395" s="7">
        <v>12800</v>
      </c>
      <c r="M2395" s="7">
        <v>12800</v>
      </c>
      <c r="N2395" s="6">
        <v>1</v>
      </c>
      <c r="O2395" s="2"/>
      <c r="P2395" s="2"/>
      <c r="Q2395" s="2"/>
      <c r="R2395" s="192"/>
    </row>
    <row r="2396" spans="1:18" ht="26.4">
      <c r="A2396" s="28" t="str">
        <f t="shared" si="37"/>
        <v>5</v>
      </c>
      <c r="B2396" s="3" t="s">
        <v>2802</v>
      </c>
      <c r="C2396" s="3" t="s">
        <v>264</v>
      </c>
      <c r="D2396" s="3">
        <v>4</v>
      </c>
      <c r="E2396" s="3" t="s">
        <v>27</v>
      </c>
      <c r="F2396" s="3" t="s">
        <v>17</v>
      </c>
      <c r="G2396" s="3" t="s">
        <v>540</v>
      </c>
      <c r="H2396" s="3" t="s">
        <v>20</v>
      </c>
      <c r="I2396" s="4">
        <v>17</v>
      </c>
      <c r="J2396" s="4">
        <v>17</v>
      </c>
      <c r="K2396" s="4">
        <v>800</v>
      </c>
      <c r="L2396" s="7">
        <v>13600</v>
      </c>
      <c r="M2396" s="7">
        <v>13600</v>
      </c>
      <c r="N2396" s="6">
        <v>1</v>
      </c>
      <c r="O2396" s="2"/>
      <c r="P2396" s="2"/>
      <c r="Q2396" s="2"/>
      <c r="R2396" s="192"/>
    </row>
    <row r="2397" spans="1:18" ht="26.4">
      <c r="A2397" s="28" t="str">
        <f t="shared" si="37"/>
        <v>5</v>
      </c>
      <c r="B2397" s="3" t="s">
        <v>2803</v>
      </c>
      <c r="C2397" s="3" t="s">
        <v>264</v>
      </c>
      <c r="D2397" s="3">
        <v>4</v>
      </c>
      <c r="E2397" s="3" t="s">
        <v>27</v>
      </c>
      <c r="F2397" s="3" t="s">
        <v>17</v>
      </c>
      <c r="G2397" s="3" t="s">
        <v>542</v>
      </c>
      <c r="H2397" s="3" t="s">
        <v>20</v>
      </c>
      <c r="I2397" s="4">
        <v>19</v>
      </c>
      <c r="J2397" s="4">
        <v>19</v>
      </c>
      <c r="K2397" s="4">
        <v>800</v>
      </c>
      <c r="L2397" s="7">
        <v>15200</v>
      </c>
      <c r="M2397" s="7">
        <v>15200</v>
      </c>
      <c r="N2397" s="6">
        <v>1</v>
      </c>
      <c r="O2397" s="2"/>
      <c r="P2397" s="2"/>
      <c r="Q2397" s="2"/>
      <c r="R2397" s="192"/>
    </row>
    <row r="2398" spans="1:18" ht="39.6">
      <c r="A2398" s="28" t="str">
        <f t="shared" si="37"/>
        <v>6</v>
      </c>
      <c r="B2398" s="3" t="s">
        <v>2804</v>
      </c>
      <c r="C2398" s="3" t="s">
        <v>301</v>
      </c>
      <c r="D2398" s="3">
        <v>4</v>
      </c>
      <c r="E2398" s="3" t="s">
        <v>27</v>
      </c>
      <c r="F2398" s="3" t="s">
        <v>17</v>
      </c>
      <c r="G2398" s="3" t="s">
        <v>520</v>
      </c>
      <c r="H2398" s="3" t="s">
        <v>20</v>
      </c>
      <c r="I2398" s="4">
        <v>32</v>
      </c>
      <c r="J2398" s="4">
        <v>32</v>
      </c>
      <c r="K2398" s="4">
        <v>800</v>
      </c>
      <c r="L2398" s="7">
        <v>25600</v>
      </c>
      <c r="M2398" s="7">
        <v>25600</v>
      </c>
      <c r="N2398" s="6">
        <v>1</v>
      </c>
      <c r="O2398" s="2"/>
      <c r="P2398" s="2"/>
      <c r="Q2398" s="2"/>
      <c r="R2398" s="192"/>
    </row>
    <row r="2399" spans="1:18" ht="39.6">
      <c r="A2399" s="28" t="str">
        <f t="shared" si="37"/>
        <v>6</v>
      </c>
      <c r="B2399" s="3" t="s">
        <v>2805</v>
      </c>
      <c r="C2399" s="3" t="s">
        <v>301</v>
      </c>
      <c r="D2399" s="3">
        <v>4</v>
      </c>
      <c r="E2399" s="3" t="s">
        <v>27</v>
      </c>
      <c r="F2399" s="3" t="s">
        <v>17</v>
      </c>
      <c r="G2399" s="3" t="s">
        <v>522</v>
      </c>
      <c r="H2399" s="3" t="s">
        <v>20</v>
      </c>
      <c r="I2399" s="4">
        <v>32</v>
      </c>
      <c r="J2399" s="4">
        <v>32</v>
      </c>
      <c r="K2399" s="4">
        <v>800</v>
      </c>
      <c r="L2399" s="7">
        <v>25600</v>
      </c>
      <c r="M2399" s="7">
        <v>25600</v>
      </c>
      <c r="N2399" s="6">
        <v>1</v>
      </c>
      <c r="O2399" s="2"/>
      <c r="P2399" s="2"/>
      <c r="Q2399" s="2"/>
      <c r="R2399" s="192"/>
    </row>
    <row r="2400" spans="1:18" ht="39.6">
      <c r="A2400" s="28" t="str">
        <f t="shared" si="37"/>
        <v>15</v>
      </c>
      <c r="B2400" s="3" t="s">
        <v>2806</v>
      </c>
      <c r="C2400" s="3" t="s">
        <v>256</v>
      </c>
      <c r="D2400" s="3">
        <v>4</v>
      </c>
      <c r="E2400" s="3" t="s">
        <v>27</v>
      </c>
      <c r="F2400" s="3" t="s">
        <v>17</v>
      </c>
      <c r="G2400" s="3" t="s">
        <v>478</v>
      </c>
      <c r="H2400" s="3" t="s">
        <v>20</v>
      </c>
      <c r="I2400" s="4">
        <v>13</v>
      </c>
      <c r="J2400" s="4">
        <v>12</v>
      </c>
      <c r="K2400" s="4">
        <v>800</v>
      </c>
      <c r="L2400" s="7">
        <v>10400</v>
      </c>
      <c r="M2400" s="7">
        <v>9600</v>
      </c>
      <c r="N2400" s="6">
        <v>0.92310000000000003</v>
      </c>
      <c r="O2400" s="2"/>
      <c r="P2400" s="2"/>
      <c r="Q2400" s="2"/>
      <c r="R2400" s="192"/>
    </row>
    <row r="2401" spans="1:18" ht="39.6">
      <c r="A2401" s="28" t="str">
        <f t="shared" si="37"/>
        <v>15</v>
      </c>
      <c r="B2401" s="3" t="s">
        <v>2807</v>
      </c>
      <c r="C2401" s="3" t="s">
        <v>256</v>
      </c>
      <c r="D2401" s="3">
        <v>4</v>
      </c>
      <c r="E2401" s="3" t="s">
        <v>27</v>
      </c>
      <c r="F2401" s="3" t="s">
        <v>17</v>
      </c>
      <c r="G2401" s="3" t="s">
        <v>480</v>
      </c>
      <c r="H2401" s="3" t="s">
        <v>20</v>
      </c>
      <c r="I2401" s="4">
        <v>14</v>
      </c>
      <c r="J2401" s="4">
        <v>10</v>
      </c>
      <c r="K2401" s="4">
        <v>800</v>
      </c>
      <c r="L2401" s="7">
        <v>11200</v>
      </c>
      <c r="M2401" s="7">
        <v>8000</v>
      </c>
      <c r="N2401" s="6">
        <v>0.71430000000000005</v>
      </c>
      <c r="O2401" s="2"/>
      <c r="P2401" s="2"/>
      <c r="Q2401" s="2"/>
      <c r="R2401" s="192"/>
    </row>
    <row r="2402" spans="1:18" ht="26.4">
      <c r="A2402" s="28" t="str">
        <f t="shared" si="37"/>
        <v>7</v>
      </c>
      <c r="B2402" s="3" t="s">
        <v>2808</v>
      </c>
      <c r="C2402" s="3" t="s">
        <v>293</v>
      </c>
      <c r="D2402" s="3">
        <v>4</v>
      </c>
      <c r="E2402" s="3" t="s">
        <v>27</v>
      </c>
      <c r="F2402" s="3" t="s">
        <v>17</v>
      </c>
      <c r="G2402" s="3" t="s">
        <v>364</v>
      </c>
      <c r="H2402" s="3" t="s">
        <v>21</v>
      </c>
      <c r="I2402" s="4">
        <v>20</v>
      </c>
      <c r="J2402" s="4">
        <v>20</v>
      </c>
      <c r="K2402" s="4">
        <v>999</v>
      </c>
      <c r="L2402" s="7">
        <v>19980</v>
      </c>
      <c r="M2402" s="7">
        <v>19980</v>
      </c>
      <c r="N2402" s="6">
        <v>1</v>
      </c>
      <c r="O2402" s="2"/>
      <c r="P2402" s="2"/>
      <c r="Q2402" s="2"/>
      <c r="R2402" s="192"/>
    </row>
    <row r="2403" spans="1:18" ht="26.4">
      <c r="A2403" s="28" t="str">
        <f t="shared" si="37"/>
        <v>1</v>
      </c>
      <c r="B2403" s="3" t="s">
        <v>2809</v>
      </c>
      <c r="C2403" s="3" t="s">
        <v>272</v>
      </c>
      <c r="D2403" s="3">
        <v>4</v>
      </c>
      <c r="E2403" s="3" t="s">
        <v>27</v>
      </c>
      <c r="F2403" s="3" t="s">
        <v>17</v>
      </c>
      <c r="G2403" s="3" t="s">
        <v>340</v>
      </c>
      <c r="H2403" s="3" t="s">
        <v>21</v>
      </c>
      <c r="I2403" s="4">
        <v>22</v>
      </c>
      <c r="J2403" s="4">
        <v>22</v>
      </c>
      <c r="K2403" s="7">
        <v>1000</v>
      </c>
      <c r="L2403" s="7">
        <v>22000</v>
      </c>
      <c r="M2403" s="7">
        <v>22000</v>
      </c>
      <c r="N2403" s="6">
        <v>1</v>
      </c>
      <c r="O2403" s="2"/>
      <c r="P2403" s="2"/>
      <c r="Q2403" s="2"/>
      <c r="R2403" s="192"/>
    </row>
    <row r="2404" spans="1:18" ht="26.4">
      <c r="A2404" s="28" t="str">
        <f t="shared" si="37"/>
        <v>13</v>
      </c>
      <c r="B2404" s="3" t="s">
        <v>2810</v>
      </c>
      <c r="C2404" s="3" t="s">
        <v>248</v>
      </c>
      <c r="D2404" s="3">
        <v>4</v>
      </c>
      <c r="E2404" s="3" t="s">
        <v>27</v>
      </c>
      <c r="F2404" s="3" t="s">
        <v>17</v>
      </c>
      <c r="G2404" s="3" t="s">
        <v>338</v>
      </c>
      <c r="H2404" s="3" t="s">
        <v>21</v>
      </c>
      <c r="I2404" s="4">
        <v>21</v>
      </c>
      <c r="J2404" s="4">
        <v>21</v>
      </c>
      <c r="K2404" s="7">
        <v>1000</v>
      </c>
      <c r="L2404" s="7">
        <v>21000</v>
      </c>
      <c r="M2404" s="7">
        <v>21000</v>
      </c>
      <c r="N2404" s="6">
        <v>1</v>
      </c>
      <c r="O2404" s="2"/>
      <c r="P2404" s="2"/>
      <c r="Q2404" s="2"/>
      <c r="R2404" s="192"/>
    </row>
    <row r="2405" spans="1:18" ht="26.4">
      <c r="A2405" s="28" t="str">
        <f t="shared" si="37"/>
        <v>13</v>
      </c>
      <c r="B2405" s="3" t="s">
        <v>2811</v>
      </c>
      <c r="C2405" s="3" t="s">
        <v>248</v>
      </c>
      <c r="D2405" s="3">
        <v>4</v>
      </c>
      <c r="E2405" s="3" t="s">
        <v>27</v>
      </c>
      <c r="F2405" s="3" t="s">
        <v>17</v>
      </c>
      <c r="G2405" s="3" t="s">
        <v>449</v>
      </c>
      <c r="H2405" s="3" t="s">
        <v>21</v>
      </c>
      <c r="I2405" s="4">
        <v>23</v>
      </c>
      <c r="J2405" s="4">
        <v>23</v>
      </c>
      <c r="K2405" s="7">
        <v>1000</v>
      </c>
      <c r="L2405" s="7">
        <v>23000</v>
      </c>
      <c r="M2405" s="7">
        <v>23000</v>
      </c>
      <c r="N2405" s="6">
        <v>1</v>
      </c>
      <c r="O2405" s="2"/>
      <c r="P2405" s="2"/>
      <c r="Q2405" s="2"/>
      <c r="R2405" s="192"/>
    </row>
    <row r="2406" spans="1:18" ht="39.6">
      <c r="A2406" s="28" t="str">
        <f t="shared" si="37"/>
        <v>17</v>
      </c>
      <c r="B2406" s="3" t="s">
        <v>2812</v>
      </c>
      <c r="C2406" s="3" t="s">
        <v>306</v>
      </c>
      <c r="D2406" s="3">
        <v>4</v>
      </c>
      <c r="E2406" s="3" t="s">
        <v>27</v>
      </c>
      <c r="F2406" s="3" t="s">
        <v>17</v>
      </c>
      <c r="G2406" s="3" t="s">
        <v>313</v>
      </c>
      <c r="H2406" s="3" t="s">
        <v>21</v>
      </c>
      <c r="I2406" s="4">
        <v>40</v>
      </c>
      <c r="J2406" s="4">
        <v>40</v>
      </c>
      <c r="K2406" s="7">
        <v>1000</v>
      </c>
      <c r="L2406" s="7">
        <v>40000</v>
      </c>
      <c r="M2406" s="7">
        <v>40000</v>
      </c>
      <c r="N2406" s="6">
        <v>1</v>
      </c>
      <c r="O2406" s="2"/>
      <c r="P2406" s="2"/>
      <c r="Q2406" s="2"/>
      <c r="R2406" s="192"/>
    </row>
    <row r="2407" spans="1:18" ht="26.4">
      <c r="A2407" s="28" t="str">
        <f t="shared" si="37"/>
        <v>2</v>
      </c>
      <c r="B2407" s="3" t="s">
        <v>2813</v>
      </c>
      <c r="C2407" s="3" t="s">
        <v>285</v>
      </c>
      <c r="D2407" s="3">
        <v>4</v>
      </c>
      <c r="E2407" s="3" t="s">
        <v>27</v>
      </c>
      <c r="F2407" s="3" t="s">
        <v>17</v>
      </c>
      <c r="G2407" s="3" t="s">
        <v>366</v>
      </c>
      <c r="H2407" s="3" t="s">
        <v>21</v>
      </c>
      <c r="I2407" s="4">
        <v>16</v>
      </c>
      <c r="J2407" s="4">
        <v>16</v>
      </c>
      <c r="K2407" s="7">
        <v>1000</v>
      </c>
      <c r="L2407" s="7">
        <v>16000</v>
      </c>
      <c r="M2407" s="7">
        <v>16000</v>
      </c>
      <c r="N2407" s="6">
        <v>1</v>
      </c>
      <c r="O2407" s="2"/>
      <c r="P2407" s="2"/>
      <c r="Q2407" s="2"/>
      <c r="R2407" s="192"/>
    </row>
    <row r="2408" spans="1:18" ht="26.4">
      <c r="A2408" s="28" t="str">
        <f t="shared" si="37"/>
        <v>2</v>
      </c>
      <c r="B2408" s="3" t="s">
        <v>2814</v>
      </c>
      <c r="C2408" s="3" t="s">
        <v>285</v>
      </c>
      <c r="D2408" s="3">
        <v>4</v>
      </c>
      <c r="E2408" s="3" t="s">
        <v>27</v>
      </c>
      <c r="F2408" s="3" t="s">
        <v>17</v>
      </c>
      <c r="G2408" s="3" t="s">
        <v>368</v>
      </c>
      <c r="H2408" s="3" t="s">
        <v>21</v>
      </c>
      <c r="I2408" s="4">
        <v>26</v>
      </c>
      <c r="J2408" s="4">
        <v>26</v>
      </c>
      <c r="K2408" s="7">
        <v>1000</v>
      </c>
      <c r="L2408" s="7">
        <v>26000</v>
      </c>
      <c r="M2408" s="7">
        <v>26000</v>
      </c>
      <c r="N2408" s="6">
        <v>1</v>
      </c>
      <c r="O2408" s="2"/>
      <c r="P2408" s="2"/>
      <c r="Q2408" s="2"/>
      <c r="R2408" s="192"/>
    </row>
    <row r="2409" spans="1:18" ht="26.4">
      <c r="A2409" s="28" t="str">
        <f t="shared" si="37"/>
        <v>9</v>
      </c>
      <c r="B2409" s="3" t="s">
        <v>2815</v>
      </c>
      <c r="C2409" s="3" t="s">
        <v>240</v>
      </c>
      <c r="D2409" s="3">
        <v>4</v>
      </c>
      <c r="E2409" s="3" t="s">
        <v>27</v>
      </c>
      <c r="F2409" s="3" t="s">
        <v>17</v>
      </c>
      <c r="G2409" s="3" t="s">
        <v>328</v>
      </c>
      <c r="H2409" s="3" t="s">
        <v>21</v>
      </c>
      <c r="I2409" s="4">
        <v>21</v>
      </c>
      <c r="J2409" s="4">
        <v>21</v>
      </c>
      <c r="K2409" s="4">
        <v>999.9</v>
      </c>
      <c r="L2409" s="7">
        <v>20979</v>
      </c>
      <c r="M2409" s="7">
        <v>20997.9</v>
      </c>
      <c r="N2409" s="6">
        <v>1</v>
      </c>
      <c r="O2409" s="2"/>
      <c r="P2409" s="2"/>
      <c r="Q2409" s="2"/>
      <c r="R2409" s="192"/>
    </row>
    <row r="2410" spans="1:18" ht="26.4">
      <c r="A2410" s="28" t="str">
        <f t="shared" si="37"/>
        <v>10</v>
      </c>
      <c r="B2410" s="3" t="s">
        <v>2816</v>
      </c>
      <c r="C2410" s="3" t="s">
        <v>298</v>
      </c>
      <c r="D2410" s="3">
        <v>4</v>
      </c>
      <c r="E2410" s="3" t="s">
        <v>27</v>
      </c>
      <c r="F2410" s="3" t="s">
        <v>17</v>
      </c>
      <c r="G2410" s="3" t="s">
        <v>370</v>
      </c>
      <c r="H2410" s="3" t="s">
        <v>21</v>
      </c>
      <c r="I2410" s="4">
        <v>16</v>
      </c>
      <c r="J2410" s="4">
        <v>16</v>
      </c>
      <c r="K2410" s="7">
        <v>1000</v>
      </c>
      <c r="L2410" s="7">
        <v>16000</v>
      </c>
      <c r="M2410" s="7">
        <v>16000</v>
      </c>
      <c r="N2410" s="6">
        <v>1</v>
      </c>
      <c r="O2410" s="2"/>
      <c r="P2410" s="2"/>
      <c r="Q2410" s="2"/>
      <c r="R2410" s="192"/>
    </row>
    <row r="2411" spans="1:18" ht="26.4">
      <c r="A2411" s="28" t="str">
        <f t="shared" si="37"/>
        <v>10</v>
      </c>
      <c r="B2411" s="3" t="s">
        <v>2817</v>
      </c>
      <c r="C2411" s="3" t="s">
        <v>298</v>
      </c>
      <c r="D2411" s="3">
        <v>4</v>
      </c>
      <c r="E2411" s="3" t="s">
        <v>27</v>
      </c>
      <c r="F2411" s="3" t="s">
        <v>17</v>
      </c>
      <c r="G2411" s="3" t="s">
        <v>454</v>
      </c>
      <c r="H2411" s="3" t="s">
        <v>21</v>
      </c>
      <c r="I2411" s="4">
        <v>24</v>
      </c>
      <c r="J2411" s="4">
        <v>24</v>
      </c>
      <c r="K2411" s="7">
        <v>1000</v>
      </c>
      <c r="L2411" s="7">
        <v>24000</v>
      </c>
      <c r="M2411" s="7">
        <v>24000</v>
      </c>
      <c r="N2411" s="6">
        <v>1</v>
      </c>
      <c r="O2411" s="2"/>
      <c r="P2411" s="2"/>
      <c r="Q2411" s="2"/>
      <c r="R2411" s="192"/>
    </row>
    <row r="2412" spans="1:18" ht="39.6">
      <c r="A2412" s="28" t="str">
        <f t="shared" si="37"/>
        <v>14</v>
      </c>
      <c r="B2412" s="3" t="s">
        <v>2818</v>
      </c>
      <c r="C2412" s="3" t="s">
        <v>267</v>
      </c>
      <c r="D2412" s="3">
        <v>4</v>
      </c>
      <c r="E2412" s="3" t="s">
        <v>27</v>
      </c>
      <c r="F2412" s="3" t="s">
        <v>17</v>
      </c>
      <c r="G2412" s="3" t="s">
        <v>349</v>
      </c>
      <c r="H2412" s="3" t="s">
        <v>21</v>
      </c>
      <c r="I2412" s="4">
        <v>20</v>
      </c>
      <c r="J2412" s="4">
        <v>20</v>
      </c>
      <c r="K2412" s="7">
        <v>1000</v>
      </c>
      <c r="L2412" s="7">
        <v>20000</v>
      </c>
      <c r="M2412" s="7">
        <v>20000</v>
      </c>
      <c r="N2412" s="6">
        <v>1</v>
      </c>
      <c r="O2412" s="2"/>
      <c r="P2412" s="2"/>
      <c r="Q2412" s="2"/>
      <c r="R2412" s="192"/>
    </row>
    <row r="2413" spans="1:18" ht="26.4">
      <c r="A2413" s="28" t="str">
        <f t="shared" si="37"/>
        <v>4</v>
      </c>
      <c r="B2413" s="3" t="s">
        <v>2819</v>
      </c>
      <c r="C2413" s="3" t="s">
        <v>237</v>
      </c>
      <c r="D2413" s="3">
        <v>4</v>
      </c>
      <c r="E2413" s="3" t="s">
        <v>27</v>
      </c>
      <c r="F2413" s="3" t="s">
        <v>17</v>
      </c>
      <c r="G2413" s="3" t="s">
        <v>334</v>
      </c>
      <c r="H2413" s="3" t="s">
        <v>21</v>
      </c>
      <c r="I2413" s="4">
        <v>51</v>
      </c>
      <c r="J2413" s="4">
        <v>51</v>
      </c>
      <c r="K2413" s="7">
        <v>1000</v>
      </c>
      <c r="L2413" s="7">
        <v>51000</v>
      </c>
      <c r="M2413" s="7">
        <v>51000</v>
      </c>
      <c r="N2413" s="6">
        <v>1</v>
      </c>
      <c r="O2413" s="2"/>
      <c r="P2413" s="2"/>
      <c r="Q2413" s="2"/>
      <c r="R2413" s="192"/>
    </row>
    <row r="2414" spans="1:18" ht="26.4">
      <c r="A2414" s="28" t="str">
        <f t="shared" si="37"/>
        <v>4</v>
      </c>
      <c r="B2414" s="3" t="s">
        <v>2820</v>
      </c>
      <c r="C2414" s="3" t="s">
        <v>237</v>
      </c>
      <c r="D2414" s="3">
        <v>4</v>
      </c>
      <c r="E2414" s="3" t="s">
        <v>27</v>
      </c>
      <c r="F2414" s="3" t="s">
        <v>17</v>
      </c>
      <c r="G2414" s="3" t="s">
        <v>336</v>
      </c>
      <c r="H2414" s="3" t="s">
        <v>21</v>
      </c>
      <c r="I2414" s="4">
        <v>14</v>
      </c>
      <c r="J2414" s="4">
        <v>14</v>
      </c>
      <c r="K2414" s="7">
        <v>1000</v>
      </c>
      <c r="L2414" s="7">
        <v>14000</v>
      </c>
      <c r="M2414" s="7">
        <v>14000</v>
      </c>
      <c r="N2414" s="6">
        <v>1</v>
      </c>
      <c r="O2414" s="2"/>
      <c r="P2414" s="2"/>
      <c r="Q2414" s="2"/>
      <c r="R2414" s="192"/>
    </row>
    <row r="2415" spans="1:18" ht="26.4">
      <c r="A2415" s="28" t="str">
        <f t="shared" si="37"/>
        <v>19</v>
      </c>
      <c r="B2415" s="3" t="s">
        <v>2821</v>
      </c>
      <c r="C2415" s="3" t="s">
        <v>282</v>
      </c>
      <c r="D2415" s="3">
        <v>4</v>
      </c>
      <c r="E2415" s="3" t="s">
        <v>27</v>
      </c>
      <c r="F2415" s="3" t="s">
        <v>17</v>
      </c>
      <c r="G2415" s="3" t="s">
        <v>372</v>
      </c>
      <c r="H2415" s="3" t="s">
        <v>21</v>
      </c>
      <c r="I2415" s="4">
        <v>22</v>
      </c>
      <c r="J2415" s="4">
        <v>22</v>
      </c>
      <c r="K2415" s="7">
        <v>1000</v>
      </c>
      <c r="L2415" s="7">
        <v>22000</v>
      </c>
      <c r="M2415" s="7">
        <v>22000</v>
      </c>
      <c r="N2415" s="6">
        <v>1</v>
      </c>
      <c r="O2415" s="2"/>
      <c r="P2415" s="2"/>
      <c r="Q2415" s="2"/>
      <c r="R2415" s="192"/>
    </row>
    <row r="2416" spans="1:18" ht="26.4">
      <c r="A2416" s="28" t="str">
        <f t="shared" si="37"/>
        <v>19</v>
      </c>
      <c r="B2416" s="3" t="s">
        <v>2822</v>
      </c>
      <c r="C2416" s="3" t="s">
        <v>282</v>
      </c>
      <c r="D2416" s="3">
        <v>4</v>
      </c>
      <c r="E2416" s="3" t="s">
        <v>27</v>
      </c>
      <c r="F2416" s="3" t="s">
        <v>17</v>
      </c>
      <c r="G2416" s="3" t="s">
        <v>374</v>
      </c>
      <c r="H2416" s="3" t="s">
        <v>21</v>
      </c>
      <c r="I2416" s="4">
        <v>32</v>
      </c>
      <c r="J2416" s="4">
        <v>32</v>
      </c>
      <c r="K2416" s="7">
        <v>1000</v>
      </c>
      <c r="L2416" s="7">
        <v>32000</v>
      </c>
      <c r="M2416" s="7">
        <v>32000</v>
      </c>
      <c r="N2416" s="6">
        <v>1</v>
      </c>
      <c r="O2416" s="2"/>
      <c r="P2416" s="2"/>
      <c r="Q2416" s="2"/>
      <c r="R2416" s="192"/>
    </row>
    <row r="2417" spans="1:18" ht="39.6">
      <c r="A2417" s="28" t="str">
        <f t="shared" si="37"/>
        <v>23</v>
      </c>
      <c r="B2417" s="3" t="s">
        <v>2823</v>
      </c>
      <c r="C2417" s="3" t="s">
        <v>251</v>
      </c>
      <c r="D2417" s="3">
        <v>4</v>
      </c>
      <c r="E2417" s="3" t="s">
        <v>27</v>
      </c>
      <c r="F2417" s="3" t="s">
        <v>17</v>
      </c>
      <c r="G2417" s="3" t="s">
        <v>321</v>
      </c>
      <c r="H2417" s="3" t="s">
        <v>21</v>
      </c>
      <c r="I2417" s="4">
        <v>22</v>
      </c>
      <c r="J2417" s="4">
        <v>22</v>
      </c>
      <c r="K2417" s="7">
        <v>1000</v>
      </c>
      <c r="L2417" s="7">
        <v>22000</v>
      </c>
      <c r="M2417" s="7">
        <v>22000</v>
      </c>
      <c r="N2417" s="6">
        <v>1</v>
      </c>
      <c r="O2417" s="2"/>
      <c r="P2417" s="2"/>
      <c r="Q2417" s="2"/>
      <c r="R2417" s="192"/>
    </row>
    <row r="2418" spans="1:18" ht="26.4">
      <c r="A2418" s="28" t="str">
        <f t="shared" si="37"/>
        <v>5</v>
      </c>
      <c r="B2418" s="3" t="s">
        <v>2824</v>
      </c>
      <c r="C2418" s="3" t="s">
        <v>264</v>
      </c>
      <c r="D2418" s="3">
        <v>4</v>
      </c>
      <c r="E2418" s="3" t="s">
        <v>27</v>
      </c>
      <c r="F2418" s="3" t="s">
        <v>17</v>
      </c>
      <c r="G2418" s="3" t="s">
        <v>360</v>
      </c>
      <c r="H2418" s="3" t="s">
        <v>21</v>
      </c>
      <c r="I2418" s="4">
        <v>35</v>
      </c>
      <c r="J2418" s="4">
        <v>35</v>
      </c>
      <c r="K2418" s="7">
        <v>1000</v>
      </c>
      <c r="L2418" s="7">
        <v>35000</v>
      </c>
      <c r="M2418" s="7">
        <v>35000</v>
      </c>
      <c r="N2418" s="6">
        <v>1</v>
      </c>
      <c r="O2418" s="2"/>
      <c r="P2418" s="2"/>
      <c r="Q2418" s="2"/>
      <c r="R2418" s="192"/>
    </row>
    <row r="2419" spans="1:18" ht="26.4">
      <c r="A2419" s="28" t="str">
        <f t="shared" si="37"/>
        <v>5</v>
      </c>
      <c r="B2419" s="3" t="s">
        <v>2825</v>
      </c>
      <c r="C2419" s="3" t="s">
        <v>264</v>
      </c>
      <c r="D2419" s="3">
        <v>4</v>
      </c>
      <c r="E2419" s="3" t="s">
        <v>27</v>
      </c>
      <c r="F2419" s="3" t="s">
        <v>17</v>
      </c>
      <c r="G2419" s="3" t="s">
        <v>362</v>
      </c>
      <c r="H2419" s="3" t="s">
        <v>21</v>
      </c>
      <c r="I2419" s="4">
        <v>11</v>
      </c>
      <c r="J2419" s="4">
        <v>11</v>
      </c>
      <c r="K2419" s="7">
        <v>1000</v>
      </c>
      <c r="L2419" s="7">
        <v>11000</v>
      </c>
      <c r="M2419" s="7">
        <v>11000</v>
      </c>
      <c r="N2419" s="6">
        <v>1</v>
      </c>
      <c r="O2419" s="2"/>
      <c r="P2419" s="2"/>
      <c r="Q2419" s="2"/>
      <c r="R2419" s="192"/>
    </row>
    <row r="2420" spans="1:18" ht="39.6">
      <c r="A2420" s="28" t="str">
        <f t="shared" si="37"/>
        <v>6</v>
      </c>
      <c r="B2420" s="3" t="s">
        <v>2826</v>
      </c>
      <c r="C2420" s="3" t="s">
        <v>301</v>
      </c>
      <c r="D2420" s="3">
        <v>4</v>
      </c>
      <c r="E2420" s="3" t="s">
        <v>27</v>
      </c>
      <c r="F2420" s="3" t="s">
        <v>17</v>
      </c>
      <c r="G2420" s="3" t="s">
        <v>345</v>
      </c>
      <c r="H2420" s="3" t="s">
        <v>21</v>
      </c>
      <c r="I2420" s="4">
        <v>39</v>
      </c>
      <c r="J2420" s="4">
        <v>39</v>
      </c>
      <c r="K2420" s="7">
        <v>1000</v>
      </c>
      <c r="L2420" s="7">
        <v>39000</v>
      </c>
      <c r="M2420" s="7">
        <v>39000</v>
      </c>
      <c r="N2420" s="6">
        <v>1</v>
      </c>
      <c r="O2420" s="2"/>
      <c r="P2420" s="2"/>
      <c r="Q2420" s="2"/>
      <c r="R2420" s="192"/>
    </row>
    <row r="2421" spans="1:18" ht="39.6">
      <c r="A2421" s="28" t="str">
        <f t="shared" si="37"/>
        <v>6</v>
      </c>
      <c r="B2421" s="3" t="s">
        <v>2827</v>
      </c>
      <c r="C2421" s="3" t="s">
        <v>301</v>
      </c>
      <c r="D2421" s="3">
        <v>4</v>
      </c>
      <c r="E2421" s="3" t="s">
        <v>27</v>
      </c>
      <c r="F2421" s="3" t="s">
        <v>17</v>
      </c>
      <c r="G2421" s="3" t="s">
        <v>347</v>
      </c>
      <c r="H2421" s="3" t="s">
        <v>21</v>
      </c>
      <c r="I2421" s="4">
        <v>35</v>
      </c>
      <c r="J2421" s="4">
        <v>35</v>
      </c>
      <c r="K2421" s="7">
        <v>1000</v>
      </c>
      <c r="L2421" s="7">
        <v>35000</v>
      </c>
      <c r="M2421" s="7">
        <v>35000</v>
      </c>
      <c r="N2421" s="6">
        <v>1</v>
      </c>
      <c r="O2421" s="2"/>
      <c r="P2421" s="2"/>
      <c r="Q2421" s="2"/>
      <c r="R2421" s="192"/>
    </row>
    <row r="2422" spans="1:18" ht="39.6">
      <c r="A2422" s="28" t="str">
        <f t="shared" si="37"/>
        <v>15</v>
      </c>
      <c r="B2422" s="3" t="s">
        <v>2828</v>
      </c>
      <c r="C2422" s="3" t="s">
        <v>256</v>
      </c>
      <c r="D2422" s="3">
        <v>4</v>
      </c>
      <c r="E2422" s="3" t="s">
        <v>27</v>
      </c>
      <c r="F2422" s="3" t="s">
        <v>17</v>
      </c>
      <c r="G2422" s="3" t="s">
        <v>317</v>
      </c>
      <c r="H2422" s="3" t="s">
        <v>21</v>
      </c>
      <c r="I2422" s="4">
        <v>40</v>
      </c>
      <c r="J2422" s="4">
        <v>40</v>
      </c>
      <c r="K2422" s="7">
        <v>1000</v>
      </c>
      <c r="L2422" s="7">
        <v>40000</v>
      </c>
      <c r="M2422" s="7">
        <v>40000</v>
      </c>
      <c r="N2422" s="6">
        <v>1</v>
      </c>
      <c r="O2422" s="2"/>
      <c r="P2422" s="2"/>
      <c r="Q2422" s="2"/>
      <c r="R2422" s="192"/>
    </row>
    <row r="2423" spans="1:18" ht="39.6">
      <c r="A2423" s="28" t="str">
        <f t="shared" si="37"/>
        <v>15</v>
      </c>
      <c r="B2423" s="3" t="s">
        <v>2829</v>
      </c>
      <c r="C2423" s="3" t="s">
        <v>256</v>
      </c>
      <c r="D2423" s="3">
        <v>4</v>
      </c>
      <c r="E2423" s="3" t="s">
        <v>27</v>
      </c>
      <c r="F2423" s="3" t="s">
        <v>17</v>
      </c>
      <c r="G2423" s="3" t="s">
        <v>319</v>
      </c>
      <c r="H2423" s="3" t="s">
        <v>21</v>
      </c>
      <c r="I2423" s="4">
        <v>9</v>
      </c>
      <c r="J2423" s="4">
        <v>8</v>
      </c>
      <c r="K2423" s="7">
        <v>1000</v>
      </c>
      <c r="L2423" s="7">
        <v>9000</v>
      </c>
      <c r="M2423" s="7">
        <v>8000</v>
      </c>
      <c r="N2423" s="6">
        <v>0.88890000000000002</v>
      </c>
      <c r="O2423" s="2"/>
      <c r="P2423" s="2"/>
      <c r="Q2423" s="2"/>
      <c r="R2423" s="192"/>
    </row>
    <row r="2424" spans="1:18" hidden="1">
      <c r="A2424" s="27"/>
      <c r="B2424" s="195" t="s">
        <v>2830</v>
      </c>
      <c r="C2424" s="195"/>
      <c r="D2424" s="195"/>
      <c r="E2424" s="195"/>
      <c r="F2424" s="195"/>
      <c r="G2424" s="195"/>
      <c r="H2424" s="195"/>
      <c r="I2424" s="195"/>
      <c r="J2424" s="195"/>
      <c r="K2424" s="195"/>
      <c r="L2424" s="195"/>
      <c r="M2424" s="195"/>
      <c r="N2424" s="195"/>
      <c r="O2424" s="195"/>
      <c r="P2424" s="195"/>
      <c r="Q2424" s="2"/>
      <c r="R2424" s="192"/>
    </row>
    <row r="2425" spans="1:18">
      <c r="A2425" s="83"/>
      <c r="B2425" s="192"/>
      <c r="C2425" s="192"/>
      <c r="D2425" s="192"/>
      <c r="E2425" s="192"/>
      <c r="F2425" s="192"/>
      <c r="G2425" s="192"/>
      <c r="H2425" s="192"/>
      <c r="I2425" s="192"/>
      <c r="J2425" s="192"/>
      <c r="K2425" s="192"/>
      <c r="L2425" s="192"/>
      <c r="M2425" s="192"/>
      <c r="N2425" s="192"/>
      <c r="O2425" s="192"/>
      <c r="P2425" s="192"/>
      <c r="Q2425" s="192"/>
      <c r="R2425" s="25"/>
    </row>
  </sheetData>
  <autoFilter ref="B6:N2424" xr:uid="{7626C5F6-464A-49E3-8E0D-3822DEAD70B1}">
    <filterColumn colId="2">
      <filters>
        <filter val="4"/>
      </filters>
    </filterColumn>
  </autoFilter>
  <mergeCells count="7">
    <mergeCell ref="B1:Q1"/>
    <mergeCell ref="B3:Q3"/>
    <mergeCell ref="R2:R2424"/>
    <mergeCell ref="B2425:Q2425"/>
    <mergeCell ref="B2:E2"/>
    <mergeCell ref="B5:Q5"/>
    <mergeCell ref="B2424:P2424"/>
  </mergeCells>
  <phoneticPr fontId="6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104" r:id="rId4" name="Control 8">
          <controlPr defaultSize="0" r:id="rId5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510540</xdr:colOff>
                <xdr:row>4</xdr:row>
                <xdr:rowOff>53340</xdr:rowOff>
              </to>
            </anchor>
          </controlPr>
        </control>
      </mc:Choice>
      <mc:Fallback>
        <control shapeId="4104" r:id="rId4" name="Control 8"/>
      </mc:Fallback>
    </mc:AlternateContent>
    <mc:AlternateContent xmlns:mc="http://schemas.openxmlformats.org/markup-compatibility/2006">
      <mc:Choice Requires="x14">
        <control shapeId="4103" r:id="rId6" name="Control 7">
          <controlPr defaultSize="0" r:id="rId7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373380</xdr:colOff>
                <xdr:row>4</xdr:row>
                <xdr:rowOff>53340</xdr:rowOff>
              </to>
            </anchor>
          </controlPr>
        </control>
      </mc:Choice>
      <mc:Fallback>
        <control shapeId="4103" r:id="rId6" name="Control 7"/>
      </mc:Fallback>
    </mc:AlternateContent>
    <mc:AlternateContent xmlns:mc="http://schemas.openxmlformats.org/markup-compatibility/2006">
      <mc:Choice Requires="x14">
        <control shapeId="4102" r:id="rId8" name="Control 6">
          <controlPr defaultSize="0" r:id="rId9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167640</xdr:colOff>
                <xdr:row>4</xdr:row>
                <xdr:rowOff>53340</xdr:rowOff>
              </to>
            </anchor>
          </controlPr>
        </control>
      </mc:Choice>
      <mc:Fallback>
        <control shapeId="4102" r:id="rId8" name="Control 6"/>
      </mc:Fallback>
    </mc:AlternateContent>
    <mc:AlternateContent xmlns:mc="http://schemas.openxmlformats.org/markup-compatibility/2006">
      <mc:Choice Requires="x14">
        <control shapeId="4101" r:id="rId10" name="Control 5">
          <controlPr defaultSize="0" r:id="rId11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167640</xdr:colOff>
                <xdr:row>4</xdr:row>
                <xdr:rowOff>53340</xdr:rowOff>
              </to>
            </anchor>
          </controlPr>
        </control>
      </mc:Choice>
      <mc:Fallback>
        <control shapeId="4101" r:id="rId10" name="Control 5"/>
      </mc:Fallback>
    </mc:AlternateContent>
    <mc:AlternateContent xmlns:mc="http://schemas.openxmlformats.org/markup-compatibility/2006">
      <mc:Choice Requires="x14">
        <control shapeId="4100" r:id="rId12" name="Control 4">
          <controlPr defaultSize="0" r:id="rId13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304800</xdr:colOff>
                <xdr:row>4</xdr:row>
                <xdr:rowOff>53340</xdr:rowOff>
              </to>
            </anchor>
          </controlPr>
        </control>
      </mc:Choice>
      <mc:Fallback>
        <control shapeId="4100" r:id="rId12" name="Control 4"/>
      </mc:Fallback>
    </mc:AlternateContent>
    <mc:AlternateContent xmlns:mc="http://schemas.openxmlformats.org/markup-compatibility/2006">
      <mc:Choice Requires="x14">
        <control shapeId="4099" r:id="rId14" name="Control 3">
          <controlPr defaultSize="0" r:id="rId15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3</xdr:col>
                <xdr:colOff>175260</xdr:colOff>
                <xdr:row>4</xdr:row>
                <xdr:rowOff>53340</xdr:rowOff>
              </to>
            </anchor>
          </controlPr>
        </control>
      </mc:Choice>
      <mc:Fallback>
        <control shapeId="4099" r:id="rId14" name="Control 3"/>
      </mc:Fallback>
    </mc:AlternateContent>
    <mc:AlternateContent xmlns:mc="http://schemas.openxmlformats.org/markup-compatibility/2006">
      <mc:Choice Requires="x14">
        <control shapeId="4098" r:id="rId16" name="Control 2">
          <controlPr defaultSize="0" r:id="rId17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304800</xdr:colOff>
                <xdr:row>3</xdr:row>
                <xdr:rowOff>53340</xdr:rowOff>
              </to>
            </anchor>
          </controlPr>
        </control>
      </mc:Choice>
      <mc:Fallback>
        <control shapeId="4098" r:id="rId16" name="Control 2"/>
      </mc:Fallback>
    </mc:AlternateContent>
    <mc:AlternateContent xmlns:mc="http://schemas.openxmlformats.org/markup-compatibility/2006">
      <mc:Choice Requires="x14">
        <control shapeId="4097" r:id="rId18" name="Control 1">
          <controlPr defaultSize="0" r:id="rId19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304800</xdr:colOff>
                <xdr:row>3</xdr:row>
                <xdr:rowOff>53340</xdr:rowOff>
              </to>
            </anchor>
          </controlPr>
        </control>
      </mc:Choice>
      <mc:Fallback>
        <control shapeId="4097" r:id="rId18" name="Control 1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15950-F4BD-44ED-9B3C-12364B0FC734}">
  <sheetPr codeName="Sheet9"/>
  <dimension ref="A1:V98"/>
  <sheetViews>
    <sheetView topLeftCell="A7" workbookViewId="0">
      <selection activeCell="B25" sqref="B25"/>
    </sheetView>
  </sheetViews>
  <sheetFormatPr defaultRowHeight="13.8"/>
  <cols>
    <col min="4" max="4" width="20.33203125" customWidth="1"/>
    <col min="5" max="5" width="18.5546875" customWidth="1"/>
  </cols>
  <sheetData>
    <row r="1" spans="1:22" ht="14.4">
      <c r="A1" s="58"/>
      <c r="B1" s="190"/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58"/>
    </row>
    <row r="2" spans="1:22" ht="14.4" thickBot="1">
      <c r="A2" s="190"/>
      <c r="B2" s="185" t="s">
        <v>3008</v>
      </c>
      <c r="C2" s="185"/>
      <c r="D2" s="185"/>
      <c r="E2" s="185"/>
      <c r="V2" s="190"/>
    </row>
    <row r="3" spans="1:22">
      <c r="A3" s="190"/>
      <c r="B3" s="3"/>
      <c r="C3" s="3"/>
      <c r="D3" s="3"/>
      <c r="V3" s="190"/>
    </row>
    <row r="4" spans="1:22">
      <c r="A4" s="190"/>
      <c r="B4" s="197" t="s">
        <v>3009</v>
      </c>
      <c r="C4" s="197"/>
      <c r="D4" s="197"/>
      <c r="V4" s="190"/>
    </row>
    <row r="5" spans="1:22">
      <c r="A5" s="190"/>
      <c r="B5" s="197" t="s">
        <v>3010</v>
      </c>
      <c r="C5" s="197"/>
      <c r="D5" s="197"/>
      <c r="V5" s="190"/>
    </row>
    <row r="6" spans="1:22">
      <c r="A6" s="190"/>
      <c r="B6" s="197" t="s">
        <v>3011</v>
      </c>
      <c r="C6" s="197"/>
      <c r="D6" s="197"/>
      <c r="V6" s="190"/>
    </row>
    <row r="7" spans="1:22">
      <c r="A7" s="190"/>
      <c r="B7" s="197" t="s">
        <v>3012</v>
      </c>
      <c r="C7" s="197"/>
      <c r="D7" s="197"/>
      <c r="V7" s="190"/>
    </row>
    <row r="8" spans="1:22">
      <c r="A8" s="190"/>
      <c r="B8" s="197" t="s">
        <v>3013</v>
      </c>
      <c r="C8" s="197"/>
      <c r="D8" s="197"/>
      <c r="V8" s="190"/>
    </row>
    <row r="9" spans="1:22">
      <c r="A9" s="190"/>
      <c r="B9" s="197" t="s">
        <v>3014</v>
      </c>
      <c r="C9" s="197"/>
      <c r="D9" s="197"/>
      <c r="V9" s="190"/>
    </row>
    <row r="10" spans="1:22">
      <c r="A10" s="190"/>
      <c r="B10" s="197" t="s">
        <v>3015</v>
      </c>
      <c r="C10" s="197"/>
      <c r="D10" s="197"/>
      <c r="V10" s="190"/>
    </row>
    <row r="11" spans="1:22">
      <c r="A11" s="190"/>
      <c r="B11" s="197" t="s">
        <v>3016</v>
      </c>
      <c r="C11" s="197"/>
      <c r="D11" s="197"/>
      <c r="V11" s="190"/>
    </row>
    <row r="12" spans="1:22" ht="13.8" customHeight="1">
      <c r="A12" s="190"/>
      <c r="B12" s="196" t="s">
        <v>2907</v>
      </c>
      <c r="C12" s="196"/>
      <c r="D12" s="196"/>
      <c r="E12" s="196"/>
      <c r="F12" s="196"/>
      <c r="G12" s="196"/>
      <c r="H12" s="196"/>
      <c r="I12" s="196"/>
      <c r="J12" s="196"/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0"/>
    </row>
    <row r="13" spans="1:22" ht="14.4">
      <c r="A13" s="190"/>
      <c r="B13" s="190"/>
      <c r="C13" s="190"/>
      <c r="D13" s="190"/>
      <c r="E13" s="190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</row>
    <row r="14" spans="1:22" ht="14.4">
      <c r="A14" s="190"/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0"/>
      <c r="U14" s="190"/>
      <c r="V14" s="190"/>
    </row>
    <row r="15" spans="1:22" ht="14.4" customHeight="1">
      <c r="A15" s="190"/>
      <c r="B15" s="190" t="s">
        <v>3017</v>
      </c>
      <c r="C15" s="190"/>
      <c r="D15" s="190"/>
      <c r="E15" s="190"/>
      <c r="F15" s="190"/>
      <c r="G15" s="190"/>
      <c r="H15" s="190"/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0"/>
      <c r="U15" s="190"/>
      <c r="V15" s="190"/>
    </row>
    <row r="16" spans="1:22" ht="14.4">
      <c r="A16" s="190"/>
      <c r="B16" s="190"/>
      <c r="C16" s="190"/>
      <c r="D16" s="190"/>
      <c r="E16" s="190"/>
      <c r="F16" s="190"/>
      <c r="G16" s="190"/>
      <c r="H16" s="190"/>
      <c r="I16" s="190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0"/>
      <c r="U16" s="190"/>
      <c r="V16" s="190"/>
    </row>
    <row r="17" spans="1:22" ht="14.4">
      <c r="A17" s="190"/>
      <c r="B17" s="190"/>
      <c r="C17" s="190"/>
      <c r="D17" s="190"/>
      <c r="E17" s="190"/>
      <c r="F17" s="190"/>
      <c r="G17" s="190"/>
      <c r="H17" s="190"/>
      <c r="I17" s="190"/>
      <c r="J17" s="190"/>
      <c r="K17" s="190"/>
      <c r="L17" s="190"/>
      <c r="M17" s="190"/>
      <c r="N17" s="190"/>
      <c r="O17" s="190"/>
      <c r="P17" s="190"/>
      <c r="Q17" s="190"/>
      <c r="R17" s="190"/>
      <c r="S17" s="190"/>
      <c r="T17" s="190"/>
      <c r="U17" s="190"/>
      <c r="V17" s="190"/>
    </row>
    <row r="18" spans="1:22" ht="14.4" customHeight="1">
      <c r="A18" s="190"/>
      <c r="B18" s="190" t="s">
        <v>3018</v>
      </c>
      <c r="C18" s="190"/>
      <c r="D18" s="190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0"/>
      <c r="U18" s="190"/>
      <c r="V18" s="190"/>
    </row>
    <row r="19" spans="1:22" ht="14.4" thickBot="1">
      <c r="A19" s="190"/>
      <c r="B19" s="194" t="s">
        <v>3019</v>
      </c>
      <c r="C19" s="194"/>
      <c r="D19" s="194"/>
      <c r="E19" s="194"/>
      <c r="F19" s="194"/>
      <c r="G19" s="194"/>
      <c r="H19" s="194"/>
      <c r="I19" s="194"/>
      <c r="J19" s="194"/>
      <c r="K19" s="194"/>
      <c r="L19" s="194"/>
      <c r="M19" s="194"/>
      <c r="N19" s="194"/>
      <c r="O19" s="194"/>
      <c r="P19" s="194"/>
      <c r="Q19" s="194"/>
      <c r="R19" s="194"/>
      <c r="S19" s="194"/>
      <c r="T19" s="194"/>
      <c r="U19" s="194"/>
      <c r="V19" s="190"/>
    </row>
    <row r="20" spans="1:22">
      <c r="A20" s="190"/>
      <c r="B20" s="93" t="s">
        <v>3020</v>
      </c>
      <c r="C20" s="93" t="s">
        <v>8</v>
      </c>
      <c r="D20" s="93" t="s">
        <v>9</v>
      </c>
      <c r="E20" s="93" t="s">
        <v>10</v>
      </c>
      <c r="F20" s="93" t="s">
        <v>11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190"/>
    </row>
    <row r="21" spans="1:22" ht="39.6">
      <c r="A21" s="190"/>
      <c r="B21" s="86" t="s">
        <v>3021</v>
      </c>
      <c r="C21" s="7">
        <v>8915.4500000000007</v>
      </c>
      <c r="D21" s="7">
        <v>12202.9</v>
      </c>
      <c r="E21" s="7">
        <v>12050</v>
      </c>
      <c r="F21" s="7">
        <v>8386.9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190"/>
    </row>
    <row r="22" spans="1:22" ht="39.6">
      <c r="A22" s="190"/>
      <c r="B22" s="86" t="s">
        <v>3022</v>
      </c>
      <c r="C22" s="7">
        <v>11234.8</v>
      </c>
      <c r="D22" s="7">
        <v>29500</v>
      </c>
      <c r="E22" s="7">
        <v>25064</v>
      </c>
      <c r="F22" s="7">
        <v>4681.2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190"/>
    </row>
    <row r="23" spans="1:22" ht="39.6">
      <c r="A23" s="190"/>
      <c r="B23" s="86" t="s">
        <v>3023</v>
      </c>
      <c r="C23" s="4">
        <v>0</v>
      </c>
      <c r="D23" s="4">
        <v>0</v>
      </c>
      <c r="E23" s="4">
        <v>0</v>
      </c>
      <c r="F23" s="4">
        <v>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190"/>
    </row>
    <row r="24" spans="1:22" ht="39.6">
      <c r="A24" s="190"/>
      <c r="B24" s="86" t="s">
        <v>3024</v>
      </c>
      <c r="C24" s="4">
        <v>0</v>
      </c>
      <c r="D24" s="4">
        <v>0</v>
      </c>
      <c r="E24" s="4">
        <v>0</v>
      </c>
      <c r="F24" s="4">
        <v>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190"/>
    </row>
    <row r="25" spans="1:22" ht="39.6">
      <c r="A25" s="190"/>
      <c r="B25" s="86" t="s">
        <v>3025</v>
      </c>
      <c r="C25" s="7">
        <v>12000</v>
      </c>
      <c r="D25" s="7">
        <v>21972.2</v>
      </c>
      <c r="E25" s="7">
        <v>12000</v>
      </c>
      <c r="F25" s="4">
        <v>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190"/>
    </row>
    <row r="26" spans="1:22" ht="39.6">
      <c r="A26" s="190"/>
      <c r="B26" s="86" t="s">
        <v>3026</v>
      </c>
      <c r="C26" s="4"/>
      <c r="D26" s="4">
        <v>0</v>
      </c>
      <c r="E26" s="4">
        <v>0</v>
      </c>
      <c r="F26" s="4">
        <v>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190"/>
    </row>
    <row r="27" spans="1:22" ht="39.6">
      <c r="A27" s="190"/>
      <c r="B27" s="86" t="s">
        <v>3027</v>
      </c>
      <c r="C27" s="4"/>
      <c r="D27" s="4">
        <v>0</v>
      </c>
      <c r="E27" s="4">
        <v>0</v>
      </c>
      <c r="F27" s="4">
        <v>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190"/>
    </row>
    <row r="28" spans="1:22" ht="39.6">
      <c r="A28" s="190"/>
      <c r="B28" s="86" t="s">
        <v>3028</v>
      </c>
      <c r="C28" s="4"/>
      <c r="D28" s="7">
        <v>1028</v>
      </c>
      <c r="E28" s="7">
        <v>8500</v>
      </c>
      <c r="F28" s="4">
        <v>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190"/>
    </row>
    <row r="29" spans="1:22" ht="14.4" customHeight="1">
      <c r="A29" s="190"/>
      <c r="B29" s="198" t="s">
        <v>3029</v>
      </c>
      <c r="C29" s="198"/>
      <c r="D29" s="198"/>
      <c r="E29" s="198"/>
      <c r="F29" s="198"/>
      <c r="G29" s="198"/>
      <c r="H29" s="198"/>
      <c r="I29" s="198"/>
      <c r="J29" s="198"/>
      <c r="K29" s="198"/>
      <c r="L29" s="198"/>
      <c r="M29" s="198"/>
      <c r="N29" s="198"/>
      <c r="O29" s="198"/>
      <c r="P29" s="198"/>
      <c r="Q29" s="198"/>
      <c r="R29" s="198"/>
      <c r="S29" s="198"/>
      <c r="T29" s="198"/>
      <c r="U29" s="198"/>
      <c r="V29" s="190"/>
    </row>
    <row r="30" spans="1:22" ht="14.4">
      <c r="A30" s="190"/>
      <c r="B30" s="199"/>
      <c r="C30" s="199"/>
      <c r="D30" s="199"/>
      <c r="E30" s="199"/>
      <c r="F30" s="199"/>
      <c r="G30" s="199"/>
      <c r="H30" s="199"/>
      <c r="I30" s="199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0"/>
    </row>
    <row r="31" spans="1:22" ht="14.4">
      <c r="A31" s="58"/>
    </row>
    <row r="32" spans="1:22" ht="14.4">
      <c r="A32" s="58"/>
      <c r="B32" s="12"/>
      <c r="C32" s="13"/>
      <c r="D32" s="58"/>
    </row>
    <row r="33" spans="1:10" ht="14.4">
      <c r="A33" s="58"/>
      <c r="B33" s="14"/>
      <c r="C33" s="58"/>
    </row>
    <row r="34" spans="1:10" ht="14.4">
      <c r="A34" s="58"/>
      <c r="B34" s="58"/>
      <c r="C34" s="58"/>
    </row>
    <row r="35" spans="1:10" ht="14.4">
      <c r="A35" s="58"/>
      <c r="B35" s="190"/>
      <c r="C35" s="190"/>
      <c r="D35" s="190"/>
      <c r="E35" s="190"/>
      <c r="F35" s="190"/>
      <c r="G35" s="190"/>
      <c r="H35" s="190"/>
      <c r="I35" s="190"/>
      <c r="J35" s="58"/>
    </row>
    <row r="36" spans="1:10" ht="14.4" thickBot="1">
      <c r="A36" s="190"/>
      <c r="B36" s="185" t="s">
        <v>3004</v>
      </c>
      <c r="C36" s="185"/>
      <c r="D36" s="185"/>
      <c r="E36" s="185"/>
      <c r="F36" s="185"/>
      <c r="G36" s="185"/>
    </row>
    <row r="37" spans="1:10">
      <c r="A37" s="190"/>
      <c r="B37" s="3"/>
      <c r="C37" s="200"/>
      <c r="D37" s="200"/>
      <c r="E37" s="200"/>
    </row>
    <row r="38" spans="1:10">
      <c r="A38" s="190"/>
      <c r="B38" s="195" t="s">
        <v>3033</v>
      </c>
      <c r="C38" s="195"/>
      <c r="D38" s="195"/>
      <c r="E38" s="195"/>
      <c r="F38" s="195"/>
      <c r="G38" s="195"/>
      <c r="H38" s="195"/>
      <c r="I38" s="195"/>
    </row>
    <row r="39" spans="1:10" ht="14.4" thickBot="1">
      <c r="A39" s="190"/>
      <c r="B39" s="90" t="s">
        <v>3005</v>
      </c>
      <c r="C39" s="90" t="s">
        <v>31</v>
      </c>
      <c r="D39" s="90" t="s">
        <v>3006</v>
      </c>
      <c r="E39" s="90" t="s">
        <v>3007</v>
      </c>
      <c r="F39" s="2"/>
      <c r="G39" s="2"/>
      <c r="H39" s="2"/>
      <c r="I39" s="2"/>
    </row>
    <row r="40" spans="1:10">
      <c r="A40" s="190"/>
      <c r="B40" s="200" t="s">
        <v>272</v>
      </c>
      <c r="C40" s="3" t="s">
        <v>340</v>
      </c>
      <c r="D40" s="91">
        <v>41555.25</v>
      </c>
      <c r="E40" s="91">
        <v>7477.46</v>
      </c>
      <c r="F40" s="2"/>
      <c r="G40" s="2"/>
      <c r="H40" s="2"/>
      <c r="I40" s="2"/>
    </row>
    <row r="41" spans="1:10">
      <c r="A41" s="190"/>
      <c r="B41" s="201"/>
      <c r="C41" s="3" t="s">
        <v>512</v>
      </c>
      <c r="D41" s="91">
        <v>70480</v>
      </c>
      <c r="E41" s="91">
        <v>8705</v>
      </c>
      <c r="F41" s="2"/>
      <c r="G41" s="2"/>
      <c r="H41" s="2"/>
      <c r="I41" s="2"/>
    </row>
    <row r="42" spans="1:10">
      <c r="A42" s="190"/>
      <c r="B42" s="201"/>
      <c r="C42" s="3" t="s">
        <v>273</v>
      </c>
      <c r="D42" s="92">
        <v>0</v>
      </c>
      <c r="E42" s="92">
        <v>0</v>
      </c>
      <c r="F42" s="2"/>
      <c r="G42" s="2"/>
      <c r="H42" s="2"/>
      <c r="I42" s="2"/>
    </row>
    <row r="43" spans="1:10">
      <c r="A43" s="190"/>
      <c r="B43" s="201"/>
      <c r="C43" s="3" t="s">
        <v>275</v>
      </c>
      <c r="D43" s="92">
        <v>0</v>
      </c>
      <c r="E43" s="92">
        <v>0</v>
      </c>
      <c r="F43" s="2"/>
      <c r="G43" s="2"/>
      <c r="H43" s="2"/>
      <c r="I43" s="2"/>
    </row>
    <row r="44" spans="1:10">
      <c r="A44" s="190"/>
      <c r="B44" s="201"/>
      <c r="C44" s="3" t="s">
        <v>277</v>
      </c>
      <c r="D44" s="91">
        <v>45972.2</v>
      </c>
      <c r="E44" s="91">
        <v>2965.22</v>
      </c>
      <c r="F44" s="2"/>
      <c r="G44" s="2"/>
      <c r="H44" s="2"/>
      <c r="I44" s="2"/>
    </row>
    <row r="45" spans="1:10">
      <c r="A45" s="190"/>
      <c r="B45" s="201"/>
      <c r="C45" s="3" t="s">
        <v>514</v>
      </c>
      <c r="D45" s="92">
        <v>0</v>
      </c>
      <c r="E45" s="92">
        <v>0</v>
      </c>
      <c r="F45" s="2"/>
      <c r="G45" s="2"/>
      <c r="H45" s="2"/>
      <c r="I45" s="2"/>
    </row>
    <row r="46" spans="1:10">
      <c r="A46" s="190"/>
      <c r="B46" s="201"/>
      <c r="C46" s="3" t="s">
        <v>516</v>
      </c>
      <c r="D46" s="92">
        <v>0</v>
      </c>
      <c r="E46" s="92">
        <v>0</v>
      </c>
      <c r="F46" s="2"/>
      <c r="G46" s="2"/>
      <c r="H46" s="2"/>
      <c r="I46" s="2"/>
    </row>
    <row r="47" spans="1:10">
      <c r="A47" s="190"/>
      <c r="B47" s="201"/>
      <c r="C47" s="3" t="s">
        <v>400</v>
      </c>
      <c r="D47" s="91">
        <v>9528</v>
      </c>
      <c r="E47" s="91">
        <v>2100.37</v>
      </c>
      <c r="F47" s="2"/>
      <c r="G47" s="2"/>
      <c r="H47" s="2"/>
      <c r="I47" s="2"/>
    </row>
    <row r="49" spans="1:10" ht="14.4">
      <c r="A49" s="58"/>
      <c r="B49" s="12"/>
      <c r="C49" s="13"/>
      <c r="D49" s="58"/>
    </row>
    <row r="50" spans="1:10" ht="14.4">
      <c r="A50" s="58"/>
      <c r="B50" s="14"/>
      <c r="C50" s="58"/>
    </row>
    <row r="51" spans="1:10" ht="14.4">
      <c r="A51" s="58"/>
      <c r="B51" s="58"/>
      <c r="C51" s="58"/>
    </row>
    <row r="52" spans="1:10" ht="14.4">
      <c r="A52" s="58"/>
      <c r="B52" s="190"/>
      <c r="C52" s="190"/>
      <c r="D52" s="190"/>
      <c r="E52" s="190"/>
      <c r="F52" s="190"/>
      <c r="G52" s="190"/>
      <c r="H52" s="190"/>
      <c r="I52" s="190"/>
      <c r="J52" s="58"/>
    </row>
    <row r="53" spans="1:10" ht="14.4" thickBot="1">
      <c r="A53" s="190"/>
      <c r="B53" s="185" t="s">
        <v>3004</v>
      </c>
      <c r="C53" s="185"/>
      <c r="D53" s="185"/>
      <c r="E53" s="185"/>
      <c r="F53" s="185"/>
      <c r="G53" s="185"/>
    </row>
    <row r="54" spans="1:10">
      <c r="A54" s="190"/>
      <c r="B54" s="3"/>
      <c r="C54" s="200"/>
      <c r="D54" s="200"/>
      <c r="E54" s="200"/>
    </row>
    <row r="55" spans="1:10">
      <c r="A55" s="190"/>
      <c r="B55" s="195" t="s">
        <v>3030</v>
      </c>
      <c r="C55" s="195"/>
      <c r="D55" s="195"/>
      <c r="E55" s="195"/>
      <c r="F55" s="195"/>
      <c r="G55" s="195"/>
      <c r="H55" s="195"/>
      <c r="I55" s="195"/>
    </row>
    <row r="56" spans="1:10" ht="14.4" thickBot="1">
      <c r="A56" s="190"/>
      <c r="B56" s="90" t="s">
        <v>3005</v>
      </c>
      <c r="C56" s="90" t="s">
        <v>31</v>
      </c>
      <c r="D56" s="90" t="s">
        <v>3006</v>
      </c>
      <c r="E56" s="90" t="s">
        <v>3007</v>
      </c>
      <c r="F56" s="2"/>
      <c r="G56" s="2"/>
      <c r="H56" s="2"/>
      <c r="I56" s="2"/>
    </row>
    <row r="57" spans="1:10">
      <c r="A57" s="190"/>
      <c r="B57" s="200" t="s">
        <v>272</v>
      </c>
      <c r="C57" s="3" t="s">
        <v>340</v>
      </c>
      <c r="D57" s="91">
        <v>21118.35</v>
      </c>
      <c r="E57" s="91">
        <v>16986.37</v>
      </c>
      <c r="F57" s="2"/>
      <c r="G57" s="2"/>
      <c r="H57" s="2"/>
      <c r="I57" s="2"/>
    </row>
    <row r="58" spans="1:10">
      <c r="A58" s="190"/>
      <c r="B58" s="201"/>
      <c r="C58" s="3" t="s">
        <v>512</v>
      </c>
      <c r="D58" s="91">
        <v>40734.800000000003</v>
      </c>
      <c r="E58" s="91">
        <v>35527.89</v>
      </c>
      <c r="F58" s="2"/>
      <c r="G58" s="2"/>
      <c r="H58" s="2"/>
      <c r="I58" s="2"/>
    </row>
    <row r="59" spans="1:10">
      <c r="A59" s="190"/>
      <c r="B59" s="201"/>
      <c r="C59" s="3" t="s">
        <v>273</v>
      </c>
      <c r="D59" s="92">
        <v>0</v>
      </c>
      <c r="E59" s="92">
        <v>0</v>
      </c>
      <c r="F59" s="2"/>
      <c r="G59" s="2"/>
      <c r="H59" s="2"/>
      <c r="I59" s="2"/>
    </row>
    <row r="60" spans="1:10">
      <c r="A60" s="190"/>
      <c r="B60" s="201"/>
      <c r="C60" s="3" t="s">
        <v>275</v>
      </c>
      <c r="D60" s="92">
        <v>0</v>
      </c>
      <c r="E60" s="92">
        <v>0</v>
      </c>
      <c r="F60" s="2"/>
      <c r="G60" s="2"/>
      <c r="H60" s="2"/>
      <c r="I60" s="2"/>
    </row>
    <row r="61" spans="1:10">
      <c r="A61" s="190"/>
      <c r="B61" s="201"/>
      <c r="C61" s="3" t="s">
        <v>277</v>
      </c>
      <c r="D61" s="91">
        <v>33972.199999999997</v>
      </c>
      <c r="E61" s="91">
        <v>28410.639999999999</v>
      </c>
      <c r="F61" s="2"/>
      <c r="G61" s="2"/>
      <c r="H61" s="2"/>
      <c r="I61" s="2"/>
    </row>
    <row r="62" spans="1:10">
      <c r="A62" s="190"/>
      <c r="B62" s="201"/>
      <c r="C62" s="3" t="s">
        <v>514</v>
      </c>
      <c r="D62" s="92">
        <v>0</v>
      </c>
      <c r="E62" s="92">
        <v>0</v>
      </c>
      <c r="F62" s="2"/>
      <c r="G62" s="2"/>
      <c r="H62" s="2"/>
      <c r="I62" s="2"/>
    </row>
    <row r="63" spans="1:10">
      <c r="A63" s="190"/>
      <c r="B63" s="201"/>
      <c r="C63" s="3" t="s">
        <v>516</v>
      </c>
      <c r="D63" s="92">
        <v>0</v>
      </c>
      <c r="E63" s="92">
        <v>0</v>
      </c>
      <c r="F63" s="2"/>
      <c r="G63" s="2"/>
      <c r="H63" s="2"/>
      <c r="I63" s="2"/>
    </row>
    <row r="64" spans="1:10">
      <c r="A64" s="190"/>
      <c r="B64" s="201"/>
      <c r="C64" s="3" t="s">
        <v>400</v>
      </c>
      <c r="D64" s="91">
        <v>1028</v>
      </c>
      <c r="E64" s="91">
        <v>1028</v>
      </c>
      <c r="F64" s="2"/>
      <c r="G64" s="2"/>
      <c r="H64" s="2"/>
      <c r="I64" s="2"/>
    </row>
    <row r="66" spans="1:10" ht="14.4">
      <c r="A66" s="58"/>
      <c r="B66" s="12"/>
      <c r="C66" s="13"/>
      <c r="D66" s="58"/>
    </row>
    <row r="67" spans="1:10" ht="14.4">
      <c r="A67" s="58"/>
      <c r="B67" s="14"/>
      <c r="C67" s="58"/>
    </row>
    <row r="68" spans="1:10" ht="14.4">
      <c r="A68" s="58"/>
      <c r="B68" s="58"/>
      <c r="C68" s="58"/>
    </row>
    <row r="69" spans="1:10" ht="14.4">
      <c r="A69" s="58"/>
      <c r="B69" s="190"/>
      <c r="C69" s="190"/>
      <c r="D69" s="190"/>
      <c r="E69" s="190"/>
      <c r="F69" s="190"/>
      <c r="G69" s="190"/>
      <c r="H69" s="190"/>
      <c r="I69" s="190"/>
      <c r="J69" s="58"/>
    </row>
    <row r="70" spans="1:10" ht="14.4" thickBot="1">
      <c r="A70" s="190"/>
      <c r="B70" s="185" t="s">
        <v>3004</v>
      </c>
      <c r="C70" s="185"/>
      <c r="D70" s="185"/>
      <c r="E70" s="185"/>
      <c r="F70" s="185"/>
      <c r="G70" s="185"/>
    </row>
    <row r="71" spans="1:10">
      <c r="A71" s="190"/>
      <c r="B71" s="3"/>
      <c r="C71" s="200"/>
      <c r="D71" s="200"/>
      <c r="E71" s="200"/>
    </row>
    <row r="72" spans="1:10">
      <c r="A72" s="190"/>
      <c r="B72" s="195" t="s">
        <v>3031</v>
      </c>
      <c r="C72" s="195"/>
      <c r="D72" s="195"/>
      <c r="E72" s="195"/>
      <c r="F72" s="195"/>
      <c r="G72" s="195"/>
      <c r="H72" s="195"/>
      <c r="I72" s="195"/>
    </row>
    <row r="73" spans="1:10" ht="14.4" thickBot="1">
      <c r="A73" s="190"/>
      <c r="B73" s="90" t="s">
        <v>3005</v>
      </c>
      <c r="C73" s="90" t="s">
        <v>31</v>
      </c>
      <c r="D73" s="90" t="s">
        <v>3006</v>
      </c>
      <c r="E73" s="90" t="s">
        <v>3007</v>
      </c>
      <c r="F73" s="2"/>
      <c r="G73" s="2"/>
      <c r="H73" s="2"/>
      <c r="I73" s="2"/>
    </row>
    <row r="74" spans="1:10">
      <c r="A74" s="190"/>
      <c r="B74" s="200" t="s">
        <v>272</v>
      </c>
      <c r="C74" s="3" t="s">
        <v>340</v>
      </c>
      <c r="D74" s="91">
        <v>33168.35</v>
      </c>
      <c r="E74" s="91">
        <v>20800.330000000002</v>
      </c>
      <c r="F74" s="2"/>
      <c r="G74" s="2"/>
      <c r="H74" s="2"/>
      <c r="I74" s="2"/>
    </row>
    <row r="75" spans="1:10">
      <c r="A75" s="190"/>
      <c r="B75" s="201"/>
      <c r="C75" s="3" t="s">
        <v>512</v>
      </c>
      <c r="D75" s="91">
        <v>65798.8</v>
      </c>
      <c r="E75" s="91">
        <v>43667.98</v>
      </c>
      <c r="F75" s="2"/>
      <c r="G75" s="2"/>
      <c r="H75" s="2"/>
      <c r="I75" s="2"/>
    </row>
    <row r="76" spans="1:10">
      <c r="A76" s="190"/>
      <c r="B76" s="201"/>
      <c r="C76" s="3" t="s">
        <v>273</v>
      </c>
      <c r="D76" s="92">
        <v>0</v>
      </c>
      <c r="E76" s="92">
        <v>0</v>
      </c>
      <c r="F76" s="2"/>
      <c r="G76" s="2"/>
      <c r="H76" s="2"/>
      <c r="I76" s="2"/>
    </row>
    <row r="77" spans="1:10">
      <c r="A77" s="190"/>
      <c r="B77" s="201"/>
      <c r="C77" s="3" t="s">
        <v>275</v>
      </c>
      <c r="D77" s="92">
        <v>0</v>
      </c>
      <c r="E77" s="92">
        <v>0</v>
      </c>
      <c r="F77" s="2"/>
      <c r="G77" s="2"/>
      <c r="H77" s="2"/>
      <c r="I77" s="2"/>
    </row>
    <row r="78" spans="1:10">
      <c r="A78" s="190"/>
      <c r="B78" s="201"/>
      <c r="C78" s="3" t="s">
        <v>277</v>
      </c>
      <c r="D78" s="91">
        <v>45972.2</v>
      </c>
      <c r="E78" s="91">
        <v>26754.12</v>
      </c>
      <c r="F78" s="2"/>
      <c r="G78" s="2"/>
      <c r="H78" s="2"/>
      <c r="I78" s="2"/>
    </row>
    <row r="79" spans="1:10">
      <c r="A79" s="190"/>
      <c r="B79" s="201"/>
      <c r="C79" s="3" t="s">
        <v>514</v>
      </c>
      <c r="D79" s="92">
        <v>0</v>
      </c>
      <c r="E79" s="92">
        <v>0</v>
      </c>
      <c r="F79" s="2"/>
      <c r="G79" s="2"/>
      <c r="H79" s="2"/>
      <c r="I79" s="2"/>
    </row>
    <row r="80" spans="1:10">
      <c r="A80" s="190"/>
      <c r="B80" s="201"/>
      <c r="C80" s="3" t="s">
        <v>516</v>
      </c>
      <c r="D80" s="92">
        <v>0</v>
      </c>
      <c r="E80" s="92">
        <v>0</v>
      </c>
      <c r="F80" s="2"/>
      <c r="G80" s="2"/>
      <c r="H80" s="2"/>
      <c r="I80" s="2"/>
    </row>
    <row r="81" spans="1:10">
      <c r="A81" s="190"/>
      <c r="B81" s="201"/>
      <c r="C81" s="3" t="s">
        <v>400</v>
      </c>
      <c r="D81" s="91">
        <v>9528</v>
      </c>
      <c r="E81" s="91">
        <v>9051.56</v>
      </c>
      <c r="F81" s="2"/>
      <c r="G81" s="2"/>
      <c r="H81" s="2"/>
      <c r="I81" s="2"/>
    </row>
    <row r="83" spans="1:10" ht="14.4">
      <c r="A83" s="58"/>
      <c r="B83" s="12"/>
      <c r="C83" s="13"/>
      <c r="D83" s="58"/>
    </row>
    <row r="84" spans="1:10" ht="14.4">
      <c r="A84" s="58"/>
      <c r="B84" s="14"/>
      <c r="C84" s="58"/>
    </row>
    <row r="85" spans="1:10" ht="14.4">
      <c r="A85" s="58"/>
      <c r="B85" s="58"/>
      <c r="C85" s="58"/>
    </row>
    <row r="86" spans="1:10" ht="14.4">
      <c r="A86" s="58"/>
      <c r="B86" s="190"/>
      <c r="C86" s="190"/>
      <c r="D86" s="190"/>
      <c r="E86" s="190"/>
      <c r="F86" s="190"/>
      <c r="G86" s="190"/>
      <c r="H86" s="190"/>
      <c r="I86" s="190"/>
      <c r="J86" s="58"/>
    </row>
    <row r="87" spans="1:10" ht="14.4" thickBot="1">
      <c r="A87" s="190"/>
      <c r="B87" s="185" t="s">
        <v>3004</v>
      </c>
      <c r="C87" s="185"/>
      <c r="D87" s="185"/>
      <c r="E87" s="185"/>
      <c r="F87" s="185"/>
      <c r="G87" s="185"/>
    </row>
    <row r="88" spans="1:10">
      <c r="A88" s="190"/>
      <c r="B88" s="3"/>
      <c r="C88" s="200"/>
      <c r="D88" s="200"/>
      <c r="E88" s="200"/>
    </row>
    <row r="89" spans="1:10">
      <c r="A89" s="190"/>
      <c r="B89" s="195" t="s">
        <v>3032</v>
      </c>
      <c r="C89" s="195"/>
      <c r="D89" s="195"/>
      <c r="E89" s="195"/>
      <c r="F89" s="195"/>
      <c r="G89" s="195"/>
      <c r="H89" s="195"/>
      <c r="I89" s="195"/>
    </row>
    <row r="90" spans="1:10" ht="14.4" thickBot="1">
      <c r="A90" s="190"/>
      <c r="B90" s="90" t="s">
        <v>3005</v>
      </c>
      <c r="C90" s="90" t="s">
        <v>31</v>
      </c>
      <c r="D90" s="90" t="s">
        <v>3006</v>
      </c>
      <c r="E90" s="90" t="s">
        <v>3007</v>
      </c>
      <c r="F90" s="2"/>
      <c r="G90" s="2"/>
      <c r="H90" s="2"/>
      <c r="I90" s="2"/>
    </row>
    <row r="91" spans="1:10">
      <c r="A91" s="190"/>
      <c r="B91" s="200" t="s">
        <v>272</v>
      </c>
      <c r="C91" s="3" t="s">
        <v>340</v>
      </c>
      <c r="D91" s="91">
        <v>41555.25</v>
      </c>
      <c r="E91" s="91">
        <v>17867.53</v>
      </c>
      <c r="F91" s="2"/>
      <c r="G91" s="2"/>
      <c r="H91" s="2"/>
      <c r="I91" s="2"/>
    </row>
    <row r="92" spans="1:10">
      <c r="A92" s="190"/>
      <c r="B92" s="201"/>
      <c r="C92" s="3" t="s">
        <v>512</v>
      </c>
      <c r="D92" s="91">
        <v>70480</v>
      </c>
      <c r="E92" s="91">
        <v>25418.47</v>
      </c>
      <c r="F92" s="2"/>
      <c r="G92" s="2"/>
      <c r="H92" s="2"/>
      <c r="I92" s="2"/>
    </row>
    <row r="93" spans="1:10">
      <c r="A93" s="190"/>
      <c r="B93" s="201"/>
      <c r="C93" s="3" t="s">
        <v>273</v>
      </c>
      <c r="D93" s="92">
        <v>0</v>
      </c>
      <c r="E93" s="92">
        <v>0</v>
      </c>
      <c r="F93" s="2"/>
      <c r="G93" s="2"/>
      <c r="H93" s="2"/>
      <c r="I93" s="2"/>
    </row>
    <row r="94" spans="1:10">
      <c r="A94" s="190"/>
      <c r="B94" s="201"/>
      <c r="C94" s="3" t="s">
        <v>275</v>
      </c>
      <c r="D94" s="92">
        <v>0</v>
      </c>
      <c r="E94" s="92">
        <v>0</v>
      </c>
      <c r="F94" s="2"/>
      <c r="G94" s="2"/>
      <c r="H94" s="2"/>
      <c r="I94" s="2"/>
    </row>
    <row r="95" spans="1:10">
      <c r="A95" s="190"/>
      <c r="B95" s="201"/>
      <c r="C95" s="3" t="s">
        <v>277</v>
      </c>
      <c r="D95" s="91">
        <v>45972.2</v>
      </c>
      <c r="E95" s="91">
        <v>11867.82</v>
      </c>
      <c r="F95" s="2"/>
      <c r="G95" s="2"/>
      <c r="H95" s="2"/>
      <c r="I95" s="2"/>
    </row>
    <row r="96" spans="1:10">
      <c r="A96" s="190"/>
      <c r="B96" s="201"/>
      <c r="C96" s="3" t="s">
        <v>514</v>
      </c>
      <c r="D96" s="92">
        <v>0</v>
      </c>
      <c r="E96" s="92">
        <v>0</v>
      </c>
      <c r="F96" s="2"/>
      <c r="G96" s="2"/>
      <c r="H96" s="2"/>
      <c r="I96" s="2"/>
    </row>
    <row r="97" spans="1:9">
      <c r="A97" s="190"/>
      <c r="B97" s="201"/>
      <c r="C97" s="3" t="s">
        <v>516</v>
      </c>
      <c r="D97" s="92">
        <v>0</v>
      </c>
      <c r="E97" s="92">
        <v>0</v>
      </c>
      <c r="F97" s="2"/>
      <c r="G97" s="2"/>
      <c r="H97" s="2"/>
      <c r="I97" s="2"/>
    </row>
    <row r="98" spans="1:9">
      <c r="A98" s="190"/>
      <c r="B98" s="201"/>
      <c r="C98" s="3" t="s">
        <v>400</v>
      </c>
      <c r="D98" s="91">
        <v>9528</v>
      </c>
      <c r="E98" s="91">
        <v>4814.58</v>
      </c>
      <c r="F98" s="2"/>
      <c r="G98" s="2"/>
      <c r="H98" s="2"/>
      <c r="I98" s="2"/>
    </row>
  </sheetData>
  <mergeCells count="46">
    <mergeCell ref="A87:A98"/>
    <mergeCell ref="B70:G70"/>
    <mergeCell ref="C71:E71"/>
    <mergeCell ref="B72:I72"/>
    <mergeCell ref="B74:B81"/>
    <mergeCell ref="B87:G87"/>
    <mergeCell ref="C88:E88"/>
    <mergeCell ref="B89:I89"/>
    <mergeCell ref="B91:B98"/>
    <mergeCell ref="B86:I86"/>
    <mergeCell ref="B69:I69"/>
    <mergeCell ref="A70:A81"/>
    <mergeCell ref="B53:G53"/>
    <mergeCell ref="C54:E54"/>
    <mergeCell ref="B55:I55"/>
    <mergeCell ref="B57:B64"/>
    <mergeCell ref="B52:I52"/>
    <mergeCell ref="A53:A64"/>
    <mergeCell ref="B36:G36"/>
    <mergeCell ref="C37:E37"/>
    <mergeCell ref="B38:I38"/>
    <mergeCell ref="B40:B47"/>
    <mergeCell ref="B35:I35"/>
    <mergeCell ref="A36:A47"/>
    <mergeCell ref="B16:U16"/>
    <mergeCell ref="B17:U17"/>
    <mergeCell ref="B18:U18"/>
    <mergeCell ref="B29:U29"/>
    <mergeCell ref="B30:U30"/>
    <mergeCell ref="V2:V30"/>
    <mergeCell ref="B9:D9"/>
    <mergeCell ref="B10:D10"/>
    <mergeCell ref="B11:D11"/>
    <mergeCell ref="B19:U19"/>
    <mergeCell ref="B1:U1"/>
    <mergeCell ref="A2:A30"/>
    <mergeCell ref="B12:U12"/>
    <mergeCell ref="B13:U13"/>
    <mergeCell ref="B14:U14"/>
    <mergeCell ref="B15:U15"/>
    <mergeCell ref="B2:E2"/>
    <mergeCell ref="B4:D4"/>
    <mergeCell ref="B5:D5"/>
    <mergeCell ref="B6:D6"/>
    <mergeCell ref="B7:D7"/>
    <mergeCell ref="B8:D8"/>
  </mergeCells>
  <phoneticPr fontId="6" type="noConversion"/>
  <hyperlinks>
    <hyperlink ref="B12" display="显示/隐藏" xr:uid="{6E910F97-C693-4B7A-B03A-E37889ED7439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6559" r:id="rId3" name="Control 175">
          <controlPr defaultSize="0" r:id="rId4">
            <anchor moveWithCells="1">
              <from>
                <xdr:col>1</xdr:col>
                <xdr:colOff>0</xdr:colOff>
                <xdr:row>87</xdr:row>
                <xdr:rowOff>0</xdr:rowOff>
              </from>
              <to>
                <xdr:col>2</xdr:col>
                <xdr:colOff>99060</xdr:colOff>
                <xdr:row>88</xdr:row>
                <xdr:rowOff>53340</xdr:rowOff>
              </to>
            </anchor>
          </controlPr>
        </control>
      </mc:Choice>
      <mc:Fallback>
        <control shapeId="16559" r:id="rId3" name="Control 175"/>
      </mc:Fallback>
    </mc:AlternateContent>
    <mc:AlternateContent xmlns:mc="http://schemas.openxmlformats.org/markup-compatibility/2006">
      <mc:Choice Requires="x14">
        <control shapeId="16535" r:id="rId5" name="Control 151">
          <controlPr defaultSize="0" r:id="rId6">
            <anchor moveWithCells="1">
              <from>
                <xdr:col>1</xdr:col>
                <xdr:colOff>0</xdr:colOff>
                <xdr:row>70</xdr:row>
                <xdr:rowOff>0</xdr:rowOff>
              </from>
              <to>
                <xdr:col>2</xdr:col>
                <xdr:colOff>99060</xdr:colOff>
                <xdr:row>71</xdr:row>
                <xdr:rowOff>53340</xdr:rowOff>
              </to>
            </anchor>
          </controlPr>
        </control>
      </mc:Choice>
      <mc:Fallback>
        <control shapeId="16535" r:id="rId5" name="Control 151"/>
      </mc:Fallback>
    </mc:AlternateContent>
    <mc:AlternateContent xmlns:mc="http://schemas.openxmlformats.org/markup-compatibility/2006">
      <mc:Choice Requires="x14">
        <control shapeId="16511" r:id="rId7" name="Control 127">
          <controlPr defaultSize="0" r:id="rId8">
            <anchor moveWithCells="1">
              <from>
                <xdr:col>1</xdr:col>
                <xdr:colOff>0</xdr:colOff>
                <xdr:row>53</xdr:row>
                <xdr:rowOff>0</xdr:rowOff>
              </from>
              <to>
                <xdr:col>2</xdr:col>
                <xdr:colOff>99060</xdr:colOff>
                <xdr:row>54</xdr:row>
                <xdr:rowOff>53340</xdr:rowOff>
              </to>
            </anchor>
          </controlPr>
        </control>
      </mc:Choice>
      <mc:Fallback>
        <control shapeId="16511" r:id="rId7" name="Control 127"/>
      </mc:Fallback>
    </mc:AlternateContent>
    <mc:AlternateContent xmlns:mc="http://schemas.openxmlformats.org/markup-compatibility/2006">
      <mc:Choice Requires="x14">
        <control shapeId="16487" r:id="rId9" name="Control 103">
          <controlPr defaultSize="0" r:id="rId1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2</xdr:col>
                <xdr:colOff>99060</xdr:colOff>
                <xdr:row>37</xdr:row>
                <xdr:rowOff>53340</xdr:rowOff>
              </to>
            </anchor>
          </controlPr>
        </control>
      </mc:Choice>
      <mc:Fallback>
        <control shapeId="16487" r:id="rId9" name="Control 103"/>
      </mc:Fallback>
    </mc:AlternateContent>
    <mc:AlternateContent xmlns:mc="http://schemas.openxmlformats.org/markup-compatibility/2006">
      <mc:Choice Requires="x14">
        <control shapeId="16470" r:id="rId11" name="Control 86">
          <controlPr defaultSize="0" r:id="rId12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228600</xdr:colOff>
                <xdr:row>11</xdr:row>
                <xdr:rowOff>45720</xdr:rowOff>
              </to>
            </anchor>
          </controlPr>
        </control>
      </mc:Choice>
      <mc:Fallback>
        <control shapeId="16470" r:id="rId11" name="Control 86"/>
      </mc:Fallback>
    </mc:AlternateContent>
    <mc:AlternateContent xmlns:mc="http://schemas.openxmlformats.org/markup-compatibility/2006">
      <mc:Choice Requires="x14">
        <control shapeId="16468" r:id="rId13" name="Control 84">
          <controlPr defaultSize="0" r:id="rId12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228600</xdr:colOff>
                <xdr:row>10</xdr:row>
                <xdr:rowOff>45720</xdr:rowOff>
              </to>
            </anchor>
          </controlPr>
        </control>
      </mc:Choice>
      <mc:Fallback>
        <control shapeId="16468" r:id="rId13" name="Control 84"/>
      </mc:Fallback>
    </mc:AlternateContent>
    <mc:AlternateContent xmlns:mc="http://schemas.openxmlformats.org/markup-compatibility/2006">
      <mc:Choice Requires="x14">
        <control shapeId="16466" r:id="rId14" name="Control 82">
          <controlPr defaultSize="0" r:id="rId12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228600</xdr:colOff>
                <xdr:row>9</xdr:row>
                <xdr:rowOff>45720</xdr:rowOff>
              </to>
            </anchor>
          </controlPr>
        </control>
      </mc:Choice>
      <mc:Fallback>
        <control shapeId="16466" r:id="rId14" name="Control 82"/>
      </mc:Fallback>
    </mc:AlternateContent>
    <mc:AlternateContent xmlns:mc="http://schemas.openxmlformats.org/markup-compatibility/2006">
      <mc:Choice Requires="x14">
        <control shapeId="16464" r:id="rId15" name="Control 80">
          <controlPr defaultSize="0" r:id="rId12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228600</xdr:colOff>
                <xdr:row>8</xdr:row>
                <xdr:rowOff>45720</xdr:rowOff>
              </to>
            </anchor>
          </controlPr>
        </control>
      </mc:Choice>
      <mc:Fallback>
        <control shapeId="16464" r:id="rId15" name="Control 80"/>
      </mc:Fallback>
    </mc:AlternateContent>
    <mc:AlternateContent xmlns:mc="http://schemas.openxmlformats.org/markup-compatibility/2006">
      <mc:Choice Requires="x14">
        <control shapeId="16462" r:id="rId16" name="Control 78">
          <controlPr defaultSize="0" r:id="rId12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228600</xdr:colOff>
                <xdr:row>7</xdr:row>
                <xdr:rowOff>45720</xdr:rowOff>
              </to>
            </anchor>
          </controlPr>
        </control>
      </mc:Choice>
      <mc:Fallback>
        <control shapeId="16462" r:id="rId16" name="Control 78"/>
      </mc:Fallback>
    </mc:AlternateContent>
    <mc:AlternateContent xmlns:mc="http://schemas.openxmlformats.org/markup-compatibility/2006">
      <mc:Choice Requires="x14">
        <control shapeId="16460" r:id="rId17" name="Control 76">
          <controlPr defaultSize="0" r:id="rId12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228600</xdr:colOff>
                <xdr:row>6</xdr:row>
                <xdr:rowOff>45720</xdr:rowOff>
              </to>
            </anchor>
          </controlPr>
        </control>
      </mc:Choice>
      <mc:Fallback>
        <control shapeId="16460" r:id="rId17" name="Control 76"/>
      </mc:Fallback>
    </mc:AlternateContent>
    <mc:AlternateContent xmlns:mc="http://schemas.openxmlformats.org/markup-compatibility/2006">
      <mc:Choice Requires="x14">
        <control shapeId="16458" r:id="rId18" name="Control 74">
          <controlPr defaultSize="0" r:id="rId12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228600</xdr:colOff>
                <xdr:row>5</xdr:row>
                <xdr:rowOff>45720</xdr:rowOff>
              </to>
            </anchor>
          </controlPr>
        </control>
      </mc:Choice>
      <mc:Fallback>
        <control shapeId="16458" r:id="rId18" name="Control 74"/>
      </mc:Fallback>
    </mc:AlternateContent>
    <mc:AlternateContent xmlns:mc="http://schemas.openxmlformats.org/markup-compatibility/2006">
      <mc:Choice Requires="x14">
        <control shapeId="16456" r:id="rId19" name="Control 72">
          <controlPr defaultSize="0" r:id="rId12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228600</xdr:colOff>
                <xdr:row>4</xdr:row>
                <xdr:rowOff>45720</xdr:rowOff>
              </to>
            </anchor>
          </controlPr>
        </control>
      </mc:Choice>
      <mc:Fallback>
        <control shapeId="16456" r:id="rId19" name="Control 72"/>
      </mc:Fallback>
    </mc:AlternateContent>
    <mc:AlternateContent xmlns:mc="http://schemas.openxmlformats.org/markup-compatibility/2006">
      <mc:Choice Requires="x14">
        <control shapeId="16455" r:id="rId20" name="Control 71">
          <controlPr defaultSize="0" r:id="rId21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510540</xdr:colOff>
                <xdr:row>3</xdr:row>
                <xdr:rowOff>53340</xdr:rowOff>
              </to>
            </anchor>
          </controlPr>
        </control>
      </mc:Choice>
      <mc:Fallback>
        <control shapeId="16455" r:id="rId20" name="Control 71"/>
      </mc:Fallback>
    </mc:AlternateContent>
    <mc:AlternateContent xmlns:mc="http://schemas.openxmlformats.org/markup-compatibility/2006">
      <mc:Choice Requires="x14">
        <control shapeId="16454" r:id="rId22" name="Control 70">
          <controlPr defaultSize="0" r:id="rId23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3</xdr:col>
                <xdr:colOff>175260</xdr:colOff>
                <xdr:row>3</xdr:row>
                <xdr:rowOff>53340</xdr:rowOff>
              </to>
            </anchor>
          </controlPr>
        </control>
      </mc:Choice>
      <mc:Fallback>
        <control shapeId="16454" r:id="rId22" name="Control 70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85520-7A43-43E6-8E3D-F2A94D34C984}">
  <sheetPr codeName="Sheet10"/>
  <dimension ref="A1:V404"/>
  <sheetViews>
    <sheetView topLeftCell="A156" workbookViewId="0">
      <selection activeCell="E170" sqref="E170"/>
    </sheetView>
  </sheetViews>
  <sheetFormatPr defaultRowHeight="13.8"/>
  <cols>
    <col min="2" max="2" width="19.109375" customWidth="1"/>
    <col min="3" max="3" width="21" customWidth="1"/>
    <col min="4" max="4" width="13.88671875" customWidth="1"/>
    <col min="6" max="6" width="16.109375" customWidth="1"/>
  </cols>
  <sheetData>
    <row r="1" spans="1:22" ht="14.4">
      <c r="A1" s="58"/>
      <c r="B1" s="190"/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58"/>
    </row>
    <row r="2" spans="1:22" ht="14.4" thickBot="1">
      <c r="A2" s="190"/>
      <c r="B2" s="185" t="s">
        <v>3008</v>
      </c>
      <c r="C2" s="185"/>
      <c r="D2" s="185"/>
      <c r="E2" s="185"/>
    </row>
    <row r="3" spans="1:22">
      <c r="A3" s="190"/>
      <c r="B3" s="3"/>
      <c r="C3" s="3"/>
      <c r="D3" s="3"/>
    </row>
    <row r="4" spans="1:22">
      <c r="A4" s="190"/>
      <c r="B4" s="197" t="s">
        <v>3009</v>
      </c>
      <c r="C4" s="197"/>
      <c r="D4" s="197"/>
    </row>
    <row r="5" spans="1:22">
      <c r="A5" s="190"/>
      <c r="B5" s="197" t="s">
        <v>3049</v>
      </c>
      <c r="C5" s="197"/>
      <c r="D5" s="197"/>
    </row>
    <row r="6" spans="1:22">
      <c r="A6" s="190"/>
      <c r="B6" s="197" t="s">
        <v>3050</v>
      </c>
      <c r="C6" s="197"/>
      <c r="D6" s="197"/>
    </row>
    <row r="7" spans="1:22">
      <c r="A7" s="190"/>
      <c r="B7" s="197" t="s">
        <v>3051</v>
      </c>
      <c r="C7" s="197"/>
      <c r="D7" s="197"/>
    </row>
    <row r="8" spans="1:22">
      <c r="A8" s="190"/>
      <c r="B8" s="197" t="s">
        <v>3052</v>
      </c>
      <c r="C8" s="197"/>
      <c r="D8" s="197"/>
    </row>
    <row r="9" spans="1:22">
      <c r="A9" s="190"/>
      <c r="B9" s="197" t="s">
        <v>3053</v>
      </c>
      <c r="C9" s="197"/>
      <c r="D9" s="197"/>
    </row>
    <row r="10" spans="1:22">
      <c r="A10" s="190"/>
      <c r="B10" s="197" t="s">
        <v>3054</v>
      </c>
      <c r="C10" s="197"/>
      <c r="D10" s="197"/>
    </row>
    <row r="11" spans="1:22">
      <c r="A11" s="190"/>
      <c r="B11" s="197" t="s">
        <v>3055</v>
      </c>
      <c r="C11" s="197"/>
      <c r="D11" s="197"/>
    </row>
    <row r="12" spans="1:22">
      <c r="A12" s="190"/>
      <c r="B12" s="197" t="s">
        <v>3056</v>
      </c>
      <c r="C12" s="197"/>
      <c r="D12" s="197"/>
    </row>
    <row r="13" spans="1:22">
      <c r="A13" s="190"/>
      <c r="B13" s="197" t="s">
        <v>3057</v>
      </c>
      <c r="C13" s="197"/>
      <c r="D13" s="197"/>
    </row>
    <row r="14" spans="1:22">
      <c r="A14" s="190"/>
      <c r="B14" s="197" t="s">
        <v>3058</v>
      </c>
      <c r="C14" s="197"/>
      <c r="D14" s="197"/>
    </row>
    <row r="15" spans="1:22">
      <c r="A15" s="190"/>
      <c r="B15" s="197" t="s">
        <v>3059</v>
      </c>
      <c r="C15" s="197"/>
      <c r="D15" s="197"/>
    </row>
    <row r="16" spans="1:22">
      <c r="A16" s="190"/>
      <c r="B16" s="197" t="s">
        <v>3060</v>
      </c>
      <c r="C16" s="197"/>
      <c r="D16" s="197"/>
    </row>
    <row r="17" spans="1:4">
      <c r="A17" s="190"/>
      <c r="B17" s="197" t="s">
        <v>3061</v>
      </c>
      <c r="C17" s="197"/>
      <c r="D17" s="197"/>
    </row>
    <row r="18" spans="1:4">
      <c r="A18" s="190"/>
      <c r="B18" s="197" t="s">
        <v>3062</v>
      </c>
      <c r="C18" s="197"/>
      <c r="D18" s="197"/>
    </row>
    <row r="19" spans="1:4">
      <c r="A19" s="190"/>
      <c r="B19" s="197" t="s">
        <v>3063</v>
      </c>
      <c r="C19" s="197"/>
      <c r="D19" s="197"/>
    </row>
    <row r="20" spans="1:4">
      <c r="A20" s="190"/>
      <c r="B20" s="197" t="s">
        <v>3064</v>
      </c>
      <c r="C20" s="197"/>
      <c r="D20" s="197"/>
    </row>
    <row r="21" spans="1:4">
      <c r="A21" s="190"/>
      <c r="B21" s="197" t="s">
        <v>3065</v>
      </c>
      <c r="C21" s="197"/>
      <c r="D21" s="197"/>
    </row>
    <row r="22" spans="1:4">
      <c r="A22" s="190"/>
      <c r="B22" s="197" t="s">
        <v>3066</v>
      </c>
      <c r="C22" s="197"/>
      <c r="D22" s="197"/>
    </row>
    <row r="23" spans="1:4">
      <c r="A23" s="190"/>
      <c r="B23" s="197" t="s">
        <v>3067</v>
      </c>
      <c r="C23" s="197"/>
      <c r="D23" s="197"/>
    </row>
    <row r="24" spans="1:4">
      <c r="A24" s="190"/>
      <c r="B24" s="197" t="s">
        <v>3068</v>
      </c>
      <c r="C24" s="197"/>
      <c r="D24" s="197"/>
    </row>
    <row r="25" spans="1:4">
      <c r="A25" s="190"/>
      <c r="B25" s="197" t="s">
        <v>3069</v>
      </c>
      <c r="C25" s="197"/>
      <c r="D25" s="197"/>
    </row>
    <row r="26" spans="1:4" ht="26.4" customHeight="1">
      <c r="A26" s="190"/>
      <c r="B26" s="197" t="s">
        <v>3070</v>
      </c>
      <c r="C26" s="197"/>
      <c r="D26" s="197"/>
    </row>
    <row r="27" spans="1:4">
      <c r="A27" s="190"/>
      <c r="B27" s="197" t="s">
        <v>3071</v>
      </c>
      <c r="C27" s="197"/>
      <c r="D27" s="197"/>
    </row>
    <row r="28" spans="1:4">
      <c r="A28" s="190"/>
      <c r="B28" s="197" t="s">
        <v>3072</v>
      </c>
      <c r="C28" s="197"/>
      <c r="D28" s="197"/>
    </row>
    <row r="29" spans="1:4">
      <c r="A29" s="190"/>
      <c r="B29" s="197" t="s">
        <v>3073</v>
      </c>
      <c r="C29" s="197"/>
      <c r="D29" s="197"/>
    </row>
    <row r="30" spans="1:4">
      <c r="A30" s="190"/>
      <c r="B30" s="197" t="s">
        <v>3074</v>
      </c>
      <c r="C30" s="197"/>
      <c r="D30" s="197"/>
    </row>
    <row r="31" spans="1:4" ht="26.4" customHeight="1">
      <c r="A31" s="190"/>
      <c r="B31" s="197" t="s">
        <v>3075</v>
      </c>
      <c r="C31" s="197"/>
      <c r="D31" s="197"/>
    </row>
    <row r="32" spans="1:4">
      <c r="A32" s="190"/>
      <c r="B32" s="197" t="s">
        <v>3076</v>
      </c>
      <c r="C32" s="197"/>
      <c r="D32" s="197"/>
    </row>
    <row r="33" spans="1:21">
      <c r="A33" s="190"/>
      <c r="B33" s="197" t="s">
        <v>3077</v>
      </c>
      <c r="C33" s="197"/>
      <c r="D33" s="197"/>
    </row>
    <row r="34" spans="1:21">
      <c r="A34" s="190"/>
      <c r="B34" s="197" t="s">
        <v>3078</v>
      </c>
      <c r="C34" s="197"/>
      <c r="D34" s="197"/>
    </row>
    <row r="35" spans="1:21">
      <c r="A35" s="190"/>
      <c r="B35" s="197" t="s">
        <v>3079</v>
      </c>
      <c r="C35" s="197"/>
      <c r="D35" s="197"/>
    </row>
    <row r="36" spans="1:21">
      <c r="A36" s="190"/>
      <c r="B36" s="197" t="s">
        <v>3080</v>
      </c>
      <c r="C36" s="197"/>
      <c r="D36" s="197"/>
    </row>
    <row r="37" spans="1:21">
      <c r="A37" s="190"/>
      <c r="B37" s="197" t="s">
        <v>3081</v>
      </c>
      <c r="C37" s="197"/>
      <c r="D37" s="197"/>
    </row>
    <row r="38" spans="1:21">
      <c r="A38" s="190"/>
      <c r="B38" s="197" t="s">
        <v>3082</v>
      </c>
      <c r="C38" s="197"/>
      <c r="D38" s="197"/>
    </row>
    <row r="39" spans="1:21">
      <c r="A39" s="190"/>
      <c r="B39" s="197" t="s">
        <v>3083</v>
      </c>
      <c r="C39" s="197"/>
      <c r="D39" s="197"/>
    </row>
    <row r="40" spans="1:21">
      <c r="A40" s="190"/>
      <c r="B40" s="197" t="s">
        <v>3084</v>
      </c>
      <c r="C40" s="197"/>
      <c r="D40" s="197"/>
    </row>
    <row r="41" spans="1:21">
      <c r="A41" s="190"/>
      <c r="B41" s="197" t="s">
        <v>3085</v>
      </c>
      <c r="C41" s="197"/>
      <c r="D41" s="197"/>
    </row>
    <row r="42" spans="1:21">
      <c r="A42" s="190"/>
      <c r="B42" s="197" t="s">
        <v>3086</v>
      </c>
      <c r="C42" s="197"/>
      <c r="D42" s="197"/>
    </row>
    <row r="43" spans="1:21">
      <c r="A43" s="190"/>
      <c r="B43" s="197" t="s">
        <v>3087</v>
      </c>
      <c r="C43" s="197"/>
      <c r="D43" s="197"/>
    </row>
    <row r="44" spans="1:21" ht="13.8" customHeight="1">
      <c r="A44" s="190"/>
      <c r="B44" s="196" t="s">
        <v>2907</v>
      </c>
      <c r="C44" s="196"/>
      <c r="D44" s="196"/>
      <c r="E44" s="196"/>
      <c r="F44" s="196"/>
      <c r="G44" s="196"/>
      <c r="H44" s="196"/>
      <c r="I44" s="196"/>
      <c r="J44" s="196"/>
      <c r="K44" s="196"/>
      <c r="L44" s="196"/>
      <c r="M44" s="196"/>
      <c r="N44" s="196"/>
      <c r="O44" s="196"/>
      <c r="P44" s="196"/>
      <c r="Q44" s="196"/>
      <c r="R44" s="196"/>
      <c r="S44" s="196"/>
      <c r="T44" s="196"/>
      <c r="U44" s="196"/>
    </row>
    <row r="45" spans="1:21" ht="14.4">
      <c r="A45" s="190"/>
      <c r="B45" s="190"/>
      <c r="C45" s="190"/>
      <c r="D45" s="190"/>
      <c r="E45" s="190"/>
      <c r="F45" s="190"/>
      <c r="G45" s="190"/>
      <c r="H45" s="190"/>
      <c r="I45" s="190"/>
      <c r="J45" s="190"/>
      <c r="K45" s="190"/>
      <c r="L45" s="190"/>
      <c r="M45" s="190"/>
      <c r="N45" s="190"/>
      <c r="O45" s="190"/>
      <c r="P45" s="190"/>
      <c r="Q45" s="190"/>
      <c r="R45" s="190"/>
      <c r="S45" s="190"/>
      <c r="T45" s="190"/>
      <c r="U45" s="190"/>
    </row>
    <row r="46" spans="1:21" ht="14.4">
      <c r="A46" s="190"/>
      <c r="B46" s="190"/>
      <c r="C46" s="190"/>
      <c r="D46" s="190"/>
      <c r="E46" s="190"/>
      <c r="F46" s="190"/>
      <c r="G46" s="190"/>
      <c r="H46" s="190"/>
      <c r="I46" s="190"/>
      <c r="J46" s="190"/>
      <c r="K46" s="190"/>
      <c r="L46" s="190"/>
      <c r="M46" s="190"/>
      <c r="N46" s="190"/>
      <c r="O46" s="190"/>
      <c r="P46" s="190"/>
      <c r="Q46" s="190"/>
      <c r="R46" s="190"/>
      <c r="S46" s="190"/>
      <c r="T46" s="190"/>
      <c r="U46" s="190"/>
    </row>
    <row r="47" spans="1:21" ht="14.4" customHeight="1">
      <c r="A47" s="190"/>
      <c r="B47" s="190" t="s">
        <v>3017</v>
      </c>
      <c r="C47" s="190"/>
      <c r="D47" s="190"/>
      <c r="E47" s="190"/>
      <c r="F47" s="190"/>
      <c r="G47" s="190"/>
      <c r="H47" s="190"/>
      <c r="I47" s="190"/>
      <c r="J47" s="190"/>
      <c r="K47" s="190"/>
      <c r="L47" s="190"/>
      <c r="M47" s="190"/>
      <c r="N47" s="190"/>
      <c r="O47" s="190"/>
      <c r="P47" s="190"/>
      <c r="Q47" s="190"/>
      <c r="R47" s="190"/>
      <c r="S47" s="190"/>
      <c r="T47" s="190"/>
      <c r="U47" s="190"/>
    </row>
    <row r="48" spans="1:21" ht="14.4">
      <c r="A48" s="190"/>
      <c r="B48" s="190"/>
      <c r="C48" s="190"/>
      <c r="D48" s="190"/>
      <c r="E48" s="190"/>
      <c r="F48" s="190"/>
      <c r="G48" s="190"/>
      <c r="H48" s="190"/>
      <c r="I48" s="190"/>
      <c r="J48" s="190"/>
      <c r="K48" s="190"/>
      <c r="L48" s="190"/>
      <c r="M48" s="190"/>
      <c r="N48" s="190"/>
      <c r="O48" s="190"/>
      <c r="P48" s="190"/>
      <c r="Q48" s="190"/>
      <c r="R48" s="190"/>
      <c r="S48" s="190"/>
      <c r="T48" s="190"/>
      <c r="U48" s="190"/>
    </row>
    <row r="49" spans="1:21" ht="14.4">
      <c r="A49" s="190"/>
      <c r="B49" s="190"/>
      <c r="C49" s="190"/>
      <c r="D49" s="190"/>
      <c r="E49" s="190"/>
      <c r="F49" s="190"/>
      <c r="G49" s="190"/>
      <c r="H49" s="190"/>
      <c r="I49" s="190"/>
      <c r="J49" s="190"/>
      <c r="K49" s="190"/>
      <c r="L49" s="190"/>
      <c r="M49" s="190"/>
      <c r="N49" s="190"/>
      <c r="O49" s="190"/>
      <c r="P49" s="190"/>
      <c r="Q49" s="190"/>
      <c r="R49" s="190"/>
      <c r="S49" s="190"/>
      <c r="T49" s="190"/>
      <c r="U49" s="190"/>
    </row>
    <row r="50" spans="1:21" ht="14.4" customHeight="1">
      <c r="A50" s="190"/>
      <c r="B50" s="190" t="s">
        <v>3018</v>
      </c>
      <c r="C50" s="190"/>
      <c r="D50" s="190"/>
      <c r="E50" s="190"/>
      <c r="F50" s="190"/>
      <c r="G50" s="190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</row>
    <row r="51" spans="1:21" ht="14.4" thickBot="1">
      <c r="A51" s="190"/>
      <c r="B51" s="194" t="s">
        <v>3088</v>
      </c>
      <c r="C51" s="194"/>
      <c r="D51" s="194"/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</row>
    <row r="52" spans="1:21">
      <c r="A52" s="190"/>
      <c r="B52" s="93" t="s">
        <v>3020</v>
      </c>
      <c r="C52" s="93" t="s">
        <v>8</v>
      </c>
      <c r="D52" s="93" t="s">
        <v>9</v>
      </c>
      <c r="E52" s="93" t="s">
        <v>10</v>
      </c>
      <c r="F52" s="93" t="s">
        <v>11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spans="1:21">
      <c r="A53" s="190"/>
      <c r="B53" s="86" t="s">
        <v>3021</v>
      </c>
      <c r="C53" s="7">
        <v>8915.4500000000007</v>
      </c>
      <c r="D53" s="7">
        <v>12202.9</v>
      </c>
      <c r="E53" s="7">
        <v>12050</v>
      </c>
      <c r="F53" s="7">
        <v>8386.9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spans="1:21">
      <c r="A54" s="190"/>
      <c r="B54" s="86" t="s">
        <v>3089</v>
      </c>
      <c r="C54" s="7">
        <v>8000</v>
      </c>
      <c r="D54" s="7">
        <v>2400</v>
      </c>
      <c r="E54" s="7">
        <v>5000</v>
      </c>
      <c r="F54" s="7">
        <v>9000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spans="1:21">
      <c r="A55" s="190"/>
      <c r="B55" s="86" t="s">
        <v>3090</v>
      </c>
      <c r="C55" s="4">
        <v>0</v>
      </c>
      <c r="D55" s="4">
        <v>0</v>
      </c>
      <c r="E55" s="4">
        <v>0</v>
      </c>
      <c r="F55" s="4">
        <v>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spans="1:21">
      <c r="A56" s="190"/>
      <c r="B56" s="86" t="s">
        <v>3091</v>
      </c>
      <c r="C56" s="7">
        <v>10102</v>
      </c>
      <c r="D56" s="4">
        <v>0</v>
      </c>
      <c r="E56" s="7">
        <v>10001</v>
      </c>
      <c r="F56" s="4">
        <v>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spans="1:21">
      <c r="A57" s="190"/>
      <c r="B57" s="86" t="s">
        <v>3092</v>
      </c>
      <c r="C57" s="4">
        <v>0</v>
      </c>
      <c r="D57" s="4">
        <v>0</v>
      </c>
      <c r="E57" s="7">
        <v>1001</v>
      </c>
      <c r="F57" s="4">
        <v>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spans="1:21" ht="26.4">
      <c r="A58" s="190"/>
      <c r="B58" s="86" t="s">
        <v>3093</v>
      </c>
      <c r="C58" s="4">
        <v>0</v>
      </c>
      <c r="D58" s="4">
        <v>0</v>
      </c>
      <c r="E58" s="7">
        <v>5000</v>
      </c>
      <c r="F58" s="7">
        <v>5000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ht="26.4">
      <c r="A59" s="190"/>
      <c r="B59" s="86" t="s">
        <v>3094</v>
      </c>
      <c r="C59" s="7">
        <v>10000</v>
      </c>
      <c r="D59" s="7">
        <v>4700</v>
      </c>
      <c r="E59" s="7">
        <v>2000</v>
      </c>
      <c r="F59" s="4">
        <v>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ht="26.4">
      <c r="A60" s="190"/>
      <c r="B60" s="86" t="s">
        <v>3095</v>
      </c>
      <c r="C60" s="4">
        <v>0</v>
      </c>
      <c r="D60" s="4">
        <v>0</v>
      </c>
      <c r="E60" s="4">
        <v>0</v>
      </c>
      <c r="F60" s="7">
        <v>10011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ht="26.4">
      <c r="A61" s="190"/>
      <c r="B61" s="86" t="s">
        <v>3096</v>
      </c>
      <c r="C61" s="7">
        <v>12011</v>
      </c>
      <c r="D61" s="7">
        <v>10011</v>
      </c>
      <c r="E61" s="4">
        <v>0</v>
      </c>
      <c r="F61" s="7">
        <v>2011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ht="26.4">
      <c r="A62" s="190"/>
      <c r="B62" s="86" t="s">
        <v>3097</v>
      </c>
      <c r="C62" s="7">
        <v>10011</v>
      </c>
      <c r="D62" s="7">
        <v>10011</v>
      </c>
      <c r="E62" s="7">
        <v>4011</v>
      </c>
      <c r="F62" s="7">
        <v>15111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ht="26.4">
      <c r="A63" s="190"/>
      <c r="B63" s="86" t="s">
        <v>3098</v>
      </c>
      <c r="C63" s="4">
        <v>0</v>
      </c>
      <c r="D63" s="4">
        <v>0</v>
      </c>
      <c r="E63" s="4">
        <v>0</v>
      </c>
      <c r="F63" s="4">
        <v>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>
      <c r="A64" s="190"/>
      <c r="B64" s="86" t="s">
        <v>3099</v>
      </c>
      <c r="C64" s="7">
        <v>9050</v>
      </c>
      <c r="D64" s="7">
        <v>20000</v>
      </c>
      <c r="E64" s="7">
        <v>2000</v>
      </c>
      <c r="F64" s="7">
        <v>9000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1:21">
      <c r="A65" s="190"/>
      <c r="B65" s="86" t="s">
        <v>3100</v>
      </c>
      <c r="C65" s="4">
        <v>0</v>
      </c>
      <c r="D65" s="4">
        <v>0</v>
      </c>
      <c r="E65" s="7">
        <v>2000</v>
      </c>
      <c r="F65" s="7">
        <v>3000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1:21">
      <c r="A66" s="190"/>
      <c r="B66" s="86" t="s">
        <v>3101</v>
      </c>
      <c r="C66" s="7">
        <v>3000</v>
      </c>
      <c r="D66" s="7">
        <v>8000</v>
      </c>
      <c r="E66" s="7">
        <v>4000</v>
      </c>
      <c r="F66" s="7">
        <v>6000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 ht="26.4">
      <c r="A67" s="190"/>
      <c r="B67" s="86" t="s">
        <v>3102</v>
      </c>
      <c r="C67" s="7">
        <v>12210</v>
      </c>
      <c r="D67" s="7">
        <v>15150</v>
      </c>
      <c r="E67" s="7">
        <v>10000</v>
      </c>
      <c r="F67" s="7">
        <v>10000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1:21">
      <c r="A68" s="190"/>
      <c r="B68" s="86" t="s">
        <v>3103</v>
      </c>
      <c r="C68" s="7">
        <v>7000</v>
      </c>
      <c r="D68" s="7">
        <v>15000</v>
      </c>
      <c r="E68" s="7">
        <v>2000</v>
      </c>
      <c r="F68" s="4">
        <v>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1:21">
      <c r="A69" s="190"/>
      <c r="B69" s="86" t="s">
        <v>3104</v>
      </c>
      <c r="C69" s="4"/>
      <c r="D69" s="4">
        <v>0</v>
      </c>
      <c r="E69" s="4">
        <v>0</v>
      </c>
      <c r="F69" s="7">
        <v>15200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1:21" ht="26.4">
      <c r="A70" s="190"/>
      <c r="B70" s="86" t="s">
        <v>3105</v>
      </c>
      <c r="C70" s="7">
        <v>18000</v>
      </c>
      <c r="D70" s="7">
        <v>3000</v>
      </c>
      <c r="E70" s="7">
        <v>1000</v>
      </c>
      <c r="F70" s="7">
        <v>11000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1:21" ht="26.4">
      <c r="A71" s="190"/>
      <c r="B71" s="86" t="s">
        <v>3106</v>
      </c>
      <c r="C71" s="4">
        <v>0</v>
      </c>
      <c r="D71" s="7">
        <v>16000</v>
      </c>
      <c r="E71" s="7">
        <v>4000</v>
      </c>
      <c r="F71" s="7">
        <v>18000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1:21">
      <c r="A72" s="190"/>
      <c r="B72" s="86" t="s">
        <v>3107</v>
      </c>
      <c r="C72" s="7">
        <v>11000</v>
      </c>
      <c r="D72" s="7">
        <v>14000</v>
      </c>
      <c r="E72" s="7">
        <v>8000</v>
      </c>
      <c r="F72" s="7">
        <v>20000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1:21" ht="26.4">
      <c r="A73" s="190"/>
      <c r="B73" s="86" t="s">
        <v>3108</v>
      </c>
      <c r="C73" s="7">
        <v>14108.4</v>
      </c>
      <c r="D73" s="7">
        <v>18000</v>
      </c>
      <c r="E73" s="7">
        <v>10000</v>
      </c>
      <c r="F73" s="7">
        <v>12010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1:21" ht="26.4">
      <c r="A74" s="190"/>
      <c r="B74" s="86" t="s">
        <v>3109</v>
      </c>
      <c r="C74" s="4"/>
      <c r="D74" s="4">
        <v>0</v>
      </c>
      <c r="E74" s="4">
        <v>0</v>
      </c>
      <c r="F74" s="7">
        <v>7010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1:21" ht="26.4">
      <c r="A75" s="190"/>
      <c r="B75" s="86" t="s">
        <v>3110</v>
      </c>
      <c r="C75" s="7">
        <v>9000</v>
      </c>
      <c r="D75" s="7">
        <v>16800</v>
      </c>
      <c r="E75" s="7">
        <v>6000</v>
      </c>
      <c r="F75" s="7">
        <v>14600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1:21" ht="26.4">
      <c r="A76" s="190"/>
      <c r="B76" s="86" t="s">
        <v>3111</v>
      </c>
      <c r="C76" s="7">
        <v>8000</v>
      </c>
      <c r="D76" s="4">
        <v>0</v>
      </c>
      <c r="E76" s="4">
        <v>0</v>
      </c>
      <c r="F76" s="4">
        <v>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1:21" ht="26.4">
      <c r="A77" s="190"/>
      <c r="B77" s="86" t="s">
        <v>3112</v>
      </c>
      <c r="C77" s="4">
        <v>0</v>
      </c>
      <c r="D77" s="4">
        <v>0</v>
      </c>
      <c r="E77" s="7">
        <v>5000</v>
      </c>
      <c r="F77" s="7">
        <v>8000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1:21">
      <c r="A78" s="190"/>
      <c r="B78" s="86" t="s">
        <v>3113</v>
      </c>
      <c r="C78" s="7">
        <v>20011</v>
      </c>
      <c r="D78" s="7">
        <v>11011.11</v>
      </c>
      <c r="E78" s="4">
        <v>0</v>
      </c>
      <c r="F78" s="7">
        <v>15011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spans="1:21">
      <c r="A79" s="190"/>
      <c r="B79" s="86" t="s">
        <v>3114</v>
      </c>
      <c r="C79" s="4">
        <v>0</v>
      </c>
      <c r="D79" s="7">
        <v>8011.11</v>
      </c>
      <c r="E79" s="4">
        <v>0</v>
      </c>
      <c r="F79" s="7">
        <v>8011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spans="1:21" ht="26.4">
      <c r="A80" s="190"/>
      <c r="B80" s="86" t="s">
        <v>3115</v>
      </c>
      <c r="C80" s="7">
        <v>4100</v>
      </c>
      <c r="D80" s="7">
        <v>22000</v>
      </c>
      <c r="E80" s="7">
        <v>20000</v>
      </c>
      <c r="F80" s="7">
        <v>2000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spans="1:21">
      <c r="A81" s="190"/>
      <c r="B81" s="86" t="s">
        <v>3116</v>
      </c>
      <c r="C81" s="4">
        <v>0</v>
      </c>
      <c r="D81" s="7">
        <v>10110</v>
      </c>
      <c r="E81" s="7">
        <v>2010</v>
      </c>
      <c r="F81" s="7">
        <v>1010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spans="1:21">
      <c r="A82" s="190"/>
      <c r="B82" s="86" t="s">
        <v>3117</v>
      </c>
      <c r="C82" s="7">
        <v>12110</v>
      </c>
      <c r="D82" s="7">
        <v>1010</v>
      </c>
      <c r="E82" s="4">
        <v>0</v>
      </c>
      <c r="F82" s="4">
        <v>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spans="1:21">
      <c r="A83" s="190"/>
      <c r="B83" s="86" t="s">
        <v>3118</v>
      </c>
      <c r="C83" s="7">
        <v>7077</v>
      </c>
      <c r="D83" s="7">
        <v>13449</v>
      </c>
      <c r="E83" s="7">
        <v>12822</v>
      </c>
      <c r="F83" s="7">
        <v>8089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spans="1:21">
      <c r="A84" s="190"/>
      <c r="B84" s="86" t="s">
        <v>3119</v>
      </c>
      <c r="C84" s="4">
        <v>0</v>
      </c>
      <c r="D84" s="4">
        <v>0</v>
      </c>
      <c r="E84" s="7">
        <v>2888</v>
      </c>
      <c r="F84" s="7">
        <v>4055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spans="1:21">
      <c r="A85" s="190"/>
      <c r="B85" s="86" t="s">
        <v>3120</v>
      </c>
      <c r="C85" s="7">
        <v>10000</v>
      </c>
      <c r="D85" s="4">
        <v>0</v>
      </c>
      <c r="E85" s="4">
        <v>0</v>
      </c>
      <c r="F85" s="4">
        <v>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spans="1:21">
      <c r="A86" s="190"/>
      <c r="B86" s="86" t="s">
        <v>3121</v>
      </c>
      <c r="C86" s="4">
        <v>0</v>
      </c>
      <c r="D86" s="7">
        <v>3000</v>
      </c>
      <c r="E86" s="4">
        <v>0</v>
      </c>
      <c r="F86" s="7">
        <v>8000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spans="1:21">
      <c r="A87" s="190"/>
      <c r="B87" s="86" t="s">
        <v>3122</v>
      </c>
      <c r="C87" s="7">
        <v>15000</v>
      </c>
      <c r="D87" s="7">
        <v>17000</v>
      </c>
      <c r="E87" s="7">
        <v>17200</v>
      </c>
      <c r="F87" s="7">
        <v>37000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spans="1:21">
      <c r="A88" s="190"/>
      <c r="B88" s="86" t="s">
        <v>3123</v>
      </c>
      <c r="C88" s="4">
        <v>0</v>
      </c>
      <c r="D88" s="7">
        <v>40000</v>
      </c>
      <c r="E88" s="7">
        <v>13600</v>
      </c>
      <c r="F88" s="7">
        <v>43000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spans="1:21">
      <c r="A89" s="190"/>
      <c r="B89" s="86" t="s">
        <v>3124</v>
      </c>
      <c r="C89" s="4">
        <v>0</v>
      </c>
      <c r="D89" s="4">
        <v>0</v>
      </c>
      <c r="E89" s="4">
        <v>0</v>
      </c>
      <c r="F89" s="4">
        <v>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spans="1:21">
      <c r="A90" s="190"/>
      <c r="B90" s="86" t="s">
        <v>3125</v>
      </c>
      <c r="C90" s="4">
        <v>0</v>
      </c>
      <c r="D90" s="4">
        <v>0</v>
      </c>
      <c r="E90" s="4">
        <v>0</v>
      </c>
      <c r="F90" s="4">
        <v>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spans="1:21">
      <c r="A91" s="190"/>
      <c r="B91" s="86" t="s">
        <v>3126</v>
      </c>
      <c r="C91" s="7">
        <v>1800</v>
      </c>
      <c r="D91" s="7">
        <v>16000</v>
      </c>
      <c r="E91" s="7">
        <v>24000</v>
      </c>
      <c r="F91" s="7">
        <v>23000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spans="1:21" ht="26.4">
      <c r="A92" s="190"/>
      <c r="B92" s="86" t="s">
        <v>3127</v>
      </c>
      <c r="C92" s="7">
        <v>1930</v>
      </c>
      <c r="D92" s="7">
        <v>20010</v>
      </c>
      <c r="E92" s="7">
        <v>20010</v>
      </c>
      <c r="F92" s="4">
        <v>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spans="1:21" ht="14.4" customHeight="1">
      <c r="A93" s="190"/>
      <c r="B93" s="198" t="s">
        <v>3029</v>
      </c>
      <c r="C93" s="198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8"/>
      <c r="O93" s="198"/>
      <c r="P93" s="198"/>
      <c r="Q93" s="198"/>
      <c r="R93" s="198"/>
      <c r="S93" s="198"/>
      <c r="T93" s="198"/>
      <c r="U93" s="198"/>
    </row>
    <row r="94" spans="1:21" ht="14.4">
      <c r="A94" s="190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</row>
    <row r="97" spans="1:22" ht="14.4">
      <c r="A97" s="58"/>
      <c r="B97" s="190"/>
      <c r="C97" s="190"/>
      <c r="D97" s="190"/>
      <c r="E97" s="190"/>
      <c r="F97" s="190"/>
      <c r="G97" s="190"/>
      <c r="H97" s="190"/>
      <c r="I97" s="190"/>
      <c r="J97" s="190"/>
      <c r="K97" s="190"/>
      <c r="L97" s="190"/>
      <c r="M97" s="190"/>
      <c r="N97" s="190"/>
      <c r="O97" s="190"/>
      <c r="P97" s="190"/>
      <c r="Q97" s="190"/>
      <c r="R97" s="190"/>
      <c r="S97" s="190"/>
      <c r="T97" s="190"/>
      <c r="U97" s="190"/>
      <c r="V97" s="58"/>
    </row>
    <row r="98" spans="1:22" ht="14.4" thickBot="1">
      <c r="A98" s="190"/>
      <c r="B98" s="185" t="s">
        <v>3008</v>
      </c>
      <c r="C98" s="185"/>
      <c r="D98" s="185"/>
      <c r="E98" s="185"/>
      <c r="V98" s="190"/>
    </row>
    <row r="99" spans="1:22">
      <c r="A99" s="190"/>
      <c r="B99" s="3"/>
      <c r="C99" s="3"/>
      <c r="D99" s="3"/>
      <c r="V99" s="190"/>
    </row>
    <row r="100" spans="1:22">
      <c r="A100" s="190"/>
      <c r="B100" s="197" t="s">
        <v>3010</v>
      </c>
      <c r="C100" s="197"/>
      <c r="D100" s="197"/>
      <c r="V100" s="190"/>
    </row>
    <row r="101" spans="1:22">
      <c r="A101" s="190"/>
      <c r="B101" s="197" t="s">
        <v>3014</v>
      </c>
      <c r="C101" s="197"/>
      <c r="D101" s="197"/>
      <c r="V101" s="190"/>
    </row>
    <row r="102" spans="1:22">
      <c r="A102" s="190"/>
      <c r="B102" s="197" t="s">
        <v>3015</v>
      </c>
      <c r="C102" s="197"/>
      <c r="D102" s="197"/>
      <c r="V102" s="190"/>
    </row>
    <row r="103" spans="1:22">
      <c r="A103" s="190"/>
      <c r="B103" s="197" t="s">
        <v>3128</v>
      </c>
      <c r="C103" s="197"/>
      <c r="D103" s="197"/>
      <c r="V103" s="190"/>
    </row>
    <row r="104" spans="1:22">
      <c r="A104" s="190"/>
      <c r="B104" s="197" t="s">
        <v>3129</v>
      </c>
      <c r="C104" s="197"/>
      <c r="D104" s="197"/>
      <c r="V104" s="190"/>
    </row>
    <row r="105" spans="1:22">
      <c r="A105" s="190"/>
      <c r="B105" s="197" t="s">
        <v>3130</v>
      </c>
      <c r="C105" s="197"/>
      <c r="D105" s="197"/>
      <c r="V105" s="190"/>
    </row>
    <row r="106" spans="1:22">
      <c r="A106" s="190"/>
      <c r="B106" s="197" t="s">
        <v>3131</v>
      </c>
      <c r="C106" s="197"/>
      <c r="D106" s="197"/>
      <c r="V106" s="190"/>
    </row>
    <row r="107" spans="1:22">
      <c r="A107" s="190"/>
      <c r="B107" s="197" t="s">
        <v>3132</v>
      </c>
      <c r="C107" s="197"/>
      <c r="D107" s="197"/>
      <c r="V107" s="190"/>
    </row>
    <row r="108" spans="1:22">
      <c r="A108" s="190"/>
      <c r="B108" s="197" t="s">
        <v>3133</v>
      </c>
      <c r="C108" s="197"/>
      <c r="D108" s="197"/>
      <c r="V108" s="190"/>
    </row>
    <row r="109" spans="1:22">
      <c r="A109" s="190"/>
      <c r="B109" s="197" t="s">
        <v>3134</v>
      </c>
      <c r="C109" s="197"/>
      <c r="D109" s="197"/>
      <c r="V109" s="190"/>
    </row>
    <row r="110" spans="1:22">
      <c r="A110" s="190"/>
      <c r="B110" s="197" t="s">
        <v>3135</v>
      </c>
      <c r="C110" s="197"/>
      <c r="D110" s="197"/>
      <c r="V110" s="190"/>
    </row>
    <row r="111" spans="1:22">
      <c r="A111" s="190"/>
      <c r="B111" s="197" t="s">
        <v>3136</v>
      </c>
      <c r="C111" s="197"/>
      <c r="D111" s="197"/>
      <c r="V111" s="190"/>
    </row>
    <row r="112" spans="1:22">
      <c r="A112" s="190"/>
      <c r="B112" s="197" t="s">
        <v>3137</v>
      </c>
      <c r="C112" s="197"/>
      <c r="D112" s="197"/>
      <c r="V112" s="190"/>
    </row>
    <row r="113" spans="1:22">
      <c r="A113" s="190"/>
      <c r="B113" s="197" t="s">
        <v>3138</v>
      </c>
      <c r="C113" s="197"/>
      <c r="D113" s="197"/>
      <c r="V113" s="190"/>
    </row>
    <row r="114" spans="1:22">
      <c r="A114" s="190"/>
      <c r="B114" s="197" t="s">
        <v>3139</v>
      </c>
      <c r="C114" s="197"/>
      <c r="D114" s="197"/>
      <c r="V114" s="190"/>
    </row>
    <row r="115" spans="1:22">
      <c r="A115" s="190"/>
      <c r="B115" s="197" t="s">
        <v>3140</v>
      </c>
      <c r="C115" s="197"/>
      <c r="D115" s="197"/>
      <c r="V115" s="190"/>
    </row>
    <row r="116" spans="1:22">
      <c r="A116" s="190"/>
      <c r="B116" s="197" t="s">
        <v>3141</v>
      </c>
      <c r="C116" s="197"/>
      <c r="D116" s="197"/>
      <c r="V116" s="190"/>
    </row>
    <row r="117" spans="1:22">
      <c r="A117" s="190"/>
      <c r="B117" s="197" t="s">
        <v>3142</v>
      </c>
      <c r="C117" s="197"/>
      <c r="D117" s="197"/>
      <c r="V117" s="190"/>
    </row>
    <row r="118" spans="1:22">
      <c r="A118" s="190"/>
      <c r="B118" s="197" t="s">
        <v>3143</v>
      </c>
      <c r="C118" s="197"/>
      <c r="D118" s="197"/>
      <c r="V118" s="190"/>
    </row>
    <row r="119" spans="1:22">
      <c r="A119" s="190"/>
      <c r="B119" s="197" t="s">
        <v>3144</v>
      </c>
      <c r="C119" s="197"/>
      <c r="D119" s="197"/>
      <c r="V119" s="190"/>
    </row>
    <row r="120" spans="1:22">
      <c r="A120" s="190"/>
      <c r="B120" s="197" t="s">
        <v>3145</v>
      </c>
      <c r="C120" s="197"/>
      <c r="D120" s="197"/>
      <c r="V120" s="190"/>
    </row>
    <row r="121" spans="1:22">
      <c r="A121" s="190"/>
      <c r="B121" s="197" t="s">
        <v>3146</v>
      </c>
      <c r="C121" s="197"/>
      <c r="D121" s="197"/>
      <c r="V121" s="190"/>
    </row>
    <row r="122" spans="1:22">
      <c r="A122" s="190"/>
      <c r="B122" s="197" t="s">
        <v>3147</v>
      </c>
      <c r="C122" s="197"/>
      <c r="D122" s="197"/>
      <c r="V122" s="190"/>
    </row>
    <row r="123" spans="1:22">
      <c r="A123" s="190"/>
      <c r="B123" s="197" t="s">
        <v>3148</v>
      </c>
      <c r="C123" s="197"/>
      <c r="D123" s="197"/>
      <c r="V123" s="190"/>
    </row>
    <row r="124" spans="1:22">
      <c r="A124" s="190"/>
      <c r="B124" s="197" t="s">
        <v>3149</v>
      </c>
      <c r="C124" s="197"/>
      <c r="D124" s="197"/>
      <c r="V124" s="190"/>
    </row>
    <row r="125" spans="1:22">
      <c r="A125" s="190"/>
      <c r="B125" s="197" t="s">
        <v>3150</v>
      </c>
      <c r="C125" s="197"/>
      <c r="D125" s="197"/>
      <c r="V125" s="190"/>
    </row>
    <row r="126" spans="1:22">
      <c r="A126" s="190"/>
      <c r="B126" s="197" t="s">
        <v>3151</v>
      </c>
      <c r="C126" s="197"/>
      <c r="D126" s="197"/>
      <c r="V126" s="190"/>
    </row>
    <row r="127" spans="1:22">
      <c r="A127" s="190"/>
      <c r="B127" s="197" t="s">
        <v>3152</v>
      </c>
      <c r="C127" s="197"/>
      <c r="D127" s="197"/>
      <c r="V127" s="190"/>
    </row>
    <row r="128" spans="1:22">
      <c r="A128" s="190"/>
      <c r="B128" s="197" t="s">
        <v>3153</v>
      </c>
      <c r="C128" s="197"/>
      <c r="D128" s="197"/>
      <c r="V128" s="190"/>
    </row>
    <row r="129" spans="1:22">
      <c r="A129" s="190"/>
      <c r="B129" s="197" t="s">
        <v>3154</v>
      </c>
      <c r="C129" s="197"/>
      <c r="D129" s="197"/>
      <c r="V129" s="190"/>
    </row>
    <row r="130" spans="1:22">
      <c r="A130" s="190"/>
      <c r="B130" s="197" t="s">
        <v>3155</v>
      </c>
      <c r="C130" s="197"/>
      <c r="D130" s="197"/>
      <c r="V130" s="190"/>
    </row>
    <row r="131" spans="1:22">
      <c r="A131" s="190"/>
      <c r="B131" s="197" t="s">
        <v>3156</v>
      </c>
      <c r="C131" s="197"/>
      <c r="D131" s="197"/>
      <c r="V131" s="190"/>
    </row>
    <row r="132" spans="1:22">
      <c r="A132" s="190"/>
      <c r="B132" s="197" t="s">
        <v>3157</v>
      </c>
      <c r="C132" s="197"/>
      <c r="D132" s="197"/>
      <c r="V132" s="190"/>
    </row>
    <row r="133" spans="1:22">
      <c r="A133" s="190"/>
      <c r="B133" s="197" t="s">
        <v>3158</v>
      </c>
      <c r="C133" s="197"/>
      <c r="D133" s="197"/>
      <c r="V133" s="190"/>
    </row>
    <row r="134" spans="1:22">
      <c r="A134" s="190"/>
      <c r="B134" s="197" t="s">
        <v>3159</v>
      </c>
      <c r="C134" s="197"/>
      <c r="D134" s="197"/>
      <c r="V134" s="190"/>
    </row>
    <row r="135" spans="1:22">
      <c r="A135" s="190"/>
      <c r="B135" s="197" t="s">
        <v>3160</v>
      </c>
      <c r="C135" s="197"/>
      <c r="D135" s="197"/>
      <c r="V135" s="190"/>
    </row>
    <row r="136" spans="1:22">
      <c r="A136" s="190"/>
      <c r="B136" s="197" t="s">
        <v>3161</v>
      </c>
      <c r="C136" s="197"/>
      <c r="D136" s="197"/>
      <c r="V136" s="190"/>
    </row>
    <row r="137" spans="1:22">
      <c r="A137" s="190"/>
      <c r="B137" s="197" t="s">
        <v>3162</v>
      </c>
      <c r="C137" s="197"/>
      <c r="D137" s="197"/>
      <c r="V137" s="190"/>
    </row>
    <row r="138" spans="1:22">
      <c r="A138" s="190"/>
      <c r="B138" s="197" t="s">
        <v>3163</v>
      </c>
      <c r="C138" s="197"/>
      <c r="D138" s="197"/>
      <c r="V138" s="190"/>
    </row>
    <row r="139" spans="1:22">
      <c r="A139" s="190"/>
      <c r="B139" s="197" t="s">
        <v>3164</v>
      </c>
      <c r="C139" s="197"/>
      <c r="D139" s="197"/>
      <c r="V139" s="190"/>
    </row>
    <row r="140" spans="1:22">
      <c r="A140" s="190"/>
      <c r="B140" s="197" t="s">
        <v>3165</v>
      </c>
      <c r="C140" s="197"/>
      <c r="D140" s="197"/>
      <c r="V140" s="190"/>
    </row>
    <row r="141" spans="1:22">
      <c r="A141" s="190"/>
      <c r="B141" s="197" t="s">
        <v>3166</v>
      </c>
      <c r="C141" s="197"/>
      <c r="D141" s="197"/>
      <c r="V141" s="190"/>
    </row>
    <row r="142" spans="1:22">
      <c r="A142" s="190"/>
      <c r="B142" s="197" t="s">
        <v>3167</v>
      </c>
      <c r="C142" s="197"/>
      <c r="D142" s="197"/>
      <c r="V142" s="190"/>
    </row>
    <row r="143" spans="1:22">
      <c r="A143" s="190"/>
      <c r="B143" s="197" t="s">
        <v>3168</v>
      </c>
      <c r="C143" s="197"/>
      <c r="D143" s="197"/>
      <c r="V143" s="190"/>
    </row>
    <row r="144" spans="1:22">
      <c r="A144" s="190"/>
      <c r="B144" s="197" t="s">
        <v>3169</v>
      </c>
      <c r="C144" s="197"/>
      <c r="D144" s="197"/>
      <c r="V144" s="190"/>
    </row>
    <row r="145" spans="1:22">
      <c r="A145" s="190"/>
      <c r="B145" s="197" t="s">
        <v>3170</v>
      </c>
      <c r="C145" s="197"/>
      <c r="D145" s="197"/>
      <c r="V145" s="190"/>
    </row>
    <row r="146" spans="1:22">
      <c r="A146" s="190"/>
      <c r="B146" s="197" t="s">
        <v>3171</v>
      </c>
      <c r="C146" s="197"/>
      <c r="D146" s="197"/>
      <c r="V146" s="190"/>
    </row>
    <row r="147" spans="1:22">
      <c r="A147" s="190"/>
      <c r="B147" s="197" t="s">
        <v>3172</v>
      </c>
      <c r="C147" s="197"/>
      <c r="D147" s="197"/>
      <c r="V147" s="190"/>
    </row>
    <row r="148" spans="1:22">
      <c r="A148" s="190"/>
      <c r="B148" s="197" t="s">
        <v>3173</v>
      </c>
      <c r="C148" s="197"/>
      <c r="D148" s="197"/>
      <c r="V148" s="190"/>
    </row>
    <row r="149" spans="1:22">
      <c r="A149" s="190"/>
      <c r="B149" s="197" t="s">
        <v>3174</v>
      </c>
      <c r="C149" s="197"/>
      <c r="D149" s="197"/>
      <c r="V149" s="190"/>
    </row>
    <row r="150" spans="1:22">
      <c r="A150" s="190"/>
      <c r="B150" s="197" t="s">
        <v>3175</v>
      </c>
      <c r="C150" s="197"/>
      <c r="D150" s="197"/>
      <c r="V150" s="190"/>
    </row>
    <row r="151" spans="1:22">
      <c r="A151" s="190"/>
      <c r="B151" s="197" t="s">
        <v>3176</v>
      </c>
      <c r="C151" s="197"/>
      <c r="D151" s="197"/>
      <c r="V151" s="190"/>
    </row>
    <row r="152" spans="1:22" ht="13.8" customHeight="1">
      <c r="A152" s="190"/>
      <c r="B152" s="196" t="s">
        <v>2907</v>
      </c>
      <c r="C152" s="196"/>
      <c r="D152" s="196"/>
      <c r="E152" s="196"/>
      <c r="F152" s="196"/>
      <c r="G152" s="196"/>
      <c r="H152" s="196"/>
      <c r="I152" s="196"/>
      <c r="J152" s="196"/>
      <c r="K152" s="196"/>
      <c r="L152" s="196"/>
      <c r="M152" s="196"/>
      <c r="N152" s="196"/>
      <c r="O152" s="196"/>
      <c r="P152" s="196"/>
      <c r="Q152" s="196"/>
      <c r="R152" s="196"/>
      <c r="S152" s="196"/>
      <c r="T152" s="196"/>
      <c r="U152" s="196"/>
      <c r="V152" s="190"/>
    </row>
    <row r="153" spans="1:22" ht="14.4">
      <c r="A153" s="190"/>
      <c r="B153" s="190"/>
      <c r="C153" s="190"/>
      <c r="D153" s="190"/>
      <c r="E153" s="190"/>
      <c r="F153" s="190"/>
      <c r="G153" s="190"/>
      <c r="H153" s="190"/>
      <c r="I153" s="190"/>
      <c r="J153" s="190"/>
      <c r="K153" s="190"/>
      <c r="L153" s="190"/>
      <c r="M153" s="190"/>
      <c r="N153" s="190"/>
      <c r="O153" s="190"/>
      <c r="P153" s="190"/>
      <c r="Q153" s="190"/>
      <c r="R153" s="190"/>
      <c r="S153" s="190"/>
      <c r="T153" s="190"/>
      <c r="U153" s="190"/>
      <c r="V153" s="190"/>
    </row>
    <row r="154" spans="1:22" ht="14.4">
      <c r="A154" s="190"/>
      <c r="B154" s="190"/>
      <c r="C154" s="190"/>
      <c r="D154" s="190"/>
      <c r="E154" s="190"/>
      <c r="F154" s="190"/>
      <c r="G154" s="190"/>
      <c r="H154" s="190"/>
      <c r="I154" s="190"/>
      <c r="J154" s="190"/>
      <c r="K154" s="190"/>
      <c r="L154" s="190"/>
      <c r="M154" s="190"/>
      <c r="N154" s="190"/>
      <c r="O154" s="190"/>
      <c r="P154" s="190"/>
      <c r="Q154" s="190"/>
      <c r="R154" s="190"/>
      <c r="S154" s="190"/>
      <c r="T154" s="190"/>
      <c r="U154" s="190"/>
      <c r="V154" s="190"/>
    </row>
    <row r="155" spans="1:22" ht="14.4" customHeight="1">
      <c r="A155" s="190"/>
      <c r="B155" s="190" t="s">
        <v>3017</v>
      </c>
      <c r="C155" s="190"/>
      <c r="D155" s="190"/>
      <c r="E155" s="190"/>
      <c r="F155" s="190"/>
      <c r="G155" s="190"/>
      <c r="H155" s="190"/>
      <c r="I155" s="190"/>
      <c r="J155" s="190"/>
      <c r="K155" s="190"/>
      <c r="L155" s="190"/>
      <c r="M155" s="190"/>
      <c r="N155" s="190"/>
      <c r="O155" s="190"/>
      <c r="P155" s="190"/>
      <c r="Q155" s="190"/>
      <c r="R155" s="190"/>
      <c r="S155" s="190"/>
      <c r="T155" s="190"/>
      <c r="U155" s="190"/>
      <c r="V155" s="190"/>
    </row>
    <row r="156" spans="1:22" ht="14.4">
      <c r="A156" s="190"/>
      <c r="B156" s="190"/>
      <c r="C156" s="190"/>
      <c r="D156" s="190"/>
      <c r="E156" s="190"/>
      <c r="F156" s="190"/>
      <c r="G156" s="190"/>
      <c r="H156" s="190"/>
      <c r="I156" s="190"/>
      <c r="J156" s="190"/>
      <c r="K156" s="190"/>
      <c r="L156" s="190"/>
      <c r="M156" s="190"/>
      <c r="N156" s="190"/>
      <c r="O156" s="190"/>
      <c r="P156" s="190"/>
      <c r="Q156" s="190"/>
      <c r="R156" s="190"/>
      <c r="S156" s="190"/>
      <c r="T156" s="190"/>
      <c r="U156" s="190"/>
      <c r="V156" s="190"/>
    </row>
    <row r="157" spans="1:22" ht="14.4">
      <c r="A157" s="190"/>
      <c r="B157" s="190"/>
      <c r="C157" s="190"/>
      <c r="D157" s="190"/>
      <c r="E157" s="190"/>
      <c r="F157" s="190"/>
      <c r="G157" s="190"/>
      <c r="H157" s="190"/>
      <c r="I157" s="190"/>
      <c r="J157" s="190"/>
      <c r="K157" s="190"/>
      <c r="L157" s="190"/>
      <c r="M157" s="190"/>
      <c r="N157" s="190"/>
      <c r="O157" s="190"/>
      <c r="P157" s="190"/>
      <c r="Q157" s="190"/>
      <c r="R157" s="190"/>
      <c r="S157" s="190"/>
      <c r="T157" s="190"/>
      <c r="U157" s="190"/>
      <c r="V157" s="190"/>
    </row>
    <row r="158" spans="1:22" ht="14.4" customHeight="1">
      <c r="A158" s="190"/>
      <c r="B158" s="190" t="s">
        <v>3018</v>
      </c>
      <c r="C158" s="190"/>
      <c r="D158" s="190"/>
      <c r="E158" s="190"/>
      <c r="F158" s="190"/>
      <c r="G158" s="190"/>
      <c r="H158" s="190"/>
      <c r="I158" s="190"/>
      <c r="J158" s="190"/>
      <c r="K158" s="190"/>
      <c r="L158" s="190"/>
      <c r="M158" s="190"/>
      <c r="N158" s="190"/>
      <c r="O158" s="190"/>
      <c r="P158" s="190"/>
      <c r="Q158" s="190"/>
      <c r="R158" s="190"/>
      <c r="S158" s="190"/>
      <c r="T158" s="190"/>
      <c r="U158" s="190"/>
      <c r="V158" s="190"/>
    </row>
    <row r="159" spans="1:22" ht="14.4" thickBot="1">
      <c r="A159" s="190"/>
      <c r="B159" s="194" t="s">
        <v>3177</v>
      </c>
      <c r="C159" s="194"/>
      <c r="D159" s="194"/>
      <c r="E159" s="194"/>
      <c r="F159" s="194"/>
      <c r="G159" s="194"/>
      <c r="H159" s="194"/>
      <c r="I159" s="194"/>
      <c r="J159" s="194"/>
      <c r="K159" s="194"/>
      <c r="L159" s="194"/>
      <c r="M159" s="194"/>
      <c r="N159" s="194"/>
      <c r="O159" s="194"/>
      <c r="P159" s="194"/>
      <c r="Q159" s="194"/>
      <c r="R159" s="194"/>
      <c r="S159" s="194"/>
      <c r="T159" s="194"/>
      <c r="U159" s="194"/>
      <c r="V159" s="190"/>
    </row>
    <row r="160" spans="1:22">
      <c r="A160" s="190"/>
      <c r="B160" s="93" t="s">
        <v>3020</v>
      </c>
      <c r="C160" s="93" t="s">
        <v>8</v>
      </c>
      <c r="D160" s="93" t="s">
        <v>9</v>
      </c>
      <c r="E160" s="93" t="s">
        <v>10</v>
      </c>
      <c r="F160" s="93" t="s">
        <v>11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190"/>
    </row>
    <row r="161" spans="1:22">
      <c r="A161" s="190"/>
      <c r="B161" s="86" t="s">
        <v>3022</v>
      </c>
      <c r="C161" s="7">
        <v>11234.8</v>
      </c>
      <c r="D161" s="7">
        <v>29500</v>
      </c>
      <c r="E161" s="7">
        <v>25064</v>
      </c>
      <c r="F161" s="7">
        <v>4681.2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190"/>
    </row>
    <row r="162" spans="1:22">
      <c r="A162" s="190"/>
      <c r="B162" s="86" t="s">
        <v>3026</v>
      </c>
      <c r="C162" s="4"/>
      <c r="D162" s="4">
        <v>0</v>
      </c>
      <c r="E162" s="4">
        <v>0</v>
      </c>
      <c r="F162" s="4">
        <v>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190"/>
    </row>
    <row r="163" spans="1:22">
      <c r="A163" s="190"/>
      <c r="B163" s="86" t="s">
        <v>3027</v>
      </c>
      <c r="C163" s="4"/>
      <c r="D163" s="4">
        <v>0</v>
      </c>
      <c r="E163" s="4">
        <v>0</v>
      </c>
      <c r="F163" s="4">
        <v>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190"/>
    </row>
    <row r="164" spans="1:22">
      <c r="A164" s="190"/>
      <c r="B164" s="86" t="s">
        <v>3178</v>
      </c>
      <c r="C164" s="7">
        <v>14000</v>
      </c>
      <c r="D164" s="4">
        <v>0</v>
      </c>
      <c r="E164" s="7">
        <v>7000</v>
      </c>
      <c r="F164" s="7">
        <v>10000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190"/>
    </row>
    <row r="165" spans="1:22">
      <c r="A165" s="190"/>
      <c r="B165" s="86" t="s">
        <v>3179</v>
      </c>
      <c r="C165" s="4"/>
      <c r="D165" s="4">
        <v>0</v>
      </c>
      <c r="E165" s="4">
        <v>0</v>
      </c>
      <c r="F165" s="4">
        <v>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190"/>
    </row>
    <row r="166" spans="1:22">
      <c r="A166" s="190"/>
      <c r="B166" s="86" t="s">
        <v>3180</v>
      </c>
      <c r="C166" s="7">
        <v>9001</v>
      </c>
      <c r="D166" s="4">
        <v>0</v>
      </c>
      <c r="E166" s="7">
        <v>10001</v>
      </c>
      <c r="F166" s="4">
        <v>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190"/>
    </row>
    <row r="167" spans="1:22">
      <c r="A167" s="190"/>
      <c r="B167" s="86" t="s">
        <v>3181</v>
      </c>
      <c r="C167" s="4">
        <v>0</v>
      </c>
      <c r="D167" s="4">
        <v>0</v>
      </c>
      <c r="E167" s="7">
        <v>1001</v>
      </c>
      <c r="F167" s="4">
        <v>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190"/>
    </row>
    <row r="168" spans="1:22">
      <c r="A168" s="190"/>
      <c r="B168" s="86" t="s">
        <v>3182</v>
      </c>
      <c r="C168" s="4"/>
      <c r="D168" s="4">
        <v>0</v>
      </c>
      <c r="E168" s="7">
        <v>10001</v>
      </c>
      <c r="F168" s="4">
        <v>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190"/>
    </row>
    <row r="169" spans="1:22" ht="26.4">
      <c r="A169" s="190"/>
      <c r="B169" s="86" t="s">
        <v>3183</v>
      </c>
      <c r="C169" s="4"/>
      <c r="D169" s="4">
        <v>0</v>
      </c>
      <c r="E169" s="4">
        <v>0</v>
      </c>
      <c r="F169" s="4">
        <v>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190"/>
    </row>
    <row r="170" spans="1:22" ht="26.4">
      <c r="A170" s="190"/>
      <c r="B170" s="86" t="s">
        <v>3184</v>
      </c>
      <c r="C170" s="7">
        <v>5000</v>
      </c>
      <c r="D170" s="7">
        <v>2400</v>
      </c>
      <c r="E170" s="7">
        <v>2500</v>
      </c>
      <c r="F170" s="4">
        <v>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190"/>
    </row>
    <row r="171" spans="1:22" ht="26.4">
      <c r="A171" s="190"/>
      <c r="B171" s="86" t="s">
        <v>3185</v>
      </c>
      <c r="C171" s="7">
        <v>6011</v>
      </c>
      <c r="D171" s="7">
        <v>8011</v>
      </c>
      <c r="E171" s="4">
        <v>0</v>
      </c>
      <c r="F171" s="7">
        <v>15011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190"/>
    </row>
    <row r="172" spans="1:22" ht="26.4">
      <c r="A172" s="190"/>
      <c r="B172" s="86" t="s">
        <v>3186</v>
      </c>
      <c r="C172" s="7">
        <v>6011</v>
      </c>
      <c r="D172" s="7">
        <v>8011</v>
      </c>
      <c r="E172" s="4">
        <v>0</v>
      </c>
      <c r="F172" s="7">
        <v>5011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190"/>
    </row>
    <row r="173" spans="1:22" ht="26.4">
      <c r="A173" s="190"/>
      <c r="B173" s="86" t="s">
        <v>3187</v>
      </c>
      <c r="C173" s="7">
        <v>7011</v>
      </c>
      <c r="D173" s="7">
        <v>2011</v>
      </c>
      <c r="E173" s="7">
        <v>2481</v>
      </c>
      <c r="F173" s="7">
        <v>8000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190"/>
    </row>
    <row r="174" spans="1:22" ht="26.4">
      <c r="A174" s="190"/>
      <c r="B174" s="86" t="s">
        <v>3188</v>
      </c>
      <c r="C174" s="4"/>
      <c r="D174" s="7">
        <v>8011</v>
      </c>
      <c r="E174" s="4">
        <v>0</v>
      </c>
      <c r="F174" s="4">
        <v>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190"/>
    </row>
    <row r="175" spans="1:22">
      <c r="A175" s="190"/>
      <c r="B175" s="86" t="s">
        <v>3189</v>
      </c>
      <c r="C175" s="4"/>
      <c r="D175" s="7">
        <v>6000</v>
      </c>
      <c r="E175" s="4">
        <v>0</v>
      </c>
      <c r="F175" s="4">
        <v>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190"/>
    </row>
    <row r="176" spans="1:22">
      <c r="A176" s="190"/>
      <c r="B176" s="86" t="s">
        <v>3190</v>
      </c>
      <c r="C176" s="4"/>
      <c r="D176" s="7">
        <v>6000</v>
      </c>
      <c r="E176" s="4">
        <v>0</v>
      </c>
      <c r="F176" s="7">
        <v>8000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190"/>
    </row>
    <row r="177" spans="1:22">
      <c r="A177" s="190"/>
      <c r="B177" s="86" t="s">
        <v>3191</v>
      </c>
      <c r="C177" s="7">
        <v>9050</v>
      </c>
      <c r="D177" s="7">
        <v>15000</v>
      </c>
      <c r="E177" s="7">
        <v>2000</v>
      </c>
      <c r="F177" s="7">
        <v>9000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190"/>
    </row>
    <row r="178" spans="1:22">
      <c r="A178" s="190"/>
      <c r="B178" s="86" t="s">
        <v>3192</v>
      </c>
      <c r="C178" s="7">
        <v>2000</v>
      </c>
      <c r="D178" s="7">
        <v>4000</v>
      </c>
      <c r="E178" s="7">
        <v>1500</v>
      </c>
      <c r="F178" s="7">
        <v>4000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190"/>
    </row>
    <row r="179" spans="1:22">
      <c r="A179" s="190"/>
      <c r="B179" s="86" t="s">
        <v>3193</v>
      </c>
      <c r="C179" s="7">
        <v>3075</v>
      </c>
      <c r="D179" s="7">
        <v>4000</v>
      </c>
      <c r="E179" s="7">
        <v>1500</v>
      </c>
      <c r="F179" s="7">
        <v>4000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190"/>
    </row>
    <row r="180" spans="1:22" ht="26.4">
      <c r="A180" s="190"/>
      <c r="B180" s="86" t="s">
        <v>3194</v>
      </c>
      <c r="C180" s="4"/>
      <c r="D180" s="7">
        <v>8050</v>
      </c>
      <c r="E180" s="7">
        <v>9000</v>
      </c>
      <c r="F180" s="7">
        <v>5000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190"/>
    </row>
    <row r="181" spans="1:22" ht="26.4">
      <c r="A181" s="190"/>
      <c r="B181" s="86" t="s">
        <v>3195</v>
      </c>
      <c r="C181" s="7">
        <v>12210</v>
      </c>
      <c r="D181" s="7">
        <v>8050</v>
      </c>
      <c r="E181" s="7">
        <v>8000</v>
      </c>
      <c r="F181" s="7">
        <v>5000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190"/>
    </row>
    <row r="182" spans="1:22" ht="26.4">
      <c r="A182" s="190"/>
      <c r="B182" s="86" t="s">
        <v>3196</v>
      </c>
      <c r="C182" s="4"/>
      <c r="D182" s="7">
        <v>8050</v>
      </c>
      <c r="E182" s="7">
        <v>9000</v>
      </c>
      <c r="F182" s="7">
        <v>5000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190"/>
    </row>
    <row r="183" spans="1:22">
      <c r="A183" s="190"/>
      <c r="B183" s="86" t="s">
        <v>3197</v>
      </c>
      <c r="C183" s="4"/>
      <c r="D183" s="4">
        <v>0</v>
      </c>
      <c r="E183" s="4">
        <v>0</v>
      </c>
      <c r="F183" s="4">
        <v>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190"/>
    </row>
    <row r="184" spans="1:22">
      <c r="A184" s="190"/>
      <c r="B184" s="86" t="s">
        <v>3198</v>
      </c>
      <c r="C184" s="7">
        <v>8000</v>
      </c>
      <c r="D184" s="7">
        <v>20000</v>
      </c>
      <c r="E184" s="7">
        <v>2000</v>
      </c>
      <c r="F184" s="7">
        <v>7800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190"/>
    </row>
    <row r="185" spans="1:22" ht="26.4">
      <c r="A185" s="190"/>
      <c r="B185" s="86" t="s">
        <v>3199</v>
      </c>
      <c r="C185" s="7">
        <v>18000</v>
      </c>
      <c r="D185" s="7">
        <v>3000</v>
      </c>
      <c r="E185" s="7">
        <v>1000</v>
      </c>
      <c r="F185" s="7">
        <v>10000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190"/>
    </row>
    <row r="186" spans="1:22" ht="26.4">
      <c r="A186" s="190"/>
      <c r="B186" s="86" t="s">
        <v>3200</v>
      </c>
      <c r="C186" s="4"/>
      <c r="D186" s="7">
        <v>10000</v>
      </c>
      <c r="E186" s="7">
        <v>1000</v>
      </c>
      <c r="F186" s="7">
        <v>6000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190"/>
    </row>
    <row r="187" spans="1:22">
      <c r="A187" s="190"/>
      <c r="B187" s="86" t="s">
        <v>3201</v>
      </c>
      <c r="C187" s="4"/>
      <c r="D187" s="4"/>
      <c r="E187" s="4">
        <v>0</v>
      </c>
      <c r="F187" s="7">
        <v>5000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190"/>
    </row>
    <row r="188" spans="1:22">
      <c r="A188" s="190"/>
      <c r="B188" s="86" t="s">
        <v>3202</v>
      </c>
      <c r="C188" s="4"/>
      <c r="D188" s="7">
        <v>3000</v>
      </c>
      <c r="E188" s="4">
        <v>0</v>
      </c>
      <c r="F188" s="7">
        <v>5000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190"/>
    </row>
    <row r="189" spans="1:22">
      <c r="A189" s="190"/>
      <c r="B189" s="86" t="s">
        <v>3203</v>
      </c>
      <c r="C189" s="7">
        <v>2000</v>
      </c>
      <c r="D189" s="7">
        <v>3000</v>
      </c>
      <c r="E189" s="4">
        <v>0</v>
      </c>
      <c r="F189" s="7">
        <v>5000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190"/>
    </row>
    <row r="190" spans="1:22" ht="26.4">
      <c r="A190" s="190"/>
      <c r="B190" s="86" t="s">
        <v>3204</v>
      </c>
      <c r="C190" s="7">
        <v>8010</v>
      </c>
      <c r="D190" s="7">
        <v>10000</v>
      </c>
      <c r="E190" s="7">
        <v>6000</v>
      </c>
      <c r="F190" s="7">
        <v>12010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190"/>
    </row>
    <row r="191" spans="1:22" ht="26.4">
      <c r="A191" s="190"/>
      <c r="B191" s="86" t="s">
        <v>3205</v>
      </c>
      <c r="C191" s="7">
        <v>8010</v>
      </c>
      <c r="D191" s="7">
        <v>10000</v>
      </c>
      <c r="E191" s="7">
        <v>7000</v>
      </c>
      <c r="F191" s="7">
        <v>12010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190"/>
    </row>
    <row r="192" spans="1:22" ht="26.4">
      <c r="A192" s="190"/>
      <c r="B192" s="86" t="s">
        <v>3206</v>
      </c>
      <c r="C192" s="4"/>
      <c r="D192" s="7">
        <v>14000</v>
      </c>
      <c r="E192" s="7">
        <v>6000</v>
      </c>
      <c r="F192" s="7">
        <v>6720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190"/>
    </row>
    <row r="193" spans="1:22" ht="26.4">
      <c r="A193" s="190"/>
      <c r="B193" s="86" t="s">
        <v>3207</v>
      </c>
      <c r="C193" s="4"/>
      <c r="D193" s="7">
        <v>4000</v>
      </c>
      <c r="E193" s="7">
        <v>2000</v>
      </c>
      <c r="F193" s="7">
        <v>4000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190"/>
    </row>
    <row r="194" spans="1:22" ht="26.4">
      <c r="A194" s="190"/>
      <c r="B194" s="86" t="s">
        <v>3208</v>
      </c>
      <c r="C194" s="7">
        <v>5000</v>
      </c>
      <c r="D194" s="7">
        <v>4000</v>
      </c>
      <c r="E194" s="7">
        <v>2000</v>
      </c>
      <c r="F194" s="7">
        <v>4000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190"/>
    </row>
    <row r="195" spans="1:22" ht="26.4">
      <c r="A195" s="190"/>
      <c r="B195" s="86" t="s">
        <v>3209</v>
      </c>
      <c r="C195" s="4">
        <v>0</v>
      </c>
      <c r="D195" s="7">
        <v>4000</v>
      </c>
      <c r="E195" s="7">
        <v>2000</v>
      </c>
      <c r="F195" s="7">
        <v>4000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190"/>
    </row>
    <row r="196" spans="1:22" ht="26.4">
      <c r="A196" s="190"/>
      <c r="B196" s="86" t="s">
        <v>3210</v>
      </c>
      <c r="C196" s="4">
        <v>0</v>
      </c>
      <c r="D196" s="4">
        <v>0</v>
      </c>
      <c r="E196" s="4">
        <v>0</v>
      </c>
      <c r="F196" s="4">
        <v>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190"/>
    </row>
    <row r="197" spans="1:22" ht="26.4">
      <c r="A197" s="190"/>
      <c r="B197" s="86" t="s">
        <v>3211</v>
      </c>
      <c r="C197" s="7">
        <v>6000</v>
      </c>
      <c r="D197" s="4">
        <v>0</v>
      </c>
      <c r="E197" s="4">
        <v>0</v>
      </c>
      <c r="F197" s="4">
        <v>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190"/>
    </row>
    <row r="198" spans="1:22">
      <c r="A198" s="190"/>
      <c r="B198" s="86" t="s">
        <v>3212</v>
      </c>
      <c r="C198" s="7">
        <v>24011</v>
      </c>
      <c r="D198" s="7">
        <v>11011.11</v>
      </c>
      <c r="E198" s="4">
        <v>0</v>
      </c>
      <c r="F198" s="7">
        <v>20011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190"/>
    </row>
    <row r="199" spans="1:22" ht="26.4">
      <c r="A199" s="190"/>
      <c r="B199" s="86" t="s">
        <v>3213</v>
      </c>
      <c r="C199" s="4">
        <v>0</v>
      </c>
      <c r="D199" s="4">
        <v>0</v>
      </c>
      <c r="E199" s="4">
        <v>0</v>
      </c>
      <c r="F199" s="4">
        <v>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190"/>
    </row>
    <row r="200" spans="1:22" ht="26.4">
      <c r="A200" s="190"/>
      <c r="B200" s="86" t="s">
        <v>3214</v>
      </c>
      <c r="C200" s="4">
        <v>0</v>
      </c>
      <c r="D200" s="4">
        <v>0</v>
      </c>
      <c r="E200" s="4">
        <v>0</v>
      </c>
      <c r="F200" s="4">
        <v>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190"/>
    </row>
    <row r="201" spans="1:22" ht="26.4">
      <c r="A201" s="190"/>
      <c r="B201" s="86" t="s">
        <v>3215</v>
      </c>
      <c r="C201" s="7">
        <v>4152</v>
      </c>
      <c r="D201" s="7">
        <v>36000</v>
      </c>
      <c r="E201" s="7">
        <v>23100</v>
      </c>
      <c r="F201" s="7">
        <v>4000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190"/>
    </row>
    <row r="202" spans="1:22">
      <c r="A202" s="190"/>
      <c r="B202" s="86" t="s">
        <v>3216</v>
      </c>
      <c r="C202" s="7">
        <v>8010</v>
      </c>
      <c r="D202" s="7">
        <v>9010</v>
      </c>
      <c r="E202" s="7">
        <v>2010</v>
      </c>
      <c r="F202" s="4">
        <v>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190"/>
    </row>
    <row r="203" spans="1:22">
      <c r="A203" s="190"/>
      <c r="B203" s="86" t="s">
        <v>3217</v>
      </c>
      <c r="C203" s="7">
        <v>8088</v>
      </c>
      <c r="D203" s="7">
        <v>18501</v>
      </c>
      <c r="E203" s="7">
        <v>9099</v>
      </c>
      <c r="F203" s="7">
        <v>9999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190"/>
    </row>
    <row r="204" spans="1:22">
      <c r="A204" s="190"/>
      <c r="B204" s="86" t="s">
        <v>3218</v>
      </c>
      <c r="C204" s="4"/>
      <c r="D204" s="4">
        <v>0</v>
      </c>
      <c r="E204" s="7">
        <v>3333</v>
      </c>
      <c r="F204" s="7">
        <v>4598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190"/>
    </row>
    <row r="205" spans="1:22">
      <c r="A205" s="190"/>
      <c r="B205" s="86" t="s">
        <v>3219</v>
      </c>
      <c r="C205" s="4">
        <v>0</v>
      </c>
      <c r="D205" s="7">
        <v>3000</v>
      </c>
      <c r="E205" s="4">
        <v>0</v>
      </c>
      <c r="F205" s="4">
        <v>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190"/>
    </row>
    <row r="206" spans="1:22">
      <c r="A206" s="190"/>
      <c r="B206" s="86" t="s">
        <v>3220</v>
      </c>
      <c r="C206" s="7">
        <v>9000</v>
      </c>
      <c r="D206" s="4">
        <v>0</v>
      </c>
      <c r="E206" s="4">
        <v>0</v>
      </c>
      <c r="F206" s="4">
        <v>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190"/>
    </row>
    <row r="207" spans="1:22">
      <c r="A207" s="190"/>
      <c r="B207" s="86" t="s">
        <v>3221</v>
      </c>
      <c r="C207" s="7">
        <v>10000</v>
      </c>
      <c r="D207" s="7">
        <v>35000</v>
      </c>
      <c r="E207" s="7">
        <v>13800</v>
      </c>
      <c r="F207" s="7">
        <v>44000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190"/>
    </row>
    <row r="208" spans="1:22">
      <c r="A208" s="190"/>
      <c r="B208" s="86" t="s">
        <v>3222</v>
      </c>
      <c r="C208" s="4"/>
      <c r="D208" s="4">
        <v>0</v>
      </c>
      <c r="E208" s="4">
        <v>0</v>
      </c>
      <c r="F208" s="4">
        <v>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190"/>
    </row>
    <row r="209" spans="1:22">
      <c r="A209" s="190"/>
      <c r="B209" s="86" t="s">
        <v>3223</v>
      </c>
      <c r="C209" s="7">
        <v>1900</v>
      </c>
      <c r="D209" s="7">
        <v>10817</v>
      </c>
      <c r="E209" s="7">
        <v>10339</v>
      </c>
      <c r="F209" s="7">
        <v>23000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190"/>
    </row>
    <row r="210" spans="1:22" ht="26.4">
      <c r="A210" s="190"/>
      <c r="B210" s="86" t="s">
        <v>3224</v>
      </c>
      <c r="C210" s="7">
        <v>1930</v>
      </c>
      <c r="D210" s="7">
        <v>10010</v>
      </c>
      <c r="E210" s="7">
        <v>20010</v>
      </c>
      <c r="F210" s="4">
        <v>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190"/>
    </row>
    <row r="211" spans="1:22" ht="26.4">
      <c r="A211" s="190"/>
      <c r="B211" s="86" t="s">
        <v>3225</v>
      </c>
      <c r="C211" s="4"/>
      <c r="D211" s="7">
        <v>20010</v>
      </c>
      <c r="E211" s="7">
        <v>15051</v>
      </c>
      <c r="F211" s="4">
        <v>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190"/>
    </row>
    <row r="212" spans="1:22" ht="26.4">
      <c r="A212" s="190"/>
      <c r="B212" s="86" t="s">
        <v>3226</v>
      </c>
      <c r="C212" s="4"/>
      <c r="D212" s="7">
        <v>20010</v>
      </c>
      <c r="E212" s="7">
        <v>15051</v>
      </c>
      <c r="F212" s="4">
        <v>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190"/>
    </row>
    <row r="213" spans="1:22" ht="14.4" customHeight="1">
      <c r="A213" s="190"/>
      <c r="B213" s="198" t="s">
        <v>3029</v>
      </c>
      <c r="C213" s="198"/>
      <c r="D213" s="198"/>
      <c r="E213" s="198"/>
      <c r="F213" s="198"/>
      <c r="G213" s="198"/>
      <c r="H213" s="198"/>
      <c r="I213" s="198"/>
      <c r="J213" s="198"/>
      <c r="K213" s="198"/>
      <c r="L213" s="198"/>
      <c r="M213" s="198"/>
      <c r="N213" s="198"/>
      <c r="O213" s="198"/>
      <c r="P213" s="198"/>
      <c r="Q213" s="198"/>
      <c r="R213" s="198"/>
      <c r="S213" s="198"/>
      <c r="T213" s="198"/>
      <c r="U213" s="198"/>
      <c r="V213" s="190"/>
    </row>
    <row r="214" spans="1:22" ht="14.4">
      <c r="A214" s="190"/>
      <c r="B214" s="199"/>
      <c r="C214" s="199"/>
      <c r="D214" s="199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0"/>
    </row>
    <row r="215" spans="1:22" ht="14.4">
      <c r="A215" s="58"/>
      <c r="B215" s="190"/>
      <c r="C215" s="190"/>
      <c r="D215" s="190"/>
      <c r="E215" s="190"/>
      <c r="F215" s="190"/>
      <c r="G215" s="190"/>
      <c r="H215" s="190"/>
      <c r="I215" s="190"/>
      <c r="J215" s="190"/>
      <c r="K215" s="190"/>
      <c r="L215" s="190"/>
      <c r="M215" s="190"/>
      <c r="N215" s="190"/>
      <c r="O215" s="190"/>
      <c r="P215" s="190"/>
      <c r="Q215" s="190"/>
      <c r="R215" s="190"/>
      <c r="S215" s="190"/>
      <c r="T215" s="190"/>
      <c r="U215" s="190"/>
      <c r="V215" s="58"/>
    </row>
    <row r="216" spans="1:22" ht="14.4">
      <c r="A216" s="58"/>
      <c r="B216" s="190"/>
      <c r="C216" s="190"/>
      <c r="D216" s="190"/>
      <c r="E216" s="190"/>
      <c r="F216" s="190"/>
      <c r="G216" s="190"/>
      <c r="H216" s="190"/>
      <c r="I216" s="190"/>
      <c r="J216" s="190"/>
      <c r="K216" s="190"/>
      <c r="L216" s="190"/>
      <c r="M216" s="190"/>
      <c r="N216" s="190"/>
      <c r="O216" s="190"/>
      <c r="P216" s="190"/>
      <c r="Q216" s="190"/>
      <c r="R216" s="190"/>
      <c r="S216" s="190"/>
      <c r="T216" s="190"/>
      <c r="U216" s="190"/>
      <c r="V216" s="58"/>
    </row>
    <row r="217" spans="1:22" ht="14.4" thickBot="1">
      <c r="A217" s="190"/>
      <c r="B217" s="185" t="s">
        <v>3008</v>
      </c>
      <c r="C217" s="185"/>
      <c r="D217" s="185"/>
      <c r="E217" s="185"/>
      <c r="V217" s="190"/>
    </row>
    <row r="218" spans="1:22">
      <c r="A218" s="190"/>
      <c r="B218" s="3"/>
      <c r="C218" s="3"/>
      <c r="D218" s="3"/>
      <c r="V218" s="190"/>
    </row>
    <row r="219" spans="1:22">
      <c r="A219" s="190"/>
      <c r="B219" s="197" t="s">
        <v>3011</v>
      </c>
      <c r="C219" s="197"/>
      <c r="D219" s="197"/>
      <c r="V219" s="190"/>
    </row>
    <row r="220" spans="1:22">
      <c r="A220" s="190"/>
      <c r="B220" s="197" t="s">
        <v>3012</v>
      </c>
      <c r="C220" s="197"/>
      <c r="D220" s="197"/>
      <c r="V220" s="190"/>
    </row>
    <row r="221" spans="1:22">
      <c r="A221" s="190"/>
      <c r="B221" s="197" t="s">
        <v>3013</v>
      </c>
      <c r="C221" s="197"/>
      <c r="D221" s="197"/>
      <c r="V221" s="190"/>
    </row>
    <row r="222" spans="1:22">
      <c r="A222" s="190"/>
      <c r="B222" s="197" t="s">
        <v>3227</v>
      </c>
      <c r="C222" s="197"/>
      <c r="D222" s="197"/>
      <c r="V222" s="190"/>
    </row>
    <row r="223" spans="1:22">
      <c r="A223" s="190"/>
      <c r="B223" s="197" t="s">
        <v>3228</v>
      </c>
      <c r="C223" s="197"/>
      <c r="D223" s="197"/>
      <c r="V223" s="190"/>
    </row>
    <row r="224" spans="1:22">
      <c r="A224" s="190"/>
      <c r="B224" s="197" t="s">
        <v>3229</v>
      </c>
      <c r="C224" s="197"/>
      <c r="D224" s="197"/>
      <c r="V224" s="190"/>
    </row>
    <row r="225" spans="1:22">
      <c r="A225" s="190"/>
      <c r="B225" s="197" t="s">
        <v>3230</v>
      </c>
      <c r="C225" s="197"/>
      <c r="D225" s="197"/>
      <c r="V225" s="190"/>
    </row>
    <row r="226" spans="1:22">
      <c r="A226" s="190"/>
      <c r="B226" s="197" t="s">
        <v>3231</v>
      </c>
      <c r="C226" s="197"/>
      <c r="D226" s="197"/>
      <c r="V226" s="190"/>
    </row>
    <row r="227" spans="1:22">
      <c r="A227" s="190"/>
      <c r="B227" s="197" t="s">
        <v>3232</v>
      </c>
      <c r="C227" s="197"/>
      <c r="D227" s="197"/>
      <c r="V227" s="190"/>
    </row>
    <row r="228" spans="1:22">
      <c r="A228" s="190"/>
      <c r="B228" s="197" t="s">
        <v>3233</v>
      </c>
      <c r="C228" s="197"/>
      <c r="D228" s="197"/>
      <c r="V228" s="190"/>
    </row>
    <row r="229" spans="1:22">
      <c r="A229" s="190"/>
      <c r="B229" s="197" t="s">
        <v>3234</v>
      </c>
      <c r="C229" s="197"/>
      <c r="D229" s="197"/>
      <c r="V229" s="190"/>
    </row>
    <row r="230" spans="1:22">
      <c r="A230" s="190"/>
      <c r="B230" s="197" t="s">
        <v>3235</v>
      </c>
      <c r="C230" s="197"/>
      <c r="D230" s="197"/>
      <c r="V230" s="190"/>
    </row>
    <row r="231" spans="1:22">
      <c r="A231" s="190"/>
      <c r="B231" s="197" t="s">
        <v>3236</v>
      </c>
      <c r="C231" s="197"/>
      <c r="D231" s="197"/>
      <c r="V231" s="190"/>
    </row>
    <row r="232" spans="1:22">
      <c r="A232" s="190"/>
      <c r="B232" s="197" t="s">
        <v>3237</v>
      </c>
      <c r="C232" s="197"/>
      <c r="D232" s="197"/>
      <c r="V232" s="190"/>
    </row>
    <row r="233" spans="1:22">
      <c r="A233" s="190"/>
      <c r="B233" s="197" t="s">
        <v>3238</v>
      </c>
      <c r="C233" s="197"/>
      <c r="D233" s="197"/>
      <c r="V233" s="190"/>
    </row>
    <row r="234" spans="1:22">
      <c r="A234" s="190"/>
      <c r="B234" s="197" t="s">
        <v>3239</v>
      </c>
      <c r="C234" s="197"/>
      <c r="D234" s="197"/>
      <c r="V234" s="190"/>
    </row>
    <row r="235" spans="1:22">
      <c r="A235" s="190"/>
      <c r="B235" s="197" t="s">
        <v>3240</v>
      </c>
      <c r="C235" s="197"/>
      <c r="D235" s="197"/>
      <c r="V235" s="190"/>
    </row>
    <row r="236" spans="1:22">
      <c r="A236" s="190"/>
      <c r="B236" s="197" t="s">
        <v>3241</v>
      </c>
      <c r="C236" s="197"/>
      <c r="D236" s="197"/>
      <c r="V236" s="190"/>
    </row>
    <row r="237" spans="1:22">
      <c r="A237" s="190"/>
      <c r="B237" s="197" t="s">
        <v>3242</v>
      </c>
      <c r="C237" s="197"/>
      <c r="D237" s="197"/>
      <c r="V237" s="190"/>
    </row>
    <row r="238" spans="1:22">
      <c r="A238" s="190"/>
      <c r="B238" s="197" t="s">
        <v>3243</v>
      </c>
      <c r="C238" s="197"/>
      <c r="D238" s="197"/>
      <c r="V238" s="190"/>
    </row>
    <row r="239" spans="1:22">
      <c r="A239" s="190"/>
      <c r="B239" s="197" t="s">
        <v>3244</v>
      </c>
      <c r="C239" s="197"/>
      <c r="D239" s="197"/>
      <c r="V239" s="190"/>
    </row>
    <row r="240" spans="1:22">
      <c r="A240" s="190"/>
      <c r="B240" s="197" t="s">
        <v>3245</v>
      </c>
      <c r="C240" s="197"/>
      <c r="D240" s="197"/>
      <c r="V240" s="190"/>
    </row>
    <row r="241" spans="1:22">
      <c r="A241" s="190"/>
      <c r="B241" s="197" t="s">
        <v>3246</v>
      </c>
      <c r="C241" s="197"/>
      <c r="D241" s="197"/>
      <c r="V241" s="190"/>
    </row>
    <row r="242" spans="1:22">
      <c r="A242" s="190"/>
      <c r="B242" s="197" t="s">
        <v>3247</v>
      </c>
      <c r="C242" s="197"/>
      <c r="D242" s="197"/>
      <c r="V242" s="190"/>
    </row>
    <row r="243" spans="1:22">
      <c r="A243" s="190"/>
      <c r="B243" s="197" t="s">
        <v>3248</v>
      </c>
      <c r="C243" s="197"/>
      <c r="D243" s="197"/>
      <c r="V243" s="190"/>
    </row>
    <row r="244" spans="1:22">
      <c r="A244" s="190"/>
      <c r="B244" s="197" t="s">
        <v>3249</v>
      </c>
      <c r="C244" s="197"/>
      <c r="D244" s="197"/>
      <c r="V244" s="190"/>
    </row>
    <row r="245" spans="1:22">
      <c r="A245" s="190"/>
      <c r="B245" s="197" t="s">
        <v>3250</v>
      </c>
      <c r="C245" s="197"/>
      <c r="D245" s="197"/>
      <c r="V245" s="190"/>
    </row>
    <row r="246" spans="1:22">
      <c r="A246" s="190"/>
      <c r="B246" s="197" t="s">
        <v>3251</v>
      </c>
      <c r="C246" s="197"/>
      <c r="D246" s="197"/>
      <c r="V246" s="190"/>
    </row>
    <row r="247" spans="1:22">
      <c r="A247" s="190"/>
      <c r="B247" s="197" t="s">
        <v>3252</v>
      </c>
      <c r="C247" s="197"/>
      <c r="D247" s="197"/>
      <c r="V247" s="190"/>
    </row>
    <row r="248" spans="1:22">
      <c r="A248" s="190"/>
      <c r="B248" s="197" t="s">
        <v>3253</v>
      </c>
      <c r="C248" s="197"/>
      <c r="D248" s="197"/>
      <c r="V248" s="190"/>
    </row>
    <row r="249" spans="1:22">
      <c r="A249" s="190"/>
      <c r="B249" s="197" t="s">
        <v>3254</v>
      </c>
      <c r="C249" s="197"/>
      <c r="D249" s="197"/>
      <c r="V249" s="190"/>
    </row>
    <row r="250" spans="1:22">
      <c r="A250" s="190"/>
      <c r="B250" s="197" t="s">
        <v>3255</v>
      </c>
      <c r="C250" s="197"/>
      <c r="D250" s="197"/>
      <c r="V250" s="190"/>
    </row>
    <row r="251" spans="1:22">
      <c r="A251" s="190"/>
      <c r="B251" s="197" t="s">
        <v>3256</v>
      </c>
      <c r="C251" s="197"/>
      <c r="D251" s="197"/>
      <c r="V251" s="190"/>
    </row>
    <row r="252" spans="1:22">
      <c r="A252" s="190"/>
      <c r="B252" s="197" t="s">
        <v>3257</v>
      </c>
      <c r="C252" s="197"/>
      <c r="D252" s="197"/>
      <c r="V252" s="190"/>
    </row>
    <row r="253" spans="1:22">
      <c r="A253" s="190"/>
      <c r="B253" s="197" t="s">
        <v>3258</v>
      </c>
      <c r="C253" s="197"/>
      <c r="D253" s="197"/>
      <c r="V253" s="190"/>
    </row>
    <row r="254" spans="1:22">
      <c r="A254" s="190"/>
      <c r="B254" s="197" t="s">
        <v>3259</v>
      </c>
      <c r="C254" s="197"/>
      <c r="D254" s="197"/>
      <c r="V254" s="190"/>
    </row>
    <row r="255" spans="1:22">
      <c r="A255" s="190"/>
      <c r="B255" s="197" t="s">
        <v>3260</v>
      </c>
      <c r="C255" s="197"/>
      <c r="D255" s="197"/>
      <c r="V255" s="190"/>
    </row>
    <row r="256" spans="1:22">
      <c r="A256" s="190"/>
      <c r="B256" s="197" t="s">
        <v>3261</v>
      </c>
      <c r="C256" s="197"/>
      <c r="D256" s="197"/>
      <c r="V256" s="190"/>
    </row>
    <row r="257" spans="1:22">
      <c r="A257" s="190"/>
      <c r="B257" s="197" t="s">
        <v>3262</v>
      </c>
      <c r="C257" s="197"/>
      <c r="D257" s="197"/>
      <c r="V257" s="190"/>
    </row>
    <row r="258" spans="1:22">
      <c r="A258" s="190"/>
      <c r="B258" s="197" t="s">
        <v>3263</v>
      </c>
      <c r="C258" s="197"/>
      <c r="D258" s="197"/>
      <c r="V258" s="190"/>
    </row>
    <row r="259" spans="1:22">
      <c r="A259" s="190"/>
      <c r="B259" s="197" t="s">
        <v>3264</v>
      </c>
      <c r="C259" s="197"/>
      <c r="D259" s="197"/>
      <c r="V259" s="190"/>
    </row>
    <row r="260" spans="1:22">
      <c r="A260" s="190"/>
      <c r="B260" s="197" t="s">
        <v>3265</v>
      </c>
      <c r="C260" s="197"/>
      <c r="D260" s="197"/>
      <c r="V260" s="190"/>
    </row>
    <row r="261" spans="1:22">
      <c r="A261" s="190"/>
      <c r="B261" s="197" t="s">
        <v>3266</v>
      </c>
      <c r="C261" s="197"/>
      <c r="D261" s="197"/>
      <c r="V261" s="190"/>
    </row>
    <row r="262" spans="1:22">
      <c r="A262" s="190"/>
      <c r="B262" s="197" t="s">
        <v>3267</v>
      </c>
      <c r="C262" s="197"/>
      <c r="D262" s="197"/>
      <c r="V262" s="190"/>
    </row>
    <row r="263" spans="1:22">
      <c r="A263" s="190"/>
      <c r="B263" s="197" t="s">
        <v>3268</v>
      </c>
      <c r="C263" s="197"/>
      <c r="D263" s="197"/>
      <c r="V263" s="190"/>
    </row>
    <row r="264" spans="1:22">
      <c r="A264" s="190"/>
      <c r="B264" s="197" t="s">
        <v>3269</v>
      </c>
      <c r="C264" s="197"/>
      <c r="D264" s="197"/>
      <c r="V264" s="190"/>
    </row>
    <row r="265" spans="1:22">
      <c r="A265" s="190"/>
      <c r="B265" s="197" t="s">
        <v>3270</v>
      </c>
      <c r="C265" s="197"/>
      <c r="D265" s="197"/>
      <c r="V265" s="190"/>
    </row>
    <row r="266" spans="1:22">
      <c r="A266" s="190"/>
      <c r="B266" s="197" t="s">
        <v>3271</v>
      </c>
      <c r="C266" s="197"/>
      <c r="D266" s="197"/>
      <c r="V266" s="190"/>
    </row>
    <row r="267" spans="1:22">
      <c r="A267" s="190"/>
      <c r="B267" s="197" t="s">
        <v>3272</v>
      </c>
      <c r="C267" s="197"/>
      <c r="D267" s="197"/>
      <c r="V267" s="190"/>
    </row>
    <row r="268" spans="1:22" ht="13.8" customHeight="1">
      <c r="A268" s="190"/>
      <c r="B268" s="196" t="s">
        <v>2907</v>
      </c>
      <c r="C268" s="196"/>
      <c r="D268" s="196"/>
      <c r="E268" s="196"/>
      <c r="F268" s="196"/>
      <c r="G268" s="196"/>
      <c r="H268" s="196"/>
      <c r="I268" s="196"/>
      <c r="J268" s="196"/>
      <c r="K268" s="196"/>
      <c r="L268" s="196"/>
      <c r="M268" s="196"/>
      <c r="N268" s="196"/>
      <c r="O268" s="196"/>
      <c r="P268" s="196"/>
      <c r="Q268" s="196"/>
      <c r="R268" s="196"/>
      <c r="S268" s="196"/>
      <c r="T268" s="196"/>
      <c r="U268" s="196"/>
      <c r="V268" s="190"/>
    </row>
    <row r="269" spans="1:22" ht="14.4">
      <c r="A269" s="190"/>
      <c r="B269" s="190"/>
      <c r="C269" s="190"/>
      <c r="D269" s="190"/>
      <c r="E269" s="190"/>
      <c r="F269" s="190"/>
      <c r="G269" s="190"/>
      <c r="H269" s="190"/>
      <c r="I269" s="190"/>
      <c r="J269" s="190"/>
      <c r="K269" s="190"/>
      <c r="L269" s="190"/>
      <c r="M269" s="190"/>
      <c r="N269" s="190"/>
      <c r="O269" s="190"/>
      <c r="P269" s="190"/>
      <c r="Q269" s="190"/>
      <c r="R269" s="190"/>
      <c r="S269" s="190"/>
      <c r="T269" s="190"/>
      <c r="U269" s="190"/>
      <c r="V269" s="190"/>
    </row>
    <row r="270" spans="1:22" ht="14.4">
      <c r="A270" s="190"/>
      <c r="B270" s="190"/>
      <c r="C270" s="190"/>
      <c r="D270" s="190"/>
      <c r="E270" s="190"/>
      <c r="F270" s="190"/>
      <c r="G270" s="190"/>
      <c r="H270" s="190"/>
      <c r="I270" s="190"/>
      <c r="J270" s="190"/>
      <c r="K270" s="190"/>
      <c r="L270" s="190"/>
      <c r="M270" s="190"/>
      <c r="N270" s="190"/>
      <c r="O270" s="190"/>
      <c r="P270" s="190"/>
      <c r="Q270" s="190"/>
      <c r="R270" s="190"/>
      <c r="S270" s="190"/>
      <c r="T270" s="190"/>
      <c r="U270" s="190"/>
      <c r="V270" s="190"/>
    </row>
    <row r="271" spans="1:22" ht="14.4" customHeight="1">
      <c r="A271" s="190"/>
      <c r="B271" s="190" t="s">
        <v>3017</v>
      </c>
      <c r="C271" s="190"/>
      <c r="D271" s="190"/>
      <c r="E271" s="190"/>
      <c r="F271" s="190"/>
      <c r="G271" s="190"/>
      <c r="H271" s="190"/>
      <c r="I271" s="190"/>
      <c r="J271" s="190"/>
      <c r="K271" s="190"/>
      <c r="L271" s="190"/>
      <c r="M271" s="190"/>
      <c r="N271" s="190"/>
      <c r="O271" s="190"/>
      <c r="P271" s="190"/>
      <c r="Q271" s="190"/>
      <c r="R271" s="190"/>
      <c r="S271" s="190"/>
      <c r="T271" s="190"/>
      <c r="U271" s="190"/>
      <c r="V271" s="190"/>
    </row>
    <row r="272" spans="1:22" ht="14.4">
      <c r="A272" s="190"/>
      <c r="B272" s="190"/>
      <c r="C272" s="190"/>
      <c r="D272" s="190"/>
      <c r="E272" s="190"/>
      <c r="F272" s="190"/>
      <c r="G272" s="190"/>
      <c r="H272" s="190"/>
      <c r="I272" s="190"/>
      <c r="J272" s="190"/>
      <c r="K272" s="190"/>
      <c r="L272" s="190"/>
      <c r="M272" s="190"/>
      <c r="N272" s="190"/>
      <c r="O272" s="190"/>
      <c r="P272" s="190"/>
      <c r="Q272" s="190"/>
      <c r="R272" s="190"/>
      <c r="S272" s="190"/>
      <c r="T272" s="190"/>
      <c r="U272" s="190"/>
      <c r="V272" s="190"/>
    </row>
    <row r="273" spans="1:22" ht="14.4">
      <c r="A273" s="190"/>
      <c r="B273" s="190"/>
      <c r="C273" s="190"/>
      <c r="D273" s="190"/>
      <c r="E273" s="190"/>
      <c r="F273" s="190"/>
      <c r="G273" s="190"/>
      <c r="H273" s="190"/>
      <c r="I273" s="190"/>
      <c r="J273" s="190"/>
      <c r="K273" s="190"/>
      <c r="L273" s="190"/>
      <c r="M273" s="190"/>
      <c r="N273" s="190"/>
      <c r="O273" s="190"/>
      <c r="P273" s="190"/>
      <c r="Q273" s="190"/>
      <c r="R273" s="190"/>
      <c r="S273" s="190"/>
      <c r="T273" s="190"/>
      <c r="U273" s="190"/>
      <c r="V273" s="190"/>
    </row>
    <row r="274" spans="1:22" ht="14.4" customHeight="1">
      <c r="A274" s="190"/>
      <c r="B274" s="190" t="s">
        <v>3018</v>
      </c>
      <c r="C274" s="190"/>
      <c r="D274" s="190"/>
      <c r="E274" s="190"/>
      <c r="F274" s="190"/>
      <c r="G274" s="190"/>
      <c r="H274" s="190"/>
      <c r="I274" s="190"/>
      <c r="J274" s="190"/>
      <c r="K274" s="190"/>
      <c r="L274" s="190"/>
      <c r="M274" s="190"/>
      <c r="N274" s="190"/>
      <c r="O274" s="190"/>
      <c r="P274" s="190"/>
      <c r="Q274" s="190"/>
      <c r="R274" s="190"/>
      <c r="S274" s="190"/>
      <c r="T274" s="190"/>
      <c r="U274" s="190"/>
      <c r="V274" s="190"/>
    </row>
    <row r="275" spans="1:22" ht="14.4" thickBot="1">
      <c r="A275" s="190"/>
      <c r="B275" s="194" t="s">
        <v>3273</v>
      </c>
      <c r="C275" s="194"/>
      <c r="D275" s="194"/>
      <c r="E275" s="194"/>
      <c r="F275" s="194"/>
      <c r="G275" s="194"/>
      <c r="H275" s="194"/>
      <c r="I275" s="194"/>
      <c r="J275" s="194"/>
      <c r="K275" s="194"/>
      <c r="L275" s="194"/>
      <c r="M275" s="194"/>
      <c r="N275" s="194"/>
      <c r="O275" s="194"/>
      <c r="P275" s="194"/>
      <c r="Q275" s="194"/>
      <c r="R275" s="194"/>
      <c r="S275" s="194"/>
      <c r="T275" s="194"/>
      <c r="U275" s="194"/>
      <c r="V275" s="190"/>
    </row>
    <row r="276" spans="1:22">
      <c r="A276" s="190"/>
      <c r="B276" s="93" t="s">
        <v>3020</v>
      </c>
      <c r="C276" s="93" t="s">
        <v>8</v>
      </c>
      <c r="D276" s="93" t="s">
        <v>9</v>
      </c>
      <c r="E276" s="93" t="s">
        <v>10</v>
      </c>
      <c r="F276" s="93" t="s">
        <v>11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190"/>
    </row>
    <row r="277" spans="1:22">
      <c r="A277" s="190"/>
      <c r="B277" s="86" t="s">
        <v>3023</v>
      </c>
      <c r="C277" s="4">
        <v>0</v>
      </c>
      <c r="D277" s="4">
        <v>0</v>
      </c>
      <c r="E277" s="4">
        <v>0</v>
      </c>
      <c r="F277" s="4">
        <v>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190"/>
    </row>
    <row r="278" spans="1:22">
      <c r="A278" s="190"/>
      <c r="B278" s="86" t="s">
        <v>3024</v>
      </c>
      <c r="C278" s="4">
        <v>0</v>
      </c>
      <c r="D278" s="4">
        <v>0</v>
      </c>
      <c r="E278" s="4">
        <v>0</v>
      </c>
      <c r="F278" s="4">
        <v>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190"/>
    </row>
    <row r="279" spans="1:22">
      <c r="A279" s="190"/>
      <c r="B279" s="86" t="s">
        <v>3025</v>
      </c>
      <c r="C279" s="7">
        <v>12000</v>
      </c>
      <c r="D279" s="7">
        <v>21972.2</v>
      </c>
      <c r="E279" s="7">
        <v>12000</v>
      </c>
      <c r="F279" s="4">
        <v>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190"/>
    </row>
    <row r="280" spans="1:22">
      <c r="A280" s="190"/>
      <c r="B280" s="86" t="s">
        <v>3274</v>
      </c>
      <c r="C280" s="4">
        <v>0</v>
      </c>
      <c r="D280" s="4">
        <v>0</v>
      </c>
      <c r="E280" s="4">
        <v>0</v>
      </c>
      <c r="F280" s="4">
        <v>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190"/>
    </row>
    <row r="281" spans="1:22">
      <c r="A281" s="190"/>
      <c r="B281" s="86" t="s">
        <v>3275</v>
      </c>
      <c r="C281" s="7">
        <v>10000</v>
      </c>
      <c r="D281" s="7">
        <v>1500</v>
      </c>
      <c r="E281" s="7">
        <v>7000</v>
      </c>
      <c r="F281" s="7">
        <v>10000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190"/>
    </row>
    <row r="282" spans="1:22">
      <c r="A282" s="190"/>
      <c r="B282" s="86" t="s">
        <v>3276</v>
      </c>
      <c r="C282" s="4"/>
      <c r="D282" s="4">
        <v>0</v>
      </c>
      <c r="E282" s="7">
        <v>4000</v>
      </c>
      <c r="F282" s="7">
        <v>8000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190"/>
    </row>
    <row r="283" spans="1:22">
      <c r="A283" s="190"/>
      <c r="B283" s="86" t="s">
        <v>3277</v>
      </c>
      <c r="C283" s="7">
        <v>7001</v>
      </c>
      <c r="D283" s="4">
        <v>0</v>
      </c>
      <c r="E283" s="7">
        <v>8001</v>
      </c>
      <c r="F283" s="4">
        <v>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190"/>
    </row>
    <row r="284" spans="1:22" ht="26.4">
      <c r="A284" s="190"/>
      <c r="B284" s="86" t="s">
        <v>3278</v>
      </c>
      <c r="C284" s="7">
        <v>5000</v>
      </c>
      <c r="D284" s="7">
        <v>2400</v>
      </c>
      <c r="E284" s="7">
        <v>2500</v>
      </c>
      <c r="F284" s="7">
        <v>3000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190"/>
    </row>
    <row r="285" spans="1:22" ht="26.4">
      <c r="A285" s="190"/>
      <c r="B285" s="86" t="s">
        <v>3279</v>
      </c>
      <c r="C285" s="4"/>
      <c r="D285" s="4">
        <v>0</v>
      </c>
      <c r="E285" s="4">
        <v>0</v>
      </c>
      <c r="F285" s="4">
        <v>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190"/>
    </row>
    <row r="286" spans="1:22" ht="26.4">
      <c r="A286" s="190"/>
      <c r="B286" s="86" t="s">
        <v>3280</v>
      </c>
      <c r="C286" s="4">
        <v>0</v>
      </c>
      <c r="D286" s="7">
        <v>4011</v>
      </c>
      <c r="E286" s="4">
        <v>0</v>
      </c>
      <c r="F286" s="7">
        <v>5011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190"/>
    </row>
    <row r="287" spans="1:22" ht="26.4">
      <c r="A287" s="190"/>
      <c r="B287" s="86" t="s">
        <v>3281</v>
      </c>
      <c r="C287" s="4"/>
      <c r="D287" s="7">
        <v>5011</v>
      </c>
      <c r="E287" s="4">
        <v>0</v>
      </c>
      <c r="F287" s="7">
        <v>5011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190"/>
    </row>
    <row r="288" spans="1:22" ht="26.4">
      <c r="A288" s="190"/>
      <c r="B288" s="86" t="s">
        <v>3282</v>
      </c>
      <c r="C288" s="7">
        <v>3011</v>
      </c>
      <c r="D288" s="4">
        <v>0</v>
      </c>
      <c r="E288" s="4">
        <v>0</v>
      </c>
      <c r="F288" s="7">
        <v>6000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190"/>
    </row>
    <row r="289" spans="1:22" ht="26.4">
      <c r="A289" s="190"/>
      <c r="B289" s="86" t="s">
        <v>3283</v>
      </c>
      <c r="C289" s="7">
        <v>3011</v>
      </c>
      <c r="D289" s="4">
        <v>0</v>
      </c>
      <c r="E289" s="4">
        <v>0</v>
      </c>
      <c r="F289" s="7">
        <v>6000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190"/>
    </row>
    <row r="290" spans="1:22">
      <c r="A290" s="190"/>
      <c r="B290" s="86" t="s">
        <v>3284</v>
      </c>
      <c r="C290" s="7">
        <v>8050</v>
      </c>
      <c r="D290" s="7">
        <v>12000</v>
      </c>
      <c r="E290" s="7">
        <v>7000</v>
      </c>
      <c r="F290" s="7">
        <v>20000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190"/>
    </row>
    <row r="291" spans="1:22">
      <c r="A291" s="190"/>
      <c r="B291" s="86" t="s">
        <v>3285</v>
      </c>
      <c r="C291" s="7">
        <v>5050</v>
      </c>
      <c r="D291" s="7">
        <v>12000</v>
      </c>
      <c r="E291" s="7">
        <v>7000</v>
      </c>
      <c r="F291" s="7">
        <v>20000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190"/>
    </row>
    <row r="292" spans="1:22">
      <c r="A292" s="190"/>
      <c r="B292" s="86" t="s">
        <v>3286</v>
      </c>
      <c r="C292" s="4"/>
      <c r="D292" s="7">
        <v>6000</v>
      </c>
      <c r="E292" s="7">
        <v>2000</v>
      </c>
      <c r="F292" s="7">
        <v>10000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190"/>
    </row>
    <row r="293" spans="1:22">
      <c r="A293" s="190"/>
      <c r="B293" s="86" t="s">
        <v>3287</v>
      </c>
      <c r="C293" s="7">
        <v>2000</v>
      </c>
      <c r="D293" s="7">
        <v>3000</v>
      </c>
      <c r="E293" s="7">
        <v>3000</v>
      </c>
      <c r="F293" s="7">
        <v>5500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190"/>
    </row>
    <row r="294" spans="1:22">
      <c r="A294" s="190"/>
      <c r="B294" s="86" t="s">
        <v>3288</v>
      </c>
      <c r="C294" s="4"/>
      <c r="D294" s="7">
        <v>3000</v>
      </c>
      <c r="E294" s="7">
        <v>3000</v>
      </c>
      <c r="F294" s="7">
        <v>5500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190"/>
    </row>
    <row r="295" spans="1:22" ht="26.4">
      <c r="A295" s="190"/>
      <c r="B295" s="86" t="s">
        <v>3289</v>
      </c>
      <c r="C295" s="7">
        <v>6660</v>
      </c>
      <c r="D295" s="7">
        <v>4050</v>
      </c>
      <c r="E295" s="4">
        <v>0</v>
      </c>
      <c r="F295" s="7">
        <v>1000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190"/>
    </row>
    <row r="296" spans="1:22" ht="26.4">
      <c r="A296" s="190"/>
      <c r="B296" s="86" t="s">
        <v>3290</v>
      </c>
      <c r="C296" s="7">
        <v>6660</v>
      </c>
      <c r="D296" s="7">
        <v>4050</v>
      </c>
      <c r="E296" s="4">
        <v>0</v>
      </c>
      <c r="F296" s="7">
        <v>1000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190"/>
    </row>
    <row r="297" spans="1:22" ht="26.4">
      <c r="A297" s="190"/>
      <c r="B297" s="86" t="s">
        <v>3291</v>
      </c>
      <c r="C297" s="4"/>
      <c r="D297" s="7">
        <v>4050</v>
      </c>
      <c r="E297" s="7">
        <v>4000</v>
      </c>
      <c r="F297" s="7">
        <v>1500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190"/>
    </row>
    <row r="298" spans="1:22">
      <c r="A298" s="190"/>
      <c r="B298" s="86" t="s">
        <v>3292</v>
      </c>
      <c r="C298" s="4"/>
      <c r="D298" s="4">
        <v>0</v>
      </c>
      <c r="E298" s="4">
        <v>0</v>
      </c>
      <c r="F298" s="4">
        <v>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190"/>
    </row>
    <row r="299" spans="1:22">
      <c r="A299" s="190"/>
      <c r="B299" s="86" t="s">
        <v>3293</v>
      </c>
      <c r="C299" s="7">
        <v>5000</v>
      </c>
      <c r="D299" s="4">
        <v>0</v>
      </c>
      <c r="E299" s="4">
        <v>0</v>
      </c>
      <c r="F299" s="4">
        <v>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190"/>
    </row>
    <row r="300" spans="1:22" ht="26.4">
      <c r="A300" s="190"/>
      <c r="B300" s="86" t="s">
        <v>3294</v>
      </c>
      <c r="C300" s="7">
        <v>12000</v>
      </c>
      <c r="D300" s="7">
        <v>3000</v>
      </c>
      <c r="E300" s="7">
        <v>1000</v>
      </c>
      <c r="F300" s="7">
        <v>8000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190"/>
    </row>
    <row r="301" spans="1:22" ht="26.4">
      <c r="A301" s="190"/>
      <c r="B301" s="86" t="s">
        <v>3295</v>
      </c>
      <c r="C301" s="4"/>
      <c r="D301" s="4"/>
      <c r="E301" s="4"/>
      <c r="F301" s="7">
        <v>15000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190"/>
    </row>
    <row r="302" spans="1:22">
      <c r="A302" s="190"/>
      <c r="B302" s="86" t="s">
        <v>3296</v>
      </c>
      <c r="C302" s="4"/>
      <c r="D302" s="4"/>
      <c r="E302" s="4">
        <v>0</v>
      </c>
      <c r="F302" s="7">
        <v>5000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190"/>
    </row>
    <row r="303" spans="1:22">
      <c r="A303" s="190"/>
      <c r="B303" s="86" t="s">
        <v>3297</v>
      </c>
      <c r="C303" s="7">
        <v>4000</v>
      </c>
      <c r="D303" s="7">
        <v>3000</v>
      </c>
      <c r="E303" s="4">
        <v>0</v>
      </c>
      <c r="F303" s="7">
        <v>5000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190"/>
    </row>
    <row r="304" spans="1:22" ht="26.4">
      <c r="A304" s="190"/>
      <c r="B304" s="86" t="s">
        <v>3298</v>
      </c>
      <c r="C304" s="7">
        <v>5200</v>
      </c>
      <c r="D304" s="7">
        <v>8010</v>
      </c>
      <c r="E304" s="7">
        <v>2000</v>
      </c>
      <c r="F304" s="7">
        <v>9510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190"/>
    </row>
    <row r="305" spans="1:22" ht="26.4">
      <c r="A305" s="190"/>
      <c r="B305" s="86" t="s">
        <v>3299</v>
      </c>
      <c r="C305" s="4"/>
      <c r="D305" s="7">
        <v>8010</v>
      </c>
      <c r="E305" s="7">
        <v>2000</v>
      </c>
      <c r="F305" s="7">
        <v>9510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190"/>
    </row>
    <row r="306" spans="1:22" ht="26.4">
      <c r="A306" s="190"/>
      <c r="B306" s="86" t="s">
        <v>3300</v>
      </c>
      <c r="C306" s="4"/>
      <c r="D306" s="7">
        <v>4500</v>
      </c>
      <c r="E306" s="7">
        <v>1100</v>
      </c>
      <c r="F306" s="7">
        <v>3000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190"/>
    </row>
    <row r="307" spans="1:22" ht="26.4">
      <c r="A307" s="190"/>
      <c r="B307" s="86" t="s">
        <v>3301</v>
      </c>
      <c r="C307" s="7">
        <v>4000</v>
      </c>
      <c r="D307" s="7">
        <v>3000</v>
      </c>
      <c r="E307" s="7">
        <v>1100</v>
      </c>
      <c r="F307" s="7">
        <v>3000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190"/>
    </row>
    <row r="308" spans="1:22" ht="26.4">
      <c r="A308" s="190"/>
      <c r="B308" s="86" t="s">
        <v>3302</v>
      </c>
      <c r="C308" s="7">
        <v>4000</v>
      </c>
      <c r="D308" s="7">
        <v>3000</v>
      </c>
      <c r="E308" s="7">
        <v>1100</v>
      </c>
      <c r="F308" s="7">
        <v>3000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190"/>
    </row>
    <row r="309" spans="1:22" ht="26.4">
      <c r="A309" s="190"/>
      <c r="B309" s="86" t="s">
        <v>3303</v>
      </c>
      <c r="C309" s="7">
        <v>6000</v>
      </c>
      <c r="D309" s="4">
        <v>0</v>
      </c>
      <c r="E309" s="4">
        <v>0</v>
      </c>
      <c r="F309" s="4">
        <v>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190"/>
    </row>
    <row r="310" spans="1:22" ht="26.4">
      <c r="A310" s="190"/>
      <c r="B310" s="86" t="s">
        <v>3304</v>
      </c>
      <c r="C310" s="4"/>
      <c r="D310" s="4"/>
      <c r="E310" s="4"/>
      <c r="F310" s="7">
        <v>8000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190"/>
    </row>
    <row r="311" spans="1:22">
      <c r="A311" s="190"/>
      <c r="B311" s="86" t="s">
        <v>3305</v>
      </c>
      <c r="C311" s="7">
        <v>7011</v>
      </c>
      <c r="D311" s="7">
        <v>10011.11</v>
      </c>
      <c r="E311" s="4">
        <v>0</v>
      </c>
      <c r="F311" s="7">
        <v>10011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190"/>
    </row>
    <row r="312" spans="1:22">
      <c r="A312" s="190"/>
      <c r="B312" s="86" t="s">
        <v>3306</v>
      </c>
      <c r="C312" s="4"/>
      <c r="D312" s="7">
        <v>8011.11</v>
      </c>
      <c r="E312" s="4">
        <v>0</v>
      </c>
      <c r="F312" s="7">
        <v>10011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190"/>
    </row>
    <row r="313" spans="1:22" ht="26.4">
      <c r="A313" s="190"/>
      <c r="B313" s="86" t="s">
        <v>3307</v>
      </c>
      <c r="C313" s="7">
        <v>6000</v>
      </c>
      <c r="D313" s="4">
        <v>0</v>
      </c>
      <c r="E313" s="4">
        <v>0</v>
      </c>
      <c r="F313" s="4">
        <v>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190"/>
    </row>
    <row r="314" spans="1:22" ht="26.4">
      <c r="A314" s="190"/>
      <c r="B314" s="86" t="s">
        <v>3308</v>
      </c>
      <c r="C314" s="4"/>
      <c r="D314" s="4">
        <v>0</v>
      </c>
      <c r="E314" s="4">
        <v>0</v>
      </c>
      <c r="F314" s="4">
        <v>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190"/>
    </row>
    <row r="315" spans="1:22" ht="26.4">
      <c r="A315" s="190"/>
      <c r="B315" s="86" t="s">
        <v>3309</v>
      </c>
      <c r="C315" s="4"/>
      <c r="D315" s="7">
        <v>22130</v>
      </c>
      <c r="E315" s="7">
        <v>19000</v>
      </c>
      <c r="F315" s="7">
        <v>2300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190"/>
    </row>
    <row r="316" spans="1:22">
      <c r="A316" s="190"/>
      <c r="B316" s="86" t="s">
        <v>3310</v>
      </c>
      <c r="C316" s="7">
        <v>7010</v>
      </c>
      <c r="D316" s="7">
        <v>6010</v>
      </c>
      <c r="E316" s="7">
        <v>2010</v>
      </c>
      <c r="F316" s="4">
        <v>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190"/>
    </row>
    <row r="317" spans="1:22">
      <c r="A317" s="190"/>
      <c r="B317" s="86" t="s">
        <v>3311</v>
      </c>
      <c r="C317" s="7">
        <v>4998</v>
      </c>
      <c r="D317" s="7">
        <v>9099</v>
      </c>
      <c r="E317" s="7">
        <v>4044</v>
      </c>
      <c r="F317" s="7">
        <v>5555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190"/>
    </row>
    <row r="318" spans="1:22">
      <c r="A318" s="190"/>
      <c r="B318" s="86" t="s">
        <v>3312</v>
      </c>
      <c r="C318" s="4"/>
      <c r="D318" s="4">
        <v>0</v>
      </c>
      <c r="E318" s="4">
        <v>0</v>
      </c>
      <c r="F318" s="7">
        <v>3033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190"/>
    </row>
    <row r="319" spans="1:22">
      <c r="A319" s="190"/>
      <c r="B319" s="86" t="s">
        <v>3313</v>
      </c>
      <c r="C319" s="4"/>
      <c r="D319" s="7">
        <v>2000</v>
      </c>
      <c r="E319" s="4">
        <v>0</v>
      </c>
      <c r="F319" s="4">
        <v>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190"/>
    </row>
    <row r="320" spans="1:22">
      <c r="A320" s="190"/>
      <c r="B320" s="86" t="s">
        <v>3314</v>
      </c>
      <c r="C320" s="4"/>
      <c r="D320" s="7">
        <v>2000</v>
      </c>
      <c r="E320" s="4">
        <v>0</v>
      </c>
      <c r="F320" s="4">
        <v>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190"/>
    </row>
    <row r="321" spans="1:22">
      <c r="A321" s="190"/>
      <c r="B321" s="86" t="s">
        <v>3315</v>
      </c>
      <c r="C321" s="7">
        <v>8000</v>
      </c>
      <c r="D321" s="7">
        <v>20000</v>
      </c>
      <c r="E321" s="7">
        <v>7300</v>
      </c>
      <c r="F321" s="7">
        <v>22000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190"/>
    </row>
    <row r="322" spans="1:22">
      <c r="A322" s="190"/>
      <c r="B322" s="86" t="s">
        <v>3316</v>
      </c>
      <c r="C322" s="7">
        <v>2440</v>
      </c>
      <c r="D322" s="4">
        <v>0</v>
      </c>
      <c r="E322" s="4">
        <v>0</v>
      </c>
      <c r="F322" s="4">
        <v>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190"/>
    </row>
    <row r="323" spans="1:22" ht="26.4">
      <c r="A323" s="190"/>
      <c r="B323" s="86" t="s">
        <v>3317</v>
      </c>
      <c r="C323" s="4"/>
      <c r="D323" s="7">
        <v>10050</v>
      </c>
      <c r="E323" s="7">
        <v>5010</v>
      </c>
      <c r="F323" s="4">
        <v>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190"/>
    </row>
    <row r="324" spans="1:22" ht="26.4">
      <c r="A324" s="190"/>
      <c r="B324" s="86" t="s">
        <v>3318</v>
      </c>
      <c r="C324" s="4">
        <v>0</v>
      </c>
      <c r="D324" s="7">
        <v>10010</v>
      </c>
      <c r="E324" s="7">
        <v>5010</v>
      </c>
      <c r="F324" s="4">
        <v>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190"/>
    </row>
    <row r="325" spans="1:22" ht="26.4">
      <c r="A325" s="190"/>
      <c r="B325" s="86" t="s">
        <v>3319</v>
      </c>
      <c r="C325" s="4">
        <v>0</v>
      </c>
      <c r="D325" s="7">
        <v>10010</v>
      </c>
      <c r="E325" s="7">
        <v>5010</v>
      </c>
      <c r="F325" s="4">
        <v>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190"/>
    </row>
    <row r="326" spans="1:22" ht="14.4" customHeight="1">
      <c r="A326" s="190"/>
      <c r="B326" s="198" t="s">
        <v>3029</v>
      </c>
      <c r="C326" s="198"/>
      <c r="D326" s="198"/>
      <c r="E326" s="198"/>
      <c r="F326" s="198"/>
      <c r="G326" s="198"/>
      <c r="H326" s="198"/>
      <c r="I326" s="198"/>
      <c r="J326" s="198"/>
      <c r="K326" s="198"/>
      <c r="L326" s="198"/>
      <c r="M326" s="198"/>
      <c r="N326" s="198"/>
      <c r="O326" s="198"/>
      <c r="P326" s="198"/>
      <c r="Q326" s="198"/>
      <c r="R326" s="198"/>
      <c r="S326" s="198"/>
      <c r="T326" s="198"/>
      <c r="U326" s="198"/>
      <c r="V326" s="190"/>
    </row>
    <row r="327" spans="1:22" ht="14.4">
      <c r="A327" s="190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0"/>
    </row>
    <row r="328" spans="1:22" ht="14.4">
      <c r="A328" s="58"/>
      <c r="B328" s="190"/>
      <c r="C328" s="190"/>
      <c r="D328" s="190"/>
      <c r="E328" s="190"/>
      <c r="F328" s="190"/>
      <c r="G328" s="190"/>
      <c r="H328" s="190"/>
      <c r="I328" s="190"/>
      <c r="J328" s="190"/>
      <c r="K328" s="190"/>
      <c r="L328" s="190"/>
      <c r="M328" s="190"/>
      <c r="N328" s="190"/>
      <c r="O328" s="190"/>
      <c r="P328" s="190"/>
      <c r="Q328" s="190"/>
      <c r="R328" s="190"/>
      <c r="S328" s="190"/>
      <c r="T328" s="190"/>
      <c r="U328" s="190"/>
      <c r="V328" s="58"/>
    </row>
    <row r="329" spans="1:22" ht="14.4">
      <c r="A329" s="58"/>
      <c r="B329" s="190"/>
      <c r="C329" s="190"/>
      <c r="D329" s="190"/>
      <c r="E329" s="190"/>
      <c r="F329" s="190"/>
      <c r="G329" s="190"/>
      <c r="H329" s="190"/>
      <c r="I329" s="190"/>
      <c r="J329" s="190"/>
      <c r="K329" s="190"/>
      <c r="L329" s="190"/>
      <c r="M329" s="190"/>
      <c r="N329" s="190"/>
      <c r="O329" s="190"/>
      <c r="P329" s="190"/>
      <c r="Q329" s="190"/>
      <c r="R329" s="190"/>
      <c r="S329" s="190"/>
      <c r="T329" s="190"/>
      <c r="U329" s="190"/>
      <c r="V329" s="58"/>
    </row>
    <row r="330" spans="1:22" ht="14.4" thickBot="1">
      <c r="A330" s="190"/>
      <c r="B330" s="185" t="s">
        <v>3008</v>
      </c>
      <c r="C330" s="185"/>
      <c r="D330" s="185"/>
      <c r="E330" s="185"/>
    </row>
    <row r="331" spans="1:22">
      <c r="A331" s="190"/>
      <c r="B331" s="3"/>
      <c r="C331" s="3"/>
      <c r="D331" s="3"/>
    </row>
    <row r="332" spans="1:22">
      <c r="A332" s="190"/>
      <c r="B332" s="197" t="s">
        <v>3016</v>
      </c>
      <c r="C332" s="197"/>
      <c r="D332" s="197"/>
    </row>
    <row r="333" spans="1:22">
      <c r="A333" s="190"/>
      <c r="B333" s="197" t="s">
        <v>3320</v>
      </c>
      <c r="C333" s="197"/>
      <c r="D333" s="197"/>
    </row>
    <row r="334" spans="1:22">
      <c r="A334" s="190"/>
      <c r="B334" s="197" t="s">
        <v>3321</v>
      </c>
      <c r="C334" s="197"/>
      <c r="D334" s="197"/>
    </row>
    <row r="335" spans="1:22">
      <c r="A335" s="190"/>
      <c r="B335" s="197" t="s">
        <v>3322</v>
      </c>
      <c r="C335" s="197"/>
      <c r="D335" s="197"/>
    </row>
    <row r="336" spans="1:22">
      <c r="A336" s="190"/>
      <c r="B336" s="197" t="s">
        <v>3323</v>
      </c>
      <c r="C336" s="197"/>
      <c r="D336" s="197"/>
    </row>
    <row r="337" spans="1:4">
      <c r="A337" s="190"/>
      <c r="B337" s="197" t="s">
        <v>3324</v>
      </c>
      <c r="C337" s="197"/>
      <c r="D337" s="197"/>
    </row>
    <row r="338" spans="1:4">
      <c r="A338" s="190"/>
      <c r="B338" s="197" t="s">
        <v>3325</v>
      </c>
      <c r="C338" s="197"/>
      <c r="D338" s="197"/>
    </row>
    <row r="339" spans="1:4">
      <c r="A339" s="190"/>
      <c r="B339" s="197" t="s">
        <v>3326</v>
      </c>
      <c r="C339" s="197"/>
      <c r="D339" s="197"/>
    </row>
    <row r="340" spans="1:4">
      <c r="A340" s="190"/>
      <c r="B340" s="197" t="s">
        <v>3327</v>
      </c>
      <c r="C340" s="197"/>
      <c r="D340" s="197"/>
    </row>
    <row r="341" spans="1:4">
      <c r="A341" s="190"/>
      <c r="B341" s="197" t="s">
        <v>3328</v>
      </c>
      <c r="C341" s="197"/>
      <c r="D341" s="197"/>
    </row>
    <row r="342" spans="1:4">
      <c r="A342" s="190"/>
      <c r="B342" s="197" t="s">
        <v>3329</v>
      </c>
      <c r="C342" s="197"/>
      <c r="D342" s="197"/>
    </row>
    <row r="343" spans="1:4">
      <c r="A343" s="190"/>
      <c r="B343" s="197" t="s">
        <v>3330</v>
      </c>
      <c r="C343" s="197"/>
      <c r="D343" s="197"/>
    </row>
    <row r="344" spans="1:4">
      <c r="A344" s="190"/>
      <c r="B344" s="197" t="s">
        <v>3331</v>
      </c>
      <c r="C344" s="197"/>
      <c r="D344" s="197"/>
    </row>
    <row r="345" spans="1:4">
      <c r="A345" s="190"/>
      <c r="B345" s="197" t="s">
        <v>3332</v>
      </c>
      <c r="C345" s="197"/>
      <c r="D345" s="197"/>
    </row>
    <row r="346" spans="1:4">
      <c r="A346" s="190"/>
      <c r="B346" s="197" t="s">
        <v>3333</v>
      </c>
      <c r="C346" s="197"/>
      <c r="D346" s="197"/>
    </row>
    <row r="347" spans="1:4">
      <c r="A347" s="190"/>
      <c r="B347" s="197" t="s">
        <v>3334</v>
      </c>
      <c r="C347" s="197"/>
      <c r="D347" s="197"/>
    </row>
    <row r="348" spans="1:4">
      <c r="A348" s="190"/>
      <c r="B348" s="197" t="s">
        <v>3335</v>
      </c>
      <c r="C348" s="197"/>
      <c r="D348" s="197"/>
    </row>
    <row r="349" spans="1:4">
      <c r="A349" s="190"/>
      <c r="B349" s="197" t="s">
        <v>3336</v>
      </c>
      <c r="C349" s="197"/>
      <c r="D349" s="197"/>
    </row>
    <row r="350" spans="1:4">
      <c r="A350" s="190"/>
      <c r="B350" s="197" t="s">
        <v>3337</v>
      </c>
      <c r="C350" s="197"/>
      <c r="D350" s="197"/>
    </row>
    <row r="351" spans="1:4">
      <c r="A351" s="190"/>
      <c r="B351" s="197" t="s">
        <v>3338</v>
      </c>
      <c r="C351" s="197"/>
      <c r="D351" s="197"/>
    </row>
    <row r="352" spans="1:4">
      <c r="A352" s="190"/>
      <c r="B352" s="197" t="s">
        <v>3339</v>
      </c>
      <c r="C352" s="197"/>
      <c r="D352" s="197"/>
    </row>
    <row r="353" spans="1:21">
      <c r="A353" s="190"/>
      <c r="B353" s="197" t="s">
        <v>3340</v>
      </c>
      <c r="C353" s="197"/>
      <c r="D353" s="197"/>
    </row>
    <row r="354" spans="1:21">
      <c r="A354" s="190"/>
      <c r="B354" s="197" t="s">
        <v>3341</v>
      </c>
      <c r="C354" s="197"/>
      <c r="D354" s="197"/>
    </row>
    <row r="355" spans="1:21">
      <c r="A355" s="190"/>
      <c r="B355" s="197" t="s">
        <v>3342</v>
      </c>
      <c r="C355" s="197"/>
      <c r="D355" s="197"/>
    </row>
    <row r="356" spans="1:21">
      <c r="A356" s="190"/>
      <c r="B356" s="197" t="s">
        <v>3343</v>
      </c>
      <c r="C356" s="197"/>
      <c r="D356" s="197"/>
    </row>
    <row r="357" spans="1:21">
      <c r="A357" s="190"/>
      <c r="B357" s="197" t="s">
        <v>3344</v>
      </c>
      <c r="C357" s="197"/>
      <c r="D357" s="197"/>
    </row>
    <row r="358" spans="1:21">
      <c r="A358" s="190"/>
      <c r="B358" s="197" t="s">
        <v>3345</v>
      </c>
      <c r="C358" s="197"/>
      <c r="D358" s="197"/>
    </row>
    <row r="359" spans="1:21">
      <c r="A359" s="190"/>
      <c r="B359" s="197" t="s">
        <v>3346</v>
      </c>
      <c r="C359" s="197"/>
      <c r="D359" s="197"/>
    </row>
    <row r="360" spans="1:21">
      <c r="A360" s="190"/>
      <c r="B360" s="197" t="s">
        <v>3347</v>
      </c>
      <c r="C360" s="197"/>
      <c r="D360" s="197"/>
    </row>
    <row r="361" spans="1:21">
      <c r="A361" s="190"/>
      <c r="B361" s="197" t="s">
        <v>3348</v>
      </c>
      <c r="C361" s="197"/>
      <c r="D361" s="197"/>
    </row>
    <row r="362" spans="1:21">
      <c r="A362" s="190"/>
      <c r="B362" s="197" t="s">
        <v>3349</v>
      </c>
      <c r="C362" s="197"/>
      <c r="D362" s="197"/>
    </row>
    <row r="363" spans="1:21" ht="13.8" customHeight="1">
      <c r="A363" s="190"/>
      <c r="B363" s="196" t="s">
        <v>2907</v>
      </c>
      <c r="C363" s="196"/>
      <c r="D363" s="196"/>
      <c r="E363" s="196"/>
      <c r="F363" s="196"/>
      <c r="G363" s="196"/>
      <c r="H363" s="196"/>
      <c r="I363" s="196"/>
      <c r="J363" s="196"/>
      <c r="K363" s="196"/>
      <c r="L363" s="196"/>
      <c r="M363" s="196"/>
      <c r="N363" s="196"/>
      <c r="O363" s="196"/>
      <c r="P363" s="196"/>
      <c r="Q363" s="196"/>
      <c r="R363" s="196"/>
      <c r="S363" s="196"/>
      <c r="T363" s="196"/>
      <c r="U363" s="196"/>
    </row>
    <row r="364" spans="1:21" ht="14.4">
      <c r="A364" s="190"/>
      <c r="B364" s="190"/>
      <c r="C364" s="190"/>
      <c r="D364" s="190"/>
      <c r="E364" s="190"/>
      <c r="F364" s="190"/>
      <c r="G364" s="190"/>
      <c r="H364" s="190"/>
      <c r="I364" s="190"/>
      <c r="J364" s="190"/>
      <c r="K364" s="190"/>
      <c r="L364" s="190"/>
      <c r="M364" s="190"/>
      <c r="N364" s="190"/>
      <c r="O364" s="190"/>
      <c r="P364" s="190"/>
      <c r="Q364" s="190"/>
      <c r="R364" s="190"/>
      <c r="S364" s="190"/>
      <c r="T364" s="190"/>
      <c r="U364" s="190"/>
    </row>
    <row r="365" spans="1:21" ht="14.4">
      <c r="A365" s="190"/>
      <c r="B365" s="190"/>
      <c r="C365" s="190"/>
      <c r="D365" s="190"/>
      <c r="E365" s="190"/>
      <c r="F365" s="190"/>
      <c r="G365" s="190"/>
      <c r="H365" s="190"/>
      <c r="I365" s="190"/>
      <c r="J365" s="190"/>
      <c r="K365" s="190"/>
      <c r="L365" s="190"/>
      <c r="M365" s="190"/>
      <c r="N365" s="190"/>
      <c r="O365" s="190"/>
      <c r="P365" s="190"/>
      <c r="Q365" s="190"/>
      <c r="R365" s="190"/>
      <c r="S365" s="190"/>
      <c r="T365" s="190"/>
      <c r="U365" s="190"/>
    </row>
    <row r="366" spans="1:21" ht="14.4" customHeight="1">
      <c r="A366" s="190"/>
      <c r="B366" s="190" t="s">
        <v>3017</v>
      </c>
      <c r="C366" s="190"/>
      <c r="D366" s="190"/>
      <c r="E366" s="190"/>
      <c r="F366" s="190"/>
      <c r="G366" s="190"/>
      <c r="H366" s="190"/>
      <c r="I366" s="190"/>
      <c r="J366" s="190"/>
      <c r="K366" s="190"/>
      <c r="L366" s="190"/>
      <c r="M366" s="190"/>
      <c r="N366" s="190"/>
      <c r="O366" s="190"/>
      <c r="P366" s="190"/>
      <c r="Q366" s="190"/>
      <c r="R366" s="190"/>
      <c r="S366" s="190"/>
      <c r="T366" s="190"/>
      <c r="U366" s="190"/>
    </row>
    <row r="367" spans="1:21" ht="14.4">
      <c r="A367" s="190"/>
      <c r="B367" s="190"/>
      <c r="C367" s="190"/>
      <c r="D367" s="190"/>
      <c r="E367" s="190"/>
      <c r="F367" s="190"/>
      <c r="G367" s="190"/>
      <c r="H367" s="190"/>
      <c r="I367" s="190"/>
      <c r="J367" s="190"/>
      <c r="K367" s="190"/>
      <c r="L367" s="190"/>
      <c r="M367" s="190"/>
      <c r="N367" s="190"/>
      <c r="O367" s="190"/>
      <c r="P367" s="190"/>
      <c r="Q367" s="190"/>
      <c r="R367" s="190"/>
      <c r="S367" s="190"/>
      <c r="T367" s="190"/>
      <c r="U367" s="190"/>
    </row>
    <row r="368" spans="1:21" ht="14.4">
      <c r="A368" s="190"/>
      <c r="B368" s="190"/>
      <c r="C368" s="190"/>
      <c r="D368" s="190"/>
      <c r="E368" s="190"/>
      <c r="F368" s="190"/>
      <c r="G368" s="190"/>
      <c r="H368" s="190"/>
      <c r="I368" s="190"/>
      <c r="J368" s="190"/>
      <c r="K368" s="190"/>
      <c r="L368" s="190"/>
      <c r="M368" s="190"/>
      <c r="N368" s="190"/>
      <c r="O368" s="190"/>
      <c r="P368" s="190"/>
      <c r="Q368" s="190"/>
      <c r="R368" s="190"/>
      <c r="S368" s="190"/>
      <c r="T368" s="190"/>
      <c r="U368" s="190"/>
    </row>
    <row r="369" spans="1:21" ht="14.4" customHeight="1">
      <c r="A369" s="190"/>
      <c r="B369" s="190" t="s">
        <v>3018</v>
      </c>
      <c r="C369" s="190"/>
      <c r="D369" s="190"/>
      <c r="E369" s="190"/>
      <c r="F369" s="190"/>
      <c r="G369" s="190"/>
      <c r="H369" s="190"/>
      <c r="I369" s="190"/>
      <c r="J369" s="190"/>
      <c r="K369" s="190"/>
      <c r="L369" s="190"/>
      <c r="M369" s="190"/>
      <c r="N369" s="190"/>
      <c r="O369" s="190"/>
      <c r="P369" s="190"/>
      <c r="Q369" s="190"/>
      <c r="R369" s="190"/>
      <c r="S369" s="190"/>
      <c r="T369" s="190"/>
      <c r="U369" s="190"/>
    </row>
    <row r="370" spans="1:21" ht="14.4" thickBot="1">
      <c r="A370" s="190"/>
      <c r="B370" s="194" t="s">
        <v>3350</v>
      </c>
      <c r="C370" s="194"/>
      <c r="D370" s="194"/>
      <c r="E370" s="194"/>
      <c r="F370" s="194"/>
      <c r="G370" s="194"/>
      <c r="H370" s="194"/>
      <c r="I370" s="194"/>
      <c r="J370" s="194"/>
      <c r="K370" s="194"/>
      <c r="L370" s="194"/>
      <c r="M370" s="194"/>
      <c r="N370" s="194"/>
      <c r="O370" s="194"/>
      <c r="P370" s="194"/>
      <c r="Q370" s="194"/>
      <c r="R370" s="194"/>
      <c r="S370" s="194"/>
      <c r="T370" s="194"/>
      <c r="U370" s="194"/>
    </row>
    <row r="371" spans="1:21">
      <c r="A371" s="190"/>
      <c r="B371" s="93" t="s">
        <v>3020</v>
      </c>
      <c r="C371" s="93" t="s">
        <v>8</v>
      </c>
      <c r="D371" s="93" t="s">
        <v>9</v>
      </c>
      <c r="E371" s="93" t="s">
        <v>10</v>
      </c>
      <c r="F371" s="93" t="s">
        <v>11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</row>
    <row r="372" spans="1:21">
      <c r="A372" s="190"/>
      <c r="B372" s="86" t="s">
        <v>3028</v>
      </c>
      <c r="C372" s="4"/>
      <c r="D372" s="7">
        <v>1028</v>
      </c>
      <c r="E372" s="7">
        <v>8500</v>
      </c>
      <c r="F372" s="4">
        <v>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</row>
    <row r="373" spans="1:21">
      <c r="A373" s="190"/>
      <c r="B373" s="86" t="s">
        <v>3351</v>
      </c>
      <c r="C373" s="4"/>
      <c r="D373" s="4">
        <v>0</v>
      </c>
      <c r="E373" s="4">
        <v>0</v>
      </c>
      <c r="F373" s="4">
        <v>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</row>
    <row r="374" spans="1:21">
      <c r="A374" s="190"/>
      <c r="B374" s="86" t="s">
        <v>3352</v>
      </c>
      <c r="C374" s="4"/>
      <c r="D374" s="4">
        <v>0</v>
      </c>
      <c r="E374" s="4">
        <v>0</v>
      </c>
      <c r="F374" s="4">
        <v>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 spans="1:21">
      <c r="A375" s="190"/>
      <c r="B375" s="86" t="s">
        <v>3353</v>
      </c>
      <c r="C375" s="4"/>
      <c r="D375" s="4">
        <v>0</v>
      </c>
      <c r="E375" s="4">
        <v>0</v>
      </c>
      <c r="F375" s="4">
        <v>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</row>
    <row r="376" spans="1:21" ht="26.4">
      <c r="A376" s="190"/>
      <c r="B376" s="86" t="s">
        <v>3354</v>
      </c>
      <c r="C376" s="4"/>
      <c r="D376" s="4">
        <v>0</v>
      </c>
      <c r="E376" s="4">
        <v>0</v>
      </c>
      <c r="F376" s="4">
        <v>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</row>
    <row r="377" spans="1:21" ht="26.4">
      <c r="A377" s="190"/>
      <c r="B377" s="86" t="s">
        <v>3355</v>
      </c>
      <c r="C377" s="4"/>
      <c r="D377" s="4">
        <v>0</v>
      </c>
      <c r="E377" s="4">
        <v>0</v>
      </c>
      <c r="F377" s="4">
        <v>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</row>
    <row r="378" spans="1:21" ht="26.4">
      <c r="A378" s="190"/>
      <c r="B378" s="86" t="s">
        <v>3356</v>
      </c>
      <c r="C378" s="4"/>
      <c r="D378" s="4">
        <v>0</v>
      </c>
      <c r="E378" s="4">
        <v>0</v>
      </c>
      <c r="F378" s="4">
        <v>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</row>
    <row r="379" spans="1:21" ht="26.4">
      <c r="A379" s="190"/>
      <c r="B379" s="86" t="s">
        <v>3357</v>
      </c>
      <c r="C379" s="4"/>
      <c r="D379" s="4">
        <v>0</v>
      </c>
      <c r="E379" s="4">
        <v>0</v>
      </c>
      <c r="F379" s="4">
        <v>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</row>
    <row r="380" spans="1:21" ht="26.4">
      <c r="A380" s="190"/>
      <c r="B380" s="86" t="s">
        <v>3358</v>
      </c>
      <c r="C380" s="4"/>
      <c r="D380" s="4">
        <v>0</v>
      </c>
      <c r="E380" s="4">
        <v>0</v>
      </c>
      <c r="F380" s="4">
        <v>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</row>
    <row r="381" spans="1:21">
      <c r="A381" s="190"/>
      <c r="B381" s="86" t="s">
        <v>3359</v>
      </c>
      <c r="C381" s="4"/>
      <c r="D381" s="4">
        <v>0</v>
      </c>
      <c r="E381" s="4">
        <v>0</v>
      </c>
      <c r="F381" s="4">
        <v>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</row>
    <row r="382" spans="1:21">
      <c r="A382" s="190"/>
      <c r="B382" s="86" t="s">
        <v>3360</v>
      </c>
      <c r="C382" s="4"/>
      <c r="D382" s="4">
        <v>0</v>
      </c>
      <c r="E382" s="4">
        <v>0</v>
      </c>
      <c r="F382" s="4">
        <v>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</row>
    <row r="383" spans="1:21">
      <c r="A383" s="190"/>
      <c r="B383" s="86" t="s">
        <v>3361</v>
      </c>
      <c r="C383" s="4"/>
      <c r="D383" s="4">
        <v>0</v>
      </c>
      <c r="E383" s="4">
        <v>0</v>
      </c>
      <c r="F383" s="4">
        <v>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</row>
    <row r="384" spans="1:21" ht="26.4">
      <c r="A384" s="190"/>
      <c r="B384" s="86" t="s">
        <v>3362</v>
      </c>
      <c r="C384" s="4"/>
      <c r="D384" s="4">
        <v>0</v>
      </c>
      <c r="E384" s="4">
        <v>0</v>
      </c>
      <c r="F384" s="4">
        <v>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</row>
    <row r="385" spans="1:21">
      <c r="A385" s="190"/>
      <c r="B385" s="86" t="s">
        <v>3363</v>
      </c>
      <c r="C385" s="4"/>
      <c r="D385" s="4">
        <v>0</v>
      </c>
      <c r="E385" s="4">
        <v>0</v>
      </c>
      <c r="F385" s="4">
        <v>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</row>
    <row r="386" spans="1:21">
      <c r="A386" s="190"/>
      <c r="B386" s="86" t="s">
        <v>3364</v>
      </c>
      <c r="C386" s="4"/>
      <c r="D386" s="4">
        <v>0</v>
      </c>
      <c r="E386" s="4">
        <v>0</v>
      </c>
      <c r="F386" s="4">
        <v>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</row>
    <row r="387" spans="1:21" ht="26.4">
      <c r="A387" s="190"/>
      <c r="B387" s="86" t="s">
        <v>3365</v>
      </c>
      <c r="C387" s="4"/>
      <c r="D387" s="7">
        <v>5000</v>
      </c>
      <c r="E387" s="7">
        <v>1000</v>
      </c>
      <c r="F387" s="7">
        <v>5000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</row>
    <row r="388" spans="1:21">
      <c r="A388" s="190"/>
      <c r="B388" s="86" t="s">
        <v>3366</v>
      </c>
      <c r="C388" s="4"/>
      <c r="D388" s="4">
        <v>0</v>
      </c>
      <c r="E388" s="4">
        <v>0</v>
      </c>
      <c r="F388" s="4">
        <v>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</row>
    <row r="389" spans="1:21" ht="26.4">
      <c r="A389" s="190"/>
      <c r="B389" s="86" t="s">
        <v>3367</v>
      </c>
      <c r="C389" s="4"/>
      <c r="D389" s="4">
        <v>0</v>
      </c>
      <c r="E389" s="4">
        <v>0</v>
      </c>
      <c r="F389" s="4">
        <v>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</row>
    <row r="390" spans="1:21" ht="26.4">
      <c r="A390" s="190"/>
      <c r="B390" s="86" t="s">
        <v>3368</v>
      </c>
      <c r="C390" s="4">
        <v>0</v>
      </c>
      <c r="D390" s="7">
        <v>1000</v>
      </c>
      <c r="E390" s="4">
        <v>0</v>
      </c>
      <c r="F390" s="7">
        <v>1000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 spans="1:21" ht="26.4">
      <c r="A391" s="190"/>
      <c r="B391" s="86" t="s">
        <v>3369</v>
      </c>
      <c r="C391" s="4"/>
      <c r="D391" s="4">
        <v>0</v>
      </c>
      <c r="E391" s="4">
        <v>0</v>
      </c>
      <c r="F391" s="4">
        <v>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</row>
    <row r="392" spans="1:21" ht="26.4">
      <c r="A392" s="190"/>
      <c r="B392" s="86" t="s">
        <v>3370</v>
      </c>
      <c r="C392" s="4"/>
      <c r="D392" s="4">
        <v>0</v>
      </c>
      <c r="E392" s="4">
        <v>0</v>
      </c>
      <c r="F392" s="4">
        <v>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</row>
    <row r="393" spans="1:21">
      <c r="A393" s="190"/>
      <c r="B393" s="86" t="s">
        <v>3371</v>
      </c>
      <c r="C393" s="4"/>
      <c r="D393" s="7">
        <v>2011.11</v>
      </c>
      <c r="E393" s="4">
        <v>0</v>
      </c>
      <c r="F393" s="7">
        <v>5011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</row>
    <row r="394" spans="1:21" ht="26.4">
      <c r="A394" s="190"/>
      <c r="B394" s="86" t="s">
        <v>3372</v>
      </c>
      <c r="C394" s="4"/>
      <c r="D394" s="4">
        <v>0</v>
      </c>
      <c r="E394" s="7">
        <v>4000</v>
      </c>
      <c r="F394" s="4">
        <v>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 spans="1:21">
      <c r="A395" s="190"/>
      <c r="B395" s="86" t="s">
        <v>3373</v>
      </c>
      <c r="C395" s="4"/>
      <c r="D395" s="7">
        <v>2010</v>
      </c>
      <c r="E395" s="4">
        <v>0</v>
      </c>
      <c r="F395" s="4">
        <v>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</row>
    <row r="396" spans="1:21">
      <c r="A396" s="190"/>
      <c r="B396" s="86" t="s">
        <v>3374</v>
      </c>
      <c r="C396" s="4"/>
      <c r="D396" s="4">
        <v>0</v>
      </c>
      <c r="E396" s="7">
        <v>1555</v>
      </c>
      <c r="F396" s="4">
        <v>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 spans="1:21">
      <c r="A397" s="190"/>
      <c r="B397" s="86" t="s">
        <v>3375</v>
      </c>
      <c r="C397" s="4"/>
      <c r="D397" s="7">
        <v>6066</v>
      </c>
      <c r="E397" s="4">
        <v>0</v>
      </c>
      <c r="F397" s="4">
        <v>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 spans="1:21">
      <c r="A398" s="190"/>
      <c r="B398" s="86" t="s">
        <v>3376</v>
      </c>
      <c r="C398" s="4"/>
      <c r="D398" s="7">
        <v>2000</v>
      </c>
      <c r="E398" s="4">
        <v>0</v>
      </c>
      <c r="F398" s="4">
        <v>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</row>
    <row r="399" spans="1:21">
      <c r="A399" s="190"/>
      <c r="B399" s="86" t="s">
        <v>3377</v>
      </c>
      <c r="C399" s="4"/>
      <c r="D399" s="7">
        <v>15000</v>
      </c>
      <c r="E399" s="7">
        <v>8000</v>
      </c>
      <c r="F399" s="7">
        <v>8000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</row>
    <row r="400" spans="1:21">
      <c r="A400" s="190"/>
      <c r="B400" s="86" t="s">
        <v>3378</v>
      </c>
      <c r="C400" s="4"/>
      <c r="D400" s="7">
        <v>1888</v>
      </c>
      <c r="E400" s="4">
        <v>0</v>
      </c>
      <c r="F400" s="4">
        <v>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 spans="1:21">
      <c r="A401" s="190"/>
      <c r="B401" s="86" t="s">
        <v>3379</v>
      </c>
      <c r="C401" s="4"/>
      <c r="D401" s="4">
        <v>0</v>
      </c>
      <c r="E401" s="4">
        <v>0</v>
      </c>
      <c r="F401" s="4">
        <v>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</row>
    <row r="402" spans="1:21" ht="26.4">
      <c r="A402" s="190"/>
      <c r="B402" s="86" t="s">
        <v>3380</v>
      </c>
      <c r="C402" s="4"/>
      <c r="D402" s="4">
        <v>0</v>
      </c>
      <c r="E402" s="4">
        <v>0</v>
      </c>
      <c r="F402" s="4">
        <v>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</row>
    <row r="403" spans="1:21" ht="14.4" customHeight="1">
      <c r="A403" s="190"/>
      <c r="B403" s="198" t="s">
        <v>3029</v>
      </c>
      <c r="C403" s="198"/>
      <c r="D403" s="198"/>
      <c r="E403" s="198"/>
      <c r="F403" s="198"/>
      <c r="G403" s="198"/>
      <c r="H403" s="198"/>
      <c r="I403" s="198"/>
      <c r="J403" s="198"/>
      <c r="K403" s="198"/>
      <c r="L403" s="198"/>
      <c r="M403" s="198"/>
      <c r="N403" s="198"/>
      <c r="O403" s="198"/>
      <c r="P403" s="198"/>
      <c r="Q403" s="198"/>
      <c r="R403" s="198"/>
      <c r="S403" s="198"/>
      <c r="T403" s="198"/>
      <c r="U403" s="198"/>
    </row>
    <row r="404" spans="1:21" ht="14.4">
      <c r="A404" s="190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</row>
  </sheetData>
  <mergeCells count="228">
    <mergeCell ref="B369:U369"/>
    <mergeCell ref="B403:U403"/>
    <mergeCell ref="B404:U404"/>
    <mergeCell ref="B362:D362"/>
    <mergeCell ref="B370:U370"/>
    <mergeCell ref="B329:U329"/>
    <mergeCell ref="A330:A404"/>
    <mergeCell ref="B363:U363"/>
    <mergeCell ref="B364:U364"/>
    <mergeCell ref="B365:U365"/>
    <mergeCell ref="B366:U366"/>
    <mergeCell ref="B367:U367"/>
    <mergeCell ref="B368:U368"/>
    <mergeCell ref="B356:D356"/>
    <mergeCell ref="B357:D357"/>
    <mergeCell ref="B358:D358"/>
    <mergeCell ref="B359:D359"/>
    <mergeCell ref="B360:D360"/>
    <mergeCell ref="B361:D361"/>
    <mergeCell ref="B350:D350"/>
    <mergeCell ref="B351:D351"/>
    <mergeCell ref="B352:D352"/>
    <mergeCell ref="B353:D353"/>
    <mergeCell ref="B354:D354"/>
    <mergeCell ref="B355:D355"/>
    <mergeCell ref="B344:D344"/>
    <mergeCell ref="B345:D345"/>
    <mergeCell ref="B346:D346"/>
    <mergeCell ref="B347:D347"/>
    <mergeCell ref="B348:D348"/>
    <mergeCell ref="B349:D349"/>
    <mergeCell ref="B338:D338"/>
    <mergeCell ref="B339:D339"/>
    <mergeCell ref="B340:D340"/>
    <mergeCell ref="B341:D341"/>
    <mergeCell ref="B342:D342"/>
    <mergeCell ref="B343:D343"/>
    <mergeCell ref="B332:D332"/>
    <mergeCell ref="B333:D333"/>
    <mergeCell ref="B334:D334"/>
    <mergeCell ref="B335:D335"/>
    <mergeCell ref="B336:D336"/>
    <mergeCell ref="B337:D337"/>
    <mergeCell ref="A217:A327"/>
    <mergeCell ref="B326:U326"/>
    <mergeCell ref="B327:U327"/>
    <mergeCell ref="B250:D250"/>
    <mergeCell ref="B251:D251"/>
    <mergeCell ref="B252:D252"/>
    <mergeCell ref="B253:D253"/>
    <mergeCell ref="B254:D254"/>
    <mergeCell ref="B255:D255"/>
    <mergeCell ref="B244:D244"/>
    <mergeCell ref="B245:D245"/>
    <mergeCell ref="B246:D246"/>
    <mergeCell ref="B247:D247"/>
    <mergeCell ref="B248:D248"/>
    <mergeCell ref="B249:D249"/>
    <mergeCell ref="B238:D238"/>
    <mergeCell ref="B239:D239"/>
    <mergeCell ref="B240:D240"/>
    <mergeCell ref="V217:V327"/>
    <mergeCell ref="B328:U328"/>
    <mergeCell ref="B330:E330"/>
    <mergeCell ref="B275:U275"/>
    <mergeCell ref="B216:U216"/>
    <mergeCell ref="B268:U268"/>
    <mergeCell ref="B269:U269"/>
    <mergeCell ref="B270:U270"/>
    <mergeCell ref="B271:U271"/>
    <mergeCell ref="B272:U272"/>
    <mergeCell ref="B273:U273"/>
    <mergeCell ref="B274:U274"/>
    <mergeCell ref="B262:D262"/>
    <mergeCell ref="B263:D263"/>
    <mergeCell ref="B264:D264"/>
    <mergeCell ref="B265:D265"/>
    <mergeCell ref="B266:D266"/>
    <mergeCell ref="B267:D267"/>
    <mergeCell ref="B256:D256"/>
    <mergeCell ref="B257:D257"/>
    <mergeCell ref="B258:D258"/>
    <mergeCell ref="B259:D259"/>
    <mergeCell ref="B260:D260"/>
    <mergeCell ref="B261:D261"/>
    <mergeCell ref="B241:D241"/>
    <mergeCell ref="B242:D242"/>
    <mergeCell ref="B243:D243"/>
    <mergeCell ref="B232:D232"/>
    <mergeCell ref="B233:D233"/>
    <mergeCell ref="B234:D234"/>
    <mergeCell ref="B235:D235"/>
    <mergeCell ref="B236:D236"/>
    <mergeCell ref="B237:D237"/>
    <mergeCell ref="B226:D226"/>
    <mergeCell ref="B227:D227"/>
    <mergeCell ref="B228:D228"/>
    <mergeCell ref="B229:D229"/>
    <mergeCell ref="B230:D230"/>
    <mergeCell ref="B231:D231"/>
    <mergeCell ref="B220:D220"/>
    <mergeCell ref="B221:D221"/>
    <mergeCell ref="B222:D222"/>
    <mergeCell ref="B223:D223"/>
    <mergeCell ref="B224:D224"/>
    <mergeCell ref="B225:D225"/>
    <mergeCell ref="B213:U213"/>
    <mergeCell ref="B214:U214"/>
    <mergeCell ref="V98:V214"/>
    <mergeCell ref="B215:U215"/>
    <mergeCell ref="B217:E217"/>
    <mergeCell ref="B219:D219"/>
    <mergeCell ref="B159:U159"/>
    <mergeCell ref="B97:U97"/>
    <mergeCell ref="A98:A214"/>
    <mergeCell ref="B152:U152"/>
    <mergeCell ref="B153:U153"/>
    <mergeCell ref="B154:U154"/>
    <mergeCell ref="B155:U155"/>
    <mergeCell ref="B156:U156"/>
    <mergeCell ref="B157:U157"/>
    <mergeCell ref="B158:U158"/>
    <mergeCell ref="B146:D146"/>
    <mergeCell ref="B147:D147"/>
    <mergeCell ref="B148:D148"/>
    <mergeCell ref="B149:D149"/>
    <mergeCell ref="B150:D150"/>
    <mergeCell ref="B151:D151"/>
    <mergeCell ref="B140:D140"/>
    <mergeCell ref="B141:D141"/>
    <mergeCell ref="B142:D142"/>
    <mergeCell ref="B143:D143"/>
    <mergeCell ref="B144:D144"/>
    <mergeCell ref="B145:D145"/>
    <mergeCell ref="B134:D134"/>
    <mergeCell ref="B135:D135"/>
    <mergeCell ref="B136:D136"/>
    <mergeCell ref="B137:D137"/>
    <mergeCell ref="B138:D138"/>
    <mergeCell ref="B139:D139"/>
    <mergeCell ref="B128:D128"/>
    <mergeCell ref="B129:D129"/>
    <mergeCell ref="B130:D130"/>
    <mergeCell ref="B131:D131"/>
    <mergeCell ref="B132:D132"/>
    <mergeCell ref="B133:D133"/>
    <mergeCell ref="B122:D122"/>
    <mergeCell ref="B123:D123"/>
    <mergeCell ref="B124:D124"/>
    <mergeCell ref="B125:D125"/>
    <mergeCell ref="B126:D126"/>
    <mergeCell ref="B127:D127"/>
    <mergeCell ref="B116:D116"/>
    <mergeCell ref="B117:D117"/>
    <mergeCell ref="B118:D118"/>
    <mergeCell ref="B119:D119"/>
    <mergeCell ref="B120:D120"/>
    <mergeCell ref="B121:D121"/>
    <mergeCell ref="B110:D110"/>
    <mergeCell ref="B111:D111"/>
    <mergeCell ref="B112:D112"/>
    <mergeCell ref="B113:D113"/>
    <mergeCell ref="B114:D114"/>
    <mergeCell ref="B115:D115"/>
    <mergeCell ref="B104:D104"/>
    <mergeCell ref="B105:D105"/>
    <mergeCell ref="B106:D106"/>
    <mergeCell ref="B107:D107"/>
    <mergeCell ref="B108:D108"/>
    <mergeCell ref="B109:D109"/>
    <mergeCell ref="B94:U94"/>
    <mergeCell ref="B98:E98"/>
    <mergeCell ref="B100:D100"/>
    <mergeCell ref="B101:D101"/>
    <mergeCell ref="B102:D102"/>
    <mergeCell ref="B103:D103"/>
    <mergeCell ref="B1:U1"/>
    <mergeCell ref="A2:A94"/>
    <mergeCell ref="B44:U44"/>
    <mergeCell ref="B45:U45"/>
    <mergeCell ref="B46:U46"/>
    <mergeCell ref="B47:U47"/>
    <mergeCell ref="B48:U48"/>
    <mergeCell ref="B49:U49"/>
    <mergeCell ref="B50:U50"/>
    <mergeCell ref="B93:U93"/>
    <mergeCell ref="B39:D39"/>
    <mergeCell ref="B40:D40"/>
    <mergeCell ref="B41:D41"/>
    <mergeCell ref="B42:D42"/>
    <mergeCell ref="B43:D43"/>
    <mergeCell ref="B51:U51"/>
    <mergeCell ref="B33:D33"/>
    <mergeCell ref="B34:D34"/>
    <mergeCell ref="B35:D35"/>
    <mergeCell ref="B36:D36"/>
    <mergeCell ref="B37:D37"/>
    <mergeCell ref="B38:D38"/>
    <mergeCell ref="B27:D27"/>
    <mergeCell ref="B28:D28"/>
    <mergeCell ref="B29:D29"/>
    <mergeCell ref="B30:D30"/>
    <mergeCell ref="B31:D31"/>
    <mergeCell ref="B32:D32"/>
    <mergeCell ref="B21:D21"/>
    <mergeCell ref="B22:D22"/>
    <mergeCell ref="B23:D23"/>
    <mergeCell ref="B24:D24"/>
    <mergeCell ref="B25:D25"/>
    <mergeCell ref="B26:D26"/>
    <mergeCell ref="B18:D18"/>
    <mergeCell ref="B19:D19"/>
    <mergeCell ref="B20:D20"/>
    <mergeCell ref="B9:D9"/>
    <mergeCell ref="B10:D10"/>
    <mergeCell ref="B11:D11"/>
    <mergeCell ref="B12:D12"/>
    <mergeCell ref="B13:D13"/>
    <mergeCell ref="B14:D14"/>
    <mergeCell ref="B2:E2"/>
    <mergeCell ref="B4:D4"/>
    <mergeCell ref="B5:D5"/>
    <mergeCell ref="B6:D6"/>
    <mergeCell ref="B7:D7"/>
    <mergeCell ref="B8:D8"/>
    <mergeCell ref="B15:D15"/>
    <mergeCell ref="B16:D16"/>
    <mergeCell ref="B17:D17"/>
  </mergeCells>
  <phoneticPr fontId="6" type="noConversion"/>
  <hyperlinks>
    <hyperlink ref="B44" display="显示/隐藏" xr:uid="{16ADEE80-CDAE-400A-84DE-D7221B6B7AA5}"/>
    <hyperlink ref="B152" display="显示/隐藏" xr:uid="{C61AFB0C-B7D6-4305-B4DD-5A5503AE6105}"/>
    <hyperlink ref="B268" display="显示/隐藏" xr:uid="{FA26CD37-2283-4B9A-AC6A-DD797096524F}"/>
    <hyperlink ref="B363" display="显示/隐藏" xr:uid="{DAFBED1F-5963-4E38-9B6A-A5F42D8EC2F9}"/>
  </hyperlink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1141" r:id="rId4" name="Control 661">
          <controlPr defaultSize="0" r:id="rId5">
            <anchor moveWithCells="1">
              <from>
                <xdr:col>1</xdr:col>
                <xdr:colOff>0</xdr:colOff>
                <xdr:row>361</xdr:row>
                <xdr:rowOff>0</xdr:rowOff>
              </from>
              <to>
                <xdr:col>1</xdr:col>
                <xdr:colOff>228600</xdr:colOff>
                <xdr:row>362</xdr:row>
                <xdr:rowOff>45720</xdr:rowOff>
              </to>
            </anchor>
          </controlPr>
        </control>
      </mc:Choice>
      <mc:Fallback>
        <control shapeId="21141" r:id="rId4" name="Control 661"/>
      </mc:Fallback>
    </mc:AlternateContent>
    <mc:AlternateContent xmlns:mc="http://schemas.openxmlformats.org/markup-compatibility/2006">
      <mc:Choice Requires="x14">
        <control shapeId="21139" r:id="rId6" name="Control 659">
          <controlPr defaultSize="0" r:id="rId5">
            <anchor moveWithCells="1">
              <from>
                <xdr:col>1</xdr:col>
                <xdr:colOff>0</xdr:colOff>
                <xdr:row>360</xdr:row>
                <xdr:rowOff>0</xdr:rowOff>
              </from>
              <to>
                <xdr:col>1</xdr:col>
                <xdr:colOff>228600</xdr:colOff>
                <xdr:row>361</xdr:row>
                <xdr:rowOff>45720</xdr:rowOff>
              </to>
            </anchor>
          </controlPr>
        </control>
      </mc:Choice>
      <mc:Fallback>
        <control shapeId="21139" r:id="rId6" name="Control 659"/>
      </mc:Fallback>
    </mc:AlternateContent>
    <mc:AlternateContent xmlns:mc="http://schemas.openxmlformats.org/markup-compatibility/2006">
      <mc:Choice Requires="x14">
        <control shapeId="21137" r:id="rId7" name="Control 657">
          <controlPr defaultSize="0" r:id="rId5">
            <anchor moveWithCells="1">
              <from>
                <xdr:col>1</xdr:col>
                <xdr:colOff>0</xdr:colOff>
                <xdr:row>359</xdr:row>
                <xdr:rowOff>0</xdr:rowOff>
              </from>
              <to>
                <xdr:col>1</xdr:col>
                <xdr:colOff>228600</xdr:colOff>
                <xdr:row>360</xdr:row>
                <xdr:rowOff>45720</xdr:rowOff>
              </to>
            </anchor>
          </controlPr>
        </control>
      </mc:Choice>
      <mc:Fallback>
        <control shapeId="21137" r:id="rId7" name="Control 657"/>
      </mc:Fallback>
    </mc:AlternateContent>
    <mc:AlternateContent xmlns:mc="http://schemas.openxmlformats.org/markup-compatibility/2006">
      <mc:Choice Requires="x14">
        <control shapeId="21135" r:id="rId8" name="Control 655">
          <controlPr defaultSize="0" r:id="rId5">
            <anchor moveWithCells="1">
              <from>
                <xdr:col>1</xdr:col>
                <xdr:colOff>0</xdr:colOff>
                <xdr:row>358</xdr:row>
                <xdr:rowOff>0</xdr:rowOff>
              </from>
              <to>
                <xdr:col>1</xdr:col>
                <xdr:colOff>228600</xdr:colOff>
                <xdr:row>359</xdr:row>
                <xdr:rowOff>45720</xdr:rowOff>
              </to>
            </anchor>
          </controlPr>
        </control>
      </mc:Choice>
      <mc:Fallback>
        <control shapeId="21135" r:id="rId8" name="Control 655"/>
      </mc:Fallback>
    </mc:AlternateContent>
    <mc:AlternateContent xmlns:mc="http://schemas.openxmlformats.org/markup-compatibility/2006">
      <mc:Choice Requires="x14">
        <control shapeId="21133" r:id="rId9" name="Control 653">
          <controlPr defaultSize="0" r:id="rId5">
            <anchor moveWithCells="1">
              <from>
                <xdr:col>1</xdr:col>
                <xdr:colOff>0</xdr:colOff>
                <xdr:row>357</xdr:row>
                <xdr:rowOff>0</xdr:rowOff>
              </from>
              <to>
                <xdr:col>1</xdr:col>
                <xdr:colOff>228600</xdr:colOff>
                <xdr:row>358</xdr:row>
                <xdr:rowOff>45720</xdr:rowOff>
              </to>
            </anchor>
          </controlPr>
        </control>
      </mc:Choice>
      <mc:Fallback>
        <control shapeId="21133" r:id="rId9" name="Control 653"/>
      </mc:Fallback>
    </mc:AlternateContent>
    <mc:AlternateContent xmlns:mc="http://schemas.openxmlformats.org/markup-compatibility/2006">
      <mc:Choice Requires="x14">
        <control shapeId="21131" r:id="rId10" name="Control 651">
          <controlPr defaultSize="0" r:id="rId5">
            <anchor moveWithCells="1">
              <from>
                <xdr:col>1</xdr:col>
                <xdr:colOff>0</xdr:colOff>
                <xdr:row>356</xdr:row>
                <xdr:rowOff>0</xdr:rowOff>
              </from>
              <to>
                <xdr:col>1</xdr:col>
                <xdr:colOff>228600</xdr:colOff>
                <xdr:row>357</xdr:row>
                <xdr:rowOff>45720</xdr:rowOff>
              </to>
            </anchor>
          </controlPr>
        </control>
      </mc:Choice>
      <mc:Fallback>
        <control shapeId="21131" r:id="rId10" name="Control 651"/>
      </mc:Fallback>
    </mc:AlternateContent>
    <mc:AlternateContent xmlns:mc="http://schemas.openxmlformats.org/markup-compatibility/2006">
      <mc:Choice Requires="x14">
        <control shapeId="21129" r:id="rId11" name="Control 649">
          <controlPr defaultSize="0" r:id="rId5">
            <anchor moveWithCells="1">
              <from>
                <xdr:col>1</xdr:col>
                <xdr:colOff>0</xdr:colOff>
                <xdr:row>355</xdr:row>
                <xdr:rowOff>0</xdr:rowOff>
              </from>
              <to>
                <xdr:col>1</xdr:col>
                <xdr:colOff>228600</xdr:colOff>
                <xdr:row>356</xdr:row>
                <xdr:rowOff>45720</xdr:rowOff>
              </to>
            </anchor>
          </controlPr>
        </control>
      </mc:Choice>
      <mc:Fallback>
        <control shapeId="21129" r:id="rId11" name="Control 649"/>
      </mc:Fallback>
    </mc:AlternateContent>
    <mc:AlternateContent xmlns:mc="http://schemas.openxmlformats.org/markup-compatibility/2006">
      <mc:Choice Requires="x14">
        <control shapeId="21127" r:id="rId12" name="Control 647">
          <controlPr defaultSize="0" r:id="rId5">
            <anchor moveWithCells="1">
              <from>
                <xdr:col>1</xdr:col>
                <xdr:colOff>0</xdr:colOff>
                <xdr:row>354</xdr:row>
                <xdr:rowOff>0</xdr:rowOff>
              </from>
              <to>
                <xdr:col>1</xdr:col>
                <xdr:colOff>228600</xdr:colOff>
                <xdr:row>355</xdr:row>
                <xdr:rowOff>45720</xdr:rowOff>
              </to>
            </anchor>
          </controlPr>
        </control>
      </mc:Choice>
      <mc:Fallback>
        <control shapeId="21127" r:id="rId12" name="Control 647"/>
      </mc:Fallback>
    </mc:AlternateContent>
    <mc:AlternateContent xmlns:mc="http://schemas.openxmlformats.org/markup-compatibility/2006">
      <mc:Choice Requires="x14">
        <control shapeId="21125" r:id="rId13" name="Control 645">
          <controlPr defaultSize="0" r:id="rId5">
            <anchor moveWithCells="1">
              <from>
                <xdr:col>1</xdr:col>
                <xdr:colOff>0</xdr:colOff>
                <xdr:row>353</xdr:row>
                <xdr:rowOff>0</xdr:rowOff>
              </from>
              <to>
                <xdr:col>1</xdr:col>
                <xdr:colOff>228600</xdr:colOff>
                <xdr:row>354</xdr:row>
                <xdr:rowOff>45720</xdr:rowOff>
              </to>
            </anchor>
          </controlPr>
        </control>
      </mc:Choice>
      <mc:Fallback>
        <control shapeId="21125" r:id="rId13" name="Control 645"/>
      </mc:Fallback>
    </mc:AlternateContent>
    <mc:AlternateContent xmlns:mc="http://schemas.openxmlformats.org/markup-compatibility/2006">
      <mc:Choice Requires="x14">
        <control shapeId="21123" r:id="rId14" name="Control 643">
          <controlPr defaultSize="0" r:id="rId5">
            <anchor moveWithCells="1">
              <from>
                <xdr:col>1</xdr:col>
                <xdr:colOff>0</xdr:colOff>
                <xdr:row>352</xdr:row>
                <xdr:rowOff>0</xdr:rowOff>
              </from>
              <to>
                <xdr:col>1</xdr:col>
                <xdr:colOff>228600</xdr:colOff>
                <xdr:row>353</xdr:row>
                <xdr:rowOff>45720</xdr:rowOff>
              </to>
            </anchor>
          </controlPr>
        </control>
      </mc:Choice>
      <mc:Fallback>
        <control shapeId="21123" r:id="rId14" name="Control 643"/>
      </mc:Fallback>
    </mc:AlternateContent>
    <mc:AlternateContent xmlns:mc="http://schemas.openxmlformats.org/markup-compatibility/2006">
      <mc:Choice Requires="x14">
        <control shapeId="21121" r:id="rId15" name="Control 641">
          <controlPr defaultSize="0" r:id="rId5">
            <anchor moveWithCells="1">
              <from>
                <xdr:col>1</xdr:col>
                <xdr:colOff>0</xdr:colOff>
                <xdr:row>351</xdr:row>
                <xdr:rowOff>0</xdr:rowOff>
              </from>
              <to>
                <xdr:col>1</xdr:col>
                <xdr:colOff>228600</xdr:colOff>
                <xdr:row>352</xdr:row>
                <xdr:rowOff>45720</xdr:rowOff>
              </to>
            </anchor>
          </controlPr>
        </control>
      </mc:Choice>
      <mc:Fallback>
        <control shapeId="21121" r:id="rId15" name="Control 641"/>
      </mc:Fallback>
    </mc:AlternateContent>
    <mc:AlternateContent xmlns:mc="http://schemas.openxmlformats.org/markup-compatibility/2006">
      <mc:Choice Requires="x14">
        <control shapeId="21119" r:id="rId16" name="Control 639">
          <controlPr defaultSize="0" r:id="rId5">
            <anchor moveWithCells="1">
              <from>
                <xdr:col>1</xdr:col>
                <xdr:colOff>0</xdr:colOff>
                <xdr:row>350</xdr:row>
                <xdr:rowOff>0</xdr:rowOff>
              </from>
              <to>
                <xdr:col>1</xdr:col>
                <xdr:colOff>228600</xdr:colOff>
                <xdr:row>351</xdr:row>
                <xdr:rowOff>45720</xdr:rowOff>
              </to>
            </anchor>
          </controlPr>
        </control>
      </mc:Choice>
      <mc:Fallback>
        <control shapeId="21119" r:id="rId16" name="Control 639"/>
      </mc:Fallback>
    </mc:AlternateContent>
    <mc:AlternateContent xmlns:mc="http://schemas.openxmlformats.org/markup-compatibility/2006">
      <mc:Choice Requires="x14">
        <control shapeId="21117" r:id="rId17" name="Control 637">
          <controlPr defaultSize="0" r:id="rId5">
            <anchor moveWithCells="1">
              <from>
                <xdr:col>1</xdr:col>
                <xdr:colOff>0</xdr:colOff>
                <xdr:row>349</xdr:row>
                <xdr:rowOff>0</xdr:rowOff>
              </from>
              <to>
                <xdr:col>1</xdr:col>
                <xdr:colOff>228600</xdr:colOff>
                <xdr:row>350</xdr:row>
                <xdr:rowOff>45720</xdr:rowOff>
              </to>
            </anchor>
          </controlPr>
        </control>
      </mc:Choice>
      <mc:Fallback>
        <control shapeId="21117" r:id="rId17" name="Control 637"/>
      </mc:Fallback>
    </mc:AlternateContent>
    <mc:AlternateContent xmlns:mc="http://schemas.openxmlformats.org/markup-compatibility/2006">
      <mc:Choice Requires="x14">
        <control shapeId="21115" r:id="rId18" name="Control 635">
          <controlPr defaultSize="0" r:id="rId5">
            <anchor moveWithCells="1">
              <from>
                <xdr:col>1</xdr:col>
                <xdr:colOff>0</xdr:colOff>
                <xdr:row>348</xdr:row>
                <xdr:rowOff>0</xdr:rowOff>
              </from>
              <to>
                <xdr:col>1</xdr:col>
                <xdr:colOff>228600</xdr:colOff>
                <xdr:row>349</xdr:row>
                <xdr:rowOff>45720</xdr:rowOff>
              </to>
            </anchor>
          </controlPr>
        </control>
      </mc:Choice>
      <mc:Fallback>
        <control shapeId="21115" r:id="rId18" name="Control 635"/>
      </mc:Fallback>
    </mc:AlternateContent>
    <mc:AlternateContent xmlns:mc="http://schemas.openxmlformats.org/markup-compatibility/2006">
      <mc:Choice Requires="x14">
        <control shapeId="21113" r:id="rId19" name="Control 633">
          <controlPr defaultSize="0" r:id="rId5">
            <anchor moveWithCells="1">
              <from>
                <xdr:col>1</xdr:col>
                <xdr:colOff>0</xdr:colOff>
                <xdr:row>347</xdr:row>
                <xdr:rowOff>0</xdr:rowOff>
              </from>
              <to>
                <xdr:col>1</xdr:col>
                <xdr:colOff>228600</xdr:colOff>
                <xdr:row>348</xdr:row>
                <xdr:rowOff>45720</xdr:rowOff>
              </to>
            </anchor>
          </controlPr>
        </control>
      </mc:Choice>
      <mc:Fallback>
        <control shapeId="21113" r:id="rId19" name="Control 633"/>
      </mc:Fallback>
    </mc:AlternateContent>
    <mc:AlternateContent xmlns:mc="http://schemas.openxmlformats.org/markup-compatibility/2006">
      <mc:Choice Requires="x14">
        <control shapeId="21111" r:id="rId20" name="Control 631">
          <controlPr defaultSize="0" r:id="rId5">
            <anchor moveWithCells="1">
              <from>
                <xdr:col>1</xdr:col>
                <xdr:colOff>0</xdr:colOff>
                <xdr:row>346</xdr:row>
                <xdr:rowOff>0</xdr:rowOff>
              </from>
              <to>
                <xdr:col>1</xdr:col>
                <xdr:colOff>228600</xdr:colOff>
                <xdr:row>347</xdr:row>
                <xdr:rowOff>45720</xdr:rowOff>
              </to>
            </anchor>
          </controlPr>
        </control>
      </mc:Choice>
      <mc:Fallback>
        <control shapeId="21111" r:id="rId20" name="Control 631"/>
      </mc:Fallback>
    </mc:AlternateContent>
    <mc:AlternateContent xmlns:mc="http://schemas.openxmlformats.org/markup-compatibility/2006">
      <mc:Choice Requires="x14">
        <control shapeId="21109" r:id="rId21" name="Control 629">
          <controlPr defaultSize="0" r:id="rId5">
            <anchor moveWithCells="1">
              <from>
                <xdr:col>1</xdr:col>
                <xdr:colOff>0</xdr:colOff>
                <xdr:row>345</xdr:row>
                <xdr:rowOff>0</xdr:rowOff>
              </from>
              <to>
                <xdr:col>1</xdr:col>
                <xdr:colOff>228600</xdr:colOff>
                <xdr:row>346</xdr:row>
                <xdr:rowOff>45720</xdr:rowOff>
              </to>
            </anchor>
          </controlPr>
        </control>
      </mc:Choice>
      <mc:Fallback>
        <control shapeId="21109" r:id="rId21" name="Control 629"/>
      </mc:Fallback>
    </mc:AlternateContent>
    <mc:AlternateContent xmlns:mc="http://schemas.openxmlformats.org/markup-compatibility/2006">
      <mc:Choice Requires="x14">
        <control shapeId="21107" r:id="rId22" name="Control 627">
          <controlPr defaultSize="0" r:id="rId5">
            <anchor moveWithCells="1">
              <from>
                <xdr:col>1</xdr:col>
                <xdr:colOff>0</xdr:colOff>
                <xdr:row>344</xdr:row>
                <xdr:rowOff>0</xdr:rowOff>
              </from>
              <to>
                <xdr:col>1</xdr:col>
                <xdr:colOff>228600</xdr:colOff>
                <xdr:row>345</xdr:row>
                <xdr:rowOff>45720</xdr:rowOff>
              </to>
            </anchor>
          </controlPr>
        </control>
      </mc:Choice>
      <mc:Fallback>
        <control shapeId="21107" r:id="rId22" name="Control 627"/>
      </mc:Fallback>
    </mc:AlternateContent>
    <mc:AlternateContent xmlns:mc="http://schemas.openxmlformats.org/markup-compatibility/2006">
      <mc:Choice Requires="x14">
        <control shapeId="21105" r:id="rId23" name="Control 625">
          <controlPr defaultSize="0" r:id="rId5">
            <anchor moveWithCells="1">
              <from>
                <xdr:col>1</xdr:col>
                <xdr:colOff>0</xdr:colOff>
                <xdr:row>343</xdr:row>
                <xdr:rowOff>0</xdr:rowOff>
              </from>
              <to>
                <xdr:col>1</xdr:col>
                <xdr:colOff>228600</xdr:colOff>
                <xdr:row>344</xdr:row>
                <xdr:rowOff>45720</xdr:rowOff>
              </to>
            </anchor>
          </controlPr>
        </control>
      </mc:Choice>
      <mc:Fallback>
        <control shapeId="21105" r:id="rId23" name="Control 625"/>
      </mc:Fallback>
    </mc:AlternateContent>
    <mc:AlternateContent xmlns:mc="http://schemas.openxmlformats.org/markup-compatibility/2006">
      <mc:Choice Requires="x14">
        <control shapeId="21103" r:id="rId24" name="Control 623">
          <controlPr defaultSize="0" r:id="rId5">
            <anchor moveWithCells="1">
              <from>
                <xdr:col>1</xdr:col>
                <xdr:colOff>0</xdr:colOff>
                <xdr:row>342</xdr:row>
                <xdr:rowOff>0</xdr:rowOff>
              </from>
              <to>
                <xdr:col>1</xdr:col>
                <xdr:colOff>228600</xdr:colOff>
                <xdr:row>343</xdr:row>
                <xdr:rowOff>45720</xdr:rowOff>
              </to>
            </anchor>
          </controlPr>
        </control>
      </mc:Choice>
      <mc:Fallback>
        <control shapeId="21103" r:id="rId24" name="Control 623"/>
      </mc:Fallback>
    </mc:AlternateContent>
    <mc:AlternateContent xmlns:mc="http://schemas.openxmlformats.org/markup-compatibility/2006">
      <mc:Choice Requires="x14">
        <control shapeId="21101" r:id="rId25" name="Control 621">
          <controlPr defaultSize="0" r:id="rId5">
            <anchor moveWithCells="1">
              <from>
                <xdr:col>1</xdr:col>
                <xdr:colOff>0</xdr:colOff>
                <xdr:row>341</xdr:row>
                <xdr:rowOff>0</xdr:rowOff>
              </from>
              <to>
                <xdr:col>1</xdr:col>
                <xdr:colOff>228600</xdr:colOff>
                <xdr:row>342</xdr:row>
                <xdr:rowOff>45720</xdr:rowOff>
              </to>
            </anchor>
          </controlPr>
        </control>
      </mc:Choice>
      <mc:Fallback>
        <control shapeId="21101" r:id="rId25" name="Control 621"/>
      </mc:Fallback>
    </mc:AlternateContent>
    <mc:AlternateContent xmlns:mc="http://schemas.openxmlformats.org/markup-compatibility/2006">
      <mc:Choice Requires="x14">
        <control shapeId="21099" r:id="rId26" name="Control 619">
          <controlPr defaultSize="0" r:id="rId5">
            <anchor moveWithCells="1">
              <from>
                <xdr:col>1</xdr:col>
                <xdr:colOff>0</xdr:colOff>
                <xdr:row>340</xdr:row>
                <xdr:rowOff>0</xdr:rowOff>
              </from>
              <to>
                <xdr:col>1</xdr:col>
                <xdr:colOff>228600</xdr:colOff>
                <xdr:row>341</xdr:row>
                <xdr:rowOff>45720</xdr:rowOff>
              </to>
            </anchor>
          </controlPr>
        </control>
      </mc:Choice>
      <mc:Fallback>
        <control shapeId="21099" r:id="rId26" name="Control 619"/>
      </mc:Fallback>
    </mc:AlternateContent>
    <mc:AlternateContent xmlns:mc="http://schemas.openxmlformats.org/markup-compatibility/2006">
      <mc:Choice Requires="x14">
        <control shapeId="21097" r:id="rId27" name="Control 617">
          <controlPr defaultSize="0" r:id="rId5">
            <anchor moveWithCells="1">
              <from>
                <xdr:col>1</xdr:col>
                <xdr:colOff>0</xdr:colOff>
                <xdr:row>339</xdr:row>
                <xdr:rowOff>0</xdr:rowOff>
              </from>
              <to>
                <xdr:col>1</xdr:col>
                <xdr:colOff>228600</xdr:colOff>
                <xdr:row>340</xdr:row>
                <xdr:rowOff>45720</xdr:rowOff>
              </to>
            </anchor>
          </controlPr>
        </control>
      </mc:Choice>
      <mc:Fallback>
        <control shapeId="21097" r:id="rId27" name="Control 617"/>
      </mc:Fallback>
    </mc:AlternateContent>
    <mc:AlternateContent xmlns:mc="http://schemas.openxmlformats.org/markup-compatibility/2006">
      <mc:Choice Requires="x14">
        <control shapeId="21095" r:id="rId28" name="Control 615">
          <controlPr defaultSize="0" r:id="rId5">
            <anchor moveWithCells="1">
              <from>
                <xdr:col>1</xdr:col>
                <xdr:colOff>0</xdr:colOff>
                <xdr:row>338</xdr:row>
                <xdr:rowOff>0</xdr:rowOff>
              </from>
              <to>
                <xdr:col>1</xdr:col>
                <xdr:colOff>228600</xdr:colOff>
                <xdr:row>339</xdr:row>
                <xdr:rowOff>45720</xdr:rowOff>
              </to>
            </anchor>
          </controlPr>
        </control>
      </mc:Choice>
      <mc:Fallback>
        <control shapeId="21095" r:id="rId28" name="Control 615"/>
      </mc:Fallback>
    </mc:AlternateContent>
    <mc:AlternateContent xmlns:mc="http://schemas.openxmlformats.org/markup-compatibility/2006">
      <mc:Choice Requires="x14">
        <control shapeId="21093" r:id="rId29" name="Control 613">
          <controlPr defaultSize="0" r:id="rId5">
            <anchor moveWithCells="1">
              <from>
                <xdr:col>1</xdr:col>
                <xdr:colOff>0</xdr:colOff>
                <xdr:row>337</xdr:row>
                <xdr:rowOff>0</xdr:rowOff>
              </from>
              <to>
                <xdr:col>1</xdr:col>
                <xdr:colOff>228600</xdr:colOff>
                <xdr:row>338</xdr:row>
                <xdr:rowOff>45720</xdr:rowOff>
              </to>
            </anchor>
          </controlPr>
        </control>
      </mc:Choice>
      <mc:Fallback>
        <control shapeId="21093" r:id="rId29" name="Control 613"/>
      </mc:Fallback>
    </mc:AlternateContent>
    <mc:AlternateContent xmlns:mc="http://schemas.openxmlformats.org/markup-compatibility/2006">
      <mc:Choice Requires="x14">
        <control shapeId="21091" r:id="rId30" name="Control 611">
          <controlPr defaultSize="0" r:id="rId5">
            <anchor moveWithCells="1">
              <from>
                <xdr:col>1</xdr:col>
                <xdr:colOff>0</xdr:colOff>
                <xdr:row>336</xdr:row>
                <xdr:rowOff>0</xdr:rowOff>
              </from>
              <to>
                <xdr:col>1</xdr:col>
                <xdr:colOff>228600</xdr:colOff>
                <xdr:row>337</xdr:row>
                <xdr:rowOff>45720</xdr:rowOff>
              </to>
            </anchor>
          </controlPr>
        </control>
      </mc:Choice>
      <mc:Fallback>
        <control shapeId="21091" r:id="rId30" name="Control 611"/>
      </mc:Fallback>
    </mc:AlternateContent>
    <mc:AlternateContent xmlns:mc="http://schemas.openxmlformats.org/markup-compatibility/2006">
      <mc:Choice Requires="x14">
        <control shapeId="21089" r:id="rId31" name="Control 609">
          <controlPr defaultSize="0" r:id="rId5">
            <anchor moveWithCells="1">
              <from>
                <xdr:col>1</xdr:col>
                <xdr:colOff>0</xdr:colOff>
                <xdr:row>335</xdr:row>
                <xdr:rowOff>0</xdr:rowOff>
              </from>
              <to>
                <xdr:col>1</xdr:col>
                <xdr:colOff>228600</xdr:colOff>
                <xdr:row>336</xdr:row>
                <xdr:rowOff>45720</xdr:rowOff>
              </to>
            </anchor>
          </controlPr>
        </control>
      </mc:Choice>
      <mc:Fallback>
        <control shapeId="21089" r:id="rId31" name="Control 609"/>
      </mc:Fallback>
    </mc:AlternateContent>
    <mc:AlternateContent xmlns:mc="http://schemas.openxmlformats.org/markup-compatibility/2006">
      <mc:Choice Requires="x14">
        <control shapeId="21087" r:id="rId32" name="Control 607">
          <controlPr defaultSize="0" r:id="rId5">
            <anchor moveWithCells="1">
              <from>
                <xdr:col>1</xdr:col>
                <xdr:colOff>0</xdr:colOff>
                <xdr:row>334</xdr:row>
                <xdr:rowOff>0</xdr:rowOff>
              </from>
              <to>
                <xdr:col>1</xdr:col>
                <xdr:colOff>228600</xdr:colOff>
                <xdr:row>335</xdr:row>
                <xdr:rowOff>45720</xdr:rowOff>
              </to>
            </anchor>
          </controlPr>
        </control>
      </mc:Choice>
      <mc:Fallback>
        <control shapeId="21087" r:id="rId32" name="Control 607"/>
      </mc:Fallback>
    </mc:AlternateContent>
    <mc:AlternateContent xmlns:mc="http://schemas.openxmlformats.org/markup-compatibility/2006">
      <mc:Choice Requires="x14">
        <control shapeId="21085" r:id="rId33" name="Control 605">
          <controlPr defaultSize="0" r:id="rId5">
            <anchor moveWithCells="1">
              <from>
                <xdr:col>1</xdr:col>
                <xdr:colOff>0</xdr:colOff>
                <xdr:row>333</xdr:row>
                <xdr:rowOff>0</xdr:rowOff>
              </from>
              <to>
                <xdr:col>1</xdr:col>
                <xdr:colOff>228600</xdr:colOff>
                <xdr:row>334</xdr:row>
                <xdr:rowOff>45720</xdr:rowOff>
              </to>
            </anchor>
          </controlPr>
        </control>
      </mc:Choice>
      <mc:Fallback>
        <control shapeId="21085" r:id="rId33" name="Control 605"/>
      </mc:Fallback>
    </mc:AlternateContent>
    <mc:AlternateContent xmlns:mc="http://schemas.openxmlformats.org/markup-compatibility/2006">
      <mc:Choice Requires="x14">
        <control shapeId="21083" r:id="rId34" name="Control 603">
          <controlPr defaultSize="0" r:id="rId5">
            <anchor moveWithCells="1">
              <from>
                <xdr:col>1</xdr:col>
                <xdr:colOff>0</xdr:colOff>
                <xdr:row>332</xdr:row>
                <xdr:rowOff>0</xdr:rowOff>
              </from>
              <to>
                <xdr:col>1</xdr:col>
                <xdr:colOff>228600</xdr:colOff>
                <xdr:row>333</xdr:row>
                <xdr:rowOff>45720</xdr:rowOff>
              </to>
            </anchor>
          </controlPr>
        </control>
      </mc:Choice>
      <mc:Fallback>
        <control shapeId="21083" r:id="rId34" name="Control 603"/>
      </mc:Fallback>
    </mc:AlternateContent>
    <mc:AlternateContent xmlns:mc="http://schemas.openxmlformats.org/markup-compatibility/2006">
      <mc:Choice Requires="x14">
        <control shapeId="21081" r:id="rId35" name="Control 601">
          <controlPr defaultSize="0" r:id="rId36">
            <anchor moveWithCells="1">
              <from>
                <xdr:col>1</xdr:col>
                <xdr:colOff>0</xdr:colOff>
                <xdr:row>331</xdr:row>
                <xdr:rowOff>0</xdr:rowOff>
              </from>
              <to>
                <xdr:col>1</xdr:col>
                <xdr:colOff>228600</xdr:colOff>
                <xdr:row>332</xdr:row>
                <xdr:rowOff>45720</xdr:rowOff>
              </to>
            </anchor>
          </controlPr>
        </control>
      </mc:Choice>
      <mc:Fallback>
        <control shapeId="21081" r:id="rId35" name="Control 601"/>
      </mc:Fallback>
    </mc:AlternateContent>
    <mc:AlternateContent xmlns:mc="http://schemas.openxmlformats.org/markup-compatibility/2006">
      <mc:Choice Requires="x14">
        <control shapeId="21080" r:id="rId37" name="Control 600">
          <controlPr defaultSize="0" r:id="rId38">
            <anchor moveWithCells="1">
              <from>
                <xdr:col>2</xdr:col>
                <xdr:colOff>0</xdr:colOff>
                <xdr:row>330</xdr:row>
                <xdr:rowOff>0</xdr:rowOff>
              </from>
              <to>
                <xdr:col>2</xdr:col>
                <xdr:colOff>1120140</xdr:colOff>
                <xdr:row>331</xdr:row>
                <xdr:rowOff>53340</xdr:rowOff>
              </to>
            </anchor>
          </controlPr>
        </control>
      </mc:Choice>
      <mc:Fallback>
        <control shapeId="21080" r:id="rId37" name="Control 600"/>
      </mc:Fallback>
    </mc:AlternateContent>
    <mc:AlternateContent xmlns:mc="http://schemas.openxmlformats.org/markup-compatibility/2006">
      <mc:Choice Requires="x14">
        <control shapeId="21079" r:id="rId39" name="Control 599">
          <controlPr defaultSize="0" r:id="rId40">
            <anchor moveWithCells="1">
              <from>
                <xdr:col>1</xdr:col>
                <xdr:colOff>0</xdr:colOff>
                <xdr:row>330</xdr:row>
                <xdr:rowOff>0</xdr:rowOff>
              </from>
              <to>
                <xdr:col>2</xdr:col>
                <xdr:colOff>83820</xdr:colOff>
                <xdr:row>331</xdr:row>
                <xdr:rowOff>53340</xdr:rowOff>
              </to>
            </anchor>
          </controlPr>
        </control>
      </mc:Choice>
      <mc:Fallback>
        <control shapeId="21079" r:id="rId39" name="Control 599"/>
      </mc:Fallback>
    </mc:AlternateContent>
    <mc:AlternateContent xmlns:mc="http://schemas.openxmlformats.org/markup-compatibility/2006">
      <mc:Choice Requires="x14">
        <control shapeId="21017" r:id="rId41" name="Control 537">
          <controlPr defaultSize="0" r:id="rId5">
            <anchor moveWithCells="1">
              <from>
                <xdr:col>1</xdr:col>
                <xdr:colOff>0</xdr:colOff>
                <xdr:row>266</xdr:row>
                <xdr:rowOff>0</xdr:rowOff>
              </from>
              <to>
                <xdr:col>1</xdr:col>
                <xdr:colOff>228600</xdr:colOff>
                <xdr:row>267</xdr:row>
                <xdr:rowOff>45720</xdr:rowOff>
              </to>
            </anchor>
          </controlPr>
        </control>
      </mc:Choice>
      <mc:Fallback>
        <control shapeId="21017" r:id="rId41" name="Control 537"/>
      </mc:Fallback>
    </mc:AlternateContent>
    <mc:AlternateContent xmlns:mc="http://schemas.openxmlformats.org/markup-compatibility/2006">
      <mc:Choice Requires="x14">
        <control shapeId="21015" r:id="rId42" name="Control 535">
          <controlPr defaultSize="0" r:id="rId5">
            <anchor moveWithCells="1">
              <from>
                <xdr:col>1</xdr:col>
                <xdr:colOff>0</xdr:colOff>
                <xdr:row>265</xdr:row>
                <xdr:rowOff>0</xdr:rowOff>
              </from>
              <to>
                <xdr:col>1</xdr:col>
                <xdr:colOff>228600</xdr:colOff>
                <xdr:row>266</xdr:row>
                <xdr:rowOff>45720</xdr:rowOff>
              </to>
            </anchor>
          </controlPr>
        </control>
      </mc:Choice>
      <mc:Fallback>
        <control shapeId="21015" r:id="rId42" name="Control 535"/>
      </mc:Fallback>
    </mc:AlternateContent>
    <mc:AlternateContent xmlns:mc="http://schemas.openxmlformats.org/markup-compatibility/2006">
      <mc:Choice Requires="x14">
        <control shapeId="21013" r:id="rId43" name="Control 533">
          <controlPr defaultSize="0" r:id="rId5">
            <anchor moveWithCells="1">
              <from>
                <xdr:col>1</xdr:col>
                <xdr:colOff>0</xdr:colOff>
                <xdr:row>264</xdr:row>
                <xdr:rowOff>0</xdr:rowOff>
              </from>
              <to>
                <xdr:col>1</xdr:col>
                <xdr:colOff>228600</xdr:colOff>
                <xdr:row>265</xdr:row>
                <xdr:rowOff>45720</xdr:rowOff>
              </to>
            </anchor>
          </controlPr>
        </control>
      </mc:Choice>
      <mc:Fallback>
        <control shapeId="21013" r:id="rId43" name="Control 533"/>
      </mc:Fallback>
    </mc:AlternateContent>
    <mc:AlternateContent xmlns:mc="http://schemas.openxmlformats.org/markup-compatibility/2006">
      <mc:Choice Requires="x14">
        <control shapeId="21011" r:id="rId44" name="Control 531">
          <controlPr defaultSize="0" r:id="rId5">
            <anchor moveWithCells="1">
              <from>
                <xdr:col>1</xdr:col>
                <xdr:colOff>0</xdr:colOff>
                <xdr:row>263</xdr:row>
                <xdr:rowOff>0</xdr:rowOff>
              </from>
              <to>
                <xdr:col>1</xdr:col>
                <xdr:colOff>228600</xdr:colOff>
                <xdr:row>264</xdr:row>
                <xdr:rowOff>45720</xdr:rowOff>
              </to>
            </anchor>
          </controlPr>
        </control>
      </mc:Choice>
      <mc:Fallback>
        <control shapeId="21011" r:id="rId44" name="Control 531"/>
      </mc:Fallback>
    </mc:AlternateContent>
    <mc:AlternateContent xmlns:mc="http://schemas.openxmlformats.org/markup-compatibility/2006">
      <mc:Choice Requires="x14">
        <control shapeId="21009" r:id="rId45" name="Control 529">
          <controlPr defaultSize="0" r:id="rId5">
            <anchor moveWithCells="1">
              <from>
                <xdr:col>1</xdr:col>
                <xdr:colOff>0</xdr:colOff>
                <xdr:row>262</xdr:row>
                <xdr:rowOff>0</xdr:rowOff>
              </from>
              <to>
                <xdr:col>1</xdr:col>
                <xdr:colOff>228600</xdr:colOff>
                <xdr:row>263</xdr:row>
                <xdr:rowOff>45720</xdr:rowOff>
              </to>
            </anchor>
          </controlPr>
        </control>
      </mc:Choice>
      <mc:Fallback>
        <control shapeId="21009" r:id="rId45" name="Control 529"/>
      </mc:Fallback>
    </mc:AlternateContent>
    <mc:AlternateContent xmlns:mc="http://schemas.openxmlformats.org/markup-compatibility/2006">
      <mc:Choice Requires="x14">
        <control shapeId="21007" r:id="rId46" name="Control 527">
          <controlPr defaultSize="0" r:id="rId5">
            <anchor moveWithCells="1">
              <from>
                <xdr:col>1</xdr:col>
                <xdr:colOff>0</xdr:colOff>
                <xdr:row>261</xdr:row>
                <xdr:rowOff>0</xdr:rowOff>
              </from>
              <to>
                <xdr:col>1</xdr:col>
                <xdr:colOff>228600</xdr:colOff>
                <xdr:row>262</xdr:row>
                <xdr:rowOff>45720</xdr:rowOff>
              </to>
            </anchor>
          </controlPr>
        </control>
      </mc:Choice>
      <mc:Fallback>
        <control shapeId="21007" r:id="rId46" name="Control 527"/>
      </mc:Fallback>
    </mc:AlternateContent>
    <mc:AlternateContent xmlns:mc="http://schemas.openxmlformats.org/markup-compatibility/2006">
      <mc:Choice Requires="x14">
        <control shapeId="21005" r:id="rId47" name="Control 525">
          <controlPr defaultSize="0" r:id="rId5">
            <anchor moveWithCells="1">
              <from>
                <xdr:col>1</xdr:col>
                <xdr:colOff>0</xdr:colOff>
                <xdr:row>260</xdr:row>
                <xdr:rowOff>0</xdr:rowOff>
              </from>
              <to>
                <xdr:col>1</xdr:col>
                <xdr:colOff>228600</xdr:colOff>
                <xdr:row>261</xdr:row>
                <xdr:rowOff>45720</xdr:rowOff>
              </to>
            </anchor>
          </controlPr>
        </control>
      </mc:Choice>
      <mc:Fallback>
        <control shapeId="21005" r:id="rId47" name="Control 525"/>
      </mc:Fallback>
    </mc:AlternateContent>
    <mc:AlternateContent xmlns:mc="http://schemas.openxmlformats.org/markup-compatibility/2006">
      <mc:Choice Requires="x14">
        <control shapeId="21003" r:id="rId48" name="Control 523">
          <controlPr defaultSize="0" r:id="rId5">
            <anchor moveWithCells="1">
              <from>
                <xdr:col>1</xdr:col>
                <xdr:colOff>0</xdr:colOff>
                <xdr:row>259</xdr:row>
                <xdr:rowOff>0</xdr:rowOff>
              </from>
              <to>
                <xdr:col>1</xdr:col>
                <xdr:colOff>228600</xdr:colOff>
                <xdr:row>260</xdr:row>
                <xdr:rowOff>45720</xdr:rowOff>
              </to>
            </anchor>
          </controlPr>
        </control>
      </mc:Choice>
      <mc:Fallback>
        <control shapeId="21003" r:id="rId48" name="Control 523"/>
      </mc:Fallback>
    </mc:AlternateContent>
    <mc:AlternateContent xmlns:mc="http://schemas.openxmlformats.org/markup-compatibility/2006">
      <mc:Choice Requires="x14">
        <control shapeId="21001" r:id="rId49" name="Control 521">
          <controlPr defaultSize="0" r:id="rId5">
            <anchor moveWithCells="1">
              <from>
                <xdr:col>1</xdr:col>
                <xdr:colOff>0</xdr:colOff>
                <xdr:row>258</xdr:row>
                <xdr:rowOff>0</xdr:rowOff>
              </from>
              <to>
                <xdr:col>1</xdr:col>
                <xdr:colOff>228600</xdr:colOff>
                <xdr:row>259</xdr:row>
                <xdr:rowOff>45720</xdr:rowOff>
              </to>
            </anchor>
          </controlPr>
        </control>
      </mc:Choice>
      <mc:Fallback>
        <control shapeId="21001" r:id="rId49" name="Control 521"/>
      </mc:Fallback>
    </mc:AlternateContent>
    <mc:AlternateContent xmlns:mc="http://schemas.openxmlformats.org/markup-compatibility/2006">
      <mc:Choice Requires="x14">
        <control shapeId="20999" r:id="rId50" name="Control 519">
          <controlPr defaultSize="0" r:id="rId5">
            <anchor moveWithCells="1">
              <from>
                <xdr:col>1</xdr:col>
                <xdr:colOff>0</xdr:colOff>
                <xdr:row>257</xdr:row>
                <xdr:rowOff>0</xdr:rowOff>
              </from>
              <to>
                <xdr:col>1</xdr:col>
                <xdr:colOff>228600</xdr:colOff>
                <xdr:row>258</xdr:row>
                <xdr:rowOff>45720</xdr:rowOff>
              </to>
            </anchor>
          </controlPr>
        </control>
      </mc:Choice>
      <mc:Fallback>
        <control shapeId="20999" r:id="rId50" name="Control 519"/>
      </mc:Fallback>
    </mc:AlternateContent>
    <mc:AlternateContent xmlns:mc="http://schemas.openxmlformats.org/markup-compatibility/2006">
      <mc:Choice Requires="x14">
        <control shapeId="20997" r:id="rId51" name="Control 517">
          <controlPr defaultSize="0" r:id="rId5">
            <anchor moveWithCells="1">
              <from>
                <xdr:col>1</xdr:col>
                <xdr:colOff>0</xdr:colOff>
                <xdr:row>256</xdr:row>
                <xdr:rowOff>0</xdr:rowOff>
              </from>
              <to>
                <xdr:col>1</xdr:col>
                <xdr:colOff>228600</xdr:colOff>
                <xdr:row>257</xdr:row>
                <xdr:rowOff>45720</xdr:rowOff>
              </to>
            </anchor>
          </controlPr>
        </control>
      </mc:Choice>
      <mc:Fallback>
        <control shapeId="20997" r:id="rId51" name="Control 517"/>
      </mc:Fallback>
    </mc:AlternateContent>
    <mc:AlternateContent xmlns:mc="http://schemas.openxmlformats.org/markup-compatibility/2006">
      <mc:Choice Requires="x14">
        <control shapeId="20995" r:id="rId52" name="Control 515">
          <controlPr defaultSize="0" r:id="rId5">
            <anchor moveWithCells="1">
              <from>
                <xdr:col>1</xdr:col>
                <xdr:colOff>0</xdr:colOff>
                <xdr:row>255</xdr:row>
                <xdr:rowOff>0</xdr:rowOff>
              </from>
              <to>
                <xdr:col>1</xdr:col>
                <xdr:colOff>228600</xdr:colOff>
                <xdr:row>256</xdr:row>
                <xdr:rowOff>45720</xdr:rowOff>
              </to>
            </anchor>
          </controlPr>
        </control>
      </mc:Choice>
      <mc:Fallback>
        <control shapeId="20995" r:id="rId52" name="Control 515"/>
      </mc:Fallback>
    </mc:AlternateContent>
    <mc:AlternateContent xmlns:mc="http://schemas.openxmlformats.org/markup-compatibility/2006">
      <mc:Choice Requires="x14">
        <control shapeId="20993" r:id="rId53" name="Control 513">
          <controlPr defaultSize="0" r:id="rId5">
            <anchor moveWithCells="1">
              <from>
                <xdr:col>1</xdr:col>
                <xdr:colOff>0</xdr:colOff>
                <xdr:row>254</xdr:row>
                <xdr:rowOff>0</xdr:rowOff>
              </from>
              <to>
                <xdr:col>1</xdr:col>
                <xdr:colOff>228600</xdr:colOff>
                <xdr:row>255</xdr:row>
                <xdr:rowOff>45720</xdr:rowOff>
              </to>
            </anchor>
          </controlPr>
        </control>
      </mc:Choice>
      <mc:Fallback>
        <control shapeId="20993" r:id="rId53" name="Control 513"/>
      </mc:Fallback>
    </mc:AlternateContent>
    <mc:AlternateContent xmlns:mc="http://schemas.openxmlformats.org/markup-compatibility/2006">
      <mc:Choice Requires="x14">
        <control shapeId="20991" r:id="rId54" name="Control 511">
          <controlPr defaultSize="0" r:id="rId5">
            <anchor moveWithCells="1">
              <from>
                <xdr:col>1</xdr:col>
                <xdr:colOff>0</xdr:colOff>
                <xdr:row>253</xdr:row>
                <xdr:rowOff>0</xdr:rowOff>
              </from>
              <to>
                <xdr:col>1</xdr:col>
                <xdr:colOff>228600</xdr:colOff>
                <xdr:row>254</xdr:row>
                <xdr:rowOff>45720</xdr:rowOff>
              </to>
            </anchor>
          </controlPr>
        </control>
      </mc:Choice>
      <mc:Fallback>
        <control shapeId="20991" r:id="rId54" name="Control 511"/>
      </mc:Fallback>
    </mc:AlternateContent>
    <mc:AlternateContent xmlns:mc="http://schemas.openxmlformats.org/markup-compatibility/2006">
      <mc:Choice Requires="x14">
        <control shapeId="20989" r:id="rId55" name="Control 509">
          <controlPr defaultSize="0" r:id="rId5">
            <anchor moveWithCells="1">
              <from>
                <xdr:col>1</xdr:col>
                <xdr:colOff>0</xdr:colOff>
                <xdr:row>252</xdr:row>
                <xdr:rowOff>0</xdr:rowOff>
              </from>
              <to>
                <xdr:col>1</xdr:col>
                <xdr:colOff>228600</xdr:colOff>
                <xdr:row>253</xdr:row>
                <xdr:rowOff>45720</xdr:rowOff>
              </to>
            </anchor>
          </controlPr>
        </control>
      </mc:Choice>
      <mc:Fallback>
        <control shapeId="20989" r:id="rId55" name="Control 509"/>
      </mc:Fallback>
    </mc:AlternateContent>
    <mc:AlternateContent xmlns:mc="http://schemas.openxmlformats.org/markup-compatibility/2006">
      <mc:Choice Requires="x14">
        <control shapeId="20987" r:id="rId56" name="Control 507">
          <controlPr defaultSize="0" r:id="rId5">
            <anchor moveWithCells="1">
              <from>
                <xdr:col>1</xdr:col>
                <xdr:colOff>0</xdr:colOff>
                <xdr:row>251</xdr:row>
                <xdr:rowOff>0</xdr:rowOff>
              </from>
              <to>
                <xdr:col>1</xdr:col>
                <xdr:colOff>228600</xdr:colOff>
                <xdr:row>252</xdr:row>
                <xdr:rowOff>45720</xdr:rowOff>
              </to>
            </anchor>
          </controlPr>
        </control>
      </mc:Choice>
      <mc:Fallback>
        <control shapeId="20987" r:id="rId56" name="Control 507"/>
      </mc:Fallback>
    </mc:AlternateContent>
    <mc:AlternateContent xmlns:mc="http://schemas.openxmlformats.org/markup-compatibility/2006">
      <mc:Choice Requires="x14">
        <control shapeId="20985" r:id="rId57" name="Control 505">
          <controlPr defaultSize="0" r:id="rId5">
            <anchor moveWithCells="1">
              <from>
                <xdr:col>1</xdr:col>
                <xdr:colOff>0</xdr:colOff>
                <xdr:row>250</xdr:row>
                <xdr:rowOff>0</xdr:rowOff>
              </from>
              <to>
                <xdr:col>1</xdr:col>
                <xdr:colOff>228600</xdr:colOff>
                <xdr:row>251</xdr:row>
                <xdr:rowOff>45720</xdr:rowOff>
              </to>
            </anchor>
          </controlPr>
        </control>
      </mc:Choice>
      <mc:Fallback>
        <control shapeId="20985" r:id="rId57" name="Control 505"/>
      </mc:Fallback>
    </mc:AlternateContent>
    <mc:AlternateContent xmlns:mc="http://schemas.openxmlformats.org/markup-compatibility/2006">
      <mc:Choice Requires="x14">
        <control shapeId="20983" r:id="rId58" name="Control 503">
          <controlPr defaultSize="0" r:id="rId5">
            <anchor moveWithCells="1">
              <from>
                <xdr:col>1</xdr:col>
                <xdr:colOff>0</xdr:colOff>
                <xdr:row>249</xdr:row>
                <xdr:rowOff>0</xdr:rowOff>
              </from>
              <to>
                <xdr:col>1</xdr:col>
                <xdr:colOff>228600</xdr:colOff>
                <xdr:row>250</xdr:row>
                <xdr:rowOff>45720</xdr:rowOff>
              </to>
            </anchor>
          </controlPr>
        </control>
      </mc:Choice>
      <mc:Fallback>
        <control shapeId="20983" r:id="rId58" name="Control 503"/>
      </mc:Fallback>
    </mc:AlternateContent>
    <mc:AlternateContent xmlns:mc="http://schemas.openxmlformats.org/markup-compatibility/2006">
      <mc:Choice Requires="x14">
        <control shapeId="20981" r:id="rId59" name="Control 501">
          <controlPr defaultSize="0" r:id="rId5">
            <anchor moveWithCells="1">
              <from>
                <xdr:col>1</xdr:col>
                <xdr:colOff>0</xdr:colOff>
                <xdr:row>248</xdr:row>
                <xdr:rowOff>0</xdr:rowOff>
              </from>
              <to>
                <xdr:col>1</xdr:col>
                <xdr:colOff>228600</xdr:colOff>
                <xdr:row>249</xdr:row>
                <xdr:rowOff>45720</xdr:rowOff>
              </to>
            </anchor>
          </controlPr>
        </control>
      </mc:Choice>
      <mc:Fallback>
        <control shapeId="20981" r:id="rId59" name="Control 501"/>
      </mc:Fallback>
    </mc:AlternateContent>
    <mc:AlternateContent xmlns:mc="http://schemas.openxmlformats.org/markup-compatibility/2006">
      <mc:Choice Requires="x14">
        <control shapeId="20979" r:id="rId60" name="Control 499">
          <controlPr defaultSize="0" r:id="rId5">
            <anchor moveWithCells="1">
              <from>
                <xdr:col>1</xdr:col>
                <xdr:colOff>0</xdr:colOff>
                <xdr:row>247</xdr:row>
                <xdr:rowOff>0</xdr:rowOff>
              </from>
              <to>
                <xdr:col>1</xdr:col>
                <xdr:colOff>228600</xdr:colOff>
                <xdr:row>248</xdr:row>
                <xdr:rowOff>45720</xdr:rowOff>
              </to>
            </anchor>
          </controlPr>
        </control>
      </mc:Choice>
      <mc:Fallback>
        <control shapeId="20979" r:id="rId60" name="Control 499"/>
      </mc:Fallback>
    </mc:AlternateContent>
    <mc:AlternateContent xmlns:mc="http://schemas.openxmlformats.org/markup-compatibility/2006">
      <mc:Choice Requires="x14">
        <control shapeId="20977" r:id="rId61" name="Control 497">
          <controlPr defaultSize="0" r:id="rId5">
            <anchor moveWithCells="1">
              <from>
                <xdr:col>1</xdr:col>
                <xdr:colOff>0</xdr:colOff>
                <xdr:row>246</xdr:row>
                <xdr:rowOff>0</xdr:rowOff>
              </from>
              <to>
                <xdr:col>1</xdr:col>
                <xdr:colOff>228600</xdr:colOff>
                <xdr:row>247</xdr:row>
                <xdr:rowOff>45720</xdr:rowOff>
              </to>
            </anchor>
          </controlPr>
        </control>
      </mc:Choice>
      <mc:Fallback>
        <control shapeId="20977" r:id="rId61" name="Control 497"/>
      </mc:Fallback>
    </mc:AlternateContent>
    <mc:AlternateContent xmlns:mc="http://schemas.openxmlformats.org/markup-compatibility/2006">
      <mc:Choice Requires="x14">
        <control shapeId="20975" r:id="rId62" name="Control 495">
          <controlPr defaultSize="0" r:id="rId5">
            <anchor moveWithCells="1">
              <from>
                <xdr:col>1</xdr:col>
                <xdr:colOff>0</xdr:colOff>
                <xdr:row>245</xdr:row>
                <xdr:rowOff>0</xdr:rowOff>
              </from>
              <to>
                <xdr:col>1</xdr:col>
                <xdr:colOff>228600</xdr:colOff>
                <xdr:row>246</xdr:row>
                <xdr:rowOff>45720</xdr:rowOff>
              </to>
            </anchor>
          </controlPr>
        </control>
      </mc:Choice>
      <mc:Fallback>
        <control shapeId="20975" r:id="rId62" name="Control 495"/>
      </mc:Fallback>
    </mc:AlternateContent>
    <mc:AlternateContent xmlns:mc="http://schemas.openxmlformats.org/markup-compatibility/2006">
      <mc:Choice Requires="x14">
        <control shapeId="20973" r:id="rId63" name="Control 493">
          <controlPr defaultSize="0" r:id="rId5">
            <anchor moveWithCells="1">
              <from>
                <xdr:col>1</xdr:col>
                <xdr:colOff>0</xdr:colOff>
                <xdr:row>244</xdr:row>
                <xdr:rowOff>0</xdr:rowOff>
              </from>
              <to>
                <xdr:col>1</xdr:col>
                <xdr:colOff>228600</xdr:colOff>
                <xdr:row>245</xdr:row>
                <xdr:rowOff>45720</xdr:rowOff>
              </to>
            </anchor>
          </controlPr>
        </control>
      </mc:Choice>
      <mc:Fallback>
        <control shapeId="20973" r:id="rId63" name="Control 493"/>
      </mc:Fallback>
    </mc:AlternateContent>
    <mc:AlternateContent xmlns:mc="http://schemas.openxmlformats.org/markup-compatibility/2006">
      <mc:Choice Requires="x14">
        <control shapeId="20971" r:id="rId64" name="Control 491">
          <controlPr defaultSize="0" r:id="rId5">
            <anchor moveWithCells="1">
              <from>
                <xdr:col>1</xdr:col>
                <xdr:colOff>0</xdr:colOff>
                <xdr:row>243</xdr:row>
                <xdr:rowOff>0</xdr:rowOff>
              </from>
              <to>
                <xdr:col>1</xdr:col>
                <xdr:colOff>228600</xdr:colOff>
                <xdr:row>244</xdr:row>
                <xdr:rowOff>45720</xdr:rowOff>
              </to>
            </anchor>
          </controlPr>
        </control>
      </mc:Choice>
      <mc:Fallback>
        <control shapeId="20971" r:id="rId64" name="Control 491"/>
      </mc:Fallback>
    </mc:AlternateContent>
    <mc:AlternateContent xmlns:mc="http://schemas.openxmlformats.org/markup-compatibility/2006">
      <mc:Choice Requires="x14">
        <control shapeId="20969" r:id="rId65" name="Control 489">
          <controlPr defaultSize="0" r:id="rId5">
            <anchor moveWithCells="1">
              <from>
                <xdr:col>1</xdr:col>
                <xdr:colOff>0</xdr:colOff>
                <xdr:row>242</xdr:row>
                <xdr:rowOff>0</xdr:rowOff>
              </from>
              <to>
                <xdr:col>1</xdr:col>
                <xdr:colOff>228600</xdr:colOff>
                <xdr:row>243</xdr:row>
                <xdr:rowOff>45720</xdr:rowOff>
              </to>
            </anchor>
          </controlPr>
        </control>
      </mc:Choice>
      <mc:Fallback>
        <control shapeId="20969" r:id="rId65" name="Control 489"/>
      </mc:Fallback>
    </mc:AlternateContent>
    <mc:AlternateContent xmlns:mc="http://schemas.openxmlformats.org/markup-compatibility/2006">
      <mc:Choice Requires="x14">
        <control shapeId="20967" r:id="rId66" name="Control 487">
          <controlPr defaultSize="0" r:id="rId5">
            <anchor moveWithCells="1">
              <from>
                <xdr:col>1</xdr:col>
                <xdr:colOff>0</xdr:colOff>
                <xdr:row>241</xdr:row>
                <xdr:rowOff>0</xdr:rowOff>
              </from>
              <to>
                <xdr:col>1</xdr:col>
                <xdr:colOff>228600</xdr:colOff>
                <xdr:row>242</xdr:row>
                <xdr:rowOff>45720</xdr:rowOff>
              </to>
            </anchor>
          </controlPr>
        </control>
      </mc:Choice>
      <mc:Fallback>
        <control shapeId="20967" r:id="rId66" name="Control 487"/>
      </mc:Fallback>
    </mc:AlternateContent>
    <mc:AlternateContent xmlns:mc="http://schemas.openxmlformats.org/markup-compatibility/2006">
      <mc:Choice Requires="x14">
        <control shapeId="20965" r:id="rId67" name="Control 485">
          <controlPr defaultSize="0" r:id="rId5">
            <anchor moveWithCells="1">
              <from>
                <xdr:col>1</xdr:col>
                <xdr:colOff>0</xdr:colOff>
                <xdr:row>240</xdr:row>
                <xdr:rowOff>0</xdr:rowOff>
              </from>
              <to>
                <xdr:col>1</xdr:col>
                <xdr:colOff>228600</xdr:colOff>
                <xdr:row>241</xdr:row>
                <xdr:rowOff>45720</xdr:rowOff>
              </to>
            </anchor>
          </controlPr>
        </control>
      </mc:Choice>
      <mc:Fallback>
        <control shapeId="20965" r:id="rId67" name="Control 485"/>
      </mc:Fallback>
    </mc:AlternateContent>
    <mc:AlternateContent xmlns:mc="http://schemas.openxmlformats.org/markup-compatibility/2006">
      <mc:Choice Requires="x14">
        <control shapeId="20963" r:id="rId68" name="Control 483">
          <controlPr defaultSize="0" r:id="rId5">
            <anchor moveWithCells="1">
              <from>
                <xdr:col>1</xdr:col>
                <xdr:colOff>0</xdr:colOff>
                <xdr:row>239</xdr:row>
                <xdr:rowOff>0</xdr:rowOff>
              </from>
              <to>
                <xdr:col>1</xdr:col>
                <xdr:colOff>228600</xdr:colOff>
                <xdr:row>240</xdr:row>
                <xdr:rowOff>45720</xdr:rowOff>
              </to>
            </anchor>
          </controlPr>
        </control>
      </mc:Choice>
      <mc:Fallback>
        <control shapeId="20963" r:id="rId68" name="Control 483"/>
      </mc:Fallback>
    </mc:AlternateContent>
    <mc:AlternateContent xmlns:mc="http://schemas.openxmlformats.org/markup-compatibility/2006">
      <mc:Choice Requires="x14">
        <control shapeId="20961" r:id="rId69" name="Control 481">
          <controlPr defaultSize="0" r:id="rId5">
            <anchor moveWithCells="1">
              <from>
                <xdr:col>1</xdr:col>
                <xdr:colOff>0</xdr:colOff>
                <xdr:row>238</xdr:row>
                <xdr:rowOff>0</xdr:rowOff>
              </from>
              <to>
                <xdr:col>1</xdr:col>
                <xdr:colOff>228600</xdr:colOff>
                <xdr:row>239</xdr:row>
                <xdr:rowOff>45720</xdr:rowOff>
              </to>
            </anchor>
          </controlPr>
        </control>
      </mc:Choice>
      <mc:Fallback>
        <control shapeId="20961" r:id="rId69" name="Control 481"/>
      </mc:Fallback>
    </mc:AlternateContent>
    <mc:AlternateContent xmlns:mc="http://schemas.openxmlformats.org/markup-compatibility/2006">
      <mc:Choice Requires="x14">
        <control shapeId="20959" r:id="rId70" name="Control 479">
          <controlPr defaultSize="0" r:id="rId5">
            <anchor moveWithCells="1">
              <from>
                <xdr:col>1</xdr:col>
                <xdr:colOff>0</xdr:colOff>
                <xdr:row>237</xdr:row>
                <xdr:rowOff>0</xdr:rowOff>
              </from>
              <to>
                <xdr:col>1</xdr:col>
                <xdr:colOff>228600</xdr:colOff>
                <xdr:row>238</xdr:row>
                <xdr:rowOff>45720</xdr:rowOff>
              </to>
            </anchor>
          </controlPr>
        </control>
      </mc:Choice>
      <mc:Fallback>
        <control shapeId="20959" r:id="rId70" name="Control 479"/>
      </mc:Fallback>
    </mc:AlternateContent>
    <mc:AlternateContent xmlns:mc="http://schemas.openxmlformats.org/markup-compatibility/2006">
      <mc:Choice Requires="x14">
        <control shapeId="20957" r:id="rId71" name="Control 477">
          <controlPr defaultSize="0" r:id="rId5">
            <anchor moveWithCells="1">
              <from>
                <xdr:col>1</xdr:col>
                <xdr:colOff>0</xdr:colOff>
                <xdr:row>236</xdr:row>
                <xdr:rowOff>0</xdr:rowOff>
              </from>
              <to>
                <xdr:col>1</xdr:col>
                <xdr:colOff>228600</xdr:colOff>
                <xdr:row>237</xdr:row>
                <xdr:rowOff>45720</xdr:rowOff>
              </to>
            </anchor>
          </controlPr>
        </control>
      </mc:Choice>
      <mc:Fallback>
        <control shapeId="20957" r:id="rId71" name="Control 477"/>
      </mc:Fallback>
    </mc:AlternateContent>
    <mc:AlternateContent xmlns:mc="http://schemas.openxmlformats.org/markup-compatibility/2006">
      <mc:Choice Requires="x14">
        <control shapeId="20955" r:id="rId72" name="Control 475">
          <controlPr defaultSize="0" r:id="rId5">
            <anchor moveWithCells="1">
              <from>
                <xdr:col>1</xdr:col>
                <xdr:colOff>0</xdr:colOff>
                <xdr:row>235</xdr:row>
                <xdr:rowOff>0</xdr:rowOff>
              </from>
              <to>
                <xdr:col>1</xdr:col>
                <xdr:colOff>228600</xdr:colOff>
                <xdr:row>236</xdr:row>
                <xdr:rowOff>45720</xdr:rowOff>
              </to>
            </anchor>
          </controlPr>
        </control>
      </mc:Choice>
      <mc:Fallback>
        <control shapeId="20955" r:id="rId72" name="Control 475"/>
      </mc:Fallback>
    </mc:AlternateContent>
    <mc:AlternateContent xmlns:mc="http://schemas.openxmlformats.org/markup-compatibility/2006">
      <mc:Choice Requires="x14">
        <control shapeId="20953" r:id="rId73" name="Control 473">
          <controlPr defaultSize="0" r:id="rId5">
            <anchor moveWithCells="1">
              <from>
                <xdr:col>1</xdr:col>
                <xdr:colOff>0</xdr:colOff>
                <xdr:row>234</xdr:row>
                <xdr:rowOff>0</xdr:rowOff>
              </from>
              <to>
                <xdr:col>1</xdr:col>
                <xdr:colOff>228600</xdr:colOff>
                <xdr:row>235</xdr:row>
                <xdr:rowOff>45720</xdr:rowOff>
              </to>
            </anchor>
          </controlPr>
        </control>
      </mc:Choice>
      <mc:Fallback>
        <control shapeId="20953" r:id="rId73" name="Control 473"/>
      </mc:Fallback>
    </mc:AlternateContent>
    <mc:AlternateContent xmlns:mc="http://schemas.openxmlformats.org/markup-compatibility/2006">
      <mc:Choice Requires="x14">
        <control shapeId="20951" r:id="rId74" name="Control 471">
          <controlPr defaultSize="0" r:id="rId5">
            <anchor moveWithCells="1">
              <from>
                <xdr:col>1</xdr:col>
                <xdr:colOff>0</xdr:colOff>
                <xdr:row>233</xdr:row>
                <xdr:rowOff>0</xdr:rowOff>
              </from>
              <to>
                <xdr:col>1</xdr:col>
                <xdr:colOff>228600</xdr:colOff>
                <xdr:row>234</xdr:row>
                <xdr:rowOff>45720</xdr:rowOff>
              </to>
            </anchor>
          </controlPr>
        </control>
      </mc:Choice>
      <mc:Fallback>
        <control shapeId="20951" r:id="rId74" name="Control 471"/>
      </mc:Fallback>
    </mc:AlternateContent>
    <mc:AlternateContent xmlns:mc="http://schemas.openxmlformats.org/markup-compatibility/2006">
      <mc:Choice Requires="x14">
        <control shapeId="20949" r:id="rId75" name="Control 469">
          <controlPr defaultSize="0" r:id="rId5">
            <anchor moveWithCells="1">
              <from>
                <xdr:col>1</xdr:col>
                <xdr:colOff>0</xdr:colOff>
                <xdr:row>232</xdr:row>
                <xdr:rowOff>0</xdr:rowOff>
              </from>
              <to>
                <xdr:col>1</xdr:col>
                <xdr:colOff>228600</xdr:colOff>
                <xdr:row>233</xdr:row>
                <xdr:rowOff>45720</xdr:rowOff>
              </to>
            </anchor>
          </controlPr>
        </control>
      </mc:Choice>
      <mc:Fallback>
        <control shapeId="20949" r:id="rId75" name="Control 469"/>
      </mc:Fallback>
    </mc:AlternateContent>
    <mc:AlternateContent xmlns:mc="http://schemas.openxmlformats.org/markup-compatibility/2006">
      <mc:Choice Requires="x14">
        <control shapeId="20947" r:id="rId76" name="Control 467">
          <controlPr defaultSize="0" r:id="rId5">
            <anchor moveWithCells="1">
              <from>
                <xdr:col>1</xdr:col>
                <xdr:colOff>0</xdr:colOff>
                <xdr:row>231</xdr:row>
                <xdr:rowOff>0</xdr:rowOff>
              </from>
              <to>
                <xdr:col>1</xdr:col>
                <xdr:colOff>228600</xdr:colOff>
                <xdr:row>232</xdr:row>
                <xdr:rowOff>45720</xdr:rowOff>
              </to>
            </anchor>
          </controlPr>
        </control>
      </mc:Choice>
      <mc:Fallback>
        <control shapeId="20947" r:id="rId76" name="Control 467"/>
      </mc:Fallback>
    </mc:AlternateContent>
    <mc:AlternateContent xmlns:mc="http://schemas.openxmlformats.org/markup-compatibility/2006">
      <mc:Choice Requires="x14">
        <control shapeId="20945" r:id="rId77" name="Control 465">
          <controlPr defaultSize="0" r:id="rId5">
            <anchor moveWithCells="1">
              <from>
                <xdr:col>1</xdr:col>
                <xdr:colOff>0</xdr:colOff>
                <xdr:row>230</xdr:row>
                <xdr:rowOff>0</xdr:rowOff>
              </from>
              <to>
                <xdr:col>1</xdr:col>
                <xdr:colOff>228600</xdr:colOff>
                <xdr:row>231</xdr:row>
                <xdr:rowOff>45720</xdr:rowOff>
              </to>
            </anchor>
          </controlPr>
        </control>
      </mc:Choice>
      <mc:Fallback>
        <control shapeId="20945" r:id="rId77" name="Control 465"/>
      </mc:Fallback>
    </mc:AlternateContent>
    <mc:AlternateContent xmlns:mc="http://schemas.openxmlformats.org/markup-compatibility/2006">
      <mc:Choice Requires="x14">
        <control shapeId="20943" r:id="rId78" name="Control 463">
          <controlPr defaultSize="0" r:id="rId5">
            <anchor moveWithCells="1">
              <from>
                <xdr:col>1</xdr:col>
                <xdr:colOff>0</xdr:colOff>
                <xdr:row>229</xdr:row>
                <xdr:rowOff>0</xdr:rowOff>
              </from>
              <to>
                <xdr:col>1</xdr:col>
                <xdr:colOff>228600</xdr:colOff>
                <xdr:row>230</xdr:row>
                <xdr:rowOff>45720</xdr:rowOff>
              </to>
            </anchor>
          </controlPr>
        </control>
      </mc:Choice>
      <mc:Fallback>
        <control shapeId="20943" r:id="rId78" name="Control 463"/>
      </mc:Fallback>
    </mc:AlternateContent>
    <mc:AlternateContent xmlns:mc="http://schemas.openxmlformats.org/markup-compatibility/2006">
      <mc:Choice Requires="x14">
        <control shapeId="20941" r:id="rId79" name="Control 461">
          <controlPr defaultSize="0" r:id="rId5">
            <anchor moveWithCells="1">
              <from>
                <xdr:col>1</xdr:col>
                <xdr:colOff>0</xdr:colOff>
                <xdr:row>228</xdr:row>
                <xdr:rowOff>0</xdr:rowOff>
              </from>
              <to>
                <xdr:col>1</xdr:col>
                <xdr:colOff>228600</xdr:colOff>
                <xdr:row>229</xdr:row>
                <xdr:rowOff>45720</xdr:rowOff>
              </to>
            </anchor>
          </controlPr>
        </control>
      </mc:Choice>
      <mc:Fallback>
        <control shapeId="20941" r:id="rId79" name="Control 461"/>
      </mc:Fallback>
    </mc:AlternateContent>
    <mc:AlternateContent xmlns:mc="http://schemas.openxmlformats.org/markup-compatibility/2006">
      <mc:Choice Requires="x14">
        <control shapeId="20939" r:id="rId80" name="Control 459">
          <controlPr defaultSize="0" r:id="rId5">
            <anchor moveWithCells="1">
              <from>
                <xdr:col>1</xdr:col>
                <xdr:colOff>0</xdr:colOff>
                <xdr:row>227</xdr:row>
                <xdr:rowOff>0</xdr:rowOff>
              </from>
              <to>
                <xdr:col>1</xdr:col>
                <xdr:colOff>228600</xdr:colOff>
                <xdr:row>228</xdr:row>
                <xdr:rowOff>45720</xdr:rowOff>
              </to>
            </anchor>
          </controlPr>
        </control>
      </mc:Choice>
      <mc:Fallback>
        <control shapeId="20939" r:id="rId80" name="Control 459"/>
      </mc:Fallback>
    </mc:AlternateContent>
    <mc:AlternateContent xmlns:mc="http://schemas.openxmlformats.org/markup-compatibility/2006">
      <mc:Choice Requires="x14">
        <control shapeId="20937" r:id="rId81" name="Control 457">
          <controlPr defaultSize="0" r:id="rId5">
            <anchor moveWithCells="1">
              <from>
                <xdr:col>1</xdr:col>
                <xdr:colOff>0</xdr:colOff>
                <xdr:row>226</xdr:row>
                <xdr:rowOff>0</xdr:rowOff>
              </from>
              <to>
                <xdr:col>1</xdr:col>
                <xdr:colOff>228600</xdr:colOff>
                <xdr:row>227</xdr:row>
                <xdr:rowOff>45720</xdr:rowOff>
              </to>
            </anchor>
          </controlPr>
        </control>
      </mc:Choice>
      <mc:Fallback>
        <control shapeId="20937" r:id="rId81" name="Control 457"/>
      </mc:Fallback>
    </mc:AlternateContent>
    <mc:AlternateContent xmlns:mc="http://schemas.openxmlformats.org/markup-compatibility/2006">
      <mc:Choice Requires="x14">
        <control shapeId="20935" r:id="rId82" name="Control 455">
          <controlPr defaultSize="0" r:id="rId5">
            <anchor moveWithCells="1">
              <from>
                <xdr:col>1</xdr:col>
                <xdr:colOff>0</xdr:colOff>
                <xdr:row>225</xdr:row>
                <xdr:rowOff>0</xdr:rowOff>
              </from>
              <to>
                <xdr:col>1</xdr:col>
                <xdr:colOff>228600</xdr:colOff>
                <xdr:row>226</xdr:row>
                <xdr:rowOff>45720</xdr:rowOff>
              </to>
            </anchor>
          </controlPr>
        </control>
      </mc:Choice>
      <mc:Fallback>
        <control shapeId="20935" r:id="rId82" name="Control 455"/>
      </mc:Fallback>
    </mc:AlternateContent>
    <mc:AlternateContent xmlns:mc="http://schemas.openxmlformats.org/markup-compatibility/2006">
      <mc:Choice Requires="x14">
        <control shapeId="20933" r:id="rId83" name="Control 453">
          <controlPr defaultSize="0" r:id="rId5">
            <anchor moveWithCells="1">
              <from>
                <xdr:col>1</xdr:col>
                <xdr:colOff>0</xdr:colOff>
                <xdr:row>224</xdr:row>
                <xdr:rowOff>0</xdr:rowOff>
              </from>
              <to>
                <xdr:col>1</xdr:col>
                <xdr:colOff>228600</xdr:colOff>
                <xdr:row>225</xdr:row>
                <xdr:rowOff>45720</xdr:rowOff>
              </to>
            </anchor>
          </controlPr>
        </control>
      </mc:Choice>
      <mc:Fallback>
        <control shapeId="20933" r:id="rId83" name="Control 453"/>
      </mc:Fallback>
    </mc:AlternateContent>
    <mc:AlternateContent xmlns:mc="http://schemas.openxmlformats.org/markup-compatibility/2006">
      <mc:Choice Requires="x14">
        <control shapeId="20931" r:id="rId84" name="Control 451">
          <controlPr defaultSize="0" r:id="rId5">
            <anchor moveWithCells="1">
              <from>
                <xdr:col>1</xdr:col>
                <xdr:colOff>0</xdr:colOff>
                <xdr:row>223</xdr:row>
                <xdr:rowOff>0</xdr:rowOff>
              </from>
              <to>
                <xdr:col>1</xdr:col>
                <xdr:colOff>228600</xdr:colOff>
                <xdr:row>224</xdr:row>
                <xdr:rowOff>45720</xdr:rowOff>
              </to>
            </anchor>
          </controlPr>
        </control>
      </mc:Choice>
      <mc:Fallback>
        <control shapeId="20931" r:id="rId84" name="Control 451"/>
      </mc:Fallback>
    </mc:AlternateContent>
    <mc:AlternateContent xmlns:mc="http://schemas.openxmlformats.org/markup-compatibility/2006">
      <mc:Choice Requires="x14">
        <control shapeId="20929" r:id="rId85" name="Control 449">
          <controlPr defaultSize="0" r:id="rId5">
            <anchor moveWithCells="1">
              <from>
                <xdr:col>1</xdr:col>
                <xdr:colOff>0</xdr:colOff>
                <xdr:row>222</xdr:row>
                <xdr:rowOff>0</xdr:rowOff>
              </from>
              <to>
                <xdr:col>1</xdr:col>
                <xdr:colOff>228600</xdr:colOff>
                <xdr:row>223</xdr:row>
                <xdr:rowOff>45720</xdr:rowOff>
              </to>
            </anchor>
          </controlPr>
        </control>
      </mc:Choice>
      <mc:Fallback>
        <control shapeId="20929" r:id="rId85" name="Control 449"/>
      </mc:Fallback>
    </mc:AlternateContent>
    <mc:AlternateContent xmlns:mc="http://schemas.openxmlformats.org/markup-compatibility/2006">
      <mc:Choice Requires="x14">
        <control shapeId="20927" r:id="rId86" name="Control 447">
          <controlPr defaultSize="0" r:id="rId5">
            <anchor moveWithCells="1">
              <from>
                <xdr:col>1</xdr:col>
                <xdr:colOff>0</xdr:colOff>
                <xdr:row>221</xdr:row>
                <xdr:rowOff>0</xdr:rowOff>
              </from>
              <to>
                <xdr:col>1</xdr:col>
                <xdr:colOff>228600</xdr:colOff>
                <xdr:row>222</xdr:row>
                <xdr:rowOff>45720</xdr:rowOff>
              </to>
            </anchor>
          </controlPr>
        </control>
      </mc:Choice>
      <mc:Fallback>
        <control shapeId="20927" r:id="rId86" name="Control 447"/>
      </mc:Fallback>
    </mc:AlternateContent>
    <mc:AlternateContent xmlns:mc="http://schemas.openxmlformats.org/markup-compatibility/2006">
      <mc:Choice Requires="x14">
        <control shapeId="20925" r:id="rId87" name="Control 445">
          <controlPr defaultSize="0" r:id="rId36">
            <anchor moveWithCells="1">
              <from>
                <xdr:col>1</xdr:col>
                <xdr:colOff>0</xdr:colOff>
                <xdr:row>220</xdr:row>
                <xdr:rowOff>0</xdr:rowOff>
              </from>
              <to>
                <xdr:col>1</xdr:col>
                <xdr:colOff>228600</xdr:colOff>
                <xdr:row>221</xdr:row>
                <xdr:rowOff>45720</xdr:rowOff>
              </to>
            </anchor>
          </controlPr>
        </control>
      </mc:Choice>
      <mc:Fallback>
        <control shapeId="20925" r:id="rId87" name="Control 445"/>
      </mc:Fallback>
    </mc:AlternateContent>
    <mc:AlternateContent xmlns:mc="http://schemas.openxmlformats.org/markup-compatibility/2006">
      <mc:Choice Requires="x14">
        <control shapeId="20923" r:id="rId88" name="Control 443">
          <controlPr defaultSize="0" r:id="rId36">
            <anchor moveWithCells="1">
              <from>
                <xdr:col>1</xdr:col>
                <xdr:colOff>0</xdr:colOff>
                <xdr:row>219</xdr:row>
                <xdr:rowOff>0</xdr:rowOff>
              </from>
              <to>
                <xdr:col>1</xdr:col>
                <xdr:colOff>228600</xdr:colOff>
                <xdr:row>220</xdr:row>
                <xdr:rowOff>45720</xdr:rowOff>
              </to>
            </anchor>
          </controlPr>
        </control>
      </mc:Choice>
      <mc:Fallback>
        <control shapeId="20923" r:id="rId88" name="Control 443"/>
      </mc:Fallback>
    </mc:AlternateContent>
    <mc:AlternateContent xmlns:mc="http://schemas.openxmlformats.org/markup-compatibility/2006">
      <mc:Choice Requires="x14">
        <control shapeId="20921" r:id="rId89" name="Control 441">
          <controlPr defaultSize="0" r:id="rId36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228600</xdr:colOff>
                <xdr:row>219</xdr:row>
                <xdr:rowOff>45720</xdr:rowOff>
              </to>
            </anchor>
          </controlPr>
        </control>
      </mc:Choice>
      <mc:Fallback>
        <control shapeId="20921" r:id="rId89" name="Control 441"/>
      </mc:Fallback>
    </mc:AlternateContent>
    <mc:AlternateContent xmlns:mc="http://schemas.openxmlformats.org/markup-compatibility/2006">
      <mc:Choice Requires="x14">
        <control shapeId="20920" r:id="rId90" name="Control 440">
          <controlPr defaultSize="0" r:id="rId91">
            <anchor moveWithCells="1">
              <from>
                <xdr:col>2</xdr:col>
                <xdr:colOff>0</xdr:colOff>
                <xdr:row>217</xdr:row>
                <xdr:rowOff>0</xdr:rowOff>
              </from>
              <to>
                <xdr:col>2</xdr:col>
                <xdr:colOff>1120140</xdr:colOff>
                <xdr:row>218</xdr:row>
                <xdr:rowOff>53340</xdr:rowOff>
              </to>
            </anchor>
          </controlPr>
        </control>
      </mc:Choice>
      <mc:Fallback>
        <control shapeId="20920" r:id="rId90" name="Control 440"/>
      </mc:Fallback>
    </mc:AlternateContent>
    <mc:AlternateContent xmlns:mc="http://schemas.openxmlformats.org/markup-compatibility/2006">
      <mc:Choice Requires="x14">
        <control shapeId="20919" r:id="rId92" name="Control 439">
          <controlPr defaultSize="0" r:id="rId93">
            <anchor moveWithCells="1">
              <from>
                <xdr:col>1</xdr:col>
                <xdr:colOff>0</xdr:colOff>
                <xdr:row>217</xdr:row>
                <xdr:rowOff>0</xdr:rowOff>
              </from>
              <to>
                <xdr:col>2</xdr:col>
                <xdr:colOff>83820</xdr:colOff>
                <xdr:row>218</xdr:row>
                <xdr:rowOff>53340</xdr:rowOff>
              </to>
            </anchor>
          </controlPr>
        </control>
      </mc:Choice>
      <mc:Fallback>
        <control shapeId="20919" r:id="rId92" name="Control 439"/>
      </mc:Fallback>
    </mc:AlternateContent>
    <mc:AlternateContent xmlns:mc="http://schemas.openxmlformats.org/markup-compatibility/2006">
      <mc:Choice Requires="x14">
        <control shapeId="20745" r:id="rId94" name="Control 265">
          <controlPr defaultSize="0" r:id="rId5">
            <anchor moveWithCells="1">
              <from>
                <xdr:col>1</xdr:col>
                <xdr:colOff>0</xdr:colOff>
                <xdr:row>150</xdr:row>
                <xdr:rowOff>0</xdr:rowOff>
              </from>
              <to>
                <xdr:col>1</xdr:col>
                <xdr:colOff>228600</xdr:colOff>
                <xdr:row>151</xdr:row>
                <xdr:rowOff>45720</xdr:rowOff>
              </to>
            </anchor>
          </controlPr>
        </control>
      </mc:Choice>
      <mc:Fallback>
        <control shapeId="20745" r:id="rId94" name="Control 265"/>
      </mc:Fallback>
    </mc:AlternateContent>
    <mc:AlternateContent xmlns:mc="http://schemas.openxmlformats.org/markup-compatibility/2006">
      <mc:Choice Requires="x14">
        <control shapeId="20743" r:id="rId95" name="Control 263">
          <controlPr defaultSize="0" r:id="rId5">
            <anchor moveWithCells="1">
              <from>
                <xdr:col>1</xdr:col>
                <xdr:colOff>0</xdr:colOff>
                <xdr:row>149</xdr:row>
                <xdr:rowOff>0</xdr:rowOff>
              </from>
              <to>
                <xdr:col>1</xdr:col>
                <xdr:colOff>228600</xdr:colOff>
                <xdr:row>150</xdr:row>
                <xdr:rowOff>45720</xdr:rowOff>
              </to>
            </anchor>
          </controlPr>
        </control>
      </mc:Choice>
      <mc:Fallback>
        <control shapeId="20743" r:id="rId95" name="Control 263"/>
      </mc:Fallback>
    </mc:AlternateContent>
    <mc:AlternateContent xmlns:mc="http://schemas.openxmlformats.org/markup-compatibility/2006">
      <mc:Choice Requires="x14">
        <control shapeId="20741" r:id="rId96" name="Control 261">
          <controlPr defaultSize="0" r:id="rId5">
            <anchor moveWithCells="1">
              <from>
                <xdr:col>1</xdr:col>
                <xdr:colOff>0</xdr:colOff>
                <xdr:row>148</xdr:row>
                <xdr:rowOff>0</xdr:rowOff>
              </from>
              <to>
                <xdr:col>1</xdr:col>
                <xdr:colOff>228600</xdr:colOff>
                <xdr:row>149</xdr:row>
                <xdr:rowOff>45720</xdr:rowOff>
              </to>
            </anchor>
          </controlPr>
        </control>
      </mc:Choice>
      <mc:Fallback>
        <control shapeId="20741" r:id="rId96" name="Control 261"/>
      </mc:Fallback>
    </mc:AlternateContent>
    <mc:AlternateContent xmlns:mc="http://schemas.openxmlformats.org/markup-compatibility/2006">
      <mc:Choice Requires="x14">
        <control shapeId="20739" r:id="rId97" name="Control 259">
          <controlPr defaultSize="0" r:id="rId5">
            <anchor moveWithCells="1">
              <from>
                <xdr:col>1</xdr:col>
                <xdr:colOff>0</xdr:colOff>
                <xdr:row>147</xdr:row>
                <xdr:rowOff>0</xdr:rowOff>
              </from>
              <to>
                <xdr:col>1</xdr:col>
                <xdr:colOff>228600</xdr:colOff>
                <xdr:row>148</xdr:row>
                <xdr:rowOff>45720</xdr:rowOff>
              </to>
            </anchor>
          </controlPr>
        </control>
      </mc:Choice>
      <mc:Fallback>
        <control shapeId="20739" r:id="rId97" name="Control 259"/>
      </mc:Fallback>
    </mc:AlternateContent>
    <mc:AlternateContent xmlns:mc="http://schemas.openxmlformats.org/markup-compatibility/2006">
      <mc:Choice Requires="x14">
        <control shapeId="20737" r:id="rId98" name="Control 257">
          <controlPr defaultSize="0" r:id="rId5">
            <anchor moveWithCells="1">
              <from>
                <xdr:col>1</xdr:col>
                <xdr:colOff>0</xdr:colOff>
                <xdr:row>146</xdr:row>
                <xdr:rowOff>0</xdr:rowOff>
              </from>
              <to>
                <xdr:col>1</xdr:col>
                <xdr:colOff>228600</xdr:colOff>
                <xdr:row>147</xdr:row>
                <xdr:rowOff>45720</xdr:rowOff>
              </to>
            </anchor>
          </controlPr>
        </control>
      </mc:Choice>
      <mc:Fallback>
        <control shapeId="20737" r:id="rId98" name="Control 257"/>
      </mc:Fallback>
    </mc:AlternateContent>
    <mc:AlternateContent xmlns:mc="http://schemas.openxmlformats.org/markup-compatibility/2006">
      <mc:Choice Requires="x14">
        <control shapeId="20735" r:id="rId99" name="Control 255">
          <controlPr defaultSize="0" r:id="rId5">
            <anchor moveWithCells="1">
              <from>
                <xdr:col>1</xdr:col>
                <xdr:colOff>0</xdr:colOff>
                <xdr:row>145</xdr:row>
                <xdr:rowOff>0</xdr:rowOff>
              </from>
              <to>
                <xdr:col>1</xdr:col>
                <xdr:colOff>228600</xdr:colOff>
                <xdr:row>146</xdr:row>
                <xdr:rowOff>45720</xdr:rowOff>
              </to>
            </anchor>
          </controlPr>
        </control>
      </mc:Choice>
      <mc:Fallback>
        <control shapeId="20735" r:id="rId99" name="Control 255"/>
      </mc:Fallback>
    </mc:AlternateContent>
    <mc:AlternateContent xmlns:mc="http://schemas.openxmlformats.org/markup-compatibility/2006">
      <mc:Choice Requires="x14">
        <control shapeId="20733" r:id="rId100" name="Control 253">
          <controlPr defaultSize="0" r:id="rId5">
            <anchor moveWithCells="1">
              <from>
                <xdr:col>1</xdr:col>
                <xdr:colOff>0</xdr:colOff>
                <xdr:row>144</xdr:row>
                <xdr:rowOff>0</xdr:rowOff>
              </from>
              <to>
                <xdr:col>1</xdr:col>
                <xdr:colOff>228600</xdr:colOff>
                <xdr:row>145</xdr:row>
                <xdr:rowOff>45720</xdr:rowOff>
              </to>
            </anchor>
          </controlPr>
        </control>
      </mc:Choice>
      <mc:Fallback>
        <control shapeId="20733" r:id="rId100" name="Control 253"/>
      </mc:Fallback>
    </mc:AlternateContent>
    <mc:AlternateContent xmlns:mc="http://schemas.openxmlformats.org/markup-compatibility/2006">
      <mc:Choice Requires="x14">
        <control shapeId="20731" r:id="rId101" name="Control 251">
          <controlPr defaultSize="0" r:id="rId5">
            <anchor moveWithCells="1">
              <from>
                <xdr:col>1</xdr:col>
                <xdr:colOff>0</xdr:colOff>
                <xdr:row>143</xdr:row>
                <xdr:rowOff>0</xdr:rowOff>
              </from>
              <to>
                <xdr:col>1</xdr:col>
                <xdr:colOff>228600</xdr:colOff>
                <xdr:row>144</xdr:row>
                <xdr:rowOff>45720</xdr:rowOff>
              </to>
            </anchor>
          </controlPr>
        </control>
      </mc:Choice>
      <mc:Fallback>
        <control shapeId="20731" r:id="rId101" name="Control 251"/>
      </mc:Fallback>
    </mc:AlternateContent>
    <mc:AlternateContent xmlns:mc="http://schemas.openxmlformats.org/markup-compatibility/2006">
      <mc:Choice Requires="x14">
        <control shapeId="20729" r:id="rId102" name="Control 249">
          <controlPr defaultSize="0" r:id="rId5">
            <anchor moveWithCells="1">
              <from>
                <xdr:col>1</xdr:col>
                <xdr:colOff>0</xdr:colOff>
                <xdr:row>142</xdr:row>
                <xdr:rowOff>0</xdr:rowOff>
              </from>
              <to>
                <xdr:col>1</xdr:col>
                <xdr:colOff>228600</xdr:colOff>
                <xdr:row>143</xdr:row>
                <xdr:rowOff>45720</xdr:rowOff>
              </to>
            </anchor>
          </controlPr>
        </control>
      </mc:Choice>
      <mc:Fallback>
        <control shapeId="20729" r:id="rId102" name="Control 249"/>
      </mc:Fallback>
    </mc:AlternateContent>
    <mc:AlternateContent xmlns:mc="http://schemas.openxmlformats.org/markup-compatibility/2006">
      <mc:Choice Requires="x14">
        <control shapeId="20727" r:id="rId103" name="Control 247">
          <controlPr defaultSize="0" r:id="rId5">
            <anchor moveWithCells="1">
              <from>
                <xdr:col>1</xdr:col>
                <xdr:colOff>0</xdr:colOff>
                <xdr:row>141</xdr:row>
                <xdr:rowOff>0</xdr:rowOff>
              </from>
              <to>
                <xdr:col>1</xdr:col>
                <xdr:colOff>228600</xdr:colOff>
                <xdr:row>142</xdr:row>
                <xdr:rowOff>45720</xdr:rowOff>
              </to>
            </anchor>
          </controlPr>
        </control>
      </mc:Choice>
      <mc:Fallback>
        <control shapeId="20727" r:id="rId103" name="Control 247"/>
      </mc:Fallback>
    </mc:AlternateContent>
    <mc:AlternateContent xmlns:mc="http://schemas.openxmlformats.org/markup-compatibility/2006">
      <mc:Choice Requires="x14">
        <control shapeId="20725" r:id="rId104" name="Control 245">
          <controlPr defaultSize="0" r:id="rId5">
            <anchor moveWithCells="1">
              <from>
                <xdr:col>1</xdr:col>
                <xdr:colOff>0</xdr:colOff>
                <xdr:row>140</xdr:row>
                <xdr:rowOff>0</xdr:rowOff>
              </from>
              <to>
                <xdr:col>1</xdr:col>
                <xdr:colOff>228600</xdr:colOff>
                <xdr:row>141</xdr:row>
                <xdr:rowOff>45720</xdr:rowOff>
              </to>
            </anchor>
          </controlPr>
        </control>
      </mc:Choice>
      <mc:Fallback>
        <control shapeId="20725" r:id="rId104" name="Control 245"/>
      </mc:Fallback>
    </mc:AlternateContent>
    <mc:AlternateContent xmlns:mc="http://schemas.openxmlformats.org/markup-compatibility/2006">
      <mc:Choice Requires="x14">
        <control shapeId="20723" r:id="rId105" name="Control 243">
          <controlPr defaultSize="0" r:id="rId5">
            <anchor moveWithCells="1">
              <from>
                <xdr:col>1</xdr:col>
                <xdr:colOff>0</xdr:colOff>
                <xdr:row>139</xdr:row>
                <xdr:rowOff>0</xdr:rowOff>
              </from>
              <to>
                <xdr:col>1</xdr:col>
                <xdr:colOff>228600</xdr:colOff>
                <xdr:row>140</xdr:row>
                <xdr:rowOff>45720</xdr:rowOff>
              </to>
            </anchor>
          </controlPr>
        </control>
      </mc:Choice>
      <mc:Fallback>
        <control shapeId="20723" r:id="rId105" name="Control 243"/>
      </mc:Fallback>
    </mc:AlternateContent>
    <mc:AlternateContent xmlns:mc="http://schemas.openxmlformats.org/markup-compatibility/2006">
      <mc:Choice Requires="x14">
        <control shapeId="20721" r:id="rId106" name="Control 241">
          <controlPr defaultSize="0" r:id="rId5">
            <anchor moveWithCells="1">
              <from>
                <xdr:col>1</xdr:col>
                <xdr:colOff>0</xdr:colOff>
                <xdr:row>138</xdr:row>
                <xdr:rowOff>0</xdr:rowOff>
              </from>
              <to>
                <xdr:col>1</xdr:col>
                <xdr:colOff>228600</xdr:colOff>
                <xdr:row>139</xdr:row>
                <xdr:rowOff>45720</xdr:rowOff>
              </to>
            </anchor>
          </controlPr>
        </control>
      </mc:Choice>
      <mc:Fallback>
        <control shapeId="20721" r:id="rId106" name="Control 241"/>
      </mc:Fallback>
    </mc:AlternateContent>
    <mc:AlternateContent xmlns:mc="http://schemas.openxmlformats.org/markup-compatibility/2006">
      <mc:Choice Requires="x14">
        <control shapeId="20719" r:id="rId107" name="Control 239">
          <controlPr defaultSize="0" r:id="rId5">
            <anchor moveWithCells="1">
              <from>
                <xdr:col>1</xdr:col>
                <xdr:colOff>0</xdr:colOff>
                <xdr:row>137</xdr:row>
                <xdr:rowOff>0</xdr:rowOff>
              </from>
              <to>
                <xdr:col>1</xdr:col>
                <xdr:colOff>228600</xdr:colOff>
                <xdr:row>138</xdr:row>
                <xdr:rowOff>45720</xdr:rowOff>
              </to>
            </anchor>
          </controlPr>
        </control>
      </mc:Choice>
      <mc:Fallback>
        <control shapeId="20719" r:id="rId107" name="Control 239"/>
      </mc:Fallback>
    </mc:AlternateContent>
    <mc:AlternateContent xmlns:mc="http://schemas.openxmlformats.org/markup-compatibility/2006">
      <mc:Choice Requires="x14">
        <control shapeId="20717" r:id="rId108" name="Control 237">
          <controlPr defaultSize="0" r:id="rId5">
            <anchor moveWithCells="1">
              <from>
                <xdr:col>1</xdr:col>
                <xdr:colOff>0</xdr:colOff>
                <xdr:row>136</xdr:row>
                <xdr:rowOff>0</xdr:rowOff>
              </from>
              <to>
                <xdr:col>1</xdr:col>
                <xdr:colOff>228600</xdr:colOff>
                <xdr:row>137</xdr:row>
                <xdr:rowOff>45720</xdr:rowOff>
              </to>
            </anchor>
          </controlPr>
        </control>
      </mc:Choice>
      <mc:Fallback>
        <control shapeId="20717" r:id="rId108" name="Control 237"/>
      </mc:Fallback>
    </mc:AlternateContent>
    <mc:AlternateContent xmlns:mc="http://schemas.openxmlformats.org/markup-compatibility/2006">
      <mc:Choice Requires="x14">
        <control shapeId="20715" r:id="rId109" name="Control 235">
          <controlPr defaultSize="0" r:id="rId5">
            <anchor moveWithCells="1">
              <from>
                <xdr:col>1</xdr:col>
                <xdr:colOff>0</xdr:colOff>
                <xdr:row>135</xdr:row>
                <xdr:rowOff>0</xdr:rowOff>
              </from>
              <to>
                <xdr:col>1</xdr:col>
                <xdr:colOff>228600</xdr:colOff>
                <xdr:row>136</xdr:row>
                <xdr:rowOff>45720</xdr:rowOff>
              </to>
            </anchor>
          </controlPr>
        </control>
      </mc:Choice>
      <mc:Fallback>
        <control shapeId="20715" r:id="rId109" name="Control 235"/>
      </mc:Fallback>
    </mc:AlternateContent>
    <mc:AlternateContent xmlns:mc="http://schemas.openxmlformats.org/markup-compatibility/2006">
      <mc:Choice Requires="x14">
        <control shapeId="20713" r:id="rId110" name="Control 233">
          <controlPr defaultSize="0" r:id="rId5">
            <anchor moveWithCells="1">
              <from>
                <xdr:col>1</xdr:col>
                <xdr:colOff>0</xdr:colOff>
                <xdr:row>134</xdr:row>
                <xdr:rowOff>0</xdr:rowOff>
              </from>
              <to>
                <xdr:col>1</xdr:col>
                <xdr:colOff>228600</xdr:colOff>
                <xdr:row>135</xdr:row>
                <xdr:rowOff>45720</xdr:rowOff>
              </to>
            </anchor>
          </controlPr>
        </control>
      </mc:Choice>
      <mc:Fallback>
        <control shapeId="20713" r:id="rId110" name="Control 233"/>
      </mc:Fallback>
    </mc:AlternateContent>
    <mc:AlternateContent xmlns:mc="http://schemas.openxmlformats.org/markup-compatibility/2006">
      <mc:Choice Requires="x14">
        <control shapeId="20711" r:id="rId111" name="Control 231">
          <controlPr defaultSize="0" r:id="rId5">
            <anchor moveWithCells="1">
              <from>
                <xdr:col>1</xdr:col>
                <xdr:colOff>0</xdr:colOff>
                <xdr:row>133</xdr:row>
                <xdr:rowOff>0</xdr:rowOff>
              </from>
              <to>
                <xdr:col>1</xdr:col>
                <xdr:colOff>228600</xdr:colOff>
                <xdr:row>134</xdr:row>
                <xdr:rowOff>45720</xdr:rowOff>
              </to>
            </anchor>
          </controlPr>
        </control>
      </mc:Choice>
      <mc:Fallback>
        <control shapeId="20711" r:id="rId111" name="Control 231"/>
      </mc:Fallback>
    </mc:AlternateContent>
    <mc:AlternateContent xmlns:mc="http://schemas.openxmlformats.org/markup-compatibility/2006">
      <mc:Choice Requires="x14">
        <control shapeId="20709" r:id="rId112" name="Control 229">
          <controlPr defaultSize="0" r:id="rId5">
            <anchor moveWithCells="1">
              <from>
                <xdr:col>1</xdr:col>
                <xdr:colOff>0</xdr:colOff>
                <xdr:row>132</xdr:row>
                <xdr:rowOff>0</xdr:rowOff>
              </from>
              <to>
                <xdr:col>1</xdr:col>
                <xdr:colOff>228600</xdr:colOff>
                <xdr:row>133</xdr:row>
                <xdr:rowOff>45720</xdr:rowOff>
              </to>
            </anchor>
          </controlPr>
        </control>
      </mc:Choice>
      <mc:Fallback>
        <control shapeId="20709" r:id="rId112" name="Control 229"/>
      </mc:Fallback>
    </mc:AlternateContent>
    <mc:AlternateContent xmlns:mc="http://schemas.openxmlformats.org/markup-compatibility/2006">
      <mc:Choice Requires="x14">
        <control shapeId="20707" r:id="rId113" name="Control 227">
          <controlPr defaultSize="0" r:id="rId5">
            <anchor moveWithCells="1">
              <from>
                <xdr:col>1</xdr:col>
                <xdr:colOff>0</xdr:colOff>
                <xdr:row>131</xdr:row>
                <xdr:rowOff>0</xdr:rowOff>
              </from>
              <to>
                <xdr:col>1</xdr:col>
                <xdr:colOff>228600</xdr:colOff>
                <xdr:row>132</xdr:row>
                <xdr:rowOff>45720</xdr:rowOff>
              </to>
            </anchor>
          </controlPr>
        </control>
      </mc:Choice>
      <mc:Fallback>
        <control shapeId="20707" r:id="rId113" name="Control 227"/>
      </mc:Fallback>
    </mc:AlternateContent>
    <mc:AlternateContent xmlns:mc="http://schemas.openxmlformats.org/markup-compatibility/2006">
      <mc:Choice Requires="x14">
        <control shapeId="20705" r:id="rId114" name="Control 225">
          <controlPr defaultSize="0" r:id="rId5">
            <anchor moveWithCells="1">
              <from>
                <xdr:col>1</xdr:col>
                <xdr:colOff>0</xdr:colOff>
                <xdr:row>130</xdr:row>
                <xdr:rowOff>0</xdr:rowOff>
              </from>
              <to>
                <xdr:col>1</xdr:col>
                <xdr:colOff>228600</xdr:colOff>
                <xdr:row>131</xdr:row>
                <xdr:rowOff>45720</xdr:rowOff>
              </to>
            </anchor>
          </controlPr>
        </control>
      </mc:Choice>
      <mc:Fallback>
        <control shapeId="20705" r:id="rId114" name="Control 225"/>
      </mc:Fallback>
    </mc:AlternateContent>
    <mc:AlternateContent xmlns:mc="http://schemas.openxmlformats.org/markup-compatibility/2006">
      <mc:Choice Requires="x14">
        <control shapeId="20703" r:id="rId115" name="Control 223">
          <controlPr defaultSize="0" r:id="rId5">
            <anchor moveWithCells="1">
              <from>
                <xdr:col>1</xdr:col>
                <xdr:colOff>0</xdr:colOff>
                <xdr:row>129</xdr:row>
                <xdr:rowOff>0</xdr:rowOff>
              </from>
              <to>
                <xdr:col>1</xdr:col>
                <xdr:colOff>228600</xdr:colOff>
                <xdr:row>130</xdr:row>
                <xdr:rowOff>45720</xdr:rowOff>
              </to>
            </anchor>
          </controlPr>
        </control>
      </mc:Choice>
      <mc:Fallback>
        <control shapeId="20703" r:id="rId115" name="Control 223"/>
      </mc:Fallback>
    </mc:AlternateContent>
    <mc:AlternateContent xmlns:mc="http://schemas.openxmlformats.org/markup-compatibility/2006">
      <mc:Choice Requires="x14">
        <control shapeId="20701" r:id="rId116" name="Control 221">
          <controlPr defaultSize="0" r:id="rId5">
            <anchor moveWithCells="1">
              <from>
                <xdr:col>1</xdr:col>
                <xdr:colOff>0</xdr:colOff>
                <xdr:row>128</xdr:row>
                <xdr:rowOff>0</xdr:rowOff>
              </from>
              <to>
                <xdr:col>1</xdr:col>
                <xdr:colOff>228600</xdr:colOff>
                <xdr:row>129</xdr:row>
                <xdr:rowOff>45720</xdr:rowOff>
              </to>
            </anchor>
          </controlPr>
        </control>
      </mc:Choice>
      <mc:Fallback>
        <control shapeId="20701" r:id="rId116" name="Control 221"/>
      </mc:Fallback>
    </mc:AlternateContent>
    <mc:AlternateContent xmlns:mc="http://schemas.openxmlformats.org/markup-compatibility/2006">
      <mc:Choice Requires="x14">
        <control shapeId="20699" r:id="rId117" name="Control 219">
          <controlPr defaultSize="0" r:id="rId5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</xdr:col>
                <xdr:colOff>228600</xdr:colOff>
                <xdr:row>128</xdr:row>
                <xdr:rowOff>45720</xdr:rowOff>
              </to>
            </anchor>
          </controlPr>
        </control>
      </mc:Choice>
      <mc:Fallback>
        <control shapeId="20699" r:id="rId117" name="Control 219"/>
      </mc:Fallback>
    </mc:AlternateContent>
    <mc:AlternateContent xmlns:mc="http://schemas.openxmlformats.org/markup-compatibility/2006">
      <mc:Choice Requires="x14">
        <control shapeId="20697" r:id="rId118" name="Control 217">
          <controlPr defaultSize="0" r:id="rId5">
            <anchor moveWithCells="1">
              <from>
                <xdr:col>1</xdr:col>
                <xdr:colOff>0</xdr:colOff>
                <xdr:row>126</xdr:row>
                <xdr:rowOff>0</xdr:rowOff>
              </from>
              <to>
                <xdr:col>1</xdr:col>
                <xdr:colOff>228600</xdr:colOff>
                <xdr:row>127</xdr:row>
                <xdr:rowOff>45720</xdr:rowOff>
              </to>
            </anchor>
          </controlPr>
        </control>
      </mc:Choice>
      <mc:Fallback>
        <control shapeId="20697" r:id="rId118" name="Control 217"/>
      </mc:Fallback>
    </mc:AlternateContent>
    <mc:AlternateContent xmlns:mc="http://schemas.openxmlformats.org/markup-compatibility/2006">
      <mc:Choice Requires="x14">
        <control shapeId="20695" r:id="rId119" name="Control 215">
          <controlPr defaultSize="0" r:id="rId5">
            <anchor moveWithCells="1">
              <from>
                <xdr:col>1</xdr:col>
                <xdr:colOff>0</xdr:colOff>
                <xdr:row>125</xdr:row>
                <xdr:rowOff>0</xdr:rowOff>
              </from>
              <to>
                <xdr:col>1</xdr:col>
                <xdr:colOff>228600</xdr:colOff>
                <xdr:row>126</xdr:row>
                <xdr:rowOff>45720</xdr:rowOff>
              </to>
            </anchor>
          </controlPr>
        </control>
      </mc:Choice>
      <mc:Fallback>
        <control shapeId="20695" r:id="rId119" name="Control 215"/>
      </mc:Fallback>
    </mc:AlternateContent>
    <mc:AlternateContent xmlns:mc="http://schemas.openxmlformats.org/markup-compatibility/2006">
      <mc:Choice Requires="x14">
        <control shapeId="20693" r:id="rId120" name="Control 213">
          <controlPr defaultSize="0" r:id="rId5">
            <anchor moveWithCells="1">
              <from>
                <xdr:col>1</xdr:col>
                <xdr:colOff>0</xdr:colOff>
                <xdr:row>124</xdr:row>
                <xdr:rowOff>0</xdr:rowOff>
              </from>
              <to>
                <xdr:col>1</xdr:col>
                <xdr:colOff>228600</xdr:colOff>
                <xdr:row>125</xdr:row>
                <xdr:rowOff>45720</xdr:rowOff>
              </to>
            </anchor>
          </controlPr>
        </control>
      </mc:Choice>
      <mc:Fallback>
        <control shapeId="20693" r:id="rId120" name="Control 213"/>
      </mc:Fallback>
    </mc:AlternateContent>
    <mc:AlternateContent xmlns:mc="http://schemas.openxmlformats.org/markup-compatibility/2006">
      <mc:Choice Requires="x14">
        <control shapeId="20691" r:id="rId121" name="Control 211">
          <controlPr defaultSize="0" r:id="rId5">
            <anchor moveWithCells="1">
              <from>
                <xdr:col>1</xdr:col>
                <xdr:colOff>0</xdr:colOff>
                <xdr:row>123</xdr:row>
                <xdr:rowOff>0</xdr:rowOff>
              </from>
              <to>
                <xdr:col>1</xdr:col>
                <xdr:colOff>228600</xdr:colOff>
                <xdr:row>124</xdr:row>
                <xdr:rowOff>45720</xdr:rowOff>
              </to>
            </anchor>
          </controlPr>
        </control>
      </mc:Choice>
      <mc:Fallback>
        <control shapeId="20691" r:id="rId121" name="Control 211"/>
      </mc:Fallback>
    </mc:AlternateContent>
    <mc:AlternateContent xmlns:mc="http://schemas.openxmlformats.org/markup-compatibility/2006">
      <mc:Choice Requires="x14">
        <control shapeId="20689" r:id="rId122" name="Control 209">
          <controlPr defaultSize="0" r:id="rId5">
            <anchor moveWithCells="1">
              <from>
                <xdr:col>1</xdr:col>
                <xdr:colOff>0</xdr:colOff>
                <xdr:row>122</xdr:row>
                <xdr:rowOff>0</xdr:rowOff>
              </from>
              <to>
                <xdr:col>1</xdr:col>
                <xdr:colOff>228600</xdr:colOff>
                <xdr:row>123</xdr:row>
                <xdr:rowOff>45720</xdr:rowOff>
              </to>
            </anchor>
          </controlPr>
        </control>
      </mc:Choice>
      <mc:Fallback>
        <control shapeId="20689" r:id="rId122" name="Control 209"/>
      </mc:Fallback>
    </mc:AlternateContent>
    <mc:AlternateContent xmlns:mc="http://schemas.openxmlformats.org/markup-compatibility/2006">
      <mc:Choice Requires="x14">
        <control shapeId="20687" r:id="rId123" name="Control 207">
          <controlPr defaultSize="0" r:id="rId5">
            <anchor moveWithCells="1">
              <from>
                <xdr:col>1</xdr:col>
                <xdr:colOff>0</xdr:colOff>
                <xdr:row>121</xdr:row>
                <xdr:rowOff>0</xdr:rowOff>
              </from>
              <to>
                <xdr:col>1</xdr:col>
                <xdr:colOff>228600</xdr:colOff>
                <xdr:row>122</xdr:row>
                <xdr:rowOff>45720</xdr:rowOff>
              </to>
            </anchor>
          </controlPr>
        </control>
      </mc:Choice>
      <mc:Fallback>
        <control shapeId="20687" r:id="rId123" name="Control 207"/>
      </mc:Fallback>
    </mc:AlternateContent>
    <mc:AlternateContent xmlns:mc="http://schemas.openxmlformats.org/markup-compatibility/2006">
      <mc:Choice Requires="x14">
        <control shapeId="20685" r:id="rId124" name="Control 205">
          <controlPr defaultSize="0" r:id="rId5">
            <anchor moveWithCells="1">
              <from>
                <xdr:col>1</xdr:col>
                <xdr:colOff>0</xdr:colOff>
                <xdr:row>120</xdr:row>
                <xdr:rowOff>0</xdr:rowOff>
              </from>
              <to>
                <xdr:col>1</xdr:col>
                <xdr:colOff>228600</xdr:colOff>
                <xdr:row>121</xdr:row>
                <xdr:rowOff>45720</xdr:rowOff>
              </to>
            </anchor>
          </controlPr>
        </control>
      </mc:Choice>
      <mc:Fallback>
        <control shapeId="20685" r:id="rId124" name="Control 205"/>
      </mc:Fallback>
    </mc:AlternateContent>
    <mc:AlternateContent xmlns:mc="http://schemas.openxmlformats.org/markup-compatibility/2006">
      <mc:Choice Requires="x14">
        <control shapeId="20683" r:id="rId125" name="Control 203">
          <controlPr defaultSize="0" r:id="rId5">
            <anchor moveWithCells="1">
              <from>
                <xdr:col>1</xdr:col>
                <xdr:colOff>0</xdr:colOff>
                <xdr:row>119</xdr:row>
                <xdr:rowOff>0</xdr:rowOff>
              </from>
              <to>
                <xdr:col>1</xdr:col>
                <xdr:colOff>228600</xdr:colOff>
                <xdr:row>120</xdr:row>
                <xdr:rowOff>45720</xdr:rowOff>
              </to>
            </anchor>
          </controlPr>
        </control>
      </mc:Choice>
      <mc:Fallback>
        <control shapeId="20683" r:id="rId125" name="Control 203"/>
      </mc:Fallback>
    </mc:AlternateContent>
    <mc:AlternateContent xmlns:mc="http://schemas.openxmlformats.org/markup-compatibility/2006">
      <mc:Choice Requires="x14">
        <control shapeId="20681" r:id="rId126" name="Control 201">
          <controlPr defaultSize="0" r:id="rId5">
            <anchor moveWithCells="1">
              <from>
                <xdr:col>1</xdr:col>
                <xdr:colOff>0</xdr:colOff>
                <xdr:row>118</xdr:row>
                <xdr:rowOff>0</xdr:rowOff>
              </from>
              <to>
                <xdr:col>1</xdr:col>
                <xdr:colOff>228600</xdr:colOff>
                <xdr:row>119</xdr:row>
                <xdr:rowOff>45720</xdr:rowOff>
              </to>
            </anchor>
          </controlPr>
        </control>
      </mc:Choice>
      <mc:Fallback>
        <control shapeId="20681" r:id="rId126" name="Control 201"/>
      </mc:Fallback>
    </mc:AlternateContent>
    <mc:AlternateContent xmlns:mc="http://schemas.openxmlformats.org/markup-compatibility/2006">
      <mc:Choice Requires="x14">
        <control shapeId="20679" r:id="rId127" name="Control 199">
          <controlPr defaultSize="0" r:id="rId5">
            <anchor moveWithCells="1">
              <from>
                <xdr:col>1</xdr:col>
                <xdr:colOff>0</xdr:colOff>
                <xdr:row>117</xdr:row>
                <xdr:rowOff>0</xdr:rowOff>
              </from>
              <to>
                <xdr:col>1</xdr:col>
                <xdr:colOff>228600</xdr:colOff>
                <xdr:row>118</xdr:row>
                <xdr:rowOff>45720</xdr:rowOff>
              </to>
            </anchor>
          </controlPr>
        </control>
      </mc:Choice>
      <mc:Fallback>
        <control shapeId="20679" r:id="rId127" name="Control 199"/>
      </mc:Fallback>
    </mc:AlternateContent>
    <mc:AlternateContent xmlns:mc="http://schemas.openxmlformats.org/markup-compatibility/2006">
      <mc:Choice Requires="x14">
        <control shapeId="20677" r:id="rId128" name="Control 197">
          <controlPr defaultSize="0" r:id="rId5">
            <anchor moveWithCells="1">
              <from>
                <xdr:col>1</xdr:col>
                <xdr:colOff>0</xdr:colOff>
                <xdr:row>116</xdr:row>
                <xdr:rowOff>0</xdr:rowOff>
              </from>
              <to>
                <xdr:col>1</xdr:col>
                <xdr:colOff>228600</xdr:colOff>
                <xdr:row>117</xdr:row>
                <xdr:rowOff>45720</xdr:rowOff>
              </to>
            </anchor>
          </controlPr>
        </control>
      </mc:Choice>
      <mc:Fallback>
        <control shapeId="20677" r:id="rId128" name="Control 197"/>
      </mc:Fallback>
    </mc:AlternateContent>
    <mc:AlternateContent xmlns:mc="http://schemas.openxmlformats.org/markup-compatibility/2006">
      <mc:Choice Requires="x14">
        <control shapeId="20675" r:id="rId129" name="Control 195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228600</xdr:colOff>
                <xdr:row>116</xdr:row>
                <xdr:rowOff>45720</xdr:rowOff>
              </to>
            </anchor>
          </controlPr>
        </control>
      </mc:Choice>
      <mc:Fallback>
        <control shapeId="20675" r:id="rId129" name="Control 195"/>
      </mc:Fallback>
    </mc:AlternateContent>
    <mc:AlternateContent xmlns:mc="http://schemas.openxmlformats.org/markup-compatibility/2006">
      <mc:Choice Requires="x14">
        <control shapeId="20673" r:id="rId130" name="Control 193">
          <controlPr defaultSize="0" r:id="rId5">
            <anchor moveWithCells="1">
              <from>
                <xdr:col>1</xdr:col>
                <xdr:colOff>0</xdr:colOff>
                <xdr:row>114</xdr:row>
                <xdr:rowOff>0</xdr:rowOff>
              </from>
              <to>
                <xdr:col>1</xdr:col>
                <xdr:colOff>228600</xdr:colOff>
                <xdr:row>115</xdr:row>
                <xdr:rowOff>45720</xdr:rowOff>
              </to>
            </anchor>
          </controlPr>
        </control>
      </mc:Choice>
      <mc:Fallback>
        <control shapeId="20673" r:id="rId130" name="Control 193"/>
      </mc:Fallback>
    </mc:AlternateContent>
    <mc:AlternateContent xmlns:mc="http://schemas.openxmlformats.org/markup-compatibility/2006">
      <mc:Choice Requires="x14">
        <control shapeId="20671" r:id="rId131" name="Control 191">
          <controlPr defaultSize="0" r:id="rId5">
            <anchor moveWithCells="1">
              <from>
                <xdr:col>1</xdr:col>
                <xdr:colOff>0</xdr:colOff>
                <xdr:row>113</xdr:row>
                <xdr:rowOff>0</xdr:rowOff>
              </from>
              <to>
                <xdr:col>1</xdr:col>
                <xdr:colOff>228600</xdr:colOff>
                <xdr:row>114</xdr:row>
                <xdr:rowOff>45720</xdr:rowOff>
              </to>
            </anchor>
          </controlPr>
        </control>
      </mc:Choice>
      <mc:Fallback>
        <control shapeId="20671" r:id="rId131" name="Control 191"/>
      </mc:Fallback>
    </mc:AlternateContent>
    <mc:AlternateContent xmlns:mc="http://schemas.openxmlformats.org/markup-compatibility/2006">
      <mc:Choice Requires="x14">
        <control shapeId="20669" r:id="rId132" name="Control 189">
          <controlPr defaultSize="0" r:id="rId5">
            <anchor moveWithCells="1">
              <from>
                <xdr:col>1</xdr:col>
                <xdr:colOff>0</xdr:colOff>
                <xdr:row>112</xdr:row>
                <xdr:rowOff>0</xdr:rowOff>
              </from>
              <to>
                <xdr:col>1</xdr:col>
                <xdr:colOff>228600</xdr:colOff>
                <xdr:row>113</xdr:row>
                <xdr:rowOff>45720</xdr:rowOff>
              </to>
            </anchor>
          </controlPr>
        </control>
      </mc:Choice>
      <mc:Fallback>
        <control shapeId="20669" r:id="rId132" name="Control 189"/>
      </mc:Fallback>
    </mc:AlternateContent>
    <mc:AlternateContent xmlns:mc="http://schemas.openxmlformats.org/markup-compatibility/2006">
      <mc:Choice Requires="x14">
        <control shapeId="20667" r:id="rId133" name="Control 187">
          <controlPr defaultSize="0" r:id="rId5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</xdr:col>
                <xdr:colOff>228600</xdr:colOff>
                <xdr:row>112</xdr:row>
                <xdr:rowOff>45720</xdr:rowOff>
              </to>
            </anchor>
          </controlPr>
        </control>
      </mc:Choice>
      <mc:Fallback>
        <control shapeId="20667" r:id="rId133" name="Control 187"/>
      </mc:Fallback>
    </mc:AlternateContent>
    <mc:AlternateContent xmlns:mc="http://schemas.openxmlformats.org/markup-compatibility/2006">
      <mc:Choice Requires="x14">
        <control shapeId="20665" r:id="rId134" name="Control 185">
          <controlPr defaultSize="0" r:id="rId5">
            <anchor moveWithCells="1">
              <from>
                <xdr:col>1</xdr:col>
                <xdr:colOff>0</xdr:colOff>
                <xdr:row>110</xdr:row>
                <xdr:rowOff>0</xdr:rowOff>
              </from>
              <to>
                <xdr:col>1</xdr:col>
                <xdr:colOff>228600</xdr:colOff>
                <xdr:row>111</xdr:row>
                <xdr:rowOff>45720</xdr:rowOff>
              </to>
            </anchor>
          </controlPr>
        </control>
      </mc:Choice>
      <mc:Fallback>
        <control shapeId="20665" r:id="rId134" name="Control 185"/>
      </mc:Fallback>
    </mc:AlternateContent>
    <mc:AlternateContent xmlns:mc="http://schemas.openxmlformats.org/markup-compatibility/2006">
      <mc:Choice Requires="x14">
        <control shapeId="20663" r:id="rId135" name="Control 183">
          <controlPr defaultSize="0" r:id="rId5">
            <anchor moveWithCells="1">
              <from>
                <xdr:col>1</xdr:col>
                <xdr:colOff>0</xdr:colOff>
                <xdr:row>109</xdr:row>
                <xdr:rowOff>0</xdr:rowOff>
              </from>
              <to>
                <xdr:col>1</xdr:col>
                <xdr:colOff>228600</xdr:colOff>
                <xdr:row>110</xdr:row>
                <xdr:rowOff>45720</xdr:rowOff>
              </to>
            </anchor>
          </controlPr>
        </control>
      </mc:Choice>
      <mc:Fallback>
        <control shapeId="20663" r:id="rId135" name="Control 183"/>
      </mc:Fallback>
    </mc:AlternateContent>
    <mc:AlternateContent xmlns:mc="http://schemas.openxmlformats.org/markup-compatibility/2006">
      <mc:Choice Requires="x14">
        <control shapeId="20661" r:id="rId136" name="Control 181">
          <controlPr defaultSize="0" r:id="rId5">
            <anchor moveWithCells="1">
              <from>
                <xdr:col>1</xdr:col>
                <xdr:colOff>0</xdr:colOff>
                <xdr:row>108</xdr:row>
                <xdr:rowOff>0</xdr:rowOff>
              </from>
              <to>
                <xdr:col>1</xdr:col>
                <xdr:colOff>228600</xdr:colOff>
                <xdr:row>109</xdr:row>
                <xdr:rowOff>45720</xdr:rowOff>
              </to>
            </anchor>
          </controlPr>
        </control>
      </mc:Choice>
      <mc:Fallback>
        <control shapeId="20661" r:id="rId136" name="Control 181"/>
      </mc:Fallback>
    </mc:AlternateContent>
    <mc:AlternateContent xmlns:mc="http://schemas.openxmlformats.org/markup-compatibility/2006">
      <mc:Choice Requires="x14">
        <control shapeId="20659" r:id="rId137" name="Control 179">
          <controlPr defaultSize="0" r:id="rId5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</xdr:col>
                <xdr:colOff>228600</xdr:colOff>
                <xdr:row>108</xdr:row>
                <xdr:rowOff>45720</xdr:rowOff>
              </to>
            </anchor>
          </controlPr>
        </control>
      </mc:Choice>
      <mc:Fallback>
        <control shapeId="20659" r:id="rId137" name="Control 179"/>
      </mc:Fallback>
    </mc:AlternateContent>
    <mc:AlternateContent xmlns:mc="http://schemas.openxmlformats.org/markup-compatibility/2006">
      <mc:Choice Requires="x14">
        <control shapeId="20657" r:id="rId138" name="Control 177">
          <controlPr defaultSize="0" r:id="rId5">
            <anchor moveWithCells="1">
              <from>
                <xdr:col>1</xdr:col>
                <xdr:colOff>0</xdr:colOff>
                <xdr:row>106</xdr:row>
                <xdr:rowOff>0</xdr:rowOff>
              </from>
              <to>
                <xdr:col>1</xdr:col>
                <xdr:colOff>228600</xdr:colOff>
                <xdr:row>107</xdr:row>
                <xdr:rowOff>45720</xdr:rowOff>
              </to>
            </anchor>
          </controlPr>
        </control>
      </mc:Choice>
      <mc:Fallback>
        <control shapeId="20657" r:id="rId138" name="Control 177"/>
      </mc:Fallback>
    </mc:AlternateContent>
    <mc:AlternateContent xmlns:mc="http://schemas.openxmlformats.org/markup-compatibility/2006">
      <mc:Choice Requires="x14">
        <control shapeId="20655" r:id="rId139" name="Control 175">
          <controlPr defaultSize="0" r:id="rId5">
            <anchor moveWithCells="1">
              <from>
                <xdr:col>1</xdr:col>
                <xdr:colOff>0</xdr:colOff>
                <xdr:row>105</xdr:row>
                <xdr:rowOff>0</xdr:rowOff>
              </from>
              <to>
                <xdr:col>1</xdr:col>
                <xdr:colOff>228600</xdr:colOff>
                <xdr:row>106</xdr:row>
                <xdr:rowOff>45720</xdr:rowOff>
              </to>
            </anchor>
          </controlPr>
        </control>
      </mc:Choice>
      <mc:Fallback>
        <control shapeId="20655" r:id="rId139" name="Control 175"/>
      </mc:Fallback>
    </mc:AlternateContent>
    <mc:AlternateContent xmlns:mc="http://schemas.openxmlformats.org/markup-compatibility/2006">
      <mc:Choice Requires="x14">
        <control shapeId="20653" r:id="rId140" name="Control 173">
          <controlPr defaultSize="0" r:id="rId5">
            <anchor moveWithCells="1">
              <from>
                <xdr:col>1</xdr:col>
                <xdr:colOff>0</xdr:colOff>
                <xdr:row>104</xdr:row>
                <xdr:rowOff>0</xdr:rowOff>
              </from>
              <to>
                <xdr:col>1</xdr:col>
                <xdr:colOff>228600</xdr:colOff>
                <xdr:row>105</xdr:row>
                <xdr:rowOff>45720</xdr:rowOff>
              </to>
            </anchor>
          </controlPr>
        </control>
      </mc:Choice>
      <mc:Fallback>
        <control shapeId="20653" r:id="rId140" name="Control 173"/>
      </mc:Fallback>
    </mc:AlternateContent>
    <mc:AlternateContent xmlns:mc="http://schemas.openxmlformats.org/markup-compatibility/2006">
      <mc:Choice Requires="x14">
        <control shapeId="20651" r:id="rId141" name="Control 171">
          <controlPr defaultSize="0" r:id="rId5">
            <anchor moveWithCells="1">
              <from>
                <xdr:col>1</xdr:col>
                <xdr:colOff>0</xdr:colOff>
                <xdr:row>103</xdr:row>
                <xdr:rowOff>0</xdr:rowOff>
              </from>
              <to>
                <xdr:col>1</xdr:col>
                <xdr:colOff>228600</xdr:colOff>
                <xdr:row>104</xdr:row>
                <xdr:rowOff>45720</xdr:rowOff>
              </to>
            </anchor>
          </controlPr>
        </control>
      </mc:Choice>
      <mc:Fallback>
        <control shapeId="20651" r:id="rId141" name="Control 171"/>
      </mc:Fallback>
    </mc:AlternateContent>
    <mc:AlternateContent xmlns:mc="http://schemas.openxmlformats.org/markup-compatibility/2006">
      <mc:Choice Requires="x14">
        <control shapeId="20649" r:id="rId142" name="Control 169">
          <controlPr defaultSize="0" r:id="rId5">
            <anchor moveWithCells="1">
              <from>
                <xdr:col>1</xdr:col>
                <xdr:colOff>0</xdr:colOff>
                <xdr:row>102</xdr:row>
                <xdr:rowOff>0</xdr:rowOff>
              </from>
              <to>
                <xdr:col>1</xdr:col>
                <xdr:colOff>228600</xdr:colOff>
                <xdr:row>103</xdr:row>
                <xdr:rowOff>45720</xdr:rowOff>
              </to>
            </anchor>
          </controlPr>
        </control>
      </mc:Choice>
      <mc:Fallback>
        <control shapeId="20649" r:id="rId142" name="Control 169"/>
      </mc:Fallback>
    </mc:AlternateContent>
    <mc:AlternateContent xmlns:mc="http://schemas.openxmlformats.org/markup-compatibility/2006">
      <mc:Choice Requires="x14">
        <control shapeId="20647" r:id="rId143" name="Control 167">
          <controlPr defaultSize="0" r:id="rId5">
            <anchor moveWithCells="1">
              <from>
                <xdr:col>1</xdr:col>
                <xdr:colOff>0</xdr:colOff>
                <xdr:row>101</xdr:row>
                <xdr:rowOff>0</xdr:rowOff>
              </from>
              <to>
                <xdr:col>1</xdr:col>
                <xdr:colOff>228600</xdr:colOff>
                <xdr:row>102</xdr:row>
                <xdr:rowOff>45720</xdr:rowOff>
              </to>
            </anchor>
          </controlPr>
        </control>
      </mc:Choice>
      <mc:Fallback>
        <control shapeId="20647" r:id="rId143" name="Control 167"/>
      </mc:Fallback>
    </mc:AlternateContent>
    <mc:AlternateContent xmlns:mc="http://schemas.openxmlformats.org/markup-compatibility/2006">
      <mc:Choice Requires="x14">
        <control shapeId="20645" r:id="rId144" name="Control 165">
          <controlPr defaultSize="0" r:id="rId5">
            <anchor moveWithCells="1">
              <from>
                <xdr:col>1</xdr:col>
                <xdr:colOff>0</xdr:colOff>
                <xdr:row>100</xdr:row>
                <xdr:rowOff>0</xdr:rowOff>
              </from>
              <to>
                <xdr:col>1</xdr:col>
                <xdr:colOff>228600</xdr:colOff>
                <xdr:row>101</xdr:row>
                <xdr:rowOff>45720</xdr:rowOff>
              </to>
            </anchor>
          </controlPr>
        </control>
      </mc:Choice>
      <mc:Fallback>
        <control shapeId="20645" r:id="rId144" name="Control 165"/>
      </mc:Fallback>
    </mc:AlternateContent>
    <mc:AlternateContent xmlns:mc="http://schemas.openxmlformats.org/markup-compatibility/2006">
      <mc:Choice Requires="x14">
        <control shapeId="20643" r:id="rId145" name="Control 163">
          <controlPr defaultSize="0" r:id="rId36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228600</xdr:colOff>
                <xdr:row>100</xdr:row>
                <xdr:rowOff>45720</xdr:rowOff>
              </to>
            </anchor>
          </controlPr>
        </control>
      </mc:Choice>
      <mc:Fallback>
        <control shapeId="20643" r:id="rId145" name="Control 163"/>
      </mc:Fallback>
    </mc:AlternateContent>
    <mc:AlternateContent xmlns:mc="http://schemas.openxmlformats.org/markup-compatibility/2006">
      <mc:Choice Requires="x14">
        <control shapeId="20642" r:id="rId146" name="Control 162">
          <controlPr defaultSize="0" r:id="rId147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1120140</xdr:colOff>
                <xdr:row>99</xdr:row>
                <xdr:rowOff>53340</xdr:rowOff>
              </to>
            </anchor>
          </controlPr>
        </control>
      </mc:Choice>
      <mc:Fallback>
        <control shapeId="20642" r:id="rId146" name="Control 162"/>
      </mc:Fallback>
    </mc:AlternateContent>
    <mc:AlternateContent xmlns:mc="http://schemas.openxmlformats.org/markup-compatibility/2006">
      <mc:Choice Requires="x14">
        <control shapeId="20641" r:id="rId148" name="Control 161">
          <controlPr defaultSize="0" r:id="rId149">
            <anchor moveWithCells="1">
              <from>
                <xdr:col>1</xdr:col>
                <xdr:colOff>0</xdr:colOff>
                <xdr:row>98</xdr:row>
                <xdr:rowOff>0</xdr:rowOff>
              </from>
              <to>
                <xdr:col>2</xdr:col>
                <xdr:colOff>83820</xdr:colOff>
                <xdr:row>99</xdr:row>
                <xdr:rowOff>53340</xdr:rowOff>
              </to>
            </anchor>
          </controlPr>
        </control>
      </mc:Choice>
      <mc:Fallback>
        <control shapeId="20641" r:id="rId148" name="Control 161"/>
      </mc:Fallback>
    </mc:AlternateContent>
    <mc:AlternateContent xmlns:mc="http://schemas.openxmlformats.org/markup-compatibility/2006">
      <mc:Choice Requires="x14">
        <control shapeId="20598" r:id="rId150" name="Control 118">
          <controlPr defaultSize="0" r:id="rId5">
            <anchor moveWithCells="1">
              <from>
                <xdr:col>1</xdr:col>
                <xdr:colOff>0</xdr:colOff>
                <xdr:row>42</xdr:row>
                <xdr:rowOff>0</xdr:rowOff>
              </from>
              <to>
                <xdr:col>1</xdr:col>
                <xdr:colOff>228600</xdr:colOff>
                <xdr:row>43</xdr:row>
                <xdr:rowOff>45720</xdr:rowOff>
              </to>
            </anchor>
          </controlPr>
        </control>
      </mc:Choice>
      <mc:Fallback>
        <control shapeId="20598" r:id="rId150" name="Control 118"/>
      </mc:Fallback>
    </mc:AlternateContent>
    <mc:AlternateContent xmlns:mc="http://schemas.openxmlformats.org/markup-compatibility/2006">
      <mc:Choice Requires="x14">
        <control shapeId="20596" r:id="rId151" name="Control 116">
          <controlPr defaultSize="0" r:id="rId5">
            <anchor moveWithCells="1">
              <from>
                <xdr:col>1</xdr:col>
                <xdr:colOff>0</xdr:colOff>
                <xdr:row>41</xdr:row>
                <xdr:rowOff>0</xdr:rowOff>
              </from>
              <to>
                <xdr:col>1</xdr:col>
                <xdr:colOff>228600</xdr:colOff>
                <xdr:row>42</xdr:row>
                <xdr:rowOff>45720</xdr:rowOff>
              </to>
            </anchor>
          </controlPr>
        </control>
      </mc:Choice>
      <mc:Fallback>
        <control shapeId="20596" r:id="rId151" name="Control 116"/>
      </mc:Fallback>
    </mc:AlternateContent>
    <mc:AlternateContent xmlns:mc="http://schemas.openxmlformats.org/markup-compatibility/2006">
      <mc:Choice Requires="x14">
        <control shapeId="20594" r:id="rId152" name="Control 114">
          <controlPr defaultSize="0" r:id="rId5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228600</xdr:colOff>
                <xdr:row>41</xdr:row>
                <xdr:rowOff>45720</xdr:rowOff>
              </to>
            </anchor>
          </controlPr>
        </control>
      </mc:Choice>
      <mc:Fallback>
        <control shapeId="20594" r:id="rId152" name="Control 114"/>
      </mc:Fallback>
    </mc:AlternateContent>
    <mc:AlternateContent xmlns:mc="http://schemas.openxmlformats.org/markup-compatibility/2006">
      <mc:Choice Requires="x14">
        <control shapeId="20592" r:id="rId153" name="Control 112">
          <controlPr defaultSize="0" r:id="rId5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228600</xdr:colOff>
                <xdr:row>40</xdr:row>
                <xdr:rowOff>45720</xdr:rowOff>
              </to>
            </anchor>
          </controlPr>
        </control>
      </mc:Choice>
      <mc:Fallback>
        <control shapeId="20592" r:id="rId153" name="Control 112"/>
      </mc:Fallback>
    </mc:AlternateContent>
    <mc:AlternateContent xmlns:mc="http://schemas.openxmlformats.org/markup-compatibility/2006">
      <mc:Choice Requires="x14">
        <control shapeId="20590" r:id="rId154" name="Control 110">
          <controlPr defaultSize="0" r:id="rId5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1</xdr:col>
                <xdr:colOff>228600</xdr:colOff>
                <xdr:row>39</xdr:row>
                <xdr:rowOff>45720</xdr:rowOff>
              </to>
            </anchor>
          </controlPr>
        </control>
      </mc:Choice>
      <mc:Fallback>
        <control shapeId="20590" r:id="rId154" name="Control 110"/>
      </mc:Fallback>
    </mc:AlternateContent>
    <mc:AlternateContent xmlns:mc="http://schemas.openxmlformats.org/markup-compatibility/2006">
      <mc:Choice Requires="x14">
        <control shapeId="20588" r:id="rId155" name="Control 108">
          <controlPr defaultSize="0" r:id="rId5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228600</xdr:colOff>
                <xdr:row>38</xdr:row>
                <xdr:rowOff>45720</xdr:rowOff>
              </to>
            </anchor>
          </controlPr>
        </control>
      </mc:Choice>
      <mc:Fallback>
        <control shapeId="20588" r:id="rId155" name="Control 108"/>
      </mc:Fallback>
    </mc:AlternateContent>
    <mc:AlternateContent xmlns:mc="http://schemas.openxmlformats.org/markup-compatibility/2006">
      <mc:Choice Requires="x14">
        <control shapeId="20586" r:id="rId156" name="Control 106">
          <controlPr defaultSize="0" r:id="rId5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228600</xdr:colOff>
                <xdr:row>37</xdr:row>
                <xdr:rowOff>45720</xdr:rowOff>
              </to>
            </anchor>
          </controlPr>
        </control>
      </mc:Choice>
      <mc:Fallback>
        <control shapeId="20586" r:id="rId156" name="Control 106"/>
      </mc:Fallback>
    </mc:AlternateContent>
    <mc:AlternateContent xmlns:mc="http://schemas.openxmlformats.org/markup-compatibility/2006">
      <mc:Choice Requires="x14">
        <control shapeId="20584" r:id="rId157" name="Control 104">
          <controlPr defaultSize="0" r:id="rId5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228600</xdr:colOff>
                <xdr:row>36</xdr:row>
                <xdr:rowOff>45720</xdr:rowOff>
              </to>
            </anchor>
          </controlPr>
        </control>
      </mc:Choice>
      <mc:Fallback>
        <control shapeId="20584" r:id="rId157" name="Control 104"/>
      </mc:Fallback>
    </mc:AlternateContent>
    <mc:AlternateContent xmlns:mc="http://schemas.openxmlformats.org/markup-compatibility/2006">
      <mc:Choice Requires="x14">
        <control shapeId="20582" r:id="rId158" name="Control 102">
          <controlPr defaultSize="0" r:id="rId5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228600</xdr:colOff>
                <xdr:row>35</xdr:row>
                <xdr:rowOff>45720</xdr:rowOff>
              </to>
            </anchor>
          </controlPr>
        </control>
      </mc:Choice>
      <mc:Fallback>
        <control shapeId="20582" r:id="rId158" name="Control 102"/>
      </mc:Fallback>
    </mc:AlternateContent>
    <mc:AlternateContent xmlns:mc="http://schemas.openxmlformats.org/markup-compatibility/2006">
      <mc:Choice Requires="x14">
        <control shapeId="20580" r:id="rId159" name="Control 100">
          <controlPr defaultSize="0" r:id="rId5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228600</xdr:colOff>
                <xdr:row>34</xdr:row>
                <xdr:rowOff>45720</xdr:rowOff>
              </to>
            </anchor>
          </controlPr>
        </control>
      </mc:Choice>
      <mc:Fallback>
        <control shapeId="20580" r:id="rId159" name="Control 100"/>
      </mc:Fallback>
    </mc:AlternateContent>
    <mc:AlternateContent xmlns:mc="http://schemas.openxmlformats.org/markup-compatibility/2006">
      <mc:Choice Requires="x14">
        <control shapeId="20578" r:id="rId160" name="Control 98">
          <controlPr defaultSize="0" r:id="rId5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228600</xdr:colOff>
                <xdr:row>33</xdr:row>
                <xdr:rowOff>45720</xdr:rowOff>
              </to>
            </anchor>
          </controlPr>
        </control>
      </mc:Choice>
      <mc:Fallback>
        <control shapeId="20578" r:id="rId160" name="Control 98"/>
      </mc:Fallback>
    </mc:AlternateContent>
    <mc:AlternateContent xmlns:mc="http://schemas.openxmlformats.org/markup-compatibility/2006">
      <mc:Choice Requires="x14">
        <control shapeId="20576" r:id="rId161" name="Control 96">
          <controlPr defaultSize="0" r:id="rId5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228600</xdr:colOff>
                <xdr:row>32</xdr:row>
                <xdr:rowOff>45720</xdr:rowOff>
              </to>
            </anchor>
          </controlPr>
        </control>
      </mc:Choice>
      <mc:Fallback>
        <control shapeId="20576" r:id="rId161" name="Control 96"/>
      </mc:Fallback>
    </mc:AlternateContent>
    <mc:AlternateContent xmlns:mc="http://schemas.openxmlformats.org/markup-compatibility/2006">
      <mc:Choice Requires="x14">
        <control shapeId="20574" r:id="rId162" name="Control 94">
          <controlPr defaultSize="0" r:id="rId5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228600</xdr:colOff>
                <xdr:row>30</xdr:row>
                <xdr:rowOff>220980</xdr:rowOff>
              </to>
            </anchor>
          </controlPr>
        </control>
      </mc:Choice>
      <mc:Fallback>
        <control shapeId="20574" r:id="rId162" name="Control 94"/>
      </mc:Fallback>
    </mc:AlternateContent>
    <mc:AlternateContent xmlns:mc="http://schemas.openxmlformats.org/markup-compatibility/2006">
      <mc:Choice Requires="x14">
        <control shapeId="20572" r:id="rId163" name="Control 92">
          <controlPr defaultSize="0" r:id="rId5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228600</xdr:colOff>
                <xdr:row>30</xdr:row>
                <xdr:rowOff>45720</xdr:rowOff>
              </to>
            </anchor>
          </controlPr>
        </control>
      </mc:Choice>
      <mc:Fallback>
        <control shapeId="20572" r:id="rId163" name="Control 92"/>
      </mc:Fallback>
    </mc:AlternateContent>
    <mc:AlternateContent xmlns:mc="http://schemas.openxmlformats.org/markup-compatibility/2006">
      <mc:Choice Requires="x14">
        <control shapeId="20570" r:id="rId164" name="Control 90">
          <controlPr defaultSize="0" r:id="rId5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228600</xdr:colOff>
                <xdr:row>29</xdr:row>
                <xdr:rowOff>45720</xdr:rowOff>
              </to>
            </anchor>
          </controlPr>
        </control>
      </mc:Choice>
      <mc:Fallback>
        <control shapeId="20570" r:id="rId164" name="Control 90"/>
      </mc:Fallback>
    </mc:AlternateContent>
    <mc:AlternateContent xmlns:mc="http://schemas.openxmlformats.org/markup-compatibility/2006">
      <mc:Choice Requires="x14">
        <control shapeId="20568" r:id="rId165" name="Control 88">
          <controlPr defaultSize="0" r:id="rId5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228600</xdr:colOff>
                <xdr:row>28</xdr:row>
                <xdr:rowOff>45720</xdr:rowOff>
              </to>
            </anchor>
          </controlPr>
        </control>
      </mc:Choice>
      <mc:Fallback>
        <control shapeId="20568" r:id="rId165" name="Control 88"/>
      </mc:Fallback>
    </mc:AlternateContent>
    <mc:AlternateContent xmlns:mc="http://schemas.openxmlformats.org/markup-compatibility/2006">
      <mc:Choice Requires="x14">
        <control shapeId="20566" r:id="rId166" name="Control 86">
          <controlPr defaultSize="0" r:id="rId5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228600</xdr:colOff>
                <xdr:row>27</xdr:row>
                <xdr:rowOff>45720</xdr:rowOff>
              </to>
            </anchor>
          </controlPr>
        </control>
      </mc:Choice>
      <mc:Fallback>
        <control shapeId="20566" r:id="rId166" name="Control 86"/>
      </mc:Fallback>
    </mc:AlternateContent>
    <mc:AlternateContent xmlns:mc="http://schemas.openxmlformats.org/markup-compatibility/2006">
      <mc:Choice Requires="x14">
        <control shapeId="20564" r:id="rId167" name="Control 84">
          <controlPr defaultSize="0" r:id="rId5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228600</xdr:colOff>
                <xdr:row>25</xdr:row>
                <xdr:rowOff>220980</xdr:rowOff>
              </to>
            </anchor>
          </controlPr>
        </control>
      </mc:Choice>
      <mc:Fallback>
        <control shapeId="20564" r:id="rId167" name="Control 84"/>
      </mc:Fallback>
    </mc:AlternateContent>
    <mc:AlternateContent xmlns:mc="http://schemas.openxmlformats.org/markup-compatibility/2006">
      <mc:Choice Requires="x14">
        <control shapeId="20562" r:id="rId168" name="Control 82">
          <controlPr defaultSize="0" r:id="rId5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228600</xdr:colOff>
                <xdr:row>25</xdr:row>
                <xdr:rowOff>45720</xdr:rowOff>
              </to>
            </anchor>
          </controlPr>
        </control>
      </mc:Choice>
      <mc:Fallback>
        <control shapeId="20562" r:id="rId168" name="Control 82"/>
      </mc:Fallback>
    </mc:AlternateContent>
    <mc:AlternateContent xmlns:mc="http://schemas.openxmlformats.org/markup-compatibility/2006">
      <mc:Choice Requires="x14">
        <control shapeId="20560" r:id="rId169" name="Control 80">
          <controlPr defaultSize="0" r:id="rId5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228600</xdr:colOff>
                <xdr:row>24</xdr:row>
                <xdr:rowOff>45720</xdr:rowOff>
              </to>
            </anchor>
          </controlPr>
        </control>
      </mc:Choice>
      <mc:Fallback>
        <control shapeId="20560" r:id="rId169" name="Control 80"/>
      </mc:Fallback>
    </mc:AlternateContent>
    <mc:AlternateContent xmlns:mc="http://schemas.openxmlformats.org/markup-compatibility/2006">
      <mc:Choice Requires="x14">
        <control shapeId="20558" r:id="rId170" name="Control 78">
          <controlPr defaultSize="0" r:id="rId5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1</xdr:col>
                <xdr:colOff>228600</xdr:colOff>
                <xdr:row>23</xdr:row>
                <xdr:rowOff>45720</xdr:rowOff>
              </to>
            </anchor>
          </controlPr>
        </control>
      </mc:Choice>
      <mc:Fallback>
        <control shapeId="20558" r:id="rId170" name="Control 78"/>
      </mc:Fallback>
    </mc:AlternateContent>
    <mc:AlternateContent xmlns:mc="http://schemas.openxmlformats.org/markup-compatibility/2006">
      <mc:Choice Requires="x14">
        <control shapeId="20556" r:id="rId171" name="Control 76">
          <controlPr defaultSize="0" r:id="rId5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1</xdr:col>
                <xdr:colOff>228600</xdr:colOff>
                <xdr:row>22</xdr:row>
                <xdr:rowOff>45720</xdr:rowOff>
              </to>
            </anchor>
          </controlPr>
        </control>
      </mc:Choice>
      <mc:Fallback>
        <control shapeId="20556" r:id="rId171" name="Control 76"/>
      </mc:Fallback>
    </mc:AlternateContent>
    <mc:AlternateContent xmlns:mc="http://schemas.openxmlformats.org/markup-compatibility/2006">
      <mc:Choice Requires="x14">
        <control shapeId="20554" r:id="rId172" name="Control 74">
          <controlPr defaultSize="0" r:id="rId5">
            <anchor moveWithCells="1">
              <from>
                <xdr:col>1</xdr:col>
                <xdr:colOff>0</xdr:colOff>
                <xdr:row>20</xdr:row>
                <xdr:rowOff>0</xdr:rowOff>
              </from>
              <to>
                <xdr:col>1</xdr:col>
                <xdr:colOff>228600</xdr:colOff>
                <xdr:row>21</xdr:row>
                <xdr:rowOff>45720</xdr:rowOff>
              </to>
            </anchor>
          </controlPr>
        </control>
      </mc:Choice>
      <mc:Fallback>
        <control shapeId="20554" r:id="rId172" name="Control 74"/>
      </mc:Fallback>
    </mc:AlternateContent>
    <mc:AlternateContent xmlns:mc="http://schemas.openxmlformats.org/markup-compatibility/2006">
      <mc:Choice Requires="x14">
        <control shapeId="20552" r:id="rId173" name="Control 72">
          <controlPr defaultSize="0" r:id="rId5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228600</xdr:colOff>
                <xdr:row>20</xdr:row>
                <xdr:rowOff>45720</xdr:rowOff>
              </to>
            </anchor>
          </controlPr>
        </control>
      </mc:Choice>
      <mc:Fallback>
        <control shapeId="20552" r:id="rId173" name="Control 72"/>
      </mc:Fallback>
    </mc:AlternateContent>
    <mc:AlternateContent xmlns:mc="http://schemas.openxmlformats.org/markup-compatibility/2006">
      <mc:Choice Requires="x14">
        <control shapeId="20550" r:id="rId174" name="Control 70">
          <controlPr defaultSize="0" r:id="rId5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228600</xdr:colOff>
                <xdr:row>19</xdr:row>
                <xdr:rowOff>45720</xdr:rowOff>
              </to>
            </anchor>
          </controlPr>
        </control>
      </mc:Choice>
      <mc:Fallback>
        <control shapeId="20550" r:id="rId174" name="Control 70"/>
      </mc:Fallback>
    </mc:AlternateContent>
    <mc:AlternateContent xmlns:mc="http://schemas.openxmlformats.org/markup-compatibility/2006">
      <mc:Choice Requires="x14">
        <control shapeId="20548" r:id="rId175" name="Control 68">
          <controlPr defaultSize="0" r:id="rId5">
            <anchor moveWithCells="1">
              <from>
                <xdr:col>1</xdr:col>
                <xdr:colOff>0</xdr:colOff>
                <xdr:row>17</xdr:row>
                <xdr:rowOff>0</xdr:rowOff>
              </from>
              <to>
                <xdr:col>1</xdr:col>
                <xdr:colOff>228600</xdr:colOff>
                <xdr:row>18</xdr:row>
                <xdr:rowOff>45720</xdr:rowOff>
              </to>
            </anchor>
          </controlPr>
        </control>
      </mc:Choice>
      <mc:Fallback>
        <control shapeId="20548" r:id="rId175" name="Control 68"/>
      </mc:Fallback>
    </mc:AlternateContent>
    <mc:AlternateContent xmlns:mc="http://schemas.openxmlformats.org/markup-compatibility/2006">
      <mc:Choice Requires="x14">
        <control shapeId="20546" r:id="rId176" name="Control 66">
          <controlPr defaultSize="0" r:id="rId5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228600</xdr:colOff>
                <xdr:row>17</xdr:row>
                <xdr:rowOff>45720</xdr:rowOff>
              </to>
            </anchor>
          </controlPr>
        </control>
      </mc:Choice>
      <mc:Fallback>
        <control shapeId="20546" r:id="rId176" name="Control 66"/>
      </mc:Fallback>
    </mc:AlternateContent>
    <mc:AlternateContent xmlns:mc="http://schemas.openxmlformats.org/markup-compatibility/2006">
      <mc:Choice Requires="x14">
        <control shapeId="20544" r:id="rId177" name="Control 64">
          <controlPr defaultSize="0" r:id="rId5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228600</xdr:colOff>
                <xdr:row>16</xdr:row>
                <xdr:rowOff>45720</xdr:rowOff>
              </to>
            </anchor>
          </controlPr>
        </control>
      </mc:Choice>
      <mc:Fallback>
        <control shapeId="20544" r:id="rId177" name="Control 64"/>
      </mc:Fallback>
    </mc:AlternateContent>
    <mc:AlternateContent xmlns:mc="http://schemas.openxmlformats.org/markup-compatibility/2006">
      <mc:Choice Requires="x14">
        <control shapeId="20542" r:id="rId178" name="Control 62">
          <controlPr defaultSize="0" r:id="rId5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228600</xdr:colOff>
                <xdr:row>15</xdr:row>
                <xdr:rowOff>45720</xdr:rowOff>
              </to>
            </anchor>
          </controlPr>
        </control>
      </mc:Choice>
      <mc:Fallback>
        <control shapeId="20542" r:id="rId178" name="Control 62"/>
      </mc:Fallback>
    </mc:AlternateContent>
    <mc:AlternateContent xmlns:mc="http://schemas.openxmlformats.org/markup-compatibility/2006">
      <mc:Choice Requires="x14">
        <control shapeId="20540" r:id="rId179" name="Control 60">
          <controlPr defaultSize="0" r:id="rId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228600</xdr:colOff>
                <xdr:row>14</xdr:row>
                <xdr:rowOff>45720</xdr:rowOff>
              </to>
            </anchor>
          </controlPr>
        </control>
      </mc:Choice>
      <mc:Fallback>
        <control shapeId="20540" r:id="rId179" name="Control 60"/>
      </mc:Fallback>
    </mc:AlternateContent>
    <mc:AlternateContent xmlns:mc="http://schemas.openxmlformats.org/markup-compatibility/2006">
      <mc:Choice Requires="x14">
        <control shapeId="20538" r:id="rId180" name="Control 58">
          <controlPr defaultSize="0" r:id="rId5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228600</xdr:colOff>
                <xdr:row>13</xdr:row>
                <xdr:rowOff>45720</xdr:rowOff>
              </to>
            </anchor>
          </controlPr>
        </control>
      </mc:Choice>
      <mc:Fallback>
        <control shapeId="20538" r:id="rId180" name="Control 58"/>
      </mc:Fallback>
    </mc:AlternateContent>
    <mc:AlternateContent xmlns:mc="http://schemas.openxmlformats.org/markup-compatibility/2006">
      <mc:Choice Requires="x14">
        <control shapeId="20536" r:id="rId181" name="Control 56">
          <controlPr defaultSize="0" r:id="rId5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228600</xdr:colOff>
                <xdr:row>12</xdr:row>
                <xdr:rowOff>45720</xdr:rowOff>
              </to>
            </anchor>
          </controlPr>
        </control>
      </mc:Choice>
      <mc:Fallback>
        <control shapeId="20536" r:id="rId181" name="Control 56"/>
      </mc:Fallback>
    </mc:AlternateContent>
    <mc:AlternateContent xmlns:mc="http://schemas.openxmlformats.org/markup-compatibility/2006">
      <mc:Choice Requires="x14">
        <control shapeId="20534" r:id="rId182" name="Control 54">
          <controlPr defaultSize="0" r:id="rId5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228600</xdr:colOff>
                <xdr:row>11</xdr:row>
                <xdr:rowOff>45720</xdr:rowOff>
              </to>
            </anchor>
          </controlPr>
        </control>
      </mc:Choice>
      <mc:Fallback>
        <control shapeId="20534" r:id="rId182" name="Control 54"/>
      </mc:Fallback>
    </mc:AlternateContent>
    <mc:AlternateContent xmlns:mc="http://schemas.openxmlformats.org/markup-compatibility/2006">
      <mc:Choice Requires="x14">
        <control shapeId="20532" r:id="rId183" name="Control 52">
          <controlPr defaultSize="0" r:id="rId5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228600</xdr:colOff>
                <xdr:row>10</xdr:row>
                <xdr:rowOff>45720</xdr:rowOff>
              </to>
            </anchor>
          </controlPr>
        </control>
      </mc:Choice>
      <mc:Fallback>
        <control shapeId="20532" r:id="rId183" name="Control 52"/>
      </mc:Fallback>
    </mc:AlternateContent>
    <mc:AlternateContent xmlns:mc="http://schemas.openxmlformats.org/markup-compatibility/2006">
      <mc:Choice Requires="x14">
        <control shapeId="20530" r:id="rId184" name="Control 50">
          <controlPr defaultSize="0" r:id="rId5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228600</xdr:colOff>
                <xdr:row>9</xdr:row>
                <xdr:rowOff>45720</xdr:rowOff>
              </to>
            </anchor>
          </controlPr>
        </control>
      </mc:Choice>
      <mc:Fallback>
        <control shapeId="20530" r:id="rId184" name="Control 50"/>
      </mc:Fallback>
    </mc:AlternateContent>
    <mc:AlternateContent xmlns:mc="http://schemas.openxmlformats.org/markup-compatibility/2006">
      <mc:Choice Requires="x14">
        <control shapeId="20528" r:id="rId185" name="Control 48">
          <controlPr defaultSize="0" r:id="rId5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228600</xdr:colOff>
                <xdr:row>8</xdr:row>
                <xdr:rowOff>45720</xdr:rowOff>
              </to>
            </anchor>
          </controlPr>
        </control>
      </mc:Choice>
      <mc:Fallback>
        <control shapeId="20528" r:id="rId185" name="Control 48"/>
      </mc:Fallback>
    </mc:AlternateContent>
    <mc:AlternateContent xmlns:mc="http://schemas.openxmlformats.org/markup-compatibility/2006">
      <mc:Choice Requires="x14">
        <control shapeId="20526" r:id="rId186" name="Control 46">
          <controlPr defaultSize="0" r:id="rId5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228600</xdr:colOff>
                <xdr:row>7</xdr:row>
                <xdr:rowOff>45720</xdr:rowOff>
              </to>
            </anchor>
          </controlPr>
        </control>
      </mc:Choice>
      <mc:Fallback>
        <control shapeId="20526" r:id="rId186" name="Control 46"/>
      </mc:Fallback>
    </mc:AlternateContent>
    <mc:AlternateContent xmlns:mc="http://schemas.openxmlformats.org/markup-compatibility/2006">
      <mc:Choice Requires="x14">
        <control shapeId="20524" r:id="rId187" name="Control 44">
          <controlPr defaultSize="0" r:id="rId5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228600</xdr:colOff>
                <xdr:row>6</xdr:row>
                <xdr:rowOff>45720</xdr:rowOff>
              </to>
            </anchor>
          </controlPr>
        </control>
      </mc:Choice>
      <mc:Fallback>
        <control shapeId="20524" r:id="rId187" name="Control 44"/>
      </mc:Fallback>
    </mc:AlternateContent>
    <mc:AlternateContent xmlns:mc="http://schemas.openxmlformats.org/markup-compatibility/2006">
      <mc:Choice Requires="x14">
        <control shapeId="20522" r:id="rId188" name="Control 42">
          <controlPr defaultSize="0" r:id="rId5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228600</xdr:colOff>
                <xdr:row>5</xdr:row>
                <xdr:rowOff>45720</xdr:rowOff>
              </to>
            </anchor>
          </controlPr>
        </control>
      </mc:Choice>
      <mc:Fallback>
        <control shapeId="20522" r:id="rId188" name="Control 42"/>
      </mc:Fallback>
    </mc:AlternateContent>
    <mc:AlternateContent xmlns:mc="http://schemas.openxmlformats.org/markup-compatibility/2006">
      <mc:Choice Requires="x14">
        <control shapeId="20520" r:id="rId189" name="Control 40">
          <controlPr defaultSize="0" r:id="rId36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228600</xdr:colOff>
                <xdr:row>4</xdr:row>
                <xdr:rowOff>45720</xdr:rowOff>
              </to>
            </anchor>
          </controlPr>
        </control>
      </mc:Choice>
      <mc:Fallback>
        <control shapeId="20520" r:id="rId189" name="Control 40"/>
      </mc:Fallback>
    </mc:AlternateContent>
    <mc:AlternateContent xmlns:mc="http://schemas.openxmlformats.org/markup-compatibility/2006">
      <mc:Choice Requires="x14">
        <control shapeId="20519" r:id="rId190" name="Control 39">
          <controlPr defaultSize="0" r:id="rId191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1120140</xdr:colOff>
                <xdr:row>3</xdr:row>
                <xdr:rowOff>53340</xdr:rowOff>
              </to>
            </anchor>
          </controlPr>
        </control>
      </mc:Choice>
      <mc:Fallback>
        <control shapeId="20519" r:id="rId190" name="Control 39"/>
      </mc:Fallback>
    </mc:AlternateContent>
    <mc:AlternateContent xmlns:mc="http://schemas.openxmlformats.org/markup-compatibility/2006">
      <mc:Choice Requires="x14">
        <control shapeId="20518" r:id="rId192" name="Control 38">
          <controlPr defaultSize="0" r:id="rId193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83820</xdr:colOff>
                <xdr:row>3</xdr:row>
                <xdr:rowOff>53340</xdr:rowOff>
              </to>
            </anchor>
          </controlPr>
        </control>
      </mc:Choice>
      <mc:Fallback>
        <control shapeId="20518" r:id="rId192" name="Control 38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41C1-C727-4D0E-AFBF-D8CD455404A9}">
  <sheetPr codeName="Sheet8" filterMode="1"/>
  <dimension ref="A1:V239"/>
  <sheetViews>
    <sheetView topLeftCell="A8" workbookViewId="0">
      <selection activeCell="F81" sqref="F81"/>
    </sheetView>
  </sheetViews>
  <sheetFormatPr defaultRowHeight="13.8"/>
  <sheetData>
    <row r="1" spans="1:21" ht="14.4">
      <c r="A1" s="37"/>
      <c r="B1" s="12"/>
      <c r="C1" s="13"/>
      <c r="D1" s="37"/>
    </row>
    <row r="2" spans="1:21" ht="14.4">
      <c r="A2" s="37"/>
      <c r="B2" s="14"/>
      <c r="C2" s="37"/>
    </row>
    <row r="3" spans="1:21" ht="14.4">
      <c r="A3" s="37"/>
      <c r="B3" s="37"/>
      <c r="C3" s="37"/>
    </row>
    <row r="4" spans="1:21" ht="14.4">
      <c r="A4" s="37"/>
      <c r="B4" s="190"/>
      <c r="C4" s="190"/>
      <c r="D4" s="190"/>
      <c r="E4" s="190"/>
      <c r="F4" s="190"/>
      <c r="G4" s="190"/>
      <c r="H4" s="190"/>
      <c r="I4" s="190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190"/>
      <c r="U4" s="37"/>
    </row>
    <row r="5" spans="1:21" ht="14.4" thickBot="1">
      <c r="A5" s="190"/>
      <c r="B5" s="185" t="s">
        <v>28</v>
      </c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N5" s="185"/>
      <c r="U5" s="190"/>
    </row>
    <row r="6" spans="1:21">
      <c r="A6" s="190"/>
      <c r="B6" s="15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5"/>
      <c r="N6" s="15"/>
      <c r="O6" s="3"/>
      <c r="U6" s="190"/>
    </row>
    <row r="7" spans="1:21" ht="14.4">
      <c r="A7" s="190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</row>
    <row r="8" spans="1:21" ht="14.4">
      <c r="A8" s="190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</row>
    <row r="9" spans="1:21" ht="14.4" customHeight="1">
      <c r="A9" s="190"/>
      <c r="B9" s="190" t="s">
        <v>29</v>
      </c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</row>
    <row r="10" spans="1:21" ht="14.4" thickBot="1">
      <c r="A10" s="190"/>
      <c r="B10" s="187" t="s">
        <v>2912</v>
      </c>
      <c r="C10" s="188"/>
      <c r="D10" s="188"/>
      <c r="E10" s="188"/>
      <c r="F10" s="188"/>
      <c r="G10" s="188"/>
      <c r="H10" s="188"/>
      <c r="I10" s="188"/>
      <c r="J10" s="188"/>
      <c r="K10" s="188"/>
      <c r="L10" s="188"/>
      <c r="M10" s="188"/>
      <c r="N10" s="188"/>
      <c r="O10" s="188"/>
      <c r="P10" s="188"/>
      <c r="Q10" s="188"/>
      <c r="R10" s="188"/>
      <c r="S10" s="188"/>
      <c r="T10" s="189"/>
      <c r="U10" s="190"/>
    </row>
    <row r="11" spans="1:21" ht="14.4" thickBot="1">
      <c r="A11" s="190"/>
      <c r="B11" s="19" t="s">
        <v>4</v>
      </c>
      <c r="C11" s="19" t="s">
        <v>5</v>
      </c>
      <c r="D11" s="19" t="s">
        <v>6</v>
      </c>
      <c r="E11" s="19" t="s">
        <v>31</v>
      </c>
      <c r="F11" s="19"/>
      <c r="G11" s="19" t="s">
        <v>32</v>
      </c>
      <c r="H11" s="19" t="s">
        <v>33</v>
      </c>
      <c r="I11" s="19" t="s">
        <v>34</v>
      </c>
      <c r="J11" s="19" t="s">
        <v>35</v>
      </c>
      <c r="K11" s="19" t="s">
        <v>36</v>
      </c>
      <c r="L11" s="19" t="s">
        <v>37</v>
      </c>
      <c r="M11" s="16"/>
      <c r="N11" s="16"/>
      <c r="O11" s="16"/>
      <c r="P11" s="16"/>
      <c r="Q11" s="16"/>
      <c r="R11" s="16"/>
      <c r="S11" s="16"/>
      <c r="T11" s="22"/>
      <c r="U11" s="190"/>
    </row>
    <row r="12" spans="1:21" ht="27" hidden="1" thickBot="1">
      <c r="A12" s="190"/>
      <c r="B12" s="29" t="s">
        <v>16</v>
      </c>
      <c r="C12" s="30" t="s">
        <v>17</v>
      </c>
      <c r="D12" s="31" t="s">
        <v>38</v>
      </c>
      <c r="E12" s="20" t="s">
        <v>2913</v>
      </c>
      <c r="F12" s="20"/>
      <c r="G12" s="20">
        <v>9.56</v>
      </c>
      <c r="H12" s="20">
        <v>1.55</v>
      </c>
      <c r="I12" s="20">
        <v>2.14</v>
      </c>
      <c r="J12" s="20">
        <v>0.88</v>
      </c>
      <c r="K12" s="20">
        <v>0</v>
      </c>
      <c r="L12" s="20">
        <v>14.1213</v>
      </c>
      <c r="M12" s="16"/>
      <c r="N12" s="16"/>
      <c r="O12" s="16"/>
      <c r="P12" s="16"/>
      <c r="Q12" s="16"/>
      <c r="R12" s="16"/>
      <c r="S12" s="16"/>
      <c r="T12" s="22"/>
      <c r="U12" s="190"/>
    </row>
    <row r="13" spans="1:21" ht="53.4" hidden="1" thickBot="1">
      <c r="A13" s="190"/>
      <c r="B13" s="29" t="s">
        <v>16</v>
      </c>
      <c r="C13" s="30" t="s">
        <v>17</v>
      </c>
      <c r="D13" s="31" t="s">
        <v>38</v>
      </c>
      <c r="E13" s="20" t="s">
        <v>2914</v>
      </c>
      <c r="F13" s="20"/>
      <c r="G13" s="20">
        <v>7.62</v>
      </c>
      <c r="H13" s="20">
        <v>0.77</v>
      </c>
      <c r="I13" s="20">
        <v>4.07</v>
      </c>
      <c r="J13" s="20">
        <v>1.2</v>
      </c>
      <c r="K13" s="20">
        <v>0</v>
      </c>
      <c r="L13" s="20">
        <v>13.664</v>
      </c>
      <c r="M13" s="16"/>
      <c r="N13" s="16"/>
      <c r="O13" s="16"/>
      <c r="P13" s="16"/>
      <c r="Q13" s="16"/>
      <c r="R13" s="16"/>
      <c r="S13" s="16"/>
      <c r="T13" s="22"/>
      <c r="U13" s="190"/>
    </row>
    <row r="14" spans="1:21" ht="40.200000000000003" hidden="1" thickBot="1">
      <c r="A14" s="190"/>
      <c r="B14" s="29" t="s">
        <v>16</v>
      </c>
      <c r="C14" s="30" t="s">
        <v>17</v>
      </c>
      <c r="D14" s="31" t="s">
        <v>38</v>
      </c>
      <c r="E14" s="20" t="s">
        <v>2915</v>
      </c>
      <c r="F14" s="20"/>
      <c r="G14" s="20">
        <v>4.2</v>
      </c>
      <c r="H14" s="20">
        <v>0.08</v>
      </c>
      <c r="I14" s="20">
        <v>4.07</v>
      </c>
      <c r="J14" s="20">
        <v>2.0499999999999998</v>
      </c>
      <c r="K14" s="20">
        <v>0</v>
      </c>
      <c r="L14" s="20">
        <v>10.4015</v>
      </c>
      <c r="M14" s="16"/>
      <c r="N14" s="16"/>
      <c r="O14" s="16"/>
      <c r="P14" s="16"/>
      <c r="Q14" s="16"/>
      <c r="R14" s="16"/>
      <c r="S14" s="16"/>
      <c r="T14" s="22"/>
      <c r="U14" s="190"/>
    </row>
    <row r="15" spans="1:21" ht="40.200000000000003" hidden="1" thickBot="1">
      <c r="A15" s="190"/>
      <c r="B15" s="29" t="s">
        <v>16</v>
      </c>
      <c r="C15" s="30" t="s">
        <v>17</v>
      </c>
      <c r="D15" s="31" t="s">
        <v>38</v>
      </c>
      <c r="E15" s="20" t="s">
        <v>2916</v>
      </c>
      <c r="F15" s="20"/>
      <c r="G15" s="20">
        <v>4.16</v>
      </c>
      <c r="H15" s="20">
        <v>0.77</v>
      </c>
      <c r="I15" s="20">
        <v>2.14</v>
      </c>
      <c r="J15" s="20">
        <v>2.93</v>
      </c>
      <c r="K15" s="20">
        <v>0</v>
      </c>
      <c r="L15" s="20">
        <v>10.0008</v>
      </c>
      <c r="M15" s="16"/>
      <c r="N15" s="16"/>
      <c r="O15" s="16"/>
      <c r="P15" s="16"/>
      <c r="Q15" s="16"/>
      <c r="R15" s="16"/>
      <c r="S15" s="16"/>
      <c r="T15" s="22"/>
      <c r="U15" s="190"/>
    </row>
    <row r="16" spans="1:21" ht="40.200000000000003" hidden="1" thickBot="1">
      <c r="A16" s="190"/>
      <c r="B16" s="29" t="s">
        <v>16</v>
      </c>
      <c r="C16" s="30" t="s">
        <v>17</v>
      </c>
      <c r="D16" s="31" t="s">
        <v>38</v>
      </c>
      <c r="E16" s="20" t="s">
        <v>2917</v>
      </c>
      <c r="F16" s="20"/>
      <c r="G16" s="20">
        <v>5.17</v>
      </c>
      <c r="H16" s="20">
        <v>1.55</v>
      </c>
      <c r="I16" s="20">
        <v>2.14</v>
      </c>
      <c r="J16" s="20">
        <v>0.28999999999999998</v>
      </c>
      <c r="K16" s="20">
        <v>0</v>
      </c>
      <c r="L16" s="20">
        <v>9.1439000000000004</v>
      </c>
      <c r="M16" s="16"/>
      <c r="N16" s="16"/>
      <c r="O16" s="16"/>
      <c r="P16" s="16"/>
      <c r="Q16" s="16"/>
      <c r="R16" s="16"/>
      <c r="S16" s="16"/>
      <c r="T16" s="22"/>
      <c r="U16" s="190"/>
    </row>
    <row r="17" spans="1:21" ht="27" hidden="1" thickBot="1">
      <c r="A17" s="190"/>
      <c r="B17" s="29" t="s">
        <v>16</v>
      </c>
      <c r="C17" s="30" t="s">
        <v>17</v>
      </c>
      <c r="D17" s="31" t="s">
        <v>38</v>
      </c>
      <c r="E17" s="20" t="s">
        <v>2918</v>
      </c>
      <c r="F17" s="20"/>
      <c r="G17" s="20">
        <v>4.16</v>
      </c>
      <c r="H17" s="20">
        <v>0.05</v>
      </c>
      <c r="I17" s="20">
        <v>3.15</v>
      </c>
      <c r="J17" s="20">
        <v>0.59</v>
      </c>
      <c r="K17" s="20">
        <v>0</v>
      </c>
      <c r="L17" s="20">
        <v>7.9485999999999999</v>
      </c>
      <c r="M17" s="16"/>
      <c r="N17" s="16"/>
      <c r="O17" s="16"/>
      <c r="P17" s="16"/>
      <c r="Q17" s="16"/>
      <c r="R17" s="16"/>
      <c r="S17" s="16"/>
      <c r="T17" s="22"/>
      <c r="U17" s="190"/>
    </row>
    <row r="18" spans="1:21" ht="40.200000000000003" hidden="1" thickBot="1">
      <c r="A18" s="190"/>
      <c r="B18" s="29" t="s">
        <v>16</v>
      </c>
      <c r="C18" s="30" t="s">
        <v>17</v>
      </c>
      <c r="D18" s="31" t="s">
        <v>38</v>
      </c>
      <c r="E18" s="20" t="s">
        <v>2919</v>
      </c>
      <c r="F18" s="20"/>
      <c r="G18" s="20">
        <v>3.73</v>
      </c>
      <c r="H18" s="20">
        <v>0</v>
      </c>
      <c r="I18" s="20">
        <v>3.05</v>
      </c>
      <c r="J18" s="20">
        <v>0.88</v>
      </c>
      <c r="K18" s="20">
        <v>0</v>
      </c>
      <c r="L18" s="20">
        <v>7.6646000000000001</v>
      </c>
      <c r="M18" s="16"/>
      <c r="N18" s="16"/>
      <c r="O18" s="16"/>
      <c r="P18" s="16"/>
      <c r="Q18" s="16"/>
      <c r="R18" s="16"/>
      <c r="S18" s="16"/>
      <c r="T18" s="22"/>
      <c r="U18" s="190"/>
    </row>
    <row r="19" spans="1:21" ht="27" hidden="1" thickBot="1">
      <c r="A19" s="190"/>
      <c r="B19" s="29" t="s">
        <v>16</v>
      </c>
      <c r="C19" s="30" t="s">
        <v>17</v>
      </c>
      <c r="D19" s="31" t="s">
        <v>38</v>
      </c>
      <c r="E19" s="20" t="s">
        <v>2920</v>
      </c>
      <c r="F19" s="20"/>
      <c r="G19" s="20">
        <v>3.73</v>
      </c>
      <c r="H19" s="20">
        <v>0.15</v>
      </c>
      <c r="I19" s="20">
        <v>3.05</v>
      </c>
      <c r="J19" s="20">
        <v>0.59</v>
      </c>
      <c r="K19" s="20">
        <v>0</v>
      </c>
      <c r="L19" s="20">
        <v>7.5260999999999996</v>
      </c>
      <c r="M19" s="16"/>
      <c r="N19" s="16"/>
      <c r="O19" s="16"/>
      <c r="P19" s="16"/>
      <c r="Q19" s="16"/>
      <c r="R19" s="16"/>
      <c r="S19" s="16"/>
      <c r="T19" s="22"/>
      <c r="U19" s="190"/>
    </row>
    <row r="20" spans="1:21" ht="53.4" hidden="1" thickBot="1">
      <c r="A20" s="190"/>
      <c r="B20" s="29" t="s">
        <v>16</v>
      </c>
      <c r="C20" s="30" t="s">
        <v>17</v>
      </c>
      <c r="D20" s="31" t="s">
        <v>38</v>
      </c>
      <c r="E20" s="20" t="s">
        <v>2921</v>
      </c>
      <c r="F20" s="20"/>
      <c r="G20" s="20">
        <v>3.93</v>
      </c>
      <c r="H20" s="20">
        <v>0</v>
      </c>
      <c r="I20" s="20">
        <v>3.15</v>
      </c>
      <c r="J20" s="20">
        <v>0.28999999999999998</v>
      </c>
      <c r="K20" s="20">
        <v>0</v>
      </c>
      <c r="L20" s="20">
        <v>7.3738000000000001</v>
      </c>
      <c r="M20" s="16"/>
      <c r="N20" s="16"/>
      <c r="O20" s="16"/>
      <c r="P20" s="16"/>
      <c r="Q20" s="16"/>
      <c r="R20" s="16"/>
      <c r="S20" s="16"/>
      <c r="T20" s="22"/>
      <c r="U20" s="190"/>
    </row>
    <row r="21" spans="1:21" ht="27" hidden="1" thickBot="1">
      <c r="A21" s="190"/>
      <c r="B21" s="29" t="s">
        <v>16</v>
      </c>
      <c r="C21" s="30" t="s">
        <v>17</v>
      </c>
      <c r="D21" s="31" t="s">
        <v>38</v>
      </c>
      <c r="E21" s="20" t="s">
        <v>2922</v>
      </c>
      <c r="F21" s="20"/>
      <c r="G21" s="20">
        <v>3.73</v>
      </c>
      <c r="H21" s="20">
        <v>0</v>
      </c>
      <c r="I21" s="20">
        <v>3.05</v>
      </c>
      <c r="J21" s="20">
        <v>0.28999999999999998</v>
      </c>
      <c r="K21" s="20">
        <v>0</v>
      </c>
      <c r="L21" s="20">
        <v>7.0781000000000001</v>
      </c>
      <c r="M21" s="16"/>
      <c r="N21" s="16"/>
      <c r="O21" s="16"/>
      <c r="P21" s="16"/>
      <c r="Q21" s="16"/>
      <c r="R21" s="16"/>
      <c r="S21" s="16"/>
      <c r="T21" s="22"/>
      <c r="U21" s="190"/>
    </row>
    <row r="22" spans="1:21" ht="40.200000000000003" hidden="1" thickBot="1">
      <c r="A22" s="190"/>
      <c r="B22" s="29" t="s">
        <v>16</v>
      </c>
      <c r="C22" s="30" t="s">
        <v>17</v>
      </c>
      <c r="D22" s="32" t="s">
        <v>67</v>
      </c>
      <c r="E22" s="20" t="s">
        <v>2923</v>
      </c>
      <c r="F22" s="20"/>
      <c r="G22" s="20">
        <v>0.82</v>
      </c>
      <c r="H22" s="20">
        <v>2.17</v>
      </c>
      <c r="I22" s="20">
        <v>1.1200000000000001</v>
      </c>
      <c r="J22" s="20">
        <v>0.42</v>
      </c>
      <c r="K22" s="20">
        <v>3.51</v>
      </c>
      <c r="L22" s="20">
        <v>8.0358999999999998</v>
      </c>
      <c r="M22" s="16"/>
      <c r="N22" s="16"/>
      <c r="O22" s="16"/>
      <c r="P22" s="16"/>
      <c r="Q22" s="16"/>
      <c r="R22" s="16"/>
      <c r="S22" s="16"/>
      <c r="T22" s="22"/>
      <c r="U22" s="190"/>
    </row>
    <row r="23" spans="1:21" ht="27" hidden="1" thickBot="1">
      <c r="A23" s="190"/>
      <c r="B23" s="29" t="s">
        <v>16</v>
      </c>
      <c r="C23" s="30" t="s">
        <v>17</v>
      </c>
      <c r="D23" s="32" t="s">
        <v>67</v>
      </c>
      <c r="E23" s="20" t="s">
        <v>2924</v>
      </c>
      <c r="F23" s="20"/>
      <c r="G23" s="20">
        <v>1.1399999999999999</v>
      </c>
      <c r="H23" s="20">
        <v>1.21</v>
      </c>
      <c r="I23" s="20">
        <v>1.6</v>
      </c>
      <c r="J23" s="20">
        <v>0.21</v>
      </c>
      <c r="K23" s="20">
        <v>1.78</v>
      </c>
      <c r="L23" s="20">
        <v>5.9438000000000004</v>
      </c>
      <c r="M23" s="16"/>
      <c r="N23" s="16"/>
      <c r="O23" s="16"/>
      <c r="P23" s="16"/>
      <c r="Q23" s="16"/>
      <c r="R23" s="16"/>
      <c r="S23" s="16"/>
      <c r="T23" s="22"/>
      <c r="U23" s="190"/>
    </row>
    <row r="24" spans="1:21" ht="40.200000000000003" hidden="1" thickBot="1">
      <c r="A24" s="190"/>
      <c r="B24" s="29" t="s">
        <v>16</v>
      </c>
      <c r="C24" s="30" t="s">
        <v>17</v>
      </c>
      <c r="D24" s="32" t="s">
        <v>67</v>
      </c>
      <c r="E24" s="20" t="s">
        <v>2925</v>
      </c>
      <c r="F24" s="20"/>
      <c r="G24" s="20">
        <v>0.79</v>
      </c>
      <c r="H24" s="20">
        <v>0.45</v>
      </c>
      <c r="I24" s="20">
        <v>1.66</v>
      </c>
      <c r="J24" s="20">
        <v>0.14000000000000001</v>
      </c>
      <c r="K24" s="20">
        <v>1.6</v>
      </c>
      <c r="L24" s="20">
        <v>4.6304999999999996</v>
      </c>
      <c r="M24" s="16"/>
      <c r="N24" s="16"/>
      <c r="O24" s="16"/>
      <c r="P24" s="16"/>
      <c r="Q24" s="16"/>
      <c r="R24" s="16"/>
      <c r="S24" s="16"/>
      <c r="T24" s="22"/>
      <c r="U24" s="190"/>
    </row>
    <row r="25" spans="1:21" ht="27" hidden="1" thickBot="1">
      <c r="A25" s="190"/>
      <c r="B25" s="29" t="s">
        <v>16</v>
      </c>
      <c r="C25" s="30" t="s">
        <v>17</v>
      </c>
      <c r="D25" s="32" t="s">
        <v>67</v>
      </c>
      <c r="E25" s="20" t="s">
        <v>2926</v>
      </c>
      <c r="F25" s="20"/>
      <c r="G25" s="20">
        <v>0.78</v>
      </c>
      <c r="H25" s="20">
        <v>0.7</v>
      </c>
      <c r="I25" s="20">
        <v>1.66</v>
      </c>
      <c r="J25" s="20">
        <v>0.14000000000000001</v>
      </c>
      <c r="K25" s="20">
        <v>1.17</v>
      </c>
      <c r="L25" s="20">
        <v>4.4497999999999998</v>
      </c>
      <c r="M25" s="16"/>
      <c r="N25" s="16"/>
      <c r="O25" s="16"/>
      <c r="P25" s="16"/>
      <c r="Q25" s="16"/>
      <c r="R25" s="16"/>
      <c r="S25" s="16"/>
      <c r="T25" s="22"/>
      <c r="U25" s="190"/>
    </row>
    <row r="26" spans="1:21" ht="27" hidden="1" thickBot="1">
      <c r="A26" s="190"/>
      <c r="B26" s="29" t="s">
        <v>16</v>
      </c>
      <c r="C26" s="30" t="s">
        <v>17</v>
      </c>
      <c r="D26" s="32" t="s">
        <v>67</v>
      </c>
      <c r="E26" s="20" t="s">
        <v>2927</v>
      </c>
      <c r="F26" s="20"/>
      <c r="G26" s="20">
        <v>0.78</v>
      </c>
      <c r="H26" s="20">
        <v>0.7</v>
      </c>
      <c r="I26" s="20">
        <v>1.6</v>
      </c>
      <c r="J26" s="20">
        <v>0.14000000000000001</v>
      </c>
      <c r="K26" s="20">
        <v>1.17</v>
      </c>
      <c r="L26" s="20">
        <v>4.3963999999999999</v>
      </c>
      <c r="M26" s="16"/>
      <c r="N26" s="16"/>
      <c r="O26" s="16"/>
      <c r="P26" s="16"/>
      <c r="Q26" s="16"/>
      <c r="R26" s="16"/>
      <c r="S26" s="16"/>
      <c r="T26" s="22"/>
      <c r="U26" s="190"/>
    </row>
    <row r="27" spans="1:21" ht="40.200000000000003" hidden="1" thickBot="1">
      <c r="A27" s="190"/>
      <c r="B27" s="29" t="s">
        <v>16</v>
      </c>
      <c r="C27" s="30" t="s">
        <v>17</v>
      </c>
      <c r="D27" s="32" t="s">
        <v>67</v>
      </c>
      <c r="E27" s="36" t="s">
        <v>2928</v>
      </c>
      <c r="F27" s="36"/>
      <c r="G27" s="20">
        <v>0.78</v>
      </c>
      <c r="H27" s="20">
        <v>1.0900000000000001</v>
      </c>
      <c r="I27" s="20">
        <v>1.6</v>
      </c>
      <c r="J27" s="20">
        <v>7.0000000000000007E-2</v>
      </c>
      <c r="K27" s="20">
        <v>0.81</v>
      </c>
      <c r="L27" s="20">
        <v>4.3593999999999999</v>
      </c>
      <c r="M27" s="16"/>
      <c r="N27" s="16"/>
      <c r="O27" s="16"/>
      <c r="P27" s="16"/>
      <c r="Q27" s="16"/>
      <c r="R27" s="16"/>
      <c r="S27" s="16"/>
      <c r="T27" s="22"/>
      <c r="U27" s="190"/>
    </row>
    <row r="28" spans="1:21" ht="27" hidden="1" thickBot="1">
      <c r="A28" s="190"/>
      <c r="B28" s="29" t="s">
        <v>16</v>
      </c>
      <c r="C28" s="30" t="s">
        <v>17</v>
      </c>
      <c r="D28" s="32" t="s">
        <v>67</v>
      </c>
      <c r="E28" s="20" t="s">
        <v>2929</v>
      </c>
      <c r="F28" s="20"/>
      <c r="G28" s="20">
        <v>0.82</v>
      </c>
      <c r="H28" s="20">
        <v>1.18</v>
      </c>
      <c r="I28" s="20">
        <v>2.14</v>
      </c>
      <c r="J28" s="20">
        <v>0.21</v>
      </c>
      <c r="K28" s="20">
        <v>0</v>
      </c>
      <c r="L28" s="20">
        <v>4.3394000000000004</v>
      </c>
      <c r="M28" s="16"/>
      <c r="N28" s="16"/>
      <c r="O28" s="16"/>
      <c r="P28" s="16"/>
      <c r="Q28" s="16"/>
      <c r="R28" s="16"/>
      <c r="S28" s="16"/>
      <c r="T28" s="22"/>
      <c r="U28" s="190"/>
    </row>
    <row r="29" spans="1:21" ht="40.200000000000003" hidden="1" thickBot="1">
      <c r="A29" s="190"/>
      <c r="B29" s="29" t="s">
        <v>16</v>
      </c>
      <c r="C29" s="30" t="s">
        <v>17</v>
      </c>
      <c r="D29" s="32" t="s">
        <v>67</v>
      </c>
      <c r="E29" s="20" t="s">
        <v>2930</v>
      </c>
      <c r="F29" s="20"/>
      <c r="G29" s="20">
        <v>1.04</v>
      </c>
      <c r="H29" s="20">
        <v>1.49</v>
      </c>
      <c r="I29" s="20">
        <v>1.17</v>
      </c>
      <c r="J29" s="20">
        <v>7.0000000000000007E-2</v>
      </c>
      <c r="K29" s="20">
        <v>0.39</v>
      </c>
      <c r="L29" s="20">
        <v>4.1760999999999999</v>
      </c>
      <c r="M29" s="16"/>
      <c r="N29" s="16"/>
      <c r="O29" s="16"/>
      <c r="P29" s="16"/>
      <c r="Q29" s="16"/>
      <c r="R29" s="16"/>
      <c r="S29" s="16"/>
      <c r="T29" s="22"/>
      <c r="U29" s="190"/>
    </row>
    <row r="30" spans="1:21" ht="40.200000000000003" hidden="1" thickBot="1">
      <c r="A30" s="190"/>
      <c r="B30" s="29" t="s">
        <v>16</v>
      </c>
      <c r="C30" s="30" t="s">
        <v>17</v>
      </c>
      <c r="D30" s="32" t="s">
        <v>67</v>
      </c>
      <c r="E30" s="20" t="s">
        <v>2931</v>
      </c>
      <c r="F30" s="20"/>
      <c r="G30" s="20">
        <v>0.79</v>
      </c>
      <c r="H30" s="20">
        <v>0.6</v>
      </c>
      <c r="I30" s="20">
        <v>1.6</v>
      </c>
      <c r="J30" s="20">
        <v>0.14000000000000001</v>
      </c>
      <c r="K30" s="20">
        <v>1.03</v>
      </c>
      <c r="L30" s="20">
        <v>4.1643999999999997</v>
      </c>
      <c r="M30" s="16"/>
      <c r="N30" s="16"/>
      <c r="O30" s="16"/>
      <c r="P30" s="16"/>
      <c r="Q30" s="16"/>
      <c r="R30" s="16"/>
      <c r="S30" s="16"/>
      <c r="T30" s="22"/>
      <c r="U30" s="190"/>
    </row>
    <row r="31" spans="1:21" ht="40.200000000000003" hidden="1" thickBot="1">
      <c r="A31" s="190"/>
      <c r="B31" s="29" t="s">
        <v>16</v>
      </c>
      <c r="C31" s="30" t="s">
        <v>17</v>
      </c>
      <c r="D31" s="32" t="s">
        <v>67</v>
      </c>
      <c r="E31" s="20" t="s">
        <v>2932</v>
      </c>
      <c r="F31" s="20"/>
      <c r="G31" s="20">
        <v>2.06</v>
      </c>
      <c r="H31" s="20">
        <v>0.59</v>
      </c>
      <c r="I31" s="20">
        <v>1.1200000000000001</v>
      </c>
      <c r="J31" s="20">
        <v>0.28000000000000003</v>
      </c>
      <c r="K31" s="20">
        <v>0</v>
      </c>
      <c r="L31" s="20">
        <v>4.0587999999999997</v>
      </c>
      <c r="M31" s="16"/>
      <c r="N31" s="16"/>
      <c r="O31" s="16"/>
      <c r="P31" s="16"/>
      <c r="Q31" s="16"/>
      <c r="R31" s="16"/>
      <c r="S31" s="16"/>
      <c r="T31" s="22"/>
      <c r="U31" s="190"/>
    </row>
    <row r="32" spans="1:21" ht="53.4" hidden="1" thickBot="1">
      <c r="A32" s="190"/>
      <c r="B32" s="29" t="s">
        <v>16</v>
      </c>
      <c r="C32" s="30" t="s">
        <v>17</v>
      </c>
      <c r="D32" s="32" t="s">
        <v>67</v>
      </c>
      <c r="E32" s="20" t="s">
        <v>2933</v>
      </c>
      <c r="F32" s="20"/>
      <c r="G32" s="20">
        <v>0.78</v>
      </c>
      <c r="H32" s="20">
        <v>0.26</v>
      </c>
      <c r="I32" s="20">
        <v>1.6</v>
      </c>
      <c r="J32" s="20">
        <v>0.21</v>
      </c>
      <c r="K32" s="20">
        <v>1.0900000000000001</v>
      </c>
      <c r="L32" s="20">
        <v>3.9428999999999998</v>
      </c>
      <c r="M32" s="16"/>
      <c r="N32" s="16"/>
      <c r="O32" s="16"/>
      <c r="P32" s="16"/>
      <c r="Q32" s="16"/>
      <c r="R32" s="16"/>
      <c r="S32" s="16"/>
      <c r="T32" s="22"/>
      <c r="U32" s="190"/>
    </row>
    <row r="33" spans="1:21" ht="40.200000000000003" hidden="1" thickBot="1">
      <c r="A33" s="190"/>
      <c r="B33" s="29" t="s">
        <v>16</v>
      </c>
      <c r="C33" s="30" t="s">
        <v>17</v>
      </c>
      <c r="D33" s="32" t="s">
        <v>67</v>
      </c>
      <c r="E33" s="20" t="s">
        <v>2934</v>
      </c>
      <c r="F33" s="20"/>
      <c r="G33" s="20">
        <v>2.06</v>
      </c>
      <c r="H33" s="20">
        <v>0.25</v>
      </c>
      <c r="I33" s="20">
        <v>1.17</v>
      </c>
      <c r="J33" s="20">
        <v>0.42</v>
      </c>
      <c r="K33" s="20">
        <v>0</v>
      </c>
      <c r="L33" s="20">
        <v>3.9077999999999999</v>
      </c>
      <c r="M33" s="16"/>
      <c r="N33" s="16"/>
      <c r="O33" s="16"/>
      <c r="P33" s="16"/>
      <c r="Q33" s="16"/>
      <c r="R33" s="16"/>
      <c r="S33" s="16"/>
      <c r="T33" s="22"/>
      <c r="U33" s="190"/>
    </row>
    <row r="34" spans="1:21" ht="27" hidden="1" thickBot="1">
      <c r="A34" s="190"/>
      <c r="B34" s="29" t="s">
        <v>16</v>
      </c>
      <c r="C34" s="30" t="s">
        <v>17</v>
      </c>
      <c r="D34" s="32" t="s">
        <v>67</v>
      </c>
      <c r="E34" s="20" t="s">
        <v>2935</v>
      </c>
      <c r="F34" s="20"/>
      <c r="G34" s="20">
        <v>1.77</v>
      </c>
      <c r="H34" s="20">
        <v>0.18</v>
      </c>
      <c r="I34" s="20">
        <v>1.71</v>
      </c>
      <c r="J34" s="20">
        <v>0.14000000000000001</v>
      </c>
      <c r="K34" s="20">
        <v>0</v>
      </c>
      <c r="L34" s="20">
        <v>3.7904</v>
      </c>
      <c r="M34" s="16"/>
      <c r="N34" s="16"/>
      <c r="O34" s="16"/>
      <c r="P34" s="16"/>
      <c r="Q34" s="16"/>
      <c r="R34" s="16"/>
      <c r="S34" s="16"/>
      <c r="T34" s="22"/>
      <c r="U34" s="190"/>
    </row>
    <row r="35" spans="1:21" ht="27" hidden="1" thickBot="1">
      <c r="A35" s="190"/>
      <c r="B35" s="29" t="s">
        <v>16</v>
      </c>
      <c r="C35" s="30" t="s">
        <v>17</v>
      </c>
      <c r="D35" s="32" t="s">
        <v>67</v>
      </c>
      <c r="E35" s="20" t="s">
        <v>2936</v>
      </c>
      <c r="F35" s="20"/>
      <c r="G35" s="20">
        <v>0.78</v>
      </c>
      <c r="H35" s="20">
        <v>0.47</v>
      </c>
      <c r="I35" s="20">
        <v>1.6</v>
      </c>
      <c r="J35" s="20">
        <v>7.0000000000000007E-2</v>
      </c>
      <c r="K35" s="20">
        <v>0.82</v>
      </c>
      <c r="L35" s="20">
        <v>3.7507999999999999</v>
      </c>
      <c r="M35" s="16"/>
      <c r="N35" s="16"/>
      <c r="O35" s="16"/>
      <c r="P35" s="16"/>
      <c r="Q35" s="16"/>
      <c r="R35" s="16"/>
      <c r="S35" s="16"/>
      <c r="T35" s="22"/>
      <c r="U35" s="190"/>
    </row>
    <row r="36" spans="1:21" ht="40.200000000000003" hidden="1" thickBot="1">
      <c r="A36" s="190"/>
      <c r="B36" s="29" t="s">
        <v>16</v>
      </c>
      <c r="C36" s="30" t="s">
        <v>17</v>
      </c>
      <c r="D36" s="32" t="s">
        <v>67</v>
      </c>
      <c r="E36" s="20" t="s">
        <v>2937</v>
      </c>
      <c r="F36" s="20"/>
      <c r="G36" s="20">
        <v>0.88</v>
      </c>
      <c r="H36" s="20">
        <v>0.06</v>
      </c>
      <c r="I36" s="20">
        <v>2.14</v>
      </c>
      <c r="J36" s="20">
        <v>0.49</v>
      </c>
      <c r="K36" s="20">
        <v>0</v>
      </c>
      <c r="L36" s="20">
        <v>3.5625</v>
      </c>
      <c r="M36" s="16"/>
      <c r="N36" s="16"/>
      <c r="O36" s="16"/>
      <c r="P36" s="16"/>
      <c r="Q36" s="16"/>
      <c r="R36" s="16"/>
      <c r="S36" s="16"/>
      <c r="T36" s="22"/>
      <c r="U36" s="190"/>
    </row>
    <row r="37" spans="1:21" ht="27" hidden="1" thickBot="1">
      <c r="A37" s="190"/>
      <c r="B37" s="29" t="s">
        <v>16</v>
      </c>
      <c r="C37" s="30" t="s">
        <v>17</v>
      </c>
      <c r="D37" s="32" t="s">
        <v>67</v>
      </c>
      <c r="E37" s="20" t="s">
        <v>2938</v>
      </c>
      <c r="F37" s="20"/>
      <c r="G37" s="20">
        <v>0.84</v>
      </c>
      <c r="H37" s="20">
        <v>0.9</v>
      </c>
      <c r="I37" s="20">
        <v>1.66</v>
      </c>
      <c r="J37" s="20">
        <v>0.14000000000000001</v>
      </c>
      <c r="K37" s="20">
        <v>0</v>
      </c>
      <c r="L37" s="20">
        <v>3.5421</v>
      </c>
      <c r="M37" s="16"/>
      <c r="N37" s="16"/>
      <c r="O37" s="16"/>
      <c r="P37" s="16"/>
      <c r="Q37" s="16"/>
      <c r="R37" s="16"/>
      <c r="S37" s="16"/>
      <c r="T37" s="22"/>
      <c r="U37" s="190"/>
    </row>
    <row r="38" spans="1:21" ht="40.200000000000003" hidden="1" thickBot="1">
      <c r="A38" s="190"/>
      <c r="B38" s="29" t="s">
        <v>16</v>
      </c>
      <c r="C38" s="30" t="s">
        <v>17</v>
      </c>
      <c r="D38" s="32" t="s">
        <v>67</v>
      </c>
      <c r="E38" s="36" t="s">
        <v>2939</v>
      </c>
      <c r="F38" s="36"/>
      <c r="G38" s="20">
        <v>0.78</v>
      </c>
      <c r="H38" s="20">
        <v>0.72</v>
      </c>
      <c r="I38" s="20">
        <v>1.66</v>
      </c>
      <c r="J38" s="20">
        <v>7.0000000000000007E-2</v>
      </c>
      <c r="K38" s="20">
        <v>0</v>
      </c>
      <c r="L38" s="20">
        <v>3.2288999999999999</v>
      </c>
      <c r="M38" s="16"/>
      <c r="N38" s="16"/>
      <c r="O38" s="16"/>
      <c r="P38" s="16"/>
      <c r="Q38" s="16"/>
      <c r="R38" s="16"/>
      <c r="S38" s="16"/>
      <c r="T38" s="22"/>
      <c r="U38" s="190"/>
    </row>
    <row r="39" spans="1:21" ht="40.200000000000003" hidden="1" thickBot="1">
      <c r="A39" s="190"/>
      <c r="B39" s="29" t="s">
        <v>16</v>
      </c>
      <c r="C39" s="30" t="s">
        <v>17</v>
      </c>
      <c r="D39" s="32" t="s">
        <v>67</v>
      </c>
      <c r="E39" s="20" t="s">
        <v>2940</v>
      </c>
      <c r="F39" s="20"/>
      <c r="G39" s="20">
        <v>0.84</v>
      </c>
      <c r="H39" s="20">
        <v>0</v>
      </c>
      <c r="I39" s="20">
        <v>1.6</v>
      </c>
      <c r="J39" s="20">
        <v>0.69</v>
      </c>
      <c r="K39" s="20">
        <v>0</v>
      </c>
      <c r="L39" s="20">
        <v>3.1356000000000002</v>
      </c>
      <c r="M39" s="16"/>
      <c r="N39" s="16"/>
      <c r="O39" s="16"/>
      <c r="P39" s="16"/>
      <c r="Q39" s="16"/>
      <c r="R39" s="16"/>
      <c r="S39" s="16"/>
      <c r="T39" s="22"/>
      <c r="U39" s="190"/>
    </row>
    <row r="40" spans="1:21" ht="27" hidden="1" thickBot="1">
      <c r="A40" s="190"/>
      <c r="B40" s="29" t="s">
        <v>16</v>
      </c>
      <c r="C40" s="30" t="s">
        <v>17</v>
      </c>
      <c r="D40" s="32" t="s">
        <v>67</v>
      </c>
      <c r="E40" s="20" t="s">
        <v>2941</v>
      </c>
      <c r="F40" s="20"/>
      <c r="G40" s="20">
        <v>0.84</v>
      </c>
      <c r="H40" s="20">
        <v>0</v>
      </c>
      <c r="I40" s="20">
        <v>2.14</v>
      </c>
      <c r="J40" s="20">
        <v>0.14000000000000001</v>
      </c>
      <c r="K40" s="20">
        <v>0</v>
      </c>
      <c r="L40" s="20">
        <v>3.1177000000000001</v>
      </c>
      <c r="M40" s="16"/>
      <c r="N40" s="16"/>
      <c r="O40" s="16"/>
      <c r="P40" s="16"/>
      <c r="Q40" s="16"/>
      <c r="R40" s="16"/>
      <c r="S40" s="16"/>
      <c r="T40" s="22"/>
      <c r="U40" s="190"/>
    </row>
    <row r="41" spans="1:21" ht="40.200000000000003" hidden="1" thickBot="1">
      <c r="A41" s="190"/>
      <c r="B41" s="29" t="s">
        <v>16</v>
      </c>
      <c r="C41" s="30" t="s">
        <v>17</v>
      </c>
      <c r="D41" s="32" t="s">
        <v>67</v>
      </c>
      <c r="E41" s="20" t="s">
        <v>2942</v>
      </c>
      <c r="F41" s="20"/>
      <c r="G41" s="20">
        <v>0.78</v>
      </c>
      <c r="H41" s="20">
        <v>0.06</v>
      </c>
      <c r="I41" s="20">
        <v>1.6</v>
      </c>
      <c r="J41" s="20">
        <v>7.0000000000000007E-2</v>
      </c>
      <c r="K41" s="20">
        <v>0.52</v>
      </c>
      <c r="L41" s="20">
        <v>3.0373999999999999</v>
      </c>
      <c r="M41" s="16"/>
      <c r="N41" s="16"/>
      <c r="O41" s="16"/>
      <c r="P41" s="16"/>
      <c r="Q41" s="16"/>
      <c r="R41" s="16"/>
      <c r="S41" s="16"/>
      <c r="T41" s="22"/>
      <c r="U41" s="190"/>
    </row>
    <row r="42" spans="1:21" ht="53.4" hidden="1" thickBot="1">
      <c r="A42" s="190"/>
      <c r="B42" s="29" t="s">
        <v>16</v>
      </c>
      <c r="C42" s="30" t="s">
        <v>17</v>
      </c>
      <c r="D42" s="32" t="s">
        <v>67</v>
      </c>
      <c r="E42" s="20" t="s">
        <v>2943</v>
      </c>
      <c r="F42" s="20"/>
      <c r="G42" s="20">
        <v>0.83</v>
      </c>
      <c r="H42" s="20">
        <v>1.22</v>
      </c>
      <c r="I42" s="20">
        <v>0.16</v>
      </c>
      <c r="J42" s="20">
        <v>7.0000000000000007E-2</v>
      </c>
      <c r="K42" s="20">
        <v>0.71</v>
      </c>
      <c r="L42" s="20">
        <v>2.9883000000000002</v>
      </c>
      <c r="M42" s="16"/>
      <c r="N42" s="16"/>
      <c r="O42" s="16"/>
      <c r="P42" s="16"/>
      <c r="Q42" s="16"/>
      <c r="R42" s="16"/>
      <c r="S42" s="16"/>
      <c r="T42" s="22"/>
      <c r="U42" s="190"/>
    </row>
    <row r="43" spans="1:21" ht="53.4" hidden="1" thickBot="1">
      <c r="A43" s="190"/>
      <c r="B43" s="29" t="s">
        <v>16</v>
      </c>
      <c r="C43" s="30" t="s">
        <v>17</v>
      </c>
      <c r="D43" s="32" t="s">
        <v>67</v>
      </c>
      <c r="E43" s="20" t="s">
        <v>2944</v>
      </c>
      <c r="F43" s="20"/>
      <c r="G43" s="20">
        <v>0.79</v>
      </c>
      <c r="H43" s="20">
        <v>0</v>
      </c>
      <c r="I43" s="20">
        <v>1.6</v>
      </c>
      <c r="J43" s="20">
        <v>7.0000000000000007E-2</v>
      </c>
      <c r="K43" s="20">
        <v>0.39</v>
      </c>
      <c r="L43" s="20">
        <v>2.8468</v>
      </c>
      <c r="M43" s="16"/>
      <c r="N43" s="16"/>
      <c r="O43" s="16"/>
      <c r="P43" s="16"/>
      <c r="Q43" s="16"/>
      <c r="R43" s="16"/>
      <c r="S43" s="16"/>
      <c r="T43" s="22"/>
      <c r="U43" s="190"/>
    </row>
    <row r="44" spans="1:21" ht="53.4" hidden="1" thickBot="1">
      <c r="A44" s="190"/>
      <c r="B44" s="29" t="s">
        <v>16</v>
      </c>
      <c r="C44" s="30" t="s">
        <v>17</v>
      </c>
      <c r="D44" s="32" t="s">
        <v>67</v>
      </c>
      <c r="E44" s="20" t="s">
        <v>2945</v>
      </c>
      <c r="F44" s="20"/>
      <c r="G44" s="20">
        <v>0.78</v>
      </c>
      <c r="H44" s="20">
        <v>0.28000000000000003</v>
      </c>
      <c r="I44" s="20">
        <v>1.66</v>
      </c>
      <c r="J44" s="20">
        <v>7.0000000000000007E-2</v>
      </c>
      <c r="K44" s="20">
        <v>0</v>
      </c>
      <c r="L44" s="20">
        <v>2.7930999999999999</v>
      </c>
      <c r="M44" s="16"/>
      <c r="N44" s="16"/>
      <c r="O44" s="16"/>
      <c r="P44" s="16"/>
      <c r="Q44" s="16"/>
      <c r="R44" s="16"/>
      <c r="S44" s="16"/>
      <c r="T44" s="22"/>
      <c r="U44" s="190"/>
    </row>
    <row r="45" spans="1:21" ht="27" hidden="1" thickBot="1">
      <c r="A45" s="190"/>
      <c r="B45" s="29" t="s">
        <v>16</v>
      </c>
      <c r="C45" s="30" t="s">
        <v>17</v>
      </c>
      <c r="D45" s="32" t="s">
        <v>67</v>
      </c>
      <c r="E45" s="20" t="s">
        <v>2946</v>
      </c>
      <c r="F45" s="20"/>
      <c r="G45" s="20">
        <v>0.84</v>
      </c>
      <c r="H45" s="20">
        <v>0.06</v>
      </c>
      <c r="I45" s="20">
        <v>1.66</v>
      </c>
      <c r="J45" s="20">
        <v>0.14000000000000001</v>
      </c>
      <c r="K45" s="20">
        <v>0</v>
      </c>
      <c r="L45" s="20">
        <v>2.6960000000000002</v>
      </c>
      <c r="M45" s="16"/>
      <c r="N45" s="16"/>
      <c r="O45" s="16"/>
      <c r="P45" s="16"/>
      <c r="Q45" s="16"/>
      <c r="R45" s="16"/>
      <c r="S45" s="16"/>
      <c r="T45" s="22"/>
      <c r="U45" s="190"/>
    </row>
    <row r="46" spans="1:21" ht="27" hidden="1" thickBot="1">
      <c r="A46" s="190"/>
      <c r="B46" s="29" t="s">
        <v>16</v>
      </c>
      <c r="C46" s="30" t="s">
        <v>17</v>
      </c>
      <c r="D46" s="32" t="s">
        <v>67</v>
      </c>
      <c r="E46" s="20" t="s">
        <v>2947</v>
      </c>
      <c r="F46" s="20"/>
      <c r="G46" s="20">
        <v>0.78</v>
      </c>
      <c r="H46" s="20">
        <v>0</v>
      </c>
      <c r="I46" s="20">
        <v>1.66</v>
      </c>
      <c r="J46" s="20">
        <v>7.0000000000000007E-2</v>
      </c>
      <c r="K46" s="20">
        <v>0</v>
      </c>
      <c r="L46" s="20">
        <v>2.5097999999999998</v>
      </c>
      <c r="M46" s="16"/>
      <c r="N46" s="16"/>
      <c r="O46" s="16"/>
      <c r="P46" s="16"/>
      <c r="Q46" s="16"/>
      <c r="R46" s="16"/>
      <c r="S46" s="16"/>
      <c r="T46" s="22"/>
      <c r="U46" s="190"/>
    </row>
    <row r="47" spans="1:21" ht="27" hidden="1" thickBot="1">
      <c r="A47" s="190"/>
      <c r="B47" s="29" t="s">
        <v>16</v>
      </c>
      <c r="C47" s="30" t="s">
        <v>17</v>
      </c>
      <c r="D47" s="32" t="s">
        <v>67</v>
      </c>
      <c r="E47" s="20" t="s">
        <v>2948</v>
      </c>
      <c r="F47" s="20"/>
      <c r="G47" s="20">
        <v>0.78</v>
      </c>
      <c r="H47" s="20">
        <v>0.06</v>
      </c>
      <c r="I47" s="20">
        <v>1.1200000000000001</v>
      </c>
      <c r="J47" s="20">
        <v>0.35</v>
      </c>
      <c r="K47" s="20">
        <v>0</v>
      </c>
      <c r="L47" s="20">
        <v>2.3119999999999998</v>
      </c>
      <c r="M47" s="16"/>
      <c r="N47" s="16"/>
      <c r="O47" s="16"/>
      <c r="P47" s="16"/>
      <c r="Q47" s="16"/>
      <c r="R47" s="16"/>
      <c r="S47" s="16"/>
      <c r="T47" s="22"/>
      <c r="U47" s="190"/>
    </row>
    <row r="48" spans="1:21" ht="40.200000000000003" hidden="1" thickBot="1">
      <c r="A48" s="190"/>
      <c r="B48" s="29" t="s">
        <v>16</v>
      </c>
      <c r="C48" s="30" t="s">
        <v>17</v>
      </c>
      <c r="D48" s="32" t="s">
        <v>116</v>
      </c>
      <c r="E48" s="20" t="s">
        <v>2949</v>
      </c>
      <c r="F48" s="20"/>
      <c r="G48" s="20">
        <v>0.53</v>
      </c>
      <c r="H48" s="20">
        <v>2.09</v>
      </c>
      <c r="I48" s="20">
        <v>3.34</v>
      </c>
      <c r="J48" s="20">
        <v>0.16</v>
      </c>
      <c r="K48" s="20">
        <v>0</v>
      </c>
      <c r="L48" s="20">
        <v>6.1204000000000001</v>
      </c>
      <c r="M48" s="16"/>
      <c r="N48" s="16"/>
      <c r="O48" s="16"/>
      <c r="P48" s="16"/>
      <c r="Q48" s="16"/>
      <c r="R48" s="16"/>
      <c r="S48" s="16"/>
      <c r="T48" s="22"/>
      <c r="U48" s="190"/>
    </row>
    <row r="49" spans="1:21" ht="53.4" hidden="1" thickBot="1">
      <c r="A49" s="190"/>
      <c r="B49" s="29" t="s">
        <v>16</v>
      </c>
      <c r="C49" s="30" t="s">
        <v>17</v>
      </c>
      <c r="D49" s="32" t="s">
        <v>116</v>
      </c>
      <c r="E49" s="20" t="s">
        <v>2950</v>
      </c>
      <c r="F49" s="20"/>
      <c r="G49" s="20">
        <v>0.52</v>
      </c>
      <c r="H49" s="20">
        <v>1.04</v>
      </c>
      <c r="I49" s="20">
        <v>4.28</v>
      </c>
      <c r="J49" s="20">
        <v>0.16</v>
      </c>
      <c r="K49" s="20">
        <v>0</v>
      </c>
      <c r="L49" s="20">
        <v>5.9993999999999996</v>
      </c>
      <c r="M49" s="16"/>
      <c r="N49" s="16"/>
      <c r="O49" s="16"/>
      <c r="P49" s="16"/>
      <c r="Q49" s="16"/>
      <c r="R49" s="16"/>
      <c r="S49" s="16"/>
      <c r="T49" s="22"/>
      <c r="U49" s="190"/>
    </row>
    <row r="50" spans="1:21" ht="27" hidden="1" thickBot="1">
      <c r="A50" s="190"/>
      <c r="B50" s="29" t="s">
        <v>16</v>
      </c>
      <c r="C50" s="30" t="s">
        <v>17</v>
      </c>
      <c r="D50" s="32" t="s">
        <v>116</v>
      </c>
      <c r="E50" s="20" t="s">
        <v>2951</v>
      </c>
      <c r="F50" s="20"/>
      <c r="G50" s="20">
        <v>0.52</v>
      </c>
      <c r="H50" s="20">
        <v>2.87</v>
      </c>
      <c r="I50" s="20">
        <v>1.74</v>
      </c>
      <c r="J50" s="20">
        <v>0.16</v>
      </c>
      <c r="K50" s="20">
        <v>0.66</v>
      </c>
      <c r="L50" s="20">
        <v>5.9457000000000004</v>
      </c>
      <c r="M50" s="16"/>
      <c r="N50" s="16"/>
      <c r="O50" s="16"/>
      <c r="P50" s="16"/>
      <c r="Q50" s="16"/>
      <c r="R50" s="16"/>
      <c r="S50" s="16"/>
      <c r="T50" s="22"/>
      <c r="U50" s="190"/>
    </row>
    <row r="51" spans="1:21" ht="40.200000000000003" hidden="1" thickBot="1">
      <c r="A51" s="190"/>
      <c r="B51" s="29" t="s">
        <v>16</v>
      </c>
      <c r="C51" s="30" t="s">
        <v>17</v>
      </c>
      <c r="D51" s="32" t="s">
        <v>116</v>
      </c>
      <c r="E51" s="20" t="s">
        <v>2952</v>
      </c>
      <c r="F51" s="20"/>
      <c r="G51" s="20">
        <v>0.52</v>
      </c>
      <c r="H51" s="20">
        <v>0.73</v>
      </c>
      <c r="I51" s="20">
        <v>4.1399999999999997</v>
      </c>
      <c r="J51" s="20">
        <v>0.16</v>
      </c>
      <c r="K51" s="20">
        <v>0</v>
      </c>
      <c r="L51" s="20">
        <v>5.5538999999999996</v>
      </c>
      <c r="M51" s="16"/>
      <c r="N51" s="16"/>
      <c r="O51" s="16"/>
      <c r="P51" s="16"/>
      <c r="Q51" s="16"/>
      <c r="R51" s="16"/>
      <c r="S51" s="16"/>
      <c r="T51" s="22"/>
      <c r="U51" s="190"/>
    </row>
    <row r="52" spans="1:21" ht="40.200000000000003" hidden="1" thickBot="1">
      <c r="A52" s="190"/>
      <c r="B52" s="29" t="s">
        <v>16</v>
      </c>
      <c r="C52" s="30" t="s">
        <v>17</v>
      </c>
      <c r="D52" s="32" t="s">
        <v>116</v>
      </c>
      <c r="E52" s="20" t="s">
        <v>2953</v>
      </c>
      <c r="F52" s="20"/>
      <c r="G52" s="20">
        <v>0.52</v>
      </c>
      <c r="H52" s="20">
        <v>2.09</v>
      </c>
      <c r="I52" s="20">
        <v>1.74</v>
      </c>
      <c r="J52" s="20">
        <v>0.81</v>
      </c>
      <c r="K52" s="20">
        <v>0</v>
      </c>
      <c r="L52" s="20">
        <v>5.1494</v>
      </c>
      <c r="M52" s="16"/>
      <c r="N52" s="16"/>
      <c r="O52" s="16"/>
      <c r="P52" s="16"/>
      <c r="Q52" s="16"/>
      <c r="R52" s="16"/>
      <c r="S52" s="16"/>
      <c r="T52" s="22"/>
      <c r="U52" s="190"/>
    </row>
    <row r="53" spans="1:21" ht="53.4" hidden="1" thickBot="1">
      <c r="A53" s="190"/>
      <c r="B53" s="29" t="s">
        <v>16</v>
      </c>
      <c r="C53" s="30" t="s">
        <v>17</v>
      </c>
      <c r="D53" s="32" t="s">
        <v>116</v>
      </c>
      <c r="E53" s="20" t="s">
        <v>2954</v>
      </c>
      <c r="F53" s="20"/>
      <c r="G53" s="20">
        <v>0.52</v>
      </c>
      <c r="H53" s="20">
        <v>0</v>
      </c>
      <c r="I53" s="20">
        <v>4.1399999999999997</v>
      </c>
      <c r="J53" s="20">
        <v>0.24</v>
      </c>
      <c r="K53" s="20">
        <v>0</v>
      </c>
      <c r="L53" s="20">
        <v>4.9027000000000003</v>
      </c>
      <c r="M53" s="16"/>
      <c r="N53" s="16"/>
      <c r="O53" s="16"/>
      <c r="P53" s="16"/>
      <c r="Q53" s="16"/>
      <c r="R53" s="16"/>
      <c r="S53" s="16"/>
      <c r="T53" s="22"/>
      <c r="U53" s="190"/>
    </row>
    <row r="54" spans="1:21" ht="66.599999999999994" hidden="1" thickBot="1">
      <c r="A54" s="190"/>
      <c r="B54" s="29" t="s">
        <v>16</v>
      </c>
      <c r="C54" s="30" t="s">
        <v>17</v>
      </c>
      <c r="D54" s="32" t="s">
        <v>116</v>
      </c>
      <c r="E54" s="20" t="s">
        <v>2955</v>
      </c>
      <c r="F54" s="20"/>
      <c r="G54" s="20">
        <v>0.53</v>
      </c>
      <c r="H54" s="20">
        <v>0</v>
      </c>
      <c r="I54" s="20">
        <v>4.1399999999999997</v>
      </c>
      <c r="J54" s="20">
        <v>0.08</v>
      </c>
      <c r="K54" s="20">
        <v>0</v>
      </c>
      <c r="L54" s="20">
        <v>4.7545999999999999</v>
      </c>
      <c r="M54" s="16"/>
      <c r="N54" s="16"/>
      <c r="O54" s="16"/>
      <c r="P54" s="16"/>
      <c r="Q54" s="16"/>
      <c r="R54" s="16"/>
      <c r="S54" s="16"/>
      <c r="T54" s="22"/>
      <c r="U54" s="190"/>
    </row>
    <row r="55" spans="1:21" ht="27" hidden="1" thickBot="1">
      <c r="A55" s="190"/>
      <c r="B55" s="29" t="s">
        <v>16</v>
      </c>
      <c r="C55" s="30" t="s">
        <v>17</v>
      </c>
      <c r="D55" s="32" t="s">
        <v>116</v>
      </c>
      <c r="E55" s="20" t="s">
        <v>2956</v>
      </c>
      <c r="F55" s="20"/>
      <c r="G55" s="20">
        <v>0.52</v>
      </c>
      <c r="H55" s="20">
        <v>1.68</v>
      </c>
      <c r="I55" s="20">
        <v>1.74</v>
      </c>
      <c r="J55" s="20">
        <v>0.08</v>
      </c>
      <c r="K55" s="20">
        <v>0.66</v>
      </c>
      <c r="L55" s="20">
        <v>4.6726999999999999</v>
      </c>
      <c r="M55" s="16"/>
      <c r="N55" s="16"/>
      <c r="O55" s="16"/>
      <c r="P55" s="16"/>
      <c r="Q55" s="16"/>
      <c r="R55" s="16"/>
      <c r="S55" s="16"/>
      <c r="T55" s="22"/>
      <c r="U55" s="190"/>
    </row>
    <row r="56" spans="1:21" ht="27" hidden="1" thickBot="1">
      <c r="A56" s="190"/>
      <c r="B56" s="29" t="s">
        <v>16</v>
      </c>
      <c r="C56" s="30" t="s">
        <v>17</v>
      </c>
      <c r="D56" s="32" t="s">
        <v>116</v>
      </c>
      <c r="E56" s="20" t="s">
        <v>2957</v>
      </c>
      <c r="F56" s="20"/>
      <c r="G56" s="20">
        <v>0.52</v>
      </c>
      <c r="H56" s="20">
        <v>2.16</v>
      </c>
      <c r="I56" s="20">
        <v>1.6</v>
      </c>
      <c r="J56" s="20">
        <v>0.16</v>
      </c>
      <c r="K56" s="20">
        <v>0</v>
      </c>
      <c r="L56" s="20">
        <v>4.4372999999999996</v>
      </c>
      <c r="M56" s="16"/>
      <c r="N56" s="16"/>
      <c r="O56" s="16"/>
      <c r="P56" s="16"/>
      <c r="Q56" s="16"/>
      <c r="R56" s="16"/>
      <c r="S56" s="16"/>
      <c r="T56" s="22"/>
      <c r="U56" s="190"/>
    </row>
    <row r="57" spans="1:21" ht="27" hidden="1" thickBot="1">
      <c r="A57" s="190"/>
      <c r="B57" s="29" t="s">
        <v>16</v>
      </c>
      <c r="C57" s="30" t="s">
        <v>17</v>
      </c>
      <c r="D57" s="32" t="s">
        <v>116</v>
      </c>
      <c r="E57" s="20" t="s">
        <v>2958</v>
      </c>
      <c r="F57" s="20"/>
      <c r="G57" s="20">
        <v>0.52</v>
      </c>
      <c r="H57" s="20">
        <v>1.98</v>
      </c>
      <c r="I57" s="20">
        <v>1.74</v>
      </c>
      <c r="J57" s="20">
        <v>0.16</v>
      </c>
      <c r="K57" s="20">
        <v>0</v>
      </c>
      <c r="L57" s="20">
        <v>4.3985000000000003</v>
      </c>
      <c r="M57" s="16"/>
      <c r="N57" s="16"/>
      <c r="O57" s="16"/>
      <c r="P57" s="16"/>
      <c r="Q57" s="16"/>
      <c r="R57" s="16"/>
      <c r="S57" s="16"/>
      <c r="T57" s="22"/>
      <c r="U57" s="190"/>
    </row>
    <row r="58" spans="1:21" ht="53.4" hidden="1" thickBot="1">
      <c r="A58" s="190"/>
      <c r="B58" s="29" t="s">
        <v>16</v>
      </c>
      <c r="C58" s="30" t="s">
        <v>17</v>
      </c>
      <c r="D58" s="32" t="s">
        <v>116</v>
      </c>
      <c r="E58" s="20" t="s">
        <v>2959</v>
      </c>
      <c r="F58" s="20"/>
      <c r="G58" s="20">
        <v>0.52</v>
      </c>
      <c r="H58" s="20">
        <v>0.68</v>
      </c>
      <c r="I58" s="20">
        <v>1.74</v>
      </c>
      <c r="J58" s="20">
        <v>0.24</v>
      </c>
      <c r="K58" s="20">
        <v>1.18</v>
      </c>
      <c r="L58" s="20">
        <v>4.3577000000000004</v>
      </c>
      <c r="M58" s="16"/>
      <c r="N58" s="16"/>
      <c r="O58" s="16"/>
      <c r="P58" s="16"/>
      <c r="Q58" s="16"/>
      <c r="R58" s="16"/>
      <c r="S58" s="16"/>
      <c r="T58" s="22"/>
      <c r="U58" s="190"/>
    </row>
    <row r="59" spans="1:21" ht="27" hidden="1" thickBot="1">
      <c r="A59" s="190"/>
      <c r="B59" s="29" t="s">
        <v>16</v>
      </c>
      <c r="C59" s="30" t="s">
        <v>17</v>
      </c>
      <c r="D59" s="32" t="s">
        <v>116</v>
      </c>
      <c r="E59" s="20" t="s">
        <v>2960</v>
      </c>
      <c r="F59" s="20"/>
      <c r="G59" s="20">
        <v>0.59</v>
      </c>
      <c r="H59" s="20">
        <v>2.14</v>
      </c>
      <c r="I59" s="20">
        <v>0.4</v>
      </c>
      <c r="J59" s="20">
        <v>0.24</v>
      </c>
      <c r="K59" s="20">
        <v>0.37</v>
      </c>
      <c r="L59" s="20">
        <v>3.7469000000000001</v>
      </c>
      <c r="M59" s="16"/>
      <c r="N59" s="16"/>
      <c r="O59" s="16"/>
      <c r="P59" s="16"/>
      <c r="Q59" s="16"/>
      <c r="R59" s="16"/>
      <c r="S59" s="16"/>
      <c r="T59" s="22"/>
      <c r="U59" s="190"/>
    </row>
    <row r="60" spans="1:21" ht="53.4" hidden="1" thickBot="1">
      <c r="A60" s="190"/>
      <c r="B60" s="29" t="s">
        <v>16</v>
      </c>
      <c r="C60" s="30" t="s">
        <v>17</v>
      </c>
      <c r="D60" s="32" t="s">
        <v>116</v>
      </c>
      <c r="E60" s="20" t="s">
        <v>2961</v>
      </c>
      <c r="F60" s="20"/>
      <c r="G60" s="20">
        <v>0.54</v>
      </c>
      <c r="H60" s="20">
        <v>2.16</v>
      </c>
      <c r="I60" s="20">
        <v>0.4</v>
      </c>
      <c r="J60" s="20">
        <v>0.08</v>
      </c>
      <c r="K60" s="20">
        <v>0.55000000000000004</v>
      </c>
      <c r="L60" s="20">
        <v>3.7393999999999998</v>
      </c>
      <c r="M60" s="16"/>
      <c r="N60" s="16"/>
      <c r="O60" s="16"/>
      <c r="P60" s="16"/>
      <c r="Q60" s="16"/>
      <c r="R60" s="16"/>
      <c r="S60" s="16"/>
      <c r="T60" s="22"/>
      <c r="U60" s="190"/>
    </row>
    <row r="61" spans="1:21" ht="40.200000000000003" hidden="1" thickBot="1">
      <c r="A61" s="190"/>
      <c r="B61" s="29" t="s">
        <v>16</v>
      </c>
      <c r="C61" s="30" t="s">
        <v>17</v>
      </c>
      <c r="D61" s="32" t="s">
        <v>116</v>
      </c>
      <c r="E61" s="20" t="s">
        <v>2962</v>
      </c>
      <c r="F61" s="20"/>
      <c r="G61" s="20">
        <v>0.54</v>
      </c>
      <c r="H61" s="20">
        <v>1.1200000000000001</v>
      </c>
      <c r="I61" s="20">
        <v>1.74</v>
      </c>
      <c r="J61" s="20">
        <v>0.08</v>
      </c>
      <c r="K61" s="20">
        <v>0.24</v>
      </c>
      <c r="L61" s="20">
        <v>3.7193999999999998</v>
      </c>
      <c r="M61" s="16"/>
      <c r="N61" s="16"/>
      <c r="O61" s="16"/>
      <c r="P61" s="16"/>
      <c r="Q61" s="16"/>
      <c r="R61" s="16"/>
      <c r="S61" s="16"/>
      <c r="T61" s="22"/>
      <c r="U61" s="190"/>
    </row>
    <row r="62" spans="1:21" ht="40.200000000000003" hidden="1" thickBot="1">
      <c r="A62" s="190"/>
      <c r="B62" s="29" t="s">
        <v>16</v>
      </c>
      <c r="C62" s="30" t="s">
        <v>17</v>
      </c>
      <c r="D62" s="32" t="s">
        <v>116</v>
      </c>
      <c r="E62" s="20" t="s">
        <v>2963</v>
      </c>
      <c r="F62" s="20"/>
      <c r="G62" s="20">
        <v>1.32</v>
      </c>
      <c r="H62" s="20">
        <v>0</v>
      </c>
      <c r="I62" s="20">
        <v>1.87</v>
      </c>
      <c r="J62" s="20">
        <v>0.48</v>
      </c>
      <c r="K62" s="20">
        <v>0</v>
      </c>
      <c r="L62" s="20">
        <v>3.6776</v>
      </c>
      <c r="M62" s="16"/>
      <c r="N62" s="16"/>
      <c r="O62" s="16"/>
      <c r="P62" s="16"/>
      <c r="Q62" s="16"/>
      <c r="R62" s="16"/>
      <c r="S62" s="16"/>
      <c r="T62" s="22"/>
      <c r="U62" s="190"/>
    </row>
    <row r="63" spans="1:21" ht="27" hidden="1" thickBot="1">
      <c r="A63" s="190"/>
      <c r="B63" s="29" t="s">
        <v>16</v>
      </c>
      <c r="C63" s="30" t="s">
        <v>17</v>
      </c>
      <c r="D63" s="32" t="s">
        <v>116</v>
      </c>
      <c r="E63" s="20" t="s">
        <v>2964</v>
      </c>
      <c r="F63" s="20"/>
      <c r="G63" s="20">
        <v>0.54</v>
      </c>
      <c r="H63" s="20">
        <v>0</v>
      </c>
      <c r="I63" s="20">
        <v>2.94</v>
      </c>
      <c r="J63" s="20">
        <v>0.16</v>
      </c>
      <c r="K63" s="20">
        <v>0</v>
      </c>
      <c r="L63" s="20">
        <v>3.6471</v>
      </c>
      <c r="M63" s="16"/>
      <c r="N63" s="16"/>
      <c r="O63" s="16"/>
      <c r="P63" s="16"/>
      <c r="Q63" s="16"/>
      <c r="R63" s="16"/>
      <c r="S63" s="16"/>
      <c r="T63" s="22"/>
      <c r="U63" s="190"/>
    </row>
    <row r="64" spans="1:21" ht="40.200000000000003" hidden="1" thickBot="1">
      <c r="A64" s="190"/>
      <c r="B64" s="29" t="s">
        <v>16</v>
      </c>
      <c r="C64" s="30" t="s">
        <v>17</v>
      </c>
      <c r="D64" s="32" t="s">
        <v>116</v>
      </c>
      <c r="E64" s="36" t="s">
        <v>2965</v>
      </c>
      <c r="F64" s="36"/>
      <c r="G64" s="20">
        <v>0.52</v>
      </c>
      <c r="H64" s="20">
        <v>0.57999999999999996</v>
      </c>
      <c r="I64" s="20">
        <v>1.74</v>
      </c>
      <c r="J64" s="20">
        <v>0.08</v>
      </c>
      <c r="K64" s="20">
        <v>0.66</v>
      </c>
      <c r="L64" s="20">
        <v>3.5712999999999999</v>
      </c>
      <c r="M64" s="16"/>
      <c r="N64" s="16"/>
      <c r="O64" s="16"/>
      <c r="P64" s="16"/>
      <c r="Q64" s="16"/>
      <c r="R64" s="16"/>
      <c r="S64" s="16"/>
      <c r="T64" s="22"/>
      <c r="U64" s="190"/>
    </row>
    <row r="65" spans="1:22" ht="53.4" hidden="1" thickBot="1">
      <c r="A65" s="190"/>
      <c r="B65" s="29" t="s">
        <v>16</v>
      </c>
      <c r="C65" s="30" t="s">
        <v>17</v>
      </c>
      <c r="D65" s="32" t="s">
        <v>116</v>
      </c>
      <c r="E65" s="20" t="s">
        <v>2966</v>
      </c>
      <c r="F65" s="20"/>
      <c r="G65" s="20">
        <v>0.56000000000000005</v>
      </c>
      <c r="H65" s="20">
        <v>0</v>
      </c>
      <c r="I65" s="20">
        <v>1.74</v>
      </c>
      <c r="J65" s="20">
        <v>0.08</v>
      </c>
      <c r="K65" s="20">
        <v>0.16</v>
      </c>
      <c r="L65" s="20">
        <v>2.5324</v>
      </c>
      <c r="M65" s="16"/>
      <c r="N65" s="16"/>
      <c r="O65" s="16"/>
      <c r="P65" s="16"/>
      <c r="Q65" s="16"/>
      <c r="R65" s="16"/>
      <c r="S65" s="16"/>
      <c r="T65" s="22"/>
      <c r="U65" s="190"/>
    </row>
    <row r="66" spans="1:22" ht="53.4" hidden="1" thickBot="1">
      <c r="A66" s="190"/>
      <c r="B66" s="29" t="s">
        <v>16</v>
      </c>
      <c r="C66" s="30" t="s">
        <v>17</v>
      </c>
      <c r="D66" s="32" t="s">
        <v>116</v>
      </c>
      <c r="E66" s="20" t="s">
        <v>2967</v>
      </c>
      <c r="F66" s="20"/>
      <c r="G66" s="20">
        <v>0.52</v>
      </c>
      <c r="H66" s="20">
        <v>0</v>
      </c>
      <c r="I66" s="20">
        <v>1.74</v>
      </c>
      <c r="J66" s="20">
        <v>0.24</v>
      </c>
      <c r="K66" s="20">
        <v>0</v>
      </c>
      <c r="L66" s="20">
        <v>2.4963000000000002</v>
      </c>
      <c r="M66" s="16"/>
      <c r="N66" s="16"/>
      <c r="O66" s="16"/>
      <c r="P66" s="16"/>
      <c r="Q66" s="16"/>
      <c r="R66" s="16"/>
      <c r="S66" s="16"/>
      <c r="T66" s="22"/>
      <c r="U66" s="190"/>
    </row>
    <row r="67" spans="1:22" ht="40.200000000000003" hidden="1" thickBot="1">
      <c r="A67" s="190"/>
      <c r="B67" s="29" t="s">
        <v>16</v>
      </c>
      <c r="C67" s="30" t="s">
        <v>17</v>
      </c>
      <c r="D67" s="32" t="s">
        <v>116</v>
      </c>
      <c r="E67" s="36" t="s">
        <v>2968</v>
      </c>
      <c r="F67" s="36"/>
      <c r="G67" s="20">
        <v>0.52</v>
      </c>
      <c r="H67" s="20">
        <v>0</v>
      </c>
      <c r="I67" s="20">
        <v>1.74</v>
      </c>
      <c r="J67" s="20">
        <v>0.08</v>
      </c>
      <c r="K67" s="20">
        <v>0</v>
      </c>
      <c r="L67" s="20">
        <v>2.335</v>
      </c>
      <c r="M67" s="16"/>
      <c r="N67" s="16"/>
      <c r="O67" s="16"/>
      <c r="P67" s="16"/>
      <c r="Q67" s="16"/>
      <c r="R67" s="16"/>
      <c r="S67" s="16"/>
      <c r="T67" s="22"/>
      <c r="U67" s="190"/>
    </row>
    <row r="68" spans="1:22" ht="27" hidden="1" thickBot="1">
      <c r="A68" s="190"/>
      <c r="B68" s="29" t="s">
        <v>16</v>
      </c>
      <c r="C68" s="30" t="s">
        <v>17</v>
      </c>
      <c r="D68" s="32" t="s">
        <v>116</v>
      </c>
      <c r="E68" s="20" t="s">
        <v>2969</v>
      </c>
      <c r="F68" s="20"/>
      <c r="G68" s="20">
        <v>0.52</v>
      </c>
      <c r="H68" s="20">
        <v>0</v>
      </c>
      <c r="I68" s="20">
        <v>1.74</v>
      </c>
      <c r="J68" s="20">
        <v>0.08</v>
      </c>
      <c r="K68" s="20">
        <v>0</v>
      </c>
      <c r="L68" s="20">
        <v>2.335</v>
      </c>
      <c r="M68" s="16"/>
      <c r="N68" s="16"/>
      <c r="O68" s="16"/>
      <c r="P68" s="16"/>
      <c r="Q68" s="16"/>
      <c r="R68" s="16"/>
      <c r="S68" s="16"/>
      <c r="T68" s="22"/>
      <c r="U68" s="190"/>
    </row>
    <row r="69" spans="1:22" ht="40.200000000000003" hidden="1" thickBot="1">
      <c r="A69" s="190"/>
      <c r="B69" s="29" t="s">
        <v>16</v>
      </c>
      <c r="C69" s="30" t="s">
        <v>17</v>
      </c>
      <c r="D69" s="32" t="s">
        <v>116</v>
      </c>
      <c r="E69" s="36" t="s">
        <v>2970</v>
      </c>
      <c r="F69" s="36"/>
      <c r="G69" s="20">
        <v>0.52</v>
      </c>
      <c r="H69" s="20">
        <v>0</v>
      </c>
      <c r="I69" s="20">
        <v>1.6</v>
      </c>
      <c r="J69" s="20">
        <v>0.08</v>
      </c>
      <c r="K69" s="20">
        <v>0</v>
      </c>
      <c r="L69" s="20">
        <v>2.2012999999999998</v>
      </c>
      <c r="M69" s="16"/>
      <c r="N69" s="16"/>
      <c r="O69" s="16"/>
      <c r="P69" s="16"/>
      <c r="Q69" s="16"/>
      <c r="R69" s="16"/>
      <c r="S69" s="16"/>
      <c r="T69" s="22"/>
      <c r="U69" s="190"/>
    </row>
    <row r="70" spans="1:22" ht="40.200000000000003" hidden="1" thickBot="1">
      <c r="A70" s="190"/>
      <c r="B70" s="29" t="s">
        <v>16</v>
      </c>
      <c r="C70" s="30" t="s">
        <v>17</v>
      </c>
      <c r="D70" s="32" t="s">
        <v>116</v>
      </c>
      <c r="E70" s="20" t="s">
        <v>2971</v>
      </c>
      <c r="F70" s="20"/>
      <c r="G70" s="20">
        <v>0.52</v>
      </c>
      <c r="H70" s="20">
        <v>0.5</v>
      </c>
      <c r="I70" s="20">
        <v>0.4</v>
      </c>
      <c r="J70" s="20">
        <v>0.08</v>
      </c>
      <c r="K70" s="20">
        <v>0.53</v>
      </c>
      <c r="L70" s="20">
        <v>2.0323000000000002</v>
      </c>
      <c r="M70" s="16"/>
      <c r="N70" s="16"/>
      <c r="O70" s="16"/>
      <c r="P70" s="16"/>
      <c r="Q70" s="16"/>
      <c r="R70" s="16"/>
      <c r="S70" s="16"/>
      <c r="T70" s="22"/>
      <c r="U70" s="190"/>
    </row>
    <row r="71" spans="1:22" ht="27" hidden="1" thickBot="1">
      <c r="A71" s="190"/>
      <c r="B71" s="29" t="s">
        <v>16</v>
      </c>
      <c r="C71" s="30" t="s">
        <v>17</v>
      </c>
      <c r="D71" s="32" t="s">
        <v>116</v>
      </c>
      <c r="E71" s="20" t="s">
        <v>2972</v>
      </c>
      <c r="F71" s="20"/>
      <c r="G71" s="20">
        <v>0.52</v>
      </c>
      <c r="H71" s="20">
        <v>0.1</v>
      </c>
      <c r="I71" s="20">
        <v>0.4</v>
      </c>
      <c r="J71" s="20">
        <v>0.4</v>
      </c>
      <c r="K71" s="20">
        <v>0</v>
      </c>
      <c r="L71" s="20">
        <v>1.4251</v>
      </c>
      <c r="M71" s="16"/>
      <c r="N71" s="16"/>
      <c r="O71" s="16"/>
      <c r="P71" s="16"/>
      <c r="Q71" s="16"/>
      <c r="R71" s="16"/>
      <c r="S71" s="16"/>
      <c r="T71" s="22"/>
      <c r="U71" s="190"/>
    </row>
    <row r="72" spans="1:22" ht="40.200000000000003" hidden="1" thickBot="1">
      <c r="A72" s="190"/>
      <c r="B72" s="29" t="s">
        <v>16</v>
      </c>
      <c r="C72" s="30" t="s">
        <v>17</v>
      </c>
      <c r="D72" s="32" t="s">
        <v>116</v>
      </c>
      <c r="E72" s="20" t="s">
        <v>2973</v>
      </c>
      <c r="F72" s="20"/>
      <c r="G72" s="20">
        <v>0.52</v>
      </c>
      <c r="H72" s="20">
        <v>0.31</v>
      </c>
      <c r="I72" s="20">
        <v>0.4</v>
      </c>
      <c r="J72" s="20">
        <v>0.08</v>
      </c>
      <c r="K72" s="20">
        <v>0</v>
      </c>
      <c r="L72" s="20">
        <v>1.3111999999999999</v>
      </c>
      <c r="M72" s="16"/>
      <c r="N72" s="16"/>
      <c r="O72" s="16"/>
      <c r="P72" s="16"/>
      <c r="Q72" s="16"/>
      <c r="R72" s="16"/>
      <c r="S72" s="16"/>
      <c r="T72" s="22"/>
      <c r="U72" s="190"/>
    </row>
    <row r="73" spans="1:22" ht="27" hidden="1" thickBot="1">
      <c r="A73" s="190"/>
      <c r="B73" s="29" t="s">
        <v>16</v>
      </c>
      <c r="C73" s="30" t="s">
        <v>17</v>
      </c>
      <c r="D73" s="32" t="s">
        <v>116</v>
      </c>
      <c r="E73" s="20" t="s">
        <v>2974</v>
      </c>
      <c r="F73" s="20"/>
      <c r="G73" s="20">
        <v>0.54</v>
      </c>
      <c r="H73" s="20">
        <v>0.1</v>
      </c>
      <c r="I73" s="20">
        <v>0.4</v>
      </c>
      <c r="J73" s="20">
        <v>0.16</v>
      </c>
      <c r="K73" s="20">
        <v>0</v>
      </c>
      <c r="L73" s="20">
        <v>1.2114</v>
      </c>
      <c r="M73" s="16"/>
      <c r="N73" s="16"/>
      <c r="O73" s="16"/>
      <c r="P73" s="16"/>
      <c r="Q73" s="16"/>
      <c r="R73" s="16"/>
      <c r="S73" s="16"/>
      <c r="T73" s="22"/>
      <c r="U73" s="190"/>
    </row>
    <row r="74" spans="1:22" ht="53.4" hidden="1" thickBot="1">
      <c r="A74" s="190"/>
      <c r="B74" s="29" t="s">
        <v>16</v>
      </c>
      <c r="C74" s="30" t="s">
        <v>17</v>
      </c>
      <c r="D74" s="32" t="s">
        <v>116</v>
      </c>
      <c r="E74" s="20" t="s">
        <v>2975</v>
      </c>
      <c r="F74" s="20"/>
      <c r="G74" s="20">
        <v>0.52</v>
      </c>
      <c r="H74" s="20">
        <v>0.06</v>
      </c>
      <c r="I74" s="20">
        <v>0.4</v>
      </c>
      <c r="J74" s="20">
        <v>0.16</v>
      </c>
      <c r="K74" s="20">
        <v>0</v>
      </c>
      <c r="L74" s="20">
        <v>1.1348</v>
      </c>
      <c r="M74" s="16"/>
      <c r="N74" s="16"/>
      <c r="O74" s="16"/>
      <c r="P74" s="16"/>
      <c r="Q74" s="16"/>
      <c r="R74" s="16"/>
      <c r="S74" s="16"/>
      <c r="T74" s="22"/>
      <c r="U74" s="190"/>
    </row>
    <row r="75" spans="1:22" ht="40.200000000000003" thickBot="1">
      <c r="A75" s="190"/>
      <c r="B75" s="29" t="s">
        <v>16</v>
      </c>
      <c r="C75" s="30" t="s">
        <v>17</v>
      </c>
      <c r="D75" s="32" t="s">
        <v>155</v>
      </c>
      <c r="E75" s="20" t="s">
        <v>2976</v>
      </c>
      <c r="F75" s="20" t="str">
        <f>SUBSTITUTE(MID(E75,1,FIND("(",E75)-2)," ","")</f>
        <v>朱宝手环</v>
      </c>
      <c r="G75" s="20">
        <v>0.38</v>
      </c>
      <c r="H75" s="20">
        <v>1.55</v>
      </c>
      <c r="I75" s="20">
        <v>4.25</v>
      </c>
      <c r="J75" s="20">
        <v>0.31</v>
      </c>
      <c r="K75" s="20">
        <v>0</v>
      </c>
      <c r="L75" s="20">
        <v>6.4790999999999999</v>
      </c>
      <c r="M75" s="16"/>
      <c r="N75" s="16"/>
      <c r="O75" s="16"/>
      <c r="P75" s="16"/>
      <c r="Q75" s="16"/>
      <c r="R75" s="16"/>
      <c r="S75" s="16"/>
      <c r="T75" s="22"/>
      <c r="U75" s="190"/>
      <c r="V75" t="s">
        <v>2908</v>
      </c>
    </row>
    <row r="76" spans="1:22" ht="40.200000000000003" thickBot="1">
      <c r="A76" s="190"/>
      <c r="B76" s="29" t="s">
        <v>16</v>
      </c>
      <c r="C76" s="30" t="s">
        <v>17</v>
      </c>
      <c r="D76" s="32" t="s">
        <v>155</v>
      </c>
      <c r="E76" s="20" t="s">
        <v>2977</v>
      </c>
      <c r="F76" s="20" t="str">
        <f t="shared" ref="F76:F100" si="0">SUBSTITUTE(MID(E76,1,FIND("(",E76)-2)," ","")</f>
        <v>985</v>
      </c>
      <c r="G76" s="20">
        <v>0.38</v>
      </c>
      <c r="H76" s="20">
        <v>1.55</v>
      </c>
      <c r="I76" s="20">
        <v>3.58</v>
      </c>
      <c r="J76" s="20">
        <v>0.92</v>
      </c>
      <c r="K76" s="20">
        <v>0</v>
      </c>
      <c r="L76" s="20">
        <v>6.4321000000000002</v>
      </c>
      <c r="M76" s="16"/>
      <c r="N76" s="16"/>
      <c r="O76" s="16"/>
      <c r="P76" s="16"/>
      <c r="Q76" s="16"/>
      <c r="R76" s="16"/>
      <c r="S76" s="16"/>
      <c r="T76" s="22"/>
      <c r="U76" s="190"/>
    </row>
    <row r="77" spans="1:22" ht="27" thickBot="1">
      <c r="A77" s="190"/>
      <c r="B77" s="29" t="s">
        <v>16</v>
      </c>
      <c r="C77" s="30" t="s">
        <v>17</v>
      </c>
      <c r="D77" s="32" t="s">
        <v>155</v>
      </c>
      <c r="E77" s="20" t="s">
        <v>2978</v>
      </c>
      <c r="F77" s="20" t="str">
        <f t="shared" si="0"/>
        <v>商务全能</v>
      </c>
      <c r="G77" s="20">
        <v>0.4</v>
      </c>
      <c r="H77" s="20">
        <v>1.1599999999999999</v>
      </c>
      <c r="I77" s="20">
        <v>4.47</v>
      </c>
      <c r="J77" s="20">
        <v>0.31</v>
      </c>
      <c r="K77" s="20">
        <v>0</v>
      </c>
      <c r="L77" s="20">
        <v>6.3387000000000002</v>
      </c>
      <c r="M77" s="16"/>
      <c r="N77" s="16"/>
      <c r="O77" s="16"/>
      <c r="P77" s="16"/>
      <c r="Q77" s="16"/>
      <c r="R77" s="16"/>
      <c r="S77" s="16"/>
      <c r="T77" s="22"/>
      <c r="U77" s="190"/>
    </row>
    <row r="78" spans="1:22" ht="40.200000000000003" thickBot="1">
      <c r="A78" s="190"/>
      <c r="B78" s="29" t="s">
        <v>16</v>
      </c>
      <c r="C78" s="30" t="s">
        <v>17</v>
      </c>
      <c r="D78" s="32" t="s">
        <v>155</v>
      </c>
      <c r="E78" s="20" t="s">
        <v>2979</v>
      </c>
      <c r="F78" s="20" t="str">
        <f t="shared" si="0"/>
        <v>三星金克丝</v>
      </c>
      <c r="G78" s="20">
        <v>0.37</v>
      </c>
      <c r="H78" s="20">
        <v>0.15</v>
      </c>
      <c r="I78" s="20">
        <v>5.14</v>
      </c>
      <c r="J78" s="20">
        <v>0.15</v>
      </c>
      <c r="K78" s="20">
        <v>0</v>
      </c>
      <c r="L78" s="20">
        <v>5.8177000000000003</v>
      </c>
      <c r="M78" s="16"/>
      <c r="N78" s="16"/>
      <c r="O78" s="16"/>
      <c r="P78" s="16"/>
      <c r="Q78" s="16"/>
      <c r="R78" s="16"/>
      <c r="S78" s="16"/>
      <c r="T78" s="22"/>
      <c r="U78" s="190"/>
    </row>
    <row r="79" spans="1:22" ht="53.4" thickBot="1">
      <c r="A79" s="190"/>
      <c r="B79" s="29" t="s">
        <v>16</v>
      </c>
      <c r="C79" s="30" t="s">
        <v>17</v>
      </c>
      <c r="D79" s="32" t="s">
        <v>155</v>
      </c>
      <c r="E79" s="20" t="s">
        <v>2980</v>
      </c>
      <c r="F79" s="20" t="str">
        <f t="shared" si="0"/>
        <v>sss2</v>
      </c>
      <c r="G79" s="20">
        <v>0.37</v>
      </c>
      <c r="H79" s="20">
        <v>0</v>
      </c>
      <c r="I79" s="20">
        <v>4.47</v>
      </c>
      <c r="J79" s="20">
        <v>0.46</v>
      </c>
      <c r="K79" s="20">
        <v>0</v>
      </c>
      <c r="L79" s="20">
        <v>5.3000999999999996</v>
      </c>
      <c r="M79" s="16"/>
      <c r="N79" s="16"/>
      <c r="O79" s="16"/>
      <c r="P79" s="16"/>
      <c r="Q79" s="16"/>
      <c r="R79" s="16"/>
      <c r="S79" s="16"/>
      <c r="T79" s="22"/>
      <c r="U79" s="190"/>
    </row>
    <row r="80" spans="1:22" ht="27" thickBot="1">
      <c r="A80" s="190"/>
      <c r="B80" s="29" t="s">
        <v>16</v>
      </c>
      <c r="C80" s="30" t="s">
        <v>17</v>
      </c>
      <c r="D80" s="32" t="s">
        <v>155</v>
      </c>
      <c r="E80" s="20" t="s">
        <v>2981</v>
      </c>
      <c r="F80" s="20" t="str">
        <f t="shared" si="0"/>
        <v>科技壹号</v>
      </c>
      <c r="G80" s="20">
        <v>0.42</v>
      </c>
      <c r="H80" s="20">
        <v>0</v>
      </c>
      <c r="I80" s="20">
        <v>4.47</v>
      </c>
      <c r="J80" s="20">
        <v>0.31</v>
      </c>
      <c r="K80" s="20">
        <v>0</v>
      </c>
      <c r="L80" s="20">
        <v>5.2018000000000004</v>
      </c>
      <c r="M80" s="16"/>
      <c r="N80" s="16"/>
      <c r="O80" s="16"/>
      <c r="P80" s="16"/>
      <c r="Q80" s="16"/>
      <c r="R80" s="16"/>
      <c r="S80" s="16"/>
      <c r="T80" s="22"/>
      <c r="U80" s="190"/>
    </row>
    <row r="81" spans="1:21" ht="27" thickBot="1">
      <c r="A81" s="190"/>
      <c r="B81" s="29" t="s">
        <v>16</v>
      </c>
      <c r="C81" s="30" t="s">
        <v>17</v>
      </c>
      <c r="D81" s="32" t="s">
        <v>155</v>
      </c>
      <c r="E81" s="20" t="s">
        <v>2982</v>
      </c>
      <c r="F81" s="20" t="str">
        <f t="shared" si="0"/>
        <v>甲12</v>
      </c>
      <c r="G81" s="20">
        <v>0.37</v>
      </c>
      <c r="H81" s="20">
        <v>0</v>
      </c>
      <c r="I81" s="20">
        <v>4.47</v>
      </c>
      <c r="J81" s="20">
        <v>0.31</v>
      </c>
      <c r="K81" s="20">
        <v>0</v>
      </c>
      <c r="L81" s="20">
        <v>5.1463000000000001</v>
      </c>
      <c r="M81" s="16"/>
      <c r="N81" s="16"/>
      <c r="O81" s="16"/>
      <c r="P81" s="16"/>
      <c r="Q81" s="16"/>
      <c r="R81" s="16"/>
      <c r="S81" s="16"/>
      <c r="T81" s="22"/>
      <c r="U81" s="190"/>
    </row>
    <row r="82" spans="1:21" ht="40.200000000000003" thickBot="1">
      <c r="A82" s="190"/>
      <c r="B82" s="29" t="s">
        <v>16</v>
      </c>
      <c r="C82" s="30" t="s">
        <v>17</v>
      </c>
      <c r="D82" s="32" t="s">
        <v>155</v>
      </c>
      <c r="E82" s="36" t="s">
        <v>2983</v>
      </c>
      <c r="F82" s="20" t="str">
        <f t="shared" si="0"/>
        <v>商梅2</v>
      </c>
      <c r="G82" s="20">
        <v>0.37</v>
      </c>
      <c r="H82" s="20">
        <v>0</v>
      </c>
      <c r="I82" s="20">
        <v>4.47</v>
      </c>
      <c r="J82" s="20">
        <v>0.15</v>
      </c>
      <c r="K82" s="20">
        <v>0</v>
      </c>
      <c r="L82" s="20">
        <v>4.9923999999999999</v>
      </c>
      <c r="M82" s="16"/>
      <c r="N82" s="16"/>
      <c r="O82" s="16"/>
      <c r="P82" s="16"/>
      <c r="Q82" s="16"/>
      <c r="R82" s="16"/>
      <c r="S82" s="16"/>
      <c r="T82" s="22"/>
      <c r="U82" s="190"/>
    </row>
    <row r="83" spans="1:21" ht="66.599999999999994" thickBot="1">
      <c r="A83" s="190"/>
      <c r="B83" s="29" t="s">
        <v>16</v>
      </c>
      <c r="C83" s="30" t="s">
        <v>17</v>
      </c>
      <c r="D83" s="32" t="s">
        <v>155</v>
      </c>
      <c r="E83" s="20" t="s">
        <v>2984</v>
      </c>
      <c r="F83" s="20" t="str">
        <f t="shared" si="0"/>
        <v>商务s2</v>
      </c>
      <c r="G83" s="20">
        <v>0.37</v>
      </c>
      <c r="H83" s="20">
        <v>0</v>
      </c>
      <c r="I83" s="20">
        <v>4.47</v>
      </c>
      <c r="J83" s="20">
        <v>0.15</v>
      </c>
      <c r="K83" s="20">
        <v>0</v>
      </c>
      <c r="L83" s="20">
        <v>4.9923999999999999</v>
      </c>
      <c r="M83" s="16"/>
      <c r="N83" s="16"/>
      <c r="O83" s="16"/>
      <c r="P83" s="16"/>
      <c r="Q83" s="16"/>
      <c r="R83" s="16"/>
      <c r="S83" s="16"/>
      <c r="T83" s="22"/>
      <c r="U83" s="190"/>
    </row>
    <row r="84" spans="1:21" ht="40.200000000000003" thickBot="1">
      <c r="A84" s="190"/>
      <c r="B84" s="29" t="s">
        <v>16</v>
      </c>
      <c r="C84" s="30" t="s">
        <v>17</v>
      </c>
      <c r="D84" s="32" t="s">
        <v>155</v>
      </c>
      <c r="E84" s="20" t="s">
        <v>2985</v>
      </c>
      <c r="F84" s="20" t="str">
        <f t="shared" si="0"/>
        <v>商2</v>
      </c>
      <c r="G84" s="20">
        <v>0.38</v>
      </c>
      <c r="H84" s="20">
        <v>0.77</v>
      </c>
      <c r="I84" s="20">
        <v>3.46</v>
      </c>
      <c r="J84" s="20">
        <v>0.31</v>
      </c>
      <c r="K84" s="20">
        <v>0</v>
      </c>
      <c r="L84" s="20">
        <v>4.9297000000000004</v>
      </c>
      <c r="M84" s="16"/>
      <c r="N84" s="16"/>
      <c r="O84" s="16"/>
      <c r="P84" s="16"/>
      <c r="Q84" s="16"/>
      <c r="R84" s="16"/>
      <c r="S84" s="16"/>
      <c r="T84" s="22"/>
      <c r="U84" s="190"/>
    </row>
    <row r="85" spans="1:21" ht="40.200000000000003" thickBot="1">
      <c r="A85" s="190"/>
      <c r="B85" s="29" t="s">
        <v>16</v>
      </c>
      <c r="C85" s="30" t="s">
        <v>17</v>
      </c>
      <c r="D85" s="32" t="s">
        <v>155</v>
      </c>
      <c r="E85" s="20" t="s">
        <v>2986</v>
      </c>
      <c r="F85" s="20" t="str">
        <f t="shared" si="0"/>
        <v>zz</v>
      </c>
      <c r="G85" s="20">
        <v>0.41</v>
      </c>
      <c r="H85" s="20">
        <v>1.55</v>
      </c>
      <c r="I85" s="20">
        <v>1.34</v>
      </c>
      <c r="J85" s="20">
        <v>1.54</v>
      </c>
      <c r="K85" s="20">
        <v>0</v>
      </c>
      <c r="L85" s="20">
        <v>4.8362999999999996</v>
      </c>
      <c r="M85" s="16"/>
      <c r="N85" s="16"/>
      <c r="O85" s="16"/>
      <c r="P85" s="16"/>
      <c r="Q85" s="16"/>
      <c r="R85" s="16"/>
      <c r="S85" s="16"/>
      <c r="T85" s="22"/>
      <c r="U85" s="190"/>
    </row>
    <row r="86" spans="1:21" ht="27" thickBot="1">
      <c r="A86" s="190"/>
      <c r="B86" s="29" t="s">
        <v>16</v>
      </c>
      <c r="C86" s="30" t="s">
        <v>17</v>
      </c>
      <c r="D86" s="32" t="s">
        <v>155</v>
      </c>
      <c r="E86" s="20" t="s">
        <v>2987</v>
      </c>
      <c r="F86" s="20" t="str">
        <f t="shared" si="0"/>
        <v>甲11</v>
      </c>
      <c r="G86" s="20">
        <v>0.37</v>
      </c>
      <c r="H86" s="20">
        <v>1.76</v>
      </c>
      <c r="I86" s="20">
        <v>1.34</v>
      </c>
      <c r="J86" s="20">
        <v>0.31</v>
      </c>
      <c r="K86" s="20">
        <v>0.56000000000000005</v>
      </c>
      <c r="L86" s="20">
        <v>4.3390000000000004</v>
      </c>
      <c r="M86" s="16"/>
      <c r="N86" s="16"/>
      <c r="O86" s="16"/>
      <c r="P86" s="16"/>
      <c r="Q86" s="16"/>
      <c r="R86" s="16"/>
      <c r="S86" s="16"/>
      <c r="T86" s="22"/>
      <c r="U86" s="190"/>
    </row>
    <row r="87" spans="1:21" ht="53.4" thickBot="1">
      <c r="A87" s="190"/>
      <c r="B87" s="29" t="s">
        <v>16</v>
      </c>
      <c r="C87" s="30" t="s">
        <v>17</v>
      </c>
      <c r="D87" s="32" t="s">
        <v>155</v>
      </c>
      <c r="E87" s="20" t="s">
        <v>2988</v>
      </c>
      <c r="F87" s="20" t="str">
        <f t="shared" si="0"/>
        <v>sss1</v>
      </c>
      <c r="G87" s="20">
        <v>0.37</v>
      </c>
      <c r="H87" s="20">
        <v>0.5</v>
      </c>
      <c r="I87" s="20">
        <v>1.34</v>
      </c>
      <c r="J87" s="20">
        <v>0.46</v>
      </c>
      <c r="K87" s="20">
        <v>1.1399999999999999</v>
      </c>
      <c r="L87" s="20">
        <v>3.8077000000000001</v>
      </c>
      <c r="M87" s="16"/>
      <c r="N87" s="16"/>
      <c r="O87" s="16"/>
      <c r="P87" s="16"/>
      <c r="Q87" s="16"/>
      <c r="R87" s="16"/>
      <c r="S87" s="16"/>
      <c r="T87" s="22"/>
      <c r="U87" s="190"/>
    </row>
    <row r="88" spans="1:21" ht="27" thickBot="1">
      <c r="A88" s="190"/>
      <c r="B88" s="29" t="s">
        <v>16</v>
      </c>
      <c r="C88" s="30" t="s">
        <v>17</v>
      </c>
      <c r="D88" s="32" t="s">
        <v>155</v>
      </c>
      <c r="E88" s="20" t="s">
        <v>2989</v>
      </c>
      <c r="F88" s="20" t="str">
        <f t="shared" si="0"/>
        <v>nova4</v>
      </c>
      <c r="G88" s="20">
        <v>0.41</v>
      </c>
      <c r="H88" s="20">
        <v>1.55</v>
      </c>
      <c r="I88" s="20">
        <v>1.34</v>
      </c>
      <c r="J88" s="20">
        <v>0.46</v>
      </c>
      <c r="K88" s="20">
        <v>0</v>
      </c>
      <c r="L88" s="20">
        <v>3.7585999999999999</v>
      </c>
      <c r="M88" s="16"/>
      <c r="N88" s="16"/>
      <c r="O88" s="16"/>
      <c r="P88" s="16"/>
      <c r="Q88" s="16"/>
      <c r="R88" s="16"/>
      <c r="S88" s="16"/>
      <c r="T88" s="22"/>
      <c r="U88" s="190"/>
    </row>
    <row r="89" spans="1:21" ht="53.4" thickBot="1">
      <c r="A89" s="190"/>
      <c r="B89" s="29" t="s">
        <v>16</v>
      </c>
      <c r="C89" s="30" t="s">
        <v>17</v>
      </c>
      <c r="D89" s="32" t="s">
        <v>155</v>
      </c>
      <c r="E89" s="20" t="s">
        <v>2990</v>
      </c>
      <c r="F89" s="20" t="str">
        <f t="shared" si="0"/>
        <v>商二</v>
      </c>
      <c r="G89" s="20">
        <v>0.37</v>
      </c>
      <c r="H89" s="20">
        <v>0.39</v>
      </c>
      <c r="I89" s="20">
        <v>2.46</v>
      </c>
      <c r="J89" s="20">
        <v>0.31</v>
      </c>
      <c r="K89" s="20">
        <v>0</v>
      </c>
      <c r="L89" s="20">
        <v>3.5259</v>
      </c>
      <c r="M89" s="16"/>
      <c r="N89" s="16"/>
      <c r="O89" s="16"/>
      <c r="P89" s="16"/>
      <c r="Q89" s="16"/>
      <c r="R89" s="16"/>
      <c r="S89" s="16"/>
      <c r="T89" s="22"/>
      <c r="U89" s="190"/>
    </row>
    <row r="90" spans="1:21" ht="40.200000000000003" thickBot="1">
      <c r="A90" s="190"/>
      <c r="B90" s="29" t="s">
        <v>16</v>
      </c>
      <c r="C90" s="30" t="s">
        <v>17</v>
      </c>
      <c r="D90" s="32" t="s">
        <v>155</v>
      </c>
      <c r="E90" s="20" t="s">
        <v>2991</v>
      </c>
      <c r="F90" s="20" t="str">
        <f t="shared" si="0"/>
        <v>商务1</v>
      </c>
      <c r="G90" s="20">
        <v>0.37</v>
      </c>
      <c r="H90" s="20">
        <v>0.83</v>
      </c>
      <c r="I90" s="20">
        <v>1.34</v>
      </c>
      <c r="J90" s="20">
        <v>0.15</v>
      </c>
      <c r="K90" s="20">
        <v>0.28000000000000003</v>
      </c>
      <c r="L90" s="20">
        <v>2.9796</v>
      </c>
      <c r="M90" s="16"/>
      <c r="N90" s="16"/>
      <c r="O90" s="16"/>
      <c r="P90" s="16"/>
      <c r="Q90" s="16"/>
      <c r="R90" s="16"/>
      <c r="S90" s="16"/>
      <c r="T90" s="22"/>
      <c r="U90" s="190"/>
    </row>
    <row r="91" spans="1:21" ht="53.4" thickBot="1">
      <c r="A91" s="190"/>
      <c r="B91" s="29" t="s">
        <v>16</v>
      </c>
      <c r="C91" s="30" t="s">
        <v>17</v>
      </c>
      <c r="D91" s="32" t="s">
        <v>155</v>
      </c>
      <c r="E91" s="20" t="s">
        <v>2992</v>
      </c>
      <c r="F91" s="20" t="str">
        <f t="shared" si="0"/>
        <v>商11队1</v>
      </c>
      <c r="G91" s="20">
        <v>0.39</v>
      </c>
      <c r="H91" s="20">
        <v>1.61</v>
      </c>
      <c r="I91" s="20">
        <v>0.34</v>
      </c>
      <c r="J91" s="20">
        <v>0.15</v>
      </c>
      <c r="K91" s="20">
        <v>0.39</v>
      </c>
      <c r="L91" s="20">
        <v>2.8801999999999999</v>
      </c>
      <c r="M91" s="16"/>
      <c r="N91" s="16"/>
      <c r="O91" s="16"/>
      <c r="P91" s="16"/>
      <c r="Q91" s="16"/>
      <c r="R91" s="16"/>
      <c r="S91" s="16"/>
      <c r="T91" s="22"/>
      <c r="U91" s="190"/>
    </row>
    <row r="92" spans="1:21" ht="53.4" thickBot="1">
      <c r="A92" s="190"/>
      <c r="B92" s="29" t="s">
        <v>16</v>
      </c>
      <c r="C92" s="30" t="s">
        <v>17</v>
      </c>
      <c r="D92" s="32" t="s">
        <v>155</v>
      </c>
      <c r="E92" s="20" t="s">
        <v>2993</v>
      </c>
      <c r="F92" s="20" t="str">
        <f t="shared" si="0"/>
        <v>商务手环</v>
      </c>
      <c r="G92" s="20">
        <v>0.41</v>
      </c>
      <c r="H92" s="20">
        <v>0.66</v>
      </c>
      <c r="I92" s="20">
        <v>1.45</v>
      </c>
      <c r="J92" s="20">
        <v>0.15</v>
      </c>
      <c r="K92" s="20">
        <v>0</v>
      </c>
      <c r="L92" s="20">
        <v>2.6718999999999999</v>
      </c>
      <c r="M92" s="16"/>
      <c r="N92" s="16"/>
      <c r="O92" s="16"/>
      <c r="P92" s="16"/>
      <c r="Q92" s="16"/>
      <c r="R92" s="16"/>
      <c r="S92" s="16"/>
      <c r="T92" s="22"/>
      <c r="U92" s="190"/>
    </row>
    <row r="93" spans="1:21" ht="40.200000000000003" thickBot="1">
      <c r="A93" s="190"/>
      <c r="B93" s="29" t="s">
        <v>16</v>
      </c>
      <c r="C93" s="30" t="s">
        <v>17</v>
      </c>
      <c r="D93" s="32" t="s">
        <v>155</v>
      </c>
      <c r="E93" s="36" t="s">
        <v>2994</v>
      </c>
      <c r="F93" s="20" t="str">
        <f t="shared" si="0"/>
        <v>商梅1</v>
      </c>
      <c r="G93" s="20">
        <v>0.37</v>
      </c>
      <c r="H93" s="20">
        <v>0.04</v>
      </c>
      <c r="I93" s="20">
        <v>1.34</v>
      </c>
      <c r="J93" s="20">
        <v>0.15</v>
      </c>
      <c r="K93" s="20">
        <v>0.56000000000000005</v>
      </c>
      <c r="L93" s="20">
        <v>2.4706000000000001</v>
      </c>
      <c r="M93" s="16"/>
      <c r="N93" s="16"/>
      <c r="O93" s="16"/>
      <c r="P93" s="16"/>
      <c r="Q93" s="16"/>
      <c r="R93" s="16"/>
      <c r="S93" s="16"/>
      <c r="T93" s="22"/>
      <c r="U93" s="190"/>
    </row>
    <row r="94" spans="1:21" ht="27" thickBot="1">
      <c r="A94" s="190"/>
      <c r="B94" s="29" t="s">
        <v>16</v>
      </c>
      <c r="C94" s="30" t="s">
        <v>17</v>
      </c>
      <c r="D94" s="32" t="s">
        <v>155</v>
      </c>
      <c r="E94" s="20" t="s">
        <v>2995</v>
      </c>
      <c r="F94" s="20" t="str">
        <f t="shared" si="0"/>
        <v>8868</v>
      </c>
      <c r="G94" s="20">
        <v>0.37</v>
      </c>
      <c r="H94" s="20">
        <v>0.08</v>
      </c>
      <c r="I94" s="20">
        <v>1.34</v>
      </c>
      <c r="J94" s="20">
        <v>0.15</v>
      </c>
      <c r="K94" s="20">
        <v>0.34</v>
      </c>
      <c r="L94" s="20">
        <v>2.2786</v>
      </c>
      <c r="M94" s="16"/>
      <c r="N94" s="16"/>
      <c r="O94" s="16"/>
      <c r="P94" s="16"/>
      <c r="Q94" s="16"/>
      <c r="R94" s="16"/>
      <c r="S94" s="16"/>
      <c r="T94" s="22"/>
      <c r="U94" s="190"/>
    </row>
    <row r="95" spans="1:21" ht="27" thickBot="1">
      <c r="A95" s="190"/>
      <c r="B95" s="29" t="s">
        <v>16</v>
      </c>
      <c r="C95" s="30" t="s">
        <v>17</v>
      </c>
      <c r="D95" s="32" t="s">
        <v>155</v>
      </c>
      <c r="E95" s="20" t="s">
        <v>2996</v>
      </c>
      <c r="F95" s="20" t="str">
        <f t="shared" si="0"/>
        <v>S0</v>
      </c>
      <c r="G95" s="20">
        <v>0.37</v>
      </c>
      <c r="H95" s="20">
        <v>0.62</v>
      </c>
      <c r="I95" s="20">
        <v>0.45</v>
      </c>
      <c r="J95" s="20">
        <v>0.15</v>
      </c>
      <c r="K95" s="20">
        <v>0.56000000000000005</v>
      </c>
      <c r="L95" s="20">
        <v>2.1581999999999999</v>
      </c>
      <c r="M95" s="16"/>
      <c r="N95" s="16"/>
      <c r="O95" s="16"/>
      <c r="P95" s="16"/>
      <c r="Q95" s="16"/>
      <c r="R95" s="16"/>
      <c r="S95" s="16"/>
      <c r="T95" s="22"/>
      <c r="U95" s="190"/>
    </row>
    <row r="96" spans="1:21" ht="66.599999999999994" thickBot="1">
      <c r="A96" s="190"/>
      <c r="B96" s="29" t="s">
        <v>16</v>
      </c>
      <c r="C96" s="30" t="s">
        <v>17</v>
      </c>
      <c r="D96" s="32" t="s">
        <v>155</v>
      </c>
      <c r="E96" s="20" t="s">
        <v>2997</v>
      </c>
      <c r="F96" s="20" t="str">
        <f t="shared" si="0"/>
        <v>商务s1</v>
      </c>
      <c r="G96" s="20">
        <v>0.41</v>
      </c>
      <c r="H96" s="20">
        <v>0</v>
      </c>
      <c r="I96" s="20">
        <v>1.34</v>
      </c>
      <c r="J96" s="20">
        <v>0.15</v>
      </c>
      <c r="K96" s="20">
        <v>0.12</v>
      </c>
      <c r="L96" s="20">
        <v>2.0171999999999999</v>
      </c>
      <c r="M96" s="16"/>
      <c r="N96" s="16"/>
      <c r="O96" s="16"/>
      <c r="P96" s="16"/>
      <c r="Q96" s="16"/>
      <c r="R96" s="16"/>
      <c r="S96" s="16"/>
      <c r="T96" s="22"/>
      <c r="U96" s="190"/>
    </row>
    <row r="97" spans="1:21" ht="27" thickBot="1">
      <c r="A97" s="190"/>
      <c r="B97" s="29" t="s">
        <v>16</v>
      </c>
      <c r="C97" s="30" t="s">
        <v>17</v>
      </c>
      <c r="D97" s="32" t="s">
        <v>155</v>
      </c>
      <c r="E97" s="20" t="s">
        <v>2998</v>
      </c>
      <c r="F97" s="20" t="str">
        <f t="shared" si="0"/>
        <v>pb1</v>
      </c>
      <c r="G97" s="20">
        <v>0.37</v>
      </c>
      <c r="H97" s="20">
        <v>0.08</v>
      </c>
      <c r="I97" s="20">
        <v>0.34</v>
      </c>
      <c r="J97" s="20">
        <v>0.77</v>
      </c>
      <c r="K97" s="20">
        <v>0.45</v>
      </c>
      <c r="L97" s="20">
        <v>1.9979</v>
      </c>
      <c r="M97" s="16"/>
      <c r="N97" s="16"/>
      <c r="O97" s="16"/>
      <c r="P97" s="16"/>
      <c r="Q97" s="16"/>
      <c r="R97" s="16"/>
      <c r="S97" s="16"/>
      <c r="T97" s="22"/>
      <c r="U97" s="190"/>
    </row>
    <row r="98" spans="1:21" ht="40.200000000000003" thickBot="1">
      <c r="A98" s="190"/>
      <c r="B98" s="29" t="s">
        <v>16</v>
      </c>
      <c r="C98" s="30" t="s">
        <v>17</v>
      </c>
      <c r="D98" s="32" t="s">
        <v>155</v>
      </c>
      <c r="E98" s="20" t="s">
        <v>2999</v>
      </c>
      <c r="F98" s="20" t="str">
        <f t="shared" si="0"/>
        <v>abb</v>
      </c>
      <c r="G98" s="20">
        <v>0.41</v>
      </c>
      <c r="H98" s="20">
        <v>0.08</v>
      </c>
      <c r="I98" s="20">
        <v>0.34</v>
      </c>
      <c r="J98" s="20">
        <v>1.08</v>
      </c>
      <c r="K98" s="20">
        <v>0</v>
      </c>
      <c r="L98" s="20">
        <v>1.8967000000000001</v>
      </c>
      <c r="M98" s="16"/>
      <c r="N98" s="16"/>
      <c r="O98" s="16"/>
      <c r="P98" s="16"/>
      <c r="Q98" s="16"/>
      <c r="R98" s="16"/>
      <c r="S98" s="16"/>
      <c r="T98" s="22"/>
      <c r="U98" s="190"/>
    </row>
    <row r="99" spans="1:21" ht="53.4" thickBot="1">
      <c r="A99" s="190"/>
      <c r="B99" s="29" t="s">
        <v>16</v>
      </c>
      <c r="C99" s="30" t="s">
        <v>17</v>
      </c>
      <c r="D99" s="32" t="s">
        <v>155</v>
      </c>
      <c r="E99" s="20" t="s">
        <v>3000</v>
      </c>
      <c r="F99" s="20" t="str">
        <f t="shared" si="0"/>
        <v>商一</v>
      </c>
      <c r="G99" s="20">
        <v>0.37</v>
      </c>
      <c r="H99" s="20">
        <v>0</v>
      </c>
      <c r="I99" s="20">
        <v>0.34</v>
      </c>
      <c r="J99" s="20">
        <v>0.31</v>
      </c>
      <c r="K99" s="20">
        <v>0.59</v>
      </c>
      <c r="L99" s="20">
        <v>1.6057999999999999</v>
      </c>
      <c r="M99" s="16"/>
      <c r="N99" s="16"/>
      <c r="O99" s="16"/>
      <c r="P99" s="16"/>
      <c r="Q99" s="16"/>
      <c r="R99" s="16"/>
      <c r="S99" s="16"/>
      <c r="T99" s="22"/>
      <c r="U99" s="190"/>
    </row>
    <row r="100" spans="1:21" ht="27" thickBot="1">
      <c r="A100" s="190"/>
      <c r="B100" s="29" t="s">
        <v>16</v>
      </c>
      <c r="C100" s="30" t="s">
        <v>17</v>
      </c>
      <c r="D100" s="32" t="s">
        <v>155</v>
      </c>
      <c r="E100" s="20" t="s">
        <v>3001</v>
      </c>
      <c r="F100" s="20" t="str">
        <f t="shared" si="0"/>
        <v>科技1号</v>
      </c>
      <c r="G100" s="20">
        <v>0.42</v>
      </c>
      <c r="H100" s="20">
        <v>0.08</v>
      </c>
      <c r="I100" s="20">
        <v>0.34</v>
      </c>
      <c r="J100" s="20">
        <v>0.31</v>
      </c>
      <c r="K100" s="20">
        <v>0</v>
      </c>
      <c r="L100" s="20">
        <v>1.1452</v>
      </c>
      <c r="M100" s="16"/>
      <c r="N100" s="16"/>
      <c r="O100" s="16"/>
      <c r="P100" s="16"/>
      <c r="Q100" s="16"/>
      <c r="R100" s="16"/>
      <c r="S100" s="16"/>
      <c r="T100" s="22"/>
      <c r="U100" s="190"/>
    </row>
    <row r="101" spans="1:21" ht="27" hidden="1" thickBot="1">
      <c r="A101" s="190"/>
      <c r="B101" s="29" t="s">
        <v>22</v>
      </c>
      <c r="C101" s="30" t="s">
        <v>17</v>
      </c>
      <c r="D101" s="31" t="s">
        <v>38</v>
      </c>
      <c r="E101" s="20" t="s">
        <v>2918</v>
      </c>
      <c r="F101" s="20"/>
      <c r="G101" s="20">
        <v>9.1300000000000008</v>
      </c>
      <c r="H101" s="20">
        <v>0.05</v>
      </c>
      <c r="I101" s="20">
        <v>4.5599999999999996</v>
      </c>
      <c r="J101" s="20">
        <v>2.5</v>
      </c>
      <c r="K101" s="20">
        <v>0</v>
      </c>
      <c r="L101" s="20">
        <v>16.238</v>
      </c>
      <c r="M101" s="16"/>
      <c r="N101" s="16"/>
      <c r="O101" s="16"/>
      <c r="P101" s="16"/>
      <c r="Q101" s="16"/>
      <c r="R101" s="16"/>
      <c r="S101" s="16"/>
      <c r="T101" s="22"/>
      <c r="U101" s="190"/>
    </row>
    <row r="102" spans="1:21" ht="40.200000000000003" hidden="1" thickBot="1">
      <c r="A102" s="190"/>
      <c r="B102" s="29" t="s">
        <v>22</v>
      </c>
      <c r="C102" s="30" t="s">
        <v>17</v>
      </c>
      <c r="D102" s="31" t="s">
        <v>38</v>
      </c>
      <c r="E102" s="20" t="s">
        <v>2917</v>
      </c>
      <c r="F102" s="20"/>
      <c r="G102" s="20">
        <v>8.1999999999999993</v>
      </c>
      <c r="H102" s="20">
        <v>1.55</v>
      </c>
      <c r="I102" s="20">
        <v>3.09</v>
      </c>
      <c r="J102" s="20">
        <v>0.83</v>
      </c>
      <c r="K102" s="20">
        <v>0</v>
      </c>
      <c r="L102" s="20">
        <v>13.664</v>
      </c>
      <c r="M102" s="16"/>
      <c r="N102" s="16"/>
      <c r="O102" s="16"/>
      <c r="P102" s="16"/>
      <c r="Q102" s="16"/>
      <c r="R102" s="16"/>
      <c r="S102" s="16"/>
      <c r="T102" s="22"/>
      <c r="U102" s="190"/>
    </row>
    <row r="103" spans="1:21" ht="40.200000000000003" hidden="1" thickBot="1">
      <c r="A103" s="190"/>
      <c r="B103" s="29" t="s">
        <v>22</v>
      </c>
      <c r="C103" s="30" t="s">
        <v>17</v>
      </c>
      <c r="D103" s="31" t="s">
        <v>38</v>
      </c>
      <c r="E103" s="20" t="s">
        <v>2919</v>
      </c>
      <c r="F103" s="20"/>
      <c r="G103" s="20">
        <v>6.48</v>
      </c>
      <c r="H103" s="20">
        <v>0</v>
      </c>
      <c r="I103" s="20">
        <v>4.41</v>
      </c>
      <c r="J103" s="20">
        <v>2.5</v>
      </c>
      <c r="K103" s="20">
        <v>0</v>
      </c>
      <c r="L103" s="20">
        <v>13.3873</v>
      </c>
      <c r="M103" s="16"/>
      <c r="N103" s="16"/>
      <c r="O103" s="16"/>
      <c r="P103" s="16"/>
      <c r="Q103" s="16"/>
      <c r="R103" s="16"/>
      <c r="S103" s="16"/>
      <c r="T103" s="22"/>
      <c r="U103" s="190"/>
    </row>
    <row r="104" spans="1:21" ht="27" hidden="1" thickBot="1">
      <c r="A104" s="190"/>
      <c r="B104" s="29" t="s">
        <v>22</v>
      </c>
      <c r="C104" s="30" t="s">
        <v>17</v>
      </c>
      <c r="D104" s="31" t="s">
        <v>38</v>
      </c>
      <c r="E104" s="20" t="s">
        <v>2920</v>
      </c>
      <c r="F104" s="20"/>
      <c r="G104" s="20">
        <v>6.48</v>
      </c>
      <c r="H104" s="20">
        <v>0.15</v>
      </c>
      <c r="I104" s="20">
        <v>4.41</v>
      </c>
      <c r="J104" s="20">
        <v>1.67</v>
      </c>
      <c r="K104" s="20">
        <v>0</v>
      </c>
      <c r="L104" s="20">
        <v>12.7087</v>
      </c>
      <c r="M104" s="16"/>
      <c r="N104" s="16"/>
      <c r="O104" s="16"/>
      <c r="P104" s="16"/>
      <c r="Q104" s="16"/>
      <c r="R104" s="16"/>
      <c r="S104" s="16"/>
      <c r="T104" s="22"/>
      <c r="U104" s="190"/>
    </row>
    <row r="105" spans="1:21" ht="53.4" hidden="1" thickBot="1">
      <c r="A105" s="190"/>
      <c r="B105" s="29" t="s">
        <v>22</v>
      </c>
      <c r="C105" s="30" t="s">
        <v>17</v>
      </c>
      <c r="D105" s="31" t="s">
        <v>38</v>
      </c>
      <c r="E105" s="20" t="s">
        <v>2921</v>
      </c>
      <c r="F105" s="20"/>
      <c r="G105" s="20">
        <v>6.77</v>
      </c>
      <c r="H105" s="20">
        <v>0</v>
      </c>
      <c r="I105" s="20">
        <v>4.5599999999999996</v>
      </c>
      <c r="J105" s="20">
        <v>0.83</v>
      </c>
      <c r="K105" s="20">
        <v>0</v>
      </c>
      <c r="L105" s="20">
        <v>12.1654</v>
      </c>
      <c r="M105" s="16"/>
      <c r="N105" s="16"/>
      <c r="O105" s="16"/>
      <c r="P105" s="16"/>
      <c r="Q105" s="16"/>
      <c r="R105" s="16"/>
      <c r="S105" s="16"/>
      <c r="T105" s="22"/>
      <c r="U105" s="190"/>
    </row>
    <row r="106" spans="1:21" ht="27" hidden="1" thickBot="1">
      <c r="A106" s="190"/>
      <c r="B106" s="29" t="s">
        <v>22</v>
      </c>
      <c r="C106" s="30" t="s">
        <v>17</v>
      </c>
      <c r="D106" s="31" t="s">
        <v>38</v>
      </c>
      <c r="E106" s="20" t="s">
        <v>3002</v>
      </c>
      <c r="F106" s="20"/>
      <c r="G106" s="20">
        <v>6.48</v>
      </c>
      <c r="H106" s="20">
        <v>0</v>
      </c>
      <c r="I106" s="20">
        <v>4.5599999999999996</v>
      </c>
      <c r="J106" s="20">
        <v>0.83</v>
      </c>
      <c r="K106" s="20">
        <v>0</v>
      </c>
      <c r="L106" s="20">
        <v>11.867699999999999</v>
      </c>
      <c r="M106" s="16"/>
      <c r="N106" s="16"/>
      <c r="O106" s="16"/>
      <c r="P106" s="16"/>
      <c r="Q106" s="16"/>
      <c r="R106" s="16"/>
      <c r="S106" s="16"/>
      <c r="T106" s="22"/>
      <c r="U106" s="190"/>
    </row>
    <row r="107" spans="1:21" ht="27" hidden="1" thickBot="1">
      <c r="A107" s="190"/>
      <c r="B107" s="29" t="s">
        <v>22</v>
      </c>
      <c r="C107" s="30" t="s">
        <v>17</v>
      </c>
      <c r="D107" s="31" t="s">
        <v>38</v>
      </c>
      <c r="E107" s="20" t="s">
        <v>2922</v>
      </c>
      <c r="F107" s="20"/>
      <c r="G107" s="20">
        <v>6.48</v>
      </c>
      <c r="H107" s="20">
        <v>0</v>
      </c>
      <c r="I107" s="20">
        <v>4.41</v>
      </c>
      <c r="J107" s="20">
        <v>0.83</v>
      </c>
      <c r="K107" s="20">
        <v>0</v>
      </c>
      <c r="L107" s="20">
        <v>11.720599999999999</v>
      </c>
      <c r="M107" s="16"/>
      <c r="N107" s="16"/>
      <c r="O107" s="16"/>
      <c r="P107" s="16"/>
      <c r="Q107" s="16"/>
      <c r="R107" s="16"/>
      <c r="S107" s="16"/>
      <c r="T107" s="22"/>
      <c r="U107" s="190"/>
    </row>
    <row r="108" spans="1:21" ht="27" hidden="1" thickBot="1">
      <c r="A108" s="190"/>
      <c r="B108" s="29" t="s">
        <v>22</v>
      </c>
      <c r="C108" s="30" t="s">
        <v>17</v>
      </c>
      <c r="D108" s="32" t="s">
        <v>67</v>
      </c>
      <c r="E108" s="20" t="s">
        <v>2926</v>
      </c>
      <c r="F108" s="20"/>
      <c r="G108" s="20">
        <v>1.61</v>
      </c>
      <c r="H108" s="20">
        <v>0.7</v>
      </c>
      <c r="I108" s="20">
        <v>2.88</v>
      </c>
      <c r="J108" s="20">
        <v>0.43</v>
      </c>
      <c r="K108" s="20">
        <v>1.56</v>
      </c>
      <c r="L108" s="20">
        <v>7.1932</v>
      </c>
      <c r="M108" s="16"/>
      <c r="N108" s="16"/>
      <c r="O108" s="16"/>
      <c r="P108" s="16"/>
      <c r="Q108" s="16"/>
      <c r="R108" s="16"/>
      <c r="S108" s="16"/>
      <c r="T108" s="22"/>
      <c r="U108" s="190"/>
    </row>
    <row r="109" spans="1:21" ht="40.200000000000003" hidden="1" thickBot="1">
      <c r="A109" s="190"/>
      <c r="B109" s="29" t="s">
        <v>22</v>
      </c>
      <c r="C109" s="30" t="s">
        <v>17</v>
      </c>
      <c r="D109" s="32" t="s">
        <v>67</v>
      </c>
      <c r="E109" s="36" t="s">
        <v>2928</v>
      </c>
      <c r="F109" s="36"/>
      <c r="G109" s="20">
        <v>1.61</v>
      </c>
      <c r="H109" s="20">
        <v>1.0900000000000001</v>
      </c>
      <c r="I109" s="20">
        <v>2.79</v>
      </c>
      <c r="J109" s="20">
        <v>0.22</v>
      </c>
      <c r="K109" s="20">
        <v>1.42</v>
      </c>
      <c r="L109" s="20">
        <v>7.1308999999999996</v>
      </c>
      <c r="M109" s="16"/>
      <c r="N109" s="16"/>
      <c r="O109" s="16"/>
      <c r="P109" s="16"/>
      <c r="Q109" s="16"/>
      <c r="R109" s="16"/>
      <c r="S109" s="16"/>
      <c r="T109" s="22"/>
      <c r="U109" s="190"/>
    </row>
    <row r="110" spans="1:21" ht="27" hidden="1" thickBot="1">
      <c r="A110" s="190"/>
      <c r="B110" s="29" t="s">
        <v>22</v>
      </c>
      <c r="C110" s="30" t="s">
        <v>17</v>
      </c>
      <c r="D110" s="32" t="s">
        <v>67</v>
      </c>
      <c r="E110" s="20" t="s">
        <v>2927</v>
      </c>
      <c r="F110" s="20"/>
      <c r="G110" s="20">
        <v>1.61</v>
      </c>
      <c r="H110" s="20">
        <v>0.7</v>
      </c>
      <c r="I110" s="20">
        <v>2.79</v>
      </c>
      <c r="J110" s="20">
        <v>0.43</v>
      </c>
      <c r="K110" s="20">
        <v>1.56</v>
      </c>
      <c r="L110" s="20">
        <v>7.1001000000000003</v>
      </c>
      <c r="M110" s="16"/>
      <c r="N110" s="16"/>
      <c r="O110" s="16"/>
      <c r="P110" s="16"/>
      <c r="Q110" s="16"/>
      <c r="R110" s="16"/>
      <c r="S110" s="16"/>
      <c r="T110" s="22"/>
      <c r="U110" s="190"/>
    </row>
    <row r="111" spans="1:21" ht="53.4" hidden="1" thickBot="1">
      <c r="A111" s="190"/>
      <c r="B111" s="29" t="s">
        <v>22</v>
      </c>
      <c r="C111" s="30" t="s">
        <v>17</v>
      </c>
      <c r="D111" s="32" t="s">
        <v>67</v>
      </c>
      <c r="E111" s="20" t="s">
        <v>2933</v>
      </c>
      <c r="F111" s="20"/>
      <c r="G111" s="20">
        <v>1.61</v>
      </c>
      <c r="H111" s="20">
        <v>0.26</v>
      </c>
      <c r="I111" s="20">
        <v>2.79</v>
      </c>
      <c r="J111" s="20">
        <v>0.65</v>
      </c>
      <c r="K111" s="20">
        <v>1.73</v>
      </c>
      <c r="L111" s="20">
        <v>7.0320999999999998</v>
      </c>
      <c r="M111" s="16"/>
      <c r="N111" s="16"/>
      <c r="O111" s="16"/>
      <c r="P111" s="16"/>
      <c r="Q111" s="16"/>
      <c r="R111" s="16"/>
      <c r="S111" s="16"/>
      <c r="T111" s="22"/>
      <c r="U111" s="190"/>
    </row>
    <row r="112" spans="1:21" ht="40.200000000000003" hidden="1" thickBot="1">
      <c r="A112" s="190"/>
      <c r="B112" s="29" t="s">
        <v>22</v>
      </c>
      <c r="C112" s="30" t="s">
        <v>17</v>
      </c>
      <c r="D112" s="32" t="s">
        <v>67</v>
      </c>
      <c r="E112" s="20" t="s">
        <v>2931</v>
      </c>
      <c r="F112" s="20"/>
      <c r="G112" s="20">
        <v>1.61</v>
      </c>
      <c r="H112" s="20">
        <v>0.6</v>
      </c>
      <c r="I112" s="20">
        <v>2.79</v>
      </c>
      <c r="J112" s="20">
        <v>0.22</v>
      </c>
      <c r="K112" s="20">
        <v>1.68</v>
      </c>
      <c r="L112" s="20">
        <v>6.9025999999999996</v>
      </c>
      <c r="M112" s="16"/>
      <c r="N112" s="16"/>
      <c r="O112" s="16"/>
      <c r="P112" s="16"/>
      <c r="Q112" s="16"/>
      <c r="R112" s="16"/>
      <c r="S112" s="16"/>
      <c r="T112" s="22"/>
      <c r="U112" s="190"/>
    </row>
    <row r="113" spans="1:21" ht="40.200000000000003" hidden="1" thickBot="1">
      <c r="A113" s="190"/>
      <c r="B113" s="29" t="s">
        <v>22</v>
      </c>
      <c r="C113" s="30" t="s">
        <v>17</v>
      </c>
      <c r="D113" s="32" t="s">
        <v>67</v>
      </c>
      <c r="E113" s="20" t="s">
        <v>2925</v>
      </c>
      <c r="F113" s="20"/>
      <c r="G113" s="20">
        <v>1.61</v>
      </c>
      <c r="H113" s="20">
        <v>0.45</v>
      </c>
      <c r="I113" s="20">
        <v>2.88</v>
      </c>
      <c r="J113" s="20">
        <v>0.22</v>
      </c>
      <c r="K113" s="20">
        <v>1.68</v>
      </c>
      <c r="L113" s="20">
        <v>6.8461999999999996</v>
      </c>
      <c r="M113" s="16"/>
      <c r="N113" s="16"/>
      <c r="O113" s="16"/>
      <c r="P113" s="16"/>
      <c r="Q113" s="16"/>
      <c r="R113" s="16"/>
      <c r="S113" s="16"/>
      <c r="T113" s="22"/>
      <c r="U113" s="190"/>
    </row>
    <row r="114" spans="1:21" ht="27" hidden="1" thickBot="1">
      <c r="A114" s="190"/>
      <c r="B114" s="29" t="s">
        <v>22</v>
      </c>
      <c r="C114" s="30" t="s">
        <v>17</v>
      </c>
      <c r="D114" s="32" t="s">
        <v>67</v>
      </c>
      <c r="E114" s="20" t="s">
        <v>2936</v>
      </c>
      <c r="F114" s="20"/>
      <c r="G114" s="20">
        <v>1.61</v>
      </c>
      <c r="H114" s="20">
        <v>0.47</v>
      </c>
      <c r="I114" s="20">
        <v>2.79</v>
      </c>
      <c r="J114" s="20">
        <v>0.22</v>
      </c>
      <c r="K114" s="20">
        <v>1.56</v>
      </c>
      <c r="L114" s="20">
        <v>6.6528</v>
      </c>
      <c r="M114" s="16"/>
      <c r="N114" s="16"/>
      <c r="O114" s="16"/>
      <c r="P114" s="16"/>
      <c r="Q114" s="16"/>
      <c r="R114" s="16"/>
      <c r="S114" s="16"/>
      <c r="T114" s="22"/>
      <c r="U114" s="190"/>
    </row>
    <row r="115" spans="1:21" ht="40.200000000000003" hidden="1" thickBot="1">
      <c r="A115" s="190"/>
      <c r="B115" s="29" t="s">
        <v>22</v>
      </c>
      <c r="C115" s="30" t="s">
        <v>17</v>
      </c>
      <c r="D115" s="32" t="s">
        <v>67</v>
      </c>
      <c r="E115" s="20" t="s">
        <v>2930</v>
      </c>
      <c r="F115" s="20"/>
      <c r="G115" s="20">
        <v>1.91</v>
      </c>
      <c r="H115" s="20">
        <v>1.49</v>
      </c>
      <c r="I115" s="20">
        <v>2.0499999999999998</v>
      </c>
      <c r="J115" s="20">
        <v>0.22</v>
      </c>
      <c r="K115" s="20">
        <v>0.79</v>
      </c>
      <c r="L115" s="20">
        <v>6.4585999999999997</v>
      </c>
      <c r="M115" s="16"/>
      <c r="N115" s="16"/>
      <c r="O115" s="16"/>
      <c r="P115" s="16"/>
      <c r="Q115" s="16"/>
      <c r="R115" s="16"/>
      <c r="S115" s="16"/>
      <c r="T115" s="22"/>
      <c r="U115" s="190"/>
    </row>
    <row r="116" spans="1:21" ht="27" hidden="1" thickBot="1">
      <c r="A116" s="190"/>
      <c r="B116" s="29" t="s">
        <v>22</v>
      </c>
      <c r="C116" s="30" t="s">
        <v>17</v>
      </c>
      <c r="D116" s="32" t="s">
        <v>67</v>
      </c>
      <c r="E116" s="20" t="s">
        <v>2941</v>
      </c>
      <c r="F116" s="20"/>
      <c r="G116" s="20">
        <v>1.73</v>
      </c>
      <c r="H116" s="20">
        <v>0</v>
      </c>
      <c r="I116" s="20">
        <v>3.72</v>
      </c>
      <c r="J116" s="20">
        <v>0.65</v>
      </c>
      <c r="K116" s="20">
        <v>0</v>
      </c>
      <c r="L116" s="20">
        <v>6.0998000000000001</v>
      </c>
      <c r="M116" s="16"/>
      <c r="N116" s="16"/>
      <c r="O116" s="16"/>
      <c r="P116" s="16"/>
      <c r="Q116" s="16"/>
      <c r="R116" s="16"/>
      <c r="S116" s="16"/>
      <c r="T116" s="22"/>
      <c r="U116" s="190"/>
    </row>
    <row r="117" spans="1:21" ht="40.200000000000003" hidden="1" thickBot="1">
      <c r="A117" s="190"/>
      <c r="B117" s="29" t="s">
        <v>22</v>
      </c>
      <c r="C117" s="30" t="s">
        <v>17</v>
      </c>
      <c r="D117" s="32" t="s">
        <v>67</v>
      </c>
      <c r="E117" s="20" t="s">
        <v>2942</v>
      </c>
      <c r="F117" s="20"/>
      <c r="G117" s="20">
        <v>1.61</v>
      </c>
      <c r="H117" s="20">
        <v>0.06</v>
      </c>
      <c r="I117" s="20">
        <v>2.79</v>
      </c>
      <c r="J117" s="20">
        <v>0.22</v>
      </c>
      <c r="K117" s="20">
        <v>1.1200000000000001</v>
      </c>
      <c r="L117" s="20">
        <v>5.7945000000000002</v>
      </c>
      <c r="M117" s="16"/>
      <c r="N117" s="16"/>
      <c r="O117" s="16"/>
      <c r="P117" s="16"/>
      <c r="Q117" s="16"/>
      <c r="R117" s="16"/>
      <c r="S117" s="16"/>
      <c r="T117" s="22"/>
      <c r="U117" s="190"/>
    </row>
    <row r="118" spans="1:21" ht="53.4" hidden="1" thickBot="1">
      <c r="A118" s="190"/>
      <c r="B118" s="29" t="s">
        <v>22</v>
      </c>
      <c r="C118" s="30" t="s">
        <v>17</v>
      </c>
      <c r="D118" s="32" t="s">
        <v>67</v>
      </c>
      <c r="E118" s="20" t="s">
        <v>2944</v>
      </c>
      <c r="F118" s="20"/>
      <c r="G118" s="20">
        <v>1.88</v>
      </c>
      <c r="H118" s="20">
        <v>0</v>
      </c>
      <c r="I118" s="20">
        <v>2.79</v>
      </c>
      <c r="J118" s="20">
        <v>0.22</v>
      </c>
      <c r="K118" s="20">
        <v>0.64</v>
      </c>
      <c r="L118" s="20">
        <v>5.5259999999999998</v>
      </c>
      <c r="M118" s="16"/>
      <c r="N118" s="16"/>
      <c r="O118" s="16"/>
      <c r="P118" s="16"/>
      <c r="Q118" s="16"/>
      <c r="R118" s="16"/>
      <c r="S118" s="16"/>
      <c r="T118" s="22"/>
      <c r="U118" s="190"/>
    </row>
    <row r="119" spans="1:21" ht="40.200000000000003" hidden="1" thickBot="1">
      <c r="A119" s="190"/>
      <c r="B119" s="29" t="s">
        <v>22</v>
      </c>
      <c r="C119" s="30" t="s">
        <v>17</v>
      </c>
      <c r="D119" s="32" t="s">
        <v>67</v>
      </c>
      <c r="E119" s="36" t="s">
        <v>2939</v>
      </c>
      <c r="F119" s="36"/>
      <c r="G119" s="20">
        <v>1.61</v>
      </c>
      <c r="H119" s="20">
        <v>0.72</v>
      </c>
      <c r="I119" s="20">
        <v>2.88</v>
      </c>
      <c r="J119" s="20">
        <v>0.22</v>
      </c>
      <c r="K119" s="20">
        <v>0</v>
      </c>
      <c r="L119" s="20">
        <v>5.4282000000000004</v>
      </c>
      <c r="M119" s="16"/>
      <c r="N119" s="16"/>
      <c r="O119" s="16"/>
      <c r="P119" s="16"/>
      <c r="Q119" s="16"/>
      <c r="R119" s="16"/>
      <c r="S119" s="16"/>
      <c r="T119" s="22"/>
      <c r="U119" s="190"/>
    </row>
    <row r="120" spans="1:21" ht="27" hidden="1" thickBot="1">
      <c r="A120" s="190"/>
      <c r="B120" s="29" t="s">
        <v>22</v>
      </c>
      <c r="C120" s="30" t="s">
        <v>17</v>
      </c>
      <c r="D120" s="32" t="s">
        <v>67</v>
      </c>
      <c r="E120" s="20" t="s">
        <v>2946</v>
      </c>
      <c r="F120" s="20"/>
      <c r="G120" s="20">
        <v>1.73</v>
      </c>
      <c r="H120" s="20">
        <v>0.06</v>
      </c>
      <c r="I120" s="20">
        <v>2.88</v>
      </c>
      <c r="J120" s="20">
        <v>0.65</v>
      </c>
      <c r="K120" s="20">
        <v>0</v>
      </c>
      <c r="L120" s="20">
        <v>5.3215000000000003</v>
      </c>
      <c r="M120" s="16"/>
      <c r="N120" s="16"/>
      <c r="O120" s="16"/>
      <c r="P120" s="16"/>
      <c r="Q120" s="16"/>
      <c r="R120" s="16"/>
      <c r="S120" s="16"/>
      <c r="T120" s="22"/>
      <c r="U120" s="190"/>
    </row>
    <row r="121" spans="1:21" ht="27" hidden="1" thickBot="1">
      <c r="A121" s="190"/>
      <c r="B121" s="29" t="s">
        <v>22</v>
      </c>
      <c r="C121" s="30" t="s">
        <v>17</v>
      </c>
      <c r="D121" s="32" t="s">
        <v>67</v>
      </c>
      <c r="E121" s="20" t="s">
        <v>2947</v>
      </c>
      <c r="F121" s="20"/>
      <c r="G121" s="20">
        <v>1.61</v>
      </c>
      <c r="H121" s="20">
        <v>0</v>
      </c>
      <c r="I121" s="20">
        <v>2.88</v>
      </c>
      <c r="J121" s="20">
        <v>0.22</v>
      </c>
      <c r="K121" s="20">
        <v>0</v>
      </c>
      <c r="L121" s="20">
        <v>4.7091000000000003</v>
      </c>
      <c r="M121" s="16"/>
      <c r="N121" s="16"/>
      <c r="O121" s="16"/>
      <c r="P121" s="16"/>
      <c r="Q121" s="16"/>
      <c r="R121" s="16"/>
      <c r="S121" s="16"/>
      <c r="T121" s="22"/>
      <c r="U121" s="190"/>
    </row>
    <row r="122" spans="1:21" ht="53.4" hidden="1" thickBot="1">
      <c r="A122" s="190"/>
      <c r="B122" s="29" t="s">
        <v>22</v>
      </c>
      <c r="C122" s="30" t="s">
        <v>17</v>
      </c>
      <c r="D122" s="32" t="s">
        <v>67</v>
      </c>
      <c r="E122" s="20" t="s">
        <v>2943</v>
      </c>
      <c r="F122" s="20"/>
      <c r="G122" s="20">
        <v>1.66</v>
      </c>
      <c r="H122" s="20">
        <v>1.22</v>
      </c>
      <c r="I122" s="20">
        <v>0.28000000000000003</v>
      </c>
      <c r="J122" s="20">
        <v>0.22</v>
      </c>
      <c r="K122" s="20">
        <v>1.26</v>
      </c>
      <c r="L122" s="20">
        <v>4.6398999999999999</v>
      </c>
      <c r="M122" s="16"/>
      <c r="N122" s="16"/>
      <c r="O122" s="16"/>
      <c r="P122" s="16"/>
      <c r="Q122" s="16"/>
      <c r="R122" s="16"/>
      <c r="S122" s="16"/>
      <c r="T122" s="22"/>
      <c r="U122" s="190"/>
    </row>
    <row r="123" spans="1:21" ht="53.4" hidden="1" thickBot="1">
      <c r="A123" s="190"/>
      <c r="B123" s="29" t="s">
        <v>22</v>
      </c>
      <c r="C123" s="30" t="s">
        <v>17</v>
      </c>
      <c r="D123" s="32" t="s">
        <v>116</v>
      </c>
      <c r="E123" s="20" t="s">
        <v>2950</v>
      </c>
      <c r="F123" s="20"/>
      <c r="G123" s="20">
        <v>0.74</v>
      </c>
      <c r="H123" s="20">
        <v>1.04</v>
      </c>
      <c r="I123" s="20">
        <v>5.67</v>
      </c>
      <c r="J123" s="20">
        <v>0.28999999999999998</v>
      </c>
      <c r="K123" s="20">
        <v>0</v>
      </c>
      <c r="L123" s="20">
        <v>7.7439999999999998</v>
      </c>
      <c r="M123" s="16"/>
      <c r="N123" s="16"/>
      <c r="O123" s="16"/>
      <c r="P123" s="16"/>
      <c r="Q123" s="16"/>
      <c r="R123" s="16"/>
      <c r="S123" s="16"/>
      <c r="T123" s="22"/>
      <c r="U123" s="190"/>
    </row>
    <row r="124" spans="1:21" ht="27" hidden="1" thickBot="1">
      <c r="A124" s="190"/>
      <c r="B124" s="29" t="s">
        <v>22</v>
      </c>
      <c r="C124" s="30" t="s">
        <v>17</v>
      </c>
      <c r="D124" s="32" t="s">
        <v>116</v>
      </c>
      <c r="E124" s="20" t="s">
        <v>2951</v>
      </c>
      <c r="F124" s="20"/>
      <c r="G124" s="20">
        <v>0.74</v>
      </c>
      <c r="H124" s="20">
        <v>2.87</v>
      </c>
      <c r="I124" s="20">
        <v>2.2999999999999998</v>
      </c>
      <c r="J124" s="20">
        <v>0.28999999999999998</v>
      </c>
      <c r="K124" s="20">
        <v>0.75</v>
      </c>
      <c r="L124" s="20">
        <v>6.9527000000000001</v>
      </c>
      <c r="M124" s="16"/>
      <c r="N124" s="16"/>
      <c r="O124" s="16"/>
      <c r="P124" s="16"/>
      <c r="Q124" s="16"/>
      <c r="R124" s="16"/>
      <c r="S124" s="16"/>
      <c r="T124" s="22"/>
      <c r="U124" s="190"/>
    </row>
    <row r="125" spans="1:21" ht="53.4" hidden="1" thickBot="1">
      <c r="A125" s="190"/>
      <c r="B125" s="29" t="s">
        <v>22</v>
      </c>
      <c r="C125" s="30" t="s">
        <v>17</v>
      </c>
      <c r="D125" s="32" t="s">
        <v>116</v>
      </c>
      <c r="E125" s="20" t="s">
        <v>2954</v>
      </c>
      <c r="F125" s="20"/>
      <c r="G125" s="20">
        <v>0.74</v>
      </c>
      <c r="H125" s="20">
        <v>0</v>
      </c>
      <c r="I125" s="20">
        <v>5.5</v>
      </c>
      <c r="J125" s="20">
        <v>0.43</v>
      </c>
      <c r="K125" s="20">
        <v>0</v>
      </c>
      <c r="L125" s="20">
        <v>6.6658999999999997</v>
      </c>
      <c r="M125" s="16"/>
      <c r="N125" s="16"/>
      <c r="O125" s="16"/>
      <c r="P125" s="16"/>
      <c r="Q125" s="16"/>
      <c r="R125" s="16"/>
      <c r="S125" s="16"/>
      <c r="T125" s="22"/>
      <c r="U125" s="190"/>
    </row>
    <row r="126" spans="1:21" ht="66.599999999999994" hidden="1" thickBot="1">
      <c r="A126" s="190"/>
      <c r="B126" s="29" t="s">
        <v>22</v>
      </c>
      <c r="C126" s="30" t="s">
        <v>17</v>
      </c>
      <c r="D126" s="32" t="s">
        <v>116</v>
      </c>
      <c r="E126" s="20" t="s">
        <v>2955</v>
      </c>
      <c r="F126" s="20"/>
      <c r="G126" s="20">
        <v>0.74</v>
      </c>
      <c r="H126" s="20">
        <v>0</v>
      </c>
      <c r="I126" s="20">
        <v>5.5</v>
      </c>
      <c r="J126" s="20">
        <v>0.14000000000000001</v>
      </c>
      <c r="K126" s="20">
        <v>0</v>
      </c>
      <c r="L126" s="20">
        <v>6.3821000000000003</v>
      </c>
      <c r="M126" s="16"/>
      <c r="N126" s="16"/>
      <c r="O126" s="16"/>
      <c r="P126" s="16"/>
      <c r="Q126" s="16"/>
      <c r="R126" s="16"/>
      <c r="S126" s="16"/>
      <c r="T126" s="22"/>
      <c r="U126" s="190"/>
    </row>
    <row r="127" spans="1:21" ht="53.4" hidden="1" thickBot="1">
      <c r="A127" s="190"/>
      <c r="B127" s="29" t="s">
        <v>22</v>
      </c>
      <c r="C127" s="30" t="s">
        <v>17</v>
      </c>
      <c r="D127" s="32" t="s">
        <v>116</v>
      </c>
      <c r="E127" s="20" t="s">
        <v>2959</v>
      </c>
      <c r="F127" s="20"/>
      <c r="G127" s="20">
        <v>0.74</v>
      </c>
      <c r="H127" s="20">
        <v>0.68</v>
      </c>
      <c r="I127" s="20">
        <v>2.2999999999999998</v>
      </c>
      <c r="J127" s="20">
        <v>0.43</v>
      </c>
      <c r="K127" s="20">
        <v>1.61</v>
      </c>
      <c r="L127" s="20">
        <v>5.7640000000000002</v>
      </c>
      <c r="M127" s="16"/>
      <c r="N127" s="16"/>
      <c r="O127" s="16"/>
      <c r="P127" s="16"/>
      <c r="Q127" s="16"/>
      <c r="R127" s="16"/>
      <c r="S127" s="16"/>
      <c r="T127" s="22"/>
      <c r="U127" s="190"/>
    </row>
    <row r="128" spans="1:21" ht="27" hidden="1" thickBot="1">
      <c r="A128" s="190"/>
      <c r="B128" s="29" t="s">
        <v>22</v>
      </c>
      <c r="C128" s="30" t="s">
        <v>17</v>
      </c>
      <c r="D128" s="32" t="s">
        <v>116</v>
      </c>
      <c r="E128" s="20" t="s">
        <v>2956</v>
      </c>
      <c r="F128" s="20"/>
      <c r="G128" s="20">
        <v>0.74</v>
      </c>
      <c r="H128" s="20">
        <v>1.68</v>
      </c>
      <c r="I128" s="20">
        <v>2.2999999999999998</v>
      </c>
      <c r="J128" s="20">
        <v>0.14000000000000001</v>
      </c>
      <c r="K128" s="20">
        <v>0.71</v>
      </c>
      <c r="L128" s="20">
        <v>5.5738000000000003</v>
      </c>
      <c r="M128" s="16"/>
      <c r="N128" s="16"/>
      <c r="O128" s="16"/>
      <c r="P128" s="16"/>
      <c r="Q128" s="16"/>
      <c r="R128" s="16"/>
      <c r="S128" s="16"/>
      <c r="T128" s="22"/>
      <c r="U128" s="190"/>
    </row>
    <row r="129" spans="1:21" ht="27" hidden="1" thickBot="1">
      <c r="A129" s="190"/>
      <c r="B129" s="29" t="s">
        <v>22</v>
      </c>
      <c r="C129" s="30" t="s">
        <v>17</v>
      </c>
      <c r="D129" s="32" t="s">
        <v>116</v>
      </c>
      <c r="E129" s="20" t="s">
        <v>2958</v>
      </c>
      <c r="F129" s="20"/>
      <c r="G129" s="20">
        <v>0.74</v>
      </c>
      <c r="H129" s="20">
        <v>1.98</v>
      </c>
      <c r="I129" s="20">
        <v>2.2999999999999998</v>
      </c>
      <c r="J129" s="20">
        <v>0.28999999999999998</v>
      </c>
      <c r="K129" s="20">
        <v>0</v>
      </c>
      <c r="L129" s="20">
        <v>5.3144</v>
      </c>
      <c r="M129" s="16"/>
      <c r="N129" s="16"/>
      <c r="O129" s="16"/>
      <c r="P129" s="16"/>
      <c r="Q129" s="16"/>
      <c r="R129" s="16"/>
      <c r="S129" s="16"/>
      <c r="T129" s="22"/>
      <c r="U129" s="190"/>
    </row>
    <row r="130" spans="1:21" ht="27" hidden="1" thickBot="1">
      <c r="A130" s="190"/>
      <c r="B130" s="29" t="s">
        <v>22</v>
      </c>
      <c r="C130" s="30" t="s">
        <v>17</v>
      </c>
      <c r="D130" s="32" t="s">
        <v>116</v>
      </c>
      <c r="E130" s="20" t="s">
        <v>2957</v>
      </c>
      <c r="F130" s="20"/>
      <c r="G130" s="20">
        <v>0.74</v>
      </c>
      <c r="H130" s="20">
        <v>2.16</v>
      </c>
      <c r="I130" s="20">
        <v>2.13</v>
      </c>
      <c r="J130" s="20">
        <v>0.28999999999999998</v>
      </c>
      <c r="K130" s="20">
        <v>0</v>
      </c>
      <c r="L130" s="20">
        <v>5.3095999999999997</v>
      </c>
      <c r="M130" s="16"/>
      <c r="N130" s="16"/>
      <c r="O130" s="16"/>
      <c r="P130" s="16"/>
      <c r="Q130" s="16"/>
      <c r="R130" s="16"/>
      <c r="S130" s="16"/>
      <c r="T130" s="22"/>
      <c r="U130" s="190"/>
    </row>
    <row r="131" spans="1:21" ht="27" hidden="1" thickBot="1">
      <c r="A131" s="190"/>
      <c r="B131" s="29" t="s">
        <v>22</v>
      </c>
      <c r="C131" s="30" t="s">
        <v>17</v>
      </c>
      <c r="D131" s="32" t="s">
        <v>116</v>
      </c>
      <c r="E131" s="20" t="s">
        <v>2964</v>
      </c>
      <c r="F131" s="20"/>
      <c r="G131" s="20">
        <v>0.78</v>
      </c>
      <c r="H131" s="20">
        <v>0</v>
      </c>
      <c r="I131" s="20">
        <v>3.9</v>
      </c>
      <c r="J131" s="20">
        <v>0.43</v>
      </c>
      <c r="K131" s="20">
        <v>0</v>
      </c>
      <c r="L131" s="20">
        <v>5.1105999999999998</v>
      </c>
      <c r="M131" s="16"/>
      <c r="N131" s="16"/>
      <c r="O131" s="16"/>
      <c r="P131" s="16"/>
      <c r="Q131" s="16"/>
      <c r="R131" s="16"/>
      <c r="S131" s="16"/>
      <c r="T131" s="22"/>
      <c r="U131" s="190"/>
    </row>
    <row r="132" spans="1:21" ht="40.200000000000003" hidden="1" thickBot="1">
      <c r="A132" s="190"/>
      <c r="B132" s="29" t="s">
        <v>22</v>
      </c>
      <c r="C132" s="30" t="s">
        <v>17</v>
      </c>
      <c r="D132" s="32" t="s">
        <v>116</v>
      </c>
      <c r="E132" s="36" t="s">
        <v>2965</v>
      </c>
      <c r="F132" s="36"/>
      <c r="G132" s="20">
        <v>0.74</v>
      </c>
      <c r="H132" s="20">
        <v>0.57999999999999996</v>
      </c>
      <c r="I132" s="20">
        <v>2.2999999999999998</v>
      </c>
      <c r="J132" s="20">
        <v>0.14000000000000001</v>
      </c>
      <c r="K132" s="20">
        <v>0.79</v>
      </c>
      <c r="L132" s="20">
        <v>4.5579999999999998</v>
      </c>
      <c r="M132" s="16"/>
      <c r="N132" s="16"/>
      <c r="O132" s="16"/>
      <c r="P132" s="16"/>
      <c r="Q132" s="16"/>
      <c r="R132" s="16"/>
      <c r="S132" s="16"/>
      <c r="T132" s="22"/>
      <c r="U132" s="190"/>
    </row>
    <row r="133" spans="1:21" ht="40.200000000000003" hidden="1" thickBot="1">
      <c r="A133" s="190"/>
      <c r="B133" s="29" t="s">
        <v>22</v>
      </c>
      <c r="C133" s="30" t="s">
        <v>17</v>
      </c>
      <c r="D133" s="32" t="s">
        <v>116</v>
      </c>
      <c r="E133" s="20" t="s">
        <v>2962</v>
      </c>
      <c r="F133" s="20"/>
      <c r="G133" s="20">
        <v>0.74</v>
      </c>
      <c r="H133" s="20">
        <v>1.1200000000000001</v>
      </c>
      <c r="I133" s="20">
        <v>2.2999999999999998</v>
      </c>
      <c r="J133" s="20">
        <v>0.14000000000000001</v>
      </c>
      <c r="K133" s="20">
        <v>0.24</v>
      </c>
      <c r="L133" s="20">
        <v>4.5446</v>
      </c>
      <c r="M133" s="16"/>
      <c r="N133" s="16"/>
      <c r="O133" s="16"/>
      <c r="P133" s="16"/>
      <c r="Q133" s="16"/>
      <c r="R133" s="16"/>
      <c r="S133" s="16"/>
      <c r="T133" s="22"/>
      <c r="U133" s="190"/>
    </row>
    <row r="134" spans="1:21" ht="53.4" hidden="1" thickBot="1">
      <c r="A134" s="190"/>
      <c r="B134" s="29" t="s">
        <v>22</v>
      </c>
      <c r="C134" s="30" t="s">
        <v>17</v>
      </c>
      <c r="D134" s="32" t="s">
        <v>116</v>
      </c>
      <c r="E134" s="20" t="s">
        <v>2961</v>
      </c>
      <c r="F134" s="20"/>
      <c r="G134" s="20">
        <v>0.78</v>
      </c>
      <c r="H134" s="20">
        <v>2.16</v>
      </c>
      <c r="I134" s="20">
        <v>0.53</v>
      </c>
      <c r="J134" s="20">
        <v>0.14000000000000001</v>
      </c>
      <c r="K134" s="20">
        <v>0.69</v>
      </c>
      <c r="L134" s="20">
        <v>4.3056999999999999</v>
      </c>
      <c r="M134" s="16"/>
      <c r="N134" s="16"/>
      <c r="O134" s="16"/>
      <c r="P134" s="16"/>
      <c r="Q134" s="16"/>
      <c r="R134" s="16"/>
      <c r="S134" s="16"/>
      <c r="T134" s="22"/>
      <c r="U134" s="190"/>
    </row>
    <row r="135" spans="1:21" ht="53.4" hidden="1" thickBot="1">
      <c r="A135" s="190"/>
      <c r="B135" s="29" t="s">
        <v>22</v>
      </c>
      <c r="C135" s="30" t="s">
        <v>17</v>
      </c>
      <c r="D135" s="32" t="s">
        <v>116</v>
      </c>
      <c r="E135" s="20" t="s">
        <v>2967</v>
      </c>
      <c r="F135" s="20"/>
      <c r="G135" s="20">
        <v>0.74</v>
      </c>
      <c r="H135" s="20">
        <v>0</v>
      </c>
      <c r="I135" s="20">
        <v>2.2999999999999998</v>
      </c>
      <c r="J135" s="20">
        <v>0.43</v>
      </c>
      <c r="K135" s="20">
        <v>0</v>
      </c>
      <c r="L135" s="20">
        <v>3.4744000000000002</v>
      </c>
      <c r="M135" s="16"/>
      <c r="N135" s="16"/>
      <c r="O135" s="16"/>
      <c r="P135" s="16"/>
      <c r="Q135" s="16"/>
      <c r="R135" s="16"/>
      <c r="S135" s="16"/>
      <c r="T135" s="22"/>
      <c r="U135" s="190"/>
    </row>
    <row r="136" spans="1:21" ht="53.4" hidden="1" thickBot="1">
      <c r="A136" s="190"/>
      <c r="B136" s="29" t="s">
        <v>22</v>
      </c>
      <c r="C136" s="30" t="s">
        <v>17</v>
      </c>
      <c r="D136" s="32" t="s">
        <v>116</v>
      </c>
      <c r="E136" s="20" t="s">
        <v>2966</v>
      </c>
      <c r="F136" s="20"/>
      <c r="G136" s="20">
        <v>0.8</v>
      </c>
      <c r="H136" s="20">
        <v>0</v>
      </c>
      <c r="I136" s="20">
        <v>2.2999999999999998</v>
      </c>
      <c r="J136" s="20">
        <v>0.14000000000000001</v>
      </c>
      <c r="K136" s="20">
        <v>0.22</v>
      </c>
      <c r="L136" s="20">
        <v>3.4741</v>
      </c>
      <c r="M136" s="16"/>
      <c r="N136" s="16"/>
      <c r="O136" s="16"/>
      <c r="P136" s="16"/>
      <c r="Q136" s="16"/>
      <c r="R136" s="16"/>
      <c r="S136" s="16"/>
      <c r="T136" s="22"/>
      <c r="U136" s="190"/>
    </row>
    <row r="137" spans="1:21" ht="27" hidden="1" thickBot="1">
      <c r="A137" s="190"/>
      <c r="B137" s="29" t="s">
        <v>22</v>
      </c>
      <c r="C137" s="30" t="s">
        <v>17</v>
      </c>
      <c r="D137" s="32" t="s">
        <v>116</v>
      </c>
      <c r="E137" s="20" t="s">
        <v>2969</v>
      </c>
      <c r="F137" s="20"/>
      <c r="G137" s="20">
        <v>0.74</v>
      </c>
      <c r="H137" s="20">
        <v>0</v>
      </c>
      <c r="I137" s="20">
        <v>2.2999999999999998</v>
      </c>
      <c r="J137" s="20">
        <v>0.14000000000000001</v>
      </c>
      <c r="K137" s="20">
        <v>0</v>
      </c>
      <c r="L137" s="20">
        <v>3.1886999999999999</v>
      </c>
      <c r="M137" s="16"/>
      <c r="N137" s="16"/>
      <c r="O137" s="16"/>
      <c r="P137" s="16"/>
      <c r="Q137" s="16"/>
      <c r="R137" s="16"/>
      <c r="S137" s="16"/>
      <c r="T137" s="22"/>
      <c r="U137" s="190"/>
    </row>
    <row r="138" spans="1:21" ht="40.200000000000003" hidden="1" thickBot="1">
      <c r="A138" s="190"/>
      <c r="B138" s="29" t="s">
        <v>22</v>
      </c>
      <c r="C138" s="30" t="s">
        <v>17</v>
      </c>
      <c r="D138" s="32" t="s">
        <v>116</v>
      </c>
      <c r="E138" s="36" t="s">
        <v>2968</v>
      </c>
      <c r="F138" s="36"/>
      <c r="G138" s="20">
        <v>0.74</v>
      </c>
      <c r="H138" s="20">
        <v>0</v>
      </c>
      <c r="I138" s="20">
        <v>2.2999999999999998</v>
      </c>
      <c r="J138" s="20">
        <v>0.14000000000000001</v>
      </c>
      <c r="K138" s="20">
        <v>0</v>
      </c>
      <c r="L138" s="20">
        <v>3.1886999999999999</v>
      </c>
      <c r="M138" s="16"/>
      <c r="N138" s="16"/>
      <c r="O138" s="16"/>
      <c r="P138" s="16"/>
      <c r="Q138" s="16"/>
      <c r="R138" s="16"/>
      <c r="S138" s="16"/>
      <c r="T138" s="22"/>
      <c r="U138" s="190"/>
    </row>
    <row r="139" spans="1:21" ht="40.200000000000003" hidden="1" thickBot="1">
      <c r="A139" s="190"/>
      <c r="B139" s="29" t="s">
        <v>22</v>
      </c>
      <c r="C139" s="30" t="s">
        <v>17</v>
      </c>
      <c r="D139" s="32" t="s">
        <v>116</v>
      </c>
      <c r="E139" s="36" t="s">
        <v>2970</v>
      </c>
      <c r="F139" s="36"/>
      <c r="G139" s="20">
        <v>0.74</v>
      </c>
      <c r="H139" s="20">
        <v>0</v>
      </c>
      <c r="I139" s="20">
        <v>2.13</v>
      </c>
      <c r="J139" s="20">
        <v>0.14000000000000001</v>
      </c>
      <c r="K139" s="20">
        <v>0</v>
      </c>
      <c r="L139" s="20">
        <v>3.0114000000000001</v>
      </c>
      <c r="M139" s="16"/>
      <c r="N139" s="16"/>
      <c r="O139" s="16"/>
      <c r="P139" s="16"/>
      <c r="Q139" s="16"/>
      <c r="R139" s="16"/>
      <c r="S139" s="16"/>
      <c r="T139" s="22"/>
      <c r="U139" s="190"/>
    </row>
    <row r="140" spans="1:21" ht="27" hidden="1" thickBot="1">
      <c r="A140" s="190"/>
      <c r="B140" s="29" t="s">
        <v>22</v>
      </c>
      <c r="C140" s="30" t="s">
        <v>17</v>
      </c>
      <c r="D140" s="32" t="s">
        <v>116</v>
      </c>
      <c r="E140" s="20" t="s">
        <v>2974</v>
      </c>
      <c r="F140" s="20"/>
      <c r="G140" s="20">
        <v>0.78</v>
      </c>
      <c r="H140" s="20">
        <v>0.1</v>
      </c>
      <c r="I140" s="20">
        <v>0.53</v>
      </c>
      <c r="J140" s="20">
        <v>0.43</v>
      </c>
      <c r="K140" s="20">
        <v>0</v>
      </c>
      <c r="L140" s="20">
        <v>1.8462000000000001</v>
      </c>
      <c r="M140" s="16"/>
      <c r="N140" s="16"/>
      <c r="O140" s="16"/>
      <c r="P140" s="16"/>
      <c r="Q140" s="16"/>
      <c r="R140" s="16"/>
      <c r="S140" s="16"/>
      <c r="T140" s="22"/>
      <c r="U140" s="190"/>
    </row>
    <row r="141" spans="1:21" ht="40.200000000000003" hidden="1" thickBot="1">
      <c r="A141" s="190"/>
      <c r="B141" s="29" t="s">
        <v>22</v>
      </c>
      <c r="C141" s="30" t="s">
        <v>17</v>
      </c>
      <c r="D141" s="32" t="s">
        <v>116</v>
      </c>
      <c r="E141" s="20" t="s">
        <v>2973</v>
      </c>
      <c r="F141" s="20"/>
      <c r="G141" s="20">
        <v>0.74</v>
      </c>
      <c r="H141" s="20">
        <v>0.31</v>
      </c>
      <c r="I141" s="20">
        <v>0.53</v>
      </c>
      <c r="J141" s="20">
        <v>0.14000000000000001</v>
      </c>
      <c r="K141" s="20">
        <v>0</v>
      </c>
      <c r="L141" s="20">
        <v>1.7286999999999999</v>
      </c>
      <c r="M141" s="16"/>
      <c r="N141" s="16"/>
      <c r="O141" s="16"/>
      <c r="P141" s="16"/>
      <c r="Q141" s="16"/>
      <c r="R141" s="16"/>
      <c r="S141" s="16"/>
      <c r="T141" s="22"/>
      <c r="U141" s="190"/>
    </row>
    <row r="142" spans="1:21" ht="53.4" hidden="1" thickBot="1">
      <c r="A142" s="190"/>
      <c r="B142" s="29" t="s">
        <v>22</v>
      </c>
      <c r="C142" s="30" t="s">
        <v>17</v>
      </c>
      <c r="D142" s="32" t="s">
        <v>116</v>
      </c>
      <c r="E142" s="20" t="s">
        <v>2975</v>
      </c>
      <c r="F142" s="20"/>
      <c r="G142" s="20">
        <v>0.74</v>
      </c>
      <c r="H142" s="20">
        <v>0.06</v>
      </c>
      <c r="I142" s="20">
        <v>0.53</v>
      </c>
      <c r="J142" s="20">
        <v>0.28999999999999998</v>
      </c>
      <c r="K142" s="20">
        <v>0</v>
      </c>
      <c r="L142" s="20">
        <v>1.6145</v>
      </c>
      <c r="M142" s="16"/>
      <c r="N142" s="16"/>
      <c r="O142" s="16"/>
      <c r="P142" s="16"/>
      <c r="Q142" s="16"/>
      <c r="R142" s="16"/>
      <c r="S142" s="16"/>
      <c r="T142" s="22"/>
      <c r="U142" s="190"/>
    </row>
    <row r="143" spans="1:21" ht="27" hidden="1" thickBot="1">
      <c r="A143" s="190"/>
      <c r="B143" s="29" t="s">
        <v>22</v>
      </c>
      <c r="C143" s="30" t="s">
        <v>17</v>
      </c>
      <c r="D143" s="32" t="s">
        <v>155</v>
      </c>
      <c r="E143" s="20" t="s">
        <v>2981</v>
      </c>
      <c r="F143" s="20"/>
      <c r="G143" s="20">
        <v>0.6</v>
      </c>
      <c r="H143" s="20">
        <v>0</v>
      </c>
      <c r="I143" s="20">
        <v>7.1</v>
      </c>
      <c r="J143" s="20">
        <v>1.03</v>
      </c>
      <c r="K143" s="20">
        <v>0</v>
      </c>
      <c r="L143" s="20">
        <v>8.7373999999999992</v>
      </c>
      <c r="M143" s="16"/>
      <c r="N143" s="16"/>
      <c r="O143" s="16"/>
      <c r="P143" s="16"/>
      <c r="Q143" s="16"/>
      <c r="R143" s="16"/>
      <c r="S143" s="16"/>
      <c r="T143" s="22"/>
      <c r="U143" s="190"/>
    </row>
    <row r="144" spans="1:21" ht="53.4" hidden="1" thickBot="1">
      <c r="A144" s="190"/>
      <c r="B144" s="29" t="s">
        <v>22</v>
      </c>
      <c r="C144" s="30" t="s">
        <v>17</v>
      </c>
      <c r="D144" s="32" t="s">
        <v>155</v>
      </c>
      <c r="E144" s="20" t="s">
        <v>2980</v>
      </c>
      <c r="F144" s="20"/>
      <c r="G144" s="20">
        <v>0.57999999999999996</v>
      </c>
      <c r="H144" s="20">
        <v>0</v>
      </c>
      <c r="I144" s="20">
        <v>7.1</v>
      </c>
      <c r="J144" s="20">
        <v>1.03</v>
      </c>
      <c r="K144" s="20">
        <v>0</v>
      </c>
      <c r="L144" s="20">
        <v>8.7123000000000008</v>
      </c>
      <c r="M144" s="16"/>
      <c r="N144" s="16"/>
      <c r="O144" s="16"/>
      <c r="P144" s="16"/>
      <c r="Q144" s="16"/>
      <c r="R144" s="16"/>
      <c r="S144" s="16"/>
      <c r="T144" s="22"/>
      <c r="U144" s="190"/>
    </row>
    <row r="145" spans="1:21" ht="27" hidden="1" thickBot="1">
      <c r="A145" s="190"/>
      <c r="B145" s="29" t="s">
        <v>22</v>
      </c>
      <c r="C145" s="30" t="s">
        <v>17</v>
      </c>
      <c r="D145" s="32" t="s">
        <v>155</v>
      </c>
      <c r="E145" s="20" t="s">
        <v>2982</v>
      </c>
      <c r="F145" s="20"/>
      <c r="G145" s="20">
        <v>0.57999999999999996</v>
      </c>
      <c r="H145" s="20">
        <v>0</v>
      </c>
      <c r="I145" s="20">
        <v>7.1</v>
      </c>
      <c r="J145" s="20">
        <v>0.69</v>
      </c>
      <c r="K145" s="20">
        <v>0</v>
      </c>
      <c r="L145" s="20">
        <v>8.3674999999999997</v>
      </c>
      <c r="M145" s="16"/>
      <c r="N145" s="16"/>
      <c r="O145" s="16"/>
      <c r="P145" s="16"/>
      <c r="Q145" s="16"/>
      <c r="R145" s="16"/>
      <c r="S145" s="16"/>
      <c r="T145" s="22"/>
      <c r="U145" s="190"/>
    </row>
    <row r="146" spans="1:21" ht="66.599999999999994" hidden="1" thickBot="1">
      <c r="A146" s="190"/>
      <c r="B146" s="29" t="s">
        <v>22</v>
      </c>
      <c r="C146" s="30" t="s">
        <v>17</v>
      </c>
      <c r="D146" s="32" t="s">
        <v>155</v>
      </c>
      <c r="E146" s="20" t="s">
        <v>2984</v>
      </c>
      <c r="F146" s="20"/>
      <c r="G146" s="20">
        <v>0.57999999999999996</v>
      </c>
      <c r="H146" s="20">
        <v>0</v>
      </c>
      <c r="I146" s="20">
        <v>7.1</v>
      </c>
      <c r="J146" s="20">
        <v>0.34</v>
      </c>
      <c r="K146" s="20">
        <v>0</v>
      </c>
      <c r="L146" s="20">
        <v>8.0238999999999994</v>
      </c>
      <c r="M146" s="16"/>
      <c r="N146" s="16"/>
      <c r="O146" s="16"/>
      <c r="P146" s="16"/>
      <c r="Q146" s="16"/>
      <c r="R146" s="16"/>
      <c r="S146" s="16"/>
      <c r="T146" s="22"/>
      <c r="U146" s="190"/>
    </row>
    <row r="147" spans="1:21" ht="40.200000000000003" hidden="1" thickBot="1">
      <c r="A147" s="190"/>
      <c r="B147" s="29" t="s">
        <v>22</v>
      </c>
      <c r="C147" s="30" t="s">
        <v>17</v>
      </c>
      <c r="D147" s="32" t="s">
        <v>155</v>
      </c>
      <c r="E147" s="36" t="s">
        <v>2983</v>
      </c>
      <c r="F147" s="36"/>
      <c r="G147" s="20">
        <v>0.57999999999999996</v>
      </c>
      <c r="H147" s="20">
        <v>0</v>
      </c>
      <c r="I147" s="20">
        <v>7.1</v>
      </c>
      <c r="J147" s="20">
        <v>0.34</v>
      </c>
      <c r="K147" s="20">
        <v>0</v>
      </c>
      <c r="L147" s="20">
        <v>8.0227000000000004</v>
      </c>
      <c r="M147" s="16"/>
      <c r="N147" s="16"/>
      <c r="O147" s="16"/>
      <c r="P147" s="16"/>
      <c r="Q147" s="16"/>
      <c r="R147" s="16"/>
      <c r="S147" s="16"/>
      <c r="T147" s="22"/>
      <c r="U147" s="190"/>
    </row>
    <row r="148" spans="1:21" ht="40.200000000000003" hidden="1" thickBot="1">
      <c r="A148" s="190"/>
      <c r="B148" s="29" t="s">
        <v>22</v>
      </c>
      <c r="C148" s="30" t="s">
        <v>17</v>
      </c>
      <c r="D148" s="32" t="s">
        <v>155</v>
      </c>
      <c r="E148" s="20" t="s">
        <v>2985</v>
      </c>
      <c r="F148" s="20"/>
      <c r="G148" s="20">
        <v>0.57999999999999996</v>
      </c>
      <c r="H148" s="20">
        <v>0.77</v>
      </c>
      <c r="I148" s="20">
        <v>5.5</v>
      </c>
      <c r="J148" s="20">
        <v>0.34</v>
      </c>
      <c r="K148" s="20">
        <v>0</v>
      </c>
      <c r="L148" s="20">
        <v>7.2008000000000001</v>
      </c>
      <c r="M148" s="16"/>
      <c r="N148" s="16"/>
      <c r="O148" s="16"/>
      <c r="P148" s="16"/>
      <c r="Q148" s="16"/>
      <c r="R148" s="16"/>
      <c r="S148" s="16"/>
      <c r="T148" s="22"/>
      <c r="U148" s="190"/>
    </row>
    <row r="149" spans="1:21" ht="27" hidden="1" thickBot="1">
      <c r="A149" s="190"/>
      <c r="B149" s="29" t="s">
        <v>22</v>
      </c>
      <c r="C149" s="30" t="s">
        <v>17</v>
      </c>
      <c r="D149" s="32" t="s">
        <v>155</v>
      </c>
      <c r="E149" s="20" t="s">
        <v>2987</v>
      </c>
      <c r="F149" s="20"/>
      <c r="G149" s="20">
        <v>0.57999999999999996</v>
      </c>
      <c r="H149" s="20">
        <v>1.76</v>
      </c>
      <c r="I149" s="20">
        <v>2.13</v>
      </c>
      <c r="J149" s="20">
        <v>0.69</v>
      </c>
      <c r="K149" s="20">
        <v>0.5</v>
      </c>
      <c r="L149" s="20">
        <v>5.6543000000000001</v>
      </c>
      <c r="M149" s="16"/>
      <c r="N149" s="16"/>
      <c r="O149" s="16"/>
      <c r="P149" s="16"/>
      <c r="Q149" s="16"/>
      <c r="R149" s="16"/>
      <c r="S149" s="16"/>
      <c r="T149" s="22"/>
      <c r="U149" s="190"/>
    </row>
    <row r="150" spans="1:21" ht="53.4" hidden="1" thickBot="1">
      <c r="A150" s="190"/>
      <c r="B150" s="29" t="s">
        <v>22</v>
      </c>
      <c r="C150" s="30" t="s">
        <v>17</v>
      </c>
      <c r="D150" s="32" t="s">
        <v>155</v>
      </c>
      <c r="E150" s="20" t="s">
        <v>2990</v>
      </c>
      <c r="F150" s="20"/>
      <c r="G150" s="20">
        <v>0.61</v>
      </c>
      <c r="H150" s="20">
        <v>0.39</v>
      </c>
      <c r="I150" s="20">
        <v>3.91</v>
      </c>
      <c r="J150" s="20">
        <v>0.69</v>
      </c>
      <c r="K150" s="20">
        <v>0</v>
      </c>
      <c r="L150" s="20">
        <v>5.5957999999999997</v>
      </c>
      <c r="M150" s="16"/>
      <c r="N150" s="16"/>
      <c r="O150" s="16"/>
      <c r="P150" s="16"/>
      <c r="Q150" s="16"/>
      <c r="R150" s="16"/>
      <c r="S150" s="16"/>
      <c r="T150" s="22"/>
      <c r="U150" s="190"/>
    </row>
    <row r="151" spans="1:21" ht="53.4" hidden="1" thickBot="1">
      <c r="A151" s="190"/>
      <c r="B151" s="29" t="s">
        <v>22</v>
      </c>
      <c r="C151" s="30" t="s">
        <v>17</v>
      </c>
      <c r="D151" s="32" t="s">
        <v>155</v>
      </c>
      <c r="E151" s="20" t="s">
        <v>2988</v>
      </c>
      <c r="F151" s="20"/>
      <c r="G151" s="20">
        <v>0.57999999999999996</v>
      </c>
      <c r="H151" s="20">
        <v>0.5</v>
      </c>
      <c r="I151" s="20">
        <v>2.13</v>
      </c>
      <c r="J151" s="20">
        <v>1.03</v>
      </c>
      <c r="K151" s="20">
        <v>1.31</v>
      </c>
      <c r="L151" s="20">
        <v>5.5528000000000004</v>
      </c>
      <c r="M151" s="16"/>
      <c r="N151" s="16"/>
      <c r="O151" s="16"/>
      <c r="P151" s="16"/>
      <c r="Q151" s="16"/>
      <c r="R151" s="16"/>
      <c r="S151" s="16"/>
      <c r="T151" s="22"/>
      <c r="U151" s="190"/>
    </row>
    <row r="152" spans="1:21" ht="40.200000000000003" hidden="1" thickBot="1">
      <c r="A152" s="190"/>
      <c r="B152" s="29" t="s">
        <v>22</v>
      </c>
      <c r="C152" s="30" t="s">
        <v>17</v>
      </c>
      <c r="D152" s="32" t="s">
        <v>155</v>
      </c>
      <c r="E152" s="20" t="s">
        <v>2991</v>
      </c>
      <c r="F152" s="20"/>
      <c r="G152" s="20">
        <v>0.57999999999999996</v>
      </c>
      <c r="H152" s="20">
        <v>0.83</v>
      </c>
      <c r="I152" s="20">
        <v>2.13</v>
      </c>
      <c r="J152" s="20">
        <v>0.34</v>
      </c>
      <c r="K152" s="20">
        <v>0.32</v>
      </c>
      <c r="L152" s="20">
        <v>4.2024999999999997</v>
      </c>
      <c r="M152" s="16"/>
      <c r="N152" s="16"/>
      <c r="O152" s="16"/>
      <c r="P152" s="16"/>
      <c r="Q152" s="16"/>
      <c r="R152" s="16"/>
      <c r="S152" s="16"/>
      <c r="T152" s="22"/>
      <c r="U152" s="190"/>
    </row>
    <row r="153" spans="1:21" ht="40.200000000000003" hidden="1" thickBot="1">
      <c r="A153" s="190"/>
      <c r="B153" s="29" t="s">
        <v>22</v>
      </c>
      <c r="C153" s="30" t="s">
        <v>17</v>
      </c>
      <c r="D153" s="32" t="s">
        <v>155</v>
      </c>
      <c r="E153" s="36" t="s">
        <v>2994</v>
      </c>
      <c r="F153" s="36"/>
      <c r="G153" s="20">
        <v>0.57999999999999996</v>
      </c>
      <c r="H153" s="20">
        <v>0.04</v>
      </c>
      <c r="I153" s="20">
        <v>2.13</v>
      </c>
      <c r="J153" s="20">
        <v>0.34</v>
      </c>
      <c r="K153" s="20">
        <v>0.62</v>
      </c>
      <c r="L153" s="20">
        <v>3.7092999999999998</v>
      </c>
      <c r="M153" s="16"/>
      <c r="N153" s="16"/>
      <c r="O153" s="16"/>
      <c r="P153" s="16"/>
      <c r="Q153" s="16"/>
      <c r="R153" s="16"/>
      <c r="S153" s="16"/>
      <c r="T153" s="22"/>
      <c r="U153" s="190"/>
    </row>
    <row r="154" spans="1:21" ht="53.4" hidden="1" thickBot="1">
      <c r="A154" s="190"/>
      <c r="B154" s="29" t="s">
        <v>22</v>
      </c>
      <c r="C154" s="30" t="s">
        <v>17</v>
      </c>
      <c r="D154" s="32" t="s">
        <v>155</v>
      </c>
      <c r="E154" s="20" t="s">
        <v>2992</v>
      </c>
      <c r="F154" s="20"/>
      <c r="G154" s="20">
        <v>0.6</v>
      </c>
      <c r="H154" s="20">
        <v>1.61</v>
      </c>
      <c r="I154" s="20">
        <v>0.53</v>
      </c>
      <c r="J154" s="20">
        <v>0.34</v>
      </c>
      <c r="K154" s="20">
        <v>0.45</v>
      </c>
      <c r="L154" s="20">
        <v>3.5331999999999999</v>
      </c>
      <c r="M154" s="16"/>
      <c r="N154" s="16"/>
      <c r="O154" s="16"/>
      <c r="P154" s="16"/>
      <c r="Q154" s="16"/>
      <c r="R154" s="16"/>
      <c r="S154" s="16"/>
      <c r="T154" s="22"/>
      <c r="U154" s="190"/>
    </row>
    <row r="155" spans="1:21" ht="27" hidden="1" thickBot="1">
      <c r="A155" s="190"/>
      <c r="B155" s="29" t="s">
        <v>22</v>
      </c>
      <c r="C155" s="30" t="s">
        <v>17</v>
      </c>
      <c r="D155" s="32" t="s">
        <v>155</v>
      </c>
      <c r="E155" s="20" t="s">
        <v>2995</v>
      </c>
      <c r="F155" s="20"/>
      <c r="G155" s="20">
        <v>0.57999999999999996</v>
      </c>
      <c r="H155" s="20">
        <v>0.08</v>
      </c>
      <c r="I155" s="20">
        <v>2.13</v>
      </c>
      <c r="J155" s="20">
        <v>0.34</v>
      </c>
      <c r="K155" s="20">
        <v>0.32</v>
      </c>
      <c r="L155" s="20">
        <v>3.4449000000000001</v>
      </c>
      <c r="M155" s="16"/>
      <c r="N155" s="16"/>
      <c r="O155" s="16"/>
      <c r="P155" s="16"/>
      <c r="Q155" s="16"/>
      <c r="R155" s="16"/>
      <c r="S155" s="16"/>
      <c r="T155" s="22"/>
      <c r="U155" s="190"/>
    </row>
    <row r="156" spans="1:21" ht="66.599999999999994" hidden="1" thickBot="1">
      <c r="A156" s="190"/>
      <c r="B156" s="29" t="s">
        <v>22</v>
      </c>
      <c r="C156" s="30" t="s">
        <v>17</v>
      </c>
      <c r="D156" s="32" t="s">
        <v>155</v>
      </c>
      <c r="E156" s="20" t="s">
        <v>2997</v>
      </c>
      <c r="F156" s="20"/>
      <c r="G156" s="20">
        <v>0.61</v>
      </c>
      <c r="H156" s="20">
        <v>0</v>
      </c>
      <c r="I156" s="20">
        <v>2.13</v>
      </c>
      <c r="J156" s="20">
        <v>0.34</v>
      </c>
      <c r="K156" s="20">
        <v>0.14000000000000001</v>
      </c>
      <c r="L156" s="20">
        <v>3.2324000000000002</v>
      </c>
      <c r="M156" s="16"/>
      <c r="N156" s="16"/>
      <c r="O156" s="16"/>
      <c r="P156" s="16"/>
      <c r="Q156" s="16"/>
      <c r="R156" s="16"/>
      <c r="S156" s="16"/>
      <c r="T156" s="22"/>
      <c r="U156" s="190"/>
    </row>
    <row r="157" spans="1:21" ht="27" hidden="1" thickBot="1">
      <c r="A157" s="190"/>
      <c r="B157" s="29" t="s">
        <v>22</v>
      </c>
      <c r="C157" s="30" t="s">
        <v>17</v>
      </c>
      <c r="D157" s="32" t="s">
        <v>155</v>
      </c>
      <c r="E157" s="20" t="s">
        <v>2996</v>
      </c>
      <c r="F157" s="20"/>
      <c r="G157" s="20">
        <v>0.57999999999999996</v>
      </c>
      <c r="H157" s="20">
        <v>0.62</v>
      </c>
      <c r="I157" s="20">
        <v>0.71</v>
      </c>
      <c r="J157" s="20">
        <v>0.34</v>
      </c>
      <c r="K157" s="20">
        <v>0.64</v>
      </c>
      <c r="L157" s="20">
        <v>2.8913000000000002</v>
      </c>
      <c r="M157" s="16"/>
      <c r="N157" s="16"/>
      <c r="O157" s="16"/>
      <c r="P157" s="16"/>
      <c r="Q157" s="16"/>
      <c r="R157" s="16"/>
      <c r="S157" s="16"/>
      <c r="T157" s="22"/>
      <c r="U157" s="190"/>
    </row>
    <row r="158" spans="1:21" ht="53.4" hidden="1" thickBot="1">
      <c r="A158" s="190"/>
      <c r="B158" s="29" t="s">
        <v>22</v>
      </c>
      <c r="C158" s="30" t="s">
        <v>17</v>
      </c>
      <c r="D158" s="32" t="s">
        <v>155</v>
      </c>
      <c r="E158" s="20" t="s">
        <v>3000</v>
      </c>
      <c r="F158" s="20"/>
      <c r="G158" s="20">
        <v>0.61</v>
      </c>
      <c r="H158" s="20">
        <v>0</v>
      </c>
      <c r="I158" s="20">
        <v>0.53</v>
      </c>
      <c r="J158" s="20">
        <v>0.69</v>
      </c>
      <c r="K158" s="20">
        <v>0.71</v>
      </c>
      <c r="L158" s="20">
        <v>2.5457000000000001</v>
      </c>
      <c r="M158" s="16"/>
      <c r="N158" s="16"/>
      <c r="O158" s="16"/>
      <c r="P158" s="16"/>
      <c r="Q158" s="16"/>
      <c r="R158" s="16"/>
      <c r="S158" s="16"/>
      <c r="T158" s="22"/>
      <c r="U158" s="190"/>
    </row>
    <row r="159" spans="1:21" ht="27" hidden="1" thickBot="1">
      <c r="A159" s="190"/>
      <c r="B159" s="29" t="s">
        <v>22</v>
      </c>
      <c r="C159" s="30" t="s">
        <v>17</v>
      </c>
      <c r="D159" s="32" t="s">
        <v>155</v>
      </c>
      <c r="E159" s="20" t="s">
        <v>3001</v>
      </c>
      <c r="F159" s="20"/>
      <c r="G159" s="20">
        <v>0.6</v>
      </c>
      <c r="H159" s="20">
        <v>0.08</v>
      </c>
      <c r="I159" s="20">
        <v>0.53</v>
      </c>
      <c r="J159" s="20">
        <v>1.03</v>
      </c>
      <c r="K159" s="20">
        <v>0</v>
      </c>
      <c r="L159" s="20">
        <v>2.2467999999999999</v>
      </c>
      <c r="M159" s="16"/>
      <c r="N159" s="16"/>
      <c r="O159" s="16"/>
      <c r="P159" s="16"/>
      <c r="Q159" s="16"/>
      <c r="R159" s="16"/>
      <c r="S159" s="16"/>
      <c r="T159" s="22"/>
      <c r="U159" s="190"/>
    </row>
    <row r="160" spans="1:21" ht="40.200000000000003" hidden="1" thickBot="1">
      <c r="A160" s="190"/>
      <c r="B160" s="29" t="s">
        <v>23</v>
      </c>
      <c r="C160" s="30" t="s">
        <v>17</v>
      </c>
      <c r="D160" s="31" t="s">
        <v>38</v>
      </c>
      <c r="E160" s="20" t="s">
        <v>2915</v>
      </c>
      <c r="F160" s="20"/>
      <c r="G160" s="20">
        <v>6.23</v>
      </c>
      <c r="H160" s="20">
        <v>0.08</v>
      </c>
      <c r="I160" s="20">
        <v>4.92</v>
      </c>
      <c r="J160" s="20">
        <v>3.16</v>
      </c>
      <c r="K160" s="20">
        <v>0</v>
      </c>
      <c r="L160" s="20">
        <v>14.3796</v>
      </c>
      <c r="M160" s="16"/>
      <c r="N160" s="16"/>
      <c r="O160" s="16"/>
      <c r="P160" s="16"/>
      <c r="Q160" s="16"/>
      <c r="R160" s="16"/>
      <c r="S160" s="16"/>
      <c r="T160" s="22"/>
      <c r="U160" s="190"/>
    </row>
    <row r="161" spans="1:21" ht="40.200000000000003" hidden="1" thickBot="1">
      <c r="A161" s="190"/>
      <c r="B161" s="29" t="s">
        <v>23</v>
      </c>
      <c r="C161" s="30" t="s">
        <v>17</v>
      </c>
      <c r="D161" s="31" t="s">
        <v>38</v>
      </c>
      <c r="E161" s="20" t="s">
        <v>2917</v>
      </c>
      <c r="F161" s="20"/>
      <c r="G161" s="20">
        <v>7.65</v>
      </c>
      <c r="H161" s="20">
        <v>1.55</v>
      </c>
      <c r="I161" s="20">
        <v>2.58</v>
      </c>
      <c r="J161" s="20">
        <v>1.05</v>
      </c>
      <c r="K161" s="20">
        <v>0</v>
      </c>
      <c r="L161" s="20">
        <v>12.8332</v>
      </c>
      <c r="M161" s="16"/>
      <c r="N161" s="16"/>
      <c r="O161" s="16"/>
      <c r="P161" s="16"/>
      <c r="Q161" s="16"/>
      <c r="R161" s="16"/>
      <c r="S161" s="16"/>
      <c r="T161" s="22"/>
      <c r="U161" s="190"/>
    </row>
    <row r="162" spans="1:21" ht="27" hidden="1" thickBot="1">
      <c r="A162" s="190"/>
      <c r="B162" s="29" t="s">
        <v>23</v>
      </c>
      <c r="C162" s="30" t="s">
        <v>17</v>
      </c>
      <c r="D162" s="31" t="s">
        <v>38</v>
      </c>
      <c r="E162" s="20" t="s">
        <v>2918</v>
      </c>
      <c r="F162" s="20"/>
      <c r="G162" s="20">
        <v>6.53</v>
      </c>
      <c r="H162" s="20">
        <v>0.05</v>
      </c>
      <c r="I162" s="20">
        <v>3.81</v>
      </c>
      <c r="J162" s="20">
        <v>1.58</v>
      </c>
      <c r="K162" s="20">
        <v>0</v>
      </c>
      <c r="L162" s="20">
        <v>11.966200000000001</v>
      </c>
      <c r="M162" s="16"/>
      <c r="N162" s="16"/>
      <c r="O162" s="16"/>
      <c r="P162" s="16"/>
      <c r="Q162" s="16"/>
      <c r="R162" s="16"/>
      <c r="S162" s="16"/>
      <c r="T162" s="22"/>
      <c r="U162" s="190"/>
    </row>
    <row r="163" spans="1:21" ht="40.200000000000003" hidden="1" thickBot="1">
      <c r="A163" s="190"/>
      <c r="B163" s="29" t="s">
        <v>23</v>
      </c>
      <c r="C163" s="30" t="s">
        <v>17</v>
      </c>
      <c r="D163" s="31" t="s">
        <v>38</v>
      </c>
      <c r="E163" s="20" t="s">
        <v>2919</v>
      </c>
      <c r="F163" s="20"/>
      <c r="G163" s="20">
        <v>5.86</v>
      </c>
      <c r="H163" s="20">
        <v>0</v>
      </c>
      <c r="I163" s="20">
        <v>3.69</v>
      </c>
      <c r="J163" s="20">
        <v>1.58</v>
      </c>
      <c r="K163" s="20">
        <v>0</v>
      </c>
      <c r="L163" s="20">
        <v>11.1259</v>
      </c>
      <c r="M163" s="16"/>
      <c r="N163" s="16"/>
      <c r="O163" s="16"/>
      <c r="P163" s="16"/>
      <c r="Q163" s="16"/>
      <c r="R163" s="16"/>
      <c r="S163" s="16"/>
      <c r="T163" s="22"/>
      <c r="U163" s="190"/>
    </row>
    <row r="164" spans="1:21" ht="27" hidden="1" thickBot="1">
      <c r="A164" s="190"/>
      <c r="B164" s="29" t="s">
        <v>23</v>
      </c>
      <c r="C164" s="30" t="s">
        <v>17</v>
      </c>
      <c r="D164" s="31" t="s">
        <v>38</v>
      </c>
      <c r="E164" s="20" t="s">
        <v>2920</v>
      </c>
      <c r="F164" s="20"/>
      <c r="G164" s="20">
        <v>5.86</v>
      </c>
      <c r="H164" s="20">
        <v>0.15</v>
      </c>
      <c r="I164" s="20">
        <v>3.69</v>
      </c>
      <c r="J164" s="20">
        <v>1.05</v>
      </c>
      <c r="K164" s="20">
        <v>0</v>
      </c>
      <c r="L164" s="20">
        <v>10.754200000000001</v>
      </c>
      <c r="M164" s="16"/>
      <c r="N164" s="16"/>
      <c r="O164" s="16"/>
      <c r="P164" s="16"/>
      <c r="Q164" s="16"/>
      <c r="R164" s="16"/>
      <c r="S164" s="16"/>
      <c r="T164" s="22"/>
      <c r="U164" s="190"/>
    </row>
    <row r="165" spans="1:21" ht="53.4" hidden="1" thickBot="1">
      <c r="A165" s="190"/>
      <c r="B165" s="29" t="s">
        <v>23</v>
      </c>
      <c r="C165" s="30" t="s">
        <v>17</v>
      </c>
      <c r="D165" s="31" t="s">
        <v>38</v>
      </c>
      <c r="E165" s="20" t="s">
        <v>2921</v>
      </c>
      <c r="F165" s="20"/>
      <c r="G165" s="20">
        <v>6.16</v>
      </c>
      <c r="H165" s="20">
        <v>0</v>
      </c>
      <c r="I165" s="20">
        <v>3.81</v>
      </c>
      <c r="J165" s="20">
        <v>0.53</v>
      </c>
      <c r="K165" s="20">
        <v>0</v>
      </c>
      <c r="L165" s="20">
        <v>10.500500000000001</v>
      </c>
      <c r="M165" s="16"/>
      <c r="N165" s="16"/>
      <c r="O165" s="16"/>
      <c r="P165" s="16"/>
      <c r="Q165" s="16"/>
      <c r="R165" s="16"/>
      <c r="S165" s="16"/>
      <c r="T165" s="22"/>
      <c r="U165" s="190"/>
    </row>
    <row r="166" spans="1:21" ht="27" hidden="1" thickBot="1">
      <c r="A166" s="190"/>
      <c r="B166" s="29" t="s">
        <v>23</v>
      </c>
      <c r="C166" s="30" t="s">
        <v>17</v>
      </c>
      <c r="D166" s="31" t="s">
        <v>38</v>
      </c>
      <c r="E166" s="20" t="s">
        <v>3002</v>
      </c>
      <c r="F166" s="20"/>
      <c r="G166" s="20">
        <v>5.86</v>
      </c>
      <c r="H166" s="20">
        <v>0</v>
      </c>
      <c r="I166" s="20">
        <v>3.81</v>
      </c>
      <c r="J166" s="20">
        <v>0.53</v>
      </c>
      <c r="K166" s="20">
        <v>0</v>
      </c>
      <c r="L166" s="20">
        <v>10.196199999999999</v>
      </c>
      <c r="M166" s="16"/>
      <c r="N166" s="16"/>
      <c r="O166" s="16"/>
      <c r="P166" s="16"/>
      <c r="Q166" s="16"/>
      <c r="R166" s="16"/>
      <c r="S166" s="16"/>
      <c r="T166" s="22"/>
      <c r="U166" s="190"/>
    </row>
    <row r="167" spans="1:21" ht="27" hidden="1" thickBot="1">
      <c r="A167" s="190"/>
      <c r="B167" s="29" t="s">
        <v>23</v>
      </c>
      <c r="C167" s="30" t="s">
        <v>17</v>
      </c>
      <c r="D167" s="31" t="s">
        <v>38</v>
      </c>
      <c r="E167" s="20" t="s">
        <v>2922</v>
      </c>
      <c r="F167" s="20"/>
      <c r="G167" s="20">
        <v>5.86</v>
      </c>
      <c r="H167" s="20">
        <v>0</v>
      </c>
      <c r="I167" s="20">
        <v>3.69</v>
      </c>
      <c r="J167" s="20">
        <v>0.53</v>
      </c>
      <c r="K167" s="20">
        <v>0</v>
      </c>
      <c r="L167" s="20">
        <v>10.0732</v>
      </c>
      <c r="M167" s="16"/>
      <c r="N167" s="16"/>
      <c r="O167" s="16"/>
      <c r="P167" s="16"/>
      <c r="Q167" s="16"/>
      <c r="R167" s="16"/>
      <c r="S167" s="16"/>
      <c r="T167" s="22"/>
      <c r="U167" s="190"/>
    </row>
    <row r="168" spans="1:21" ht="40.200000000000003" hidden="1" thickBot="1">
      <c r="A168" s="190"/>
      <c r="B168" s="29" t="s">
        <v>23</v>
      </c>
      <c r="C168" s="30" t="s">
        <v>17</v>
      </c>
      <c r="D168" s="32" t="s">
        <v>67</v>
      </c>
      <c r="E168" s="20" t="s">
        <v>2923</v>
      </c>
      <c r="F168" s="20"/>
      <c r="G168" s="20">
        <v>1.45</v>
      </c>
      <c r="H168" s="20">
        <v>2.17</v>
      </c>
      <c r="I168" s="20">
        <v>1.71</v>
      </c>
      <c r="J168" s="20">
        <v>0.68</v>
      </c>
      <c r="K168" s="20">
        <v>3.45</v>
      </c>
      <c r="L168" s="20">
        <v>9.4513999999999996</v>
      </c>
      <c r="M168" s="16"/>
      <c r="N168" s="16"/>
      <c r="O168" s="16"/>
      <c r="P168" s="16"/>
      <c r="Q168" s="16"/>
      <c r="R168" s="16"/>
      <c r="S168" s="16"/>
      <c r="T168" s="22"/>
      <c r="U168" s="190"/>
    </row>
    <row r="169" spans="1:21" ht="27" hidden="1" thickBot="1">
      <c r="A169" s="190"/>
      <c r="B169" s="29" t="s">
        <v>23</v>
      </c>
      <c r="C169" s="30" t="s">
        <v>17</v>
      </c>
      <c r="D169" s="32" t="s">
        <v>67</v>
      </c>
      <c r="E169" s="20" t="s">
        <v>2926</v>
      </c>
      <c r="F169" s="20"/>
      <c r="G169" s="20">
        <v>1.39</v>
      </c>
      <c r="H169" s="20">
        <v>0.7</v>
      </c>
      <c r="I169" s="20">
        <v>2.52</v>
      </c>
      <c r="J169" s="20">
        <v>0.27</v>
      </c>
      <c r="K169" s="20">
        <v>1.38</v>
      </c>
      <c r="L169" s="20">
        <v>6.2721</v>
      </c>
      <c r="M169" s="16"/>
      <c r="N169" s="16"/>
      <c r="O169" s="16"/>
      <c r="P169" s="16"/>
      <c r="Q169" s="16"/>
      <c r="R169" s="16"/>
      <c r="S169" s="16"/>
      <c r="T169" s="22"/>
      <c r="U169" s="190"/>
    </row>
    <row r="170" spans="1:21" ht="40.200000000000003" hidden="1" thickBot="1">
      <c r="A170" s="190"/>
      <c r="B170" s="29" t="s">
        <v>23</v>
      </c>
      <c r="C170" s="30" t="s">
        <v>17</v>
      </c>
      <c r="D170" s="32" t="s">
        <v>67</v>
      </c>
      <c r="E170" s="20" t="s">
        <v>2925</v>
      </c>
      <c r="F170" s="20"/>
      <c r="G170" s="20">
        <v>1.4</v>
      </c>
      <c r="H170" s="20">
        <v>0.45</v>
      </c>
      <c r="I170" s="20">
        <v>2.52</v>
      </c>
      <c r="J170" s="20">
        <v>0.14000000000000001</v>
      </c>
      <c r="K170" s="20">
        <v>1.74</v>
      </c>
      <c r="L170" s="20">
        <v>6.2458999999999998</v>
      </c>
      <c r="M170" s="16"/>
      <c r="N170" s="16"/>
      <c r="O170" s="16"/>
      <c r="P170" s="16"/>
      <c r="Q170" s="16"/>
      <c r="R170" s="16"/>
      <c r="S170" s="16"/>
      <c r="T170" s="22"/>
      <c r="U170" s="190"/>
    </row>
    <row r="171" spans="1:21" ht="27" hidden="1" thickBot="1">
      <c r="A171" s="190"/>
      <c r="B171" s="29" t="s">
        <v>23</v>
      </c>
      <c r="C171" s="30" t="s">
        <v>17</v>
      </c>
      <c r="D171" s="32" t="s">
        <v>67</v>
      </c>
      <c r="E171" s="20" t="s">
        <v>2927</v>
      </c>
      <c r="F171" s="20"/>
      <c r="G171" s="20">
        <v>1.39</v>
      </c>
      <c r="H171" s="20">
        <v>0.7</v>
      </c>
      <c r="I171" s="20">
        <v>2.44</v>
      </c>
      <c r="J171" s="20">
        <v>0.27</v>
      </c>
      <c r="K171" s="20">
        <v>1.38</v>
      </c>
      <c r="L171" s="20">
        <v>6.1908000000000003</v>
      </c>
      <c r="M171" s="16"/>
      <c r="N171" s="16"/>
      <c r="O171" s="16"/>
      <c r="P171" s="16"/>
      <c r="Q171" s="16"/>
      <c r="R171" s="16"/>
      <c r="S171" s="16"/>
      <c r="T171" s="22"/>
      <c r="U171" s="190"/>
    </row>
    <row r="172" spans="1:21" ht="40.200000000000003" hidden="1" thickBot="1">
      <c r="A172" s="190"/>
      <c r="B172" s="29" t="s">
        <v>23</v>
      </c>
      <c r="C172" s="30" t="s">
        <v>17</v>
      </c>
      <c r="D172" s="32" t="s">
        <v>67</v>
      </c>
      <c r="E172" s="36" t="s">
        <v>2928</v>
      </c>
      <c r="F172" s="36"/>
      <c r="G172" s="20">
        <v>1.39</v>
      </c>
      <c r="H172" s="20">
        <v>1.0900000000000001</v>
      </c>
      <c r="I172" s="20">
        <v>2.44</v>
      </c>
      <c r="J172" s="20">
        <v>0.14000000000000001</v>
      </c>
      <c r="K172" s="20">
        <v>1.01</v>
      </c>
      <c r="L172" s="20">
        <v>6.0682</v>
      </c>
      <c r="M172" s="16"/>
      <c r="N172" s="16"/>
      <c r="O172" s="16"/>
      <c r="P172" s="16"/>
      <c r="Q172" s="16"/>
      <c r="R172" s="16"/>
      <c r="S172" s="16"/>
      <c r="T172" s="22"/>
      <c r="U172" s="190"/>
    </row>
    <row r="173" spans="1:21" ht="53.4" hidden="1" thickBot="1">
      <c r="A173" s="190"/>
      <c r="B173" s="29" t="s">
        <v>23</v>
      </c>
      <c r="C173" s="30" t="s">
        <v>17</v>
      </c>
      <c r="D173" s="32" t="s">
        <v>67</v>
      </c>
      <c r="E173" s="20" t="s">
        <v>2933</v>
      </c>
      <c r="F173" s="20"/>
      <c r="G173" s="20">
        <v>1.39</v>
      </c>
      <c r="H173" s="20">
        <v>0.26</v>
      </c>
      <c r="I173" s="20">
        <v>2.44</v>
      </c>
      <c r="J173" s="20">
        <v>0.41</v>
      </c>
      <c r="K173" s="20">
        <v>1.43</v>
      </c>
      <c r="L173" s="20">
        <v>5.9226000000000001</v>
      </c>
      <c r="M173" s="16"/>
      <c r="N173" s="16"/>
      <c r="O173" s="16"/>
      <c r="P173" s="16"/>
      <c r="Q173" s="16"/>
      <c r="R173" s="16"/>
      <c r="S173" s="16"/>
      <c r="T173" s="22"/>
      <c r="U173" s="190"/>
    </row>
    <row r="174" spans="1:21" ht="40.200000000000003" hidden="1" thickBot="1">
      <c r="A174" s="190"/>
      <c r="B174" s="29" t="s">
        <v>23</v>
      </c>
      <c r="C174" s="30" t="s">
        <v>17</v>
      </c>
      <c r="D174" s="32" t="s">
        <v>67</v>
      </c>
      <c r="E174" s="20" t="s">
        <v>2931</v>
      </c>
      <c r="F174" s="20"/>
      <c r="G174" s="20">
        <v>1.4</v>
      </c>
      <c r="H174" s="20">
        <v>0.6</v>
      </c>
      <c r="I174" s="20">
        <v>2.44</v>
      </c>
      <c r="J174" s="20">
        <v>0.14000000000000001</v>
      </c>
      <c r="K174" s="20">
        <v>1.33</v>
      </c>
      <c r="L174" s="20">
        <v>5.9061000000000003</v>
      </c>
      <c r="M174" s="16"/>
      <c r="N174" s="16"/>
      <c r="O174" s="16"/>
      <c r="P174" s="16"/>
      <c r="Q174" s="16"/>
      <c r="R174" s="16"/>
      <c r="S174" s="16"/>
      <c r="T174" s="22"/>
      <c r="U174" s="190"/>
    </row>
    <row r="175" spans="1:21" ht="27" hidden="1" thickBot="1">
      <c r="A175" s="190"/>
      <c r="B175" s="29" t="s">
        <v>23</v>
      </c>
      <c r="C175" s="30" t="s">
        <v>17</v>
      </c>
      <c r="D175" s="32" t="s">
        <v>67</v>
      </c>
      <c r="E175" s="20" t="s">
        <v>2938</v>
      </c>
      <c r="F175" s="20"/>
      <c r="G175" s="20">
        <v>2.0099999999999998</v>
      </c>
      <c r="H175" s="20">
        <v>0.9</v>
      </c>
      <c r="I175" s="20">
        <v>2.52</v>
      </c>
      <c r="J175" s="20">
        <v>0.41</v>
      </c>
      <c r="K175" s="20">
        <v>0</v>
      </c>
      <c r="L175" s="20">
        <v>5.8446999999999996</v>
      </c>
      <c r="M175" s="16"/>
      <c r="N175" s="16"/>
      <c r="O175" s="16"/>
      <c r="P175" s="16"/>
      <c r="Q175" s="16"/>
      <c r="R175" s="16"/>
      <c r="S175" s="16"/>
      <c r="T175" s="22"/>
      <c r="U175" s="190"/>
    </row>
    <row r="176" spans="1:21" ht="40.200000000000003" hidden="1" thickBot="1">
      <c r="A176" s="190"/>
      <c r="B176" s="29" t="s">
        <v>23</v>
      </c>
      <c r="C176" s="30" t="s">
        <v>17</v>
      </c>
      <c r="D176" s="32" t="s">
        <v>67</v>
      </c>
      <c r="E176" s="20" t="s">
        <v>2930</v>
      </c>
      <c r="F176" s="20"/>
      <c r="G176" s="20">
        <v>1.66</v>
      </c>
      <c r="H176" s="20">
        <v>1.49</v>
      </c>
      <c r="I176" s="20">
        <v>1.79</v>
      </c>
      <c r="J176" s="20">
        <v>0.27</v>
      </c>
      <c r="K176" s="20">
        <v>0.51</v>
      </c>
      <c r="L176" s="20">
        <v>5.7205000000000004</v>
      </c>
      <c r="M176" s="16"/>
      <c r="N176" s="16"/>
      <c r="O176" s="16"/>
      <c r="P176" s="16"/>
      <c r="Q176" s="16"/>
      <c r="R176" s="16"/>
      <c r="S176" s="16"/>
      <c r="T176" s="22"/>
      <c r="U176" s="190"/>
    </row>
    <row r="177" spans="1:21" ht="40.200000000000003" hidden="1" thickBot="1">
      <c r="A177" s="190"/>
      <c r="B177" s="29" t="s">
        <v>23</v>
      </c>
      <c r="C177" s="30" t="s">
        <v>17</v>
      </c>
      <c r="D177" s="32" t="s">
        <v>67</v>
      </c>
      <c r="E177" s="20" t="s">
        <v>2937</v>
      </c>
      <c r="F177" s="20"/>
      <c r="G177" s="20">
        <v>1.51</v>
      </c>
      <c r="H177" s="20">
        <v>0.06</v>
      </c>
      <c r="I177" s="20">
        <v>3.25</v>
      </c>
      <c r="J177" s="20">
        <v>0.81</v>
      </c>
      <c r="K177" s="20">
        <v>0</v>
      </c>
      <c r="L177" s="20">
        <v>5.6280000000000001</v>
      </c>
      <c r="M177" s="16"/>
      <c r="N177" s="16"/>
      <c r="O177" s="16"/>
      <c r="P177" s="16"/>
      <c r="Q177" s="16"/>
      <c r="R177" s="16"/>
      <c r="S177" s="16"/>
      <c r="T177" s="22"/>
      <c r="U177" s="190"/>
    </row>
    <row r="178" spans="1:21" ht="27" hidden="1" thickBot="1">
      <c r="A178" s="190"/>
      <c r="B178" s="29" t="s">
        <v>23</v>
      </c>
      <c r="C178" s="30" t="s">
        <v>17</v>
      </c>
      <c r="D178" s="32" t="s">
        <v>67</v>
      </c>
      <c r="E178" s="20" t="s">
        <v>2936</v>
      </c>
      <c r="F178" s="20"/>
      <c r="G178" s="20">
        <v>1.39</v>
      </c>
      <c r="H178" s="20">
        <v>0.47</v>
      </c>
      <c r="I178" s="20">
        <v>2.44</v>
      </c>
      <c r="J178" s="20">
        <v>0.14000000000000001</v>
      </c>
      <c r="K178" s="20">
        <v>1.1100000000000001</v>
      </c>
      <c r="L178" s="20">
        <v>5.5488</v>
      </c>
      <c r="M178" s="16"/>
      <c r="N178" s="16"/>
      <c r="O178" s="16"/>
      <c r="P178" s="16"/>
      <c r="Q178" s="16"/>
      <c r="R178" s="16"/>
      <c r="S178" s="16"/>
      <c r="T178" s="22"/>
      <c r="U178" s="190"/>
    </row>
    <row r="179" spans="1:21" ht="27" hidden="1" thickBot="1">
      <c r="A179" s="190"/>
      <c r="B179" s="29" t="s">
        <v>23</v>
      </c>
      <c r="C179" s="30" t="s">
        <v>17</v>
      </c>
      <c r="D179" s="32" t="s">
        <v>67</v>
      </c>
      <c r="E179" s="20" t="s">
        <v>2941</v>
      </c>
      <c r="F179" s="20"/>
      <c r="G179" s="20">
        <v>1.5</v>
      </c>
      <c r="H179" s="20">
        <v>0</v>
      </c>
      <c r="I179" s="20">
        <v>3.25</v>
      </c>
      <c r="J179" s="20">
        <v>0.41</v>
      </c>
      <c r="K179" s="20">
        <v>0</v>
      </c>
      <c r="L179" s="20">
        <v>5.1532999999999998</v>
      </c>
      <c r="M179" s="16"/>
      <c r="N179" s="16"/>
      <c r="O179" s="16"/>
      <c r="P179" s="16"/>
      <c r="Q179" s="16"/>
      <c r="R179" s="16"/>
      <c r="S179" s="16"/>
      <c r="T179" s="22"/>
      <c r="U179" s="190"/>
    </row>
    <row r="180" spans="1:21" ht="40.200000000000003" hidden="1" thickBot="1">
      <c r="A180" s="190"/>
      <c r="B180" s="29" t="s">
        <v>23</v>
      </c>
      <c r="C180" s="30" t="s">
        <v>17</v>
      </c>
      <c r="D180" s="32" t="s">
        <v>67</v>
      </c>
      <c r="E180" s="36" t="s">
        <v>2939</v>
      </c>
      <c r="F180" s="36"/>
      <c r="G180" s="20">
        <v>1.39</v>
      </c>
      <c r="H180" s="20">
        <v>0.72</v>
      </c>
      <c r="I180" s="20">
        <v>2.52</v>
      </c>
      <c r="J180" s="20">
        <v>0.14000000000000001</v>
      </c>
      <c r="K180" s="20">
        <v>0</v>
      </c>
      <c r="L180" s="20">
        <v>4.7675999999999998</v>
      </c>
      <c r="M180" s="16"/>
      <c r="N180" s="16"/>
      <c r="O180" s="16"/>
      <c r="P180" s="16"/>
      <c r="Q180" s="16"/>
      <c r="R180" s="16"/>
      <c r="S180" s="16"/>
      <c r="T180" s="22"/>
      <c r="U180" s="190"/>
    </row>
    <row r="181" spans="1:21" ht="40.200000000000003" hidden="1" thickBot="1">
      <c r="A181" s="190"/>
      <c r="B181" s="29" t="s">
        <v>23</v>
      </c>
      <c r="C181" s="30" t="s">
        <v>17</v>
      </c>
      <c r="D181" s="32" t="s">
        <v>67</v>
      </c>
      <c r="E181" s="20" t="s">
        <v>2942</v>
      </c>
      <c r="F181" s="20"/>
      <c r="G181" s="20">
        <v>1.39</v>
      </c>
      <c r="H181" s="20">
        <v>0.06</v>
      </c>
      <c r="I181" s="20">
        <v>2.44</v>
      </c>
      <c r="J181" s="20">
        <v>0.14000000000000001</v>
      </c>
      <c r="K181" s="20">
        <v>0.71</v>
      </c>
      <c r="L181" s="20">
        <v>4.7323000000000004</v>
      </c>
      <c r="M181" s="16"/>
      <c r="N181" s="16"/>
      <c r="O181" s="16"/>
      <c r="P181" s="16"/>
      <c r="Q181" s="16"/>
      <c r="R181" s="16"/>
      <c r="S181" s="16"/>
      <c r="T181" s="22"/>
      <c r="U181" s="190"/>
    </row>
    <row r="182" spans="1:21" ht="27" hidden="1" thickBot="1">
      <c r="A182" s="190"/>
      <c r="B182" s="29" t="s">
        <v>23</v>
      </c>
      <c r="C182" s="30" t="s">
        <v>17</v>
      </c>
      <c r="D182" s="32" t="s">
        <v>67</v>
      </c>
      <c r="E182" s="20" t="s">
        <v>2946</v>
      </c>
      <c r="F182" s="20"/>
      <c r="G182" s="20">
        <v>1.5</v>
      </c>
      <c r="H182" s="20">
        <v>0.06</v>
      </c>
      <c r="I182" s="20">
        <v>2.52</v>
      </c>
      <c r="J182" s="20">
        <v>0.41</v>
      </c>
      <c r="K182" s="20">
        <v>0</v>
      </c>
      <c r="L182" s="20">
        <v>4.4805000000000001</v>
      </c>
      <c r="M182" s="16"/>
      <c r="N182" s="16"/>
      <c r="O182" s="16"/>
      <c r="P182" s="16"/>
      <c r="Q182" s="16"/>
      <c r="R182" s="16"/>
      <c r="S182" s="16"/>
      <c r="T182" s="22"/>
      <c r="U182" s="190"/>
    </row>
    <row r="183" spans="1:21" ht="27" hidden="1" thickBot="1">
      <c r="A183" s="190"/>
      <c r="B183" s="29" t="s">
        <v>23</v>
      </c>
      <c r="C183" s="30" t="s">
        <v>17</v>
      </c>
      <c r="D183" s="32" t="s">
        <v>67</v>
      </c>
      <c r="E183" s="20" t="s">
        <v>2947</v>
      </c>
      <c r="F183" s="20"/>
      <c r="G183" s="20">
        <v>1.39</v>
      </c>
      <c r="H183" s="20">
        <v>0</v>
      </c>
      <c r="I183" s="20">
        <v>2.52</v>
      </c>
      <c r="J183" s="20">
        <v>0.14000000000000001</v>
      </c>
      <c r="K183" s="20">
        <v>0</v>
      </c>
      <c r="L183" s="20">
        <v>4.0484999999999998</v>
      </c>
      <c r="M183" s="16"/>
      <c r="N183" s="16"/>
      <c r="O183" s="16"/>
      <c r="P183" s="16"/>
      <c r="Q183" s="16"/>
      <c r="R183" s="16"/>
      <c r="S183" s="16"/>
      <c r="T183" s="22"/>
      <c r="U183" s="190"/>
    </row>
    <row r="184" spans="1:21" ht="53.4" hidden="1" thickBot="1">
      <c r="A184" s="190"/>
      <c r="B184" s="29" t="s">
        <v>23</v>
      </c>
      <c r="C184" s="30" t="s">
        <v>17</v>
      </c>
      <c r="D184" s="32" t="s">
        <v>67</v>
      </c>
      <c r="E184" s="20" t="s">
        <v>2943</v>
      </c>
      <c r="F184" s="20"/>
      <c r="G184" s="20">
        <v>1.44</v>
      </c>
      <c r="H184" s="20">
        <v>1.22</v>
      </c>
      <c r="I184" s="20">
        <v>0.24</v>
      </c>
      <c r="J184" s="20">
        <v>0.14000000000000001</v>
      </c>
      <c r="K184" s="20">
        <v>0.95</v>
      </c>
      <c r="L184" s="20">
        <v>3.9872999999999998</v>
      </c>
      <c r="M184" s="16"/>
      <c r="N184" s="16"/>
      <c r="O184" s="16"/>
      <c r="P184" s="16"/>
      <c r="Q184" s="16"/>
      <c r="R184" s="16"/>
      <c r="S184" s="16"/>
      <c r="T184" s="22"/>
      <c r="U184" s="190"/>
    </row>
    <row r="185" spans="1:21" ht="53.4" hidden="1" thickBot="1">
      <c r="A185" s="190"/>
      <c r="B185" s="29" t="s">
        <v>23</v>
      </c>
      <c r="C185" s="30" t="s">
        <v>17</v>
      </c>
      <c r="D185" s="32" t="s">
        <v>116</v>
      </c>
      <c r="E185" s="20" t="s">
        <v>2950</v>
      </c>
      <c r="F185" s="20"/>
      <c r="G185" s="20">
        <v>0.85</v>
      </c>
      <c r="H185" s="20">
        <v>1.04</v>
      </c>
      <c r="I185" s="20">
        <v>6.11</v>
      </c>
      <c r="J185" s="20">
        <v>0.26</v>
      </c>
      <c r="K185" s="20">
        <v>0</v>
      </c>
      <c r="L185" s="20">
        <v>8.2591999999999999</v>
      </c>
      <c r="M185" s="16"/>
      <c r="N185" s="16"/>
      <c r="O185" s="16"/>
      <c r="P185" s="16"/>
      <c r="Q185" s="16"/>
      <c r="R185" s="16"/>
      <c r="S185" s="16"/>
      <c r="T185" s="22"/>
      <c r="U185" s="190"/>
    </row>
    <row r="186" spans="1:21" ht="40.200000000000003" hidden="1" thickBot="1">
      <c r="A186" s="190"/>
      <c r="B186" s="29" t="s">
        <v>23</v>
      </c>
      <c r="C186" s="30" t="s">
        <v>17</v>
      </c>
      <c r="D186" s="32" t="s">
        <v>116</v>
      </c>
      <c r="E186" s="20" t="s">
        <v>3003</v>
      </c>
      <c r="F186" s="20"/>
      <c r="G186" s="20">
        <v>0.79</v>
      </c>
      <c r="H186" s="20">
        <v>2.09</v>
      </c>
      <c r="I186" s="20">
        <v>4.58</v>
      </c>
      <c r="J186" s="20">
        <v>0.64</v>
      </c>
      <c r="K186" s="20">
        <v>0</v>
      </c>
      <c r="L186" s="20">
        <v>8.1021999999999998</v>
      </c>
      <c r="M186" s="16"/>
      <c r="N186" s="16"/>
      <c r="O186" s="16"/>
      <c r="P186" s="16"/>
      <c r="Q186" s="16"/>
      <c r="R186" s="16"/>
      <c r="S186" s="16"/>
      <c r="T186" s="22"/>
      <c r="U186" s="190"/>
    </row>
    <row r="187" spans="1:21" ht="27" hidden="1" thickBot="1">
      <c r="A187" s="190"/>
      <c r="B187" s="29" t="s">
        <v>23</v>
      </c>
      <c r="C187" s="30" t="s">
        <v>17</v>
      </c>
      <c r="D187" s="32" t="s">
        <v>116</v>
      </c>
      <c r="E187" s="20" t="s">
        <v>2951</v>
      </c>
      <c r="F187" s="20"/>
      <c r="G187" s="20">
        <v>0.75</v>
      </c>
      <c r="H187" s="20">
        <v>2.87</v>
      </c>
      <c r="I187" s="20">
        <v>2.48</v>
      </c>
      <c r="J187" s="20">
        <v>0.26</v>
      </c>
      <c r="K187" s="20">
        <v>0.81</v>
      </c>
      <c r="L187" s="20">
        <v>7.1711</v>
      </c>
      <c r="M187" s="16"/>
      <c r="N187" s="16"/>
      <c r="O187" s="16"/>
      <c r="P187" s="16"/>
      <c r="Q187" s="16"/>
      <c r="R187" s="16"/>
      <c r="S187" s="16"/>
      <c r="T187" s="22"/>
      <c r="U187" s="190"/>
    </row>
    <row r="188" spans="1:21" ht="53.4" hidden="1" thickBot="1">
      <c r="A188" s="190"/>
      <c r="B188" s="29" t="s">
        <v>23</v>
      </c>
      <c r="C188" s="30" t="s">
        <v>17</v>
      </c>
      <c r="D188" s="32" t="s">
        <v>116</v>
      </c>
      <c r="E188" s="20" t="s">
        <v>2954</v>
      </c>
      <c r="F188" s="20"/>
      <c r="G188" s="20">
        <v>0.75</v>
      </c>
      <c r="H188" s="20">
        <v>0</v>
      </c>
      <c r="I188" s="20">
        <v>5.92</v>
      </c>
      <c r="J188" s="20">
        <v>0.38</v>
      </c>
      <c r="K188" s="20">
        <v>0</v>
      </c>
      <c r="L188" s="20">
        <v>7.0556000000000001</v>
      </c>
      <c r="M188" s="16"/>
      <c r="N188" s="16"/>
      <c r="O188" s="16"/>
      <c r="P188" s="16"/>
      <c r="Q188" s="16"/>
      <c r="R188" s="16"/>
      <c r="S188" s="16"/>
      <c r="T188" s="22"/>
      <c r="U188" s="190"/>
    </row>
    <row r="189" spans="1:21" ht="53.4" hidden="1" thickBot="1">
      <c r="A189" s="190"/>
      <c r="B189" s="29" t="s">
        <v>23</v>
      </c>
      <c r="C189" s="30" t="s">
        <v>17</v>
      </c>
      <c r="D189" s="32" t="s">
        <v>116</v>
      </c>
      <c r="E189" s="20" t="s">
        <v>2959</v>
      </c>
      <c r="F189" s="20"/>
      <c r="G189" s="20">
        <v>0.75</v>
      </c>
      <c r="H189" s="20">
        <v>0.68</v>
      </c>
      <c r="I189" s="20">
        <v>2.48</v>
      </c>
      <c r="J189" s="20">
        <v>0.38</v>
      </c>
      <c r="K189" s="20">
        <v>1.72</v>
      </c>
      <c r="L189" s="20">
        <v>6.0247999999999999</v>
      </c>
      <c r="M189" s="16"/>
      <c r="N189" s="16"/>
      <c r="O189" s="16"/>
      <c r="P189" s="16"/>
      <c r="Q189" s="16"/>
      <c r="R189" s="16"/>
      <c r="S189" s="16"/>
      <c r="T189" s="22"/>
      <c r="U189" s="190"/>
    </row>
    <row r="190" spans="1:21" ht="27" hidden="1" thickBot="1">
      <c r="A190" s="190"/>
      <c r="B190" s="29" t="s">
        <v>23</v>
      </c>
      <c r="C190" s="30" t="s">
        <v>17</v>
      </c>
      <c r="D190" s="32" t="s">
        <v>116</v>
      </c>
      <c r="E190" s="20" t="s">
        <v>2956</v>
      </c>
      <c r="F190" s="20"/>
      <c r="G190" s="20">
        <v>0.75</v>
      </c>
      <c r="H190" s="20">
        <v>1.68</v>
      </c>
      <c r="I190" s="20">
        <v>2.48</v>
      </c>
      <c r="J190" s="20">
        <v>0.13</v>
      </c>
      <c r="K190" s="20">
        <v>0.69</v>
      </c>
      <c r="L190" s="20">
        <v>5.7333999999999996</v>
      </c>
      <c r="M190" s="16"/>
      <c r="N190" s="16"/>
      <c r="O190" s="16"/>
      <c r="P190" s="16"/>
      <c r="Q190" s="16"/>
      <c r="R190" s="16"/>
      <c r="S190" s="16"/>
      <c r="T190" s="22"/>
      <c r="U190" s="190"/>
    </row>
    <row r="191" spans="1:21" ht="27" hidden="1" thickBot="1">
      <c r="A191" s="190"/>
      <c r="B191" s="29" t="s">
        <v>23</v>
      </c>
      <c r="C191" s="30" t="s">
        <v>17</v>
      </c>
      <c r="D191" s="32" t="s">
        <v>116</v>
      </c>
      <c r="E191" s="20" t="s">
        <v>2964</v>
      </c>
      <c r="F191" s="20"/>
      <c r="G191" s="20">
        <v>0.9</v>
      </c>
      <c r="H191" s="20">
        <v>0</v>
      </c>
      <c r="I191" s="20">
        <v>4.2</v>
      </c>
      <c r="J191" s="20">
        <v>0.38</v>
      </c>
      <c r="K191" s="20">
        <v>0</v>
      </c>
      <c r="L191" s="20">
        <v>5.4820000000000002</v>
      </c>
      <c r="M191" s="16"/>
      <c r="N191" s="16"/>
      <c r="O191" s="16"/>
      <c r="P191" s="16"/>
      <c r="Q191" s="16"/>
      <c r="R191" s="16"/>
      <c r="S191" s="16"/>
      <c r="T191" s="22"/>
      <c r="U191" s="190"/>
    </row>
    <row r="192" spans="1:21" ht="27" hidden="1" thickBot="1">
      <c r="A192" s="190"/>
      <c r="B192" s="29" t="s">
        <v>23</v>
      </c>
      <c r="C192" s="30" t="s">
        <v>17</v>
      </c>
      <c r="D192" s="32" t="s">
        <v>116</v>
      </c>
      <c r="E192" s="20" t="s">
        <v>2958</v>
      </c>
      <c r="F192" s="20"/>
      <c r="G192" s="20">
        <v>0.75</v>
      </c>
      <c r="H192" s="20">
        <v>1.98</v>
      </c>
      <c r="I192" s="20">
        <v>2.48</v>
      </c>
      <c r="J192" s="20">
        <v>0.26</v>
      </c>
      <c r="K192" s="20">
        <v>0</v>
      </c>
      <c r="L192" s="20">
        <v>5.4751000000000003</v>
      </c>
      <c r="M192" s="16"/>
      <c r="N192" s="16"/>
      <c r="O192" s="16"/>
      <c r="P192" s="16"/>
      <c r="Q192" s="16"/>
      <c r="R192" s="16"/>
      <c r="S192" s="16"/>
      <c r="T192" s="22"/>
      <c r="U192" s="190"/>
    </row>
    <row r="193" spans="1:21" ht="27" hidden="1" thickBot="1">
      <c r="A193" s="190"/>
      <c r="B193" s="29" t="s">
        <v>23</v>
      </c>
      <c r="C193" s="30" t="s">
        <v>17</v>
      </c>
      <c r="D193" s="32" t="s">
        <v>116</v>
      </c>
      <c r="E193" s="20" t="s">
        <v>2957</v>
      </c>
      <c r="F193" s="20"/>
      <c r="G193" s="20">
        <v>0.75</v>
      </c>
      <c r="H193" s="20">
        <v>2.16</v>
      </c>
      <c r="I193" s="20">
        <v>2.29</v>
      </c>
      <c r="J193" s="20">
        <v>0.26</v>
      </c>
      <c r="K193" s="20">
        <v>0</v>
      </c>
      <c r="L193" s="20">
        <v>5.4568000000000003</v>
      </c>
      <c r="M193" s="16"/>
      <c r="N193" s="16"/>
      <c r="O193" s="16"/>
      <c r="P193" s="16"/>
      <c r="Q193" s="16"/>
      <c r="R193" s="16"/>
      <c r="S193" s="16"/>
      <c r="T193" s="22"/>
      <c r="U193" s="190"/>
    </row>
    <row r="194" spans="1:21" ht="40.200000000000003" hidden="1" thickBot="1">
      <c r="A194" s="190"/>
      <c r="B194" s="29" t="s">
        <v>23</v>
      </c>
      <c r="C194" s="30" t="s">
        <v>17</v>
      </c>
      <c r="D194" s="32" t="s">
        <v>116</v>
      </c>
      <c r="E194" s="20" t="s">
        <v>2962</v>
      </c>
      <c r="F194" s="20"/>
      <c r="G194" s="20">
        <v>0.85</v>
      </c>
      <c r="H194" s="20">
        <v>1.1200000000000001</v>
      </c>
      <c r="I194" s="20">
        <v>2.48</v>
      </c>
      <c r="J194" s="20">
        <v>0.26</v>
      </c>
      <c r="K194" s="20">
        <v>0.22</v>
      </c>
      <c r="L194" s="20">
        <v>4.9295999999999998</v>
      </c>
      <c r="M194" s="16"/>
      <c r="N194" s="16"/>
      <c r="O194" s="16"/>
      <c r="P194" s="16"/>
      <c r="Q194" s="16"/>
      <c r="R194" s="16"/>
      <c r="S194" s="16"/>
      <c r="T194" s="22"/>
      <c r="U194" s="190"/>
    </row>
    <row r="195" spans="1:21" ht="40.200000000000003" hidden="1" thickBot="1">
      <c r="A195" s="190"/>
      <c r="B195" s="29" t="s">
        <v>23</v>
      </c>
      <c r="C195" s="30" t="s">
        <v>17</v>
      </c>
      <c r="D195" s="32" t="s">
        <v>116</v>
      </c>
      <c r="E195" s="36" t="s">
        <v>2965</v>
      </c>
      <c r="F195" s="36"/>
      <c r="G195" s="20">
        <v>0.75</v>
      </c>
      <c r="H195" s="20">
        <v>0.57999999999999996</v>
      </c>
      <c r="I195" s="20">
        <v>2.48</v>
      </c>
      <c r="J195" s="20">
        <v>0.13</v>
      </c>
      <c r="K195" s="20">
        <v>0.83</v>
      </c>
      <c r="L195" s="20">
        <v>4.7706999999999997</v>
      </c>
      <c r="M195" s="16"/>
      <c r="N195" s="16"/>
      <c r="O195" s="16"/>
      <c r="P195" s="16"/>
      <c r="Q195" s="16"/>
      <c r="R195" s="16"/>
      <c r="S195" s="16"/>
      <c r="T195" s="22"/>
      <c r="U195" s="190"/>
    </row>
    <row r="196" spans="1:21" ht="53.4" hidden="1" thickBot="1">
      <c r="A196" s="190"/>
      <c r="B196" s="29" t="s">
        <v>23</v>
      </c>
      <c r="C196" s="30" t="s">
        <v>17</v>
      </c>
      <c r="D196" s="32" t="s">
        <v>116</v>
      </c>
      <c r="E196" s="20" t="s">
        <v>2961</v>
      </c>
      <c r="F196" s="20"/>
      <c r="G196" s="20">
        <v>0.79</v>
      </c>
      <c r="H196" s="20">
        <v>2.16</v>
      </c>
      <c r="I196" s="20">
        <v>0.56999999999999995</v>
      </c>
      <c r="J196" s="20">
        <v>0.13</v>
      </c>
      <c r="K196" s="20">
        <v>0.73</v>
      </c>
      <c r="L196" s="20">
        <v>4.3906000000000001</v>
      </c>
      <c r="M196" s="16"/>
      <c r="N196" s="16"/>
      <c r="O196" s="16"/>
      <c r="P196" s="16"/>
      <c r="Q196" s="16"/>
      <c r="R196" s="16"/>
      <c r="S196" s="16"/>
      <c r="T196" s="22"/>
      <c r="U196" s="190"/>
    </row>
    <row r="197" spans="1:21" ht="53.4" hidden="1" thickBot="1">
      <c r="A197" s="190"/>
      <c r="B197" s="29" t="s">
        <v>23</v>
      </c>
      <c r="C197" s="30" t="s">
        <v>17</v>
      </c>
      <c r="D197" s="32" t="s">
        <v>116</v>
      </c>
      <c r="E197" s="20" t="s">
        <v>2967</v>
      </c>
      <c r="F197" s="20"/>
      <c r="G197" s="20">
        <v>0.75</v>
      </c>
      <c r="H197" s="20">
        <v>0</v>
      </c>
      <c r="I197" s="20">
        <v>2.48</v>
      </c>
      <c r="J197" s="20">
        <v>0.38</v>
      </c>
      <c r="K197" s="20">
        <v>0</v>
      </c>
      <c r="L197" s="20">
        <v>3.6204999999999998</v>
      </c>
      <c r="M197" s="16"/>
      <c r="N197" s="16"/>
      <c r="O197" s="16"/>
      <c r="P197" s="16"/>
      <c r="Q197" s="16"/>
      <c r="R197" s="16"/>
      <c r="S197" s="16"/>
      <c r="T197" s="22"/>
      <c r="U197" s="190"/>
    </row>
    <row r="198" spans="1:21" ht="40.200000000000003" hidden="1" thickBot="1">
      <c r="A198" s="190"/>
      <c r="B198" s="29" t="s">
        <v>23</v>
      </c>
      <c r="C198" s="30" t="s">
        <v>17</v>
      </c>
      <c r="D198" s="32" t="s">
        <v>116</v>
      </c>
      <c r="E198" s="36" t="s">
        <v>2968</v>
      </c>
      <c r="F198" s="36"/>
      <c r="G198" s="20">
        <v>0.75</v>
      </c>
      <c r="H198" s="20">
        <v>0</v>
      </c>
      <c r="I198" s="20">
        <v>2.48</v>
      </c>
      <c r="J198" s="20">
        <v>0.13</v>
      </c>
      <c r="K198" s="20">
        <v>0</v>
      </c>
      <c r="L198" s="20">
        <v>3.3641000000000001</v>
      </c>
      <c r="M198" s="16"/>
      <c r="N198" s="16"/>
      <c r="O198" s="16"/>
      <c r="P198" s="16"/>
      <c r="Q198" s="16"/>
      <c r="R198" s="16"/>
      <c r="S198" s="16"/>
      <c r="T198" s="22"/>
      <c r="U198" s="190"/>
    </row>
    <row r="199" spans="1:21" ht="27" hidden="1" thickBot="1">
      <c r="A199" s="190"/>
      <c r="B199" s="29" t="s">
        <v>23</v>
      </c>
      <c r="C199" s="30" t="s">
        <v>17</v>
      </c>
      <c r="D199" s="32" t="s">
        <v>116</v>
      </c>
      <c r="E199" s="20" t="s">
        <v>2969</v>
      </c>
      <c r="F199" s="20"/>
      <c r="G199" s="20">
        <v>0.75</v>
      </c>
      <c r="H199" s="20">
        <v>0</v>
      </c>
      <c r="I199" s="20">
        <v>2.48</v>
      </c>
      <c r="J199" s="20">
        <v>0.13</v>
      </c>
      <c r="K199" s="20">
        <v>0</v>
      </c>
      <c r="L199" s="20">
        <v>3.3641000000000001</v>
      </c>
      <c r="M199" s="16"/>
      <c r="N199" s="16"/>
      <c r="O199" s="16"/>
      <c r="P199" s="16"/>
      <c r="Q199" s="16"/>
      <c r="R199" s="16"/>
      <c r="S199" s="16"/>
      <c r="T199" s="22"/>
      <c r="U199" s="190"/>
    </row>
    <row r="200" spans="1:21" ht="40.200000000000003" hidden="1" thickBot="1">
      <c r="A200" s="190"/>
      <c r="B200" s="29" t="s">
        <v>23</v>
      </c>
      <c r="C200" s="30" t="s">
        <v>17</v>
      </c>
      <c r="D200" s="32" t="s">
        <v>116</v>
      </c>
      <c r="E200" s="36" t="s">
        <v>2970</v>
      </c>
      <c r="F200" s="36"/>
      <c r="G200" s="20">
        <v>0.75</v>
      </c>
      <c r="H200" s="20">
        <v>0</v>
      </c>
      <c r="I200" s="20">
        <v>2.29</v>
      </c>
      <c r="J200" s="20">
        <v>0.13</v>
      </c>
      <c r="K200" s="20">
        <v>0</v>
      </c>
      <c r="L200" s="20">
        <v>3.1732999999999998</v>
      </c>
      <c r="M200" s="16"/>
      <c r="N200" s="16"/>
      <c r="O200" s="16"/>
      <c r="P200" s="16"/>
      <c r="Q200" s="16"/>
      <c r="R200" s="16"/>
      <c r="S200" s="16"/>
      <c r="T200" s="22"/>
      <c r="U200" s="190"/>
    </row>
    <row r="201" spans="1:21" ht="27" hidden="1" thickBot="1">
      <c r="A201" s="190"/>
      <c r="B201" s="29" t="s">
        <v>23</v>
      </c>
      <c r="C201" s="30" t="s">
        <v>17</v>
      </c>
      <c r="D201" s="32" t="s">
        <v>116</v>
      </c>
      <c r="E201" s="20" t="s">
        <v>2974</v>
      </c>
      <c r="F201" s="20"/>
      <c r="G201" s="20">
        <v>0.9</v>
      </c>
      <c r="H201" s="20">
        <v>0.1</v>
      </c>
      <c r="I201" s="20">
        <v>0.56999999999999995</v>
      </c>
      <c r="J201" s="20">
        <v>0.38</v>
      </c>
      <c r="K201" s="20">
        <v>0</v>
      </c>
      <c r="L201" s="20">
        <v>1.9603999999999999</v>
      </c>
      <c r="M201" s="16"/>
      <c r="N201" s="16"/>
      <c r="O201" s="16"/>
      <c r="P201" s="16"/>
      <c r="Q201" s="16"/>
      <c r="R201" s="16"/>
      <c r="S201" s="16"/>
      <c r="T201" s="22"/>
      <c r="U201" s="190"/>
    </row>
    <row r="202" spans="1:21" ht="40.200000000000003" hidden="1" thickBot="1">
      <c r="A202" s="190"/>
      <c r="B202" s="29" t="s">
        <v>23</v>
      </c>
      <c r="C202" s="30" t="s">
        <v>17</v>
      </c>
      <c r="D202" s="32" t="s">
        <v>116</v>
      </c>
      <c r="E202" s="20" t="s">
        <v>2973</v>
      </c>
      <c r="F202" s="20"/>
      <c r="G202" s="20">
        <v>0.75</v>
      </c>
      <c r="H202" s="20">
        <v>0.31</v>
      </c>
      <c r="I202" s="20">
        <v>0.56999999999999995</v>
      </c>
      <c r="J202" s="20">
        <v>0.13</v>
      </c>
      <c r="K202" s="20">
        <v>0</v>
      </c>
      <c r="L202" s="20">
        <v>1.7687999999999999</v>
      </c>
      <c r="M202" s="16"/>
      <c r="N202" s="16"/>
      <c r="O202" s="16"/>
      <c r="P202" s="16"/>
      <c r="Q202" s="16"/>
      <c r="R202" s="16"/>
      <c r="S202" s="16"/>
      <c r="T202" s="22"/>
      <c r="U202" s="190"/>
    </row>
    <row r="203" spans="1:21" ht="53.4" hidden="1" thickBot="1">
      <c r="A203" s="190"/>
      <c r="B203" s="29" t="s">
        <v>23</v>
      </c>
      <c r="C203" s="30" t="s">
        <v>17</v>
      </c>
      <c r="D203" s="32" t="s">
        <v>116</v>
      </c>
      <c r="E203" s="20" t="s">
        <v>2975</v>
      </c>
      <c r="F203" s="20"/>
      <c r="G203" s="20">
        <v>0.85</v>
      </c>
      <c r="H203" s="20">
        <v>0.06</v>
      </c>
      <c r="I203" s="20">
        <v>0.56999999999999995</v>
      </c>
      <c r="J203" s="20">
        <v>0.26</v>
      </c>
      <c r="K203" s="20">
        <v>0</v>
      </c>
      <c r="L203" s="20">
        <v>1.7372000000000001</v>
      </c>
      <c r="M203" s="16"/>
      <c r="N203" s="16"/>
      <c r="O203" s="16"/>
      <c r="P203" s="16"/>
      <c r="Q203" s="16"/>
      <c r="R203" s="16"/>
      <c r="S203" s="16"/>
      <c r="T203" s="22"/>
      <c r="U203" s="190"/>
    </row>
    <row r="204" spans="1:21" ht="27" hidden="1" thickBot="1">
      <c r="A204" s="190"/>
      <c r="B204" s="29" t="s">
        <v>23</v>
      </c>
      <c r="C204" s="30" t="s">
        <v>17</v>
      </c>
      <c r="D204" s="32" t="s">
        <v>155</v>
      </c>
      <c r="E204" s="20" t="s">
        <v>2978</v>
      </c>
      <c r="F204" s="20"/>
      <c r="G204" s="20">
        <v>0.67</v>
      </c>
      <c r="H204" s="20">
        <v>1.1599999999999999</v>
      </c>
      <c r="I204" s="20">
        <v>6.65</v>
      </c>
      <c r="J204" s="20">
        <v>0.71</v>
      </c>
      <c r="K204" s="20">
        <v>0</v>
      </c>
      <c r="L204" s="20">
        <v>9.1933000000000007</v>
      </c>
      <c r="M204" s="16"/>
      <c r="N204" s="16"/>
      <c r="O204" s="16"/>
      <c r="P204" s="16"/>
      <c r="Q204" s="16"/>
      <c r="R204" s="16"/>
      <c r="S204" s="16"/>
      <c r="T204" s="22"/>
      <c r="U204" s="190"/>
    </row>
    <row r="205" spans="1:21" ht="40.200000000000003" hidden="1" thickBot="1">
      <c r="A205" s="190"/>
      <c r="B205" s="29" t="s">
        <v>23</v>
      </c>
      <c r="C205" s="30" t="s">
        <v>17</v>
      </c>
      <c r="D205" s="32" t="s">
        <v>155</v>
      </c>
      <c r="E205" s="20" t="s">
        <v>2977</v>
      </c>
      <c r="F205" s="20"/>
      <c r="G205" s="20">
        <v>0.55000000000000004</v>
      </c>
      <c r="H205" s="20">
        <v>1.55</v>
      </c>
      <c r="I205" s="20">
        <v>5.32</v>
      </c>
      <c r="J205" s="20">
        <v>1.19</v>
      </c>
      <c r="K205" s="20">
        <v>0</v>
      </c>
      <c r="L205" s="20">
        <v>8.6120000000000001</v>
      </c>
      <c r="M205" s="16"/>
      <c r="N205" s="16"/>
      <c r="O205" s="16"/>
      <c r="P205" s="16"/>
      <c r="Q205" s="16"/>
      <c r="R205" s="16"/>
      <c r="S205" s="16"/>
      <c r="T205" s="22"/>
      <c r="U205" s="190"/>
    </row>
    <row r="206" spans="1:21" ht="27" hidden="1" thickBot="1">
      <c r="A206" s="190"/>
      <c r="B206" s="29" t="s">
        <v>23</v>
      </c>
      <c r="C206" s="30" t="s">
        <v>17</v>
      </c>
      <c r="D206" s="32" t="s">
        <v>155</v>
      </c>
      <c r="E206" s="20" t="s">
        <v>2981</v>
      </c>
      <c r="F206" s="20"/>
      <c r="G206" s="20">
        <v>0.56000000000000005</v>
      </c>
      <c r="H206" s="20">
        <v>0</v>
      </c>
      <c r="I206" s="20">
        <v>6.65</v>
      </c>
      <c r="J206" s="20">
        <v>0.71</v>
      </c>
      <c r="K206" s="20">
        <v>0</v>
      </c>
      <c r="L206" s="20">
        <v>7.9265999999999996</v>
      </c>
      <c r="M206" s="16"/>
      <c r="N206" s="16"/>
      <c r="O206" s="16"/>
      <c r="P206" s="16"/>
      <c r="Q206" s="16"/>
      <c r="R206" s="16"/>
      <c r="S206" s="16"/>
      <c r="T206" s="22"/>
      <c r="U206" s="190"/>
    </row>
    <row r="207" spans="1:21" ht="53.4" hidden="1" thickBot="1">
      <c r="A207" s="190"/>
      <c r="B207" s="29" t="s">
        <v>23</v>
      </c>
      <c r="C207" s="30" t="s">
        <v>17</v>
      </c>
      <c r="D207" s="32" t="s">
        <v>155</v>
      </c>
      <c r="E207" s="20" t="s">
        <v>2980</v>
      </c>
      <c r="F207" s="20"/>
      <c r="G207" s="20">
        <v>0.54</v>
      </c>
      <c r="H207" s="20">
        <v>0</v>
      </c>
      <c r="I207" s="20">
        <v>6.65</v>
      </c>
      <c r="J207" s="20">
        <v>0.71</v>
      </c>
      <c r="K207" s="20">
        <v>0</v>
      </c>
      <c r="L207" s="20">
        <v>7.9031000000000002</v>
      </c>
      <c r="M207" s="16"/>
      <c r="N207" s="16"/>
      <c r="O207" s="16"/>
      <c r="P207" s="16"/>
      <c r="Q207" s="16"/>
      <c r="R207" s="16"/>
      <c r="S207" s="16"/>
      <c r="T207" s="22"/>
      <c r="U207" s="190"/>
    </row>
    <row r="208" spans="1:21" ht="27" hidden="1" thickBot="1">
      <c r="A208" s="190"/>
      <c r="B208" s="29" t="s">
        <v>23</v>
      </c>
      <c r="C208" s="30" t="s">
        <v>17</v>
      </c>
      <c r="D208" s="32" t="s">
        <v>155</v>
      </c>
      <c r="E208" s="20" t="s">
        <v>2982</v>
      </c>
      <c r="F208" s="20"/>
      <c r="G208" s="20">
        <v>0.54</v>
      </c>
      <c r="H208" s="20">
        <v>0</v>
      </c>
      <c r="I208" s="20">
        <v>6.65</v>
      </c>
      <c r="J208" s="20">
        <v>0.48</v>
      </c>
      <c r="K208" s="20">
        <v>0</v>
      </c>
      <c r="L208" s="20">
        <v>7.665</v>
      </c>
      <c r="M208" s="16"/>
      <c r="N208" s="16"/>
      <c r="O208" s="16"/>
      <c r="P208" s="16"/>
      <c r="Q208" s="16"/>
      <c r="R208" s="16"/>
      <c r="S208" s="16"/>
      <c r="T208" s="22"/>
      <c r="U208" s="190"/>
    </row>
    <row r="209" spans="1:21" ht="40.200000000000003" hidden="1" thickBot="1">
      <c r="A209" s="190"/>
      <c r="B209" s="29" t="s">
        <v>23</v>
      </c>
      <c r="C209" s="30" t="s">
        <v>17</v>
      </c>
      <c r="D209" s="32" t="s">
        <v>155</v>
      </c>
      <c r="E209" s="36" t="s">
        <v>2983</v>
      </c>
      <c r="F209" s="36"/>
      <c r="G209" s="20">
        <v>0.54</v>
      </c>
      <c r="H209" s="20">
        <v>0</v>
      </c>
      <c r="I209" s="20">
        <v>6.65</v>
      </c>
      <c r="J209" s="20">
        <v>0.24</v>
      </c>
      <c r="K209" s="20">
        <v>0</v>
      </c>
      <c r="L209" s="20">
        <v>7.4268999999999998</v>
      </c>
      <c r="M209" s="16"/>
      <c r="N209" s="16"/>
      <c r="O209" s="16"/>
      <c r="P209" s="16"/>
      <c r="Q209" s="16"/>
      <c r="R209" s="16"/>
      <c r="S209" s="16"/>
      <c r="T209" s="22"/>
      <c r="U209" s="190"/>
    </row>
    <row r="210" spans="1:21" ht="40.200000000000003" hidden="1" thickBot="1">
      <c r="A210" s="190"/>
      <c r="B210" s="29" t="s">
        <v>23</v>
      </c>
      <c r="C210" s="30" t="s">
        <v>17</v>
      </c>
      <c r="D210" s="32" t="s">
        <v>155</v>
      </c>
      <c r="E210" s="20" t="s">
        <v>2985</v>
      </c>
      <c r="F210" s="20"/>
      <c r="G210" s="20">
        <v>0.54</v>
      </c>
      <c r="H210" s="20">
        <v>0.77</v>
      </c>
      <c r="I210" s="20">
        <v>5.15</v>
      </c>
      <c r="J210" s="20">
        <v>0.24</v>
      </c>
      <c r="K210" s="20">
        <v>0</v>
      </c>
      <c r="L210" s="20">
        <v>6.7066999999999997</v>
      </c>
      <c r="M210" s="16"/>
      <c r="N210" s="16"/>
      <c r="O210" s="16"/>
      <c r="P210" s="16"/>
      <c r="Q210" s="16"/>
      <c r="R210" s="16"/>
      <c r="S210" s="16"/>
      <c r="T210" s="22"/>
      <c r="U210" s="190"/>
    </row>
    <row r="211" spans="1:21" ht="27" hidden="1" thickBot="1">
      <c r="A211" s="190"/>
      <c r="B211" s="29" t="s">
        <v>23</v>
      </c>
      <c r="C211" s="30" t="s">
        <v>17</v>
      </c>
      <c r="D211" s="32" t="s">
        <v>155</v>
      </c>
      <c r="E211" s="20" t="s">
        <v>2987</v>
      </c>
      <c r="F211" s="20"/>
      <c r="G211" s="20">
        <v>0.54</v>
      </c>
      <c r="H211" s="20">
        <v>1.76</v>
      </c>
      <c r="I211" s="20">
        <v>1.99</v>
      </c>
      <c r="J211" s="20">
        <v>0.48</v>
      </c>
      <c r="K211" s="20">
        <v>0.5</v>
      </c>
      <c r="L211" s="20">
        <v>5.2671000000000001</v>
      </c>
      <c r="M211" s="16"/>
      <c r="N211" s="16"/>
      <c r="O211" s="16"/>
      <c r="P211" s="16"/>
      <c r="Q211" s="16"/>
      <c r="R211" s="16"/>
      <c r="S211" s="16"/>
      <c r="T211" s="22"/>
      <c r="U211" s="190"/>
    </row>
    <row r="212" spans="1:21" ht="53.4" hidden="1" thickBot="1">
      <c r="A212" s="190"/>
      <c r="B212" s="29" t="s">
        <v>23</v>
      </c>
      <c r="C212" s="30" t="s">
        <v>17</v>
      </c>
      <c r="D212" s="32" t="s">
        <v>155</v>
      </c>
      <c r="E212" s="20" t="s">
        <v>2988</v>
      </c>
      <c r="F212" s="20"/>
      <c r="G212" s="20">
        <v>0.54</v>
      </c>
      <c r="H212" s="20">
        <v>0.5</v>
      </c>
      <c r="I212" s="20">
        <v>1.99</v>
      </c>
      <c r="J212" s="20">
        <v>0.71</v>
      </c>
      <c r="K212" s="20">
        <v>1.38</v>
      </c>
      <c r="L212" s="20">
        <v>5.1321000000000003</v>
      </c>
      <c r="M212" s="16"/>
      <c r="N212" s="16"/>
      <c r="O212" s="16"/>
      <c r="P212" s="16"/>
      <c r="Q212" s="16"/>
      <c r="R212" s="16"/>
      <c r="S212" s="16"/>
      <c r="T212" s="22"/>
      <c r="U212" s="190"/>
    </row>
    <row r="213" spans="1:21" ht="53.4" hidden="1" thickBot="1">
      <c r="A213" s="190"/>
      <c r="B213" s="29" t="s">
        <v>23</v>
      </c>
      <c r="C213" s="30" t="s">
        <v>17</v>
      </c>
      <c r="D213" s="32" t="s">
        <v>155</v>
      </c>
      <c r="E213" s="20" t="s">
        <v>2990</v>
      </c>
      <c r="F213" s="20"/>
      <c r="G213" s="20">
        <v>0.56999999999999995</v>
      </c>
      <c r="H213" s="20">
        <v>0.39</v>
      </c>
      <c r="I213" s="20">
        <v>3.66</v>
      </c>
      <c r="J213" s="20">
        <v>0.48</v>
      </c>
      <c r="K213" s="20">
        <v>0</v>
      </c>
      <c r="L213" s="20">
        <v>5.0945999999999998</v>
      </c>
      <c r="M213" s="16"/>
      <c r="N213" s="16"/>
      <c r="O213" s="16"/>
      <c r="P213" s="16"/>
      <c r="Q213" s="16"/>
      <c r="R213" s="16"/>
      <c r="S213" s="16"/>
      <c r="T213" s="22"/>
      <c r="U213" s="190"/>
    </row>
    <row r="214" spans="1:21" ht="40.200000000000003" hidden="1" thickBot="1">
      <c r="A214" s="190"/>
      <c r="B214" s="29" t="s">
        <v>23</v>
      </c>
      <c r="C214" s="30" t="s">
        <v>17</v>
      </c>
      <c r="D214" s="32" t="s">
        <v>155</v>
      </c>
      <c r="E214" s="20" t="s">
        <v>2991</v>
      </c>
      <c r="F214" s="20"/>
      <c r="G214" s="20">
        <v>0.54</v>
      </c>
      <c r="H214" s="20">
        <v>0.83</v>
      </c>
      <c r="I214" s="20">
        <v>1.99</v>
      </c>
      <c r="J214" s="20">
        <v>0.48</v>
      </c>
      <c r="K214" s="20">
        <v>0.28999999999999998</v>
      </c>
      <c r="L214" s="20">
        <v>4.1369999999999996</v>
      </c>
      <c r="M214" s="16"/>
      <c r="N214" s="16"/>
      <c r="O214" s="16"/>
      <c r="P214" s="16"/>
      <c r="Q214" s="16"/>
      <c r="R214" s="16"/>
      <c r="S214" s="16"/>
      <c r="T214" s="22"/>
      <c r="U214" s="190"/>
    </row>
    <row r="215" spans="1:21" ht="40.200000000000003" hidden="1" thickBot="1">
      <c r="A215" s="190"/>
      <c r="B215" s="29" t="s">
        <v>23</v>
      </c>
      <c r="C215" s="30" t="s">
        <v>17</v>
      </c>
      <c r="D215" s="32" t="s">
        <v>155</v>
      </c>
      <c r="E215" s="36" t="s">
        <v>2994</v>
      </c>
      <c r="F215" s="36"/>
      <c r="G215" s="20">
        <v>0.54</v>
      </c>
      <c r="H215" s="20">
        <v>0.04</v>
      </c>
      <c r="I215" s="20">
        <v>1.99</v>
      </c>
      <c r="J215" s="20">
        <v>0.24</v>
      </c>
      <c r="K215" s="20">
        <v>0.62</v>
      </c>
      <c r="L215" s="20">
        <v>3.4312</v>
      </c>
      <c r="M215" s="16"/>
      <c r="N215" s="16"/>
      <c r="O215" s="16"/>
      <c r="P215" s="16"/>
      <c r="Q215" s="16"/>
      <c r="R215" s="16"/>
      <c r="S215" s="16"/>
      <c r="T215" s="22"/>
      <c r="U215" s="190"/>
    </row>
    <row r="216" spans="1:21" ht="53.4" hidden="1" thickBot="1">
      <c r="A216" s="190"/>
      <c r="B216" s="29" t="s">
        <v>23</v>
      </c>
      <c r="C216" s="30" t="s">
        <v>17</v>
      </c>
      <c r="D216" s="32" t="s">
        <v>155</v>
      </c>
      <c r="E216" s="20" t="s">
        <v>2992</v>
      </c>
      <c r="F216" s="20"/>
      <c r="G216" s="20">
        <v>0.55000000000000004</v>
      </c>
      <c r="H216" s="20">
        <v>1.61</v>
      </c>
      <c r="I216" s="20">
        <v>0.5</v>
      </c>
      <c r="J216" s="20">
        <v>0.24</v>
      </c>
      <c r="K216" s="20">
        <v>0.49</v>
      </c>
      <c r="L216" s="20">
        <v>3.3805999999999998</v>
      </c>
      <c r="M216" s="16"/>
      <c r="N216" s="16"/>
      <c r="O216" s="16"/>
      <c r="P216" s="16"/>
      <c r="Q216" s="16"/>
      <c r="R216" s="16"/>
      <c r="S216" s="16"/>
      <c r="T216" s="22"/>
      <c r="U216" s="190"/>
    </row>
    <row r="217" spans="1:21" ht="27" hidden="1" thickBot="1">
      <c r="A217" s="190"/>
      <c r="B217" s="29" t="s">
        <v>23</v>
      </c>
      <c r="C217" s="30" t="s">
        <v>17</v>
      </c>
      <c r="D217" s="32" t="s">
        <v>155</v>
      </c>
      <c r="E217" s="20" t="s">
        <v>2995</v>
      </c>
      <c r="F217" s="20"/>
      <c r="G217" s="20">
        <v>0.54</v>
      </c>
      <c r="H217" s="20">
        <v>0.08</v>
      </c>
      <c r="I217" s="20">
        <v>1.99</v>
      </c>
      <c r="J217" s="20">
        <v>0.24</v>
      </c>
      <c r="K217" s="20">
        <v>0.28999999999999998</v>
      </c>
      <c r="L217" s="20">
        <v>3.1402999999999999</v>
      </c>
      <c r="M217" s="16"/>
      <c r="N217" s="16"/>
      <c r="O217" s="16"/>
      <c r="P217" s="16"/>
      <c r="Q217" s="16"/>
      <c r="R217" s="16"/>
      <c r="S217" s="16"/>
      <c r="T217" s="22"/>
      <c r="U217" s="190"/>
    </row>
    <row r="218" spans="1:21" ht="27" hidden="1" thickBot="1">
      <c r="A218" s="190"/>
      <c r="B218" s="29" t="s">
        <v>23</v>
      </c>
      <c r="C218" s="30" t="s">
        <v>17</v>
      </c>
      <c r="D218" s="32" t="s">
        <v>155</v>
      </c>
      <c r="E218" s="20" t="s">
        <v>2996</v>
      </c>
      <c r="F218" s="20"/>
      <c r="G218" s="20">
        <v>0.54</v>
      </c>
      <c r="H218" s="20">
        <v>0.62</v>
      </c>
      <c r="I218" s="20">
        <v>0.66</v>
      </c>
      <c r="J218" s="20">
        <v>0.24</v>
      </c>
      <c r="K218" s="20">
        <v>0.66</v>
      </c>
      <c r="L218" s="20">
        <v>2.7311999999999999</v>
      </c>
      <c r="M218" s="16"/>
      <c r="N218" s="16"/>
      <c r="O218" s="16"/>
      <c r="P218" s="16"/>
      <c r="Q218" s="16"/>
      <c r="R218" s="16"/>
      <c r="S218" s="16"/>
      <c r="T218" s="22"/>
      <c r="U218" s="190"/>
    </row>
    <row r="219" spans="1:21" ht="40.200000000000003" hidden="1" thickBot="1">
      <c r="A219" s="190"/>
      <c r="B219" s="29" t="s">
        <v>23</v>
      </c>
      <c r="C219" s="30" t="s">
        <v>17</v>
      </c>
      <c r="D219" s="32" t="s">
        <v>155</v>
      </c>
      <c r="E219" s="20" t="s">
        <v>2999</v>
      </c>
      <c r="F219" s="20"/>
      <c r="G219" s="20">
        <v>0.54</v>
      </c>
      <c r="H219" s="20">
        <v>0.08</v>
      </c>
      <c r="I219" s="20">
        <v>0.5</v>
      </c>
      <c r="J219" s="20">
        <v>1.43</v>
      </c>
      <c r="K219" s="20">
        <v>0</v>
      </c>
      <c r="L219" s="20">
        <v>2.5453000000000001</v>
      </c>
      <c r="M219" s="16"/>
      <c r="N219" s="16"/>
      <c r="O219" s="16"/>
      <c r="P219" s="16"/>
      <c r="Q219" s="16"/>
      <c r="R219" s="16"/>
      <c r="S219" s="16"/>
      <c r="T219" s="22"/>
      <c r="U219" s="190"/>
    </row>
    <row r="220" spans="1:21" ht="53.4" hidden="1" thickBot="1">
      <c r="A220" s="190"/>
      <c r="B220" s="29" t="s">
        <v>23</v>
      </c>
      <c r="C220" s="30" t="s">
        <v>17</v>
      </c>
      <c r="D220" s="32" t="s">
        <v>155</v>
      </c>
      <c r="E220" s="20" t="s">
        <v>3000</v>
      </c>
      <c r="F220" s="20"/>
      <c r="G220" s="20">
        <v>0.56999999999999995</v>
      </c>
      <c r="H220" s="20">
        <v>0</v>
      </c>
      <c r="I220" s="20">
        <v>0.5</v>
      </c>
      <c r="J220" s="20">
        <v>0.48</v>
      </c>
      <c r="K220" s="20">
        <v>0.77</v>
      </c>
      <c r="L220" s="20">
        <v>2.3144</v>
      </c>
      <c r="M220" s="16"/>
      <c r="N220" s="16"/>
      <c r="O220" s="16"/>
      <c r="P220" s="16"/>
      <c r="Q220" s="16"/>
      <c r="R220" s="16"/>
      <c r="S220" s="16"/>
      <c r="T220" s="22"/>
      <c r="U220" s="190"/>
    </row>
    <row r="221" spans="1:21" ht="27" hidden="1" thickBot="1">
      <c r="A221" s="190"/>
      <c r="B221" s="29" t="s">
        <v>23</v>
      </c>
      <c r="C221" s="30" t="s">
        <v>17</v>
      </c>
      <c r="D221" s="32" t="s">
        <v>155</v>
      </c>
      <c r="E221" s="20" t="s">
        <v>3001</v>
      </c>
      <c r="F221" s="20"/>
      <c r="G221" s="20">
        <v>0.56000000000000005</v>
      </c>
      <c r="H221" s="20">
        <v>0.08</v>
      </c>
      <c r="I221" s="20">
        <v>0.5</v>
      </c>
      <c r="J221" s="20">
        <v>0.71</v>
      </c>
      <c r="K221" s="20">
        <v>0</v>
      </c>
      <c r="L221" s="20">
        <v>1.8544</v>
      </c>
      <c r="M221" s="16"/>
      <c r="N221" s="16"/>
      <c r="O221" s="16"/>
      <c r="P221" s="16"/>
      <c r="Q221" s="16"/>
      <c r="R221" s="16"/>
      <c r="S221" s="16"/>
      <c r="T221" s="22"/>
      <c r="U221" s="190"/>
    </row>
    <row r="222" spans="1:21" ht="14.4" hidden="1" thickBot="1">
      <c r="A222" s="190"/>
      <c r="B222" s="177" t="s">
        <v>24</v>
      </c>
      <c r="C222" s="178" t="s">
        <v>17</v>
      </c>
      <c r="D222" s="36" t="s">
        <v>38</v>
      </c>
      <c r="E222" s="20"/>
      <c r="F222" s="20"/>
      <c r="G222" s="20"/>
      <c r="H222" s="20"/>
      <c r="I222" s="20"/>
      <c r="J222" s="20"/>
      <c r="K222" s="20"/>
      <c r="L222" s="20"/>
      <c r="M222" s="16"/>
      <c r="N222" s="16"/>
      <c r="O222" s="16"/>
      <c r="P222" s="16"/>
      <c r="Q222" s="16"/>
      <c r="R222" s="16"/>
      <c r="S222" s="16"/>
      <c r="T222" s="22"/>
      <c r="U222" s="190"/>
    </row>
    <row r="223" spans="1:21" ht="27" hidden="1" thickBot="1">
      <c r="A223" s="190"/>
      <c r="B223" s="178"/>
      <c r="C223" s="178"/>
      <c r="D223" s="36" t="s">
        <v>67</v>
      </c>
      <c r="E223" s="20"/>
      <c r="F223" s="20"/>
      <c r="G223" s="20"/>
      <c r="H223" s="20"/>
      <c r="I223" s="20"/>
      <c r="J223" s="20"/>
      <c r="K223" s="20"/>
      <c r="L223" s="20"/>
      <c r="M223" s="16"/>
      <c r="N223" s="16"/>
      <c r="O223" s="16"/>
      <c r="P223" s="16"/>
      <c r="Q223" s="16"/>
      <c r="R223" s="16"/>
      <c r="S223" s="16"/>
      <c r="T223" s="22"/>
      <c r="U223" s="190"/>
    </row>
    <row r="224" spans="1:21" ht="14.4" hidden="1" thickBot="1">
      <c r="A224" s="190"/>
      <c r="B224" s="178"/>
      <c r="C224" s="178"/>
      <c r="D224" s="36" t="s">
        <v>116</v>
      </c>
      <c r="E224" s="20"/>
      <c r="F224" s="20"/>
      <c r="G224" s="20"/>
      <c r="H224" s="20"/>
      <c r="I224" s="20"/>
      <c r="J224" s="20"/>
      <c r="K224" s="20"/>
      <c r="L224" s="20"/>
      <c r="M224" s="16"/>
      <c r="N224" s="16"/>
      <c r="O224" s="16"/>
      <c r="P224" s="16"/>
      <c r="Q224" s="16"/>
      <c r="R224" s="16"/>
      <c r="S224" s="16"/>
      <c r="T224" s="22"/>
      <c r="U224" s="190"/>
    </row>
    <row r="225" spans="1:21" ht="14.4" hidden="1" thickBot="1">
      <c r="A225" s="190"/>
      <c r="B225" s="179"/>
      <c r="C225" s="179"/>
      <c r="D225" s="36" t="s">
        <v>155</v>
      </c>
      <c r="E225" s="20"/>
      <c r="F225" s="20"/>
      <c r="G225" s="20"/>
      <c r="H225" s="20"/>
      <c r="I225" s="20"/>
      <c r="J225" s="20"/>
      <c r="K225" s="20"/>
      <c r="L225" s="20"/>
      <c r="M225" s="16"/>
      <c r="N225" s="16"/>
      <c r="O225" s="16"/>
      <c r="P225" s="16"/>
      <c r="Q225" s="16"/>
      <c r="R225" s="16"/>
      <c r="S225" s="16"/>
      <c r="T225" s="22"/>
      <c r="U225" s="190"/>
    </row>
    <row r="226" spans="1:21" ht="14.4" hidden="1" thickBot="1">
      <c r="A226" s="190"/>
      <c r="B226" s="177" t="s">
        <v>25</v>
      </c>
      <c r="C226" s="178" t="s">
        <v>17</v>
      </c>
      <c r="D226" s="36" t="s">
        <v>38</v>
      </c>
      <c r="E226" s="20"/>
      <c r="F226" s="20"/>
      <c r="G226" s="20"/>
      <c r="H226" s="20"/>
      <c r="I226" s="20"/>
      <c r="J226" s="20"/>
      <c r="K226" s="20"/>
      <c r="L226" s="20"/>
      <c r="M226" s="16"/>
      <c r="N226" s="16"/>
      <c r="O226" s="16"/>
      <c r="P226" s="16"/>
      <c r="Q226" s="16"/>
      <c r="R226" s="16"/>
      <c r="S226" s="16"/>
      <c r="T226" s="22"/>
      <c r="U226" s="190"/>
    </row>
    <row r="227" spans="1:21" ht="27" hidden="1" thickBot="1">
      <c r="A227" s="190"/>
      <c r="B227" s="178"/>
      <c r="C227" s="178"/>
      <c r="D227" s="36" t="s">
        <v>67</v>
      </c>
      <c r="E227" s="20"/>
      <c r="F227" s="20"/>
      <c r="G227" s="20"/>
      <c r="H227" s="20"/>
      <c r="I227" s="20"/>
      <c r="J227" s="20"/>
      <c r="K227" s="20"/>
      <c r="L227" s="20"/>
      <c r="M227" s="16"/>
      <c r="N227" s="16"/>
      <c r="O227" s="16"/>
      <c r="P227" s="16"/>
      <c r="Q227" s="16"/>
      <c r="R227" s="16"/>
      <c r="S227" s="16"/>
      <c r="T227" s="22"/>
      <c r="U227" s="190"/>
    </row>
    <row r="228" spans="1:21" ht="14.4" hidden="1" thickBot="1">
      <c r="A228" s="190"/>
      <c r="B228" s="178"/>
      <c r="C228" s="178"/>
      <c r="D228" s="36" t="s">
        <v>116</v>
      </c>
      <c r="E228" s="20"/>
      <c r="F228" s="20"/>
      <c r="G228" s="20"/>
      <c r="H228" s="20"/>
      <c r="I228" s="20"/>
      <c r="J228" s="20"/>
      <c r="K228" s="20"/>
      <c r="L228" s="20"/>
      <c r="M228" s="16"/>
      <c r="N228" s="16"/>
      <c r="O228" s="16"/>
      <c r="P228" s="16"/>
      <c r="Q228" s="16"/>
      <c r="R228" s="16"/>
      <c r="S228" s="16"/>
      <c r="T228" s="22"/>
      <c r="U228" s="190"/>
    </row>
    <row r="229" spans="1:21" ht="14.4" hidden="1" thickBot="1">
      <c r="A229" s="190"/>
      <c r="B229" s="179"/>
      <c r="C229" s="179"/>
      <c r="D229" s="36" t="s">
        <v>155</v>
      </c>
      <c r="E229" s="20"/>
      <c r="F229" s="20"/>
      <c r="G229" s="20"/>
      <c r="H229" s="20"/>
      <c r="I229" s="20"/>
      <c r="J229" s="20"/>
      <c r="K229" s="20"/>
      <c r="L229" s="20"/>
      <c r="M229" s="16"/>
      <c r="N229" s="16"/>
      <c r="O229" s="16"/>
      <c r="P229" s="16"/>
      <c r="Q229" s="16"/>
      <c r="R229" s="16"/>
      <c r="S229" s="16"/>
      <c r="T229" s="22"/>
      <c r="U229" s="190"/>
    </row>
    <row r="230" spans="1:21" ht="14.4" hidden="1" thickBot="1">
      <c r="A230" s="190"/>
      <c r="B230" s="177" t="s">
        <v>26</v>
      </c>
      <c r="C230" s="178" t="s">
        <v>17</v>
      </c>
      <c r="D230" s="36" t="s">
        <v>38</v>
      </c>
      <c r="E230" s="20"/>
      <c r="F230" s="20"/>
      <c r="G230" s="20"/>
      <c r="H230" s="20"/>
      <c r="I230" s="20"/>
      <c r="J230" s="20"/>
      <c r="K230" s="20"/>
      <c r="L230" s="20"/>
      <c r="M230" s="16"/>
      <c r="N230" s="16"/>
      <c r="O230" s="16"/>
      <c r="P230" s="16"/>
      <c r="Q230" s="16"/>
      <c r="R230" s="16"/>
      <c r="S230" s="16"/>
      <c r="T230" s="22"/>
      <c r="U230" s="190"/>
    </row>
    <row r="231" spans="1:21" ht="27" hidden="1" thickBot="1">
      <c r="A231" s="190"/>
      <c r="B231" s="178"/>
      <c r="C231" s="178"/>
      <c r="D231" s="36" t="s">
        <v>67</v>
      </c>
      <c r="E231" s="20"/>
      <c r="F231" s="20"/>
      <c r="G231" s="20"/>
      <c r="H231" s="20"/>
      <c r="I231" s="20"/>
      <c r="J231" s="20"/>
      <c r="K231" s="20"/>
      <c r="L231" s="20"/>
      <c r="M231" s="16"/>
      <c r="N231" s="16"/>
      <c r="O231" s="16"/>
      <c r="P231" s="16"/>
      <c r="Q231" s="16"/>
      <c r="R231" s="16"/>
      <c r="S231" s="16"/>
      <c r="T231" s="22"/>
      <c r="U231" s="190"/>
    </row>
    <row r="232" spans="1:21" ht="14.4" hidden="1" thickBot="1">
      <c r="A232" s="190"/>
      <c r="B232" s="178"/>
      <c r="C232" s="178"/>
      <c r="D232" s="36" t="s">
        <v>116</v>
      </c>
      <c r="E232" s="20"/>
      <c r="F232" s="20"/>
      <c r="G232" s="20"/>
      <c r="H232" s="20"/>
      <c r="I232" s="20"/>
      <c r="J232" s="20"/>
      <c r="K232" s="20"/>
      <c r="L232" s="20"/>
      <c r="M232" s="16"/>
      <c r="N232" s="16"/>
      <c r="O232" s="16"/>
      <c r="P232" s="16"/>
      <c r="Q232" s="16"/>
      <c r="R232" s="16"/>
      <c r="S232" s="16"/>
      <c r="T232" s="22"/>
      <c r="U232" s="190"/>
    </row>
    <row r="233" spans="1:21" ht="14.4" hidden="1" thickBot="1">
      <c r="A233" s="190"/>
      <c r="B233" s="179"/>
      <c r="C233" s="179"/>
      <c r="D233" s="36" t="s">
        <v>155</v>
      </c>
      <c r="E233" s="20"/>
      <c r="F233" s="20"/>
      <c r="G233" s="20"/>
      <c r="H233" s="20"/>
      <c r="I233" s="20"/>
      <c r="J233" s="20"/>
      <c r="K233" s="20"/>
      <c r="L233" s="20"/>
      <c r="M233" s="16"/>
      <c r="N233" s="16"/>
      <c r="O233" s="16"/>
      <c r="P233" s="16"/>
      <c r="Q233" s="16"/>
      <c r="R233" s="16"/>
      <c r="S233" s="16"/>
      <c r="T233" s="22"/>
      <c r="U233" s="190"/>
    </row>
    <row r="234" spans="1:21" ht="14.4" hidden="1" thickBot="1">
      <c r="A234" s="190"/>
      <c r="B234" s="177" t="s">
        <v>27</v>
      </c>
      <c r="C234" s="178" t="s">
        <v>17</v>
      </c>
      <c r="D234" s="36" t="s">
        <v>38</v>
      </c>
      <c r="E234" s="20"/>
      <c r="F234" s="20"/>
      <c r="G234" s="20"/>
      <c r="H234" s="20"/>
      <c r="I234" s="20"/>
      <c r="J234" s="20"/>
      <c r="K234" s="20"/>
      <c r="L234" s="20"/>
      <c r="M234" s="16"/>
      <c r="N234" s="16"/>
      <c r="O234" s="16"/>
      <c r="P234" s="16"/>
      <c r="Q234" s="16"/>
      <c r="R234" s="16"/>
      <c r="S234" s="16"/>
      <c r="T234" s="22"/>
      <c r="U234" s="190"/>
    </row>
    <row r="235" spans="1:21" ht="27" hidden="1" thickBot="1">
      <c r="A235" s="190"/>
      <c r="B235" s="178"/>
      <c r="C235" s="178"/>
      <c r="D235" s="36" t="s">
        <v>67</v>
      </c>
      <c r="E235" s="20"/>
      <c r="F235" s="20"/>
      <c r="G235" s="20"/>
      <c r="H235" s="20"/>
      <c r="I235" s="20"/>
      <c r="J235" s="20"/>
      <c r="K235" s="20"/>
      <c r="L235" s="20"/>
      <c r="M235" s="16"/>
      <c r="N235" s="16"/>
      <c r="O235" s="16"/>
      <c r="P235" s="16"/>
      <c r="Q235" s="16"/>
      <c r="R235" s="16"/>
      <c r="S235" s="16"/>
      <c r="T235" s="22"/>
      <c r="U235" s="190"/>
    </row>
    <row r="236" spans="1:21" ht="14.4" hidden="1" thickBot="1">
      <c r="A236" s="190"/>
      <c r="B236" s="178"/>
      <c r="C236" s="178"/>
      <c r="D236" s="36" t="s">
        <v>116</v>
      </c>
      <c r="E236" s="20"/>
      <c r="F236" s="20"/>
      <c r="G236" s="20"/>
      <c r="H236" s="20"/>
      <c r="I236" s="20"/>
      <c r="J236" s="20"/>
      <c r="K236" s="20"/>
      <c r="L236" s="20"/>
      <c r="M236" s="16"/>
      <c r="N236" s="16"/>
      <c r="O236" s="16"/>
      <c r="P236" s="16"/>
      <c r="Q236" s="16"/>
      <c r="R236" s="16"/>
      <c r="S236" s="16"/>
      <c r="T236" s="22"/>
      <c r="U236" s="190"/>
    </row>
    <row r="237" spans="1:21" ht="14.4" hidden="1" thickBot="1">
      <c r="A237" s="190"/>
      <c r="B237" s="179"/>
      <c r="C237" s="179"/>
      <c r="D237" s="36" t="s">
        <v>155</v>
      </c>
      <c r="E237" s="20"/>
      <c r="F237" s="20"/>
      <c r="G237" s="20"/>
      <c r="H237" s="20"/>
      <c r="I237" s="20"/>
      <c r="J237" s="20"/>
      <c r="K237" s="20"/>
      <c r="L237" s="20"/>
      <c r="M237" s="17"/>
      <c r="N237" s="17"/>
      <c r="O237" s="17"/>
      <c r="P237" s="17"/>
      <c r="Q237" s="17"/>
      <c r="R237" s="17"/>
      <c r="S237" s="17"/>
      <c r="T237" s="18"/>
      <c r="U237" s="190"/>
    </row>
    <row r="238" spans="1:21" hidden="1">
      <c r="A238" s="190"/>
      <c r="B238" s="191" t="s">
        <v>206</v>
      </c>
      <c r="C238" s="191"/>
      <c r="D238" s="191"/>
      <c r="E238" s="191"/>
      <c r="F238" s="191"/>
      <c r="G238" s="191"/>
      <c r="H238" s="191"/>
      <c r="I238" s="191"/>
      <c r="J238" s="191"/>
      <c r="K238" s="191"/>
      <c r="L238" s="191"/>
      <c r="M238" s="191"/>
      <c r="N238" s="191"/>
      <c r="O238" s="191"/>
      <c r="P238" s="191"/>
      <c r="Q238" s="191"/>
      <c r="R238" s="191"/>
      <c r="S238" s="191"/>
      <c r="T238" s="191"/>
      <c r="U238" s="190"/>
    </row>
    <row r="239" spans="1:21" ht="14.4">
      <c r="A239" s="37"/>
      <c r="B239" s="190"/>
      <c r="C239" s="190"/>
      <c r="D239" s="190"/>
      <c r="E239" s="190"/>
      <c r="F239" s="190"/>
      <c r="G239" s="190"/>
      <c r="H239" s="190"/>
      <c r="I239" s="190"/>
      <c r="J239" s="190"/>
      <c r="K239" s="190"/>
      <c r="L239" s="190"/>
      <c r="M239" s="190"/>
      <c r="N239" s="190"/>
      <c r="O239" s="190"/>
      <c r="P239" s="190"/>
      <c r="Q239" s="190"/>
      <c r="R239" s="190"/>
      <c r="S239" s="190"/>
      <c r="T239" s="190"/>
    </row>
  </sheetData>
  <autoFilter ref="B11:L238" xr:uid="{7DA641C1-C727-4D0E-AFBF-D8CD455404A9}">
    <filterColumn colId="0">
      <filters>
        <filter val="华东"/>
      </filters>
    </filterColumn>
    <filterColumn colId="2">
      <filters>
        <filter val="商务人士"/>
      </filters>
    </filterColumn>
  </autoFilter>
  <mergeCells count="19">
    <mergeCell ref="A5:A238"/>
    <mergeCell ref="B7:T7"/>
    <mergeCell ref="B8:T8"/>
    <mergeCell ref="B9:T9"/>
    <mergeCell ref="B238:T238"/>
    <mergeCell ref="C230:C233"/>
    <mergeCell ref="C234:C237"/>
    <mergeCell ref="B10:T10"/>
    <mergeCell ref="B222:B225"/>
    <mergeCell ref="B226:B229"/>
    <mergeCell ref="B230:B233"/>
    <mergeCell ref="B234:B237"/>
    <mergeCell ref="C222:C225"/>
    <mergeCell ref="C226:C229"/>
    <mergeCell ref="B5:N5"/>
    <mergeCell ref="C6:L6"/>
    <mergeCell ref="U5:U238"/>
    <mergeCell ref="B239:T239"/>
    <mergeCell ref="B4:T4"/>
  </mergeCells>
  <phoneticPr fontId="6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3323" r:id="rId4" name="Control 11">
          <controlPr defaultSize="0" r:id="rId5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2</xdr:col>
                <xdr:colOff>99060</xdr:colOff>
                <xdr:row>6</xdr:row>
                <xdr:rowOff>53340</xdr:rowOff>
              </to>
            </anchor>
          </controlPr>
        </control>
      </mc:Choice>
      <mc:Fallback>
        <control shapeId="13323" r:id="rId4" name="Control 11"/>
      </mc:Fallback>
    </mc:AlternateContent>
    <mc:AlternateContent xmlns:mc="http://schemas.openxmlformats.org/markup-compatibility/2006">
      <mc:Choice Requires="x14">
        <control shapeId="13325" r:id="rId6" name="Control 13">
          <controlPr defaultSize="0" r:id="rId7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3</xdr:col>
                <xdr:colOff>373380</xdr:colOff>
                <xdr:row>6</xdr:row>
                <xdr:rowOff>53340</xdr:rowOff>
              </to>
            </anchor>
          </controlPr>
        </control>
      </mc:Choice>
      <mc:Fallback>
        <control shapeId="13325" r:id="rId6" name="Control 13"/>
      </mc:Fallback>
    </mc:AlternateContent>
    <mc:AlternateContent xmlns:mc="http://schemas.openxmlformats.org/markup-compatibility/2006">
      <mc:Choice Requires="x14">
        <control shapeId="13327" r:id="rId8" name="Control 15">
          <controlPr defaultSize="0" r:id="rId9">
            <anchor moveWithCells="1">
              <from>
                <xdr:col>12</xdr:col>
                <xdr:colOff>0</xdr:colOff>
                <xdr:row>5</xdr:row>
                <xdr:rowOff>0</xdr:rowOff>
              </from>
              <to>
                <xdr:col>13</xdr:col>
                <xdr:colOff>373380</xdr:colOff>
                <xdr:row>6</xdr:row>
                <xdr:rowOff>53340</xdr:rowOff>
              </to>
            </anchor>
          </controlPr>
        </control>
      </mc:Choice>
      <mc:Fallback>
        <control shapeId="13327" r:id="rId8" name="Control 15"/>
      </mc:Fallback>
    </mc:AlternateContent>
    <mc:AlternateContent xmlns:mc="http://schemas.openxmlformats.org/markup-compatibility/2006">
      <mc:Choice Requires="x14">
        <control shapeId="13328" r:id="rId10" name="Control 16">
          <controlPr defaultSize="0" r:id="rId11">
            <anchor moveWithCells="1">
              <from>
                <xdr:col>13</xdr:col>
                <xdr:colOff>0</xdr:colOff>
                <xdr:row>5</xdr:row>
                <xdr:rowOff>0</xdr:rowOff>
              </from>
              <to>
                <xdr:col>14</xdr:col>
                <xdr:colOff>510540</xdr:colOff>
                <xdr:row>6</xdr:row>
                <xdr:rowOff>53340</xdr:rowOff>
              </to>
            </anchor>
          </controlPr>
        </control>
      </mc:Choice>
      <mc:Fallback>
        <control shapeId="13328" r:id="rId10" name="Control 16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AB6CE-14EB-4986-B525-066462144C6F}">
  <sheetPr codeName="Sheet4"/>
  <dimension ref="A1:BD259"/>
  <sheetViews>
    <sheetView topLeftCell="A235" workbookViewId="0">
      <selection activeCell="N255" sqref="N255"/>
    </sheetView>
  </sheetViews>
  <sheetFormatPr defaultRowHeight="13.8"/>
  <sheetData>
    <row r="1" spans="1:44">
      <c r="A1" s="130"/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2"/>
      <c r="Z1" s="192"/>
      <c r="AA1" s="192"/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30"/>
    </row>
    <row r="2" spans="1:44" ht="14.4" thickBot="1">
      <c r="A2" s="192"/>
      <c r="B2" s="185" t="s">
        <v>2906</v>
      </c>
      <c r="C2" s="185"/>
      <c r="D2" s="185"/>
      <c r="E2" s="185"/>
    </row>
    <row r="3" spans="1:44">
      <c r="A3" s="192"/>
      <c r="B3" s="193"/>
      <c r="C3" s="193"/>
      <c r="D3" s="193"/>
      <c r="E3" s="193"/>
      <c r="F3" s="193"/>
      <c r="G3" s="193"/>
      <c r="H3" s="193"/>
      <c r="I3" s="193"/>
      <c r="J3" s="193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  <c r="AN3" s="193"/>
      <c r="AO3" s="193"/>
      <c r="AP3" s="193"/>
      <c r="AQ3" s="193"/>
    </row>
    <row r="4" spans="1:44">
      <c r="A4" s="192"/>
      <c r="B4" s="86"/>
      <c r="C4" s="131"/>
      <c r="D4" s="131"/>
    </row>
    <row r="5" spans="1:44">
      <c r="A5" s="192"/>
      <c r="B5" s="197" t="s">
        <v>3418</v>
      </c>
      <c r="C5" s="197"/>
      <c r="D5" s="197"/>
    </row>
    <row r="6" spans="1:44">
      <c r="A6" s="192"/>
      <c r="B6" s="197" t="s">
        <v>3419</v>
      </c>
      <c r="C6" s="197"/>
      <c r="D6" s="197"/>
    </row>
    <row r="7" spans="1:44">
      <c r="A7" s="192"/>
      <c r="B7" s="197" t="s">
        <v>3420</v>
      </c>
      <c r="C7" s="197"/>
      <c r="D7" s="197"/>
    </row>
    <row r="8" spans="1:44">
      <c r="A8" s="192"/>
      <c r="B8" s="197" t="s">
        <v>3421</v>
      </c>
      <c r="C8" s="197"/>
      <c r="D8" s="197"/>
    </row>
    <row r="9" spans="1:44">
      <c r="A9" s="192"/>
      <c r="B9" s="197" t="s">
        <v>3422</v>
      </c>
      <c r="C9" s="197"/>
      <c r="D9" s="197"/>
    </row>
    <row r="10" spans="1:44">
      <c r="A10" s="192"/>
      <c r="B10" s="197" t="s">
        <v>3423</v>
      </c>
      <c r="C10" s="197"/>
      <c r="D10" s="197"/>
    </row>
    <row r="11" spans="1:44">
      <c r="A11" s="192"/>
      <c r="B11" s="197" t="s">
        <v>3424</v>
      </c>
      <c r="C11" s="197"/>
      <c r="D11" s="197"/>
    </row>
    <row r="12" spans="1:44">
      <c r="A12" s="192"/>
      <c r="B12" s="197" t="s">
        <v>3425</v>
      </c>
      <c r="C12" s="197"/>
      <c r="D12" s="197"/>
    </row>
    <row r="13" spans="1:44">
      <c r="A13" s="192"/>
      <c r="B13" s="197" t="s">
        <v>3426</v>
      </c>
      <c r="C13" s="197"/>
      <c r="D13" s="197"/>
    </row>
    <row r="14" spans="1:44">
      <c r="A14" s="192"/>
      <c r="B14" s="197" t="s">
        <v>3427</v>
      </c>
      <c r="C14" s="197"/>
      <c r="D14" s="197"/>
    </row>
    <row r="15" spans="1:44">
      <c r="A15" s="192"/>
      <c r="B15" s="197" t="s">
        <v>3428</v>
      </c>
      <c r="C15" s="197"/>
      <c r="D15" s="197"/>
    </row>
    <row r="16" spans="1:44">
      <c r="A16" s="192"/>
      <c r="B16" s="197" t="s">
        <v>3429</v>
      </c>
      <c r="C16" s="197"/>
      <c r="D16" s="197"/>
    </row>
    <row r="17" spans="1:4">
      <c r="A17" s="192"/>
      <c r="B17" s="197" t="s">
        <v>3430</v>
      </c>
      <c r="C17" s="197"/>
      <c r="D17" s="197"/>
    </row>
    <row r="18" spans="1:4">
      <c r="A18" s="192"/>
      <c r="B18" s="197" t="s">
        <v>3431</v>
      </c>
      <c r="C18" s="197"/>
      <c r="D18" s="197"/>
    </row>
    <row r="19" spans="1:4">
      <c r="A19" s="192"/>
      <c r="B19" s="197" t="s">
        <v>3432</v>
      </c>
      <c r="C19" s="197"/>
      <c r="D19" s="197"/>
    </row>
    <row r="20" spans="1:4">
      <c r="A20" s="192"/>
      <c r="B20" s="197" t="s">
        <v>3433</v>
      </c>
      <c r="C20" s="197"/>
      <c r="D20" s="197"/>
    </row>
    <row r="21" spans="1:4">
      <c r="A21" s="192"/>
      <c r="B21" s="197" t="s">
        <v>3434</v>
      </c>
      <c r="C21" s="197"/>
      <c r="D21" s="197"/>
    </row>
    <row r="22" spans="1:4">
      <c r="A22" s="192"/>
      <c r="B22" s="197" t="s">
        <v>3435</v>
      </c>
      <c r="C22" s="197"/>
      <c r="D22" s="197"/>
    </row>
    <row r="23" spans="1:4">
      <c r="A23" s="192"/>
      <c r="B23" s="197" t="s">
        <v>3436</v>
      </c>
      <c r="C23" s="197"/>
      <c r="D23" s="197"/>
    </row>
    <row r="24" spans="1:4">
      <c r="A24" s="192"/>
      <c r="B24" s="197" t="s">
        <v>3437</v>
      </c>
      <c r="C24" s="197"/>
      <c r="D24" s="197"/>
    </row>
    <row r="25" spans="1:4">
      <c r="A25" s="192"/>
      <c r="B25" s="197" t="s">
        <v>3438</v>
      </c>
      <c r="C25" s="197"/>
      <c r="D25" s="197"/>
    </row>
    <row r="26" spans="1:4">
      <c r="A26" s="192"/>
      <c r="B26" s="197" t="s">
        <v>3439</v>
      </c>
      <c r="C26" s="197"/>
      <c r="D26" s="197"/>
    </row>
    <row r="27" spans="1:4">
      <c r="A27" s="192"/>
      <c r="B27" s="197" t="s">
        <v>3440</v>
      </c>
      <c r="C27" s="197"/>
      <c r="D27" s="197"/>
    </row>
    <row r="28" spans="1:4">
      <c r="A28" s="192"/>
      <c r="B28" s="197" t="s">
        <v>3441</v>
      </c>
      <c r="C28" s="197"/>
      <c r="D28" s="197"/>
    </row>
    <row r="29" spans="1:4">
      <c r="A29" s="192"/>
      <c r="B29" s="197" t="s">
        <v>3442</v>
      </c>
      <c r="C29" s="197"/>
      <c r="D29" s="197"/>
    </row>
    <row r="30" spans="1:4">
      <c r="A30" s="192"/>
      <c r="B30" s="197" t="s">
        <v>3443</v>
      </c>
      <c r="C30" s="197"/>
      <c r="D30" s="197"/>
    </row>
    <row r="31" spans="1:4">
      <c r="A31" s="192"/>
      <c r="B31" s="197" t="s">
        <v>3444</v>
      </c>
      <c r="C31" s="197"/>
      <c r="D31" s="197"/>
    </row>
    <row r="32" spans="1:4">
      <c r="A32" s="192"/>
      <c r="B32" s="197" t="s">
        <v>3445</v>
      </c>
      <c r="C32" s="197"/>
      <c r="D32" s="197"/>
    </row>
    <row r="33" spans="1:43">
      <c r="A33" s="192"/>
      <c r="B33" s="197" t="s">
        <v>3446</v>
      </c>
      <c r="C33" s="197"/>
      <c r="D33" s="197"/>
    </row>
    <row r="34" spans="1:43" ht="26.4" customHeight="1">
      <c r="A34" s="192"/>
      <c r="B34" s="197" t="s">
        <v>3447</v>
      </c>
      <c r="C34" s="197"/>
      <c r="D34" s="197"/>
    </row>
    <row r="35" spans="1:43">
      <c r="A35" s="192"/>
      <c r="B35" s="197" t="s">
        <v>3448</v>
      </c>
      <c r="C35" s="197"/>
      <c r="D35" s="197"/>
    </row>
    <row r="36" spans="1:43">
      <c r="A36" s="192"/>
      <c r="B36" s="197" t="s">
        <v>3449</v>
      </c>
      <c r="C36" s="197"/>
      <c r="D36" s="197"/>
    </row>
    <row r="37" spans="1:43">
      <c r="A37" s="192"/>
      <c r="B37" s="197" t="s">
        <v>3450</v>
      </c>
      <c r="C37" s="197"/>
      <c r="D37" s="197"/>
    </row>
    <row r="38" spans="1:43">
      <c r="A38" s="192"/>
      <c r="B38" s="197" t="s">
        <v>3451</v>
      </c>
      <c r="C38" s="197"/>
      <c r="D38" s="197"/>
    </row>
    <row r="39" spans="1:43" ht="26.4" customHeight="1">
      <c r="A39" s="192"/>
      <c r="B39" s="197" t="s">
        <v>3452</v>
      </c>
      <c r="C39" s="197"/>
      <c r="D39" s="197"/>
    </row>
    <row r="40" spans="1:43">
      <c r="A40" s="192"/>
      <c r="B40" s="197" t="s">
        <v>3453</v>
      </c>
      <c r="C40" s="197"/>
      <c r="D40" s="197"/>
    </row>
    <row r="41" spans="1:43">
      <c r="A41" s="192"/>
      <c r="B41" s="197" t="s">
        <v>3454</v>
      </c>
      <c r="C41" s="197"/>
      <c r="D41" s="197"/>
    </row>
    <row r="42" spans="1:43">
      <c r="A42" s="192"/>
      <c r="B42" s="197" t="s">
        <v>3455</v>
      </c>
      <c r="C42" s="197"/>
      <c r="D42" s="197"/>
    </row>
    <row r="43" spans="1:43">
      <c r="A43" s="192"/>
      <c r="B43" s="197" t="s">
        <v>3456</v>
      </c>
      <c r="C43" s="197"/>
      <c r="D43" s="197"/>
    </row>
    <row r="44" spans="1:43">
      <c r="A44" s="192"/>
      <c r="B44" s="197" t="s">
        <v>3457</v>
      </c>
      <c r="C44" s="197"/>
      <c r="D44" s="197"/>
    </row>
    <row r="45" spans="1:43" ht="13.8" customHeight="1">
      <c r="A45" s="192"/>
      <c r="B45" s="196" t="s">
        <v>2907</v>
      </c>
      <c r="C45" s="196"/>
      <c r="D45" s="196"/>
      <c r="E45" s="196"/>
      <c r="F45" s="196"/>
      <c r="G45" s="196"/>
      <c r="H45" s="196"/>
      <c r="I45" s="196"/>
      <c r="J45" s="196"/>
      <c r="K45" s="196"/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6"/>
      <c r="AA45" s="196"/>
      <c r="AB45" s="196"/>
      <c r="AC45" s="196"/>
      <c r="AD45" s="196"/>
      <c r="AE45" s="196"/>
      <c r="AF45" s="196"/>
      <c r="AG45" s="196"/>
      <c r="AH45" s="196"/>
      <c r="AI45" s="196"/>
      <c r="AJ45" s="196"/>
      <c r="AK45" s="196"/>
      <c r="AL45" s="196"/>
      <c r="AM45" s="196"/>
      <c r="AN45" s="196"/>
      <c r="AO45" s="196"/>
      <c r="AP45" s="196"/>
      <c r="AQ45" s="196"/>
    </row>
    <row r="46" spans="1:43">
      <c r="A46" s="192"/>
      <c r="B46" s="131"/>
      <c r="C46" s="131" t="s">
        <v>340</v>
      </c>
      <c r="D46" s="131" t="s">
        <v>366</v>
      </c>
      <c r="E46" s="131" t="s">
        <v>368</v>
      </c>
      <c r="F46" s="131" t="s">
        <v>376</v>
      </c>
      <c r="G46" s="131" t="s">
        <v>378</v>
      </c>
      <c r="H46" s="131" t="s">
        <v>334</v>
      </c>
      <c r="I46" s="131" t="s">
        <v>336</v>
      </c>
      <c r="J46" s="131" t="s">
        <v>360</v>
      </c>
      <c r="K46" s="131" t="s">
        <v>362</v>
      </c>
      <c r="L46" s="131" t="s">
        <v>347</v>
      </c>
      <c r="M46" s="131" t="s">
        <v>345</v>
      </c>
      <c r="N46" s="131" t="s">
        <v>364</v>
      </c>
      <c r="O46" s="131" t="s">
        <v>332</v>
      </c>
      <c r="P46" s="131" t="s">
        <v>330</v>
      </c>
      <c r="Q46" s="131" t="s">
        <v>328</v>
      </c>
      <c r="R46" s="131" t="s">
        <v>370</v>
      </c>
      <c r="S46" s="131" t="s">
        <v>454</v>
      </c>
      <c r="T46" s="131" t="s">
        <v>351</v>
      </c>
      <c r="U46" s="131" t="s">
        <v>353</v>
      </c>
      <c r="V46" s="131" t="s">
        <v>358</v>
      </c>
      <c r="W46" s="131" t="s">
        <v>338</v>
      </c>
      <c r="X46" s="131" t="s">
        <v>449</v>
      </c>
      <c r="Y46" s="131" t="s">
        <v>349</v>
      </c>
      <c r="Z46" s="131" t="s">
        <v>319</v>
      </c>
      <c r="AA46" s="131" t="s">
        <v>317</v>
      </c>
      <c r="AB46" s="131" t="s">
        <v>309</v>
      </c>
      <c r="AC46" s="131" t="s">
        <v>311</v>
      </c>
      <c r="AD46" s="131" t="s">
        <v>313</v>
      </c>
      <c r="AE46" s="131" t="s">
        <v>315</v>
      </c>
      <c r="AF46" s="131" t="s">
        <v>901</v>
      </c>
      <c r="AG46" s="131" t="s">
        <v>372</v>
      </c>
      <c r="AH46" s="131" t="s">
        <v>374</v>
      </c>
      <c r="AI46" s="131" t="s">
        <v>326</v>
      </c>
      <c r="AJ46" s="131" t="s">
        <v>324</v>
      </c>
      <c r="AK46" s="131" t="s">
        <v>342</v>
      </c>
      <c r="AL46" s="131">
        <v>22312</v>
      </c>
      <c r="AM46" s="131">
        <v>12</v>
      </c>
      <c r="AN46" s="131">
        <v>13</v>
      </c>
      <c r="AO46" s="131">
        <v>11</v>
      </c>
      <c r="AP46" s="131" t="s">
        <v>321</v>
      </c>
      <c r="AQ46" s="131"/>
    </row>
    <row r="47" spans="1:43" ht="26.4">
      <c r="A47" s="192"/>
      <c r="B47" s="15" t="s">
        <v>2909</v>
      </c>
      <c r="C47" s="132">
        <v>1</v>
      </c>
      <c r="D47" s="132">
        <v>1</v>
      </c>
      <c r="E47" s="132"/>
      <c r="F47" s="132">
        <v>1</v>
      </c>
      <c r="G47" s="132"/>
      <c r="H47" s="132"/>
      <c r="I47" s="132">
        <v>1</v>
      </c>
      <c r="J47" s="132"/>
      <c r="K47" s="132">
        <v>1</v>
      </c>
      <c r="L47" s="132">
        <v>1</v>
      </c>
      <c r="M47" s="132"/>
      <c r="N47" s="132">
        <v>1</v>
      </c>
      <c r="O47" s="132"/>
      <c r="P47" s="132">
        <v>1</v>
      </c>
      <c r="Q47" s="132">
        <v>1</v>
      </c>
      <c r="R47" s="132">
        <v>1</v>
      </c>
      <c r="S47" s="132"/>
      <c r="T47" s="132">
        <v>1</v>
      </c>
      <c r="U47" s="132"/>
      <c r="V47" s="132">
        <v>1</v>
      </c>
      <c r="W47" s="132">
        <v>1</v>
      </c>
      <c r="X47" s="132"/>
      <c r="Y47" s="132">
        <v>1</v>
      </c>
      <c r="Z47" s="132">
        <v>1</v>
      </c>
      <c r="AA47" s="132"/>
      <c r="AB47" s="132">
        <v>1</v>
      </c>
      <c r="AC47" s="132"/>
      <c r="AD47" s="132">
        <v>1</v>
      </c>
      <c r="AE47" s="132"/>
      <c r="AF47" s="132">
        <v>1</v>
      </c>
      <c r="AG47" s="132">
        <v>1</v>
      </c>
      <c r="AH47" s="132"/>
      <c r="AI47" s="132">
        <v>1</v>
      </c>
      <c r="AJ47" s="132"/>
      <c r="AK47" s="132">
        <v>1</v>
      </c>
      <c r="AL47" s="132"/>
      <c r="AM47" s="132"/>
      <c r="AN47" s="132"/>
      <c r="AO47" s="132">
        <v>1</v>
      </c>
      <c r="AP47" s="132">
        <v>1</v>
      </c>
      <c r="AQ47" s="86"/>
    </row>
    <row r="48" spans="1:43" ht="26.4">
      <c r="A48" s="192"/>
      <c r="B48" s="15" t="s">
        <v>2910</v>
      </c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>
        <v>1</v>
      </c>
      <c r="AM48" s="132"/>
      <c r="AN48" s="132"/>
      <c r="AO48" s="132"/>
      <c r="AP48" s="132"/>
      <c r="AQ48" s="86"/>
    </row>
    <row r="49" spans="1:56" ht="26.4">
      <c r="A49" s="192"/>
      <c r="B49" s="15" t="s">
        <v>2875</v>
      </c>
      <c r="C49" s="132"/>
      <c r="D49" s="132"/>
      <c r="E49" s="132">
        <v>1</v>
      </c>
      <c r="F49" s="132"/>
      <c r="G49" s="132">
        <v>1</v>
      </c>
      <c r="H49" s="132">
        <v>1</v>
      </c>
      <c r="I49" s="132"/>
      <c r="J49" s="132">
        <v>1</v>
      </c>
      <c r="K49" s="132"/>
      <c r="L49" s="132"/>
      <c r="M49" s="132">
        <v>1</v>
      </c>
      <c r="N49" s="132"/>
      <c r="O49" s="132">
        <v>1</v>
      </c>
      <c r="P49" s="132"/>
      <c r="Q49" s="132"/>
      <c r="R49" s="132"/>
      <c r="S49" s="132">
        <v>1</v>
      </c>
      <c r="T49" s="132"/>
      <c r="U49" s="132">
        <v>1</v>
      </c>
      <c r="V49" s="132"/>
      <c r="W49" s="132"/>
      <c r="X49" s="132">
        <v>1</v>
      </c>
      <c r="Y49" s="132"/>
      <c r="Z49" s="132"/>
      <c r="AA49" s="132">
        <v>1</v>
      </c>
      <c r="AB49" s="132"/>
      <c r="AC49" s="132">
        <v>1</v>
      </c>
      <c r="AD49" s="132"/>
      <c r="AE49" s="132">
        <v>1</v>
      </c>
      <c r="AF49" s="132"/>
      <c r="AG49" s="132"/>
      <c r="AH49" s="132">
        <v>1</v>
      </c>
      <c r="AI49" s="132"/>
      <c r="AJ49" s="132"/>
      <c r="AK49" s="132"/>
      <c r="AL49" s="132"/>
      <c r="AM49" s="132">
        <v>1</v>
      </c>
      <c r="AN49" s="132">
        <v>1</v>
      </c>
      <c r="AO49" s="132"/>
      <c r="AP49" s="132"/>
      <c r="AQ49" s="86"/>
    </row>
    <row r="50" spans="1:56">
      <c r="A50" s="192"/>
      <c r="B50" s="15" t="s">
        <v>2876</v>
      </c>
      <c r="C50" s="132">
        <v>1</v>
      </c>
      <c r="D50" s="132">
        <v>1</v>
      </c>
      <c r="E50" s="132"/>
      <c r="F50" s="132">
        <v>1</v>
      </c>
      <c r="G50" s="132"/>
      <c r="H50" s="132"/>
      <c r="I50" s="132">
        <v>1</v>
      </c>
      <c r="J50" s="132"/>
      <c r="K50" s="132">
        <v>1</v>
      </c>
      <c r="L50" s="132">
        <v>1</v>
      </c>
      <c r="M50" s="132"/>
      <c r="N50" s="132">
        <v>1</v>
      </c>
      <c r="O50" s="132"/>
      <c r="P50" s="132">
        <v>1</v>
      </c>
      <c r="Q50" s="132">
        <v>1</v>
      </c>
      <c r="R50" s="132">
        <v>1</v>
      </c>
      <c r="S50" s="132"/>
      <c r="T50" s="132">
        <v>1</v>
      </c>
      <c r="U50" s="132"/>
      <c r="V50" s="132">
        <v>1</v>
      </c>
      <c r="W50" s="132">
        <v>1</v>
      </c>
      <c r="X50" s="132"/>
      <c r="Y50" s="132">
        <v>1</v>
      </c>
      <c r="Z50" s="132">
        <v>1</v>
      </c>
      <c r="AA50" s="132"/>
      <c r="AB50" s="132">
        <v>1</v>
      </c>
      <c r="AC50" s="132"/>
      <c r="AD50" s="132">
        <v>1</v>
      </c>
      <c r="AE50" s="132"/>
      <c r="AF50" s="132">
        <v>1</v>
      </c>
      <c r="AG50" s="132">
        <v>1</v>
      </c>
      <c r="AH50" s="132"/>
      <c r="AI50" s="132">
        <v>1</v>
      </c>
      <c r="AJ50" s="132"/>
      <c r="AK50" s="132">
        <v>1</v>
      </c>
      <c r="AL50" s="132"/>
      <c r="AM50" s="132"/>
      <c r="AN50" s="132"/>
      <c r="AO50" s="132">
        <v>1</v>
      </c>
      <c r="AP50" s="132">
        <v>1</v>
      </c>
      <c r="AQ50" s="86"/>
    </row>
    <row r="51" spans="1:56">
      <c r="A51" s="192"/>
      <c r="B51" s="15" t="s">
        <v>2877</v>
      </c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>
        <v>1</v>
      </c>
      <c r="AM51" s="132"/>
      <c r="AN51" s="132"/>
      <c r="AO51" s="132"/>
      <c r="AP51" s="132"/>
      <c r="AQ51" s="86"/>
    </row>
    <row r="52" spans="1:56">
      <c r="A52" s="192"/>
      <c r="B52" s="15" t="s">
        <v>2878</v>
      </c>
      <c r="C52" s="132"/>
      <c r="D52" s="132"/>
      <c r="E52" s="132">
        <v>1</v>
      </c>
      <c r="F52" s="132"/>
      <c r="G52" s="132">
        <v>1</v>
      </c>
      <c r="H52" s="132">
        <v>1</v>
      </c>
      <c r="I52" s="132"/>
      <c r="J52" s="132">
        <v>1</v>
      </c>
      <c r="K52" s="132"/>
      <c r="L52" s="132"/>
      <c r="M52" s="132">
        <v>1</v>
      </c>
      <c r="N52" s="132"/>
      <c r="O52" s="132">
        <v>1</v>
      </c>
      <c r="P52" s="132"/>
      <c r="Q52" s="132"/>
      <c r="R52" s="132"/>
      <c r="S52" s="132">
        <v>1</v>
      </c>
      <c r="T52" s="132"/>
      <c r="U52" s="132">
        <v>1</v>
      </c>
      <c r="V52" s="132"/>
      <c r="W52" s="132"/>
      <c r="X52" s="132">
        <v>1</v>
      </c>
      <c r="Y52" s="132"/>
      <c r="Z52" s="132"/>
      <c r="AA52" s="132">
        <v>1</v>
      </c>
      <c r="AB52" s="132"/>
      <c r="AC52" s="132">
        <v>1</v>
      </c>
      <c r="AD52" s="132"/>
      <c r="AE52" s="132">
        <v>1</v>
      </c>
      <c r="AF52" s="132"/>
      <c r="AG52" s="132"/>
      <c r="AH52" s="132">
        <v>1</v>
      </c>
      <c r="AI52" s="132"/>
      <c r="AJ52" s="132">
        <v>1</v>
      </c>
      <c r="AK52" s="132"/>
      <c r="AL52" s="132"/>
      <c r="AM52" s="132">
        <v>1</v>
      </c>
      <c r="AN52" s="132">
        <v>1</v>
      </c>
      <c r="AO52" s="132"/>
      <c r="AP52" s="132"/>
      <c r="AQ52" s="86"/>
    </row>
    <row r="53" spans="1:56">
      <c r="A53" s="192"/>
      <c r="B53" s="15" t="s">
        <v>2879</v>
      </c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>
        <v>1</v>
      </c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86"/>
    </row>
    <row r="54" spans="1:56">
      <c r="A54" s="192"/>
      <c r="B54" s="15" t="s">
        <v>2880</v>
      </c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86"/>
    </row>
    <row r="55" spans="1:56">
      <c r="A55" s="192"/>
      <c r="B55" s="15" t="s">
        <v>2881</v>
      </c>
      <c r="C55" s="132">
        <v>1</v>
      </c>
      <c r="D55" s="132">
        <v>1</v>
      </c>
      <c r="E55" s="132">
        <v>1</v>
      </c>
      <c r="F55" s="132">
        <v>1</v>
      </c>
      <c r="G55" s="132">
        <v>1</v>
      </c>
      <c r="H55" s="132">
        <v>1</v>
      </c>
      <c r="I55" s="132">
        <v>1</v>
      </c>
      <c r="J55" s="132">
        <v>1</v>
      </c>
      <c r="K55" s="132">
        <v>1</v>
      </c>
      <c r="L55" s="132">
        <v>1</v>
      </c>
      <c r="M55" s="132">
        <v>1</v>
      </c>
      <c r="N55" s="132">
        <v>1</v>
      </c>
      <c r="O55" s="132">
        <v>1</v>
      </c>
      <c r="P55" s="132">
        <v>1</v>
      </c>
      <c r="Q55" s="132">
        <v>1</v>
      </c>
      <c r="R55" s="132">
        <v>1</v>
      </c>
      <c r="S55" s="132">
        <v>1</v>
      </c>
      <c r="T55" s="132">
        <v>1</v>
      </c>
      <c r="U55" s="132">
        <v>1</v>
      </c>
      <c r="V55" s="132">
        <v>1</v>
      </c>
      <c r="W55" s="132">
        <v>1</v>
      </c>
      <c r="X55" s="132">
        <v>1</v>
      </c>
      <c r="Y55" s="132">
        <v>1</v>
      </c>
      <c r="Z55" s="132"/>
      <c r="AA55" s="132">
        <v>1</v>
      </c>
      <c r="AB55" s="132">
        <v>1</v>
      </c>
      <c r="AC55" s="132">
        <v>1</v>
      </c>
      <c r="AD55" s="132">
        <v>1</v>
      </c>
      <c r="AE55" s="132">
        <v>1</v>
      </c>
      <c r="AF55" s="132">
        <v>1</v>
      </c>
      <c r="AG55" s="132">
        <v>1</v>
      </c>
      <c r="AH55" s="132">
        <v>1</v>
      </c>
      <c r="AI55" s="132">
        <v>1</v>
      </c>
      <c r="AJ55" s="132">
        <v>1</v>
      </c>
      <c r="AK55" s="132">
        <v>1</v>
      </c>
      <c r="AL55" s="132">
        <v>1</v>
      </c>
      <c r="AM55" s="132">
        <v>1</v>
      </c>
      <c r="AN55" s="132">
        <v>1</v>
      </c>
      <c r="AO55" s="132">
        <v>1</v>
      </c>
      <c r="AP55" s="132">
        <v>1</v>
      </c>
      <c r="AQ55" s="86"/>
    </row>
    <row r="56" spans="1:56">
      <c r="A56" s="192"/>
      <c r="B56" s="15" t="s">
        <v>2882</v>
      </c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86"/>
    </row>
    <row r="57" spans="1:56">
      <c r="A57" s="192"/>
      <c r="B57" s="15" t="s">
        <v>2883</v>
      </c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>
        <v>1</v>
      </c>
      <c r="AM57" s="132"/>
      <c r="AN57" s="132"/>
      <c r="AO57" s="132"/>
      <c r="AP57" s="132"/>
      <c r="AQ57" s="86"/>
    </row>
    <row r="58" spans="1:56">
      <c r="A58" s="192"/>
      <c r="B58" s="15" t="s">
        <v>2884</v>
      </c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>
        <v>1</v>
      </c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>
        <v>1</v>
      </c>
      <c r="AM58" s="132"/>
      <c r="AN58" s="132"/>
      <c r="AO58" s="132"/>
      <c r="AP58" s="132"/>
      <c r="AQ58" s="86"/>
    </row>
    <row r="59" spans="1:56">
      <c r="A59" s="192"/>
      <c r="B59" s="15" t="s">
        <v>2885</v>
      </c>
      <c r="C59" s="132"/>
      <c r="D59" s="132"/>
      <c r="E59" s="132">
        <v>1</v>
      </c>
      <c r="F59" s="132"/>
      <c r="G59" s="132">
        <v>1</v>
      </c>
      <c r="H59" s="132">
        <v>1</v>
      </c>
      <c r="I59" s="132"/>
      <c r="J59" s="132">
        <v>1</v>
      </c>
      <c r="K59" s="132"/>
      <c r="L59" s="132"/>
      <c r="M59" s="132">
        <v>1</v>
      </c>
      <c r="N59" s="132"/>
      <c r="O59" s="132">
        <v>1</v>
      </c>
      <c r="P59" s="132"/>
      <c r="Q59" s="132"/>
      <c r="R59" s="132"/>
      <c r="S59" s="132">
        <v>1</v>
      </c>
      <c r="T59" s="132"/>
      <c r="U59" s="132">
        <v>1</v>
      </c>
      <c r="V59" s="132"/>
      <c r="W59" s="132"/>
      <c r="X59" s="132">
        <v>1</v>
      </c>
      <c r="Y59" s="132"/>
      <c r="Z59" s="132"/>
      <c r="AA59" s="132">
        <v>1</v>
      </c>
      <c r="AB59" s="132"/>
      <c r="AC59" s="132">
        <v>1</v>
      </c>
      <c r="AD59" s="132"/>
      <c r="AE59" s="132"/>
      <c r="AF59" s="132"/>
      <c r="AG59" s="132"/>
      <c r="AH59" s="132">
        <v>1</v>
      </c>
      <c r="AI59" s="132"/>
      <c r="AJ59" s="132">
        <v>1</v>
      </c>
      <c r="AK59" s="132"/>
      <c r="AL59" s="132"/>
      <c r="AM59" s="132">
        <v>1</v>
      </c>
      <c r="AN59" s="132"/>
      <c r="AO59" s="132"/>
      <c r="AP59" s="132"/>
      <c r="AQ59" s="86"/>
    </row>
    <row r="60" spans="1:56">
      <c r="A60" s="192"/>
      <c r="B60" s="15" t="s">
        <v>2886</v>
      </c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>
        <v>1</v>
      </c>
      <c r="AB60" s="132"/>
      <c r="AC60" s="132">
        <v>1</v>
      </c>
      <c r="AD60" s="132"/>
      <c r="AE60" s="132">
        <v>1</v>
      </c>
      <c r="AF60" s="132"/>
      <c r="AG60" s="132"/>
      <c r="AH60" s="132"/>
      <c r="AI60" s="132"/>
      <c r="AJ60" s="132"/>
      <c r="AK60" s="132"/>
      <c r="AL60" s="132"/>
      <c r="AM60" s="132"/>
      <c r="AN60" s="132">
        <v>1</v>
      </c>
      <c r="AO60" s="132"/>
      <c r="AP60" s="132"/>
      <c r="AQ60" s="86"/>
    </row>
    <row r="61" spans="1:56">
      <c r="A61" s="192"/>
      <c r="B61" s="202" t="s">
        <v>2911</v>
      </c>
      <c r="C61" s="202"/>
      <c r="D61" s="202"/>
      <c r="E61" s="202"/>
      <c r="F61" s="202"/>
      <c r="G61" s="202"/>
      <c r="H61" s="202"/>
      <c r="I61" s="202"/>
      <c r="J61" s="202"/>
      <c r="K61" s="202"/>
      <c r="L61" s="202"/>
      <c r="M61" s="202"/>
      <c r="N61" s="202"/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</row>
    <row r="63" spans="1:56">
      <c r="A63" s="130"/>
      <c r="B63" s="192"/>
      <c r="C63" s="192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2"/>
      <c r="O63" s="192"/>
      <c r="P63" s="192"/>
      <c r="Q63" s="192"/>
      <c r="R63" s="192"/>
      <c r="S63" s="192"/>
      <c r="T63" s="192"/>
      <c r="U63" s="192"/>
      <c r="V63" s="192"/>
      <c r="W63" s="192"/>
      <c r="X63" s="192"/>
      <c r="Y63" s="192"/>
      <c r="Z63" s="192"/>
      <c r="AA63" s="192"/>
      <c r="AB63" s="192"/>
      <c r="AC63" s="192"/>
      <c r="AD63" s="192"/>
      <c r="AE63" s="192"/>
      <c r="AF63" s="192"/>
      <c r="AG63" s="192"/>
      <c r="AH63" s="192"/>
      <c r="AI63" s="192"/>
      <c r="AJ63" s="192"/>
      <c r="AK63" s="192"/>
      <c r="AL63" s="192"/>
      <c r="AM63" s="192"/>
      <c r="AN63" s="192"/>
      <c r="AO63" s="192"/>
      <c r="AP63" s="192"/>
      <c r="AQ63" s="192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30"/>
    </row>
    <row r="64" spans="1:56" ht="14.4" thickBot="1">
      <c r="A64" s="192"/>
      <c r="B64" s="185" t="s">
        <v>2906</v>
      </c>
      <c r="C64" s="185"/>
      <c r="D64" s="185"/>
      <c r="E64" s="185"/>
      <c r="BD64" s="192"/>
    </row>
    <row r="65" spans="1:56">
      <c r="A65" s="192"/>
      <c r="B65" s="193"/>
      <c r="C65" s="193"/>
      <c r="D65" s="193"/>
      <c r="E65" s="193"/>
      <c r="F65" s="193"/>
      <c r="G65" s="193"/>
      <c r="H65" s="193"/>
      <c r="I65" s="193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3"/>
      <c r="U65" s="193"/>
      <c r="V65" s="193"/>
      <c r="W65" s="193"/>
      <c r="X65" s="193"/>
      <c r="Y65" s="193"/>
      <c r="Z65" s="193"/>
      <c r="AA65" s="193"/>
      <c r="AB65" s="193"/>
      <c r="AC65" s="193"/>
      <c r="AD65" s="193"/>
      <c r="AE65" s="193"/>
      <c r="AF65" s="193"/>
      <c r="AG65" s="193"/>
      <c r="AH65" s="193"/>
      <c r="AI65" s="193"/>
      <c r="AJ65" s="193"/>
      <c r="AK65" s="193"/>
      <c r="AL65" s="193"/>
      <c r="AM65" s="193"/>
      <c r="AN65" s="193"/>
      <c r="AO65" s="193"/>
      <c r="AP65" s="193"/>
      <c r="AQ65" s="193"/>
      <c r="AR65" s="193"/>
      <c r="AS65" s="193"/>
      <c r="AT65" s="193"/>
      <c r="AU65" s="193"/>
      <c r="AV65" s="193"/>
      <c r="AW65" s="193"/>
      <c r="AX65" s="193"/>
      <c r="AY65" s="193"/>
      <c r="AZ65" s="193"/>
      <c r="BA65" s="193"/>
      <c r="BB65" s="193"/>
      <c r="BC65" s="193"/>
      <c r="BD65" s="192"/>
    </row>
    <row r="66" spans="1:56">
      <c r="A66" s="192"/>
      <c r="B66" s="86"/>
      <c r="C66" s="131"/>
      <c r="D66" s="131"/>
      <c r="BD66" s="192"/>
    </row>
    <row r="67" spans="1:56">
      <c r="A67" s="192"/>
      <c r="B67" s="197" t="s">
        <v>3458</v>
      </c>
      <c r="C67" s="197"/>
      <c r="D67" s="197"/>
      <c r="BD67" s="192"/>
    </row>
    <row r="68" spans="1:56">
      <c r="A68" s="192"/>
      <c r="B68" s="197" t="s">
        <v>3459</v>
      </c>
      <c r="C68" s="197"/>
      <c r="D68" s="197"/>
      <c r="BD68" s="192"/>
    </row>
    <row r="69" spans="1:56">
      <c r="A69" s="192"/>
      <c r="B69" s="197" t="s">
        <v>3460</v>
      </c>
      <c r="C69" s="197"/>
      <c r="D69" s="197"/>
      <c r="BD69" s="192"/>
    </row>
    <row r="70" spans="1:56">
      <c r="A70" s="192"/>
      <c r="B70" s="197" t="s">
        <v>3461</v>
      </c>
      <c r="C70" s="197"/>
      <c r="D70" s="197"/>
      <c r="BD70" s="192"/>
    </row>
    <row r="71" spans="1:56">
      <c r="A71" s="192"/>
      <c r="B71" s="197" t="s">
        <v>3462</v>
      </c>
      <c r="C71" s="197"/>
      <c r="D71" s="197"/>
      <c r="BD71" s="192"/>
    </row>
    <row r="72" spans="1:56">
      <c r="A72" s="192"/>
      <c r="B72" s="197" t="s">
        <v>3463</v>
      </c>
      <c r="C72" s="197"/>
      <c r="D72" s="197"/>
      <c r="BD72" s="192"/>
    </row>
    <row r="73" spans="1:56">
      <c r="A73" s="192"/>
      <c r="B73" s="197" t="s">
        <v>3464</v>
      </c>
      <c r="C73" s="197"/>
      <c r="D73" s="197"/>
      <c r="BD73" s="192"/>
    </row>
    <row r="74" spans="1:56">
      <c r="A74" s="192"/>
      <c r="B74" s="197" t="s">
        <v>3465</v>
      </c>
      <c r="C74" s="197"/>
      <c r="D74" s="197"/>
      <c r="BD74" s="192"/>
    </row>
    <row r="75" spans="1:56">
      <c r="A75" s="192"/>
      <c r="B75" s="197" t="s">
        <v>3466</v>
      </c>
      <c r="C75" s="197"/>
      <c r="D75" s="197"/>
      <c r="BD75" s="192"/>
    </row>
    <row r="76" spans="1:56">
      <c r="A76" s="192"/>
      <c r="B76" s="197" t="s">
        <v>3467</v>
      </c>
      <c r="C76" s="197"/>
      <c r="D76" s="197"/>
      <c r="BD76" s="192"/>
    </row>
    <row r="77" spans="1:56">
      <c r="A77" s="192"/>
      <c r="B77" s="197" t="s">
        <v>3468</v>
      </c>
      <c r="C77" s="197"/>
      <c r="D77" s="197"/>
      <c r="BD77" s="192"/>
    </row>
    <row r="78" spans="1:56">
      <c r="A78" s="192"/>
      <c r="B78" s="197" t="s">
        <v>3469</v>
      </c>
      <c r="C78" s="197"/>
      <c r="D78" s="197"/>
      <c r="BD78" s="192"/>
    </row>
    <row r="79" spans="1:56">
      <c r="A79" s="192"/>
      <c r="B79" s="197" t="s">
        <v>3470</v>
      </c>
      <c r="C79" s="197"/>
      <c r="D79" s="197"/>
      <c r="BD79" s="192"/>
    </row>
    <row r="80" spans="1:56">
      <c r="A80" s="192"/>
      <c r="B80" s="197" t="s">
        <v>3471</v>
      </c>
      <c r="C80" s="197"/>
      <c r="D80" s="197"/>
      <c r="BD80" s="192"/>
    </row>
    <row r="81" spans="1:56">
      <c r="A81" s="192"/>
      <c r="B81" s="197" t="s">
        <v>3472</v>
      </c>
      <c r="C81" s="197"/>
      <c r="D81" s="197"/>
      <c r="BD81" s="192"/>
    </row>
    <row r="82" spans="1:56">
      <c r="A82" s="192"/>
      <c r="B82" s="197" t="s">
        <v>3473</v>
      </c>
      <c r="C82" s="197"/>
      <c r="D82" s="197"/>
      <c r="BD82" s="192"/>
    </row>
    <row r="83" spans="1:56">
      <c r="A83" s="192"/>
      <c r="B83" s="197" t="s">
        <v>3474</v>
      </c>
      <c r="C83" s="197"/>
      <c r="D83" s="197"/>
      <c r="BD83" s="192"/>
    </row>
    <row r="84" spans="1:56">
      <c r="A84" s="192"/>
      <c r="B84" s="197" t="s">
        <v>3475</v>
      </c>
      <c r="C84" s="197"/>
      <c r="D84" s="197"/>
      <c r="BD84" s="192"/>
    </row>
    <row r="85" spans="1:56">
      <c r="A85" s="192"/>
      <c r="B85" s="197" t="s">
        <v>3476</v>
      </c>
      <c r="C85" s="197"/>
      <c r="D85" s="197"/>
      <c r="BD85" s="192"/>
    </row>
    <row r="86" spans="1:56">
      <c r="A86" s="192"/>
      <c r="B86" s="197" t="s">
        <v>3477</v>
      </c>
      <c r="C86" s="197"/>
      <c r="D86" s="197"/>
      <c r="BD86" s="192"/>
    </row>
    <row r="87" spans="1:56" ht="26.4" customHeight="1">
      <c r="A87" s="192"/>
      <c r="B87" s="197" t="s">
        <v>3478</v>
      </c>
      <c r="C87" s="197"/>
      <c r="D87" s="197"/>
      <c r="BD87" s="192"/>
    </row>
    <row r="88" spans="1:56">
      <c r="A88" s="192"/>
      <c r="B88" s="197" t="s">
        <v>3479</v>
      </c>
      <c r="C88" s="197"/>
      <c r="D88" s="197"/>
      <c r="BD88" s="192"/>
    </row>
    <row r="89" spans="1:56">
      <c r="A89" s="192"/>
      <c r="B89" s="197" t="s">
        <v>3480</v>
      </c>
      <c r="C89" s="197"/>
      <c r="D89" s="197"/>
      <c r="BD89" s="192"/>
    </row>
    <row r="90" spans="1:56" ht="26.4" customHeight="1">
      <c r="A90" s="192"/>
      <c r="B90" s="197" t="s">
        <v>3481</v>
      </c>
      <c r="C90" s="197"/>
      <c r="D90" s="197"/>
      <c r="BD90" s="192"/>
    </row>
    <row r="91" spans="1:56" ht="26.4" customHeight="1">
      <c r="A91" s="192"/>
      <c r="B91" s="197" t="s">
        <v>3482</v>
      </c>
      <c r="C91" s="197"/>
      <c r="D91" s="197"/>
      <c r="BD91" s="192"/>
    </row>
    <row r="92" spans="1:56">
      <c r="A92" s="192"/>
      <c r="B92" s="197" t="s">
        <v>3483</v>
      </c>
      <c r="C92" s="197"/>
      <c r="D92" s="197"/>
      <c r="BD92" s="192"/>
    </row>
    <row r="93" spans="1:56">
      <c r="A93" s="192"/>
      <c r="B93" s="197" t="s">
        <v>3484</v>
      </c>
      <c r="C93" s="197"/>
      <c r="D93" s="197"/>
      <c r="BD93" s="192"/>
    </row>
    <row r="94" spans="1:56">
      <c r="A94" s="192"/>
      <c r="B94" s="197" t="s">
        <v>3485</v>
      </c>
      <c r="C94" s="197"/>
      <c r="D94" s="197"/>
      <c r="BD94" s="192"/>
    </row>
    <row r="95" spans="1:56">
      <c r="A95" s="192"/>
      <c r="B95" s="197" t="s">
        <v>3486</v>
      </c>
      <c r="C95" s="197"/>
      <c r="D95" s="197"/>
      <c r="BD95" s="192"/>
    </row>
    <row r="96" spans="1:56">
      <c r="A96" s="192"/>
      <c r="B96" s="197" t="s">
        <v>3487</v>
      </c>
      <c r="C96" s="197"/>
      <c r="D96" s="197"/>
      <c r="BD96" s="192"/>
    </row>
    <row r="97" spans="1:56" ht="26.4" customHeight="1">
      <c r="A97" s="192"/>
      <c r="B97" s="197" t="s">
        <v>3488</v>
      </c>
      <c r="C97" s="197"/>
      <c r="D97" s="197"/>
      <c r="BD97" s="192"/>
    </row>
    <row r="98" spans="1:56" ht="26.4" customHeight="1">
      <c r="A98" s="192"/>
      <c r="B98" s="197" t="s">
        <v>3489</v>
      </c>
      <c r="C98" s="197"/>
      <c r="D98" s="197"/>
      <c r="BD98" s="192"/>
    </row>
    <row r="99" spans="1:56">
      <c r="A99" s="192"/>
      <c r="B99" s="197" t="s">
        <v>3490</v>
      </c>
      <c r="C99" s="197"/>
      <c r="D99" s="197"/>
      <c r="BD99" s="192"/>
    </row>
    <row r="100" spans="1:56">
      <c r="A100" s="192"/>
      <c r="B100" s="197" t="s">
        <v>3491</v>
      </c>
      <c r="C100" s="197"/>
      <c r="D100" s="197"/>
      <c r="BD100" s="192"/>
    </row>
    <row r="101" spans="1:56">
      <c r="A101" s="192"/>
      <c r="B101" s="197" t="s">
        <v>3492</v>
      </c>
      <c r="C101" s="197"/>
      <c r="D101" s="197"/>
      <c r="BD101" s="192"/>
    </row>
    <row r="102" spans="1:56">
      <c r="A102" s="192"/>
      <c r="B102" s="197" t="s">
        <v>3493</v>
      </c>
      <c r="C102" s="197"/>
      <c r="D102" s="197"/>
      <c r="BD102" s="192"/>
    </row>
    <row r="103" spans="1:56">
      <c r="A103" s="192"/>
      <c r="B103" s="197" t="s">
        <v>3494</v>
      </c>
      <c r="C103" s="197"/>
      <c r="D103" s="197"/>
      <c r="BD103" s="192"/>
    </row>
    <row r="104" spans="1:56" ht="26.4" customHeight="1">
      <c r="A104" s="192"/>
      <c r="B104" s="197" t="s">
        <v>3495</v>
      </c>
      <c r="C104" s="197"/>
      <c r="D104" s="197"/>
      <c r="BD104" s="192"/>
    </row>
    <row r="105" spans="1:56">
      <c r="A105" s="192"/>
      <c r="B105" s="197" t="s">
        <v>3496</v>
      </c>
      <c r="C105" s="197"/>
      <c r="D105" s="197"/>
      <c r="BD105" s="192"/>
    </row>
    <row r="106" spans="1:56">
      <c r="A106" s="192"/>
      <c r="B106" s="197" t="s">
        <v>3497</v>
      </c>
      <c r="C106" s="197"/>
      <c r="D106" s="197"/>
      <c r="BD106" s="192"/>
    </row>
    <row r="107" spans="1:56">
      <c r="A107" s="192"/>
      <c r="B107" s="197" t="s">
        <v>3498</v>
      </c>
      <c r="C107" s="197"/>
      <c r="D107" s="197"/>
      <c r="BD107" s="192"/>
    </row>
    <row r="108" spans="1:56">
      <c r="A108" s="192"/>
      <c r="B108" s="197" t="s">
        <v>3499</v>
      </c>
      <c r="C108" s="197"/>
      <c r="D108" s="197"/>
      <c r="BD108" s="192"/>
    </row>
    <row r="109" spans="1:56">
      <c r="A109" s="192"/>
      <c r="B109" s="197" t="s">
        <v>3500</v>
      </c>
      <c r="C109" s="197"/>
      <c r="D109" s="197"/>
      <c r="BD109" s="192"/>
    </row>
    <row r="110" spans="1:56">
      <c r="A110" s="192"/>
      <c r="B110" s="197" t="s">
        <v>3501</v>
      </c>
      <c r="C110" s="197"/>
      <c r="D110" s="197"/>
      <c r="BD110" s="192"/>
    </row>
    <row r="111" spans="1:56">
      <c r="A111" s="192"/>
      <c r="B111" s="197" t="s">
        <v>3502</v>
      </c>
      <c r="C111" s="197"/>
      <c r="D111" s="197"/>
      <c r="BD111" s="192"/>
    </row>
    <row r="112" spans="1:56">
      <c r="A112" s="192"/>
      <c r="B112" s="197" t="s">
        <v>3503</v>
      </c>
      <c r="C112" s="197"/>
      <c r="D112" s="197"/>
      <c r="BD112" s="192"/>
    </row>
    <row r="113" spans="1:56">
      <c r="A113" s="192"/>
      <c r="B113" s="197" t="s">
        <v>3504</v>
      </c>
      <c r="C113" s="197"/>
      <c r="D113" s="197"/>
      <c r="BD113" s="192"/>
    </row>
    <row r="114" spans="1:56">
      <c r="A114" s="192"/>
      <c r="B114" s="197" t="s">
        <v>3505</v>
      </c>
      <c r="C114" s="197"/>
      <c r="D114" s="197"/>
      <c r="BD114" s="192"/>
    </row>
    <row r="115" spans="1:56">
      <c r="A115" s="192"/>
      <c r="B115" s="197" t="s">
        <v>3506</v>
      </c>
      <c r="C115" s="197"/>
      <c r="D115" s="197"/>
      <c r="BD115" s="192"/>
    </row>
    <row r="116" spans="1:56">
      <c r="A116" s="192"/>
      <c r="B116" s="197" t="s">
        <v>3507</v>
      </c>
      <c r="C116" s="197"/>
      <c r="D116" s="197"/>
      <c r="BD116" s="192"/>
    </row>
    <row r="117" spans="1:56">
      <c r="A117" s="192"/>
      <c r="B117" s="197" t="s">
        <v>3508</v>
      </c>
      <c r="C117" s="197"/>
      <c r="D117" s="197"/>
      <c r="BD117" s="192"/>
    </row>
    <row r="118" spans="1:56">
      <c r="A118" s="192"/>
      <c r="B118" s="197" t="s">
        <v>3509</v>
      </c>
      <c r="C118" s="197"/>
      <c r="D118" s="197"/>
      <c r="BD118" s="192"/>
    </row>
    <row r="119" spans="1:56" ht="13.8" customHeight="1">
      <c r="A119" s="192"/>
      <c r="B119" s="196" t="s">
        <v>2907</v>
      </c>
      <c r="C119" s="196"/>
      <c r="D119" s="196"/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196"/>
      <c r="P119" s="196"/>
      <c r="Q119" s="196"/>
      <c r="R119" s="196"/>
      <c r="S119" s="196"/>
      <c r="T119" s="196"/>
      <c r="U119" s="196"/>
      <c r="V119" s="196"/>
      <c r="W119" s="196"/>
      <c r="X119" s="196"/>
      <c r="Y119" s="196"/>
      <c r="Z119" s="196"/>
      <c r="AA119" s="196"/>
      <c r="AB119" s="196"/>
      <c r="AC119" s="196"/>
      <c r="AD119" s="196"/>
      <c r="AE119" s="196"/>
      <c r="AF119" s="196"/>
      <c r="AG119" s="196"/>
      <c r="AH119" s="196"/>
      <c r="AI119" s="196"/>
      <c r="AJ119" s="196"/>
      <c r="AK119" s="196"/>
      <c r="AL119" s="196"/>
      <c r="AM119" s="196"/>
      <c r="AN119" s="196"/>
      <c r="AO119" s="196"/>
      <c r="AP119" s="196"/>
      <c r="AQ119" s="196"/>
      <c r="AR119" s="196"/>
      <c r="AS119" s="196"/>
      <c r="AT119" s="196"/>
      <c r="AU119" s="196"/>
      <c r="AV119" s="196"/>
      <c r="AW119" s="196"/>
      <c r="AX119" s="196"/>
      <c r="AY119" s="196"/>
      <c r="AZ119" s="196"/>
      <c r="BA119" s="196"/>
      <c r="BB119" s="196"/>
      <c r="BC119" s="196"/>
      <c r="BD119" s="192"/>
    </row>
    <row r="120" spans="1:56">
      <c r="A120" s="192"/>
      <c r="B120" s="131"/>
      <c r="C120" s="131" t="s">
        <v>512</v>
      </c>
      <c r="D120" s="131" t="s">
        <v>514</v>
      </c>
      <c r="E120" s="131" t="s">
        <v>516</v>
      </c>
      <c r="F120" s="131" t="s">
        <v>550</v>
      </c>
      <c r="G120" s="131" t="s">
        <v>552</v>
      </c>
      <c r="H120" s="131" t="s">
        <v>562</v>
      </c>
      <c r="I120" s="131" t="s">
        <v>564</v>
      </c>
      <c r="J120" s="131" t="s">
        <v>566</v>
      </c>
      <c r="K120" s="131" t="s">
        <v>504</v>
      </c>
      <c r="L120" s="131" t="s">
        <v>502</v>
      </c>
      <c r="M120" s="131" t="s">
        <v>540</v>
      </c>
      <c r="N120" s="131" t="s">
        <v>542</v>
      </c>
      <c r="O120" s="131" t="s">
        <v>520</v>
      </c>
      <c r="P120" s="131" t="s">
        <v>522</v>
      </c>
      <c r="Q120" s="131" t="s">
        <v>548</v>
      </c>
      <c r="R120" s="131" t="s">
        <v>546</v>
      </c>
      <c r="S120" s="131" t="s">
        <v>544</v>
      </c>
      <c r="T120" s="131" t="s">
        <v>498</v>
      </c>
      <c r="U120" s="131" t="s">
        <v>500</v>
      </c>
      <c r="V120" s="131" t="s">
        <v>494</v>
      </c>
      <c r="W120" s="131" t="s">
        <v>492</v>
      </c>
      <c r="X120" s="131" t="s">
        <v>496</v>
      </c>
      <c r="Y120" s="131" t="s">
        <v>556</v>
      </c>
      <c r="Z120" s="131" t="s">
        <v>554</v>
      </c>
      <c r="AA120" s="131" t="s">
        <v>530</v>
      </c>
      <c r="AB120" s="131" t="s">
        <v>532</v>
      </c>
      <c r="AC120" s="131" t="s">
        <v>1290</v>
      </c>
      <c r="AD120" s="131" t="s">
        <v>538</v>
      </c>
      <c r="AE120" s="131" t="s">
        <v>536</v>
      </c>
      <c r="AF120" s="131" t="s">
        <v>508</v>
      </c>
      <c r="AG120" s="131" t="s">
        <v>506</v>
      </c>
      <c r="AH120" s="131" t="s">
        <v>510</v>
      </c>
      <c r="AI120" s="131" t="s">
        <v>528</v>
      </c>
      <c r="AJ120" s="131" t="s">
        <v>524</v>
      </c>
      <c r="AK120" s="131" t="s">
        <v>526</v>
      </c>
      <c r="AL120" s="131" t="s">
        <v>478</v>
      </c>
      <c r="AM120" s="131" t="s">
        <v>480</v>
      </c>
      <c r="AN120" s="131" t="s">
        <v>468</v>
      </c>
      <c r="AO120" s="131" t="s">
        <v>472</v>
      </c>
      <c r="AP120" s="131" t="s">
        <v>474</v>
      </c>
      <c r="AQ120" s="131" t="s">
        <v>470</v>
      </c>
      <c r="AR120" s="131" t="s">
        <v>476</v>
      </c>
      <c r="AS120" s="131" t="s">
        <v>558</v>
      </c>
      <c r="AT120" s="131" t="s">
        <v>560</v>
      </c>
      <c r="AU120" s="131" t="s">
        <v>488</v>
      </c>
      <c r="AV120" s="131" t="s">
        <v>490</v>
      </c>
      <c r="AW120" s="131" t="s">
        <v>518</v>
      </c>
      <c r="AX120" s="131">
        <v>22</v>
      </c>
      <c r="AY120" s="131">
        <v>21</v>
      </c>
      <c r="AZ120" s="131" t="s">
        <v>482</v>
      </c>
      <c r="BA120" s="131" t="s">
        <v>484</v>
      </c>
      <c r="BB120" s="131" t="s">
        <v>486</v>
      </c>
      <c r="BC120" s="131"/>
      <c r="BD120" s="192"/>
    </row>
    <row r="121" spans="1:56" ht="26.4">
      <c r="A121" s="192"/>
      <c r="B121" s="15" t="s">
        <v>2909</v>
      </c>
      <c r="C121" s="132">
        <v>1</v>
      </c>
      <c r="D121" s="132">
        <v>1</v>
      </c>
      <c r="E121" s="132">
        <v>1</v>
      </c>
      <c r="F121" s="132">
        <v>1</v>
      </c>
      <c r="G121" s="132">
        <v>1</v>
      </c>
      <c r="H121" s="132">
        <v>1</v>
      </c>
      <c r="I121" s="132">
        <v>1</v>
      </c>
      <c r="J121" s="132">
        <v>1</v>
      </c>
      <c r="K121" s="132">
        <v>1</v>
      </c>
      <c r="L121" s="132">
        <v>1</v>
      </c>
      <c r="M121" s="132">
        <v>1</v>
      </c>
      <c r="N121" s="132">
        <v>1</v>
      </c>
      <c r="O121" s="132">
        <v>1</v>
      </c>
      <c r="P121" s="132">
        <v>1</v>
      </c>
      <c r="Q121" s="132">
        <v>1</v>
      </c>
      <c r="R121" s="132">
        <v>1</v>
      </c>
      <c r="S121" s="132">
        <v>1</v>
      </c>
      <c r="T121" s="132">
        <v>1</v>
      </c>
      <c r="U121" s="132">
        <v>1</v>
      </c>
      <c r="V121" s="132">
        <v>1</v>
      </c>
      <c r="W121" s="132">
        <v>1</v>
      </c>
      <c r="X121" s="132">
        <v>1</v>
      </c>
      <c r="Y121" s="132">
        <v>1</v>
      </c>
      <c r="Z121" s="132">
        <v>1</v>
      </c>
      <c r="AA121" s="132">
        <v>1</v>
      </c>
      <c r="AB121" s="132">
        <v>1</v>
      </c>
      <c r="AC121" s="132">
        <v>1</v>
      </c>
      <c r="AD121" s="132">
        <v>1</v>
      </c>
      <c r="AE121" s="132">
        <v>1</v>
      </c>
      <c r="AF121" s="132">
        <v>1</v>
      </c>
      <c r="AG121" s="132">
        <v>1</v>
      </c>
      <c r="AH121" s="132">
        <v>1</v>
      </c>
      <c r="AI121" s="132">
        <v>1</v>
      </c>
      <c r="AJ121" s="132">
        <v>1</v>
      </c>
      <c r="AK121" s="132">
        <v>1</v>
      </c>
      <c r="AL121" s="132">
        <v>1</v>
      </c>
      <c r="AM121" s="132">
        <v>1</v>
      </c>
      <c r="AN121" s="132">
        <v>1</v>
      </c>
      <c r="AO121" s="132">
        <v>1</v>
      </c>
      <c r="AP121" s="132">
        <v>1</v>
      </c>
      <c r="AQ121" s="132">
        <v>1</v>
      </c>
      <c r="AR121" s="132">
        <v>1</v>
      </c>
      <c r="AS121" s="132">
        <v>1</v>
      </c>
      <c r="AT121" s="132">
        <v>1</v>
      </c>
      <c r="AU121" s="132">
        <v>1</v>
      </c>
      <c r="AV121" s="132">
        <v>1</v>
      </c>
      <c r="AW121" s="132">
        <v>1</v>
      </c>
      <c r="AX121" s="132">
        <v>1</v>
      </c>
      <c r="AY121" s="132">
        <v>1</v>
      </c>
      <c r="AZ121" s="132">
        <v>1</v>
      </c>
      <c r="BA121" s="132">
        <v>1</v>
      </c>
      <c r="BB121" s="132">
        <v>1</v>
      </c>
      <c r="BC121" s="86"/>
      <c r="BD121" s="192"/>
    </row>
    <row r="122" spans="1:56" ht="26.4">
      <c r="A122" s="192"/>
      <c r="B122" s="15" t="s">
        <v>2910</v>
      </c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  <c r="AN122" s="132"/>
      <c r="AO122" s="132"/>
      <c r="AP122" s="132"/>
      <c r="AQ122" s="132"/>
      <c r="AR122" s="132"/>
      <c r="AS122" s="132"/>
      <c r="AT122" s="132"/>
      <c r="AU122" s="132"/>
      <c r="AV122" s="132"/>
      <c r="AW122" s="132"/>
      <c r="AX122" s="132"/>
      <c r="AY122" s="132"/>
      <c r="AZ122" s="132"/>
      <c r="BA122" s="132"/>
      <c r="BB122" s="132"/>
      <c r="BC122" s="86"/>
      <c r="BD122" s="192"/>
    </row>
    <row r="123" spans="1:56" ht="26.4">
      <c r="A123" s="192"/>
      <c r="B123" s="15" t="s">
        <v>2875</v>
      </c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  <c r="AN123" s="132"/>
      <c r="AO123" s="132"/>
      <c r="AP123" s="132"/>
      <c r="AQ123" s="132"/>
      <c r="AR123" s="132"/>
      <c r="AS123" s="132"/>
      <c r="AT123" s="132"/>
      <c r="AU123" s="132"/>
      <c r="AV123" s="132"/>
      <c r="AW123" s="132"/>
      <c r="AX123" s="132"/>
      <c r="AY123" s="132"/>
      <c r="AZ123" s="132"/>
      <c r="BA123" s="132"/>
      <c r="BB123" s="132"/>
      <c r="BC123" s="86"/>
      <c r="BD123" s="192"/>
    </row>
    <row r="124" spans="1:56">
      <c r="A124" s="192"/>
      <c r="B124" s="15" t="s">
        <v>2876</v>
      </c>
      <c r="C124" s="132">
        <v>1</v>
      </c>
      <c r="D124" s="132">
        <v>1</v>
      </c>
      <c r="E124" s="132">
        <v>1</v>
      </c>
      <c r="F124" s="132">
        <v>1</v>
      </c>
      <c r="G124" s="132">
        <v>1</v>
      </c>
      <c r="H124" s="132">
        <v>1</v>
      </c>
      <c r="I124" s="132"/>
      <c r="J124" s="132">
        <v>1</v>
      </c>
      <c r="K124" s="132">
        <v>1</v>
      </c>
      <c r="L124" s="132">
        <v>1</v>
      </c>
      <c r="M124" s="132">
        <v>1</v>
      </c>
      <c r="N124" s="132">
        <v>1</v>
      </c>
      <c r="O124" s="132">
        <v>1</v>
      </c>
      <c r="P124" s="132">
        <v>1</v>
      </c>
      <c r="Q124" s="132">
        <v>1</v>
      </c>
      <c r="R124" s="132">
        <v>1</v>
      </c>
      <c r="S124" s="132">
        <v>1</v>
      </c>
      <c r="T124" s="132">
        <v>1</v>
      </c>
      <c r="U124" s="132">
        <v>1</v>
      </c>
      <c r="V124" s="132">
        <v>1</v>
      </c>
      <c r="W124" s="132">
        <v>1</v>
      </c>
      <c r="X124" s="132">
        <v>1</v>
      </c>
      <c r="Y124" s="132">
        <v>1</v>
      </c>
      <c r="Z124" s="132">
        <v>1</v>
      </c>
      <c r="AA124" s="132">
        <v>1</v>
      </c>
      <c r="AB124" s="132">
        <v>1</v>
      </c>
      <c r="AC124" s="132">
        <v>1</v>
      </c>
      <c r="AD124" s="132">
        <v>1</v>
      </c>
      <c r="AE124" s="132">
        <v>1</v>
      </c>
      <c r="AF124" s="132">
        <v>1</v>
      </c>
      <c r="AG124" s="132">
        <v>1</v>
      </c>
      <c r="AH124" s="132"/>
      <c r="AI124" s="132">
        <v>1</v>
      </c>
      <c r="AJ124" s="132">
        <v>1</v>
      </c>
      <c r="AK124" s="132">
        <v>1</v>
      </c>
      <c r="AL124" s="132">
        <v>1</v>
      </c>
      <c r="AM124" s="132">
        <v>1</v>
      </c>
      <c r="AN124" s="132">
        <v>1</v>
      </c>
      <c r="AO124" s="132">
        <v>1</v>
      </c>
      <c r="AP124" s="132">
        <v>1</v>
      </c>
      <c r="AQ124" s="132">
        <v>1</v>
      </c>
      <c r="AR124" s="132">
        <v>1</v>
      </c>
      <c r="AS124" s="132">
        <v>1</v>
      </c>
      <c r="AT124" s="132">
        <v>1</v>
      </c>
      <c r="AU124" s="132">
        <v>1</v>
      </c>
      <c r="AV124" s="132">
        <v>1</v>
      </c>
      <c r="AW124" s="132">
        <v>1</v>
      </c>
      <c r="AX124" s="132">
        <v>1</v>
      </c>
      <c r="AY124" s="132">
        <v>1</v>
      </c>
      <c r="AZ124" s="132">
        <v>1</v>
      </c>
      <c r="BA124" s="132">
        <v>1</v>
      </c>
      <c r="BB124" s="132">
        <v>1</v>
      </c>
      <c r="BC124" s="86"/>
      <c r="BD124" s="192"/>
    </row>
    <row r="125" spans="1:56">
      <c r="A125" s="192"/>
      <c r="B125" s="15" t="s">
        <v>2877</v>
      </c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>
        <v>1</v>
      </c>
      <c r="AI125" s="132"/>
      <c r="AJ125" s="132"/>
      <c r="AK125" s="132"/>
      <c r="AL125" s="132"/>
      <c r="AM125" s="132"/>
      <c r="AN125" s="132"/>
      <c r="AO125" s="132"/>
      <c r="AP125" s="132"/>
      <c r="AQ125" s="132"/>
      <c r="AR125" s="132"/>
      <c r="AS125" s="132"/>
      <c r="AT125" s="132"/>
      <c r="AU125" s="132"/>
      <c r="AV125" s="132"/>
      <c r="AW125" s="132"/>
      <c r="AX125" s="132"/>
      <c r="AY125" s="132"/>
      <c r="AZ125" s="132"/>
      <c r="BA125" s="132"/>
      <c r="BB125" s="132"/>
      <c r="BC125" s="86"/>
      <c r="BD125" s="192"/>
    </row>
    <row r="126" spans="1:56">
      <c r="A126" s="192"/>
      <c r="B126" s="15" t="s">
        <v>2878</v>
      </c>
      <c r="C126" s="132"/>
      <c r="D126" s="132"/>
      <c r="E126" s="132"/>
      <c r="F126" s="132"/>
      <c r="G126" s="132"/>
      <c r="H126" s="132"/>
      <c r="I126" s="132">
        <v>1</v>
      </c>
      <c r="J126" s="132"/>
      <c r="K126" s="132"/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32"/>
      <c r="AQ126" s="132"/>
      <c r="AR126" s="132"/>
      <c r="AS126" s="132"/>
      <c r="AT126" s="132"/>
      <c r="AU126" s="132"/>
      <c r="AV126" s="132"/>
      <c r="AW126" s="132"/>
      <c r="AX126" s="132"/>
      <c r="AY126" s="132"/>
      <c r="AZ126" s="132"/>
      <c r="BA126" s="132"/>
      <c r="BB126" s="132"/>
      <c r="BC126" s="86"/>
      <c r="BD126" s="192"/>
    </row>
    <row r="127" spans="1:56">
      <c r="A127" s="192"/>
      <c r="B127" s="15" t="s">
        <v>2879</v>
      </c>
      <c r="C127" s="132">
        <v>1</v>
      </c>
      <c r="D127" s="132"/>
      <c r="E127" s="132"/>
      <c r="F127" s="132">
        <v>1</v>
      </c>
      <c r="G127" s="132"/>
      <c r="H127" s="132">
        <v>1</v>
      </c>
      <c r="I127" s="132"/>
      <c r="J127" s="132"/>
      <c r="K127" s="132"/>
      <c r="L127" s="132">
        <v>1</v>
      </c>
      <c r="M127" s="132">
        <v>1</v>
      </c>
      <c r="N127" s="132"/>
      <c r="O127" s="132"/>
      <c r="P127" s="132">
        <v>1</v>
      </c>
      <c r="Q127" s="132"/>
      <c r="R127" s="132"/>
      <c r="S127" s="132">
        <v>1</v>
      </c>
      <c r="T127" s="132">
        <v>1</v>
      </c>
      <c r="U127" s="132"/>
      <c r="V127" s="132"/>
      <c r="W127" s="132">
        <v>1</v>
      </c>
      <c r="X127" s="132"/>
      <c r="Y127" s="132"/>
      <c r="Z127" s="132">
        <v>1</v>
      </c>
      <c r="AA127" s="132"/>
      <c r="AB127" s="132">
        <v>1</v>
      </c>
      <c r="AC127" s="132"/>
      <c r="AD127" s="132"/>
      <c r="AE127" s="132">
        <v>1</v>
      </c>
      <c r="AF127" s="132"/>
      <c r="AG127" s="132">
        <v>1</v>
      </c>
      <c r="AH127" s="132"/>
      <c r="AI127" s="132"/>
      <c r="AJ127" s="132">
        <v>1</v>
      </c>
      <c r="AK127" s="132"/>
      <c r="AL127" s="132">
        <v>1</v>
      </c>
      <c r="AM127" s="132"/>
      <c r="AN127" s="132"/>
      <c r="AO127" s="132"/>
      <c r="AP127" s="132"/>
      <c r="AQ127" s="132">
        <v>1</v>
      </c>
      <c r="AR127" s="132">
        <v>1</v>
      </c>
      <c r="AS127" s="132">
        <v>1</v>
      </c>
      <c r="AT127" s="132"/>
      <c r="AU127" s="132"/>
      <c r="AV127" s="132"/>
      <c r="AW127" s="132"/>
      <c r="AX127" s="132"/>
      <c r="AY127" s="132">
        <v>1</v>
      </c>
      <c r="AZ127" s="132">
        <v>1</v>
      </c>
      <c r="BA127" s="132"/>
      <c r="BB127" s="132"/>
      <c r="BC127" s="86"/>
      <c r="BD127" s="192"/>
    </row>
    <row r="128" spans="1:56">
      <c r="A128" s="192"/>
      <c r="B128" s="15" t="s">
        <v>2880</v>
      </c>
      <c r="C128" s="132"/>
      <c r="D128" s="132">
        <v>1</v>
      </c>
      <c r="E128" s="132"/>
      <c r="F128" s="132"/>
      <c r="G128" s="132">
        <v>1</v>
      </c>
      <c r="H128" s="132"/>
      <c r="I128" s="132"/>
      <c r="J128" s="132"/>
      <c r="K128" s="132">
        <v>1</v>
      </c>
      <c r="L128" s="132"/>
      <c r="M128" s="132"/>
      <c r="N128" s="132"/>
      <c r="O128" s="132"/>
      <c r="P128" s="132"/>
      <c r="Q128" s="132"/>
      <c r="R128" s="132">
        <v>1</v>
      </c>
      <c r="S128" s="132"/>
      <c r="T128" s="132"/>
      <c r="U128" s="132"/>
      <c r="V128" s="132">
        <v>1</v>
      </c>
      <c r="W128" s="132"/>
      <c r="X128" s="132"/>
      <c r="Y128" s="132">
        <v>1</v>
      </c>
      <c r="Z128" s="132"/>
      <c r="AA128" s="132">
        <v>1</v>
      </c>
      <c r="AB128" s="132"/>
      <c r="AC128" s="132">
        <v>1</v>
      </c>
      <c r="AD128" s="132"/>
      <c r="AE128" s="132"/>
      <c r="AF128" s="132"/>
      <c r="AG128" s="132"/>
      <c r="AH128" s="132">
        <v>1</v>
      </c>
      <c r="AI128" s="132"/>
      <c r="AJ128" s="132"/>
      <c r="AK128" s="132">
        <v>1</v>
      </c>
      <c r="AL128" s="132"/>
      <c r="AM128" s="132">
        <v>1</v>
      </c>
      <c r="AN128" s="132">
        <v>1</v>
      </c>
      <c r="AO128" s="132">
        <v>1</v>
      </c>
      <c r="AP128" s="132"/>
      <c r="AQ128" s="132"/>
      <c r="AR128" s="132"/>
      <c r="AS128" s="132"/>
      <c r="AT128" s="132">
        <v>1</v>
      </c>
      <c r="AU128" s="132">
        <v>1</v>
      </c>
      <c r="AV128" s="132"/>
      <c r="AW128" s="132">
        <v>1</v>
      </c>
      <c r="AX128" s="132">
        <v>1</v>
      </c>
      <c r="AY128" s="132"/>
      <c r="AZ128" s="132"/>
      <c r="BA128" s="132">
        <v>1</v>
      </c>
      <c r="BB128" s="132"/>
      <c r="BC128" s="86"/>
      <c r="BD128" s="192"/>
    </row>
    <row r="129" spans="1:56">
      <c r="A129" s="192"/>
      <c r="B129" s="15" t="s">
        <v>2881</v>
      </c>
      <c r="C129" s="132"/>
      <c r="D129" s="132"/>
      <c r="E129" s="132">
        <v>1</v>
      </c>
      <c r="F129" s="132"/>
      <c r="G129" s="132"/>
      <c r="H129" s="132"/>
      <c r="I129" s="132">
        <v>1</v>
      </c>
      <c r="J129" s="132">
        <v>1</v>
      </c>
      <c r="K129" s="132"/>
      <c r="L129" s="132"/>
      <c r="M129" s="132"/>
      <c r="N129" s="132">
        <v>1</v>
      </c>
      <c r="O129" s="132">
        <v>1</v>
      </c>
      <c r="P129" s="132"/>
      <c r="Q129" s="132">
        <v>1</v>
      </c>
      <c r="R129" s="132"/>
      <c r="S129" s="132"/>
      <c r="T129" s="132"/>
      <c r="U129" s="132">
        <v>1</v>
      </c>
      <c r="V129" s="132"/>
      <c r="W129" s="132"/>
      <c r="X129" s="132">
        <v>1</v>
      </c>
      <c r="Y129" s="132"/>
      <c r="Z129" s="132"/>
      <c r="AA129" s="132"/>
      <c r="AB129" s="132"/>
      <c r="AC129" s="132"/>
      <c r="AD129" s="132">
        <v>1</v>
      </c>
      <c r="AE129" s="132"/>
      <c r="AF129" s="132">
        <v>1</v>
      </c>
      <c r="AG129" s="132"/>
      <c r="AH129" s="132"/>
      <c r="AI129" s="132">
        <v>1</v>
      </c>
      <c r="AJ129" s="132"/>
      <c r="AK129" s="132"/>
      <c r="AL129" s="132"/>
      <c r="AM129" s="132"/>
      <c r="AN129" s="132"/>
      <c r="AO129" s="132"/>
      <c r="AP129" s="132">
        <v>1</v>
      </c>
      <c r="AQ129" s="132"/>
      <c r="AR129" s="132"/>
      <c r="AS129" s="132"/>
      <c r="AT129" s="132"/>
      <c r="AU129" s="132"/>
      <c r="AV129" s="132"/>
      <c r="AW129" s="132"/>
      <c r="AX129" s="132"/>
      <c r="AY129" s="132"/>
      <c r="AZ129" s="132"/>
      <c r="BA129" s="132"/>
      <c r="BB129" s="132">
        <v>1</v>
      </c>
      <c r="BC129" s="86"/>
      <c r="BD129" s="192"/>
    </row>
    <row r="130" spans="1:56">
      <c r="A130" s="192"/>
      <c r="B130" s="15" t="s">
        <v>2882</v>
      </c>
      <c r="C130" s="132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  <c r="AN130" s="132"/>
      <c r="AO130" s="132"/>
      <c r="AP130" s="132"/>
      <c r="AQ130" s="132"/>
      <c r="AR130" s="132"/>
      <c r="AS130" s="132"/>
      <c r="AT130" s="132"/>
      <c r="AU130" s="132"/>
      <c r="AV130" s="132"/>
      <c r="AW130" s="132"/>
      <c r="AX130" s="132"/>
      <c r="AY130" s="132"/>
      <c r="AZ130" s="132"/>
      <c r="BA130" s="132"/>
      <c r="BB130" s="132"/>
      <c r="BC130" s="86"/>
      <c r="BD130" s="192"/>
    </row>
    <row r="131" spans="1:56">
      <c r="A131" s="192"/>
      <c r="B131" s="15" t="s">
        <v>2883</v>
      </c>
      <c r="C131" s="132">
        <v>1</v>
      </c>
      <c r="D131" s="132">
        <v>1</v>
      </c>
      <c r="E131" s="132"/>
      <c r="F131" s="132">
        <v>1</v>
      </c>
      <c r="G131" s="132">
        <v>1</v>
      </c>
      <c r="H131" s="132">
        <v>1</v>
      </c>
      <c r="I131" s="132">
        <v>1</v>
      </c>
      <c r="J131" s="132"/>
      <c r="K131" s="132">
        <v>1</v>
      </c>
      <c r="L131" s="132">
        <v>1</v>
      </c>
      <c r="M131" s="132">
        <v>1</v>
      </c>
      <c r="N131" s="132"/>
      <c r="O131" s="132"/>
      <c r="P131" s="132">
        <v>1</v>
      </c>
      <c r="Q131" s="132"/>
      <c r="R131" s="132">
        <v>1</v>
      </c>
      <c r="S131" s="132">
        <v>1</v>
      </c>
      <c r="T131" s="132">
        <v>1</v>
      </c>
      <c r="U131" s="132"/>
      <c r="V131" s="132">
        <v>1</v>
      </c>
      <c r="W131" s="132">
        <v>1</v>
      </c>
      <c r="X131" s="132"/>
      <c r="Y131" s="132">
        <v>1</v>
      </c>
      <c r="Z131" s="132">
        <v>1</v>
      </c>
      <c r="AA131" s="132">
        <v>1</v>
      </c>
      <c r="AB131" s="132">
        <v>1</v>
      </c>
      <c r="AC131" s="132">
        <v>1</v>
      </c>
      <c r="AD131" s="132"/>
      <c r="AE131" s="132">
        <v>1</v>
      </c>
      <c r="AF131" s="132"/>
      <c r="AG131" s="132">
        <v>1</v>
      </c>
      <c r="AH131" s="132"/>
      <c r="AI131" s="132"/>
      <c r="AJ131" s="132">
        <v>1</v>
      </c>
      <c r="AK131" s="132">
        <v>1</v>
      </c>
      <c r="AL131" s="132">
        <v>1</v>
      </c>
      <c r="AM131" s="132">
        <v>1</v>
      </c>
      <c r="AN131" s="132">
        <v>1</v>
      </c>
      <c r="AO131" s="132">
        <v>1</v>
      </c>
      <c r="AP131" s="132"/>
      <c r="AQ131" s="132">
        <v>1</v>
      </c>
      <c r="AR131" s="132">
        <v>1</v>
      </c>
      <c r="AS131" s="132">
        <v>1</v>
      </c>
      <c r="AT131" s="132">
        <v>1</v>
      </c>
      <c r="AU131" s="132"/>
      <c r="AV131" s="132"/>
      <c r="AW131" s="132">
        <v>1</v>
      </c>
      <c r="AX131" s="132">
        <v>1</v>
      </c>
      <c r="AY131" s="132">
        <v>1</v>
      </c>
      <c r="AZ131" s="132">
        <v>1</v>
      </c>
      <c r="BA131" s="132">
        <v>1</v>
      </c>
      <c r="BB131" s="132"/>
      <c r="BC131" s="86"/>
      <c r="BD131" s="192"/>
    </row>
    <row r="132" spans="1:56">
      <c r="A132" s="192"/>
      <c r="B132" s="15" t="s">
        <v>2884</v>
      </c>
      <c r="C132" s="132"/>
      <c r="D132" s="132"/>
      <c r="E132" s="132"/>
      <c r="F132" s="132"/>
      <c r="G132" s="132"/>
      <c r="H132" s="132"/>
      <c r="I132" s="132"/>
      <c r="J132" s="132"/>
      <c r="K132" s="132"/>
      <c r="L132" s="132"/>
      <c r="M132" s="132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  <c r="AN132" s="132"/>
      <c r="AO132" s="132"/>
      <c r="AP132" s="132"/>
      <c r="AQ132" s="132"/>
      <c r="AR132" s="132"/>
      <c r="AS132" s="132"/>
      <c r="AT132" s="132"/>
      <c r="AU132" s="132"/>
      <c r="AV132" s="132"/>
      <c r="AW132" s="132"/>
      <c r="AX132" s="132"/>
      <c r="AY132" s="132"/>
      <c r="AZ132" s="132"/>
      <c r="BA132" s="132"/>
      <c r="BB132" s="132"/>
      <c r="BC132" s="86"/>
      <c r="BD132" s="192"/>
    </row>
    <row r="133" spans="1:56">
      <c r="A133" s="192"/>
      <c r="B133" s="15" t="s">
        <v>2885</v>
      </c>
      <c r="C133" s="132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  <c r="AN133" s="132"/>
      <c r="AO133" s="132"/>
      <c r="AP133" s="132"/>
      <c r="AQ133" s="132"/>
      <c r="AR133" s="132"/>
      <c r="AS133" s="132"/>
      <c r="AT133" s="132"/>
      <c r="AU133" s="132">
        <v>1</v>
      </c>
      <c r="AV133" s="132"/>
      <c r="AW133" s="132"/>
      <c r="AX133" s="132"/>
      <c r="AY133" s="132"/>
      <c r="AZ133" s="132"/>
      <c r="BA133" s="132"/>
      <c r="BB133" s="132"/>
      <c r="BC133" s="86"/>
      <c r="BD133" s="192"/>
    </row>
    <row r="134" spans="1:56">
      <c r="A134" s="192"/>
      <c r="B134" s="15" t="s">
        <v>2886</v>
      </c>
      <c r="C134" s="132"/>
      <c r="D134" s="132"/>
      <c r="E134" s="132"/>
      <c r="F134" s="132"/>
      <c r="G134" s="132"/>
      <c r="H134" s="132"/>
      <c r="I134" s="132"/>
      <c r="J134" s="132"/>
      <c r="K134" s="132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  <c r="AN134" s="132"/>
      <c r="AO134" s="132"/>
      <c r="AP134" s="132"/>
      <c r="AQ134" s="132"/>
      <c r="AR134" s="132"/>
      <c r="AS134" s="132"/>
      <c r="AT134" s="132"/>
      <c r="AU134" s="132"/>
      <c r="AV134" s="132"/>
      <c r="AW134" s="132"/>
      <c r="AX134" s="132"/>
      <c r="AY134" s="132"/>
      <c r="AZ134" s="132"/>
      <c r="BA134" s="132"/>
      <c r="BB134" s="132"/>
      <c r="BC134" s="86"/>
      <c r="BD134" s="192"/>
    </row>
    <row r="135" spans="1:56">
      <c r="A135" s="192"/>
      <c r="B135" s="202" t="s">
        <v>2911</v>
      </c>
      <c r="C135" s="202"/>
      <c r="D135" s="202"/>
      <c r="E135" s="202"/>
      <c r="F135" s="202"/>
      <c r="G135" s="202"/>
      <c r="H135" s="202"/>
      <c r="I135" s="202"/>
      <c r="J135" s="202"/>
      <c r="K135" s="202"/>
      <c r="L135" s="202"/>
      <c r="M135" s="202"/>
      <c r="N135" s="202"/>
      <c r="O135" s="202"/>
      <c r="P135" s="202"/>
      <c r="Q135" s="202"/>
      <c r="R135" s="202"/>
      <c r="S135" s="202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  <c r="BA135" s="202"/>
      <c r="BB135" s="202"/>
      <c r="BC135" s="202"/>
      <c r="BD135" s="192"/>
    </row>
    <row r="136" spans="1:56">
      <c r="A136" s="130"/>
    </row>
    <row r="137" spans="1:56">
      <c r="A137" s="130"/>
      <c r="B137" s="192"/>
      <c r="C137" s="192"/>
      <c r="D137" s="192"/>
      <c r="E137" s="192"/>
      <c r="F137" s="192"/>
      <c r="G137" s="192"/>
      <c r="H137" s="192"/>
      <c r="I137" s="192"/>
      <c r="J137" s="192"/>
      <c r="K137" s="192"/>
      <c r="L137" s="192"/>
      <c r="M137" s="192"/>
      <c r="N137" s="192"/>
      <c r="O137" s="192"/>
      <c r="P137" s="192"/>
      <c r="Q137" s="192"/>
      <c r="R137" s="192"/>
      <c r="S137" s="192"/>
      <c r="T137" s="192"/>
      <c r="U137" s="192"/>
      <c r="V137" s="192"/>
      <c r="W137" s="192"/>
      <c r="X137" s="192"/>
      <c r="Y137" s="192"/>
      <c r="Z137" s="192"/>
      <c r="AA137" s="192"/>
      <c r="AB137" s="192"/>
      <c r="AC137" s="192"/>
      <c r="AD137" s="192"/>
      <c r="AE137" s="192"/>
      <c r="AF137" s="192"/>
      <c r="AG137" s="192"/>
      <c r="AH137" s="192"/>
      <c r="AI137" s="192"/>
      <c r="AJ137" s="192"/>
      <c r="AK137" s="192"/>
      <c r="AL137" s="192"/>
      <c r="AM137" s="192"/>
      <c r="AN137" s="192"/>
      <c r="AO137" s="192"/>
      <c r="AP137" s="192"/>
      <c r="AQ137" s="192"/>
      <c r="AR137" s="192"/>
      <c r="AS137" s="192"/>
      <c r="AT137" s="192"/>
      <c r="AU137" s="192"/>
      <c r="AV137" s="192"/>
      <c r="AW137" s="192"/>
      <c r="AX137" s="192"/>
      <c r="AY137" s="192"/>
      <c r="AZ137" s="192"/>
      <c r="BA137" s="130"/>
    </row>
    <row r="138" spans="1:56" ht="14.4" thickBot="1">
      <c r="A138" s="192"/>
      <c r="B138" s="185" t="s">
        <v>2906</v>
      </c>
      <c r="C138" s="185"/>
      <c r="D138" s="185"/>
      <c r="E138" s="185"/>
    </row>
    <row r="139" spans="1:56">
      <c r="A139" s="192"/>
      <c r="B139" s="193"/>
      <c r="C139" s="193"/>
      <c r="D139" s="193"/>
      <c r="E139" s="193"/>
      <c r="F139" s="193"/>
      <c r="G139" s="193"/>
      <c r="H139" s="193"/>
      <c r="I139" s="193"/>
      <c r="J139" s="193"/>
      <c r="K139" s="193"/>
      <c r="L139" s="193"/>
      <c r="M139" s="193"/>
      <c r="N139" s="193"/>
      <c r="O139" s="193"/>
      <c r="P139" s="193"/>
      <c r="Q139" s="193"/>
      <c r="R139" s="193"/>
      <c r="S139" s="193"/>
      <c r="T139" s="193"/>
      <c r="U139" s="193"/>
      <c r="V139" s="193"/>
      <c r="W139" s="193"/>
      <c r="X139" s="193"/>
      <c r="Y139" s="193"/>
      <c r="Z139" s="193"/>
      <c r="AA139" s="193"/>
      <c r="AB139" s="193"/>
      <c r="AC139" s="193"/>
      <c r="AD139" s="193"/>
      <c r="AE139" s="193"/>
      <c r="AF139" s="193"/>
      <c r="AG139" s="193"/>
      <c r="AH139" s="193"/>
      <c r="AI139" s="193"/>
      <c r="AJ139" s="193"/>
      <c r="AK139" s="193"/>
      <c r="AL139" s="193"/>
      <c r="AM139" s="193"/>
      <c r="AN139" s="193"/>
      <c r="AO139" s="193"/>
      <c r="AP139" s="193"/>
      <c r="AQ139" s="193"/>
      <c r="AR139" s="193"/>
      <c r="AS139" s="193"/>
      <c r="AT139" s="193"/>
      <c r="AU139" s="193"/>
      <c r="AV139" s="193"/>
      <c r="AW139" s="193"/>
      <c r="AX139" s="193"/>
      <c r="AY139" s="193"/>
      <c r="AZ139" s="193"/>
    </row>
    <row r="140" spans="1:56">
      <c r="A140" s="192"/>
      <c r="B140" s="86"/>
      <c r="C140" s="131"/>
      <c r="D140" s="131"/>
    </row>
    <row r="141" spans="1:56" ht="26.4" customHeight="1">
      <c r="A141" s="192"/>
      <c r="B141" s="197" t="s">
        <v>3510</v>
      </c>
      <c r="C141" s="197"/>
      <c r="D141" s="197"/>
    </row>
    <row r="142" spans="1:56" ht="26.4" customHeight="1">
      <c r="A142" s="192"/>
      <c r="B142" s="197" t="s">
        <v>3511</v>
      </c>
      <c r="C142" s="197"/>
      <c r="D142" s="197"/>
    </row>
    <row r="143" spans="1:56">
      <c r="A143" s="192"/>
      <c r="B143" s="197" t="s">
        <v>3512</v>
      </c>
      <c r="C143" s="197"/>
      <c r="D143" s="197"/>
    </row>
    <row r="144" spans="1:56">
      <c r="A144" s="192"/>
      <c r="B144" s="197" t="s">
        <v>3513</v>
      </c>
      <c r="C144" s="197"/>
      <c r="D144" s="197"/>
    </row>
    <row r="145" spans="1:4">
      <c r="A145" s="192"/>
      <c r="B145" s="197" t="s">
        <v>3514</v>
      </c>
      <c r="C145" s="197"/>
      <c r="D145" s="197"/>
    </row>
    <row r="146" spans="1:4">
      <c r="A146" s="192"/>
      <c r="B146" s="197" t="s">
        <v>3515</v>
      </c>
      <c r="C146" s="197"/>
      <c r="D146" s="197"/>
    </row>
    <row r="147" spans="1:4">
      <c r="A147" s="192"/>
      <c r="B147" s="197" t="s">
        <v>3516</v>
      </c>
      <c r="C147" s="197"/>
      <c r="D147" s="197"/>
    </row>
    <row r="148" spans="1:4">
      <c r="A148" s="192"/>
      <c r="B148" s="197" t="s">
        <v>3517</v>
      </c>
      <c r="C148" s="197"/>
      <c r="D148" s="197"/>
    </row>
    <row r="149" spans="1:4">
      <c r="A149" s="192"/>
      <c r="B149" s="197" t="s">
        <v>3518</v>
      </c>
      <c r="C149" s="197"/>
      <c r="D149" s="197"/>
    </row>
    <row r="150" spans="1:4">
      <c r="A150" s="192"/>
      <c r="B150" s="197" t="s">
        <v>3519</v>
      </c>
      <c r="C150" s="197"/>
      <c r="D150" s="197"/>
    </row>
    <row r="151" spans="1:4">
      <c r="A151" s="192"/>
      <c r="B151" s="197" t="s">
        <v>3520</v>
      </c>
      <c r="C151" s="197"/>
      <c r="D151" s="197"/>
    </row>
    <row r="152" spans="1:4">
      <c r="A152" s="192"/>
      <c r="B152" s="197" t="s">
        <v>3521</v>
      </c>
      <c r="C152" s="197"/>
      <c r="D152" s="197"/>
    </row>
    <row r="153" spans="1:4">
      <c r="A153" s="192"/>
      <c r="B153" s="197" t="s">
        <v>3522</v>
      </c>
      <c r="C153" s="197"/>
      <c r="D153" s="197"/>
    </row>
    <row r="154" spans="1:4">
      <c r="A154" s="192"/>
      <c r="B154" s="197" t="s">
        <v>3523</v>
      </c>
      <c r="C154" s="197"/>
      <c r="D154" s="197"/>
    </row>
    <row r="155" spans="1:4">
      <c r="A155" s="192"/>
      <c r="B155" s="197" t="s">
        <v>3524</v>
      </c>
      <c r="C155" s="197"/>
      <c r="D155" s="197"/>
    </row>
    <row r="156" spans="1:4">
      <c r="A156" s="192"/>
      <c r="B156" s="197" t="s">
        <v>3525</v>
      </c>
      <c r="C156" s="197"/>
      <c r="D156" s="197"/>
    </row>
    <row r="157" spans="1:4">
      <c r="A157" s="192"/>
      <c r="B157" s="197" t="s">
        <v>3526</v>
      </c>
      <c r="C157" s="197"/>
      <c r="D157" s="197"/>
    </row>
    <row r="158" spans="1:4">
      <c r="A158" s="192"/>
      <c r="B158" s="197" t="s">
        <v>3527</v>
      </c>
      <c r="C158" s="197"/>
      <c r="D158" s="197"/>
    </row>
    <row r="159" spans="1:4">
      <c r="A159" s="192"/>
      <c r="B159" s="197" t="s">
        <v>3528</v>
      </c>
      <c r="C159" s="197"/>
      <c r="D159" s="197"/>
    </row>
    <row r="160" spans="1:4" ht="26.4" customHeight="1">
      <c r="A160" s="192"/>
      <c r="B160" s="197" t="s">
        <v>3529</v>
      </c>
      <c r="C160" s="197"/>
      <c r="D160" s="197"/>
    </row>
    <row r="161" spans="1:4">
      <c r="A161" s="192"/>
      <c r="B161" s="197" t="s">
        <v>3530</v>
      </c>
      <c r="C161" s="197"/>
      <c r="D161" s="197"/>
    </row>
    <row r="162" spans="1:4">
      <c r="A162" s="192"/>
      <c r="B162" s="197" t="s">
        <v>3531</v>
      </c>
      <c r="C162" s="197"/>
      <c r="D162" s="197"/>
    </row>
    <row r="163" spans="1:4">
      <c r="A163" s="192"/>
      <c r="B163" s="197" t="s">
        <v>3532</v>
      </c>
      <c r="C163" s="197"/>
      <c r="D163" s="197"/>
    </row>
    <row r="164" spans="1:4">
      <c r="A164" s="192"/>
      <c r="B164" s="197" t="s">
        <v>3533</v>
      </c>
      <c r="C164" s="197"/>
      <c r="D164" s="197"/>
    </row>
    <row r="165" spans="1:4">
      <c r="A165" s="192"/>
      <c r="B165" s="197" t="s">
        <v>3534</v>
      </c>
      <c r="C165" s="197"/>
      <c r="D165" s="197"/>
    </row>
    <row r="166" spans="1:4" ht="26.4" customHeight="1">
      <c r="A166" s="192"/>
      <c r="B166" s="197" t="s">
        <v>3535</v>
      </c>
      <c r="C166" s="197"/>
      <c r="D166" s="197"/>
    </row>
    <row r="167" spans="1:4" ht="26.4" customHeight="1">
      <c r="A167" s="192"/>
      <c r="B167" s="197" t="s">
        <v>3536</v>
      </c>
      <c r="C167" s="197"/>
      <c r="D167" s="197"/>
    </row>
    <row r="168" spans="1:4">
      <c r="A168" s="192"/>
      <c r="B168" s="197" t="s">
        <v>3537</v>
      </c>
      <c r="C168" s="197"/>
      <c r="D168" s="197"/>
    </row>
    <row r="169" spans="1:4">
      <c r="A169" s="192"/>
      <c r="B169" s="197" t="s">
        <v>3538</v>
      </c>
      <c r="C169" s="197"/>
      <c r="D169" s="197"/>
    </row>
    <row r="170" spans="1:4">
      <c r="A170" s="192"/>
      <c r="B170" s="197" t="s">
        <v>3539</v>
      </c>
      <c r="C170" s="197"/>
      <c r="D170" s="197"/>
    </row>
    <row r="171" spans="1:4">
      <c r="A171" s="192"/>
      <c r="B171" s="197" t="s">
        <v>3540</v>
      </c>
      <c r="C171" s="197"/>
      <c r="D171" s="197"/>
    </row>
    <row r="172" spans="1:4">
      <c r="A172" s="192"/>
      <c r="B172" s="197" t="s">
        <v>3541</v>
      </c>
      <c r="C172" s="197"/>
      <c r="D172" s="197"/>
    </row>
    <row r="173" spans="1:4">
      <c r="A173" s="192"/>
      <c r="B173" s="197" t="s">
        <v>3542</v>
      </c>
      <c r="C173" s="197"/>
      <c r="D173" s="197"/>
    </row>
    <row r="174" spans="1:4" ht="26.4" customHeight="1">
      <c r="A174" s="192"/>
      <c r="B174" s="197" t="s">
        <v>3543</v>
      </c>
      <c r="C174" s="197"/>
      <c r="D174" s="197"/>
    </row>
    <row r="175" spans="1:4" ht="26.4" customHeight="1">
      <c r="A175" s="192"/>
      <c r="B175" s="197" t="s">
        <v>3544</v>
      </c>
      <c r="C175" s="197"/>
      <c r="D175" s="197"/>
    </row>
    <row r="176" spans="1:4">
      <c r="A176" s="192"/>
      <c r="B176" s="197" t="s">
        <v>3545</v>
      </c>
      <c r="C176" s="197"/>
      <c r="D176" s="197"/>
    </row>
    <row r="177" spans="1:52" ht="26.4" customHeight="1">
      <c r="A177" s="192"/>
      <c r="B177" s="197" t="s">
        <v>3546</v>
      </c>
      <c r="C177" s="197"/>
      <c r="D177" s="197"/>
    </row>
    <row r="178" spans="1:52">
      <c r="A178" s="192"/>
      <c r="B178" s="197" t="s">
        <v>3547</v>
      </c>
      <c r="C178" s="197"/>
      <c r="D178" s="197"/>
    </row>
    <row r="179" spans="1:52" ht="26.4" customHeight="1">
      <c r="A179" s="192"/>
      <c r="B179" s="197" t="s">
        <v>3548</v>
      </c>
      <c r="C179" s="197"/>
      <c r="D179" s="197"/>
    </row>
    <row r="180" spans="1:52">
      <c r="A180" s="192"/>
      <c r="B180" s="197" t="s">
        <v>3549</v>
      </c>
      <c r="C180" s="197"/>
      <c r="D180" s="197"/>
    </row>
    <row r="181" spans="1:52">
      <c r="A181" s="192"/>
      <c r="B181" s="197" t="s">
        <v>3550</v>
      </c>
      <c r="C181" s="197"/>
      <c r="D181" s="197"/>
    </row>
    <row r="182" spans="1:52">
      <c r="A182" s="192"/>
      <c r="B182" s="197" t="s">
        <v>3551</v>
      </c>
      <c r="C182" s="197"/>
      <c r="D182" s="197"/>
    </row>
    <row r="183" spans="1:52">
      <c r="A183" s="192"/>
      <c r="B183" s="197" t="s">
        <v>3552</v>
      </c>
      <c r="C183" s="197"/>
      <c r="D183" s="197"/>
    </row>
    <row r="184" spans="1:52">
      <c r="A184" s="192"/>
      <c r="B184" s="197" t="s">
        <v>3553</v>
      </c>
      <c r="C184" s="197"/>
      <c r="D184" s="197"/>
    </row>
    <row r="185" spans="1:52">
      <c r="A185" s="192"/>
      <c r="B185" s="197" t="s">
        <v>3554</v>
      </c>
      <c r="C185" s="197"/>
      <c r="D185" s="197"/>
    </row>
    <row r="186" spans="1:52">
      <c r="A186" s="192"/>
      <c r="B186" s="197" t="s">
        <v>3555</v>
      </c>
      <c r="C186" s="197"/>
      <c r="D186" s="197"/>
    </row>
    <row r="187" spans="1:52">
      <c r="A187" s="192"/>
      <c r="B187" s="197" t="s">
        <v>3556</v>
      </c>
      <c r="C187" s="197"/>
      <c r="D187" s="197"/>
    </row>
    <row r="188" spans="1:52">
      <c r="A188" s="192"/>
      <c r="B188" s="197" t="s">
        <v>3557</v>
      </c>
      <c r="C188" s="197"/>
      <c r="D188" s="197"/>
    </row>
    <row r="189" spans="1:52">
      <c r="A189" s="192"/>
      <c r="B189" s="197" t="s">
        <v>3558</v>
      </c>
      <c r="C189" s="197"/>
      <c r="D189" s="197"/>
    </row>
    <row r="190" spans="1:52" ht="13.8" customHeight="1">
      <c r="A190" s="192"/>
      <c r="B190" s="196" t="s">
        <v>2907</v>
      </c>
      <c r="C190" s="196"/>
      <c r="D190" s="196"/>
      <c r="E190" s="196"/>
      <c r="F190" s="196"/>
      <c r="G190" s="196"/>
      <c r="H190" s="196"/>
      <c r="I190" s="196"/>
      <c r="J190" s="196"/>
      <c r="K190" s="196"/>
      <c r="L190" s="196"/>
      <c r="M190" s="196"/>
      <c r="N190" s="196"/>
      <c r="O190" s="196"/>
      <c r="P190" s="196"/>
      <c r="Q190" s="196"/>
      <c r="R190" s="196"/>
      <c r="S190" s="196"/>
      <c r="T190" s="196"/>
      <c r="U190" s="196"/>
      <c r="V190" s="196"/>
      <c r="W190" s="196"/>
      <c r="X190" s="196"/>
      <c r="Y190" s="196"/>
      <c r="Z190" s="196"/>
      <c r="AA190" s="196"/>
      <c r="AB190" s="196"/>
      <c r="AC190" s="196"/>
      <c r="AD190" s="196"/>
      <c r="AE190" s="196"/>
      <c r="AF190" s="196"/>
      <c r="AG190" s="196"/>
      <c r="AH190" s="196"/>
      <c r="AI190" s="196"/>
      <c r="AJ190" s="196"/>
      <c r="AK190" s="196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</row>
    <row r="191" spans="1:52">
      <c r="A191" s="192"/>
      <c r="B191" s="131"/>
      <c r="C191" s="131" t="s">
        <v>273</v>
      </c>
      <c r="D191" s="131" t="s">
        <v>275</v>
      </c>
      <c r="E191" s="131" t="s">
        <v>277</v>
      </c>
      <c r="F191" s="131" t="s">
        <v>288</v>
      </c>
      <c r="G191" s="131" t="s">
        <v>286</v>
      </c>
      <c r="H191" s="131" t="s">
        <v>615</v>
      </c>
      <c r="I191" s="131" t="s">
        <v>246</v>
      </c>
      <c r="J191" s="131" t="s">
        <v>238</v>
      </c>
      <c r="K191" s="131" t="s">
        <v>599</v>
      </c>
      <c r="L191" s="131" t="s">
        <v>265</v>
      </c>
      <c r="M191" s="131" t="s">
        <v>624</v>
      </c>
      <c r="N191" s="131" t="s">
        <v>302</v>
      </c>
      <c r="O191" s="131" t="s">
        <v>304</v>
      </c>
      <c r="P191" s="131" t="s">
        <v>294</v>
      </c>
      <c r="Q191" s="131" t="s">
        <v>296</v>
      </c>
      <c r="R191" s="131" t="s">
        <v>611</v>
      </c>
      <c r="S191" s="131" t="s">
        <v>262</v>
      </c>
      <c r="T191" s="131" t="s">
        <v>591</v>
      </c>
      <c r="U191" s="131" t="s">
        <v>241</v>
      </c>
      <c r="V191" s="131" t="s">
        <v>243</v>
      </c>
      <c r="W191" s="131" t="s">
        <v>570</v>
      </c>
      <c r="X191" s="131" t="s">
        <v>582</v>
      </c>
      <c r="Y191" s="131" t="s">
        <v>299</v>
      </c>
      <c r="Z191" s="131" t="s">
        <v>229</v>
      </c>
      <c r="AA191" s="131" t="s">
        <v>1967</v>
      </c>
      <c r="AB191" s="131" t="s">
        <v>618</v>
      </c>
      <c r="AC191" s="131" t="s">
        <v>280</v>
      </c>
      <c r="AD191" s="131" t="s">
        <v>249</v>
      </c>
      <c r="AE191" s="131" t="s">
        <v>585</v>
      </c>
      <c r="AF191" s="131" t="s">
        <v>629</v>
      </c>
      <c r="AG191" s="131" t="s">
        <v>268</v>
      </c>
      <c r="AH191" s="131" t="s">
        <v>270</v>
      </c>
      <c r="AI191" s="131" t="s">
        <v>257</v>
      </c>
      <c r="AJ191" s="131" t="s">
        <v>1983</v>
      </c>
      <c r="AK191" s="131" t="s">
        <v>232</v>
      </c>
      <c r="AL191" s="131" t="s">
        <v>588</v>
      </c>
      <c r="AM191" s="131" t="s">
        <v>307</v>
      </c>
      <c r="AN191" s="131" t="s">
        <v>577</v>
      </c>
      <c r="AO191" s="131" t="s">
        <v>579</v>
      </c>
      <c r="AP191" s="131" t="s">
        <v>235</v>
      </c>
      <c r="AQ191" s="131" t="s">
        <v>283</v>
      </c>
      <c r="AR191" s="131" t="s">
        <v>621</v>
      </c>
      <c r="AS191" s="131" t="s">
        <v>574</v>
      </c>
      <c r="AT191" s="131" t="s">
        <v>572</v>
      </c>
      <c r="AU191" s="131" t="s">
        <v>291</v>
      </c>
      <c r="AV191" s="131">
        <v>31</v>
      </c>
      <c r="AW191" s="131" t="s">
        <v>606</v>
      </c>
      <c r="AX191" s="131" t="s">
        <v>252</v>
      </c>
      <c r="AY191" s="131" t="s">
        <v>254</v>
      </c>
      <c r="AZ191" s="131"/>
    </row>
    <row r="192" spans="1:52" ht="26.4">
      <c r="A192" s="192"/>
      <c r="B192" s="15" t="s">
        <v>2909</v>
      </c>
      <c r="C192" s="132"/>
      <c r="D192" s="132">
        <v>1</v>
      </c>
      <c r="E192" s="132">
        <v>1</v>
      </c>
      <c r="F192" s="132">
        <v>1</v>
      </c>
      <c r="G192" s="132"/>
      <c r="H192" s="132">
        <v>1</v>
      </c>
      <c r="I192" s="132"/>
      <c r="J192" s="132"/>
      <c r="K192" s="132">
        <v>1</v>
      </c>
      <c r="L192" s="132">
        <v>1</v>
      </c>
      <c r="M192" s="132"/>
      <c r="N192" s="132"/>
      <c r="O192" s="132">
        <v>1</v>
      </c>
      <c r="P192" s="132">
        <v>1</v>
      </c>
      <c r="Q192" s="132"/>
      <c r="R192" s="132">
        <v>1</v>
      </c>
      <c r="S192" s="132"/>
      <c r="T192" s="132">
        <v>1</v>
      </c>
      <c r="U192" s="132">
        <v>1</v>
      </c>
      <c r="V192" s="132"/>
      <c r="W192" s="132">
        <v>1</v>
      </c>
      <c r="X192" s="132">
        <v>1</v>
      </c>
      <c r="Y192" s="132"/>
      <c r="Z192" s="132"/>
      <c r="AA192" s="132">
        <v>1</v>
      </c>
      <c r="AB192" s="132"/>
      <c r="AC192" s="132">
        <v>1</v>
      </c>
      <c r="AD192" s="132">
        <v>1</v>
      </c>
      <c r="AE192" s="132"/>
      <c r="AF192" s="132">
        <v>1</v>
      </c>
      <c r="AG192" s="132">
        <v>1</v>
      </c>
      <c r="AH192" s="132"/>
      <c r="AI192" s="132"/>
      <c r="AJ192" s="132">
        <v>1</v>
      </c>
      <c r="AK192" s="132"/>
      <c r="AL192" s="132">
        <v>1</v>
      </c>
      <c r="AM192" s="132">
        <v>1</v>
      </c>
      <c r="AN192" s="132"/>
      <c r="AO192" s="132">
        <v>1</v>
      </c>
      <c r="AP192" s="132"/>
      <c r="AQ192" s="132"/>
      <c r="AR192" s="132">
        <v>1</v>
      </c>
      <c r="AS192" s="132"/>
      <c r="AT192" s="132">
        <v>1</v>
      </c>
      <c r="AU192" s="132"/>
      <c r="AV192" s="132"/>
      <c r="AW192" s="132">
        <v>1</v>
      </c>
      <c r="AX192" s="132">
        <v>1</v>
      </c>
      <c r="AY192" s="132"/>
      <c r="AZ192" s="86"/>
    </row>
    <row r="193" spans="1:52" ht="26.4">
      <c r="A193" s="192"/>
      <c r="B193" s="15" t="s">
        <v>2910</v>
      </c>
      <c r="C193" s="132">
        <v>1</v>
      </c>
      <c r="D193" s="132"/>
      <c r="E193" s="132"/>
      <c r="F193" s="132"/>
      <c r="G193" s="132">
        <v>1</v>
      </c>
      <c r="H193" s="132"/>
      <c r="I193" s="132">
        <v>1</v>
      </c>
      <c r="J193" s="132">
        <v>1</v>
      </c>
      <c r="K193" s="132"/>
      <c r="L193" s="132"/>
      <c r="M193" s="132">
        <v>1</v>
      </c>
      <c r="N193" s="132">
        <v>1</v>
      </c>
      <c r="O193" s="132"/>
      <c r="P193" s="132"/>
      <c r="Q193" s="132">
        <v>1</v>
      </c>
      <c r="R193" s="132"/>
      <c r="S193" s="132">
        <v>1</v>
      </c>
      <c r="T193" s="132"/>
      <c r="U193" s="132"/>
      <c r="V193" s="132">
        <v>1</v>
      </c>
      <c r="W193" s="132"/>
      <c r="X193" s="132"/>
      <c r="Y193" s="132">
        <v>1</v>
      </c>
      <c r="Z193" s="132">
        <v>1</v>
      </c>
      <c r="AA193" s="132"/>
      <c r="AB193" s="132">
        <v>1</v>
      </c>
      <c r="AC193" s="132"/>
      <c r="AD193" s="132"/>
      <c r="AE193" s="132">
        <v>1</v>
      </c>
      <c r="AF193" s="132"/>
      <c r="AG193" s="132"/>
      <c r="AH193" s="132">
        <v>1</v>
      </c>
      <c r="AI193" s="132">
        <v>1</v>
      </c>
      <c r="AJ193" s="132"/>
      <c r="AK193" s="132">
        <v>1</v>
      </c>
      <c r="AL193" s="132"/>
      <c r="AM193" s="132"/>
      <c r="AN193" s="132">
        <v>1</v>
      </c>
      <c r="AO193" s="132"/>
      <c r="AP193" s="132">
        <v>1</v>
      </c>
      <c r="AQ193" s="132">
        <v>1</v>
      </c>
      <c r="AR193" s="132"/>
      <c r="AS193" s="132">
        <v>1</v>
      </c>
      <c r="AT193" s="132"/>
      <c r="AU193" s="132">
        <v>1</v>
      </c>
      <c r="AV193" s="132">
        <v>1</v>
      </c>
      <c r="AW193" s="132"/>
      <c r="AX193" s="132"/>
      <c r="AY193" s="132">
        <v>1</v>
      </c>
      <c r="AZ193" s="86"/>
    </row>
    <row r="194" spans="1:52" ht="26.4">
      <c r="A194" s="192"/>
      <c r="B194" s="15" t="s">
        <v>2875</v>
      </c>
      <c r="C194" s="132"/>
      <c r="D194" s="132"/>
      <c r="E194" s="132"/>
      <c r="F194" s="132"/>
      <c r="G194" s="132"/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  <c r="AN194" s="132"/>
      <c r="AO194" s="132"/>
      <c r="AP194" s="132"/>
      <c r="AQ194" s="132"/>
      <c r="AR194" s="132"/>
      <c r="AS194" s="132"/>
      <c r="AT194" s="132"/>
      <c r="AU194" s="132"/>
      <c r="AV194" s="132"/>
      <c r="AW194" s="132"/>
      <c r="AX194" s="132"/>
      <c r="AY194" s="132"/>
      <c r="AZ194" s="86"/>
    </row>
    <row r="195" spans="1:52">
      <c r="A195" s="192"/>
      <c r="B195" s="15" t="s">
        <v>2876</v>
      </c>
      <c r="C195" s="132">
        <v>1</v>
      </c>
      <c r="D195" s="132">
        <v>1</v>
      </c>
      <c r="E195" s="132">
        <v>1</v>
      </c>
      <c r="F195" s="132">
        <v>1</v>
      </c>
      <c r="G195" s="132">
        <v>1</v>
      </c>
      <c r="H195" s="132"/>
      <c r="I195" s="132">
        <v>1</v>
      </c>
      <c r="J195" s="132">
        <v>1</v>
      </c>
      <c r="K195" s="132">
        <v>1</v>
      </c>
      <c r="L195" s="132">
        <v>1</v>
      </c>
      <c r="M195" s="132">
        <v>1</v>
      </c>
      <c r="N195" s="132">
        <v>1</v>
      </c>
      <c r="O195" s="132">
        <v>1</v>
      </c>
      <c r="P195" s="132">
        <v>1</v>
      </c>
      <c r="Q195" s="132">
        <v>1</v>
      </c>
      <c r="R195" s="132">
        <v>1</v>
      </c>
      <c r="S195" s="132">
        <v>1</v>
      </c>
      <c r="T195" s="132">
        <v>1</v>
      </c>
      <c r="U195" s="132">
        <v>1</v>
      </c>
      <c r="V195" s="132">
        <v>1</v>
      </c>
      <c r="W195" s="132">
        <v>1</v>
      </c>
      <c r="X195" s="132">
        <v>1</v>
      </c>
      <c r="Y195" s="132">
        <v>1</v>
      </c>
      <c r="Z195" s="132">
        <v>1</v>
      </c>
      <c r="AA195" s="132">
        <v>1</v>
      </c>
      <c r="AB195" s="132">
        <v>1</v>
      </c>
      <c r="AC195" s="132">
        <v>1</v>
      </c>
      <c r="AD195" s="132">
        <v>1</v>
      </c>
      <c r="AE195" s="132">
        <v>1</v>
      </c>
      <c r="AF195" s="132">
        <v>1</v>
      </c>
      <c r="AG195" s="132">
        <v>1</v>
      </c>
      <c r="AH195" s="132">
        <v>1</v>
      </c>
      <c r="AI195" s="132">
        <v>1</v>
      </c>
      <c r="AJ195" s="132">
        <v>1</v>
      </c>
      <c r="AK195" s="132">
        <v>1</v>
      </c>
      <c r="AL195" s="132">
        <v>1</v>
      </c>
      <c r="AM195" s="132">
        <v>1</v>
      </c>
      <c r="AN195" s="132">
        <v>1</v>
      </c>
      <c r="AO195" s="132">
        <v>1</v>
      </c>
      <c r="AP195" s="132">
        <v>1</v>
      </c>
      <c r="AQ195" s="132">
        <v>1</v>
      </c>
      <c r="AR195" s="132">
        <v>1</v>
      </c>
      <c r="AS195" s="132">
        <v>1</v>
      </c>
      <c r="AT195" s="132">
        <v>1</v>
      </c>
      <c r="AU195" s="132">
        <v>1</v>
      </c>
      <c r="AV195" s="132">
        <v>1</v>
      </c>
      <c r="AW195" s="132">
        <v>1</v>
      </c>
      <c r="AX195" s="132">
        <v>1</v>
      </c>
      <c r="AY195" s="132">
        <v>1</v>
      </c>
      <c r="AZ195" s="86"/>
    </row>
    <row r="196" spans="1:52">
      <c r="A196" s="192"/>
      <c r="B196" s="15" t="s">
        <v>2877</v>
      </c>
      <c r="C196" s="132"/>
      <c r="D196" s="132"/>
      <c r="E196" s="132"/>
      <c r="F196" s="132"/>
      <c r="G196" s="132"/>
      <c r="H196" s="132">
        <v>1</v>
      </c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  <c r="AN196" s="132"/>
      <c r="AO196" s="132"/>
      <c r="AP196" s="132"/>
      <c r="AQ196" s="132"/>
      <c r="AR196" s="132"/>
      <c r="AS196" s="132"/>
      <c r="AT196" s="132"/>
      <c r="AU196" s="132"/>
      <c r="AV196" s="132"/>
      <c r="AW196" s="132"/>
      <c r="AX196" s="132"/>
      <c r="AY196" s="132"/>
      <c r="AZ196" s="86"/>
    </row>
    <row r="197" spans="1:52">
      <c r="A197" s="192"/>
      <c r="B197" s="15" t="s">
        <v>2878</v>
      </c>
      <c r="C197" s="132"/>
      <c r="D197" s="132"/>
      <c r="E197" s="132"/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  <c r="AN197" s="132"/>
      <c r="AO197" s="132"/>
      <c r="AP197" s="132"/>
      <c r="AQ197" s="132"/>
      <c r="AR197" s="132"/>
      <c r="AS197" s="132"/>
      <c r="AT197" s="132"/>
      <c r="AU197" s="132"/>
      <c r="AV197" s="132"/>
      <c r="AW197" s="132"/>
      <c r="AX197" s="132"/>
      <c r="AY197" s="132"/>
      <c r="AZ197" s="86"/>
    </row>
    <row r="198" spans="1:52">
      <c r="A198" s="192"/>
      <c r="B198" s="15" t="s">
        <v>2879</v>
      </c>
      <c r="C198" s="132"/>
      <c r="D198" s="132"/>
      <c r="E198" s="132"/>
      <c r="F198" s="132"/>
      <c r="G198" s="132"/>
      <c r="H198" s="132"/>
      <c r="I198" s="132"/>
      <c r="J198" s="132"/>
      <c r="K198" s="132"/>
      <c r="L198" s="132"/>
      <c r="M198" s="132"/>
      <c r="N198" s="132"/>
      <c r="O198" s="132">
        <v>1</v>
      </c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>
        <v>1</v>
      </c>
      <c r="AN198" s="132"/>
      <c r="AO198" s="132"/>
      <c r="AP198" s="132"/>
      <c r="AQ198" s="132"/>
      <c r="AR198" s="132"/>
      <c r="AS198" s="132"/>
      <c r="AT198" s="132"/>
      <c r="AU198" s="132"/>
      <c r="AV198" s="132"/>
      <c r="AW198" s="132"/>
      <c r="AX198" s="132"/>
      <c r="AY198" s="132"/>
      <c r="AZ198" s="86"/>
    </row>
    <row r="199" spans="1:52">
      <c r="A199" s="192"/>
      <c r="B199" s="15" t="s">
        <v>2880</v>
      </c>
      <c r="C199" s="132">
        <v>1</v>
      </c>
      <c r="D199" s="132">
        <v>1</v>
      </c>
      <c r="E199" s="132">
        <v>1</v>
      </c>
      <c r="F199" s="132">
        <v>1</v>
      </c>
      <c r="G199" s="132">
        <v>1</v>
      </c>
      <c r="H199" s="132">
        <v>1</v>
      </c>
      <c r="I199" s="132">
        <v>1</v>
      </c>
      <c r="J199" s="132">
        <v>1</v>
      </c>
      <c r="K199" s="132">
        <v>1</v>
      </c>
      <c r="L199" s="132">
        <v>1</v>
      </c>
      <c r="M199" s="132">
        <v>1</v>
      </c>
      <c r="N199" s="132">
        <v>1</v>
      </c>
      <c r="O199" s="132"/>
      <c r="P199" s="132">
        <v>1</v>
      </c>
      <c r="Q199" s="132">
        <v>1</v>
      </c>
      <c r="R199" s="132">
        <v>1</v>
      </c>
      <c r="S199" s="132">
        <v>1</v>
      </c>
      <c r="T199" s="132">
        <v>1</v>
      </c>
      <c r="U199" s="132">
        <v>1</v>
      </c>
      <c r="V199" s="132">
        <v>1</v>
      </c>
      <c r="W199" s="132"/>
      <c r="X199" s="132">
        <v>1</v>
      </c>
      <c r="Y199" s="132">
        <v>1</v>
      </c>
      <c r="Z199" s="132">
        <v>1</v>
      </c>
      <c r="AA199" s="132">
        <v>1</v>
      </c>
      <c r="AB199" s="132">
        <v>1</v>
      </c>
      <c r="AC199" s="132">
        <v>1</v>
      </c>
      <c r="AD199" s="132">
        <v>1</v>
      </c>
      <c r="AE199" s="132">
        <v>1</v>
      </c>
      <c r="AF199" s="132">
        <v>1</v>
      </c>
      <c r="AG199" s="132">
        <v>1</v>
      </c>
      <c r="AH199" s="132">
        <v>1</v>
      </c>
      <c r="AI199" s="132">
        <v>1</v>
      </c>
      <c r="AJ199" s="132">
        <v>1</v>
      </c>
      <c r="AK199" s="132">
        <v>1</v>
      </c>
      <c r="AL199" s="132">
        <v>1</v>
      </c>
      <c r="AM199" s="132"/>
      <c r="AN199" s="132">
        <v>1</v>
      </c>
      <c r="AO199" s="132">
        <v>1</v>
      </c>
      <c r="AP199" s="132">
        <v>1</v>
      </c>
      <c r="AQ199" s="132">
        <v>1</v>
      </c>
      <c r="AR199" s="132">
        <v>1</v>
      </c>
      <c r="AS199" s="132">
        <v>1</v>
      </c>
      <c r="AT199" s="132">
        <v>1</v>
      </c>
      <c r="AU199" s="132">
        <v>1</v>
      </c>
      <c r="AV199" s="132">
        <v>1</v>
      </c>
      <c r="AW199" s="132">
        <v>1</v>
      </c>
      <c r="AX199" s="132">
        <v>1</v>
      </c>
      <c r="AY199" s="132">
        <v>1</v>
      </c>
      <c r="AZ199" s="86"/>
    </row>
    <row r="200" spans="1:52">
      <c r="A200" s="192"/>
      <c r="B200" s="15" t="s">
        <v>2881</v>
      </c>
      <c r="C200" s="132"/>
      <c r="D200" s="132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>
        <v>1</v>
      </c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  <c r="AN200" s="132"/>
      <c r="AO200" s="132"/>
      <c r="AP200" s="132"/>
      <c r="AQ200" s="132"/>
      <c r="AR200" s="132"/>
      <c r="AS200" s="132"/>
      <c r="AT200" s="132"/>
      <c r="AU200" s="132"/>
      <c r="AV200" s="132"/>
      <c r="AW200" s="132"/>
      <c r="AX200" s="132"/>
      <c r="AY200" s="132"/>
      <c r="AZ200" s="86"/>
    </row>
    <row r="201" spans="1:52">
      <c r="A201" s="192"/>
      <c r="B201" s="15" t="s">
        <v>2882</v>
      </c>
      <c r="C201" s="132"/>
      <c r="D201" s="132"/>
      <c r="E201" s="132"/>
      <c r="F201" s="132"/>
      <c r="G201" s="132"/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  <c r="AN201" s="132"/>
      <c r="AO201" s="132"/>
      <c r="AP201" s="132"/>
      <c r="AQ201" s="132"/>
      <c r="AR201" s="132"/>
      <c r="AS201" s="132"/>
      <c r="AT201" s="132"/>
      <c r="AU201" s="132"/>
      <c r="AV201" s="132"/>
      <c r="AW201" s="132"/>
      <c r="AX201" s="132"/>
      <c r="AY201" s="132"/>
      <c r="AZ201" s="86"/>
    </row>
    <row r="202" spans="1:52">
      <c r="A202" s="192"/>
      <c r="B202" s="15" t="s">
        <v>2883</v>
      </c>
      <c r="C202" s="132"/>
      <c r="D202" s="132">
        <v>1</v>
      </c>
      <c r="E202" s="132"/>
      <c r="F202" s="132">
        <v>1</v>
      </c>
      <c r="G202" s="132"/>
      <c r="H202" s="132"/>
      <c r="I202" s="132"/>
      <c r="J202" s="132"/>
      <c r="K202" s="132">
        <v>1</v>
      </c>
      <c r="L202" s="132">
        <v>1</v>
      </c>
      <c r="M202" s="132"/>
      <c r="N202" s="132"/>
      <c r="O202" s="132">
        <v>1</v>
      </c>
      <c r="P202" s="132">
        <v>1</v>
      </c>
      <c r="Q202" s="132"/>
      <c r="R202" s="132"/>
      <c r="S202" s="132"/>
      <c r="T202" s="132">
        <v>1</v>
      </c>
      <c r="U202" s="132">
        <v>1</v>
      </c>
      <c r="V202" s="132"/>
      <c r="W202" s="132"/>
      <c r="X202" s="132">
        <v>1</v>
      </c>
      <c r="Y202" s="132"/>
      <c r="Z202" s="132"/>
      <c r="AA202" s="132">
        <v>1</v>
      </c>
      <c r="AB202" s="132"/>
      <c r="AC202" s="132">
        <v>1</v>
      </c>
      <c r="AD202" s="132">
        <v>1</v>
      </c>
      <c r="AE202" s="132"/>
      <c r="AF202" s="132"/>
      <c r="AG202" s="132">
        <v>1</v>
      </c>
      <c r="AH202" s="132"/>
      <c r="AI202" s="132"/>
      <c r="AJ202" s="132">
        <v>1</v>
      </c>
      <c r="AK202" s="132"/>
      <c r="AL202" s="132">
        <v>1</v>
      </c>
      <c r="AM202" s="132">
        <v>1</v>
      </c>
      <c r="AN202" s="132"/>
      <c r="AO202" s="132"/>
      <c r="AP202" s="132"/>
      <c r="AQ202" s="132"/>
      <c r="AR202" s="132">
        <v>1</v>
      </c>
      <c r="AS202" s="132"/>
      <c r="AT202" s="132"/>
      <c r="AU202" s="132"/>
      <c r="AV202" s="132"/>
      <c r="AW202" s="132"/>
      <c r="AX202" s="132">
        <v>1</v>
      </c>
      <c r="AY202" s="132"/>
      <c r="AZ202" s="86"/>
    </row>
    <row r="203" spans="1:52">
      <c r="A203" s="192"/>
      <c r="B203" s="15" t="s">
        <v>2884</v>
      </c>
      <c r="C203" s="132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132"/>
      <c r="AR203" s="132"/>
      <c r="AS203" s="132"/>
      <c r="AT203" s="132"/>
      <c r="AU203" s="132"/>
      <c r="AV203" s="132"/>
      <c r="AW203" s="132"/>
      <c r="AX203" s="132"/>
      <c r="AY203" s="132"/>
      <c r="AZ203" s="86"/>
    </row>
    <row r="204" spans="1:52">
      <c r="A204" s="192"/>
      <c r="B204" s="15" t="s">
        <v>2885</v>
      </c>
      <c r="C204" s="132"/>
      <c r="D204" s="132"/>
      <c r="E204" s="132"/>
      <c r="F204" s="132"/>
      <c r="G204" s="132"/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  <c r="AN204" s="132"/>
      <c r="AO204" s="132"/>
      <c r="AP204" s="132"/>
      <c r="AQ204" s="132"/>
      <c r="AR204" s="132"/>
      <c r="AS204" s="132"/>
      <c r="AT204" s="132"/>
      <c r="AU204" s="132"/>
      <c r="AV204" s="132"/>
      <c r="AW204" s="132"/>
      <c r="AX204" s="132"/>
      <c r="AY204" s="132"/>
      <c r="AZ204" s="86"/>
    </row>
    <row r="205" spans="1:52">
      <c r="A205" s="192"/>
      <c r="B205" s="15" t="s">
        <v>2886</v>
      </c>
      <c r="C205" s="132"/>
      <c r="D205" s="132"/>
      <c r="E205" s="132"/>
      <c r="F205" s="132"/>
      <c r="G205" s="132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  <c r="AN205" s="132"/>
      <c r="AO205" s="132"/>
      <c r="AP205" s="132"/>
      <c r="AQ205" s="132"/>
      <c r="AR205" s="132"/>
      <c r="AS205" s="132"/>
      <c r="AT205" s="132"/>
      <c r="AU205" s="132"/>
      <c r="AV205" s="132"/>
      <c r="AW205" s="132"/>
      <c r="AX205" s="132"/>
      <c r="AY205" s="132"/>
      <c r="AZ205" s="86"/>
    </row>
    <row r="206" spans="1:52">
      <c r="A206" s="192"/>
      <c r="B206" s="202" t="s">
        <v>2911</v>
      </c>
      <c r="C206" s="202"/>
      <c r="D206" s="202"/>
      <c r="E206" s="202"/>
      <c r="F206" s="202"/>
      <c r="G206" s="202"/>
      <c r="H206" s="202"/>
      <c r="I206" s="202"/>
      <c r="J206" s="202"/>
      <c r="K206" s="202"/>
      <c r="L206" s="202"/>
      <c r="M206" s="202"/>
      <c r="N206" s="202"/>
      <c r="O206" s="202"/>
      <c r="P206" s="202"/>
      <c r="Q206" s="202"/>
      <c r="R206" s="202"/>
      <c r="S206" s="202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D206" s="202"/>
      <c r="AE206" s="202"/>
      <c r="AF206" s="202"/>
      <c r="AG206" s="202"/>
      <c r="AH206" s="202"/>
      <c r="AI206" s="202"/>
      <c r="AJ206" s="202"/>
      <c r="AK206" s="202"/>
      <c r="AL206" s="202"/>
      <c r="AM206" s="202"/>
      <c r="AN206" s="202"/>
      <c r="AO206" s="202"/>
      <c r="AP206" s="202"/>
      <c r="AQ206" s="202"/>
      <c r="AR206" s="202"/>
      <c r="AS206" s="202"/>
      <c r="AT206" s="202"/>
      <c r="AU206" s="202"/>
      <c r="AV206" s="202"/>
      <c r="AW206" s="202"/>
      <c r="AX206" s="202"/>
      <c r="AY206" s="202"/>
      <c r="AZ206" s="202"/>
    </row>
    <row r="208" spans="1:52">
      <c r="A208" s="130"/>
      <c r="B208" s="192"/>
      <c r="C208" s="192"/>
      <c r="D208" s="192"/>
      <c r="E208" s="192"/>
      <c r="F208" s="192"/>
      <c r="G208" s="192"/>
      <c r="H208" s="192"/>
      <c r="I208" s="192"/>
      <c r="J208" s="192"/>
      <c r="K208" s="192"/>
      <c r="L208" s="192"/>
      <c r="M208" s="192"/>
      <c r="N208" s="192"/>
      <c r="O208" s="192"/>
      <c r="P208" s="192"/>
      <c r="Q208" s="192"/>
      <c r="R208" s="192"/>
      <c r="S208" s="192"/>
      <c r="T208" s="192"/>
      <c r="U208" s="192"/>
      <c r="V208" s="192"/>
      <c r="W208" s="192"/>
      <c r="X208" s="192"/>
      <c r="Y208" s="192"/>
      <c r="Z208" s="192"/>
      <c r="AA208" s="192"/>
      <c r="AB208" s="192"/>
      <c r="AC208" s="192"/>
      <c r="AD208" s="192"/>
      <c r="AE208" s="192"/>
      <c r="AF208" s="192"/>
      <c r="AG208" s="192"/>
      <c r="AH208" s="192"/>
      <c r="AI208" s="130"/>
    </row>
    <row r="209" spans="1:34" ht="14.4" thickBot="1">
      <c r="A209" s="192"/>
      <c r="B209" s="185" t="s">
        <v>2906</v>
      </c>
      <c r="C209" s="185"/>
      <c r="D209" s="185"/>
      <c r="E209" s="185"/>
    </row>
    <row r="210" spans="1:34">
      <c r="A210" s="192"/>
      <c r="B210" s="193"/>
      <c r="C210" s="193"/>
      <c r="D210" s="193"/>
      <c r="E210" s="193"/>
      <c r="F210" s="193"/>
      <c r="G210" s="193"/>
      <c r="H210" s="193"/>
      <c r="I210" s="193"/>
      <c r="J210" s="193"/>
      <c r="K210" s="193"/>
      <c r="L210" s="193"/>
      <c r="M210" s="193"/>
      <c r="N210" s="193"/>
      <c r="O210" s="193"/>
      <c r="P210" s="193"/>
      <c r="Q210" s="193"/>
      <c r="R210" s="193"/>
      <c r="S210" s="193"/>
      <c r="T210" s="193"/>
      <c r="U210" s="193"/>
      <c r="V210" s="193"/>
      <c r="W210" s="193"/>
      <c r="X210" s="193"/>
      <c r="Y210" s="193"/>
      <c r="Z210" s="193"/>
      <c r="AA210" s="193"/>
      <c r="AB210" s="193"/>
      <c r="AC210" s="193"/>
      <c r="AD210" s="193"/>
      <c r="AE210" s="193"/>
      <c r="AF210" s="193"/>
      <c r="AG210" s="193"/>
      <c r="AH210" s="193"/>
    </row>
    <row r="211" spans="1:34">
      <c r="A211" s="192"/>
      <c r="B211" s="86"/>
      <c r="C211" s="131"/>
      <c r="D211" s="131"/>
    </row>
    <row r="212" spans="1:34">
      <c r="A212" s="192"/>
      <c r="B212" s="197" t="s">
        <v>3559</v>
      </c>
      <c r="C212" s="197"/>
      <c r="D212" s="197"/>
    </row>
    <row r="213" spans="1:34">
      <c r="A213" s="192"/>
      <c r="B213" s="197" t="s">
        <v>3560</v>
      </c>
      <c r="C213" s="197"/>
      <c r="D213" s="197"/>
    </row>
    <row r="214" spans="1:34">
      <c r="A214" s="192"/>
      <c r="B214" s="197" t="s">
        <v>3561</v>
      </c>
      <c r="C214" s="197"/>
      <c r="D214" s="197"/>
    </row>
    <row r="215" spans="1:34">
      <c r="A215" s="192"/>
      <c r="B215" s="197" t="s">
        <v>3562</v>
      </c>
      <c r="C215" s="197"/>
      <c r="D215" s="197"/>
    </row>
    <row r="216" spans="1:34">
      <c r="A216" s="192"/>
      <c r="B216" s="197" t="s">
        <v>3563</v>
      </c>
      <c r="C216" s="197"/>
      <c r="D216" s="197"/>
    </row>
    <row r="217" spans="1:34">
      <c r="A217" s="192"/>
      <c r="B217" s="197" t="s">
        <v>3564</v>
      </c>
      <c r="C217" s="197"/>
      <c r="D217" s="197"/>
    </row>
    <row r="218" spans="1:34">
      <c r="A218" s="192"/>
      <c r="B218" s="197" t="s">
        <v>3565</v>
      </c>
      <c r="C218" s="197"/>
      <c r="D218" s="197"/>
    </row>
    <row r="219" spans="1:34" ht="26.4" customHeight="1">
      <c r="A219" s="192"/>
      <c r="B219" s="197" t="s">
        <v>3566</v>
      </c>
      <c r="C219" s="197"/>
      <c r="D219" s="197"/>
    </row>
    <row r="220" spans="1:34">
      <c r="A220" s="192"/>
      <c r="B220" s="197" t="s">
        <v>3567</v>
      </c>
      <c r="C220" s="197"/>
      <c r="D220" s="197"/>
    </row>
    <row r="221" spans="1:34">
      <c r="A221" s="192"/>
      <c r="B221" s="197" t="s">
        <v>3568</v>
      </c>
      <c r="C221" s="197"/>
      <c r="D221" s="197"/>
    </row>
    <row r="222" spans="1:34">
      <c r="A222" s="192"/>
      <c r="B222" s="197" t="s">
        <v>3569</v>
      </c>
      <c r="C222" s="197"/>
      <c r="D222" s="197"/>
    </row>
    <row r="223" spans="1:34">
      <c r="A223" s="192"/>
      <c r="B223" s="197" t="s">
        <v>3570</v>
      </c>
      <c r="C223" s="197"/>
      <c r="D223" s="197"/>
    </row>
    <row r="224" spans="1:34">
      <c r="A224" s="192"/>
      <c r="B224" s="197" t="s">
        <v>3571</v>
      </c>
      <c r="C224" s="197"/>
      <c r="D224" s="197"/>
    </row>
    <row r="225" spans="1:4">
      <c r="A225" s="192"/>
      <c r="B225" s="197" t="s">
        <v>3572</v>
      </c>
      <c r="C225" s="197"/>
      <c r="D225" s="197"/>
    </row>
    <row r="226" spans="1:4">
      <c r="A226" s="192"/>
      <c r="B226" s="197" t="s">
        <v>3573</v>
      </c>
      <c r="C226" s="197"/>
      <c r="D226" s="197"/>
    </row>
    <row r="227" spans="1:4">
      <c r="A227" s="192"/>
      <c r="B227" s="197" t="s">
        <v>3574</v>
      </c>
      <c r="C227" s="197"/>
      <c r="D227" s="197"/>
    </row>
    <row r="228" spans="1:4">
      <c r="A228" s="192"/>
      <c r="B228" s="197" t="s">
        <v>3575</v>
      </c>
      <c r="C228" s="197"/>
      <c r="D228" s="197"/>
    </row>
    <row r="229" spans="1:4">
      <c r="A229" s="192"/>
      <c r="B229" s="197" t="s">
        <v>3576</v>
      </c>
      <c r="C229" s="197"/>
      <c r="D229" s="197"/>
    </row>
    <row r="230" spans="1:4">
      <c r="A230" s="192"/>
      <c r="B230" s="197" t="s">
        <v>3577</v>
      </c>
      <c r="C230" s="197"/>
      <c r="D230" s="197"/>
    </row>
    <row r="231" spans="1:4">
      <c r="A231" s="192"/>
      <c r="B231" s="197" t="s">
        <v>3578</v>
      </c>
      <c r="C231" s="197"/>
      <c r="D231" s="197"/>
    </row>
    <row r="232" spans="1:4">
      <c r="A232" s="192"/>
      <c r="B232" s="197" t="s">
        <v>3579</v>
      </c>
      <c r="C232" s="197"/>
      <c r="D232" s="197"/>
    </row>
    <row r="233" spans="1:4">
      <c r="A233" s="192"/>
      <c r="B233" s="197" t="s">
        <v>3580</v>
      </c>
      <c r="C233" s="197"/>
      <c r="D233" s="197"/>
    </row>
    <row r="234" spans="1:4">
      <c r="A234" s="192"/>
      <c r="B234" s="197" t="s">
        <v>3581</v>
      </c>
      <c r="C234" s="197"/>
      <c r="D234" s="197"/>
    </row>
    <row r="235" spans="1:4">
      <c r="A235" s="192"/>
      <c r="B235" s="197" t="s">
        <v>3582</v>
      </c>
      <c r="C235" s="197"/>
      <c r="D235" s="197"/>
    </row>
    <row r="236" spans="1:4">
      <c r="A236" s="192"/>
      <c r="B236" s="197" t="s">
        <v>3583</v>
      </c>
      <c r="C236" s="197"/>
      <c r="D236" s="197"/>
    </row>
    <row r="237" spans="1:4">
      <c r="A237" s="192"/>
      <c r="B237" s="197" t="s">
        <v>3584</v>
      </c>
      <c r="C237" s="197"/>
      <c r="D237" s="197"/>
    </row>
    <row r="238" spans="1:4">
      <c r="A238" s="192"/>
      <c r="B238" s="197" t="s">
        <v>3585</v>
      </c>
      <c r="C238" s="197"/>
      <c r="D238" s="197"/>
    </row>
    <row r="239" spans="1:4">
      <c r="A239" s="192"/>
      <c r="B239" s="197" t="s">
        <v>3586</v>
      </c>
      <c r="C239" s="197"/>
      <c r="D239" s="197"/>
    </row>
    <row r="240" spans="1:4">
      <c r="A240" s="192"/>
      <c r="B240" s="197" t="s">
        <v>3587</v>
      </c>
      <c r="C240" s="197"/>
      <c r="D240" s="197"/>
    </row>
    <row r="241" spans="1:34">
      <c r="A241" s="192"/>
      <c r="B241" s="197" t="s">
        <v>3588</v>
      </c>
      <c r="C241" s="197"/>
      <c r="D241" s="197"/>
    </row>
    <row r="242" spans="1:34">
      <c r="A242" s="192"/>
      <c r="B242" s="197" t="s">
        <v>3589</v>
      </c>
      <c r="C242" s="197"/>
      <c r="D242" s="197"/>
    </row>
    <row r="243" spans="1:34" ht="13.8" customHeight="1">
      <c r="A243" s="192"/>
      <c r="B243" s="196" t="s">
        <v>2907</v>
      </c>
      <c r="C243" s="196"/>
      <c r="D243" s="196"/>
      <c r="E243" s="196"/>
      <c r="F243" s="196"/>
      <c r="G243" s="196"/>
      <c r="H243" s="196"/>
      <c r="I243" s="196"/>
      <c r="J243" s="196"/>
      <c r="K243" s="196"/>
      <c r="L243" s="196"/>
      <c r="M243" s="196"/>
      <c r="N243" s="196"/>
      <c r="O243" s="196"/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6"/>
      <c r="AA243" s="196"/>
      <c r="AB243" s="196"/>
      <c r="AC243" s="196"/>
      <c r="AD243" s="196"/>
      <c r="AE243" s="196"/>
      <c r="AF243" s="196"/>
      <c r="AG243" s="196"/>
      <c r="AH243" s="196"/>
    </row>
    <row r="244" spans="1:34">
      <c r="A244" s="192"/>
      <c r="B244" s="131"/>
      <c r="C244" s="131" t="s">
        <v>400</v>
      </c>
      <c r="D244" s="131" t="s">
        <v>418</v>
      </c>
      <c r="E244" s="131" t="s">
        <v>436</v>
      </c>
      <c r="F244" s="131" t="s">
        <v>438</v>
      </c>
      <c r="G244" s="131" t="s">
        <v>402</v>
      </c>
      <c r="H244" s="131" t="s">
        <v>404</v>
      </c>
      <c r="I244" s="131" t="s">
        <v>426</v>
      </c>
      <c r="J244" s="131" t="s">
        <v>428</v>
      </c>
      <c r="K244" s="131" t="s">
        <v>398</v>
      </c>
      <c r="L244" s="131" t="s">
        <v>416</v>
      </c>
      <c r="M244" s="131" t="s">
        <v>396</v>
      </c>
      <c r="N244" s="131" t="s">
        <v>394</v>
      </c>
      <c r="O244" s="131" t="s">
        <v>380</v>
      </c>
      <c r="P244" s="131" t="s">
        <v>386</v>
      </c>
      <c r="Q244" s="131" t="s">
        <v>388</v>
      </c>
      <c r="R244" s="131" t="s">
        <v>408</v>
      </c>
      <c r="S244" s="131" t="s">
        <v>420</v>
      </c>
      <c r="T244" s="131" t="s">
        <v>390</v>
      </c>
      <c r="U244" s="131" t="s">
        <v>434</v>
      </c>
      <c r="V244" s="131" t="s">
        <v>430</v>
      </c>
      <c r="W244" s="131" t="s">
        <v>432</v>
      </c>
      <c r="X244" s="131" t="s">
        <v>392</v>
      </c>
      <c r="Y244" s="131" t="s">
        <v>384</v>
      </c>
      <c r="Z244" s="131" t="s">
        <v>410</v>
      </c>
      <c r="AA244" s="131" t="s">
        <v>422</v>
      </c>
      <c r="AB244" s="131" t="s">
        <v>424</v>
      </c>
      <c r="AC244" s="131" t="s">
        <v>382</v>
      </c>
      <c r="AD244" s="131" t="s">
        <v>406</v>
      </c>
      <c r="AE244" s="131">
        <v>41</v>
      </c>
      <c r="AF244" s="131">
        <v>42</v>
      </c>
      <c r="AG244" s="131" t="s">
        <v>412</v>
      </c>
      <c r="AH244" s="131"/>
    </row>
    <row r="245" spans="1:34" ht="26.4">
      <c r="A245" s="192"/>
      <c r="B245" s="15" t="s">
        <v>2909</v>
      </c>
      <c r="C245" s="132">
        <v>1</v>
      </c>
      <c r="D245" s="132">
        <v>1</v>
      </c>
      <c r="E245" s="132">
        <v>1</v>
      </c>
      <c r="F245" s="132">
        <v>1</v>
      </c>
      <c r="G245" s="132">
        <v>1</v>
      </c>
      <c r="H245" s="132">
        <v>1</v>
      </c>
      <c r="I245" s="132">
        <v>1</v>
      </c>
      <c r="J245" s="132">
        <v>1</v>
      </c>
      <c r="K245" s="132">
        <v>1</v>
      </c>
      <c r="L245" s="132">
        <v>1</v>
      </c>
      <c r="M245" s="132">
        <v>1</v>
      </c>
      <c r="N245" s="132">
        <v>1</v>
      </c>
      <c r="O245" s="132">
        <v>1</v>
      </c>
      <c r="P245" s="132">
        <v>1</v>
      </c>
      <c r="Q245" s="132">
        <v>1</v>
      </c>
      <c r="R245" s="132">
        <v>1</v>
      </c>
      <c r="S245" s="132">
        <v>1</v>
      </c>
      <c r="T245" s="132">
        <v>1</v>
      </c>
      <c r="U245" s="132">
        <v>1</v>
      </c>
      <c r="V245" s="132">
        <v>1</v>
      </c>
      <c r="W245" s="132">
        <v>1</v>
      </c>
      <c r="X245" s="132">
        <v>1</v>
      </c>
      <c r="Y245" s="132">
        <v>1</v>
      </c>
      <c r="Z245" s="132">
        <v>1</v>
      </c>
      <c r="AA245" s="132">
        <v>1</v>
      </c>
      <c r="AB245" s="132">
        <v>1</v>
      </c>
      <c r="AC245" s="132">
        <v>1</v>
      </c>
      <c r="AD245" s="132">
        <v>1</v>
      </c>
      <c r="AE245" s="132">
        <v>1</v>
      </c>
      <c r="AF245" s="132">
        <v>1</v>
      </c>
      <c r="AG245" s="132">
        <v>1</v>
      </c>
      <c r="AH245" s="86"/>
    </row>
    <row r="246" spans="1:34" ht="26.4">
      <c r="A246" s="192"/>
      <c r="B246" s="15" t="s">
        <v>2910</v>
      </c>
      <c r="C246" s="132"/>
      <c r="D246" s="132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86"/>
    </row>
    <row r="247" spans="1:34" ht="26.4">
      <c r="A247" s="192"/>
      <c r="B247" s="15" t="s">
        <v>2875</v>
      </c>
      <c r="C247" s="132"/>
      <c r="D247" s="132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86"/>
    </row>
    <row r="248" spans="1:34">
      <c r="A248" s="192"/>
      <c r="B248" s="15" t="s">
        <v>2876</v>
      </c>
      <c r="C248" s="132"/>
      <c r="D248" s="132"/>
      <c r="E248" s="132"/>
      <c r="F248" s="132">
        <v>1</v>
      </c>
      <c r="G248" s="132">
        <v>1</v>
      </c>
      <c r="H248" s="132">
        <v>1</v>
      </c>
      <c r="I248" s="132"/>
      <c r="J248" s="132">
        <v>1</v>
      </c>
      <c r="K248" s="132"/>
      <c r="L248" s="132"/>
      <c r="M248" s="132">
        <v>1</v>
      </c>
      <c r="N248" s="132"/>
      <c r="O248" s="132"/>
      <c r="P248" s="132"/>
      <c r="Q248" s="132"/>
      <c r="R248" s="132"/>
      <c r="S248" s="132">
        <v>1</v>
      </c>
      <c r="T248" s="132"/>
      <c r="U248" s="132"/>
      <c r="V248" s="132"/>
      <c r="W248" s="132"/>
      <c r="X248" s="132">
        <v>1</v>
      </c>
      <c r="Y248" s="132"/>
      <c r="Z248" s="132">
        <v>1</v>
      </c>
      <c r="AA248" s="132"/>
      <c r="AB248" s="132"/>
      <c r="AC248" s="132"/>
      <c r="AD248" s="132">
        <v>1</v>
      </c>
      <c r="AE248" s="132"/>
      <c r="AF248" s="132"/>
      <c r="AG248" s="132"/>
      <c r="AH248" s="86"/>
    </row>
    <row r="249" spans="1:34">
      <c r="A249" s="192"/>
      <c r="B249" s="15" t="s">
        <v>2877</v>
      </c>
      <c r="C249" s="132">
        <v>1</v>
      </c>
      <c r="D249" s="132">
        <v>1</v>
      </c>
      <c r="E249" s="132">
        <v>1</v>
      </c>
      <c r="F249" s="132"/>
      <c r="G249" s="132"/>
      <c r="H249" s="132"/>
      <c r="I249" s="132">
        <v>1</v>
      </c>
      <c r="J249" s="132"/>
      <c r="K249" s="132">
        <v>1</v>
      </c>
      <c r="L249" s="132">
        <v>1</v>
      </c>
      <c r="M249" s="132"/>
      <c r="N249" s="132">
        <v>1</v>
      </c>
      <c r="O249" s="132">
        <v>1</v>
      </c>
      <c r="P249" s="132">
        <v>1</v>
      </c>
      <c r="Q249" s="132">
        <v>1</v>
      </c>
      <c r="R249" s="132">
        <v>1</v>
      </c>
      <c r="S249" s="132"/>
      <c r="T249" s="132">
        <v>1</v>
      </c>
      <c r="U249" s="132">
        <v>1</v>
      </c>
      <c r="V249" s="132">
        <v>1</v>
      </c>
      <c r="W249" s="132">
        <v>1</v>
      </c>
      <c r="X249" s="132"/>
      <c r="Y249" s="132">
        <v>1</v>
      </c>
      <c r="Z249" s="132"/>
      <c r="AA249" s="132">
        <v>1</v>
      </c>
      <c r="AB249" s="132">
        <v>1</v>
      </c>
      <c r="AC249" s="132">
        <v>1</v>
      </c>
      <c r="AD249" s="132"/>
      <c r="AE249" s="132">
        <v>1</v>
      </c>
      <c r="AF249" s="132">
        <v>1</v>
      </c>
      <c r="AG249" s="132">
        <v>1</v>
      </c>
      <c r="AH249" s="86"/>
    </row>
    <row r="250" spans="1:34">
      <c r="A250" s="192"/>
      <c r="B250" s="15" t="s">
        <v>2878</v>
      </c>
      <c r="C250" s="132"/>
      <c r="D250" s="132"/>
      <c r="E250" s="132"/>
      <c r="F250" s="132"/>
      <c r="G250" s="132"/>
      <c r="H250" s="132"/>
      <c r="I250" s="132"/>
      <c r="J250" s="132"/>
      <c r="K250" s="132"/>
      <c r="L250" s="132"/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86"/>
    </row>
    <row r="251" spans="1:34">
      <c r="A251" s="192"/>
      <c r="B251" s="15" t="s">
        <v>2879</v>
      </c>
      <c r="C251" s="132"/>
      <c r="D251" s="132"/>
      <c r="E251" s="132">
        <v>1</v>
      </c>
      <c r="F251" s="132">
        <v>1</v>
      </c>
      <c r="G251" s="132">
        <v>1</v>
      </c>
      <c r="H251" s="132"/>
      <c r="I251" s="132">
        <v>1</v>
      </c>
      <c r="J251" s="132"/>
      <c r="K251" s="132">
        <v>1</v>
      </c>
      <c r="L251" s="132">
        <v>1</v>
      </c>
      <c r="M251" s="132"/>
      <c r="N251" s="132">
        <v>1</v>
      </c>
      <c r="O251" s="132">
        <v>1</v>
      </c>
      <c r="P251" s="132">
        <v>1</v>
      </c>
      <c r="Q251" s="132"/>
      <c r="R251" s="132"/>
      <c r="S251" s="132">
        <v>1</v>
      </c>
      <c r="T251" s="132">
        <v>1</v>
      </c>
      <c r="U251" s="132">
        <v>1</v>
      </c>
      <c r="V251" s="132">
        <v>1</v>
      </c>
      <c r="W251" s="132"/>
      <c r="X251" s="132">
        <v>1</v>
      </c>
      <c r="Y251" s="132"/>
      <c r="Z251" s="132">
        <v>1</v>
      </c>
      <c r="AA251" s="132">
        <v>1</v>
      </c>
      <c r="AB251" s="132"/>
      <c r="AC251" s="132">
        <v>1</v>
      </c>
      <c r="AD251" s="132"/>
      <c r="AE251" s="132">
        <v>1</v>
      </c>
      <c r="AF251" s="132"/>
      <c r="AG251" s="132">
        <v>1</v>
      </c>
      <c r="AH251" s="86"/>
    </row>
    <row r="252" spans="1:34">
      <c r="A252" s="192"/>
      <c r="B252" s="15" t="s">
        <v>2880</v>
      </c>
      <c r="C252" s="132">
        <v>1</v>
      </c>
      <c r="D252" s="132">
        <v>1</v>
      </c>
      <c r="E252" s="132"/>
      <c r="F252" s="132"/>
      <c r="G252" s="132"/>
      <c r="H252" s="132">
        <v>1</v>
      </c>
      <c r="I252" s="132"/>
      <c r="J252" s="132">
        <v>1</v>
      </c>
      <c r="K252" s="132"/>
      <c r="L252" s="132"/>
      <c r="M252" s="132">
        <v>1</v>
      </c>
      <c r="N252" s="132"/>
      <c r="O252" s="132"/>
      <c r="P252" s="132"/>
      <c r="Q252" s="132">
        <v>1</v>
      </c>
      <c r="R252" s="132">
        <v>1</v>
      </c>
      <c r="S252" s="132"/>
      <c r="T252" s="132"/>
      <c r="U252" s="132"/>
      <c r="V252" s="132"/>
      <c r="W252" s="132">
        <v>1</v>
      </c>
      <c r="X252" s="132"/>
      <c r="Y252" s="132">
        <v>1</v>
      </c>
      <c r="Z252" s="132"/>
      <c r="AA252" s="132"/>
      <c r="AB252" s="132">
        <v>1</v>
      </c>
      <c r="AC252" s="132"/>
      <c r="AD252" s="132">
        <v>1</v>
      </c>
      <c r="AE252" s="132"/>
      <c r="AF252" s="132">
        <v>1</v>
      </c>
      <c r="AG252" s="132"/>
      <c r="AH252" s="86"/>
    </row>
    <row r="253" spans="1:34">
      <c r="A253" s="192"/>
      <c r="B253" s="15" t="s">
        <v>2881</v>
      </c>
      <c r="C253" s="132"/>
      <c r="D253" s="132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86"/>
    </row>
    <row r="254" spans="1:34">
      <c r="A254" s="192"/>
      <c r="B254" s="15" t="s">
        <v>2882</v>
      </c>
      <c r="C254" s="132"/>
      <c r="D254" s="132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86"/>
    </row>
    <row r="255" spans="1:34">
      <c r="A255" s="192"/>
      <c r="B255" s="15" t="s">
        <v>2883</v>
      </c>
      <c r="C255" s="132"/>
      <c r="D255" s="132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86"/>
    </row>
    <row r="256" spans="1:34">
      <c r="A256" s="192"/>
      <c r="B256" s="15" t="s">
        <v>2884</v>
      </c>
      <c r="C256" s="132"/>
      <c r="D256" s="132"/>
      <c r="E256" s="132"/>
      <c r="F256" s="132"/>
      <c r="G256" s="132">
        <v>1</v>
      </c>
      <c r="H256" s="132">
        <v>1</v>
      </c>
      <c r="I256" s="132"/>
      <c r="J256" s="132"/>
      <c r="K256" s="132"/>
      <c r="L256" s="132"/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>
        <v>1</v>
      </c>
      <c r="Y256" s="132"/>
      <c r="Z256" s="132">
        <v>1</v>
      </c>
      <c r="AA256" s="132"/>
      <c r="AB256" s="132"/>
      <c r="AC256" s="132"/>
      <c r="AD256" s="132"/>
      <c r="AE256" s="132"/>
      <c r="AF256" s="132"/>
      <c r="AG256" s="132"/>
      <c r="AH256" s="86"/>
    </row>
    <row r="257" spans="1:34">
      <c r="A257" s="192"/>
      <c r="B257" s="15" t="s">
        <v>2885</v>
      </c>
      <c r="C257" s="132"/>
      <c r="D257" s="132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86"/>
    </row>
    <row r="258" spans="1:34">
      <c r="A258" s="192"/>
      <c r="B258" s="15" t="s">
        <v>2886</v>
      </c>
      <c r="C258" s="132"/>
      <c r="D258" s="132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86"/>
    </row>
    <row r="259" spans="1:34">
      <c r="A259" s="192"/>
      <c r="B259" s="202" t="s">
        <v>2911</v>
      </c>
      <c r="C259" s="202"/>
      <c r="D259" s="202"/>
      <c r="E259" s="202"/>
      <c r="F259" s="202"/>
      <c r="G259" s="202"/>
      <c r="H259" s="202"/>
      <c r="I259" s="202"/>
      <c r="J259" s="202"/>
      <c r="K259" s="202"/>
      <c r="L259" s="202"/>
      <c r="M259" s="202"/>
      <c r="N259" s="202"/>
      <c r="O259" s="202"/>
      <c r="P259" s="202"/>
      <c r="Q259" s="202"/>
      <c r="R259" s="202"/>
      <c r="S259" s="202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</row>
  </sheetData>
  <mergeCells count="197">
    <mergeCell ref="B1:AQ1"/>
    <mergeCell ref="B34:D34"/>
    <mergeCell ref="B35:D35"/>
    <mergeCell ref="B36:D36"/>
    <mergeCell ref="B37:D37"/>
    <mergeCell ref="B38:D38"/>
    <mergeCell ref="B39:D39"/>
    <mergeCell ref="B28:D28"/>
    <mergeCell ref="B29:D29"/>
    <mergeCell ref="B30:D30"/>
    <mergeCell ref="B31:D31"/>
    <mergeCell ref="B32:D32"/>
    <mergeCell ref="B33:D33"/>
    <mergeCell ref="B22:D22"/>
    <mergeCell ref="B23:D23"/>
    <mergeCell ref="B24:D24"/>
    <mergeCell ref="B25:D25"/>
    <mergeCell ref="B26:D26"/>
    <mergeCell ref="B27:D27"/>
    <mergeCell ref="B16:D16"/>
    <mergeCell ref="B17:D17"/>
    <mergeCell ref="B18:D18"/>
    <mergeCell ref="B19:D19"/>
    <mergeCell ref="B20:D20"/>
    <mergeCell ref="A2:A61"/>
    <mergeCell ref="B3:AQ3"/>
    <mergeCell ref="B45:AQ45"/>
    <mergeCell ref="B61:AQ61"/>
    <mergeCell ref="B64:E64"/>
    <mergeCell ref="B67:D67"/>
    <mergeCell ref="B40:D40"/>
    <mergeCell ref="B41:D41"/>
    <mergeCell ref="B42:D42"/>
    <mergeCell ref="B43:D43"/>
    <mergeCell ref="B44:D44"/>
    <mergeCell ref="B21:D21"/>
    <mergeCell ref="B10:D10"/>
    <mergeCell ref="B11:D11"/>
    <mergeCell ref="B12:D12"/>
    <mergeCell ref="B13:D13"/>
    <mergeCell ref="B14:D14"/>
    <mergeCell ref="B15:D15"/>
    <mergeCell ref="B2:E2"/>
    <mergeCell ref="B5:D5"/>
    <mergeCell ref="B6:D6"/>
    <mergeCell ref="B7:D7"/>
    <mergeCell ref="B8:D8"/>
    <mergeCell ref="B9:D9"/>
    <mergeCell ref="B84:D84"/>
    <mergeCell ref="B85:D85"/>
    <mergeCell ref="B74:D74"/>
    <mergeCell ref="B75:D75"/>
    <mergeCell ref="B76:D76"/>
    <mergeCell ref="B77:D77"/>
    <mergeCell ref="B78:D78"/>
    <mergeCell ref="B79:D79"/>
    <mergeCell ref="B68:D68"/>
    <mergeCell ref="B69:D69"/>
    <mergeCell ref="B70:D70"/>
    <mergeCell ref="B71:D71"/>
    <mergeCell ref="B72:D72"/>
    <mergeCell ref="B73:D73"/>
    <mergeCell ref="B63:BC63"/>
    <mergeCell ref="A64:A135"/>
    <mergeCell ref="B65:BC65"/>
    <mergeCell ref="B119:BC119"/>
    <mergeCell ref="B135:BC135"/>
    <mergeCell ref="B110:D110"/>
    <mergeCell ref="B111:D111"/>
    <mergeCell ref="B112:D112"/>
    <mergeCell ref="B113:D113"/>
    <mergeCell ref="B114:D114"/>
    <mergeCell ref="B115:D115"/>
    <mergeCell ref="B104:D104"/>
    <mergeCell ref="B105:D105"/>
    <mergeCell ref="B106:D106"/>
    <mergeCell ref="B107:D107"/>
    <mergeCell ref="B108:D108"/>
    <mergeCell ref="B109:D109"/>
    <mergeCell ref="B98:D98"/>
    <mergeCell ref="B99:D99"/>
    <mergeCell ref="B100:D100"/>
    <mergeCell ref="B101:D101"/>
    <mergeCell ref="B102:D102"/>
    <mergeCell ref="B103:D103"/>
    <mergeCell ref="B92:D92"/>
    <mergeCell ref="BD64:BD135"/>
    <mergeCell ref="B138:E138"/>
    <mergeCell ref="B141:D141"/>
    <mergeCell ref="B142:D142"/>
    <mergeCell ref="B143:D143"/>
    <mergeCell ref="B144:D144"/>
    <mergeCell ref="B116:D116"/>
    <mergeCell ref="B117:D117"/>
    <mergeCell ref="B118:D118"/>
    <mergeCell ref="B93:D93"/>
    <mergeCell ref="B94:D94"/>
    <mergeCell ref="B95:D95"/>
    <mergeCell ref="B96:D96"/>
    <mergeCell ref="B97:D97"/>
    <mergeCell ref="B86:D86"/>
    <mergeCell ref="B87:D87"/>
    <mergeCell ref="B88:D88"/>
    <mergeCell ref="B89:D89"/>
    <mergeCell ref="B90:D90"/>
    <mergeCell ref="B91:D91"/>
    <mergeCell ref="B80:D80"/>
    <mergeCell ref="B81:D81"/>
    <mergeCell ref="B82:D82"/>
    <mergeCell ref="B83:D83"/>
    <mergeCell ref="B151:D151"/>
    <mergeCell ref="B152:D152"/>
    <mergeCell ref="B153:D153"/>
    <mergeCell ref="B154:D154"/>
    <mergeCell ref="B155:D155"/>
    <mergeCell ref="B156:D156"/>
    <mergeCell ref="B145:D145"/>
    <mergeCell ref="B146:D146"/>
    <mergeCell ref="B147:D147"/>
    <mergeCell ref="B148:D148"/>
    <mergeCell ref="B149:D149"/>
    <mergeCell ref="B150:D150"/>
    <mergeCell ref="B173:D173"/>
    <mergeCell ref="B174:D174"/>
    <mergeCell ref="B163:D163"/>
    <mergeCell ref="B164:D164"/>
    <mergeCell ref="B165:D165"/>
    <mergeCell ref="B166:D166"/>
    <mergeCell ref="B167:D167"/>
    <mergeCell ref="B168:D168"/>
    <mergeCell ref="B157:D157"/>
    <mergeCell ref="B158:D158"/>
    <mergeCell ref="B159:D159"/>
    <mergeCell ref="B160:D160"/>
    <mergeCell ref="B161:D161"/>
    <mergeCell ref="B162:D162"/>
    <mergeCell ref="B187:D187"/>
    <mergeCell ref="B188:D188"/>
    <mergeCell ref="B189:D189"/>
    <mergeCell ref="B137:AZ137"/>
    <mergeCell ref="A138:A206"/>
    <mergeCell ref="B139:AZ139"/>
    <mergeCell ref="B190:AZ190"/>
    <mergeCell ref="B206:AZ206"/>
    <mergeCell ref="B181:D181"/>
    <mergeCell ref="B182:D182"/>
    <mergeCell ref="B183:D183"/>
    <mergeCell ref="B184:D184"/>
    <mergeCell ref="B185:D185"/>
    <mergeCell ref="B186:D186"/>
    <mergeCell ref="B175:D175"/>
    <mergeCell ref="B176:D176"/>
    <mergeCell ref="B177:D177"/>
    <mergeCell ref="B178:D178"/>
    <mergeCell ref="B179:D179"/>
    <mergeCell ref="B180:D180"/>
    <mergeCell ref="B169:D169"/>
    <mergeCell ref="B170:D170"/>
    <mergeCell ref="B171:D171"/>
    <mergeCell ref="B172:D172"/>
    <mergeCell ref="B228:D228"/>
    <mergeCell ref="B217:D217"/>
    <mergeCell ref="B218:D218"/>
    <mergeCell ref="B219:D219"/>
    <mergeCell ref="B220:D220"/>
    <mergeCell ref="B221:D221"/>
    <mergeCell ref="B222:D222"/>
    <mergeCell ref="B209:E209"/>
    <mergeCell ref="B212:D212"/>
    <mergeCell ref="B213:D213"/>
    <mergeCell ref="B214:D214"/>
    <mergeCell ref="B215:D215"/>
    <mergeCell ref="B216:D216"/>
    <mergeCell ref="B241:D241"/>
    <mergeCell ref="B242:D242"/>
    <mergeCell ref="B208:AH208"/>
    <mergeCell ref="A209:A259"/>
    <mergeCell ref="B210:AH210"/>
    <mergeCell ref="B243:AH243"/>
    <mergeCell ref="B259:AH259"/>
    <mergeCell ref="B235:D235"/>
    <mergeCell ref="B236:D236"/>
    <mergeCell ref="B237:D237"/>
    <mergeCell ref="B238:D238"/>
    <mergeCell ref="B239:D239"/>
    <mergeCell ref="B240:D240"/>
    <mergeCell ref="B229:D229"/>
    <mergeCell ref="B230:D230"/>
    <mergeCell ref="B231:D231"/>
    <mergeCell ref="B232:D232"/>
    <mergeCell ref="B233:D233"/>
    <mergeCell ref="B234:D234"/>
    <mergeCell ref="B223:D223"/>
    <mergeCell ref="B224:D224"/>
    <mergeCell ref="B225:D225"/>
    <mergeCell ref="B226:D226"/>
    <mergeCell ref="B227:D227"/>
  </mergeCells>
  <phoneticPr fontId="6" type="noConversion"/>
  <hyperlinks>
    <hyperlink ref="B45" display="显示/隐藏" xr:uid="{35B0370F-1453-497D-98C8-F60BA4E94B50}"/>
    <hyperlink ref="B119" display="显示/隐藏" xr:uid="{6BBD2A8F-FF62-4975-B3AD-0F9C54DE25DB}"/>
    <hyperlink ref="B190" display="显示/隐藏" xr:uid="{68C20D5A-EAEA-4B82-887E-3001EA361032}"/>
    <hyperlink ref="B243" display="显示/隐藏" xr:uid="{B1476991-17E2-4B1B-9FAE-70C75529AA8D}"/>
  </hyperlink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9937" r:id="rId4" name="Control 1">
          <controlPr defaultSize="0" r:id="rId5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304800</xdr:colOff>
                <xdr:row>3</xdr:row>
                <xdr:rowOff>53340</xdr:rowOff>
              </to>
            </anchor>
          </controlPr>
        </control>
      </mc:Choice>
      <mc:Fallback>
        <control shapeId="39937" r:id="rId4" name="Control 1"/>
      </mc:Fallback>
    </mc:AlternateContent>
    <mc:AlternateContent xmlns:mc="http://schemas.openxmlformats.org/markup-compatibility/2006">
      <mc:Choice Requires="x14">
        <control shapeId="39938" r:id="rId6" name="Control 2">
          <controlPr defaultSize="0" r:id="rId7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304800</xdr:colOff>
                <xdr:row>3</xdr:row>
                <xdr:rowOff>53340</xdr:rowOff>
              </to>
            </anchor>
          </controlPr>
        </control>
      </mc:Choice>
      <mc:Fallback>
        <control shapeId="39938" r:id="rId6" name="Control 2"/>
      </mc:Fallback>
    </mc:AlternateContent>
    <mc:AlternateContent xmlns:mc="http://schemas.openxmlformats.org/markup-compatibility/2006">
      <mc:Choice Requires="x14">
        <control shapeId="39939" r:id="rId8" name="Control 3">
          <controlPr defaultSize="0" r:id="rId9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304800</xdr:colOff>
                <xdr:row>3</xdr:row>
                <xdr:rowOff>53340</xdr:rowOff>
              </to>
            </anchor>
          </controlPr>
        </control>
      </mc:Choice>
      <mc:Fallback>
        <control shapeId="39939" r:id="rId8" name="Control 3"/>
      </mc:Fallback>
    </mc:AlternateContent>
    <mc:AlternateContent xmlns:mc="http://schemas.openxmlformats.org/markup-compatibility/2006">
      <mc:Choice Requires="x14">
        <control shapeId="39940" r:id="rId10" name="Control 4">
          <controlPr defaultSize="0" r:id="rId11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304800</xdr:colOff>
                <xdr:row>3</xdr:row>
                <xdr:rowOff>53340</xdr:rowOff>
              </to>
            </anchor>
          </controlPr>
        </control>
      </mc:Choice>
      <mc:Fallback>
        <control shapeId="39940" r:id="rId10" name="Control 4"/>
      </mc:Fallback>
    </mc:AlternateContent>
    <mc:AlternateContent xmlns:mc="http://schemas.openxmlformats.org/markup-compatibility/2006">
      <mc:Choice Requires="x14">
        <control shapeId="39941" r:id="rId12" name="Control 5">
          <controlPr defaultSize="0" r:id="rId13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3</xdr:col>
                <xdr:colOff>175260</xdr:colOff>
                <xdr:row>4</xdr:row>
                <xdr:rowOff>53340</xdr:rowOff>
              </to>
            </anchor>
          </controlPr>
        </control>
      </mc:Choice>
      <mc:Fallback>
        <control shapeId="39941" r:id="rId12" name="Control 5"/>
      </mc:Fallback>
    </mc:AlternateContent>
    <mc:AlternateContent xmlns:mc="http://schemas.openxmlformats.org/markup-compatibility/2006">
      <mc:Choice Requires="x14">
        <control shapeId="39942" r:id="rId14" name="Control 6">
          <controlPr defaultSize="0" r:id="rId15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373380</xdr:colOff>
                <xdr:row>4</xdr:row>
                <xdr:rowOff>53340</xdr:rowOff>
              </to>
            </anchor>
          </controlPr>
        </control>
      </mc:Choice>
      <mc:Fallback>
        <control shapeId="39942" r:id="rId14" name="Control 6"/>
      </mc:Fallback>
    </mc:AlternateContent>
    <mc:AlternateContent xmlns:mc="http://schemas.openxmlformats.org/markup-compatibility/2006">
      <mc:Choice Requires="x14">
        <control shapeId="39943" r:id="rId16" name="Control 7">
          <controlPr defaultSize="0" r:id="rId17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228600</xdr:colOff>
                <xdr:row>5</xdr:row>
                <xdr:rowOff>45720</xdr:rowOff>
              </to>
            </anchor>
          </controlPr>
        </control>
      </mc:Choice>
      <mc:Fallback>
        <control shapeId="39943" r:id="rId16" name="Control 7"/>
      </mc:Fallback>
    </mc:AlternateContent>
    <mc:AlternateContent xmlns:mc="http://schemas.openxmlformats.org/markup-compatibility/2006">
      <mc:Choice Requires="x14">
        <control shapeId="39944" r:id="rId18" name="Control 8">
          <controlPr defaultSize="0" r:id="rId19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228600</xdr:colOff>
                <xdr:row>6</xdr:row>
                <xdr:rowOff>45720</xdr:rowOff>
              </to>
            </anchor>
          </controlPr>
        </control>
      </mc:Choice>
      <mc:Fallback>
        <control shapeId="39944" r:id="rId18" name="Control 8"/>
      </mc:Fallback>
    </mc:AlternateContent>
    <mc:AlternateContent xmlns:mc="http://schemas.openxmlformats.org/markup-compatibility/2006">
      <mc:Choice Requires="x14">
        <control shapeId="39945" r:id="rId20" name="Control 9">
          <controlPr defaultSize="0" r:id="rId19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228600</xdr:colOff>
                <xdr:row>7</xdr:row>
                <xdr:rowOff>45720</xdr:rowOff>
              </to>
            </anchor>
          </controlPr>
        </control>
      </mc:Choice>
      <mc:Fallback>
        <control shapeId="39945" r:id="rId20" name="Control 9"/>
      </mc:Fallback>
    </mc:AlternateContent>
    <mc:AlternateContent xmlns:mc="http://schemas.openxmlformats.org/markup-compatibility/2006">
      <mc:Choice Requires="x14">
        <control shapeId="39946" r:id="rId21" name="Control 10">
          <controlPr defaultSize="0" r:id="rId19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228600</xdr:colOff>
                <xdr:row>8</xdr:row>
                <xdr:rowOff>45720</xdr:rowOff>
              </to>
            </anchor>
          </controlPr>
        </control>
      </mc:Choice>
      <mc:Fallback>
        <control shapeId="39946" r:id="rId21" name="Control 10"/>
      </mc:Fallback>
    </mc:AlternateContent>
    <mc:AlternateContent xmlns:mc="http://schemas.openxmlformats.org/markup-compatibility/2006">
      <mc:Choice Requires="x14">
        <control shapeId="39947" r:id="rId22" name="Control 11">
          <controlPr defaultSize="0" r:id="rId19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228600</xdr:colOff>
                <xdr:row>9</xdr:row>
                <xdr:rowOff>45720</xdr:rowOff>
              </to>
            </anchor>
          </controlPr>
        </control>
      </mc:Choice>
      <mc:Fallback>
        <control shapeId="39947" r:id="rId22" name="Control 11"/>
      </mc:Fallback>
    </mc:AlternateContent>
    <mc:AlternateContent xmlns:mc="http://schemas.openxmlformats.org/markup-compatibility/2006">
      <mc:Choice Requires="x14">
        <control shapeId="39948" r:id="rId23" name="Control 12">
          <controlPr defaultSize="0" r:id="rId19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228600</xdr:colOff>
                <xdr:row>10</xdr:row>
                <xdr:rowOff>45720</xdr:rowOff>
              </to>
            </anchor>
          </controlPr>
        </control>
      </mc:Choice>
      <mc:Fallback>
        <control shapeId="39948" r:id="rId23" name="Control 12"/>
      </mc:Fallback>
    </mc:AlternateContent>
    <mc:AlternateContent xmlns:mc="http://schemas.openxmlformats.org/markup-compatibility/2006">
      <mc:Choice Requires="x14">
        <control shapeId="39949" r:id="rId24" name="Control 13">
          <controlPr defaultSize="0" r:id="rId19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228600</xdr:colOff>
                <xdr:row>11</xdr:row>
                <xdr:rowOff>45720</xdr:rowOff>
              </to>
            </anchor>
          </controlPr>
        </control>
      </mc:Choice>
      <mc:Fallback>
        <control shapeId="39949" r:id="rId24" name="Control 13"/>
      </mc:Fallback>
    </mc:AlternateContent>
    <mc:AlternateContent xmlns:mc="http://schemas.openxmlformats.org/markup-compatibility/2006">
      <mc:Choice Requires="x14">
        <control shapeId="39950" r:id="rId25" name="Control 14">
          <controlPr defaultSize="0" r:id="rId19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228600</xdr:colOff>
                <xdr:row>12</xdr:row>
                <xdr:rowOff>45720</xdr:rowOff>
              </to>
            </anchor>
          </controlPr>
        </control>
      </mc:Choice>
      <mc:Fallback>
        <control shapeId="39950" r:id="rId25" name="Control 14"/>
      </mc:Fallback>
    </mc:AlternateContent>
    <mc:AlternateContent xmlns:mc="http://schemas.openxmlformats.org/markup-compatibility/2006">
      <mc:Choice Requires="x14">
        <control shapeId="39951" r:id="rId26" name="Control 15">
          <controlPr defaultSize="0" r:id="rId19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228600</xdr:colOff>
                <xdr:row>13</xdr:row>
                <xdr:rowOff>45720</xdr:rowOff>
              </to>
            </anchor>
          </controlPr>
        </control>
      </mc:Choice>
      <mc:Fallback>
        <control shapeId="39951" r:id="rId26" name="Control 15"/>
      </mc:Fallback>
    </mc:AlternateContent>
    <mc:AlternateContent xmlns:mc="http://schemas.openxmlformats.org/markup-compatibility/2006">
      <mc:Choice Requires="x14">
        <control shapeId="39952" r:id="rId27" name="Control 16">
          <controlPr defaultSize="0" r:id="rId19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228600</xdr:colOff>
                <xdr:row>14</xdr:row>
                <xdr:rowOff>45720</xdr:rowOff>
              </to>
            </anchor>
          </controlPr>
        </control>
      </mc:Choice>
      <mc:Fallback>
        <control shapeId="39952" r:id="rId27" name="Control 16"/>
      </mc:Fallback>
    </mc:AlternateContent>
    <mc:AlternateContent xmlns:mc="http://schemas.openxmlformats.org/markup-compatibility/2006">
      <mc:Choice Requires="x14">
        <control shapeId="39953" r:id="rId28" name="Control 17">
          <controlPr defaultSize="0" r:id="rId19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228600</xdr:colOff>
                <xdr:row>15</xdr:row>
                <xdr:rowOff>45720</xdr:rowOff>
              </to>
            </anchor>
          </controlPr>
        </control>
      </mc:Choice>
      <mc:Fallback>
        <control shapeId="39953" r:id="rId28" name="Control 17"/>
      </mc:Fallback>
    </mc:AlternateContent>
    <mc:AlternateContent xmlns:mc="http://schemas.openxmlformats.org/markup-compatibility/2006">
      <mc:Choice Requires="x14">
        <control shapeId="39954" r:id="rId29" name="Control 18">
          <controlPr defaultSize="0" r:id="rId19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228600</xdr:colOff>
                <xdr:row>16</xdr:row>
                <xdr:rowOff>45720</xdr:rowOff>
              </to>
            </anchor>
          </controlPr>
        </control>
      </mc:Choice>
      <mc:Fallback>
        <control shapeId="39954" r:id="rId29" name="Control 18"/>
      </mc:Fallback>
    </mc:AlternateContent>
    <mc:AlternateContent xmlns:mc="http://schemas.openxmlformats.org/markup-compatibility/2006">
      <mc:Choice Requires="x14">
        <control shapeId="39955" r:id="rId30" name="Control 19">
          <controlPr defaultSize="0" r:id="rId19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228600</xdr:colOff>
                <xdr:row>17</xdr:row>
                <xdr:rowOff>45720</xdr:rowOff>
              </to>
            </anchor>
          </controlPr>
        </control>
      </mc:Choice>
      <mc:Fallback>
        <control shapeId="39955" r:id="rId30" name="Control 19"/>
      </mc:Fallback>
    </mc:AlternateContent>
    <mc:AlternateContent xmlns:mc="http://schemas.openxmlformats.org/markup-compatibility/2006">
      <mc:Choice Requires="x14">
        <control shapeId="39956" r:id="rId31" name="Control 20">
          <controlPr defaultSize="0" r:id="rId19">
            <anchor moveWithCells="1">
              <from>
                <xdr:col>1</xdr:col>
                <xdr:colOff>0</xdr:colOff>
                <xdr:row>17</xdr:row>
                <xdr:rowOff>0</xdr:rowOff>
              </from>
              <to>
                <xdr:col>1</xdr:col>
                <xdr:colOff>228600</xdr:colOff>
                <xdr:row>18</xdr:row>
                <xdr:rowOff>45720</xdr:rowOff>
              </to>
            </anchor>
          </controlPr>
        </control>
      </mc:Choice>
      <mc:Fallback>
        <control shapeId="39956" r:id="rId31" name="Control 20"/>
      </mc:Fallback>
    </mc:AlternateContent>
    <mc:AlternateContent xmlns:mc="http://schemas.openxmlformats.org/markup-compatibility/2006">
      <mc:Choice Requires="x14">
        <control shapeId="39957" r:id="rId32" name="Control 21">
          <controlPr defaultSize="0" r:id="rId19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228600</xdr:colOff>
                <xdr:row>19</xdr:row>
                <xdr:rowOff>45720</xdr:rowOff>
              </to>
            </anchor>
          </controlPr>
        </control>
      </mc:Choice>
      <mc:Fallback>
        <control shapeId="39957" r:id="rId32" name="Control 21"/>
      </mc:Fallback>
    </mc:AlternateContent>
    <mc:AlternateContent xmlns:mc="http://schemas.openxmlformats.org/markup-compatibility/2006">
      <mc:Choice Requires="x14">
        <control shapeId="39958" r:id="rId33" name="Control 22">
          <controlPr defaultSize="0" r:id="rId19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228600</xdr:colOff>
                <xdr:row>20</xdr:row>
                <xdr:rowOff>45720</xdr:rowOff>
              </to>
            </anchor>
          </controlPr>
        </control>
      </mc:Choice>
      <mc:Fallback>
        <control shapeId="39958" r:id="rId33" name="Control 22"/>
      </mc:Fallback>
    </mc:AlternateContent>
    <mc:AlternateContent xmlns:mc="http://schemas.openxmlformats.org/markup-compatibility/2006">
      <mc:Choice Requires="x14">
        <control shapeId="39959" r:id="rId34" name="Control 23">
          <controlPr defaultSize="0" r:id="rId19">
            <anchor moveWithCells="1">
              <from>
                <xdr:col>1</xdr:col>
                <xdr:colOff>0</xdr:colOff>
                <xdr:row>20</xdr:row>
                <xdr:rowOff>0</xdr:rowOff>
              </from>
              <to>
                <xdr:col>1</xdr:col>
                <xdr:colOff>228600</xdr:colOff>
                <xdr:row>21</xdr:row>
                <xdr:rowOff>45720</xdr:rowOff>
              </to>
            </anchor>
          </controlPr>
        </control>
      </mc:Choice>
      <mc:Fallback>
        <control shapeId="39959" r:id="rId34" name="Control 23"/>
      </mc:Fallback>
    </mc:AlternateContent>
    <mc:AlternateContent xmlns:mc="http://schemas.openxmlformats.org/markup-compatibility/2006">
      <mc:Choice Requires="x14">
        <control shapeId="39960" r:id="rId35" name="Control 24">
          <controlPr defaultSize="0" r:id="rId19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1</xdr:col>
                <xdr:colOff>228600</xdr:colOff>
                <xdr:row>22</xdr:row>
                <xdr:rowOff>45720</xdr:rowOff>
              </to>
            </anchor>
          </controlPr>
        </control>
      </mc:Choice>
      <mc:Fallback>
        <control shapeId="39960" r:id="rId35" name="Control 24"/>
      </mc:Fallback>
    </mc:AlternateContent>
    <mc:AlternateContent xmlns:mc="http://schemas.openxmlformats.org/markup-compatibility/2006">
      <mc:Choice Requires="x14">
        <control shapeId="39961" r:id="rId36" name="Control 25">
          <controlPr defaultSize="0" r:id="rId19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1</xdr:col>
                <xdr:colOff>228600</xdr:colOff>
                <xdr:row>23</xdr:row>
                <xdr:rowOff>45720</xdr:rowOff>
              </to>
            </anchor>
          </controlPr>
        </control>
      </mc:Choice>
      <mc:Fallback>
        <control shapeId="39961" r:id="rId36" name="Control 25"/>
      </mc:Fallback>
    </mc:AlternateContent>
    <mc:AlternateContent xmlns:mc="http://schemas.openxmlformats.org/markup-compatibility/2006">
      <mc:Choice Requires="x14">
        <control shapeId="39962" r:id="rId37" name="Control 26">
          <controlPr defaultSize="0" r:id="rId19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228600</xdr:colOff>
                <xdr:row>24</xdr:row>
                <xdr:rowOff>45720</xdr:rowOff>
              </to>
            </anchor>
          </controlPr>
        </control>
      </mc:Choice>
      <mc:Fallback>
        <control shapeId="39962" r:id="rId37" name="Control 26"/>
      </mc:Fallback>
    </mc:AlternateContent>
    <mc:AlternateContent xmlns:mc="http://schemas.openxmlformats.org/markup-compatibility/2006">
      <mc:Choice Requires="x14">
        <control shapeId="39963" r:id="rId38" name="Control 27">
          <controlPr defaultSize="0" r:id="rId19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228600</xdr:colOff>
                <xdr:row>25</xdr:row>
                <xdr:rowOff>45720</xdr:rowOff>
              </to>
            </anchor>
          </controlPr>
        </control>
      </mc:Choice>
      <mc:Fallback>
        <control shapeId="39963" r:id="rId38" name="Control 27"/>
      </mc:Fallback>
    </mc:AlternateContent>
    <mc:AlternateContent xmlns:mc="http://schemas.openxmlformats.org/markup-compatibility/2006">
      <mc:Choice Requires="x14">
        <control shapeId="39964" r:id="rId39" name="Control 28">
          <controlPr defaultSize="0" r:id="rId19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228600</xdr:colOff>
                <xdr:row>26</xdr:row>
                <xdr:rowOff>45720</xdr:rowOff>
              </to>
            </anchor>
          </controlPr>
        </control>
      </mc:Choice>
      <mc:Fallback>
        <control shapeId="39964" r:id="rId39" name="Control 28"/>
      </mc:Fallback>
    </mc:AlternateContent>
    <mc:AlternateContent xmlns:mc="http://schemas.openxmlformats.org/markup-compatibility/2006">
      <mc:Choice Requires="x14">
        <control shapeId="39965" r:id="rId40" name="Control 29">
          <controlPr defaultSize="0" r:id="rId19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228600</xdr:colOff>
                <xdr:row>27</xdr:row>
                <xdr:rowOff>45720</xdr:rowOff>
              </to>
            </anchor>
          </controlPr>
        </control>
      </mc:Choice>
      <mc:Fallback>
        <control shapeId="39965" r:id="rId40" name="Control 29"/>
      </mc:Fallback>
    </mc:AlternateContent>
    <mc:AlternateContent xmlns:mc="http://schemas.openxmlformats.org/markup-compatibility/2006">
      <mc:Choice Requires="x14">
        <control shapeId="39966" r:id="rId41" name="Control 30">
          <controlPr defaultSize="0" r:id="rId19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228600</xdr:colOff>
                <xdr:row>28</xdr:row>
                <xdr:rowOff>45720</xdr:rowOff>
              </to>
            </anchor>
          </controlPr>
        </control>
      </mc:Choice>
      <mc:Fallback>
        <control shapeId="39966" r:id="rId41" name="Control 30"/>
      </mc:Fallback>
    </mc:AlternateContent>
    <mc:AlternateContent xmlns:mc="http://schemas.openxmlformats.org/markup-compatibility/2006">
      <mc:Choice Requires="x14">
        <control shapeId="39967" r:id="rId42" name="Control 31">
          <controlPr defaultSize="0" r:id="rId19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228600</xdr:colOff>
                <xdr:row>29</xdr:row>
                <xdr:rowOff>45720</xdr:rowOff>
              </to>
            </anchor>
          </controlPr>
        </control>
      </mc:Choice>
      <mc:Fallback>
        <control shapeId="39967" r:id="rId42" name="Control 31"/>
      </mc:Fallback>
    </mc:AlternateContent>
    <mc:AlternateContent xmlns:mc="http://schemas.openxmlformats.org/markup-compatibility/2006">
      <mc:Choice Requires="x14">
        <control shapeId="39968" r:id="rId43" name="Control 32">
          <controlPr defaultSize="0" r:id="rId19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228600</xdr:colOff>
                <xdr:row>30</xdr:row>
                <xdr:rowOff>45720</xdr:rowOff>
              </to>
            </anchor>
          </controlPr>
        </control>
      </mc:Choice>
      <mc:Fallback>
        <control shapeId="39968" r:id="rId43" name="Control 32"/>
      </mc:Fallback>
    </mc:AlternateContent>
    <mc:AlternateContent xmlns:mc="http://schemas.openxmlformats.org/markup-compatibility/2006">
      <mc:Choice Requires="x14">
        <control shapeId="39969" r:id="rId44" name="Control 33">
          <controlPr defaultSize="0" r:id="rId19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228600</xdr:colOff>
                <xdr:row>31</xdr:row>
                <xdr:rowOff>45720</xdr:rowOff>
              </to>
            </anchor>
          </controlPr>
        </control>
      </mc:Choice>
      <mc:Fallback>
        <control shapeId="39969" r:id="rId44" name="Control 33"/>
      </mc:Fallback>
    </mc:AlternateContent>
    <mc:AlternateContent xmlns:mc="http://schemas.openxmlformats.org/markup-compatibility/2006">
      <mc:Choice Requires="x14">
        <control shapeId="39970" r:id="rId45" name="Control 34">
          <controlPr defaultSize="0" r:id="rId19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228600</xdr:colOff>
                <xdr:row>32</xdr:row>
                <xdr:rowOff>45720</xdr:rowOff>
              </to>
            </anchor>
          </controlPr>
        </control>
      </mc:Choice>
      <mc:Fallback>
        <control shapeId="39970" r:id="rId45" name="Control 34"/>
      </mc:Fallback>
    </mc:AlternateContent>
    <mc:AlternateContent xmlns:mc="http://schemas.openxmlformats.org/markup-compatibility/2006">
      <mc:Choice Requires="x14">
        <control shapeId="39971" r:id="rId46" name="Control 35">
          <controlPr defaultSize="0" r:id="rId19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228600</xdr:colOff>
                <xdr:row>33</xdr:row>
                <xdr:rowOff>45720</xdr:rowOff>
              </to>
            </anchor>
          </controlPr>
        </control>
      </mc:Choice>
      <mc:Fallback>
        <control shapeId="39971" r:id="rId46" name="Control 35"/>
      </mc:Fallback>
    </mc:AlternateContent>
    <mc:AlternateContent xmlns:mc="http://schemas.openxmlformats.org/markup-compatibility/2006">
      <mc:Choice Requires="x14">
        <control shapeId="39972" r:id="rId47" name="Control 36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228600</xdr:colOff>
                <xdr:row>33</xdr:row>
                <xdr:rowOff>220980</xdr:rowOff>
              </to>
            </anchor>
          </controlPr>
        </control>
      </mc:Choice>
      <mc:Fallback>
        <control shapeId="39972" r:id="rId47" name="Control 36"/>
      </mc:Fallback>
    </mc:AlternateContent>
    <mc:AlternateContent xmlns:mc="http://schemas.openxmlformats.org/markup-compatibility/2006">
      <mc:Choice Requires="x14">
        <control shapeId="39973" r:id="rId48" name="Control 37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228600</xdr:colOff>
                <xdr:row>35</xdr:row>
                <xdr:rowOff>45720</xdr:rowOff>
              </to>
            </anchor>
          </controlPr>
        </control>
      </mc:Choice>
      <mc:Fallback>
        <control shapeId="39973" r:id="rId48" name="Control 37"/>
      </mc:Fallback>
    </mc:AlternateContent>
    <mc:AlternateContent xmlns:mc="http://schemas.openxmlformats.org/markup-compatibility/2006">
      <mc:Choice Requires="x14">
        <control shapeId="39974" r:id="rId49" name="Control 38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228600</xdr:colOff>
                <xdr:row>36</xdr:row>
                <xdr:rowOff>45720</xdr:rowOff>
              </to>
            </anchor>
          </controlPr>
        </control>
      </mc:Choice>
      <mc:Fallback>
        <control shapeId="39974" r:id="rId49" name="Control 38"/>
      </mc:Fallback>
    </mc:AlternateContent>
    <mc:AlternateContent xmlns:mc="http://schemas.openxmlformats.org/markup-compatibility/2006">
      <mc:Choice Requires="x14">
        <control shapeId="39975" r:id="rId50" name="Control 39">
          <controlPr defaultSize="0" r:id="rId1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228600</xdr:colOff>
                <xdr:row>37</xdr:row>
                <xdr:rowOff>45720</xdr:rowOff>
              </to>
            </anchor>
          </controlPr>
        </control>
      </mc:Choice>
      <mc:Fallback>
        <control shapeId="39975" r:id="rId50" name="Control 39"/>
      </mc:Fallback>
    </mc:AlternateContent>
    <mc:AlternateContent xmlns:mc="http://schemas.openxmlformats.org/markup-compatibility/2006">
      <mc:Choice Requires="x14">
        <control shapeId="39976" r:id="rId51" name="Control 40">
          <controlPr defaultSize="0" r:id="rId1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228600</xdr:colOff>
                <xdr:row>38</xdr:row>
                <xdr:rowOff>45720</xdr:rowOff>
              </to>
            </anchor>
          </controlPr>
        </control>
      </mc:Choice>
      <mc:Fallback>
        <control shapeId="39976" r:id="rId51" name="Control 40"/>
      </mc:Fallback>
    </mc:AlternateContent>
    <mc:AlternateContent xmlns:mc="http://schemas.openxmlformats.org/markup-compatibility/2006">
      <mc:Choice Requires="x14">
        <control shapeId="39977" r:id="rId52" name="Control 41">
          <controlPr defaultSize="0" r:id="rId19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1</xdr:col>
                <xdr:colOff>228600</xdr:colOff>
                <xdr:row>38</xdr:row>
                <xdr:rowOff>220980</xdr:rowOff>
              </to>
            </anchor>
          </controlPr>
        </control>
      </mc:Choice>
      <mc:Fallback>
        <control shapeId="39977" r:id="rId52" name="Control 41"/>
      </mc:Fallback>
    </mc:AlternateContent>
    <mc:AlternateContent xmlns:mc="http://schemas.openxmlformats.org/markup-compatibility/2006">
      <mc:Choice Requires="x14">
        <control shapeId="39978" r:id="rId53" name="Control 42">
          <controlPr defaultSize="0" r:id="rId19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228600</xdr:colOff>
                <xdr:row>40</xdr:row>
                <xdr:rowOff>45720</xdr:rowOff>
              </to>
            </anchor>
          </controlPr>
        </control>
      </mc:Choice>
      <mc:Fallback>
        <control shapeId="39978" r:id="rId53" name="Control 42"/>
      </mc:Fallback>
    </mc:AlternateContent>
    <mc:AlternateContent xmlns:mc="http://schemas.openxmlformats.org/markup-compatibility/2006">
      <mc:Choice Requires="x14">
        <control shapeId="39979" r:id="rId54" name="Control 43">
          <controlPr defaultSize="0" r:id="rId19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228600</xdr:colOff>
                <xdr:row>41</xdr:row>
                <xdr:rowOff>45720</xdr:rowOff>
              </to>
            </anchor>
          </controlPr>
        </control>
      </mc:Choice>
      <mc:Fallback>
        <control shapeId="39979" r:id="rId54" name="Control 43"/>
      </mc:Fallback>
    </mc:AlternateContent>
    <mc:AlternateContent xmlns:mc="http://schemas.openxmlformats.org/markup-compatibility/2006">
      <mc:Choice Requires="x14">
        <control shapeId="39980" r:id="rId55" name="Control 44">
          <controlPr defaultSize="0" r:id="rId19">
            <anchor moveWithCells="1">
              <from>
                <xdr:col>1</xdr:col>
                <xdr:colOff>0</xdr:colOff>
                <xdr:row>41</xdr:row>
                <xdr:rowOff>0</xdr:rowOff>
              </from>
              <to>
                <xdr:col>1</xdr:col>
                <xdr:colOff>228600</xdr:colOff>
                <xdr:row>42</xdr:row>
                <xdr:rowOff>45720</xdr:rowOff>
              </to>
            </anchor>
          </controlPr>
        </control>
      </mc:Choice>
      <mc:Fallback>
        <control shapeId="39980" r:id="rId55" name="Control 44"/>
      </mc:Fallback>
    </mc:AlternateContent>
    <mc:AlternateContent xmlns:mc="http://schemas.openxmlformats.org/markup-compatibility/2006">
      <mc:Choice Requires="x14">
        <control shapeId="39981" r:id="rId56" name="Control 45">
          <controlPr defaultSize="0" r:id="rId19">
            <anchor moveWithCells="1">
              <from>
                <xdr:col>1</xdr:col>
                <xdr:colOff>0</xdr:colOff>
                <xdr:row>42</xdr:row>
                <xdr:rowOff>0</xdr:rowOff>
              </from>
              <to>
                <xdr:col>1</xdr:col>
                <xdr:colOff>228600</xdr:colOff>
                <xdr:row>43</xdr:row>
                <xdr:rowOff>45720</xdr:rowOff>
              </to>
            </anchor>
          </controlPr>
        </control>
      </mc:Choice>
      <mc:Fallback>
        <control shapeId="39981" r:id="rId56" name="Control 45"/>
      </mc:Fallback>
    </mc:AlternateContent>
    <mc:AlternateContent xmlns:mc="http://schemas.openxmlformats.org/markup-compatibility/2006">
      <mc:Choice Requires="x14">
        <control shapeId="39982" r:id="rId57" name="Control 46">
          <controlPr defaultSize="0" r:id="rId19">
            <anchor moveWithCells="1">
              <from>
                <xdr:col>1</xdr:col>
                <xdr:colOff>0</xdr:colOff>
                <xdr:row>43</xdr:row>
                <xdr:rowOff>0</xdr:rowOff>
              </from>
              <to>
                <xdr:col>1</xdr:col>
                <xdr:colOff>228600</xdr:colOff>
                <xdr:row>44</xdr:row>
                <xdr:rowOff>45720</xdr:rowOff>
              </to>
            </anchor>
          </controlPr>
        </control>
      </mc:Choice>
      <mc:Fallback>
        <control shapeId="39982" r:id="rId57" name="Control 46"/>
      </mc:Fallback>
    </mc:AlternateContent>
    <mc:AlternateContent xmlns:mc="http://schemas.openxmlformats.org/markup-compatibility/2006">
      <mc:Choice Requires="x14">
        <control shapeId="40164" r:id="rId58" name="Control 228">
          <controlPr defaultSize="0" r:id="rId59">
            <anchor moveWithCells="1">
              <from>
                <xdr:col>1</xdr:col>
                <xdr:colOff>0</xdr:colOff>
                <xdr:row>64</xdr:row>
                <xdr:rowOff>0</xdr:rowOff>
              </from>
              <to>
                <xdr:col>2</xdr:col>
                <xdr:colOff>304800</xdr:colOff>
                <xdr:row>65</xdr:row>
                <xdr:rowOff>53340</xdr:rowOff>
              </to>
            </anchor>
          </controlPr>
        </control>
      </mc:Choice>
      <mc:Fallback>
        <control shapeId="40164" r:id="rId58" name="Control 228"/>
      </mc:Fallback>
    </mc:AlternateContent>
    <mc:AlternateContent xmlns:mc="http://schemas.openxmlformats.org/markup-compatibility/2006">
      <mc:Choice Requires="x14">
        <control shapeId="40165" r:id="rId60" name="Control 229">
          <controlPr defaultSize="0" r:id="rId61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3</xdr:col>
                <xdr:colOff>304800</xdr:colOff>
                <xdr:row>65</xdr:row>
                <xdr:rowOff>53340</xdr:rowOff>
              </to>
            </anchor>
          </controlPr>
        </control>
      </mc:Choice>
      <mc:Fallback>
        <control shapeId="40165" r:id="rId60" name="Control 229"/>
      </mc:Fallback>
    </mc:AlternateContent>
    <mc:AlternateContent xmlns:mc="http://schemas.openxmlformats.org/markup-compatibility/2006">
      <mc:Choice Requires="x14">
        <control shapeId="40166" r:id="rId62" name="Control 230">
          <controlPr defaultSize="0" r:id="rId63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3</xdr:col>
                <xdr:colOff>304800</xdr:colOff>
                <xdr:row>65</xdr:row>
                <xdr:rowOff>53340</xdr:rowOff>
              </to>
            </anchor>
          </controlPr>
        </control>
      </mc:Choice>
      <mc:Fallback>
        <control shapeId="40166" r:id="rId62" name="Control 230"/>
      </mc:Fallback>
    </mc:AlternateContent>
    <mc:AlternateContent xmlns:mc="http://schemas.openxmlformats.org/markup-compatibility/2006">
      <mc:Choice Requires="x14">
        <control shapeId="40167" r:id="rId64" name="Control 231">
          <controlPr defaultSize="0" r:id="rId65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3</xdr:col>
                <xdr:colOff>304800</xdr:colOff>
                <xdr:row>65</xdr:row>
                <xdr:rowOff>53340</xdr:rowOff>
              </to>
            </anchor>
          </controlPr>
        </control>
      </mc:Choice>
      <mc:Fallback>
        <control shapeId="40167" r:id="rId64" name="Control 231"/>
      </mc:Fallback>
    </mc:AlternateContent>
    <mc:AlternateContent xmlns:mc="http://schemas.openxmlformats.org/markup-compatibility/2006">
      <mc:Choice Requires="x14">
        <control shapeId="40168" r:id="rId66" name="Control 232">
          <controlPr defaultSize="0" r:id="rId67">
            <anchor moveWithCells="1">
              <from>
                <xdr:col>1</xdr:col>
                <xdr:colOff>0</xdr:colOff>
                <xdr:row>65</xdr:row>
                <xdr:rowOff>0</xdr:rowOff>
              </from>
              <to>
                <xdr:col>3</xdr:col>
                <xdr:colOff>175260</xdr:colOff>
                <xdr:row>66</xdr:row>
                <xdr:rowOff>53340</xdr:rowOff>
              </to>
            </anchor>
          </controlPr>
        </control>
      </mc:Choice>
      <mc:Fallback>
        <control shapeId="40168" r:id="rId66" name="Control 232"/>
      </mc:Fallback>
    </mc:AlternateContent>
    <mc:AlternateContent xmlns:mc="http://schemas.openxmlformats.org/markup-compatibility/2006">
      <mc:Choice Requires="x14">
        <control shapeId="40169" r:id="rId68" name="Control 233">
          <controlPr defaultSize="0" r:id="rId69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3</xdr:col>
                <xdr:colOff>373380</xdr:colOff>
                <xdr:row>66</xdr:row>
                <xdr:rowOff>53340</xdr:rowOff>
              </to>
            </anchor>
          </controlPr>
        </control>
      </mc:Choice>
      <mc:Fallback>
        <control shapeId="40169" r:id="rId68" name="Control 233"/>
      </mc:Fallback>
    </mc:AlternateContent>
    <mc:AlternateContent xmlns:mc="http://schemas.openxmlformats.org/markup-compatibility/2006">
      <mc:Choice Requires="x14">
        <control shapeId="40170" r:id="rId70" name="Control 234">
          <controlPr defaultSize="0" r:id="rId17">
            <anchor moveWithCells="1">
              <from>
                <xdr:col>1</xdr:col>
                <xdr:colOff>0</xdr:colOff>
                <xdr:row>66</xdr:row>
                <xdr:rowOff>0</xdr:rowOff>
              </from>
              <to>
                <xdr:col>1</xdr:col>
                <xdr:colOff>228600</xdr:colOff>
                <xdr:row>67</xdr:row>
                <xdr:rowOff>45720</xdr:rowOff>
              </to>
            </anchor>
          </controlPr>
        </control>
      </mc:Choice>
      <mc:Fallback>
        <control shapeId="40170" r:id="rId70" name="Control 234"/>
      </mc:Fallback>
    </mc:AlternateContent>
    <mc:AlternateContent xmlns:mc="http://schemas.openxmlformats.org/markup-compatibility/2006">
      <mc:Choice Requires="x14">
        <control shapeId="40171" r:id="rId71" name="Control 235">
          <controlPr defaultSize="0" r:id="rId19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1</xdr:col>
                <xdr:colOff>228600</xdr:colOff>
                <xdr:row>68</xdr:row>
                <xdr:rowOff>45720</xdr:rowOff>
              </to>
            </anchor>
          </controlPr>
        </control>
      </mc:Choice>
      <mc:Fallback>
        <control shapeId="40171" r:id="rId71" name="Control 235"/>
      </mc:Fallback>
    </mc:AlternateContent>
    <mc:AlternateContent xmlns:mc="http://schemas.openxmlformats.org/markup-compatibility/2006">
      <mc:Choice Requires="x14">
        <control shapeId="40172" r:id="rId72" name="Control 236">
          <controlPr defaultSize="0" r:id="rId19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228600</xdr:colOff>
                <xdr:row>69</xdr:row>
                <xdr:rowOff>45720</xdr:rowOff>
              </to>
            </anchor>
          </controlPr>
        </control>
      </mc:Choice>
      <mc:Fallback>
        <control shapeId="40172" r:id="rId72" name="Control 236"/>
      </mc:Fallback>
    </mc:AlternateContent>
    <mc:AlternateContent xmlns:mc="http://schemas.openxmlformats.org/markup-compatibility/2006">
      <mc:Choice Requires="x14">
        <control shapeId="40173" r:id="rId73" name="Control 237">
          <controlPr defaultSize="0" r:id="rId19">
            <anchor moveWithCells="1">
              <from>
                <xdr:col>1</xdr:col>
                <xdr:colOff>0</xdr:colOff>
                <xdr:row>69</xdr:row>
                <xdr:rowOff>0</xdr:rowOff>
              </from>
              <to>
                <xdr:col>1</xdr:col>
                <xdr:colOff>228600</xdr:colOff>
                <xdr:row>70</xdr:row>
                <xdr:rowOff>45720</xdr:rowOff>
              </to>
            </anchor>
          </controlPr>
        </control>
      </mc:Choice>
      <mc:Fallback>
        <control shapeId="40173" r:id="rId73" name="Control 237"/>
      </mc:Fallback>
    </mc:AlternateContent>
    <mc:AlternateContent xmlns:mc="http://schemas.openxmlformats.org/markup-compatibility/2006">
      <mc:Choice Requires="x14">
        <control shapeId="40174" r:id="rId74" name="Control 238">
          <controlPr defaultSize="0" r:id="rId19">
            <anchor moveWithCells="1">
              <from>
                <xdr:col>1</xdr:col>
                <xdr:colOff>0</xdr:colOff>
                <xdr:row>70</xdr:row>
                <xdr:rowOff>0</xdr:rowOff>
              </from>
              <to>
                <xdr:col>1</xdr:col>
                <xdr:colOff>228600</xdr:colOff>
                <xdr:row>71</xdr:row>
                <xdr:rowOff>45720</xdr:rowOff>
              </to>
            </anchor>
          </controlPr>
        </control>
      </mc:Choice>
      <mc:Fallback>
        <control shapeId="40174" r:id="rId74" name="Control 238"/>
      </mc:Fallback>
    </mc:AlternateContent>
    <mc:AlternateContent xmlns:mc="http://schemas.openxmlformats.org/markup-compatibility/2006">
      <mc:Choice Requires="x14">
        <control shapeId="40175" r:id="rId75" name="Control 239">
          <controlPr defaultSize="0" r:id="rId19">
            <anchor moveWithCells="1">
              <from>
                <xdr:col>1</xdr:col>
                <xdr:colOff>0</xdr:colOff>
                <xdr:row>71</xdr:row>
                <xdr:rowOff>0</xdr:rowOff>
              </from>
              <to>
                <xdr:col>1</xdr:col>
                <xdr:colOff>228600</xdr:colOff>
                <xdr:row>72</xdr:row>
                <xdr:rowOff>45720</xdr:rowOff>
              </to>
            </anchor>
          </controlPr>
        </control>
      </mc:Choice>
      <mc:Fallback>
        <control shapeId="40175" r:id="rId75" name="Control 239"/>
      </mc:Fallback>
    </mc:AlternateContent>
    <mc:AlternateContent xmlns:mc="http://schemas.openxmlformats.org/markup-compatibility/2006">
      <mc:Choice Requires="x14">
        <control shapeId="40176" r:id="rId76" name="Control 240">
          <controlPr defaultSize="0" r:id="rId19">
            <anchor moveWithCells="1">
              <from>
                <xdr:col>1</xdr:col>
                <xdr:colOff>0</xdr:colOff>
                <xdr:row>72</xdr:row>
                <xdr:rowOff>0</xdr:rowOff>
              </from>
              <to>
                <xdr:col>1</xdr:col>
                <xdr:colOff>228600</xdr:colOff>
                <xdr:row>73</xdr:row>
                <xdr:rowOff>45720</xdr:rowOff>
              </to>
            </anchor>
          </controlPr>
        </control>
      </mc:Choice>
      <mc:Fallback>
        <control shapeId="40176" r:id="rId76" name="Control 240"/>
      </mc:Fallback>
    </mc:AlternateContent>
    <mc:AlternateContent xmlns:mc="http://schemas.openxmlformats.org/markup-compatibility/2006">
      <mc:Choice Requires="x14">
        <control shapeId="40177" r:id="rId77" name="Control 241">
          <controlPr defaultSize="0" r:id="rId19">
            <anchor moveWithCells="1">
              <from>
                <xdr:col>1</xdr:col>
                <xdr:colOff>0</xdr:colOff>
                <xdr:row>73</xdr:row>
                <xdr:rowOff>0</xdr:rowOff>
              </from>
              <to>
                <xdr:col>1</xdr:col>
                <xdr:colOff>228600</xdr:colOff>
                <xdr:row>74</xdr:row>
                <xdr:rowOff>45720</xdr:rowOff>
              </to>
            </anchor>
          </controlPr>
        </control>
      </mc:Choice>
      <mc:Fallback>
        <control shapeId="40177" r:id="rId77" name="Control 241"/>
      </mc:Fallback>
    </mc:AlternateContent>
    <mc:AlternateContent xmlns:mc="http://schemas.openxmlformats.org/markup-compatibility/2006">
      <mc:Choice Requires="x14">
        <control shapeId="40178" r:id="rId78" name="Control 242">
          <controlPr defaultSize="0" r:id="rId19">
            <anchor moveWithCells="1">
              <from>
                <xdr:col>1</xdr:col>
                <xdr:colOff>0</xdr:colOff>
                <xdr:row>74</xdr:row>
                <xdr:rowOff>0</xdr:rowOff>
              </from>
              <to>
                <xdr:col>1</xdr:col>
                <xdr:colOff>228600</xdr:colOff>
                <xdr:row>75</xdr:row>
                <xdr:rowOff>45720</xdr:rowOff>
              </to>
            </anchor>
          </controlPr>
        </control>
      </mc:Choice>
      <mc:Fallback>
        <control shapeId="40178" r:id="rId78" name="Control 242"/>
      </mc:Fallback>
    </mc:AlternateContent>
    <mc:AlternateContent xmlns:mc="http://schemas.openxmlformats.org/markup-compatibility/2006">
      <mc:Choice Requires="x14">
        <control shapeId="40179" r:id="rId79" name="Control 243">
          <controlPr defaultSize="0" r:id="rId19">
            <anchor moveWithCells="1">
              <from>
                <xdr:col>1</xdr:col>
                <xdr:colOff>0</xdr:colOff>
                <xdr:row>75</xdr:row>
                <xdr:rowOff>0</xdr:rowOff>
              </from>
              <to>
                <xdr:col>1</xdr:col>
                <xdr:colOff>228600</xdr:colOff>
                <xdr:row>76</xdr:row>
                <xdr:rowOff>45720</xdr:rowOff>
              </to>
            </anchor>
          </controlPr>
        </control>
      </mc:Choice>
      <mc:Fallback>
        <control shapeId="40179" r:id="rId79" name="Control 243"/>
      </mc:Fallback>
    </mc:AlternateContent>
    <mc:AlternateContent xmlns:mc="http://schemas.openxmlformats.org/markup-compatibility/2006">
      <mc:Choice Requires="x14">
        <control shapeId="40180" r:id="rId80" name="Control 244">
          <controlPr defaultSize="0" r:id="rId19">
            <anchor moveWithCells="1">
              <from>
                <xdr:col>1</xdr:col>
                <xdr:colOff>0</xdr:colOff>
                <xdr:row>76</xdr:row>
                <xdr:rowOff>0</xdr:rowOff>
              </from>
              <to>
                <xdr:col>1</xdr:col>
                <xdr:colOff>228600</xdr:colOff>
                <xdr:row>77</xdr:row>
                <xdr:rowOff>45720</xdr:rowOff>
              </to>
            </anchor>
          </controlPr>
        </control>
      </mc:Choice>
      <mc:Fallback>
        <control shapeId="40180" r:id="rId80" name="Control 244"/>
      </mc:Fallback>
    </mc:AlternateContent>
    <mc:AlternateContent xmlns:mc="http://schemas.openxmlformats.org/markup-compatibility/2006">
      <mc:Choice Requires="x14">
        <control shapeId="40181" r:id="rId81" name="Control 245">
          <controlPr defaultSize="0" r:id="rId19">
            <anchor moveWithCells="1">
              <from>
                <xdr:col>1</xdr:col>
                <xdr:colOff>0</xdr:colOff>
                <xdr:row>77</xdr:row>
                <xdr:rowOff>0</xdr:rowOff>
              </from>
              <to>
                <xdr:col>1</xdr:col>
                <xdr:colOff>228600</xdr:colOff>
                <xdr:row>78</xdr:row>
                <xdr:rowOff>45720</xdr:rowOff>
              </to>
            </anchor>
          </controlPr>
        </control>
      </mc:Choice>
      <mc:Fallback>
        <control shapeId="40181" r:id="rId81" name="Control 245"/>
      </mc:Fallback>
    </mc:AlternateContent>
    <mc:AlternateContent xmlns:mc="http://schemas.openxmlformats.org/markup-compatibility/2006">
      <mc:Choice Requires="x14">
        <control shapeId="40182" r:id="rId82" name="Control 246">
          <controlPr defaultSize="0" r:id="rId19">
            <anchor moveWithCells="1">
              <from>
                <xdr:col>1</xdr:col>
                <xdr:colOff>0</xdr:colOff>
                <xdr:row>78</xdr:row>
                <xdr:rowOff>0</xdr:rowOff>
              </from>
              <to>
                <xdr:col>1</xdr:col>
                <xdr:colOff>228600</xdr:colOff>
                <xdr:row>79</xdr:row>
                <xdr:rowOff>45720</xdr:rowOff>
              </to>
            </anchor>
          </controlPr>
        </control>
      </mc:Choice>
      <mc:Fallback>
        <control shapeId="40182" r:id="rId82" name="Control 246"/>
      </mc:Fallback>
    </mc:AlternateContent>
    <mc:AlternateContent xmlns:mc="http://schemas.openxmlformats.org/markup-compatibility/2006">
      <mc:Choice Requires="x14">
        <control shapeId="40183" r:id="rId83" name="Control 247">
          <controlPr defaultSize="0" r:id="rId19">
            <anchor moveWithCells="1">
              <from>
                <xdr:col>1</xdr:col>
                <xdr:colOff>0</xdr:colOff>
                <xdr:row>79</xdr:row>
                <xdr:rowOff>0</xdr:rowOff>
              </from>
              <to>
                <xdr:col>1</xdr:col>
                <xdr:colOff>228600</xdr:colOff>
                <xdr:row>80</xdr:row>
                <xdr:rowOff>45720</xdr:rowOff>
              </to>
            </anchor>
          </controlPr>
        </control>
      </mc:Choice>
      <mc:Fallback>
        <control shapeId="40183" r:id="rId83" name="Control 247"/>
      </mc:Fallback>
    </mc:AlternateContent>
    <mc:AlternateContent xmlns:mc="http://schemas.openxmlformats.org/markup-compatibility/2006">
      <mc:Choice Requires="x14">
        <control shapeId="40184" r:id="rId84" name="Control 248">
          <controlPr defaultSize="0" r:id="rId19">
            <anchor moveWithCells="1">
              <from>
                <xdr:col>1</xdr:col>
                <xdr:colOff>0</xdr:colOff>
                <xdr:row>80</xdr:row>
                <xdr:rowOff>0</xdr:rowOff>
              </from>
              <to>
                <xdr:col>1</xdr:col>
                <xdr:colOff>228600</xdr:colOff>
                <xdr:row>81</xdr:row>
                <xdr:rowOff>45720</xdr:rowOff>
              </to>
            </anchor>
          </controlPr>
        </control>
      </mc:Choice>
      <mc:Fallback>
        <control shapeId="40184" r:id="rId84" name="Control 248"/>
      </mc:Fallback>
    </mc:AlternateContent>
    <mc:AlternateContent xmlns:mc="http://schemas.openxmlformats.org/markup-compatibility/2006">
      <mc:Choice Requires="x14">
        <control shapeId="40185" r:id="rId85" name="Control 249">
          <controlPr defaultSize="0" r:id="rId19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228600</xdr:colOff>
                <xdr:row>82</xdr:row>
                <xdr:rowOff>45720</xdr:rowOff>
              </to>
            </anchor>
          </controlPr>
        </control>
      </mc:Choice>
      <mc:Fallback>
        <control shapeId="40185" r:id="rId85" name="Control 249"/>
      </mc:Fallback>
    </mc:AlternateContent>
    <mc:AlternateContent xmlns:mc="http://schemas.openxmlformats.org/markup-compatibility/2006">
      <mc:Choice Requires="x14">
        <control shapeId="40186" r:id="rId86" name="Control 250">
          <controlPr defaultSize="0" r:id="rId19">
            <anchor moveWithCells="1">
              <from>
                <xdr:col>1</xdr:col>
                <xdr:colOff>0</xdr:colOff>
                <xdr:row>82</xdr:row>
                <xdr:rowOff>0</xdr:rowOff>
              </from>
              <to>
                <xdr:col>1</xdr:col>
                <xdr:colOff>228600</xdr:colOff>
                <xdr:row>83</xdr:row>
                <xdr:rowOff>45720</xdr:rowOff>
              </to>
            </anchor>
          </controlPr>
        </control>
      </mc:Choice>
      <mc:Fallback>
        <control shapeId="40186" r:id="rId86" name="Control 250"/>
      </mc:Fallback>
    </mc:AlternateContent>
    <mc:AlternateContent xmlns:mc="http://schemas.openxmlformats.org/markup-compatibility/2006">
      <mc:Choice Requires="x14">
        <control shapeId="40187" r:id="rId87" name="Control 251">
          <controlPr defaultSize="0" r:id="rId19">
            <anchor moveWithCells="1">
              <from>
                <xdr:col>1</xdr:col>
                <xdr:colOff>0</xdr:colOff>
                <xdr:row>83</xdr:row>
                <xdr:rowOff>0</xdr:rowOff>
              </from>
              <to>
                <xdr:col>1</xdr:col>
                <xdr:colOff>228600</xdr:colOff>
                <xdr:row>84</xdr:row>
                <xdr:rowOff>45720</xdr:rowOff>
              </to>
            </anchor>
          </controlPr>
        </control>
      </mc:Choice>
      <mc:Fallback>
        <control shapeId="40187" r:id="rId87" name="Control 251"/>
      </mc:Fallback>
    </mc:AlternateContent>
    <mc:AlternateContent xmlns:mc="http://schemas.openxmlformats.org/markup-compatibility/2006">
      <mc:Choice Requires="x14">
        <control shapeId="40188" r:id="rId88" name="Control 252">
          <controlPr defaultSize="0" r:id="rId19">
            <anchor moveWithCells="1">
              <from>
                <xdr:col>1</xdr:col>
                <xdr:colOff>0</xdr:colOff>
                <xdr:row>84</xdr:row>
                <xdr:rowOff>0</xdr:rowOff>
              </from>
              <to>
                <xdr:col>1</xdr:col>
                <xdr:colOff>228600</xdr:colOff>
                <xdr:row>85</xdr:row>
                <xdr:rowOff>45720</xdr:rowOff>
              </to>
            </anchor>
          </controlPr>
        </control>
      </mc:Choice>
      <mc:Fallback>
        <control shapeId="40188" r:id="rId88" name="Control 252"/>
      </mc:Fallback>
    </mc:AlternateContent>
    <mc:AlternateContent xmlns:mc="http://schemas.openxmlformats.org/markup-compatibility/2006">
      <mc:Choice Requires="x14">
        <control shapeId="40189" r:id="rId89" name="Control 253">
          <controlPr defaultSize="0" r:id="rId19">
            <anchor moveWithCells="1">
              <from>
                <xdr:col>1</xdr:col>
                <xdr:colOff>0</xdr:colOff>
                <xdr:row>85</xdr:row>
                <xdr:rowOff>0</xdr:rowOff>
              </from>
              <to>
                <xdr:col>1</xdr:col>
                <xdr:colOff>228600</xdr:colOff>
                <xdr:row>86</xdr:row>
                <xdr:rowOff>45720</xdr:rowOff>
              </to>
            </anchor>
          </controlPr>
        </control>
      </mc:Choice>
      <mc:Fallback>
        <control shapeId="40189" r:id="rId89" name="Control 253"/>
      </mc:Fallback>
    </mc:AlternateContent>
    <mc:AlternateContent xmlns:mc="http://schemas.openxmlformats.org/markup-compatibility/2006">
      <mc:Choice Requires="x14">
        <control shapeId="40190" r:id="rId90" name="Control 254">
          <controlPr defaultSize="0" r:id="rId19">
            <anchor moveWithCells="1">
              <from>
                <xdr:col>1</xdr:col>
                <xdr:colOff>0</xdr:colOff>
                <xdr:row>86</xdr:row>
                <xdr:rowOff>0</xdr:rowOff>
              </from>
              <to>
                <xdr:col>1</xdr:col>
                <xdr:colOff>228600</xdr:colOff>
                <xdr:row>86</xdr:row>
                <xdr:rowOff>220980</xdr:rowOff>
              </to>
            </anchor>
          </controlPr>
        </control>
      </mc:Choice>
      <mc:Fallback>
        <control shapeId="40190" r:id="rId90" name="Control 254"/>
      </mc:Fallback>
    </mc:AlternateContent>
    <mc:AlternateContent xmlns:mc="http://schemas.openxmlformats.org/markup-compatibility/2006">
      <mc:Choice Requires="x14">
        <control shapeId="40191" r:id="rId91" name="Control 255">
          <controlPr defaultSize="0" r:id="rId19">
            <anchor moveWithCells="1">
              <from>
                <xdr:col>1</xdr:col>
                <xdr:colOff>0</xdr:colOff>
                <xdr:row>87</xdr:row>
                <xdr:rowOff>0</xdr:rowOff>
              </from>
              <to>
                <xdr:col>1</xdr:col>
                <xdr:colOff>228600</xdr:colOff>
                <xdr:row>88</xdr:row>
                <xdr:rowOff>45720</xdr:rowOff>
              </to>
            </anchor>
          </controlPr>
        </control>
      </mc:Choice>
      <mc:Fallback>
        <control shapeId="40191" r:id="rId91" name="Control 255"/>
      </mc:Fallback>
    </mc:AlternateContent>
    <mc:AlternateContent xmlns:mc="http://schemas.openxmlformats.org/markup-compatibility/2006">
      <mc:Choice Requires="x14">
        <control shapeId="40192" r:id="rId92" name="Control 256">
          <controlPr defaultSize="0" r:id="rId19">
            <anchor moveWithCells="1">
              <from>
                <xdr:col>1</xdr:col>
                <xdr:colOff>0</xdr:colOff>
                <xdr:row>88</xdr:row>
                <xdr:rowOff>0</xdr:rowOff>
              </from>
              <to>
                <xdr:col>1</xdr:col>
                <xdr:colOff>228600</xdr:colOff>
                <xdr:row>89</xdr:row>
                <xdr:rowOff>45720</xdr:rowOff>
              </to>
            </anchor>
          </controlPr>
        </control>
      </mc:Choice>
      <mc:Fallback>
        <control shapeId="40192" r:id="rId92" name="Control 256"/>
      </mc:Fallback>
    </mc:AlternateContent>
    <mc:AlternateContent xmlns:mc="http://schemas.openxmlformats.org/markup-compatibility/2006">
      <mc:Choice Requires="x14">
        <control shapeId="40193" r:id="rId93" name="Control 257">
          <controlPr defaultSize="0" r:id="rId19">
            <anchor moveWithCells="1">
              <from>
                <xdr:col>1</xdr:col>
                <xdr:colOff>0</xdr:colOff>
                <xdr:row>89</xdr:row>
                <xdr:rowOff>0</xdr:rowOff>
              </from>
              <to>
                <xdr:col>1</xdr:col>
                <xdr:colOff>228600</xdr:colOff>
                <xdr:row>89</xdr:row>
                <xdr:rowOff>220980</xdr:rowOff>
              </to>
            </anchor>
          </controlPr>
        </control>
      </mc:Choice>
      <mc:Fallback>
        <control shapeId="40193" r:id="rId93" name="Control 257"/>
      </mc:Fallback>
    </mc:AlternateContent>
    <mc:AlternateContent xmlns:mc="http://schemas.openxmlformats.org/markup-compatibility/2006">
      <mc:Choice Requires="x14">
        <control shapeId="40194" r:id="rId94" name="Control 258">
          <controlPr defaultSize="0" r:id="rId19">
            <anchor moveWithCells="1">
              <from>
                <xdr:col>1</xdr:col>
                <xdr:colOff>0</xdr:colOff>
                <xdr:row>90</xdr:row>
                <xdr:rowOff>0</xdr:rowOff>
              </from>
              <to>
                <xdr:col>1</xdr:col>
                <xdr:colOff>228600</xdr:colOff>
                <xdr:row>90</xdr:row>
                <xdr:rowOff>220980</xdr:rowOff>
              </to>
            </anchor>
          </controlPr>
        </control>
      </mc:Choice>
      <mc:Fallback>
        <control shapeId="40194" r:id="rId94" name="Control 258"/>
      </mc:Fallback>
    </mc:AlternateContent>
    <mc:AlternateContent xmlns:mc="http://schemas.openxmlformats.org/markup-compatibility/2006">
      <mc:Choice Requires="x14">
        <control shapeId="40195" r:id="rId95" name="Control 259">
          <controlPr defaultSize="0" r:id="rId19">
            <anchor moveWithCells="1">
              <from>
                <xdr:col>1</xdr:col>
                <xdr:colOff>0</xdr:colOff>
                <xdr:row>91</xdr:row>
                <xdr:rowOff>0</xdr:rowOff>
              </from>
              <to>
                <xdr:col>1</xdr:col>
                <xdr:colOff>228600</xdr:colOff>
                <xdr:row>92</xdr:row>
                <xdr:rowOff>45720</xdr:rowOff>
              </to>
            </anchor>
          </controlPr>
        </control>
      </mc:Choice>
      <mc:Fallback>
        <control shapeId="40195" r:id="rId95" name="Control 259"/>
      </mc:Fallback>
    </mc:AlternateContent>
    <mc:AlternateContent xmlns:mc="http://schemas.openxmlformats.org/markup-compatibility/2006">
      <mc:Choice Requires="x14">
        <control shapeId="40196" r:id="rId96" name="Control 260">
          <controlPr defaultSize="0" r:id="rId19">
            <anchor moveWithCells="1">
              <from>
                <xdr:col>1</xdr:col>
                <xdr:colOff>0</xdr:colOff>
                <xdr:row>92</xdr:row>
                <xdr:rowOff>0</xdr:rowOff>
              </from>
              <to>
                <xdr:col>1</xdr:col>
                <xdr:colOff>228600</xdr:colOff>
                <xdr:row>93</xdr:row>
                <xdr:rowOff>45720</xdr:rowOff>
              </to>
            </anchor>
          </controlPr>
        </control>
      </mc:Choice>
      <mc:Fallback>
        <control shapeId="40196" r:id="rId96" name="Control 260"/>
      </mc:Fallback>
    </mc:AlternateContent>
    <mc:AlternateContent xmlns:mc="http://schemas.openxmlformats.org/markup-compatibility/2006">
      <mc:Choice Requires="x14">
        <control shapeId="40197" r:id="rId97" name="Control 261">
          <controlPr defaultSize="0" r:id="rId19">
            <anchor moveWithCells="1">
              <from>
                <xdr:col>1</xdr:col>
                <xdr:colOff>0</xdr:colOff>
                <xdr:row>93</xdr:row>
                <xdr:rowOff>0</xdr:rowOff>
              </from>
              <to>
                <xdr:col>1</xdr:col>
                <xdr:colOff>228600</xdr:colOff>
                <xdr:row>94</xdr:row>
                <xdr:rowOff>45720</xdr:rowOff>
              </to>
            </anchor>
          </controlPr>
        </control>
      </mc:Choice>
      <mc:Fallback>
        <control shapeId="40197" r:id="rId97" name="Control 261"/>
      </mc:Fallback>
    </mc:AlternateContent>
    <mc:AlternateContent xmlns:mc="http://schemas.openxmlformats.org/markup-compatibility/2006">
      <mc:Choice Requires="x14">
        <control shapeId="40198" r:id="rId98" name="Control 262">
          <controlPr defaultSize="0" r:id="rId19">
            <anchor moveWithCells="1">
              <from>
                <xdr:col>1</xdr:col>
                <xdr:colOff>0</xdr:colOff>
                <xdr:row>94</xdr:row>
                <xdr:rowOff>0</xdr:rowOff>
              </from>
              <to>
                <xdr:col>1</xdr:col>
                <xdr:colOff>228600</xdr:colOff>
                <xdr:row>95</xdr:row>
                <xdr:rowOff>45720</xdr:rowOff>
              </to>
            </anchor>
          </controlPr>
        </control>
      </mc:Choice>
      <mc:Fallback>
        <control shapeId="40198" r:id="rId98" name="Control 262"/>
      </mc:Fallback>
    </mc:AlternateContent>
    <mc:AlternateContent xmlns:mc="http://schemas.openxmlformats.org/markup-compatibility/2006">
      <mc:Choice Requires="x14">
        <control shapeId="40199" r:id="rId99" name="Control 263">
          <controlPr defaultSize="0" r:id="rId19">
            <anchor moveWithCells="1">
              <from>
                <xdr:col>1</xdr:col>
                <xdr:colOff>0</xdr:colOff>
                <xdr:row>95</xdr:row>
                <xdr:rowOff>0</xdr:rowOff>
              </from>
              <to>
                <xdr:col>1</xdr:col>
                <xdr:colOff>228600</xdr:colOff>
                <xdr:row>96</xdr:row>
                <xdr:rowOff>45720</xdr:rowOff>
              </to>
            </anchor>
          </controlPr>
        </control>
      </mc:Choice>
      <mc:Fallback>
        <control shapeId="40199" r:id="rId99" name="Control 263"/>
      </mc:Fallback>
    </mc:AlternateContent>
    <mc:AlternateContent xmlns:mc="http://schemas.openxmlformats.org/markup-compatibility/2006">
      <mc:Choice Requires="x14">
        <control shapeId="40200" r:id="rId100" name="Control 264">
          <controlPr defaultSize="0" r:id="rId19">
            <anchor moveWithCells="1">
              <from>
                <xdr:col>1</xdr:col>
                <xdr:colOff>0</xdr:colOff>
                <xdr:row>96</xdr:row>
                <xdr:rowOff>0</xdr:rowOff>
              </from>
              <to>
                <xdr:col>1</xdr:col>
                <xdr:colOff>228600</xdr:colOff>
                <xdr:row>96</xdr:row>
                <xdr:rowOff>220980</xdr:rowOff>
              </to>
            </anchor>
          </controlPr>
        </control>
      </mc:Choice>
      <mc:Fallback>
        <control shapeId="40200" r:id="rId100" name="Control 264"/>
      </mc:Fallback>
    </mc:AlternateContent>
    <mc:AlternateContent xmlns:mc="http://schemas.openxmlformats.org/markup-compatibility/2006">
      <mc:Choice Requires="x14">
        <control shapeId="40201" r:id="rId101" name="Control 265">
          <controlPr defaultSize="0" r:id="rId19">
            <anchor moveWithCells="1">
              <from>
                <xdr:col>1</xdr:col>
                <xdr:colOff>0</xdr:colOff>
                <xdr:row>97</xdr:row>
                <xdr:rowOff>0</xdr:rowOff>
              </from>
              <to>
                <xdr:col>1</xdr:col>
                <xdr:colOff>228600</xdr:colOff>
                <xdr:row>97</xdr:row>
                <xdr:rowOff>220980</xdr:rowOff>
              </to>
            </anchor>
          </controlPr>
        </control>
      </mc:Choice>
      <mc:Fallback>
        <control shapeId="40201" r:id="rId101" name="Control 265"/>
      </mc:Fallback>
    </mc:AlternateContent>
    <mc:AlternateContent xmlns:mc="http://schemas.openxmlformats.org/markup-compatibility/2006">
      <mc:Choice Requires="x14">
        <control shapeId="40202" r:id="rId102" name="Control 266">
          <controlPr defaultSize="0" r:id="rId19">
            <anchor moveWithCells="1">
              <from>
                <xdr:col>1</xdr:col>
                <xdr:colOff>0</xdr:colOff>
                <xdr:row>98</xdr:row>
                <xdr:rowOff>0</xdr:rowOff>
              </from>
              <to>
                <xdr:col>1</xdr:col>
                <xdr:colOff>228600</xdr:colOff>
                <xdr:row>99</xdr:row>
                <xdr:rowOff>45720</xdr:rowOff>
              </to>
            </anchor>
          </controlPr>
        </control>
      </mc:Choice>
      <mc:Fallback>
        <control shapeId="40202" r:id="rId102" name="Control 266"/>
      </mc:Fallback>
    </mc:AlternateContent>
    <mc:AlternateContent xmlns:mc="http://schemas.openxmlformats.org/markup-compatibility/2006">
      <mc:Choice Requires="x14">
        <control shapeId="40203" r:id="rId103" name="Control 267">
          <controlPr defaultSize="0" r:id="rId19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228600</xdr:colOff>
                <xdr:row>100</xdr:row>
                <xdr:rowOff>45720</xdr:rowOff>
              </to>
            </anchor>
          </controlPr>
        </control>
      </mc:Choice>
      <mc:Fallback>
        <control shapeId="40203" r:id="rId103" name="Control 267"/>
      </mc:Fallback>
    </mc:AlternateContent>
    <mc:AlternateContent xmlns:mc="http://schemas.openxmlformats.org/markup-compatibility/2006">
      <mc:Choice Requires="x14">
        <control shapeId="40204" r:id="rId104" name="Control 268">
          <controlPr defaultSize="0" r:id="rId19">
            <anchor moveWithCells="1">
              <from>
                <xdr:col>1</xdr:col>
                <xdr:colOff>0</xdr:colOff>
                <xdr:row>100</xdr:row>
                <xdr:rowOff>0</xdr:rowOff>
              </from>
              <to>
                <xdr:col>1</xdr:col>
                <xdr:colOff>228600</xdr:colOff>
                <xdr:row>101</xdr:row>
                <xdr:rowOff>45720</xdr:rowOff>
              </to>
            </anchor>
          </controlPr>
        </control>
      </mc:Choice>
      <mc:Fallback>
        <control shapeId="40204" r:id="rId104" name="Control 268"/>
      </mc:Fallback>
    </mc:AlternateContent>
    <mc:AlternateContent xmlns:mc="http://schemas.openxmlformats.org/markup-compatibility/2006">
      <mc:Choice Requires="x14">
        <control shapeId="40205" r:id="rId105" name="Control 269">
          <controlPr defaultSize="0" r:id="rId19">
            <anchor moveWithCells="1">
              <from>
                <xdr:col>1</xdr:col>
                <xdr:colOff>0</xdr:colOff>
                <xdr:row>101</xdr:row>
                <xdr:rowOff>0</xdr:rowOff>
              </from>
              <to>
                <xdr:col>1</xdr:col>
                <xdr:colOff>228600</xdr:colOff>
                <xdr:row>102</xdr:row>
                <xdr:rowOff>45720</xdr:rowOff>
              </to>
            </anchor>
          </controlPr>
        </control>
      </mc:Choice>
      <mc:Fallback>
        <control shapeId="40205" r:id="rId105" name="Control 269"/>
      </mc:Fallback>
    </mc:AlternateContent>
    <mc:AlternateContent xmlns:mc="http://schemas.openxmlformats.org/markup-compatibility/2006">
      <mc:Choice Requires="x14">
        <control shapeId="40206" r:id="rId106" name="Control 270">
          <controlPr defaultSize="0" r:id="rId19">
            <anchor moveWithCells="1">
              <from>
                <xdr:col>1</xdr:col>
                <xdr:colOff>0</xdr:colOff>
                <xdr:row>102</xdr:row>
                <xdr:rowOff>0</xdr:rowOff>
              </from>
              <to>
                <xdr:col>1</xdr:col>
                <xdr:colOff>228600</xdr:colOff>
                <xdr:row>103</xdr:row>
                <xdr:rowOff>45720</xdr:rowOff>
              </to>
            </anchor>
          </controlPr>
        </control>
      </mc:Choice>
      <mc:Fallback>
        <control shapeId="40206" r:id="rId106" name="Control 270"/>
      </mc:Fallback>
    </mc:AlternateContent>
    <mc:AlternateContent xmlns:mc="http://schemas.openxmlformats.org/markup-compatibility/2006">
      <mc:Choice Requires="x14">
        <control shapeId="40207" r:id="rId107" name="Control 271">
          <controlPr defaultSize="0" r:id="rId19">
            <anchor moveWithCells="1">
              <from>
                <xdr:col>1</xdr:col>
                <xdr:colOff>0</xdr:colOff>
                <xdr:row>103</xdr:row>
                <xdr:rowOff>0</xdr:rowOff>
              </from>
              <to>
                <xdr:col>1</xdr:col>
                <xdr:colOff>228600</xdr:colOff>
                <xdr:row>103</xdr:row>
                <xdr:rowOff>220980</xdr:rowOff>
              </to>
            </anchor>
          </controlPr>
        </control>
      </mc:Choice>
      <mc:Fallback>
        <control shapeId="40207" r:id="rId107" name="Control 271"/>
      </mc:Fallback>
    </mc:AlternateContent>
    <mc:AlternateContent xmlns:mc="http://schemas.openxmlformats.org/markup-compatibility/2006">
      <mc:Choice Requires="x14">
        <control shapeId="40208" r:id="rId108" name="Control 272">
          <controlPr defaultSize="0" r:id="rId19">
            <anchor moveWithCells="1">
              <from>
                <xdr:col>1</xdr:col>
                <xdr:colOff>0</xdr:colOff>
                <xdr:row>104</xdr:row>
                <xdr:rowOff>0</xdr:rowOff>
              </from>
              <to>
                <xdr:col>1</xdr:col>
                <xdr:colOff>228600</xdr:colOff>
                <xdr:row>105</xdr:row>
                <xdr:rowOff>45720</xdr:rowOff>
              </to>
            </anchor>
          </controlPr>
        </control>
      </mc:Choice>
      <mc:Fallback>
        <control shapeId="40208" r:id="rId108" name="Control 272"/>
      </mc:Fallback>
    </mc:AlternateContent>
    <mc:AlternateContent xmlns:mc="http://schemas.openxmlformats.org/markup-compatibility/2006">
      <mc:Choice Requires="x14">
        <control shapeId="40209" r:id="rId109" name="Control 273">
          <controlPr defaultSize="0" r:id="rId19">
            <anchor moveWithCells="1">
              <from>
                <xdr:col>1</xdr:col>
                <xdr:colOff>0</xdr:colOff>
                <xdr:row>105</xdr:row>
                <xdr:rowOff>0</xdr:rowOff>
              </from>
              <to>
                <xdr:col>1</xdr:col>
                <xdr:colOff>228600</xdr:colOff>
                <xdr:row>106</xdr:row>
                <xdr:rowOff>45720</xdr:rowOff>
              </to>
            </anchor>
          </controlPr>
        </control>
      </mc:Choice>
      <mc:Fallback>
        <control shapeId="40209" r:id="rId109" name="Control 273"/>
      </mc:Fallback>
    </mc:AlternateContent>
    <mc:AlternateContent xmlns:mc="http://schemas.openxmlformats.org/markup-compatibility/2006">
      <mc:Choice Requires="x14">
        <control shapeId="40210" r:id="rId110" name="Control 274">
          <controlPr defaultSize="0" r:id="rId19">
            <anchor moveWithCells="1">
              <from>
                <xdr:col>1</xdr:col>
                <xdr:colOff>0</xdr:colOff>
                <xdr:row>106</xdr:row>
                <xdr:rowOff>0</xdr:rowOff>
              </from>
              <to>
                <xdr:col>1</xdr:col>
                <xdr:colOff>228600</xdr:colOff>
                <xdr:row>107</xdr:row>
                <xdr:rowOff>45720</xdr:rowOff>
              </to>
            </anchor>
          </controlPr>
        </control>
      </mc:Choice>
      <mc:Fallback>
        <control shapeId="40210" r:id="rId110" name="Control 274"/>
      </mc:Fallback>
    </mc:AlternateContent>
    <mc:AlternateContent xmlns:mc="http://schemas.openxmlformats.org/markup-compatibility/2006">
      <mc:Choice Requires="x14">
        <control shapeId="40211" r:id="rId111" name="Control 275">
          <controlPr defaultSize="0" r:id="rId19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</xdr:col>
                <xdr:colOff>228600</xdr:colOff>
                <xdr:row>108</xdr:row>
                <xdr:rowOff>45720</xdr:rowOff>
              </to>
            </anchor>
          </controlPr>
        </control>
      </mc:Choice>
      <mc:Fallback>
        <control shapeId="40211" r:id="rId111" name="Control 275"/>
      </mc:Fallback>
    </mc:AlternateContent>
    <mc:AlternateContent xmlns:mc="http://schemas.openxmlformats.org/markup-compatibility/2006">
      <mc:Choice Requires="x14">
        <control shapeId="40212" r:id="rId112" name="Control 276">
          <controlPr defaultSize="0" r:id="rId19">
            <anchor moveWithCells="1">
              <from>
                <xdr:col>1</xdr:col>
                <xdr:colOff>0</xdr:colOff>
                <xdr:row>108</xdr:row>
                <xdr:rowOff>0</xdr:rowOff>
              </from>
              <to>
                <xdr:col>1</xdr:col>
                <xdr:colOff>228600</xdr:colOff>
                <xdr:row>109</xdr:row>
                <xdr:rowOff>45720</xdr:rowOff>
              </to>
            </anchor>
          </controlPr>
        </control>
      </mc:Choice>
      <mc:Fallback>
        <control shapeId="40212" r:id="rId112" name="Control 276"/>
      </mc:Fallback>
    </mc:AlternateContent>
    <mc:AlternateContent xmlns:mc="http://schemas.openxmlformats.org/markup-compatibility/2006">
      <mc:Choice Requires="x14">
        <control shapeId="40213" r:id="rId113" name="Control 277">
          <controlPr defaultSize="0" r:id="rId19">
            <anchor moveWithCells="1">
              <from>
                <xdr:col>1</xdr:col>
                <xdr:colOff>0</xdr:colOff>
                <xdr:row>109</xdr:row>
                <xdr:rowOff>0</xdr:rowOff>
              </from>
              <to>
                <xdr:col>1</xdr:col>
                <xdr:colOff>228600</xdr:colOff>
                <xdr:row>110</xdr:row>
                <xdr:rowOff>45720</xdr:rowOff>
              </to>
            </anchor>
          </controlPr>
        </control>
      </mc:Choice>
      <mc:Fallback>
        <control shapeId="40213" r:id="rId113" name="Control 277"/>
      </mc:Fallback>
    </mc:AlternateContent>
    <mc:AlternateContent xmlns:mc="http://schemas.openxmlformats.org/markup-compatibility/2006">
      <mc:Choice Requires="x14">
        <control shapeId="40214" r:id="rId114" name="Control 278">
          <controlPr defaultSize="0" r:id="rId19">
            <anchor moveWithCells="1">
              <from>
                <xdr:col>1</xdr:col>
                <xdr:colOff>0</xdr:colOff>
                <xdr:row>110</xdr:row>
                <xdr:rowOff>0</xdr:rowOff>
              </from>
              <to>
                <xdr:col>1</xdr:col>
                <xdr:colOff>228600</xdr:colOff>
                <xdr:row>111</xdr:row>
                <xdr:rowOff>45720</xdr:rowOff>
              </to>
            </anchor>
          </controlPr>
        </control>
      </mc:Choice>
      <mc:Fallback>
        <control shapeId="40214" r:id="rId114" name="Control 278"/>
      </mc:Fallback>
    </mc:AlternateContent>
    <mc:AlternateContent xmlns:mc="http://schemas.openxmlformats.org/markup-compatibility/2006">
      <mc:Choice Requires="x14">
        <control shapeId="40215" r:id="rId115" name="Control 279">
          <controlPr defaultSize="0" r:id="rId19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</xdr:col>
                <xdr:colOff>228600</xdr:colOff>
                <xdr:row>112</xdr:row>
                <xdr:rowOff>45720</xdr:rowOff>
              </to>
            </anchor>
          </controlPr>
        </control>
      </mc:Choice>
      <mc:Fallback>
        <control shapeId="40215" r:id="rId115" name="Control 279"/>
      </mc:Fallback>
    </mc:AlternateContent>
    <mc:AlternateContent xmlns:mc="http://schemas.openxmlformats.org/markup-compatibility/2006">
      <mc:Choice Requires="x14">
        <control shapeId="40216" r:id="rId116" name="Control 280">
          <controlPr defaultSize="0" r:id="rId19">
            <anchor moveWithCells="1">
              <from>
                <xdr:col>1</xdr:col>
                <xdr:colOff>0</xdr:colOff>
                <xdr:row>112</xdr:row>
                <xdr:rowOff>0</xdr:rowOff>
              </from>
              <to>
                <xdr:col>1</xdr:col>
                <xdr:colOff>228600</xdr:colOff>
                <xdr:row>113</xdr:row>
                <xdr:rowOff>45720</xdr:rowOff>
              </to>
            </anchor>
          </controlPr>
        </control>
      </mc:Choice>
      <mc:Fallback>
        <control shapeId="40216" r:id="rId116" name="Control 280"/>
      </mc:Fallback>
    </mc:AlternateContent>
    <mc:AlternateContent xmlns:mc="http://schemas.openxmlformats.org/markup-compatibility/2006">
      <mc:Choice Requires="x14">
        <control shapeId="40217" r:id="rId117" name="Control 281">
          <controlPr defaultSize="0" r:id="rId19">
            <anchor moveWithCells="1">
              <from>
                <xdr:col>1</xdr:col>
                <xdr:colOff>0</xdr:colOff>
                <xdr:row>113</xdr:row>
                <xdr:rowOff>0</xdr:rowOff>
              </from>
              <to>
                <xdr:col>1</xdr:col>
                <xdr:colOff>228600</xdr:colOff>
                <xdr:row>114</xdr:row>
                <xdr:rowOff>45720</xdr:rowOff>
              </to>
            </anchor>
          </controlPr>
        </control>
      </mc:Choice>
      <mc:Fallback>
        <control shapeId="40217" r:id="rId117" name="Control 281"/>
      </mc:Fallback>
    </mc:AlternateContent>
    <mc:AlternateContent xmlns:mc="http://schemas.openxmlformats.org/markup-compatibility/2006">
      <mc:Choice Requires="x14">
        <control shapeId="40218" r:id="rId118" name="Control 282">
          <controlPr defaultSize="0" r:id="rId19">
            <anchor moveWithCells="1">
              <from>
                <xdr:col>1</xdr:col>
                <xdr:colOff>0</xdr:colOff>
                <xdr:row>114</xdr:row>
                <xdr:rowOff>0</xdr:rowOff>
              </from>
              <to>
                <xdr:col>1</xdr:col>
                <xdr:colOff>228600</xdr:colOff>
                <xdr:row>115</xdr:row>
                <xdr:rowOff>45720</xdr:rowOff>
              </to>
            </anchor>
          </controlPr>
        </control>
      </mc:Choice>
      <mc:Fallback>
        <control shapeId="40218" r:id="rId118" name="Control 282"/>
      </mc:Fallback>
    </mc:AlternateContent>
    <mc:AlternateContent xmlns:mc="http://schemas.openxmlformats.org/markup-compatibility/2006">
      <mc:Choice Requires="x14">
        <control shapeId="40219" r:id="rId119" name="Control 283">
          <controlPr defaultSize="0" r:id="rId19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228600</xdr:colOff>
                <xdr:row>116</xdr:row>
                <xdr:rowOff>45720</xdr:rowOff>
              </to>
            </anchor>
          </controlPr>
        </control>
      </mc:Choice>
      <mc:Fallback>
        <control shapeId="40219" r:id="rId119" name="Control 283"/>
      </mc:Fallback>
    </mc:AlternateContent>
    <mc:AlternateContent xmlns:mc="http://schemas.openxmlformats.org/markup-compatibility/2006">
      <mc:Choice Requires="x14">
        <control shapeId="40220" r:id="rId120" name="Control 284">
          <controlPr defaultSize="0" r:id="rId19">
            <anchor moveWithCells="1">
              <from>
                <xdr:col>1</xdr:col>
                <xdr:colOff>0</xdr:colOff>
                <xdr:row>116</xdr:row>
                <xdr:rowOff>0</xdr:rowOff>
              </from>
              <to>
                <xdr:col>1</xdr:col>
                <xdr:colOff>228600</xdr:colOff>
                <xdr:row>117</xdr:row>
                <xdr:rowOff>45720</xdr:rowOff>
              </to>
            </anchor>
          </controlPr>
        </control>
      </mc:Choice>
      <mc:Fallback>
        <control shapeId="40220" r:id="rId120" name="Control 284"/>
      </mc:Fallback>
    </mc:AlternateContent>
    <mc:AlternateContent xmlns:mc="http://schemas.openxmlformats.org/markup-compatibility/2006">
      <mc:Choice Requires="x14">
        <control shapeId="40221" r:id="rId121" name="Control 285">
          <controlPr defaultSize="0" r:id="rId19">
            <anchor moveWithCells="1">
              <from>
                <xdr:col>1</xdr:col>
                <xdr:colOff>0</xdr:colOff>
                <xdr:row>117</xdr:row>
                <xdr:rowOff>0</xdr:rowOff>
              </from>
              <to>
                <xdr:col>1</xdr:col>
                <xdr:colOff>228600</xdr:colOff>
                <xdr:row>118</xdr:row>
                <xdr:rowOff>45720</xdr:rowOff>
              </to>
            </anchor>
          </controlPr>
        </control>
      </mc:Choice>
      <mc:Fallback>
        <control shapeId="40221" r:id="rId121" name="Control 285"/>
      </mc:Fallback>
    </mc:AlternateContent>
    <mc:AlternateContent xmlns:mc="http://schemas.openxmlformats.org/markup-compatibility/2006">
      <mc:Choice Requires="x14">
        <control shapeId="40468" r:id="rId122" name="Control 532">
          <controlPr defaultSize="0" r:id="rId123">
            <anchor moveWithCells="1">
              <from>
                <xdr:col>1</xdr:col>
                <xdr:colOff>0</xdr:colOff>
                <xdr:row>138</xdr:row>
                <xdr:rowOff>0</xdr:rowOff>
              </from>
              <to>
                <xdr:col>2</xdr:col>
                <xdr:colOff>304800</xdr:colOff>
                <xdr:row>139</xdr:row>
                <xdr:rowOff>53340</xdr:rowOff>
              </to>
            </anchor>
          </controlPr>
        </control>
      </mc:Choice>
      <mc:Fallback>
        <control shapeId="40468" r:id="rId122" name="Control 532"/>
      </mc:Fallback>
    </mc:AlternateContent>
    <mc:AlternateContent xmlns:mc="http://schemas.openxmlformats.org/markup-compatibility/2006">
      <mc:Choice Requires="x14">
        <control shapeId="40469" r:id="rId124" name="Control 533">
          <controlPr defaultSize="0" r:id="rId125">
            <anchor moveWithCells="1">
              <from>
                <xdr:col>2</xdr:col>
                <xdr:colOff>0</xdr:colOff>
                <xdr:row>138</xdr:row>
                <xdr:rowOff>0</xdr:rowOff>
              </from>
              <to>
                <xdr:col>3</xdr:col>
                <xdr:colOff>304800</xdr:colOff>
                <xdr:row>139</xdr:row>
                <xdr:rowOff>53340</xdr:rowOff>
              </to>
            </anchor>
          </controlPr>
        </control>
      </mc:Choice>
      <mc:Fallback>
        <control shapeId="40469" r:id="rId124" name="Control 533"/>
      </mc:Fallback>
    </mc:AlternateContent>
    <mc:AlternateContent xmlns:mc="http://schemas.openxmlformats.org/markup-compatibility/2006">
      <mc:Choice Requires="x14">
        <control shapeId="40470" r:id="rId126" name="Control 534">
          <controlPr defaultSize="0" r:id="rId127">
            <anchor moveWithCells="1">
              <from>
                <xdr:col>2</xdr:col>
                <xdr:colOff>0</xdr:colOff>
                <xdr:row>138</xdr:row>
                <xdr:rowOff>0</xdr:rowOff>
              </from>
              <to>
                <xdr:col>3</xdr:col>
                <xdr:colOff>304800</xdr:colOff>
                <xdr:row>139</xdr:row>
                <xdr:rowOff>53340</xdr:rowOff>
              </to>
            </anchor>
          </controlPr>
        </control>
      </mc:Choice>
      <mc:Fallback>
        <control shapeId="40470" r:id="rId126" name="Control 534"/>
      </mc:Fallback>
    </mc:AlternateContent>
    <mc:AlternateContent xmlns:mc="http://schemas.openxmlformats.org/markup-compatibility/2006">
      <mc:Choice Requires="x14">
        <control shapeId="40471" r:id="rId128" name="Control 535">
          <controlPr defaultSize="0" r:id="rId129">
            <anchor moveWithCells="1">
              <from>
                <xdr:col>2</xdr:col>
                <xdr:colOff>0</xdr:colOff>
                <xdr:row>138</xdr:row>
                <xdr:rowOff>0</xdr:rowOff>
              </from>
              <to>
                <xdr:col>3</xdr:col>
                <xdr:colOff>304800</xdr:colOff>
                <xdr:row>139</xdr:row>
                <xdr:rowOff>53340</xdr:rowOff>
              </to>
            </anchor>
          </controlPr>
        </control>
      </mc:Choice>
      <mc:Fallback>
        <control shapeId="40471" r:id="rId128" name="Control 535"/>
      </mc:Fallback>
    </mc:AlternateContent>
    <mc:AlternateContent xmlns:mc="http://schemas.openxmlformats.org/markup-compatibility/2006">
      <mc:Choice Requires="x14">
        <control shapeId="40472" r:id="rId130" name="Control 536">
          <controlPr defaultSize="0" r:id="rId131">
            <anchor moveWithCells="1">
              <from>
                <xdr:col>1</xdr:col>
                <xdr:colOff>0</xdr:colOff>
                <xdr:row>139</xdr:row>
                <xdr:rowOff>0</xdr:rowOff>
              </from>
              <to>
                <xdr:col>3</xdr:col>
                <xdr:colOff>175260</xdr:colOff>
                <xdr:row>140</xdr:row>
                <xdr:rowOff>53340</xdr:rowOff>
              </to>
            </anchor>
          </controlPr>
        </control>
      </mc:Choice>
      <mc:Fallback>
        <control shapeId="40472" r:id="rId130" name="Control 536"/>
      </mc:Fallback>
    </mc:AlternateContent>
    <mc:AlternateContent xmlns:mc="http://schemas.openxmlformats.org/markup-compatibility/2006">
      <mc:Choice Requires="x14">
        <control shapeId="40473" r:id="rId132" name="Control 537">
          <controlPr defaultSize="0" r:id="rId133">
            <anchor moveWithCells="1">
              <from>
                <xdr:col>2</xdr:col>
                <xdr:colOff>0</xdr:colOff>
                <xdr:row>139</xdr:row>
                <xdr:rowOff>0</xdr:rowOff>
              </from>
              <to>
                <xdr:col>3</xdr:col>
                <xdr:colOff>373380</xdr:colOff>
                <xdr:row>140</xdr:row>
                <xdr:rowOff>53340</xdr:rowOff>
              </to>
            </anchor>
          </controlPr>
        </control>
      </mc:Choice>
      <mc:Fallback>
        <control shapeId="40473" r:id="rId132" name="Control 537"/>
      </mc:Fallback>
    </mc:AlternateContent>
    <mc:AlternateContent xmlns:mc="http://schemas.openxmlformats.org/markup-compatibility/2006">
      <mc:Choice Requires="x14">
        <control shapeId="40474" r:id="rId134" name="Control 538">
          <controlPr defaultSize="0" r:id="rId17">
            <anchor moveWithCells="1">
              <from>
                <xdr:col>1</xdr:col>
                <xdr:colOff>0</xdr:colOff>
                <xdr:row>140</xdr:row>
                <xdr:rowOff>0</xdr:rowOff>
              </from>
              <to>
                <xdr:col>1</xdr:col>
                <xdr:colOff>228600</xdr:colOff>
                <xdr:row>140</xdr:row>
                <xdr:rowOff>220980</xdr:rowOff>
              </to>
            </anchor>
          </controlPr>
        </control>
      </mc:Choice>
      <mc:Fallback>
        <control shapeId="40474" r:id="rId134" name="Control 538"/>
      </mc:Fallback>
    </mc:AlternateContent>
    <mc:AlternateContent xmlns:mc="http://schemas.openxmlformats.org/markup-compatibility/2006">
      <mc:Choice Requires="x14">
        <control shapeId="40475" r:id="rId135" name="Control 539">
          <controlPr defaultSize="0" r:id="rId19">
            <anchor moveWithCells="1">
              <from>
                <xdr:col>1</xdr:col>
                <xdr:colOff>0</xdr:colOff>
                <xdr:row>141</xdr:row>
                <xdr:rowOff>0</xdr:rowOff>
              </from>
              <to>
                <xdr:col>1</xdr:col>
                <xdr:colOff>228600</xdr:colOff>
                <xdr:row>141</xdr:row>
                <xdr:rowOff>220980</xdr:rowOff>
              </to>
            </anchor>
          </controlPr>
        </control>
      </mc:Choice>
      <mc:Fallback>
        <control shapeId="40475" r:id="rId135" name="Control 539"/>
      </mc:Fallback>
    </mc:AlternateContent>
    <mc:AlternateContent xmlns:mc="http://schemas.openxmlformats.org/markup-compatibility/2006">
      <mc:Choice Requires="x14">
        <control shapeId="40476" r:id="rId136" name="Control 540">
          <controlPr defaultSize="0" r:id="rId19">
            <anchor moveWithCells="1">
              <from>
                <xdr:col>1</xdr:col>
                <xdr:colOff>0</xdr:colOff>
                <xdr:row>142</xdr:row>
                <xdr:rowOff>0</xdr:rowOff>
              </from>
              <to>
                <xdr:col>1</xdr:col>
                <xdr:colOff>228600</xdr:colOff>
                <xdr:row>143</xdr:row>
                <xdr:rowOff>45720</xdr:rowOff>
              </to>
            </anchor>
          </controlPr>
        </control>
      </mc:Choice>
      <mc:Fallback>
        <control shapeId="40476" r:id="rId136" name="Control 540"/>
      </mc:Fallback>
    </mc:AlternateContent>
    <mc:AlternateContent xmlns:mc="http://schemas.openxmlformats.org/markup-compatibility/2006">
      <mc:Choice Requires="x14">
        <control shapeId="40477" r:id="rId137" name="Control 541">
          <controlPr defaultSize="0" r:id="rId19">
            <anchor moveWithCells="1">
              <from>
                <xdr:col>1</xdr:col>
                <xdr:colOff>0</xdr:colOff>
                <xdr:row>143</xdr:row>
                <xdr:rowOff>0</xdr:rowOff>
              </from>
              <to>
                <xdr:col>1</xdr:col>
                <xdr:colOff>228600</xdr:colOff>
                <xdr:row>144</xdr:row>
                <xdr:rowOff>45720</xdr:rowOff>
              </to>
            </anchor>
          </controlPr>
        </control>
      </mc:Choice>
      <mc:Fallback>
        <control shapeId="40477" r:id="rId137" name="Control 541"/>
      </mc:Fallback>
    </mc:AlternateContent>
    <mc:AlternateContent xmlns:mc="http://schemas.openxmlformats.org/markup-compatibility/2006">
      <mc:Choice Requires="x14">
        <control shapeId="40478" r:id="rId138" name="Control 542">
          <controlPr defaultSize="0" r:id="rId19">
            <anchor moveWithCells="1">
              <from>
                <xdr:col>1</xdr:col>
                <xdr:colOff>0</xdr:colOff>
                <xdr:row>144</xdr:row>
                <xdr:rowOff>0</xdr:rowOff>
              </from>
              <to>
                <xdr:col>1</xdr:col>
                <xdr:colOff>228600</xdr:colOff>
                <xdr:row>145</xdr:row>
                <xdr:rowOff>45720</xdr:rowOff>
              </to>
            </anchor>
          </controlPr>
        </control>
      </mc:Choice>
      <mc:Fallback>
        <control shapeId="40478" r:id="rId138" name="Control 542"/>
      </mc:Fallback>
    </mc:AlternateContent>
    <mc:AlternateContent xmlns:mc="http://schemas.openxmlformats.org/markup-compatibility/2006">
      <mc:Choice Requires="x14">
        <control shapeId="40479" r:id="rId139" name="Control 543">
          <controlPr defaultSize="0" r:id="rId19">
            <anchor moveWithCells="1">
              <from>
                <xdr:col>1</xdr:col>
                <xdr:colOff>0</xdr:colOff>
                <xdr:row>145</xdr:row>
                <xdr:rowOff>0</xdr:rowOff>
              </from>
              <to>
                <xdr:col>1</xdr:col>
                <xdr:colOff>228600</xdr:colOff>
                <xdr:row>146</xdr:row>
                <xdr:rowOff>45720</xdr:rowOff>
              </to>
            </anchor>
          </controlPr>
        </control>
      </mc:Choice>
      <mc:Fallback>
        <control shapeId="40479" r:id="rId139" name="Control 543"/>
      </mc:Fallback>
    </mc:AlternateContent>
    <mc:AlternateContent xmlns:mc="http://schemas.openxmlformats.org/markup-compatibility/2006">
      <mc:Choice Requires="x14">
        <control shapeId="40480" r:id="rId140" name="Control 544">
          <controlPr defaultSize="0" r:id="rId19">
            <anchor moveWithCells="1">
              <from>
                <xdr:col>1</xdr:col>
                <xdr:colOff>0</xdr:colOff>
                <xdr:row>146</xdr:row>
                <xdr:rowOff>0</xdr:rowOff>
              </from>
              <to>
                <xdr:col>1</xdr:col>
                <xdr:colOff>228600</xdr:colOff>
                <xdr:row>147</xdr:row>
                <xdr:rowOff>45720</xdr:rowOff>
              </to>
            </anchor>
          </controlPr>
        </control>
      </mc:Choice>
      <mc:Fallback>
        <control shapeId="40480" r:id="rId140" name="Control 544"/>
      </mc:Fallback>
    </mc:AlternateContent>
    <mc:AlternateContent xmlns:mc="http://schemas.openxmlformats.org/markup-compatibility/2006">
      <mc:Choice Requires="x14">
        <control shapeId="40481" r:id="rId141" name="Control 545">
          <controlPr defaultSize="0" r:id="rId19">
            <anchor moveWithCells="1">
              <from>
                <xdr:col>1</xdr:col>
                <xdr:colOff>0</xdr:colOff>
                <xdr:row>147</xdr:row>
                <xdr:rowOff>0</xdr:rowOff>
              </from>
              <to>
                <xdr:col>1</xdr:col>
                <xdr:colOff>228600</xdr:colOff>
                <xdr:row>148</xdr:row>
                <xdr:rowOff>45720</xdr:rowOff>
              </to>
            </anchor>
          </controlPr>
        </control>
      </mc:Choice>
      <mc:Fallback>
        <control shapeId="40481" r:id="rId141" name="Control 545"/>
      </mc:Fallback>
    </mc:AlternateContent>
    <mc:AlternateContent xmlns:mc="http://schemas.openxmlformats.org/markup-compatibility/2006">
      <mc:Choice Requires="x14">
        <control shapeId="40482" r:id="rId142" name="Control 546">
          <controlPr defaultSize="0" r:id="rId19">
            <anchor moveWithCells="1">
              <from>
                <xdr:col>1</xdr:col>
                <xdr:colOff>0</xdr:colOff>
                <xdr:row>148</xdr:row>
                <xdr:rowOff>0</xdr:rowOff>
              </from>
              <to>
                <xdr:col>1</xdr:col>
                <xdr:colOff>228600</xdr:colOff>
                <xdr:row>149</xdr:row>
                <xdr:rowOff>45720</xdr:rowOff>
              </to>
            </anchor>
          </controlPr>
        </control>
      </mc:Choice>
      <mc:Fallback>
        <control shapeId="40482" r:id="rId142" name="Control 546"/>
      </mc:Fallback>
    </mc:AlternateContent>
    <mc:AlternateContent xmlns:mc="http://schemas.openxmlformats.org/markup-compatibility/2006">
      <mc:Choice Requires="x14">
        <control shapeId="40483" r:id="rId143" name="Control 547">
          <controlPr defaultSize="0" r:id="rId19">
            <anchor moveWithCells="1">
              <from>
                <xdr:col>1</xdr:col>
                <xdr:colOff>0</xdr:colOff>
                <xdr:row>149</xdr:row>
                <xdr:rowOff>0</xdr:rowOff>
              </from>
              <to>
                <xdr:col>1</xdr:col>
                <xdr:colOff>228600</xdr:colOff>
                <xdr:row>150</xdr:row>
                <xdr:rowOff>45720</xdr:rowOff>
              </to>
            </anchor>
          </controlPr>
        </control>
      </mc:Choice>
      <mc:Fallback>
        <control shapeId="40483" r:id="rId143" name="Control 547"/>
      </mc:Fallback>
    </mc:AlternateContent>
    <mc:AlternateContent xmlns:mc="http://schemas.openxmlformats.org/markup-compatibility/2006">
      <mc:Choice Requires="x14">
        <control shapeId="40484" r:id="rId144" name="Control 548">
          <controlPr defaultSize="0" r:id="rId19">
            <anchor moveWithCells="1">
              <from>
                <xdr:col>1</xdr:col>
                <xdr:colOff>0</xdr:colOff>
                <xdr:row>150</xdr:row>
                <xdr:rowOff>0</xdr:rowOff>
              </from>
              <to>
                <xdr:col>1</xdr:col>
                <xdr:colOff>228600</xdr:colOff>
                <xdr:row>151</xdr:row>
                <xdr:rowOff>45720</xdr:rowOff>
              </to>
            </anchor>
          </controlPr>
        </control>
      </mc:Choice>
      <mc:Fallback>
        <control shapeId="40484" r:id="rId144" name="Control 548"/>
      </mc:Fallback>
    </mc:AlternateContent>
    <mc:AlternateContent xmlns:mc="http://schemas.openxmlformats.org/markup-compatibility/2006">
      <mc:Choice Requires="x14">
        <control shapeId="40485" r:id="rId145" name="Control 549">
          <controlPr defaultSize="0" r:id="rId19">
            <anchor moveWithCells="1">
              <from>
                <xdr:col>1</xdr:col>
                <xdr:colOff>0</xdr:colOff>
                <xdr:row>151</xdr:row>
                <xdr:rowOff>0</xdr:rowOff>
              </from>
              <to>
                <xdr:col>1</xdr:col>
                <xdr:colOff>228600</xdr:colOff>
                <xdr:row>152</xdr:row>
                <xdr:rowOff>45720</xdr:rowOff>
              </to>
            </anchor>
          </controlPr>
        </control>
      </mc:Choice>
      <mc:Fallback>
        <control shapeId="40485" r:id="rId145" name="Control 549"/>
      </mc:Fallback>
    </mc:AlternateContent>
    <mc:AlternateContent xmlns:mc="http://schemas.openxmlformats.org/markup-compatibility/2006">
      <mc:Choice Requires="x14">
        <control shapeId="40486" r:id="rId146" name="Control 550">
          <controlPr defaultSize="0" r:id="rId19">
            <anchor moveWithCells="1">
              <from>
                <xdr:col>1</xdr:col>
                <xdr:colOff>0</xdr:colOff>
                <xdr:row>152</xdr:row>
                <xdr:rowOff>0</xdr:rowOff>
              </from>
              <to>
                <xdr:col>1</xdr:col>
                <xdr:colOff>228600</xdr:colOff>
                <xdr:row>153</xdr:row>
                <xdr:rowOff>45720</xdr:rowOff>
              </to>
            </anchor>
          </controlPr>
        </control>
      </mc:Choice>
      <mc:Fallback>
        <control shapeId="40486" r:id="rId146" name="Control 550"/>
      </mc:Fallback>
    </mc:AlternateContent>
    <mc:AlternateContent xmlns:mc="http://schemas.openxmlformats.org/markup-compatibility/2006">
      <mc:Choice Requires="x14">
        <control shapeId="40487" r:id="rId147" name="Control 551">
          <controlPr defaultSize="0" r:id="rId19">
            <anchor moveWithCells="1">
              <from>
                <xdr:col>1</xdr:col>
                <xdr:colOff>0</xdr:colOff>
                <xdr:row>153</xdr:row>
                <xdr:rowOff>0</xdr:rowOff>
              </from>
              <to>
                <xdr:col>1</xdr:col>
                <xdr:colOff>228600</xdr:colOff>
                <xdr:row>154</xdr:row>
                <xdr:rowOff>45720</xdr:rowOff>
              </to>
            </anchor>
          </controlPr>
        </control>
      </mc:Choice>
      <mc:Fallback>
        <control shapeId="40487" r:id="rId147" name="Control 551"/>
      </mc:Fallback>
    </mc:AlternateContent>
    <mc:AlternateContent xmlns:mc="http://schemas.openxmlformats.org/markup-compatibility/2006">
      <mc:Choice Requires="x14">
        <control shapeId="40488" r:id="rId148" name="Control 552">
          <controlPr defaultSize="0" r:id="rId19">
            <anchor moveWithCells="1">
              <from>
                <xdr:col>1</xdr:col>
                <xdr:colOff>0</xdr:colOff>
                <xdr:row>154</xdr:row>
                <xdr:rowOff>0</xdr:rowOff>
              </from>
              <to>
                <xdr:col>1</xdr:col>
                <xdr:colOff>228600</xdr:colOff>
                <xdr:row>155</xdr:row>
                <xdr:rowOff>45720</xdr:rowOff>
              </to>
            </anchor>
          </controlPr>
        </control>
      </mc:Choice>
      <mc:Fallback>
        <control shapeId="40488" r:id="rId148" name="Control 552"/>
      </mc:Fallback>
    </mc:AlternateContent>
    <mc:AlternateContent xmlns:mc="http://schemas.openxmlformats.org/markup-compatibility/2006">
      <mc:Choice Requires="x14">
        <control shapeId="40489" r:id="rId149" name="Control 553">
          <controlPr defaultSize="0" r:id="rId19">
            <anchor moveWithCells="1">
              <from>
                <xdr:col>1</xdr:col>
                <xdr:colOff>0</xdr:colOff>
                <xdr:row>155</xdr:row>
                <xdr:rowOff>0</xdr:rowOff>
              </from>
              <to>
                <xdr:col>1</xdr:col>
                <xdr:colOff>228600</xdr:colOff>
                <xdr:row>156</xdr:row>
                <xdr:rowOff>45720</xdr:rowOff>
              </to>
            </anchor>
          </controlPr>
        </control>
      </mc:Choice>
      <mc:Fallback>
        <control shapeId="40489" r:id="rId149" name="Control 553"/>
      </mc:Fallback>
    </mc:AlternateContent>
    <mc:AlternateContent xmlns:mc="http://schemas.openxmlformats.org/markup-compatibility/2006">
      <mc:Choice Requires="x14">
        <control shapeId="40490" r:id="rId150" name="Control 554">
          <controlPr defaultSize="0" r:id="rId19">
            <anchor moveWithCells="1">
              <from>
                <xdr:col>1</xdr:col>
                <xdr:colOff>0</xdr:colOff>
                <xdr:row>156</xdr:row>
                <xdr:rowOff>0</xdr:rowOff>
              </from>
              <to>
                <xdr:col>1</xdr:col>
                <xdr:colOff>228600</xdr:colOff>
                <xdr:row>157</xdr:row>
                <xdr:rowOff>45720</xdr:rowOff>
              </to>
            </anchor>
          </controlPr>
        </control>
      </mc:Choice>
      <mc:Fallback>
        <control shapeId="40490" r:id="rId150" name="Control 554"/>
      </mc:Fallback>
    </mc:AlternateContent>
    <mc:AlternateContent xmlns:mc="http://schemas.openxmlformats.org/markup-compatibility/2006">
      <mc:Choice Requires="x14">
        <control shapeId="40491" r:id="rId151" name="Control 555">
          <controlPr defaultSize="0" r:id="rId19">
            <anchor moveWithCells="1">
              <from>
                <xdr:col>1</xdr:col>
                <xdr:colOff>0</xdr:colOff>
                <xdr:row>157</xdr:row>
                <xdr:rowOff>0</xdr:rowOff>
              </from>
              <to>
                <xdr:col>1</xdr:col>
                <xdr:colOff>228600</xdr:colOff>
                <xdr:row>158</xdr:row>
                <xdr:rowOff>45720</xdr:rowOff>
              </to>
            </anchor>
          </controlPr>
        </control>
      </mc:Choice>
      <mc:Fallback>
        <control shapeId="40491" r:id="rId151" name="Control 555"/>
      </mc:Fallback>
    </mc:AlternateContent>
    <mc:AlternateContent xmlns:mc="http://schemas.openxmlformats.org/markup-compatibility/2006">
      <mc:Choice Requires="x14">
        <control shapeId="40492" r:id="rId152" name="Control 556">
          <controlPr defaultSize="0" r:id="rId19">
            <anchor moveWithCells="1">
              <from>
                <xdr:col>1</xdr:col>
                <xdr:colOff>0</xdr:colOff>
                <xdr:row>158</xdr:row>
                <xdr:rowOff>0</xdr:rowOff>
              </from>
              <to>
                <xdr:col>1</xdr:col>
                <xdr:colOff>228600</xdr:colOff>
                <xdr:row>159</xdr:row>
                <xdr:rowOff>45720</xdr:rowOff>
              </to>
            </anchor>
          </controlPr>
        </control>
      </mc:Choice>
      <mc:Fallback>
        <control shapeId="40492" r:id="rId152" name="Control 556"/>
      </mc:Fallback>
    </mc:AlternateContent>
    <mc:AlternateContent xmlns:mc="http://schemas.openxmlformats.org/markup-compatibility/2006">
      <mc:Choice Requires="x14">
        <control shapeId="40493" r:id="rId153" name="Control 557">
          <controlPr defaultSize="0" r:id="rId19">
            <anchor moveWithCells="1">
              <from>
                <xdr:col>1</xdr:col>
                <xdr:colOff>0</xdr:colOff>
                <xdr:row>159</xdr:row>
                <xdr:rowOff>0</xdr:rowOff>
              </from>
              <to>
                <xdr:col>1</xdr:col>
                <xdr:colOff>228600</xdr:colOff>
                <xdr:row>159</xdr:row>
                <xdr:rowOff>220980</xdr:rowOff>
              </to>
            </anchor>
          </controlPr>
        </control>
      </mc:Choice>
      <mc:Fallback>
        <control shapeId="40493" r:id="rId153" name="Control 557"/>
      </mc:Fallback>
    </mc:AlternateContent>
    <mc:AlternateContent xmlns:mc="http://schemas.openxmlformats.org/markup-compatibility/2006">
      <mc:Choice Requires="x14">
        <control shapeId="40494" r:id="rId154" name="Control 558">
          <controlPr defaultSize="0" r:id="rId19">
            <anchor moveWithCells="1">
              <from>
                <xdr:col>1</xdr:col>
                <xdr:colOff>0</xdr:colOff>
                <xdr:row>160</xdr:row>
                <xdr:rowOff>0</xdr:rowOff>
              </from>
              <to>
                <xdr:col>1</xdr:col>
                <xdr:colOff>228600</xdr:colOff>
                <xdr:row>161</xdr:row>
                <xdr:rowOff>45720</xdr:rowOff>
              </to>
            </anchor>
          </controlPr>
        </control>
      </mc:Choice>
      <mc:Fallback>
        <control shapeId="40494" r:id="rId154" name="Control 558"/>
      </mc:Fallback>
    </mc:AlternateContent>
    <mc:AlternateContent xmlns:mc="http://schemas.openxmlformats.org/markup-compatibility/2006">
      <mc:Choice Requires="x14">
        <control shapeId="40495" r:id="rId155" name="Control 559">
          <controlPr defaultSize="0" r:id="rId19">
            <anchor moveWithCells="1">
              <from>
                <xdr:col>1</xdr:col>
                <xdr:colOff>0</xdr:colOff>
                <xdr:row>161</xdr:row>
                <xdr:rowOff>0</xdr:rowOff>
              </from>
              <to>
                <xdr:col>1</xdr:col>
                <xdr:colOff>228600</xdr:colOff>
                <xdr:row>162</xdr:row>
                <xdr:rowOff>45720</xdr:rowOff>
              </to>
            </anchor>
          </controlPr>
        </control>
      </mc:Choice>
      <mc:Fallback>
        <control shapeId="40495" r:id="rId155" name="Control 559"/>
      </mc:Fallback>
    </mc:AlternateContent>
    <mc:AlternateContent xmlns:mc="http://schemas.openxmlformats.org/markup-compatibility/2006">
      <mc:Choice Requires="x14">
        <control shapeId="40496" r:id="rId156" name="Control 560">
          <controlPr defaultSize="0" r:id="rId19">
            <anchor moveWithCells="1">
              <from>
                <xdr:col>1</xdr:col>
                <xdr:colOff>0</xdr:colOff>
                <xdr:row>162</xdr:row>
                <xdr:rowOff>0</xdr:rowOff>
              </from>
              <to>
                <xdr:col>1</xdr:col>
                <xdr:colOff>228600</xdr:colOff>
                <xdr:row>163</xdr:row>
                <xdr:rowOff>45720</xdr:rowOff>
              </to>
            </anchor>
          </controlPr>
        </control>
      </mc:Choice>
      <mc:Fallback>
        <control shapeId="40496" r:id="rId156" name="Control 560"/>
      </mc:Fallback>
    </mc:AlternateContent>
    <mc:AlternateContent xmlns:mc="http://schemas.openxmlformats.org/markup-compatibility/2006">
      <mc:Choice Requires="x14">
        <control shapeId="40497" r:id="rId157" name="Control 561">
          <controlPr defaultSize="0" r:id="rId19">
            <anchor moveWithCells="1">
              <from>
                <xdr:col>1</xdr:col>
                <xdr:colOff>0</xdr:colOff>
                <xdr:row>163</xdr:row>
                <xdr:rowOff>0</xdr:rowOff>
              </from>
              <to>
                <xdr:col>1</xdr:col>
                <xdr:colOff>228600</xdr:colOff>
                <xdr:row>164</xdr:row>
                <xdr:rowOff>45720</xdr:rowOff>
              </to>
            </anchor>
          </controlPr>
        </control>
      </mc:Choice>
      <mc:Fallback>
        <control shapeId="40497" r:id="rId157" name="Control 561"/>
      </mc:Fallback>
    </mc:AlternateContent>
    <mc:AlternateContent xmlns:mc="http://schemas.openxmlformats.org/markup-compatibility/2006">
      <mc:Choice Requires="x14">
        <control shapeId="40498" r:id="rId158" name="Control 562">
          <controlPr defaultSize="0" r:id="rId19">
            <anchor moveWithCells="1">
              <from>
                <xdr:col>1</xdr:col>
                <xdr:colOff>0</xdr:colOff>
                <xdr:row>164</xdr:row>
                <xdr:rowOff>0</xdr:rowOff>
              </from>
              <to>
                <xdr:col>1</xdr:col>
                <xdr:colOff>228600</xdr:colOff>
                <xdr:row>165</xdr:row>
                <xdr:rowOff>45720</xdr:rowOff>
              </to>
            </anchor>
          </controlPr>
        </control>
      </mc:Choice>
      <mc:Fallback>
        <control shapeId="40498" r:id="rId158" name="Control 562"/>
      </mc:Fallback>
    </mc:AlternateContent>
    <mc:AlternateContent xmlns:mc="http://schemas.openxmlformats.org/markup-compatibility/2006">
      <mc:Choice Requires="x14">
        <control shapeId="40499" r:id="rId159" name="Control 563">
          <controlPr defaultSize="0" r:id="rId19">
            <anchor moveWithCells="1">
              <from>
                <xdr:col>1</xdr:col>
                <xdr:colOff>0</xdr:colOff>
                <xdr:row>165</xdr:row>
                <xdr:rowOff>0</xdr:rowOff>
              </from>
              <to>
                <xdr:col>1</xdr:col>
                <xdr:colOff>228600</xdr:colOff>
                <xdr:row>165</xdr:row>
                <xdr:rowOff>220980</xdr:rowOff>
              </to>
            </anchor>
          </controlPr>
        </control>
      </mc:Choice>
      <mc:Fallback>
        <control shapeId="40499" r:id="rId159" name="Control 563"/>
      </mc:Fallback>
    </mc:AlternateContent>
    <mc:AlternateContent xmlns:mc="http://schemas.openxmlformats.org/markup-compatibility/2006">
      <mc:Choice Requires="x14">
        <control shapeId="40500" r:id="rId160" name="Control 564">
          <controlPr defaultSize="0" r:id="rId19">
            <anchor moveWithCells="1">
              <from>
                <xdr:col>1</xdr:col>
                <xdr:colOff>0</xdr:colOff>
                <xdr:row>166</xdr:row>
                <xdr:rowOff>0</xdr:rowOff>
              </from>
              <to>
                <xdr:col>1</xdr:col>
                <xdr:colOff>228600</xdr:colOff>
                <xdr:row>166</xdr:row>
                <xdr:rowOff>220980</xdr:rowOff>
              </to>
            </anchor>
          </controlPr>
        </control>
      </mc:Choice>
      <mc:Fallback>
        <control shapeId="40500" r:id="rId160" name="Control 564"/>
      </mc:Fallback>
    </mc:AlternateContent>
    <mc:AlternateContent xmlns:mc="http://schemas.openxmlformats.org/markup-compatibility/2006">
      <mc:Choice Requires="x14">
        <control shapeId="40501" r:id="rId161" name="Control 565">
          <controlPr defaultSize="0" r:id="rId19">
            <anchor moveWithCells="1">
              <from>
                <xdr:col>1</xdr:col>
                <xdr:colOff>0</xdr:colOff>
                <xdr:row>167</xdr:row>
                <xdr:rowOff>0</xdr:rowOff>
              </from>
              <to>
                <xdr:col>1</xdr:col>
                <xdr:colOff>228600</xdr:colOff>
                <xdr:row>168</xdr:row>
                <xdr:rowOff>45720</xdr:rowOff>
              </to>
            </anchor>
          </controlPr>
        </control>
      </mc:Choice>
      <mc:Fallback>
        <control shapeId="40501" r:id="rId161" name="Control 565"/>
      </mc:Fallback>
    </mc:AlternateContent>
    <mc:AlternateContent xmlns:mc="http://schemas.openxmlformats.org/markup-compatibility/2006">
      <mc:Choice Requires="x14">
        <control shapeId="40502" r:id="rId162" name="Control 566">
          <controlPr defaultSize="0" r:id="rId19">
            <anchor moveWithCells="1">
              <from>
                <xdr:col>1</xdr:col>
                <xdr:colOff>0</xdr:colOff>
                <xdr:row>168</xdr:row>
                <xdr:rowOff>0</xdr:rowOff>
              </from>
              <to>
                <xdr:col>1</xdr:col>
                <xdr:colOff>228600</xdr:colOff>
                <xdr:row>169</xdr:row>
                <xdr:rowOff>45720</xdr:rowOff>
              </to>
            </anchor>
          </controlPr>
        </control>
      </mc:Choice>
      <mc:Fallback>
        <control shapeId="40502" r:id="rId162" name="Control 566"/>
      </mc:Fallback>
    </mc:AlternateContent>
    <mc:AlternateContent xmlns:mc="http://schemas.openxmlformats.org/markup-compatibility/2006">
      <mc:Choice Requires="x14">
        <control shapeId="40503" r:id="rId163" name="Control 567">
          <controlPr defaultSize="0" r:id="rId19">
            <anchor moveWithCells="1">
              <from>
                <xdr:col>1</xdr:col>
                <xdr:colOff>0</xdr:colOff>
                <xdr:row>169</xdr:row>
                <xdr:rowOff>0</xdr:rowOff>
              </from>
              <to>
                <xdr:col>1</xdr:col>
                <xdr:colOff>228600</xdr:colOff>
                <xdr:row>170</xdr:row>
                <xdr:rowOff>45720</xdr:rowOff>
              </to>
            </anchor>
          </controlPr>
        </control>
      </mc:Choice>
      <mc:Fallback>
        <control shapeId="40503" r:id="rId163" name="Control 567"/>
      </mc:Fallback>
    </mc:AlternateContent>
    <mc:AlternateContent xmlns:mc="http://schemas.openxmlformats.org/markup-compatibility/2006">
      <mc:Choice Requires="x14">
        <control shapeId="40504" r:id="rId164" name="Control 568">
          <controlPr defaultSize="0" r:id="rId19">
            <anchor moveWithCells="1">
              <from>
                <xdr:col>1</xdr:col>
                <xdr:colOff>0</xdr:colOff>
                <xdr:row>170</xdr:row>
                <xdr:rowOff>0</xdr:rowOff>
              </from>
              <to>
                <xdr:col>1</xdr:col>
                <xdr:colOff>228600</xdr:colOff>
                <xdr:row>171</xdr:row>
                <xdr:rowOff>45720</xdr:rowOff>
              </to>
            </anchor>
          </controlPr>
        </control>
      </mc:Choice>
      <mc:Fallback>
        <control shapeId="40504" r:id="rId164" name="Control 568"/>
      </mc:Fallback>
    </mc:AlternateContent>
    <mc:AlternateContent xmlns:mc="http://schemas.openxmlformats.org/markup-compatibility/2006">
      <mc:Choice Requires="x14">
        <control shapeId="40505" r:id="rId165" name="Control 569">
          <controlPr defaultSize="0" r:id="rId19">
            <anchor moveWithCells="1">
              <from>
                <xdr:col>1</xdr:col>
                <xdr:colOff>0</xdr:colOff>
                <xdr:row>171</xdr:row>
                <xdr:rowOff>0</xdr:rowOff>
              </from>
              <to>
                <xdr:col>1</xdr:col>
                <xdr:colOff>228600</xdr:colOff>
                <xdr:row>172</xdr:row>
                <xdr:rowOff>45720</xdr:rowOff>
              </to>
            </anchor>
          </controlPr>
        </control>
      </mc:Choice>
      <mc:Fallback>
        <control shapeId="40505" r:id="rId165" name="Control 569"/>
      </mc:Fallback>
    </mc:AlternateContent>
    <mc:AlternateContent xmlns:mc="http://schemas.openxmlformats.org/markup-compatibility/2006">
      <mc:Choice Requires="x14">
        <control shapeId="40506" r:id="rId166" name="Control 570">
          <controlPr defaultSize="0" r:id="rId19">
            <anchor moveWithCells="1">
              <from>
                <xdr:col>1</xdr:col>
                <xdr:colOff>0</xdr:colOff>
                <xdr:row>172</xdr:row>
                <xdr:rowOff>0</xdr:rowOff>
              </from>
              <to>
                <xdr:col>1</xdr:col>
                <xdr:colOff>228600</xdr:colOff>
                <xdr:row>173</xdr:row>
                <xdr:rowOff>45720</xdr:rowOff>
              </to>
            </anchor>
          </controlPr>
        </control>
      </mc:Choice>
      <mc:Fallback>
        <control shapeId="40506" r:id="rId166" name="Control 570"/>
      </mc:Fallback>
    </mc:AlternateContent>
    <mc:AlternateContent xmlns:mc="http://schemas.openxmlformats.org/markup-compatibility/2006">
      <mc:Choice Requires="x14">
        <control shapeId="40507" r:id="rId167" name="Control 571">
          <controlPr defaultSize="0" r:id="rId19">
            <anchor moveWithCells="1">
              <from>
                <xdr:col>1</xdr:col>
                <xdr:colOff>0</xdr:colOff>
                <xdr:row>173</xdr:row>
                <xdr:rowOff>0</xdr:rowOff>
              </from>
              <to>
                <xdr:col>1</xdr:col>
                <xdr:colOff>228600</xdr:colOff>
                <xdr:row>173</xdr:row>
                <xdr:rowOff>220980</xdr:rowOff>
              </to>
            </anchor>
          </controlPr>
        </control>
      </mc:Choice>
      <mc:Fallback>
        <control shapeId="40507" r:id="rId167" name="Control 571"/>
      </mc:Fallback>
    </mc:AlternateContent>
    <mc:AlternateContent xmlns:mc="http://schemas.openxmlformats.org/markup-compatibility/2006">
      <mc:Choice Requires="x14">
        <control shapeId="40508" r:id="rId168" name="Control 572">
          <controlPr defaultSize="0" r:id="rId19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228600</xdr:colOff>
                <xdr:row>174</xdr:row>
                <xdr:rowOff>220980</xdr:rowOff>
              </to>
            </anchor>
          </controlPr>
        </control>
      </mc:Choice>
      <mc:Fallback>
        <control shapeId="40508" r:id="rId168" name="Control 572"/>
      </mc:Fallback>
    </mc:AlternateContent>
    <mc:AlternateContent xmlns:mc="http://schemas.openxmlformats.org/markup-compatibility/2006">
      <mc:Choice Requires="x14">
        <control shapeId="40509" r:id="rId169" name="Control 573">
          <controlPr defaultSize="0" r:id="rId19">
            <anchor moveWithCells="1">
              <from>
                <xdr:col>1</xdr:col>
                <xdr:colOff>0</xdr:colOff>
                <xdr:row>175</xdr:row>
                <xdr:rowOff>0</xdr:rowOff>
              </from>
              <to>
                <xdr:col>1</xdr:col>
                <xdr:colOff>228600</xdr:colOff>
                <xdr:row>176</xdr:row>
                <xdr:rowOff>45720</xdr:rowOff>
              </to>
            </anchor>
          </controlPr>
        </control>
      </mc:Choice>
      <mc:Fallback>
        <control shapeId="40509" r:id="rId169" name="Control 573"/>
      </mc:Fallback>
    </mc:AlternateContent>
    <mc:AlternateContent xmlns:mc="http://schemas.openxmlformats.org/markup-compatibility/2006">
      <mc:Choice Requires="x14">
        <control shapeId="40510" r:id="rId170" name="Control 574">
          <controlPr defaultSize="0" r:id="rId19">
            <anchor moveWithCells="1">
              <from>
                <xdr:col>1</xdr:col>
                <xdr:colOff>0</xdr:colOff>
                <xdr:row>176</xdr:row>
                <xdr:rowOff>0</xdr:rowOff>
              </from>
              <to>
                <xdr:col>1</xdr:col>
                <xdr:colOff>228600</xdr:colOff>
                <xdr:row>176</xdr:row>
                <xdr:rowOff>220980</xdr:rowOff>
              </to>
            </anchor>
          </controlPr>
        </control>
      </mc:Choice>
      <mc:Fallback>
        <control shapeId="40510" r:id="rId170" name="Control 574"/>
      </mc:Fallback>
    </mc:AlternateContent>
    <mc:AlternateContent xmlns:mc="http://schemas.openxmlformats.org/markup-compatibility/2006">
      <mc:Choice Requires="x14">
        <control shapeId="40511" r:id="rId171" name="Control 575">
          <controlPr defaultSize="0" r:id="rId19">
            <anchor moveWithCells="1">
              <from>
                <xdr:col>1</xdr:col>
                <xdr:colOff>0</xdr:colOff>
                <xdr:row>177</xdr:row>
                <xdr:rowOff>0</xdr:rowOff>
              </from>
              <to>
                <xdr:col>1</xdr:col>
                <xdr:colOff>228600</xdr:colOff>
                <xdr:row>178</xdr:row>
                <xdr:rowOff>45720</xdr:rowOff>
              </to>
            </anchor>
          </controlPr>
        </control>
      </mc:Choice>
      <mc:Fallback>
        <control shapeId="40511" r:id="rId171" name="Control 575"/>
      </mc:Fallback>
    </mc:AlternateContent>
    <mc:AlternateContent xmlns:mc="http://schemas.openxmlformats.org/markup-compatibility/2006">
      <mc:Choice Requires="x14">
        <control shapeId="40512" r:id="rId172" name="Control 576">
          <controlPr defaultSize="0" r:id="rId19">
            <anchor moveWithCells="1">
              <from>
                <xdr:col>1</xdr:col>
                <xdr:colOff>0</xdr:colOff>
                <xdr:row>178</xdr:row>
                <xdr:rowOff>0</xdr:rowOff>
              </from>
              <to>
                <xdr:col>1</xdr:col>
                <xdr:colOff>228600</xdr:colOff>
                <xdr:row>178</xdr:row>
                <xdr:rowOff>220980</xdr:rowOff>
              </to>
            </anchor>
          </controlPr>
        </control>
      </mc:Choice>
      <mc:Fallback>
        <control shapeId="40512" r:id="rId172" name="Control 576"/>
      </mc:Fallback>
    </mc:AlternateContent>
    <mc:AlternateContent xmlns:mc="http://schemas.openxmlformats.org/markup-compatibility/2006">
      <mc:Choice Requires="x14">
        <control shapeId="40513" r:id="rId173" name="Control 577">
          <controlPr defaultSize="0" r:id="rId19">
            <anchor moveWithCells="1">
              <from>
                <xdr:col>1</xdr:col>
                <xdr:colOff>0</xdr:colOff>
                <xdr:row>179</xdr:row>
                <xdr:rowOff>0</xdr:rowOff>
              </from>
              <to>
                <xdr:col>1</xdr:col>
                <xdr:colOff>228600</xdr:colOff>
                <xdr:row>180</xdr:row>
                <xdr:rowOff>45720</xdr:rowOff>
              </to>
            </anchor>
          </controlPr>
        </control>
      </mc:Choice>
      <mc:Fallback>
        <control shapeId="40513" r:id="rId173" name="Control 577"/>
      </mc:Fallback>
    </mc:AlternateContent>
    <mc:AlternateContent xmlns:mc="http://schemas.openxmlformats.org/markup-compatibility/2006">
      <mc:Choice Requires="x14">
        <control shapeId="40514" r:id="rId174" name="Control 578">
          <controlPr defaultSize="0" r:id="rId19">
            <anchor moveWithCells="1">
              <from>
                <xdr:col>1</xdr:col>
                <xdr:colOff>0</xdr:colOff>
                <xdr:row>180</xdr:row>
                <xdr:rowOff>0</xdr:rowOff>
              </from>
              <to>
                <xdr:col>1</xdr:col>
                <xdr:colOff>228600</xdr:colOff>
                <xdr:row>181</xdr:row>
                <xdr:rowOff>45720</xdr:rowOff>
              </to>
            </anchor>
          </controlPr>
        </control>
      </mc:Choice>
      <mc:Fallback>
        <control shapeId="40514" r:id="rId174" name="Control 578"/>
      </mc:Fallback>
    </mc:AlternateContent>
    <mc:AlternateContent xmlns:mc="http://schemas.openxmlformats.org/markup-compatibility/2006">
      <mc:Choice Requires="x14">
        <control shapeId="40515" r:id="rId175" name="Control 579">
          <controlPr defaultSize="0" r:id="rId19">
            <anchor moveWithCells="1">
              <from>
                <xdr:col>1</xdr:col>
                <xdr:colOff>0</xdr:colOff>
                <xdr:row>181</xdr:row>
                <xdr:rowOff>0</xdr:rowOff>
              </from>
              <to>
                <xdr:col>1</xdr:col>
                <xdr:colOff>228600</xdr:colOff>
                <xdr:row>182</xdr:row>
                <xdr:rowOff>45720</xdr:rowOff>
              </to>
            </anchor>
          </controlPr>
        </control>
      </mc:Choice>
      <mc:Fallback>
        <control shapeId="40515" r:id="rId175" name="Control 579"/>
      </mc:Fallback>
    </mc:AlternateContent>
    <mc:AlternateContent xmlns:mc="http://schemas.openxmlformats.org/markup-compatibility/2006">
      <mc:Choice Requires="x14">
        <control shapeId="40516" r:id="rId176" name="Control 580">
          <controlPr defaultSize="0" r:id="rId19">
            <anchor moveWithCells="1">
              <from>
                <xdr:col>1</xdr:col>
                <xdr:colOff>0</xdr:colOff>
                <xdr:row>182</xdr:row>
                <xdr:rowOff>0</xdr:rowOff>
              </from>
              <to>
                <xdr:col>1</xdr:col>
                <xdr:colOff>228600</xdr:colOff>
                <xdr:row>183</xdr:row>
                <xdr:rowOff>45720</xdr:rowOff>
              </to>
            </anchor>
          </controlPr>
        </control>
      </mc:Choice>
      <mc:Fallback>
        <control shapeId="40516" r:id="rId176" name="Control 580"/>
      </mc:Fallback>
    </mc:AlternateContent>
    <mc:AlternateContent xmlns:mc="http://schemas.openxmlformats.org/markup-compatibility/2006">
      <mc:Choice Requires="x14">
        <control shapeId="40517" r:id="rId177" name="Control 581">
          <controlPr defaultSize="0" r:id="rId19">
            <anchor moveWithCells="1">
              <from>
                <xdr:col>1</xdr:col>
                <xdr:colOff>0</xdr:colOff>
                <xdr:row>183</xdr:row>
                <xdr:rowOff>0</xdr:rowOff>
              </from>
              <to>
                <xdr:col>1</xdr:col>
                <xdr:colOff>228600</xdr:colOff>
                <xdr:row>184</xdr:row>
                <xdr:rowOff>45720</xdr:rowOff>
              </to>
            </anchor>
          </controlPr>
        </control>
      </mc:Choice>
      <mc:Fallback>
        <control shapeId="40517" r:id="rId177" name="Control 581"/>
      </mc:Fallback>
    </mc:AlternateContent>
    <mc:AlternateContent xmlns:mc="http://schemas.openxmlformats.org/markup-compatibility/2006">
      <mc:Choice Requires="x14">
        <control shapeId="40518" r:id="rId178" name="Control 582">
          <controlPr defaultSize="0" r:id="rId19">
            <anchor moveWithCells="1">
              <from>
                <xdr:col>1</xdr:col>
                <xdr:colOff>0</xdr:colOff>
                <xdr:row>184</xdr:row>
                <xdr:rowOff>0</xdr:rowOff>
              </from>
              <to>
                <xdr:col>1</xdr:col>
                <xdr:colOff>228600</xdr:colOff>
                <xdr:row>185</xdr:row>
                <xdr:rowOff>45720</xdr:rowOff>
              </to>
            </anchor>
          </controlPr>
        </control>
      </mc:Choice>
      <mc:Fallback>
        <control shapeId="40518" r:id="rId178" name="Control 582"/>
      </mc:Fallback>
    </mc:AlternateContent>
    <mc:AlternateContent xmlns:mc="http://schemas.openxmlformats.org/markup-compatibility/2006">
      <mc:Choice Requires="x14">
        <control shapeId="40519" r:id="rId179" name="Control 583">
          <controlPr defaultSize="0" r:id="rId19">
            <anchor moveWithCells="1">
              <from>
                <xdr:col>1</xdr:col>
                <xdr:colOff>0</xdr:colOff>
                <xdr:row>185</xdr:row>
                <xdr:rowOff>0</xdr:rowOff>
              </from>
              <to>
                <xdr:col>1</xdr:col>
                <xdr:colOff>228600</xdr:colOff>
                <xdr:row>186</xdr:row>
                <xdr:rowOff>45720</xdr:rowOff>
              </to>
            </anchor>
          </controlPr>
        </control>
      </mc:Choice>
      <mc:Fallback>
        <control shapeId="40519" r:id="rId179" name="Control 583"/>
      </mc:Fallback>
    </mc:AlternateContent>
    <mc:AlternateContent xmlns:mc="http://schemas.openxmlformats.org/markup-compatibility/2006">
      <mc:Choice Requires="x14">
        <control shapeId="40520" r:id="rId180" name="Control 584">
          <controlPr defaultSize="0" r:id="rId19">
            <anchor moveWithCells="1">
              <from>
                <xdr:col>1</xdr:col>
                <xdr:colOff>0</xdr:colOff>
                <xdr:row>186</xdr:row>
                <xdr:rowOff>0</xdr:rowOff>
              </from>
              <to>
                <xdr:col>1</xdr:col>
                <xdr:colOff>228600</xdr:colOff>
                <xdr:row>187</xdr:row>
                <xdr:rowOff>45720</xdr:rowOff>
              </to>
            </anchor>
          </controlPr>
        </control>
      </mc:Choice>
      <mc:Fallback>
        <control shapeId="40520" r:id="rId180" name="Control 584"/>
      </mc:Fallback>
    </mc:AlternateContent>
    <mc:AlternateContent xmlns:mc="http://schemas.openxmlformats.org/markup-compatibility/2006">
      <mc:Choice Requires="x14">
        <control shapeId="40521" r:id="rId181" name="Control 585">
          <controlPr defaultSize="0" r:id="rId19">
            <anchor moveWithCells="1">
              <from>
                <xdr:col>1</xdr:col>
                <xdr:colOff>0</xdr:colOff>
                <xdr:row>187</xdr:row>
                <xdr:rowOff>0</xdr:rowOff>
              </from>
              <to>
                <xdr:col>1</xdr:col>
                <xdr:colOff>228600</xdr:colOff>
                <xdr:row>188</xdr:row>
                <xdr:rowOff>45720</xdr:rowOff>
              </to>
            </anchor>
          </controlPr>
        </control>
      </mc:Choice>
      <mc:Fallback>
        <control shapeId="40521" r:id="rId181" name="Control 585"/>
      </mc:Fallback>
    </mc:AlternateContent>
    <mc:AlternateContent xmlns:mc="http://schemas.openxmlformats.org/markup-compatibility/2006">
      <mc:Choice Requires="x14">
        <control shapeId="40522" r:id="rId182" name="Control 586">
          <controlPr defaultSize="0" r:id="rId19">
            <anchor moveWithCells="1">
              <from>
                <xdr:col>1</xdr:col>
                <xdr:colOff>0</xdr:colOff>
                <xdr:row>188</xdr:row>
                <xdr:rowOff>0</xdr:rowOff>
              </from>
              <to>
                <xdr:col>1</xdr:col>
                <xdr:colOff>228600</xdr:colOff>
                <xdr:row>189</xdr:row>
                <xdr:rowOff>45720</xdr:rowOff>
              </to>
            </anchor>
          </controlPr>
        </control>
      </mc:Choice>
      <mc:Fallback>
        <control shapeId="40522" r:id="rId182" name="Control 586"/>
      </mc:Fallback>
    </mc:AlternateContent>
    <mc:AlternateContent xmlns:mc="http://schemas.openxmlformats.org/markup-compatibility/2006">
      <mc:Choice Requires="x14">
        <control shapeId="40737" r:id="rId183" name="Control 801">
          <controlPr defaultSize="0" r:id="rId184">
            <anchor moveWithCells="1">
              <from>
                <xdr:col>1</xdr:col>
                <xdr:colOff>0</xdr:colOff>
                <xdr:row>209</xdr:row>
                <xdr:rowOff>0</xdr:rowOff>
              </from>
              <to>
                <xdr:col>2</xdr:col>
                <xdr:colOff>304800</xdr:colOff>
                <xdr:row>210</xdr:row>
                <xdr:rowOff>53340</xdr:rowOff>
              </to>
            </anchor>
          </controlPr>
        </control>
      </mc:Choice>
      <mc:Fallback>
        <control shapeId="40737" r:id="rId183" name="Control 801"/>
      </mc:Fallback>
    </mc:AlternateContent>
    <mc:AlternateContent xmlns:mc="http://schemas.openxmlformats.org/markup-compatibility/2006">
      <mc:Choice Requires="x14">
        <control shapeId="40738" r:id="rId185" name="Control 802">
          <controlPr defaultSize="0" r:id="rId186">
            <anchor moveWithCells="1">
              <from>
                <xdr:col>2</xdr:col>
                <xdr:colOff>0</xdr:colOff>
                <xdr:row>209</xdr:row>
                <xdr:rowOff>0</xdr:rowOff>
              </from>
              <to>
                <xdr:col>3</xdr:col>
                <xdr:colOff>304800</xdr:colOff>
                <xdr:row>210</xdr:row>
                <xdr:rowOff>53340</xdr:rowOff>
              </to>
            </anchor>
          </controlPr>
        </control>
      </mc:Choice>
      <mc:Fallback>
        <control shapeId="40738" r:id="rId185" name="Control 802"/>
      </mc:Fallback>
    </mc:AlternateContent>
    <mc:AlternateContent xmlns:mc="http://schemas.openxmlformats.org/markup-compatibility/2006">
      <mc:Choice Requires="x14">
        <control shapeId="40739" r:id="rId187" name="Control 803">
          <controlPr defaultSize="0" r:id="rId188">
            <anchor moveWithCells="1">
              <from>
                <xdr:col>2</xdr:col>
                <xdr:colOff>0</xdr:colOff>
                <xdr:row>209</xdr:row>
                <xdr:rowOff>0</xdr:rowOff>
              </from>
              <to>
                <xdr:col>3</xdr:col>
                <xdr:colOff>304800</xdr:colOff>
                <xdr:row>210</xdr:row>
                <xdr:rowOff>53340</xdr:rowOff>
              </to>
            </anchor>
          </controlPr>
        </control>
      </mc:Choice>
      <mc:Fallback>
        <control shapeId="40739" r:id="rId187" name="Control 803"/>
      </mc:Fallback>
    </mc:AlternateContent>
    <mc:AlternateContent xmlns:mc="http://schemas.openxmlformats.org/markup-compatibility/2006">
      <mc:Choice Requires="x14">
        <control shapeId="40740" r:id="rId189" name="Control 804">
          <controlPr defaultSize="0" r:id="rId190">
            <anchor moveWithCells="1">
              <from>
                <xdr:col>2</xdr:col>
                <xdr:colOff>0</xdr:colOff>
                <xdr:row>209</xdr:row>
                <xdr:rowOff>0</xdr:rowOff>
              </from>
              <to>
                <xdr:col>3</xdr:col>
                <xdr:colOff>304800</xdr:colOff>
                <xdr:row>210</xdr:row>
                <xdr:rowOff>53340</xdr:rowOff>
              </to>
            </anchor>
          </controlPr>
        </control>
      </mc:Choice>
      <mc:Fallback>
        <control shapeId="40740" r:id="rId189" name="Control 804"/>
      </mc:Fallback>
    </mc:AlternateContent>
    <mc:AlternateContent xmlns:mc="http://schemas.openxmlformats.org/markup-compatibility/2006">
      <mc:Choice Requires="x14">
        <control shapeId="40741" r:id="rId191" name="Control 805">
          <controlPr defaultSize="0" r:id="rId192">
            <anchor moveWithCells="1">
              <from>
                <xdr:col>1</xdr:col>
                <xdr:colOff>0</xdr:colOff>
                <xdr:row>210</xdr:row>
                <xdr:rowOff>0</xdr:rowOff>
              </from>
              <to>
                <xdr:col>3</xdr:col>
                <xdr:colOff>175260</xdr:colOff>
                <xdr:row>211</xdr:row>
                <xdr:rowOff>53340</xdr:rowOff>
              </to>
            </anchor>
          </controlPr>
        </control>
      </mc:Choice>
      <mc:Fallback>
        <control shapeId="40741" r:id="rId191" name="Control 805"/>
      </mc:Fallback>
    </mc:AlternateContent>
    <mc:AlternateContent xmlns:mc="http://schemas.openxmlformats.org/markup-compatibility/2006">
      <mc:Choice Requires="x14">
        <control shapeId="40742" r:id="rId193" name="Control 806">
          <controlPr defaultSize="0" r:id="rId194">
            <anchor moveWithCells="1">
              <from>
                <xdr:col>2</xdr:col>
                <xdr:colOff>0</xdr:colOff>
                <xdr:row>210</xdr:row>
                <xdr:rowOff>0</xdr:rowOff>
              </from>
              <to>
                <xdr:col>3</xdr:col>
                <xdr:colOff>373380</xdr:colOff>
                <xdr:row>211</xdr:row>
                <xdr:rowOff>53340</xdr:rowOff>
              </to>
            </anchor>
          </controlPr>
        </control>
      </mc:Choice>
      <mc:Fallback>
        <control shapeId="40742" r:id="rId193" name="Control 806"/>
      </mc:Fallback>
    </mc:AlternateContent>
    <mc:AlternateContent xmlns:mc="http://schemas.openxmlformats.org/markup-compatibility/2006">
      <mc:Choice Requires="x14">
        <control shapeId="40743" r:id="rId195" name="Control 807">
          <controlPr defaultSize="0" r:id="rId17">
            <anchor moveWithCells="1">
              <from>
                <xdr:col>1</xdr:col>
                <xdr:colOff>0</xdr:colOff>
                <xdr:row>211</xdr:row>
                <xdr:rowOff>0</xdr:rowOff>
              </from>
              <to>
                <xdr:col>1</xdr:col>
                <xdr:colOff>228600</xdr:colOff>
                <xdr:row>212</xdr:row>
                <xdr:rowOff>45720</xdr:rowOff>
              </to>
            </anchor>
          </controlPr>
        </control>
      </mc:Choice>
      <mc:Fallback>
        <control shapeId="40743" r:id="rId195" name="Control 807"/>
      </mc:Fallback>
    </mc:AlternateContent>
    <mc:AlternateContent xmlns:mc="http://schemas.openxmlformats.org/markup-compatibility/2006">
      <mc:Choice Requires="x14">
        <control shapeId="40744" r:id="rId196" name="Control 808">
          <controlPr defaultSize="0" r:id="rId19">
            <anchor moveWithCells="1">
              <from>
                <xdr:col>1</xdr:col>
                <xdr:colOff>0</xdr:colOff>
                <xdr:row>212</xdr:row>
                <xdr:rowOff>0</xdr:rowOff>
              </from>
              <to>
                <xdr:col>1</xdr:col>
                <xdr:colOff>228600</xdr:colOff>
                <xdr:row>213</xdr:row>
                <xdr:rowOff>45720</xdr:rowOff>
              </to>
            </anchor>
          </controlPr>
        </control>
      </mc:Choice>
      <mc:Fallback>
        <control shapeId="40744" r:id="rId196" name="Control 808"/>
      </mc:Fallback>
    </mc:AlternateContent>
    <mc:AlternateContent xmlns:mc="http://schemas.openxmlformats.org/markup-compatibility/2006">
      <mc:Choice Requires="x14">
        <control shapeId="40745" r:id="rId197" name="Control 809">
          <controlPr defaultSize="0" r:id="rId19">
            <anchor moveWithCells="1">
              <from>
                <xdr:col>1</xdr:col>
                <xdr:colOff>0</xdr:colOff>
                <xdr:row>213</xdr:row>
                <xdr:rowOff>0</xdr:rowOff>
              </from>
              <to>
                <xdr:col>1</xdr:col>
                <xdr:colOff>228600</xdr:colOff>
                <xdr:row>214</xdr:row>
                <xdr:rowOff>45720</xdr:rowOff>
              </to>
            </anchor>
          </controlPr>
        </control>
      </mc:Choice>
      <mc:Fallback>
        <control shapeId="40745" r:id="rId197" name="Control 809"/>
      </mc:Fallback>
    </mc:AlternateContent>
    <mc:AlternateContent xmlns:mc="http://schemas.openxmlformats.org/markup-compatibility/2006">
      <mc:Choice Requires="x14">
        <control shapeId="40746" r:id="rId198" name="Control 810">
          <controlPr defaultSize="0" r:id="rId19">
            <anchor moveWithCells="1">
              <from>
                <xdr:col>1</xdr:col>
                <xdr:colOff>0</xdr:colOff>
                <xdr:row>214</xdr:row>
                <xdr:rowOff>0</xdr:rowOff>
              </from>
              <to>
                <xdr:col>1</xdr:col>
                <xdr:colOff>228600</xdr:colOff>
                <xdr:row>215</xdr:row>
                <xdr:rowOff>45720</xdr:rowOff>
              </to>
            </anchor>
          </controlPr>
        </control>
      </mc:Choice>
      <mc:Fallback>
        <control shapeId="40746" r:id="rId198" name="Control 810"/>
      </mc:Fallback>
    </mc:AlternateContent>
    <mc:AlternateContent xmlns:mc="http://schemas.openxmlformats.org/markup-compatibility/2006">
      <mc:Choice Requires="x14">
        <control shapeId="40747" r:id="rId199" name="Control 811">
          <controlPr defaultSize="0" r:id="rId19">
            <anchor moveWithCells="1">
              <from>
                <xdr:col>1</xdr:col>
                <xdr:colOff>0</xdr:colOff>
                <xdr:row>215</xdr:row>
                <xdr:rowOff>0</xdr:rowOff>
              </from>
              <to>
                <xdr:col>1</xdr:col>
                <xdr:colOff>228600</xdr:colOff>
                <xdr:row>216</xdr:row>
                <xdr:rowOff>45720</xdr:rowOff>
              </to>
            </anchor>
          </controlPr>
        </control>
      </mc:Choice>
      <mc:Fallback>
        <control shapeId="40747" r:id="rId199" name="Control 811"/>
      </mc:Fallback>
    </mc:AlternateContent>
    <mc:AlternateContent xmlns:mc="http://schemas.openxmlformats.org/markup-compatibility/2006">
      <mc:Choice Requires="x14">
        <control shapeId="40748" r:id="rId200" name="Control 812">
          <controlPr defaultSize="0" r:id="rId19">
            <anchor moveWithCells="1">
              <from>
                <xdr:col>1</xdr:col>
                <xdr:colOff>0</xdr:colOff>
                <xdr:row>216</xdr:row>
                <xdr:rowOff>0</xdr:rowOff>
              </from>
              <to>
                <xdr:col>1</xdr:col>
                <xdr:colOff>228600</xdr:colOff>
                <xdr:row>217</xdr:row>
                <xdr:rowOff>45720</xdr:rowOff>
              </to>
            </anchor>
          </controlPr>
        </control>
      </mc:Choice>
      <mc:Fallback>
        <control shapeId="40748" r:id="rId200" name="Control 812"/>
      </mc:Fallback>
    </mc:AlternateContent>
    <mc:AlternateContent xmlns:mc="http://schemas.openxmlformats.org/markup-compatibility/2006">
      <mc:Choice Requires="x14">
        <control shapeId="40749" r:id="rId201" name="Control 813">
          <controlPr defaultSize="0" r:id="rId19">
            <anchor moveWithCells="1">
              <from>
                <xdr:col>1</xdr:col>
                <xdr:colOff>0</xdr:colOff>
                <xdr:row>217</xdr:row>
                <xdr:rowOff>0</xdr:rowOff>
              </from>
              <to>
                <xdr:col>1</xdr:col>
                <xdr:colOff>228600</xdr:colOff>
                <xdr:row>218</xdr:row>
                <xdr:rowOff>45720</xdr:rowOff>
              </to>
            </anchor>
          </controlPr>
        </control>
      </mc:Choice>
      <mc:Fallback>
        <control shapeId="40749" r:id="rId201" name="Control 813"/>
      </mc:Fallback>
    </mc:AlternateContent>
    <mc:AlternateContent xmlns:mc="http://schemas.openxmlformats.org/markup-compatibility/2006">
      <mc:Choice Requires="x14">
        <control shapeId="40750" r:id="rId202" name="Control 814">
          <controlPr defaultSize="0" r:id="rId19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228600</xdr:colOff>
                <xdr:row>218</xdr:row>
                <xdr:rowOff>220980</xdr:rowOff>
              </to>
            </anchor>
          </controlPr>
        </control>
      </mc:Choice>
      <mc:Fallback>
        <control shapeId="40750" r:id="rId202" name="Control 814"/>
      </mc:Fallback>
    </mc:AlternateContent>
    <mc:AlternateContent xmlns:mc="http://schemas.openxmlformats.org/markup-compatibility/2006">
      <mc:Choice Requires="x14">
        <control shapeId="40751" r:id="rId203" name="Control 815">
          <controlPr defaultSize="0" r:id="rId19">
            <anchor moveWithCells="1">
              <from>
                <xdr:col>1</xdr:col>
                <xdr:colOff>0</xdr:colOff>
                <xdr:row>219</xdr:row>
                <xdr:rowOff>0</xdr:rowOff>
              </from>
              <to>
                <xdr:col>1</xdr:col>
                <xdr:colOff>228600</xdr:colOff>
                <xdr:row>220</xdr:row>
                <xdr:rowOff>45720</xdr:rowOff>
              </to>
            </anchor>
          </controlPr>
        </control>
      </mc:Choice>
      <mc:Fallback>
        <control shapeId="40751" r:id="rId203" name="Control 815"/>
      </mc:Fallback>
    </mc:AlternateContent>
    <mc:AlternateContent xmlns:mc="http://schemas.openxmlformats.org/markup-compatibility/2006">
      <mc:Choice Requires="x14">
        <control shapeId="40752" r:id="rId204" name="Control 816">
          <controlPr defaultSize="0" r:id="rId19">
            <anchor moveWithCells="1">
              <from>
                <xdr:col>1</xdr:col>
                <xdr:colOff>0</xdr:colOff>
                <xdr:row>220</xdr:row>
                <xdr:rowOff>0</xdr:rowOff>
              </from>
              <to>
                <xdr:col>1</xdr:col>
                <xdr:colOff>228600</xdr:colOff>
                <xdr:row>221</xdr:row>
                <xdr:rowOff>45720</xdr:rowOff>
              </to>
            </anchor>
          </controlPr>
        </control>
      </mc:Choice>
      <mc:Fallback>
        <control shapeId="40752" r:id="rId204" name="Control 816"/>
      </mc:Fallback>
    </mc:AlternateContent>
    <mc:AlternateContent xmlns:mc="http://schemas.openxmlformats.org/markup-compatibility/2006">
      <mc:Choice Requires="x14">
        <control shapeId="40753" r:id="rId205" name="Control 817">
          <controlPr defaultSize="0" r:id="rId19">
            <anchor moveWithCells="1">
              <from>
                <xdr:col>1</xdr:col>
                <xdr:colOff>0</xdr:colOff>
                <xdr:row>221</xdr:row>
                <xdr:rowOff>0</xdr:rowOff>
              </from>
              <to>
                <xdr:col>1</xdr:col>
                <xdr:colOff>228600</xdr:colOff>
                <xdr:row>222</xdr:row>
                <xdr:rowOff>45720</xdr:rowOff>
              </to>
            </anchor>
          </controlPr>
        </control>
      </mc:Choice>
      <mc:Fallback>
        <control shapeId="40753" r:id="rId205" name="Control 817"/>
      </mc:Fallback>
    </mc:AlternateContent>
    <mc:AlternateContent xmlns:mc="http://schemas.openxmlformats.org/markup-compatibility/2006">
      <mc:Choice Requires="x14">
        <control shapeId="40754" r:id="rId206" name="Control 818">
          <controlPr defaultSize="0" r:id="rId19">
            <anchor moveWithCells="1">
              <from>
                <xdr:col>1</xdr:col>
                <xdr:colOff>0</xdr:colOff>
                <xdr:row>222</xdr:row>
                <xdr:rowOff>0</xdr:rowOff>
              </from>
              <to>
                <xdr:col>1</xdr:col>
                <xdr:colOff>228600</xdr:colOff>
                <xdr:row>223</xdr:row>
                <xdr:rowOff>45720</xdr:rowOff>
              </to>
            </anchor>
          </controlPr>
        </control>
      </mc:Choice>
      <mc:Fallback>
        <control shapeId="40754" r:id="rId206" name="Control 818"/>
      </mc:Fallback>
    </mc:AlternateContent>
    <mc:AlternateContent xmlns:mc="http://schemas.openxmlformats.org/markup-compatibility/2006">
      <mc:Choice Requires="x14">
        <control shapeId="40755" r:id="rId207" name="Control 819">
          <controlPr defaultSize="0" r:id="rId19">
            <anchor moveWithCells="1">
              <from>
                <xdr:col>1</xdr:col>
                <xdr:colOff>0</xdr:colOff>
                <xdr:row>223</xdr:row>
                <xdr:rowOff>0</xdr:rowOff>
              </from>
              <to>
                <xdr:col>1</xdr:col>
                <xdr:colOff>228600</xdr:colOff>
                <xdr:row>224</xdr:row>
                <xdr:rowOff>45720</xdr:rowOff>
              </to>
            </anchor>
          </controlPr>
        </control>
      </mc:Choice>
      <mc:Fallback>
        <control shapeId="40755" r:id="rId207" name="Control 819"/>
      </mc:Fallback>
    </mc:AlternateContent>
    <mc:AlternateContent xmlns:mc="http://schemas.openxmlformats.org/markup-compatibility/2006">
      <mc:Choice Requires="x14">
        <control shapeId="40756" r:id="rId208" name="Control 820">
          <controlPr defaultSize="0" r:id="rId19">
            <anchor moveWithCells="1">
              <from>
                <xdr:col>1</xdr:col>
                <xdr:colOff>0</xdr:colOff>
                <xdr:row>224</xdr:row>
                <xdr:rowOff>0</xdr:rowOff>
              </from>
              <to>
                <xdr:col>1</xdr:col>
                <xdr:colOff>228600</xdr:colOff>
                <xdr:row>225</xdr:row>
                <xdr:rowOff>45720</xdr:rowOff>
              </to>
            </anchor>
          </controlPr>
        </control>
      </mc:Choice>
      <mc:Fallback>
        <control shapeId="40756" r:id="rId208" name="Control 820"/>
      </mc:Fallback>
    </mc:AlternateContent>
    <mc:AlternateContent xmlns:mc="http://schemas.openxmlformats.org/markup-compatibility/2006">
      <mc:Choice Requires="x14">
        <control shapeId="40757" r:id="rId209" name="Control 821">
          <controlPr defaultSize="0" r:id="rId19">
            <anchor moveWithCells="1">
              <from>
                <xdr:col>1</xdr:col>
                <xdr:colOff>0</xdr:colOff>
                <xdr:row>225</xdr:row>
                <xdr:rowOff>0</xdr:rowOff>
              </from>
              <to>
                <xdr:col>1</xdr:col>
                <xdr:colOff>228600</xdr:colOff>
                <xdr:row>226</xdr:row>
                <xdr:rowOff>45720</xdr:rowOff>
              </to>
            </anchor>
          </controlPr>
        </control>
      </mc:Choice>
      <mc:Fallback>
        <control shapeId="40757" r:id="rId209" name="Control 821"/>
      </mc:Fallback>
    </mc:AlternateContent>
    <mc:AlternateContent xmlns:mc="http://schemas.openxmlformats.org/markup-compatibility/2006">
      <mc:Choice Requires="x14">
        <control shapeId="40758" r:id="rId210" name="Control 822">
          <controlPr defaultSize="0" r:id="rId19">
            <anchor moveWithCells="1">
              <from>
                <xdr:col>1</xdr:col>
                <xdr:colOff>0</xdr:colOff>
                <xdr:row>226</xdr:row>
                <xdr:rowOff>0</xdr:rowOff>
              </from>
              <to>
                <xdr:col>1</xdr:col>
                <xdr:colOff>228600</xdr:colOff>
                <xdr:row>227</xdr:row>
                <xdr:rowOff>45720</xdr:rowOff>
              </to>
            </anchor>
          </controlPr>
        </control>
      </mc:Choice>
      <mc:Fallback>
        <control shapeId="40758" r:id="rId210" name="Control 822"/>
      </mc:Fallback>
    </mc:AlternateContent>
    <mc:AlternateContent xmlns:mc="http://schemas.openxmlformats.org/markup-compatibility/2006">
      <mc:Choice Requires="x14">
        <control shapeId="40759" r:id="rId211" name="Control 823">
          <controlPr defaultSize="0" r:id="rId19">
            <anchor moveWithCells="1">
              <from>
                <xdr:col>1</xdr:col>
                <xdr:colOff>0</xdr:colOff>
                <xdr:row>227</xdr:row>
                <xdr:rowOff>0</xdr:rowOff>
              </from>
              <to>
                <xdr:col>1</xdr:col>
                <xdr:colOff>228600</xdr:colOff>
                <xdr:row>228</xdr:row>
                <xdr:rowOff>45720</xdr:rowOff>
              </to>
            </anchor>
          </controlPr>
        </control>
      </mc:Choice>
      <mc:Fallback>
        <control shapeId="40759" r:id="rId211" name="Control 823"/>
      </mc:Fallback>
    </mc:AlternateContent>
    <mc:AlternateContent xmlns:mc="http://schemas.openxmlformats.org/markup-compatibility/2006">
      <mc:Choice Requires="x14">
        <control shapeId="40760" r:id="rId212" name="Control 824">
          <controlPr defaultSize="0" r:id="rId19">
            <anchor moveWithCells="1">
              <from>
                <xdr:col>1</xdr:col>
                <xdr:colOff>0</xdr:colOff>
                <xdr:row>228</xdr:row>
                <xdr:rowOff>0</xdr:rowOff>
              </from>
              <to>
                <xdr:col>1</xdr:col>
                <xdr:colOff>228600</xdr:colOff>
                <xdr:row>229</xdr:row>
                <xdr:rowOff>45720</xdr:rowOff>
              </to>
            </anchor>
          </controlPr>
        </control>
      </mc:Choice>
      <mc:Fallback>
        <control shapeId="40760" r:id="rId212" name="Control 824"/>
      </mc:Fallback>
    </mc:AlternateContent>
    <mc:AlternateContent xmlns:mc="http://schemas.openxmlformats.org/markup-compatibility/2006">
      <mc:Choice Requires="x14">
        <control shapeId="40761" r:id="rId213" name="Control 825">
          <controlPr defaultSize="0" r:id="rId19">
            <anchor moveWithCells="1">
              <from>
                <xdr:col>1</xdr:col>
                <xdr:colOff>0</xdr:colOff>
                <xdr:row>229</xdr:row>
                <xdr:rowOff>0</xdr:rowOff>
              </from>
              <to>
                <xdr:col>1</xdr:col>
                <xdr:colOff>228600</xdr:colOff>
                <xdr:row>230</xdr:row>
                <xdr:rowOff>45720</xdr:rowOff>
              </to>
            </anchor>
          </controlPr>
        </control>
      </mc:Choice>
      <mc:Fallback>
        <control shapeId="40761" r:id="rId213" name="Control 825"/>
      </mc:Fallback>
    </mc:AlternateContent>
    <mc:AlternateContent xmlns:mc="http://schemas.openxmlformats.org/markup-compatibility/2006">
      <mc:Choice Requires="x14">
        <control shapeId="40762" r:id="rId214" name="Control 826">
          <controlPr defaultSize="0" r:id="rId19">
            <anchor moveWithCells="1">
              <from>
                <xdr:col>1</xdr:col>
                <xdr:colOff>0</xdr:colOff>
                <xdr:row>230</xdr:row>
                <xdr:rowOff>0</xdr:rowOff>
              </from>
              <to>
                <xdr:col>1</xdr:col>
                <xdr:colOff>228600</xdr:colOff>
                <xdr:row>231</xdr:row>
                <xdr:rowOff>45720</xdr:rowOff>
              </to>
            </anchor>
          </controlPr>
        </control>
      </mc:Choice>
      <mc:Fallback>
        <control shapeId="40762" r:id="rId214" name="Control 826"/>
      </mc:Fallback>
    </mc:AlternateContent>
    <mc:AlternateContent xmlns:mc="http://schemas.openxmlformats.org/markup-compatibility/2006">
      <mc:Choice Requires="x14">
        <control shapeId="40763" r:id="rId215" name="Control 827">
          <controlPr defaultSize="0" r:id="rId19">
            <anchor moveWithCells="1">
              <from>
                <xdr:col>1</xdr:col>
                <xdr:colOff>0</xdr:colOff>
                <xdr:row>231</xdr:row>
                <xdr:rowOff>0</xdr:rowOff>
              </from>
              <to>
                <xdr:col>1</xdr:col>
                <xdr:colOff>228600</xdr:colOff>
                <xdr:row>232</xdr:row>
                <xdr:rowOff>45720</xdr:rowOff>
              </to>
            </anchor>
          </controlPr>
        </control>
      </mc:Choice>
      <mc:Fallback>
        <control shapeId="40763" r:id="rId215" name="Control 827"/>
      </mc:Fallback>
    </mc:AlternateContent>
    <mc:AlternateContent xmlns:mc="http://schemas.openxmlformats.org/markup-compatibility/2006">
      <mc:Choice Requires="x14">
        <control shapeId="40764" r:id="rId216" name="Control 828">
          <controlPr defaultSize="0" r:id="rId19">
            <anchor moveWithCells="1">
              <from>
                <xdr:col>1</xdr:col>
                <xdr:colOff>0</xdr:colOff>
                <xdr:row>232</xdr:row>
                <xdr:rowOff>0</xdr:rowOff>
              </from>
              <to>
                <xdr:col>1</xdr:col>
                <xdr:colOff>228600</xdr:colOff>
                <xdr:row>233</xdr:row>
                <xdr:rowOff>45720</xdr:rowOff>
              </to>
            </anchor>
          </controlPr>
        </control>
      </mc:Choice>
      <mc:Fallback>
        <control shapeId="40764" r:id="rId216" name="Control 828"/>
      </mc:Fallback>
    </mc:AlternateContent>
    <mc:AlternateContent xmlns:mc="http://schemas.openxmlformats.org/markup-compatibility/2006">
      <mc:Choice Requires="x14">
        <control shapeId="40765" r:id="rId217" name="Control 829">
          <controlPr defaultSize="0" r:id="rId19">
            <anchor moveWithCells="1">
              <from>
                <xdr:col>1</xdr:col>
                <xdr:colOff>0</xdr:colOff>
                <xdr:row>233</xdr:row>
                <xdr:rowOff>0</xdr:rowOff>
              </from>
              <to>
                <xdr:col>1</xdr:col>
                <xdr:colOff>228600</xdr:colOff>
                <xdr:row>234</xdr:row>
                <xdr:rowOff>45720</xdr:rowOff>
              </to>
            </anchor>
          </controlPr>
        </control>
      </mc:Choice>
      <mc:Fallback>
        <control shapeId="40765" r:id="rId217" name="Control 829"/>
      </mc:Fallback>
    </mc:AlternateContent>
    <mc:AlternateContent xmlns:mc="http://schemas.openxmlformats.org/markup-compatibility/2006">
      <mc:Choice Requires="x14">
        <control shapeId="40766" r:id="rId218" name="Control 830">
          <controlPr defaultSize="0" r:id="rId19">
            <anchor moveWithCells="1">
              <from>
                <xdr:col>1</xdr:col>
                <xdr:colOff>0</xdr:colOff>
                <xdr:row>234</xdr:row>
                <xdr:rowOff>0</xdr:rowOff>
              </from>
              <to>
                <xdr:col>1</xdr:col>
                <xdr:colOff>228600</xdr:colOff>
                <xdr:row>235</xdr:row>
                <xdr:rowOff>45720</xdr:rowOff>
              </to>
            </anchor>
          </controlPr>
        </control>
      </mc:Choice>
      <mc:Fallback>
        <control shapeId="40766" r:id="rId218" name="Control 830"/>
      </mc:Fallback>
    </mc:AlternateContent>
    <mc:AlternateContent xmlns:mc="http://schemas.openxmlformats.org/markup-compatibility/2006">
      <mc:Choice Requires="x14">
        <control shapeId="40767" r:id="rId219" name="Control 831">
          <controlPr defaultSize="0" r:id="rId19">
            <anchor moveWithCells="1">
              <from>
                <xdr:col>1</xdr:col>
                <xdr:colOff>0</xdr:colOff>
                <xdr:row>235</xdr:row>
                <xdr:rowOff>0</xdr:rowOff>
              </from>
              <to>
                <xdr:col>1</xdr:col>
                <xdr:colOff>228600</xdr:colOff>
                <xdr:row>236</xdr:row>
                <xdr:rowOff>45720</xdr:rowOff>
              </to>
            </anchor>
          </controlPr>
        </control>
      </mc:Choice>
      <mc:Fallback>
        <control shapeId="40767" r:id="rId219" name="Control 831"/>
      </mc:Fallback>
    </mc:AlternateContent>
    <mc:AlternateContent xmlns:mc="http://schemas.openxmlformats.org/markup-compatibility/2006">
      <mc:Choice Requires="x14">
        <control shapeId="40768" r:id="rId220" name="Control 832">
          <controlPr defaultSize="0" r:id="rId19">
            <anchor moveWithCells="1">
              <from>
                <xdr:col>1</xdr:col>
                <xdr:colOff>0</xdr:colOff>
                <xdr:row>236</xdr:row>
                <xdr:rowOff>0</xdr:rowOff>
              </from>
              <to>
                <xdr:col>1</xdr:col>
                <xdr:colOff>228600</xdr:colOff>
                <xdr:row>237</xdr:row>
                <xdr:rowOff>45720</xdr:rowOff>
              </to>
            </anchor>
          </controlPr>
        </control>
      </mc:Choice>
      <mc:Fallback>
        <control shapeId="40768" r:id="rId220" name="Control 832"/>
      </mc:Fallback>
    </mc:AlternateContent>
    <mc:AlternateContent xmlns:mc="http://schemas.openxmlformats.org/markup-compatibility/2006">
      <mc:Choice Requires="x14">
        <control shapeId="40769" r:id="rId221" name="Control 833">
          <controlPr defaultSize="0" r:id="rId19">
            <anchor moveWithCells="1">
              <from>
                <xdr:col>1</xdr:col>
                <xdr:colOff>0</xdr:colOff>
                <xdr:row>237</xdr:row>
                <xdr:rowOff>0</xdr:rowOff>
              </from>
              <to>
                <xdr:col>1</xdr:col>
                <xdr:colOff>228600</xdr:colOff>
                <xdr:row>238</xdr:row>
                <xdr:rowOff>45720</xdr:rowOff>
              </to>
            </anchor>
          </controlPr>
        </control>
      </mc:Choice>
      <mc:Fallback>
        <control shapeId="40769" r:id="rId221" name="Control 833"/>
      </mc:Fallback>
    </mc:AlternateContent>
    <mc:AlternateContent xmlns:mc="http://schemas.openxmlformats.org/markup-compatibility/2006">
      <mc:Choice Requires="x14">
        <control shapeId="40770" r:id="rId222" name="Control 834">
          <controlPr defaultSize="0" r:id="rId19">
            <anchor moveWithCells="1">
              <from>
                <xdr:col>1</xdr:col>
                <xdr:colOff>0</xdr:colOff>
                <xdr:row>238</xdr:row>
                <xdr:rowOff>0</xdr:rowOff>
              </from>
              <to>
                <xdr:col>1</xdr:col>
                <xdr:colOff>228600</xdr:colOff>
                <xdr:row>239</xdr:row>
                <xdr:rowOff>45720</xdr:rowOff>
              </to>
            </anchor>
          </controlPr>
        </control>
      </mc:Choice>
      <mc:Fallback>
        <control shapeId="40770" r:id="rId222" name="Control 834"/>
      </mc:Fallback>
    </mc:AlternateContent>
    <mc:AlternateContent xmlns:mc="http://schemas.openxmlformats.org/markup-compatibility/2006">
      <mc:Choice Requires="x14">
        <control shapeId="40771" r:id="rId223" name="Control 835">
          <controlPr defaultSize="0" r:id="rId19">
            <anchor moveWithCells="1">
              <from>
                <xdr:col>1</xdr:col>
                <xdr:colOff>0</xdr:colOff>
                <xdr:row>239</xdr:row>
                <xdr:rowOff>0</xdr:rowOff>
              </from>
              <to>
                <xdr:col>1</xdr:col>
                <xdr:colOff>228600</xdr:colOff>
                <xdr:row>240</xdr:row>
                <xdr:rowOff>45720</xdr:rowOff>
              </to>
            </anchor>
          </controlPr>
        </control>
      </mc:Choice>
      <mc:Fallback>
        <control shapeId="40771" r:id="rId223" name="Control 835"/>
      </mc:Fallback>
    </mc:AlternateContent>
    <mc:AlternateContent xmlns:mc="http://schemas.openxmlformats.org/markup-compatibility/2006">
      <mc:Choice Requires="x14">
        <control shapeId="40772" r:id="rId224" name="Control 836">
          <controlPr defaultSize="0" r:id="rId19">
            <anchor moveWithCells="1">
              <from>
                <xdr:col>1</xdr:col>
                <xdr:colOff>0</xdr:colOff>
                <xdr:row>240</xdr:row>
                <xdr:rowOff>0</xdr:rowOff>
              </from>
              <to>
                <xdr:col>1</xdr:col>
                <xdr:colOff>228600</xdr:colOff>
                <xdr:row>241</xdr:row>
                <xdr:rowOff>45720</xdr:rowOff>
              </to>
            </anchor>
          </controlPr>
        </control>
      </mc:Choice>
      <mc:Fallback>
        <control shapeId="40772" r:id="rId224" name="Control 836"/>
      </mc:Fallback>
    </mc:AlternateContent>
    <mc:AlternateContent xmlns:mc="http://schemas.openxmlformats.org/markup-compatibility/2006">
      <mc:Choice Requires="x14">
        <control shapeId="40773" r:id="rId225" name="Control 837">
          <controlPr defaultSize="0" r:id="rId19">
            <anchor moveWithCells="1">
              <from>
                <xdr:col>1</xdr:col>
                <xdr:colOff>0</xdr:colOff>
                <xdr:row>241</xdr:row>
                <xdr:rowOff>0</xdr:rowOff>
              </from>
              <to>
                <xdr:col>1</xdr:col>
                <xdr:colOff>228600</xdr:colOff>
                <xdr:row>242</xdr:row>
                <xdr:rowOff>45720</xdr:rowOff>
              </to>
            </anchor>
          </controlPr>
        </control>
      </mc:Choice>
      <mc:Fallback>
        <control shapeId="40773" r:id="rId225" name="Control 837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6</vt:i4>
      </vt:variant>
    </vt:vector>
  </HeadingPairs>
  <TitlesOfParts>
    <vt:vector size="23" baseType="lpstr">
      <vt:lpstr>基础数据</vt:lpstr>
      <vt:lpstr>八季度玩法——资质市场要求</vt:lpstr>
      <vt:lpstr>Sheet1</vt:lpstr>
      <vt:lpstr>是否降价——第三轮积分赛2Q产品评价以及处理</vt:lpstr>
      <vt:lpstr>最佳配置</vt:lpstr>
      <vt:lpstr>广告累计效应系数计算</vt:lpstr>
      <vt:lpstr>广告是否投放过高——第三轮积分赛四季度广告复盘</vt:lpstr>
      <vt:lpstr>销售人员数量确定</vt:lpstr>
      <vt:lpstr>1Q产品评价处理</vt:lpstr>
      <vt:lpstr>2Q产品评价处理</vt:lpstr>
      <vt:lpstr>3Q产品评价处理</vt:lpstr>
      <vt:lpstr>4Q产品评价处理</vt:lpstr>
      <vt:lpstr>订单汇总处理</vt:lpstr>
      <vt:lpstr>草稿1——广告效应</vt:lpstr>
      <vt:lpstr>草稿2——产品投放</vt:lpstr>
      <vt:lpstr>草稿3——试运营2Q产品评价</vt:lpstr>
      <vt:lpstr>草稿4——产品配置</vt:lpstr>
      <vt:lpstr>销售人员数量确定!第二季度</vt:lpstr>
      <vt:lpstr>销售人员数量确定!第三季度</vt:lpstr>
      <vt:lpstr>第三季度</vt:lpstr>
      <vt:lpstr>销售人员数量确定!第四季度</vt:lpstr>
      <vt:lpstr>销售人员数量确定!第一季度</vt:lpstr>
      <vt:lpstr>销售人员数量确定!回到顶部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2021-12-21T00:16:53Z</dcterms:created>
  <dcterms:modified xsi:type="dcterms:W3CDTF">2021-12-29T01:38:02Z</dcterms:modified>
</cp:coreProperties>
</file>